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comments2.xml" ContentType="application/vnd.openxmlformats-officedocument.spreadsheetml.comments+xml"/>
  <Override PartName="/xl/comments3.xml" ContentType="application/vnd.openxmlformats-officedocument.spreadsheetml.comments+xml"/>
  <Override PartName="/xl/tables/table2.xml" ContentType="application/vnd.openxmlformats-officedocument.spreadsheetml.table+xml"/>
  <Override PartName="/xl/comments4.xml" ContentType="application/vnd.openxmlformats-officedocument.spreadsheetml.comments+xml"/>
  <Override PartName="/xl/comments5.xml" ContentType="application/vnd.openxmlformats-officedocument.spreadsheetml.comments+xml"/>
  <Override PartName="/xl/tables/table3.xml" ContentType="application/vnd.openxmlformats-officedocument.spreadsheetml.table+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showInkAnnotation="0" updateLinks="always" codeName="ThisWorkbook" defaultThemeVersion="124226"/>
  <mc:AlternateContent xmlns:mc="http://schemas.openxmlformats.org/markup-compatibility/2006">
    <mc:Choice Requires="x15">
      <x15ac:absPath xmlns:x15ac="http://schemas.microsoft.com/office/spreadsheetml/2010/11/ac" url="C:\Users\RebeccaKilmartin\Downloads\"/>
    </mc:Choice>
  </mc:AlternateContent>
  <xr:revisionPtr revIDLastSave="0" documentId="8_{F0E4DD9E-8816-4B9F-BEDC-2309EA7E5729}" xr6:coauthVersionLast="47" xr6:coauthVersionMax="47" xr10:uidLastSave="{00000000-0000-0000-0000-000000000000}"/>
  <bookViews>
    <workbookView xWindow="-120" yWindow="-120" windowWidth="19575" windowHeight="11760" firstSheet="3" activeTab="3" xr2:uid="{C4397005-2EEA-4E76-A3B8-BD00E2F02BD9}"/>
  </bookViews>
  <sheets>
    <sheet name="Instructions-App Completion " sheetId="1" r:id="rId1"/>
    <sheet name="Instructions-Electronic Submit" sheetId="16" r:id="rId2"/>
    <sheet name="Application Checklist" sheetId="19" r:id="rId3"/>
    <sheet name="Application" sheetId="3" r:id="rId4"/>
    <sheet name="Sources and Uses Budget" sheetId="4" r:id="rId5"/>
    <sheet name="Sources and Basis Breakdown" sheetId="13" r:id="rId6"/>
    <sheet name="CalHFA Addendum" sheetId="23" r:id="rId7"/>
    <sheet name="Basis &amp; Credits" sheetId="15" r:id="rId8"/>
    <sheet name="Points System" sheetId="20" r:id="rId9"/>
    <sheet name="Tie Breaker" sheetId="21" r:id="rId10"/>
    <sheet name="Subsidy Contract Calculation" sheetId="8" r:id="rId11"/>
    <sheet name="15 Year Pro Forma" sheetId="7" r:id="rId12"/>
    <sheet name="Post-award Instructions" sheetId="12" r:id="rId13"/>
    <sheet name="Post-award Project Cost Changes" sheetId="11" r:id="rId14"/>
  </sheets>
  <externalReferences>
    <externalReference r:id="rId15"/>
    <externalReference r:id="rId16"/>
  </externalReferences>
  <definedNames>
    <definedName name="_xlnm._FilterDatabase" localSheetId="3" hidden="1">Application!$J$957:$S$957</definedName>
    <definedName name="bedrooms" localSheetId="6">Application!$CB$159:$CH$159</definedName>
    <definedName name="bedrooms">Application!$CB$159:$CH$159</definedName>
    <definedName name="HudFmrs" localSheetId="6">Application!$BX$656:$CB$713</definedName>
    <definedName name="HudFmrs">Application!$CJ$160:$CN$217</definedName>
    <definedName name="ListofSources" localSheetId="6">Application!$BN$511:$BN$536</definedName>
    <definedName name="ListofSources">Application!$BN$512:$BN$537</definedName>
    <definedName name="_xlnm.Print_Area" localSheetId="11">'15 Year Pro Forma'!$A$1:$AH$81</definedName>
    <definedName name="_xlnm.Print_Area" localSheetId="3">Application!$A:$AT</definedName>
    <definedName name="_xlnm.Print_Area" localSheetId="2">'Application Checklist'!$A$1:$I$1130</definedName>
    <definedName name="_xlnm.Print_Area" localSheetId="7">'Basis &amp; Credits'!$A$1:$AN$92</definedName>
    <definedName name="_xlnm.Print_Area" localSheetId="0">'Instructions-App Completion '!$A$1:$BP$392</definedName>
    <definedName name="_xlnm.Print_Area" localSheetId="1">'Instructions-Electronic Submit'!$A$1:$J$90</definedName>
    <definedName name="_xlnm.Print_Area" localSheetId="8">'Points System'!$A$1:$AM$823</definedName>
    <definedName name="_xlnm.Print_Area" localSheetId="13">'Post-award Project Cost Changes'!$A$1:$F$107</definedName>
    <definedName name="_xlnm.Print_Area" localSheetId="5">'Sources and Basis Breakdown'!$A$1:$J$111</definedName>
    <definedName name="_xlnm.Print_Area" localSheetId="4">'Sources and Uses Budget'!$A$1:$T$139</definedName>
    <definedName name="_xlnm.Print_Area" localSheetId="9">'Tie Breaker'!$A$1:$I$132</definedName>
    <definedName name="_xlnm.Print_Titles" localSheetId="5">'Sources and Basis Breakdown'!$1:$2</definedName>
    <definedName name="_xlnm.Print_Titles" localSheetId="4">'Sources and Uses Budget'!$1:$2</definedName>
    <definedName name="_xlnm.Print_Titles" localSheetId="9">'Tie Breaker'!$1:$7</definedName>
    <definedName name="TC_Rent" localSheetId="6">Application!$CB$159:$CH$217</definedName>
    <definedName name="TC_Rent">Application!$CB$159:$CH$217</definedName>
    <definedName name="TcacRents" localSheetId="6">Application!$BQ$656:$BV$713</definedName>
    <definedName name="TcacRents">Application!$CC$160:$CH$217</definedName>
    <definedName name="UnitSizes" localSheetId="6">Application!$BA$595:$BA$600</definedName>
    <definedName name="UnitSizes">Application!$AZ$702:$AZ$707</definedName>
    <definedName name="Z_48A1B9AA_9520_4513_968D_1FB22989E0AF_.wvu.Cols" localSheetId="7" hidden="1">'Basis &amp; Credits'!$AO:$IV</definedName>
    <definedName name="Z_48A1B9AA_9520_4513_968D_1FB22989E0AF_.wvu.Cols" localSheetId="8" hidden="1">'Points System'!$AN:$CC</definedName>
    <definedName name="Z_48A1B9AA_9520_4513_968D_1FB22989E0AF_.wvu.Cols" localSheetId="5" hidden="1">'Sources and Basis Breakdown'!$K:$IV</definedName>
    <definedName name="Z_48A1B9AA_9520_4513_968D_1FB22989E0AF_.wvu.PrintArea" localSheetId="7" hidden="1">'Basis &amp; Credits'!$A$1:$AN$83</definedName>
    <definedName name="Z_48A1B9AA_9520_4513_968D_1FB22989E0AF_.wvu.PrintArea" localSheetId="8" hidden="1">'Points System'!$A$1:$AM$823</definedName>
    <definedName name="Z_48A1B9AA_9520_4513_968D_1FB22989E0AF_.wvu.PrintArea" localSheetId="5" hidden="1">'Sources and Basis Breakdown'!$A$1:$J$143</definedName>
    <definedName name="Z_48A1B9AA_9520_4513_968D_1FB22989E0AF_.wvu.PrintTitles" localSheetId="5" hidden="1">'Sources and Basis Breakdown'!$1:$2</definedName>
    <definedName name="Z_48A1B9AA_9520_4513_968D_1FB22989E0AF_.wvu.Rows" localSheetId="7" hidden="1">'Basis &amp; Credits'!$104:$65544,'Basis &amp; Credits'!$85:$103</definedName>
    <definedName name="Z_48A1B9AA_9520_4513_968D_1FB22989E0AF_.wvu.Rows" localSheetId="8" hidden="1">'Points System'!$824:$63551,'Points System'!#REF!</definedName>
    <definedName name="Z_ACB87C9A_02C3_4C83_BBE4_E2C44A4D81CD_.wvu.Cols" localSheetId="3" hidden="1">Application!$AZ:$JI</definedName>
    <definedName name="Z_ACB87C9A_02C3_4C83_BBE4_E2C44A4D81CD_.wvu.Cols" localSheetId="2" hidden="1">'Application Checklist'!$H:$IR</definedName>
    <definedName name="Z_ACB87C9A_02C3_4C83_BBE4_E2C44A4D81CD_.wvu.Cols" localSheetId="0" hidden="1">'Instructions-App Completion '!$AM:$IV</definedName>
    <definedName name="Z_ACB87C9A_02C3_4C83_BBE4_E2C44A4D81CD_.wvu.Cols" localSheetId="1" hidden="1">'Instructions-Electronic Submit'!$K:$IV</definedName>
    <definedName name="Z_ACB87C9A_02C3_4C83_BBE4_E2C44A4D81CD_.wvu.Cols" localSheetId="4" hidden="1">'Sources and Uses Budget'!$V:$IV</definedName>
    <definedName name="Z_ACB87C9A_02C3_4C83_BBE4_E2C44A4D81CD_.wvu.FilterData" localSheetId="3" hidden="1">Application!$842:$965</definedName>
    <definedName name="Z_ACB87C9A_02C3_4C83_BBE4_E2C44A4D81CD_.wvu.PrintArea" localSheetId="11" hidden="1">'15 Year Pro Forma'!$A$1:$AH$81</definedName>
    <definedName name="Z_ACB87C9A_02C3_4C83_BBE4_E2C44A4D81CD_.wvu.PrintArea" localSheetId="3" hidden="1">Application!$A$1:$AL$1128</definedName>
    <definedName name="Z_ACB87C9A_02C3_4C83_BBE4_E2C44A4D81CD_.wvu.PrintArea" localSheetId="2" hidden="1">'Application Checklist'!$A$1:$G$825</definedName>
    <definedName name="Z_ACB87C9A_02C3_4C83_BBE4_E2C44A4D81CD_.wvu.PrintArea" localSheetId="0" hidden="1">'Instructions-App Completion '!$A$1:$AL$392</definedName>
    <definedName name="Z_ACB87C9A_02C3_4C83_BBE4_E2C44A4D81CD_.wvu.PrintArea" localSheetId="13" hidden="1">'Post-award Project Cost Changes'!$A$1:$F$107</definedName>
    <definedName name="Z_ACB87C9A_02C3_4C83_BBE4_E2C44A4D81CD_.wvu.PrintArea" localSheetId="4" hidden="1">'Sources and Uses Budget'!$A$1:$T$140</definedName>
    <definedName name="Z_ACB87C9A_02C3_4C83_BBE4_E2C44A4D81CD_.wvu.PrintTitles" localSheetId="4" hidden="1">'Sources and Uses Budget'!$1:$2</definedName>
    <definedName name="Z_ACB87C9A_02C3_4C83_BBE4_E2C44A4D81CD_.wvu.Rows" localSheetId="2" hidden="1">'Application Checklist'!$1380:$65425,'Application Checklist'!$826:$1174,'Application Checklist'!$1379:$1379</definedName>
    <definedName name="Z_ACB87C9A_02C3_4C83_BBE4_E2C44A4D81CD_.wvu.Rows" localSheetId="0" hidden="1">'Instructions-App Completion '!$498:$65575,'Instructions-App Completion '!$395:$454</definedName>
    <definedName name="Z_ACB87C9A_02C3_4C83_BBE4_E2C44A4D81CD_.wvu.Rows" localSheetId="13" hidden="1">'Post-award Project Cost Changes'!$109:$19913</definedName>
    <definedName name="Z_ACB87C9A_02C3_4C83_BBE4_E2C44A4D81CD_.wvu.Rows" localSheetId="4" hidden="1">'Sources and Uses Budget'!$141:$65522,'Sources and Uses Budget'!#REF!</definedName>
  </definedNames>
  <calcPr calcId="191029" iterate="1"/>
  <customWorkbookViews>
    <customWorkbookView name="Chen, Zhuo - Personal View" guid="{ACB87C9A-02C3-4C83-BBE4-E2C44A4D81CD}" mergeInterval="0" personalView="1" xWindow="9" windowWidth="1152" windowHeight="985" tabRatio="905" activeSheetId="9"/>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92" i="4" l="1"/>
  <c r="Q627" i="3"/>
  <c r="C7" i="4" l="1"/>
  <c r="C85" i="4" l="1"/>
  <c r="G663" i="3"/>
  <c r="G662" i="3"/>
  <c r="G661" i="3"/>
  <c r="G660" i="3"/>
  <c r="Z655" i="3"/>
  <c r="Z654" i="3"/>
  <c r="Z653" i="3"/>
  <c r="Z652" i="3"/>
  <c r="Z589" i="3"/>
  <c r="Z588" i="3"/>
  <c r="Z587" i="3"/>
  <c r="Z586" i="3"/>
  <c r="Z581" i="3"/>
  <c r="Z580" i="3"/>
  <c r="Z579" i="3"/>
  <c r="Z578" i="3"/>
  <c r="Z572" i="3"/>
  <c r="Z571" i="3"/>
  <c r="Z570" i="3"/>
  <c r="Z569" i="3"/>
  <c r="W863" i="3" l="1"/>
  <c r="D92" i="4" l="1"/>
  <c r="G54" i="7" l="1"/>
  <c r="I54" i="7" s="1"/>
  <c r="K54" i="7" s="1"/>
  <c r="M54" i="7" s="1"/>
  <c r="O54" i="7" s="1"/>
  <c r="Q54" i="7" s="1"/>
  <c r="S54" i="7" s="1"/>
  <c r="U54" i="7" s="1"/>
  <c r="W54" i="7" s="1"/>
  <c r="Y54" i="7" s="1"/>
  <c r="AA54" i="7" s="1"/>
  <c r="AC54" i="7" s="1"/>
  <c r="AE54" i="7" s="1"/>
  <c r="AG54" i="7" s="1"/>
  <c r="AI54" i="7" s="1"/>
  <c r="AK54" i="7" s="1"/>
  <c r="AM54" i="7" s="1"/>
  <c r="AO54" i="7" s="1"/>
  <c r="AQ54" i="7" s="1"/>
  <c r="AS54" i="7" s="1"/>
  <c r="AU54" i="7" s="1"/>
  <c r="AW54" i="7" s="1"/>
  <c r="AY54" i="7" s="1"/>
  <c r="BA54" i="7" s="1"/>
  <c r="BC54" i="7" s="1"/>
  <c r="BE54" i="7" s="1"/>
  <c r="BG54" i="7" s="1"/>
  <c r="BI54" i="7" s="1"/>
  <c r="BK54" i="7" s="1"/>
  <c r="BM54" i="7" s="1"/>
  <c r="BO54" i="7" s="1"/>
  <c r="BQ54" i="7" s="1"/>
  <c r="BS54" i="7" s="1"/>
  <c r="BU54" i="7" s="1"/>
  <c r="BW54" i="7" s="1"/>
  <c r="BY54" i="7" s="1"/>
  <c r="CA54" i="7" s="1"/>
  <c r="CC54" i="7" s="1"/>
  <c r="CE54" i="7" s="1"/>
  <c r="CG54" i="7" s="1"/>
  <c r="CI54" i="7" s="1"/>
  <c r="CK54" i="7" s="1"/>
  <c r="CM54" i="7" s="1"/>
  <c r="CO54" i="7" s="1"/>
  <c r="CQ54" i="7" s="1"/>
  <c r="CS54" i="7" s="1"/>
  <c r="CU54" i="7" s="1"/>
  <c r="CW54" i="7" s="1"/>
  <c r="CY54" i="7" s="1"/>
  <c r="DA54" i="7" s="1"/>
  <c r="DC54" i="7" s="1"/>
  <c r="DE54" i="7" s="1"/>
  <c r="DG54" i="7" s="1"/>
  <c r="DI54" i="7" s="1"/>
  <c r="DK54" i="7" s="1"/>
  <c r="DM54" i="7" s="1"/>
  <c r="DO54" i="7" s="1"/>
  <c r="DQ54" i="7" s="1"/>
  <c r="DS54" i="7" s="1"/>
  <c r="DU54" i="7" s="1"/>
  <c r="DW54" i="7" s="1"/>
  <c r="DY54" i="7" s="1"/>
  <c r="EA54" i="7" s="1"/>
  <c r="EC54" i="7" s="1"/>
  <c r="EE54" i="7" s="1"/>
  <c r="EG54" i="7" s="1"/>
  <c r="EI54" i="7" s="1"/>
  <c r="EK54" i="7" s="1"/>
  <c r="EM54" i="7" s="1"/>
  <c r="EO54" i="7" s="1"/>
  <c r="EQ54" i="7" s="1"/>
  <c r="ES54" i="7" s="1"/>
  <c r="EU54" i="7" s="1"/>
  <c r="EW54" i="7" s="1"/>
  <c r="EY54" i="7" s="1"/>
  <c r="FA54" i="7" s="1"/>
  <c r="FC54" i="7" s="1"/>
  <c r="FE54" i="7" s="1"/>
  <c r="FG54" i="7" s="1"/>
  <c r="FI54" i="7" s="1"/>
  <c r="FK54" i="7" s="1"/>
  <c r="FM54" i="7" s="1"/>
  <c r="FO54" i="7" s="1"/>
  <c r="FQ54" i="7" s="1"/>
  <c r="FS54" i="7" s="1"/>
  <c r="FU54" i="7" s="1"/>
  <c r="FW54" i="7" s="1"/>
  <c r="FY54" i="7" s="1"/>
  <c r="GA54" i="7" s="1"/>
  <c r="GC54" i="7" s="1"/>
  <c r="GE54" i="7" s="1"/>
  <c r="GG54" i="7" s="1"/>
  <c r="GI54" i="7" s="1"/>
  <c r="GK54" i="7" s="1"/>
  <c r="GM54" i="7" s="1"/>
  <c r="GO54" i="7" s="1"/>
  <c r="GQ54" i="7" s="1"/>
  <c r="GS54" i="7" s="1"/>
  <c r="GU54" i="7" s="1"/>
  <c r="GW54" i="7" s="1"/>
  <c r="GY54" i="7" s="1"/>
  <c r="HA54" i="7" s="1"/>
  <c r="HC54" i="7" s="1"/>
  <c r="HE54" i="7" s="1"/>
  <c r="HG54" i="7" s="1"/>
  <c r="HI54" i="7" s="1"/>
  <c r="HK54" i="7" s="1"/>
  <c r="HM54" i="7" s="1"/>
  <c r="HO54" i="7" s="1"/>
  <c r="HQ54" i="7" s="1"/>
  <c r="HS54" i="7" s="1"/>
  <c r="HU54" i="7" s="1"/>
  <c r="HW54" i="7" s="1"/>
  <c r="HY54" i="7" s="1"/>
  <c r="IA54" i="7" s="1"/>
  <c r="IC54" i="7" s="1"/>
  <c r="IE54" i="7" s="1"/>
  <c r="IG54" i="7" s="1"/>
  <c r="II54" i="7" s="1"/>
  <c r="IK54" i="7" s="1"/>
  <c r="IM54" i="7" s="1"/>
  <c r="IO54" i="7" s="1"/>
  <c r="IQ54" i="7" s="1"/>
  <c r="IS54" i="7" s="1"/>
  <c r="IU54" i="7" s="1"/>
  <c r="IW54" i="7" s="1"/>
  <c r="IY54" i="7" s="1"/>
  <c r="JA54" i="7" s="1"/>
  <c r="JC54" i="7" s="1"/>
  <c r="JE54" i="7" s="1"/>
  <c r="JG54" i="7" s="1"/>
  <c r="JI54" i="7" s="1"/>
  <c r="JK54" i="7" s="1"/>
  <c r="JM54" i="7" s="1"/>
  <c r="JO54" i="7" s="1"/>
  <c r="JQ54" i="7" s="1"/>
  <c r="JS54" i="7" s="1"/>
  <c r="JU54" i="7" s="1"/>
  <c r="JW54" i="7" s="1"/>
  <c r="JY54" i="7" s="1"/>
  <c r="KA54" i="7" s="1"/>
  <c r="KC54" i="7" s="1"/>
  <c r="KE54" i="7" s="1"/>
  <c r="KG54" i="7" s="1"/>
  <c r="KI54" i="7" s="1"/>
  <c r="KK54" i="7" s="1"/>
  <c r="KM54" i="7" s="1"/>
  <c r="KO54" i="7" s="1"/>
  <c r="KQ54" i="7" s="1"/>
  <c r="KS54" i="7" s="1"/>
  <c r="KU54" i="7" s="1"/>
  <c r="KW54" i="7" s="1"/>
  <c r="KY54" i="7" s="1"/>
  <c r="LA54" i="7" s="1"/>
  <c r="LC54" i="7" s="1"/>
  <c r="LE54" i="7" s="1"/>
  <c r="LG54" i="7" s="1"/>
  <c r="LI54" i="7" s="1"/>
  <c r="LK54" i="7" s="1"/>
  <c r="LM54" i="7" s="1"/>
  <c r="LO54" i="7" s="1"/>
  <c r="LQ54" i="7" s="1"/>
  <c r="LS54" i="7" s="1"/>
  <c r="LU54" i="7" s="1"/>
  <c r="LW54" i="7" s="1"/>
  <c r="LY54" i="7" s="1"/>
  <c r="MA54" i="7" s="1"/>
  <c r="MC54" i="7" s="1"/>
  <c r="ME54" i="7" s="1"/>
  <c r="MG54" i="7" s="1"/>
  <c r="MI54" i="7" s="1"/>
  <c r="MK54" i="7" s="1"/>
  <c r="MM54" i="7" s="1"/>
  <c r="MO54" i="7" s="1"/>
  <c r="MQ54" i="7" s="1"/>
  <c r="MS54" i="7" s="1"/>
  <c r="MU54" i="7" s="1"/>
  <c r="MW54" i="7" s="1"/>
  <c r="MY54" i="7" s="1"/>
  <c r="NA54" i="7" s="1"/>
  <c r="NC54" i="7" s="1"/>
  <c r="NE54" i="7" s="1"/>
  <c r="NG54" i="7" s="1"/>
  <c r="NI54" i="7" s="1"/>
  <c r="NK54" i="7" s="1"/>
  <c r="NM54" i="7" s="1"/>
  <c r="NO54" i="7" s="1"/>
  <c r="NQ54" i="7" s="1"/>
  <c r="NS54" i="7" s="1"/>
  <c r="NU54" i="7" s="1"/>
  <c r="NW54" i="7" s="1"/>
  <c r="NY54" i="7" s="1"/>
  <c r="OA54" i="7" s="1"/>
  <c r="OC54" i="7" s="1"/>
  <c r="OE54" i="7" s="1"/>
  <c r="OG54" i="7" s="1"/>
  <c r="OI54" i="7" s="1"/>
  <c r="OK54" i="7" s="1"/>
  <c r="OM54" i="7" s="1"/>
  <c r="OO54" i="7" s="1"/>
  <c r="OQ54" i="7" s="1"/>
  <c r="OS54" i="7" s="1"/>
  <c r="OU54" i="7" s="1"/>
  <c r="OW54" i="7" s="1"/>
  <c r="OY54" i="7" s="1"/>
  <c r="PA54" i="7" s="1"/>
  <c r="PC54" i="7" s="1"/>
  <c r="PE54" i="7" s="1"/>
  <c r="PG54" i="7" s="1"/>
  <c r="PI54" i="7" s="1"/>
  <c r="PK54" i="7" s="1"/>
  <c r="PM54" i="7" s="1"/>
  <c r="PO54" i="7" s="1"/>
  <c r="PQ54" i="7" s="1"/>
  <c r="PS54" i="7" s="1"/>
  <c r="PU54" i="7" s="1"/>
  <c r="PW54" i="7" s="1"/>
  <c r="PY54" i="7" s="1"/>
  <c r="QA54" i="7" s="1"/>
  <c r="QC54" i="7" s="1"/>
  <c r="QE54" i="7" s="1"/>
  <c r="QG54" i="7" s="1"/>
  <c r="QI54" i="7" s="1"/>
  <c r="QK54" i="7" s="1"/>
  <c r="QM54" i="7" s="1"/>
  <c r="QO54" i="7" s="1"/>
  <c r="QQ54" i="7" s="1"/>
  <c r="QS54" i="7" s="1"/>
  <c r="QU54" i="7" s="1"/>
  <c r="QW54" i="7" s="1"/>
  <c r="QY54" i="7" s="1"/>
  <c r="RA54" i="7" s="1"/>
  <c r="RC54" i="7" s="1"/>
  <c r="RE54" i="7" s="1"/>
  <c r="RG54" i="7" s="1"/>
  <c r="RI54" i="7" s="1"/>
  <c r="RK54" i="7" s="1"/>
  <c r="RM54" i="7" s="1"/>
  <c r="RO54" i="7" s="1"/>
  <c r="RQ54" i="7" s="1"/>
  <c r="RS54" i="7" s="1"/>
  <c r="RU54" i="7" s="1"/>
  <c r="RW54" i="7" s="1"/>
  <c r="RY54" i="7" s="1"/>
  <c r="SA54" i="7" s="1"/>
  <c r="SC54" i="7" s="1"/>
  <c r="SE54" i="7" s="1"/>
  <c r="SG54" i="7" s="1"/>
  <c r="SI54" i="7" s="1"/>
  <c r="SK54" i="7" s="1"/>
  <c r="SM54" i="7" s="1"/>
  <c r="SO54" i="7" s="1"/>
  <c r="SQ54" i="7" s="1"/>
  <c r="SS54" i="7" s="1"/>
  <c r="SU54" i="7" s="1"/>
  <c r="SW54" i="7" s="1"/>
  <c r="SY54" i="7" s="1"/>
  <c r="TA54" i="7" s="1"/>
  <c r="TC54" i="7" s="1"/>
  <c r="TE54" i="7" s="1"/>
  <c r="TG54" i="7" s="1"/>
  <c r="TI54" i="7" s="1"/>
  <c r="TK54" i="7" s="1"/>
  <c r="TM54" i="7" s="1"/>
  <c r="TO54" i="7" s="1"/>
  <c r="TQ54" i="7" s="1"/>
  <c r="TS54" i="7" s="1"/>
  <c r="TU54" i="7" s="1"/>
  <c r="TW54" i="7" s="1"/>
  <c r="TY54" i="7" s="1"/>
  <c r="UA54" i="7" s="1"/>
  <c r="UC54" i="7" s="1"/>
  <c r="UE54" i="7" s="1"/>
  <c r="UG54" i="7" s="1"/>
  <c r="UI54" i="7" s="1"/>
  <c r="UK54" i="7" s="1"/>
  <c r="UM54" i="7" s="1"/>
  <c r="UO54" i="7" s="1"/>
  <c r="UQ54" i="7" s="1"/>
  <c r="US54" i="7" s="1"/>
  <c r="UU54" i="7" s="1"/>
  <c r="UW54" i="7" s="1"/>
  <c r="UY54" i="7" s="1"/>
  <c r="VA54" i="7" s="1"/>
  <c r="VC54" i="7" s="1"/>
  <c r="VE54" i="7" s="1"/>
  <c r="VG54" i="7" s="1"/>
  <c r="VI54" i="7" s="1"/>
  <c r="VK54" i="7" s="1"/>
  <c r="VM54" i="7" s="1"/>
  <c r="VO54" i="7" s="1"/>
  <c r="VQ54" i="7" s="1"/>
  <c r="VS54" i="7" s="1"/>
  <c r="VU54" i="7" s="1"/>
  <c r="VW54" i="7" s="1"/>
  <c r="VY54" i="7" s="1"/>
  <c r="WA54" i="7" s="1"/>
  <c r="WC54" i="7" s="1"/>
  <c r="WE54" i="7" s="1"/>
  <c r="WG54" i="7" s="1"/>
  <c r="WI54" i="7" s="1"/>
  <c r="WK54" i="7" s="1"/>
  <c r="WM54" i="7" s="1"/>
  <c r="WO54" i="7" s="1"/>
  <c r="WQ54" i="7" s="1"/>
  <c r="WS54" i="7" s="1"/>
  <c r="WU54" i="7" s="1"/>
  <c r="WW54" i="7" s="1"/>
  <c r="WY54" i="7" s="1"/>
  <c r="XA54" i="7" s="1"/>
  <c r="XC54" i="7" s="1"/>
  <c r="XE54" i="7" s="1"/>
  <c r="XG54" i="7" s="1"/>
  <c r="XI54" i="7" s="1"/>
  <c r="XK54" i="7" s="1"/>
  <c r="XM54" i="7" s="1"/>
  <c r="XO54" i="7" s="1"/>
  <c r="XQ54" i="7" s="1"/>
  <c r="XS54" i="7" s="1"/>
  <c r="XU54" i="7" s="1"/>
  <c r="XW54" i="7" s="1"/>
  <c r="XY54" i="7" s="1"/>
  <c r="YA54" i="7" s="1"/>
  <c r="YC54" i="7" s="1"/>
  <c r="YE54" i="7" s="1"/>
  <c r="YG54" i="7" s="1"/>
  <c r="YI54" i="7" s="1"/>
  <c r="YK54" i="7" s="1"/>
  <c r="YM54" i="7" s="1"/>
  <c r="YO54" i="7" s="1"/>
  <c r="YQ54" i="7" s="1"/>
  <c r="YS54" i="7" s="1"/>
  <c r="YU54" i="7" s="1"/>
  <c r="YW54" i="7" s="1"/>
  <c r="YY54" i="7" s="1"/>
  <c r="ZA54" i="7" s="1"/>
  <c r="ZC54" i="7" s="1"/>
  <c r="ZE54" i="7" s="1"/>
  <c r="ZG54" i="7" s="1"/>
  <c r="ZI54" i="7" s="1"/>
  <c r="ZK54" i="7" s="1"/>
  <c r="ZM54" i="7" s="1"/>
  <c r="ZO54" i="7" s="1"/>
  <c r="ZQ54" i="7" s="1"/>
  <c r="ZS54" i="7" s="1"/>
  <c r="ZU54" i="7" s="1"/>
  <c r="ZW54" i="7" s="1"/>
  <c r="ZY54" i="7" s="1"/>
  <c r="AAA54" i="7" s="1"/>
  <c r="AAC54" i="7" s="1"/>
  <c r="AAE54" i="7" s="1"/>
  <c r="AAG54" i="7" s="1"/>
  <c r="AAI54" i="7" s="1"/>
  <c r="AAK54" i="7" s="1"/>
  <c r="AAM54" i="7" s="1"/>
  <c r="AAO54" i="7" s="1"/>
  <c r="AAQ54" i="7" s="1"/>
  <c r="AAS54" i="7" s="1"/>
  <c r="AAU54" i="7" s="1"/>
  <c r="AAW54" i="7" s="1"/>
  <c r="AAY54" i="7" s="1"/>
  <c r="ABA54" i="7" s="1"/>
  <c r="ABC54" i="7" s="1"/>
  <c r="ABE54" i="7" s="1"/>
  <c r="ABG54" i="7" s="1"/>
  <c r="ABI54" i="7" s="1"/>
  <c r="ABK54" i="7" s="1"/>
  <c r="ABM54" i="7" s="1"/>
  <c r="ABO54" i="7" s="1"/>
  <c r="ABQ54" i="7" s="1"/>
  <c r="ABS54" i="7" s="1"/>
  <c r="ABU54" i="7" s="1"/>
  <c r="ABW54" i="7" s="1"/>
  <c r="ABY54" i="7" s="1"/>
  <c r="ACA54" i="7" s="1"/>
  <c r="ACC54" i="7" s="1"/>
  <c r="ACE54" i="7" s="1"/>
  <c r="ACG54" i="7" s="1"/>
  <c r="ACI54" i="7" s="1"/>
  <c r="ACK54" i="7" s="1"/>
  <c r="ACM54" i="7" s="1"/>
  <c r="ACO54" i="7" s="1"/>
  <c r="ACQ54" i="7" s="1"/>
  <c r="ACS54" i="7" s="1"/>
  <c r="ACU54" i="7" s="1"/>
  <c r="ACW54" i="7" s="1"/>
  <c r="ACY54" i="7" s="1"/>
  <c r="ADA54" i="7" s="1"/>
  <c r="ADC54" i="7" s="1"/>
  <c r="ADE54" i="7" s="1"/>
  <c r="ADG54" i="7" s="1"/>
  <c r="ADI54" i="7" s="1"/>
  <c r="ADK54" i="7" s="1"/>
  <c r="ADM54" i="7" s="1"/>
  <c r="ADO54" i="7" s="1"/>
  <c r="ADQ54" i="7" s="1"/>
  <c r="ADS54" i="7" s="1"/>
  <c r="ADU54" i="7" s="1"/>
  <c r="ADW54" i="7" s="1"/>
  <c r="ADY54" i="7" s="1"/>
  <c r="AEA54" i="7" s="1"/>
  <c r="AEC54" i="7" s="1"/>
  <c r="AEE54" i="7" s="1"/>
  <c r="AEG54" i="7" s="1"/>
  <c r="AEI54" i="7" s="1"/>
  <c r="AEK54" i="7" s="1"/>
  <c r="AEM54" i="7" s="1"/>
  <c r="AEO54" i="7" s="1"/>
  <c r="AEQ54" i="7" s="1"/>
  <c r="AES54" i="7" s="1"/>
  <c r="AEU54" i="7" s="1"/>
  <c r="AEW54" i="7" s="1"/>
  <c r="AEY54" i="7" s="1"/>
  <c r="AFA54" i="7" s="1"/>
  <c r="AFC54" i="7" s="1"/>
  <c r="AFE54" i="7" s="1"/>
  <c r="AFG54" i="7" s="1"/>
  <c r="AFI54" i="7" s="1"/>
  <c r="AFK54" i="7" s="1"/>
  <c r="AFM54" i="7" s="1"/>
  <c r="AFO54" i="7" s="1"/>
  <c r="AFQ54" i="7" s="1"/>
  <c r="AFS54" i="7" s="1"/>
  <c r="AFU54" i="7" s="1"/>
  <c r="AFW54" i="7" s="1"/>
  <c r="AFY54" i="7" s="1"/>
  <c r="AGA54" i="7" s="1"/>
  <c r="AGC54" i="7" s="1"/>
  <c r="AGE54" i="7" s="1"/>
  <c r="AGG54" i="7" s="1"/>
  <c r="AGI54" i="7" s="1"/>
  <c r="AGK54" i="7" s="1"/>
  <c r="AGM54" i="7" s="1"/>
  <c r="AGO54" i="7" s="1"/>
  <c r="AGQ54" i="7" s="1"/>
  <c r="AGS54" i="7" s="1"/>
  <c r="AGU54" i="7" s="1"/>
  <c r="AGW54" i="7" s="1"/>
  <c r="AGY54" i="7" s="1"/>
  <c r="AHA54" i="7" s="1"/>
  <c r="AHC54" i="7" s="1"/>
  <c r="AHE54" i="7" s="1"/>
  <c r="AHG54" i="7" s="1"/>
  <c r="AHI54" i="7" s="1"/>
  <c r="AHK54" i="7" s="1"/>
  <c r="AHM54" i="7" s="1"/>
  <c r="AHO54" i="7" s="1"/>
  <c r="AHQ54" i="7" s="1"/>
  <c r="AHS54" i="7" s="1"/>
  <c r="AHU54" i="7" s="1"/>
  <c r="AHW54" i="7" s="1"/>
  <c r="AHY54" i="7" s="1"/>
  <c r="AIA54" i="7" s="1"/>
  <c r="AIC54" i="7" s="1"/>
  <c r="AIE54" i="7" s="1"/>
  <c r="AIG54" i="7" s="1"/>
  <c r="AII54" i="7" s="1"/>
  <c r="AIK54" i="7" s="1"/>
  <c r="AIM54" i="7" s="1"/>
  <c r="AIO54" i="7" s="1"/>
  <c r="AIQ54" i="7" s="1"/>
  <c r="AIS54" i="7" s="1"/>
  <c r="AIU54" i="7" s="1"/>
  <c r="AIW54" i="7" s="1"/>
  <c r="AIY54" i="7" s="1"/>
  <c r="AJA54" i="7" s="1"/>
  <c r="AJC54" i="7" s="1"/>
  <c r="AJE54" i="7" s="1"/>
  <c r="AJG54" i="7" s="1"/>
  <c r="AJI54" i="7" s="1"/>
  <c r="AJK54" i="7" s="1"/>
  <c r="AJM54" i="7" s="1"/>
  <c r="AJO54" i="7" s="1"/>
  <c r="AJQ54" i="7" s="1"/>
  <c r="AJS54" i="7" s="1"/>
  <c r="AJU54" i="7" s="1"/>
  <c r="AJW54" i="7" s="1"/>
  <c r="AJY54" i="7" s="1"/>
  <c r="AKA54" i="7" s="1"/>
  <c r="AKC54" i="7" s="1"/>
  <c r="AKE54" i="7" s="1"/>
  <c r="AKG54" i="7" s="1"/>
  <c r="AKI54" i="7" s="1"/>
  <c r="AKK54" i="7" s="1"/>
  <c r="AKM54" i="7" s="1"/>
  <c r="AKO54" i="7" s="1"/>
  <c r="AKQ54" i="7" s="1"/>
  <c r="AKS54" i="7" s="1"/>
  <c r="AKU54" i="7" s="1"/>
  <c r="AKW54" i="7" s="1"/>
  <c r="AKY54" i="7" s="1"/>
  <c r="ALA54" i="7" s="1"/>
  <c r="ALC54" i="7" s="1"/>
  <c r="ALE54" i="7" s="1"/>
  <c r="ALG54" i="7" s="1"/>
  <c r="ALI54" i="7" s="1"/>
  <c r="ALK54" i="7" s="1"/>
  <c r="ALM54" i="7" s="1"/>
  <c r="ALO54" i="7" s="1"/>
  <c r="ALQ54" i="7" s="1"/>
  <c r="ALS54" i="7" s="1"/>
  <c r="ALU54" i="7" s="1"/>
  <c r="ALW54" i="7" s="1"/>
  <c r="ALY54" i="7" s="1"/>
  <c r="AMA54" i="7" s="1"/>
  <c r="AMC54" i="7" s="1"/>
  <c r="AME54" i="7" s="1"/>
  <c r="AMG54" i="7" s="1"/>
  <c r="AMI54" i="7" s="1"/>
  <c r="AMK54" i="7" s="1"/>
  <c r="AMM54" i="7" s="1"/>
  <c r="AMO54" i="7" s="1"/>
  <c r="AMQ54" i="7" s="1"/>
  <c r="AMS54" i="7" s="1"/>
  <c r="AMU54" i="7" s="1"/>
  <c r="AMW54" i="7" s="1"/>
  <c r="AMY54" i="7" s="1"/>
  <c r="ANA54" i="7" s="1"/>
  <c r="ANC54" i="7" s="1"/>
  <c r="ANE54" i="7" s="1"/>
  <c r="ANG54" i="7" s="1"/>
  <c r="ANI54" i="7" s="1"/>
  <c r="ANK54" i="7" s="1"/>
  <c r="ANM54" i="7" s="1"/>
  <c r="ANO54" i="7" s="1"/>
  <c r="ANQ54" i="7" s="1"/>
  <c r="ANS54" i="7" s="1"/>
  <c r="ANU54" i="7" s="1"/>
  <c r="ANW54" i="7" s="1"/>
  <c r="ANY54" i="7" s="1"/>
  <c r="AOA54" i="7" s="1"/>
  <c r="AOC54" i="7" s="1"/>
  <c r="AOE54" i="7" s="1"/>
  <c r="AOG54" i="7" s="1"/>
  <c r="AOI54" i="7" s="1"/>
  <c r="AOK54" i="7" s="1"/>
  <c r="AOM54" i="7" s="1"/>
  <c r="AOO54" i="7" s="1"/>
  <c r="AOQ54" i="7" s="1"/>
  <c r="AOS54" i="7" s="1"/>
  <c r="AOU54" i="7" s="1"/>
  <c r="AOW54" i="7" s="1"/>
  <c r="AOY54" i="7" s="1"/>
  <c r="APA54" i="7" s="1"/>
  <c r="APC54" i="7" s="1"/>
  <c r="APE54" i="7" s="1"/>
  <c r="APG54" i="7" s="1"/>
  <c r="API54" i="7" s="1"/>
  <c r="APK54" i="7" s="1"/>
  <c r="APM54" i="7" s="1"/>
  <c r="APO54" i="7" s="1"/>
  <c r="APQ54" i="7" s="1"/>
  <c r="APS54" i="7" s="1"/>
  <c r="APU54" i="7" s="1"/>
  <c r="APW54" i="7" s="1"/>
  <c r="APY54" i="7" s="1"/>
  <c r="AQA54" i="7" s="1"/>
  <c r="AQC54" i="7" s="1"/>
  <c r="AQE54" i="7" s="1"/>
  <c r="AQG54" i="7" s="1"/>
  <c r="AQI54" i="7" s="1"/>
  <c r="AQK54" i="7" s="1"/>
  <c r="AQM54" i="7" s="1"/>
  <c r="AQO54" i="7" s="1"/>
  <c r="AQQ54" i="7" s="1"/>
  <c r="AQS54" i="7" s="1"/>
  <c r="AQU54" i="7" s="1"/>
  <c r="AQW54" i="7" s="1"/>
  <c r="AQY54" i="7" s="1"/>
  <c r="ARA54" i="7" s="1"/>
  <c r="ARC54" i="7" s="1"/>
  <c r="ARE54" i="7" s="1"/>
  <c r="ARG54" i="7" s="1"/>
  <c r="ARI54" i="7" s="1"/>
  <c r="ARK54" i="7" s="1"/>
  <c r="ARM54" i="7" s="1"/>
  <c r="ARO54" i="7" s="1"/>
  <c r="ARQ54" i="7" s="1"/>
  <c r="ARS54" i="7" s="1"/>
  <c r="ARU54" i="7" s="1"/>
  <c r="ARW54" i="7" s="1"/>
  <c r="ARY54" i="7" s="1"/>
  <c r="ASA54" i="7" s="1"/>
  <c r="ASC54" i="7" s="1"/>
  <c r="ASE54" i="7" s="1"/>
  <c r="ASG54" i="7" s="1"/>
  <c r="ASI54" i="7" s="1"/>
  <c r="ASK54" i="7" s="1"/>
  <c r="ASM54" i="7" s="1"/>
  <c r="ASO54" i="7" s="1"/>
  <c r="ASQ54" i="7" s="1"/>
  <c r="ASS54" i="7" s="1"/>
  <c r="ASU54" i="7" s="1"/>
  <c r="ASW54" i="7" s="1"/>
  <c r="ASY54" i="7" s="1"/>
  <c r="ATA54" i="7" s="1"/>
  <c r="ATC54" i="7" s="1"/>
  <c r="ATE54" i="7" s="1"/>
  <c r="ATG54" i="7" s="1"/>
  <c r="ATI54" i="7" s="1"/>
  <c r="ATK54" i="7" s="1"/>
  <c r="ATM54" i="7" s="1"/>
  <c r="ATO54" i="7" s="1"/>
  <c r="ATQ54" i="7" s="1"/>
  <c r="ATS54" i="7" s="1"/>
  <c r="ATU54" i="7" s="1"/>
  <c r="ATW54" i="7" s="1"/>
  <c r="ATY54" i="7" s="1"/>
  <c r="AUA54" i="7" s="1"/>
  <c r="AUC54" i="7" s="1"/>
  <c r="AUE54" i="7" s="1"/>
  <c r="AUG54" i="7" s="1"/>
  <c r="AUI54" i="7" s="1"/>
  <c r="AUK54" i="7" s="1"/>
  <c r="AUM54" i="7" s="1"/>
  <c r="AUO54" i="7" s="1"/>
  <c r="AUQ54" i="7" s="1"/>
  <c r="AUS54" i="7" s="1"/>
  <c r="AUU54" i="7" s="1"/>
  <c r="AUW54" i="7" s="1"/>
  <c r="AUY54" i="7" s="1"/>
  <c r="AVA54" i="7" s="1"/>
  <c r="AVC54" i="7" s="1"/>
  <c r="AVE54" i="7" s="1"/>
  <c r="AVG54" i="7" s="1"/>
  <c r="AVI54" i="7" s="1"/>
  <c r="AVK54" i="7" s="1"/>
  <c r="AVM54" i="7" s="1"/>
  <c r="AVO54" i="7" s="1"/>
  <c r="AVQ54" i="7" s="1"/>
  <c r="AVS54" i="7" s="1"/>
  <c r="AVU54" i="7" s="1"/>
  <c r="AVW54" i="7" s="1"/>
  <c r="AVY54" i="7" s="1"/>
  <c r="AWA54" i="7" s="1"/>
  <c r="AWC54" i="7" s="1"/>
  <c r="AWE54" i="7" s="1"/>
  <c r="AWG54" i="7" s="1"/>
  <c r="AWI54" i="7" s="1"/>
  <c r="AWK54" i="7" s="1"/>
  <c r="AWM54" i="7" s="1"/>
  <c r="AWO54" i="7" s="1"/>
  <c r="AWQ54" i="7" s="1"/>
  <c r="AWS54" i="7" s="1"/>
  <c r="AWU54" i="7" s="1"/>
  <c r="AWW54" i="7" s="1"/>
  <c r="AWY54" i="7" s="1"/>
  <c r="AXA54" i="7" s="1"/>
  <c r="AXC54" i="7" s="1"/>
  <c r="AXE54" i="7" s="1"/>
  <c r="AXG54" i="7" s="1"/>
  <c r="AXI54" i="7" s="1"/>
  <c r="AXK54" i="7" s="1"/>
  <c r="AXM54" i="7" s="1"/>
  <c r="AXO54" i="7" s="1"/>
  <c r="AXQ54" i="7" s="1"/>
  <c r="AXS54" i="7" s="1"/>
  <c r="AXU54" i="7" s="1"/>
  <c r="AXW54" i="7" s="1"/>
  <c r="AXY54" i="7" s="1"/>
  <c r="AYA54" i="7" s="1"/>
  <c r="AYC54" i="7" s="1"/>
  <c r="AYE54" i="7" s="1"/>
  <c r="AYG54" i="7" s="1"/>
  <c r="AYI54" i="7" s="1"/>
  <c r="AYK54" i="7" s="1"/>
  <c r="AYM54" i="7" s="1"/>
  <c r="AYO54" i="7" s="1"/>
  <c r="AYQ54" i="7" s="1"/>
  <c r="AYS54" i="7" s="1"/>
  <c r="AYU54" i="7" s="1"/>
  <c r="AYW54" i="7" s="1"/>
  <c r="AYY54" i="7" s="1"/>
  <c r="AZA54" i="7" s="1"/>
  <c r="AZC54" i="7" s="1"/>
  <c r="AZE54" i="7" s="1"/>
  <c r="AZG54" i="7" s="1"/>
  <c r="AZI54" i="7" s="1"/>
  <c r="AZK54" i="7" s="1"/>
  <c r="AZM54" i="7" s="1"/>
  <c r="AZO54" i="7" s="1"/>
  <c r="AZQ54" i="7" s="1"/>
  <c r="AZS54" i="7" s="1"/>
  <c r="AZU54" i="7" s="1"/>
  <c r="AZW54" i="7" s="1"/>
  <c r="AZY54" i="7" s="1"/>
  <c r="BAA54" i="7" s="1"/>
  <c r="BAC54" i="7" s="1"/>
  <c r="BAE54" i="7" s="1"/>
  <c r="BAG54" i="7" s="1"/>
  <c r="BAI54" i="7" s="1"/>
  <c r="BAK54" i="7" s="1"/>
  <c r="BAM54" i="7" s="1"/>
  <c r="BAO54" i="7" s="1"/>
  <c r="BAQ54" i="7" s="1"/>
  <c r="BAS54" i="7" s="1"/>
  <c r="BAU54" i="7" s="1"/>
  <c r="BAW54" i="7" s="1"/>
  <c r="BAY54" i="7" s="1"/>
  <c r="BBA54" i="7" s="1"/>
  <c r="BBC54" i="7" s="1"/>
  <c r="BBE54" i="7" s="1"/>
  <c r="BBG54" i="7" s="1"/>
  <c r="BBI54" i="7" s="1"/>
  <c r="BBK54" i="7" s="1"/>
  <c r="BBM54" i="7" s="1"/>
  <c r="BBO54" i="7" s="1"/>
  <c r="BBQ54" i="7" s="1"/>
  <c r="BBS54" i="7" s="1"/>
  <c r="BBU54" i="7" s="1"/>
  <c r="BBW54" i="7" s="1"/>
  <c r="BBY54" i="7" s="1"/>
  <c r="BCA54" i="7" s="1"/>
  <c r="BCC54" i="7" s="1"/>
  <c r="BCE54" i="7" s="1"/>
  <c r="BCG54" i="7" s="1"/>
  <c r="BCI54" i="7" s="1"/>
  <c r="BCK54" i="7" s="1"/>
  <c r="BCM54" i="7" s="1"/>
  <c r="BCO54" i="7" s="1"/>
  <c r="BCQ54" i="7" s="1"/>
  <c r="BCS54" i="7" s="1"/>
  <c r="BCU54" i="7" s="1"/>
  <c r="BCW54" i="7" s="1"/>
  <c r="BCY54" i="7" s="1"/>
  <c r="BDA54" i="7" s="1"/>
  <c r="BDC54" i="7" s="1"/>
  <c r="BDE54" i="7" s="1"/>
  <c r="BDG54" i="7" s="1"/>
  <c r="BDI54" i="7" s="1"/>
  <c r="BDK54" i="7" s="1"/>
  <c r="BDM54" i="7" s="1"/>
  <c r="BDO54" i="7" s="1"/>
  <c r="BDQ54" i="7" s="1"/>
  <c r="BDS54" i="7" s="1"/>
  <c r="BDU54" i="7" s="1"/>
  <c r="BDW54" i="7" s="1"/>
  <c r="BDY54" i="7" s="1"/>
  <c r="BEA54" i="7" s="1"/>
  <c r="BEC54" i="7" s="1"/>
  <c r="BEE54" i="7" s="1"/>
  <c r="BEG54" i="7" s="1"/>
  <c r="BEI54" i="7" s="1"/>
  <c r="BEK54" i="7" s="1"/>
  <c r="BEM54" i="7" s="1"/>
  <c r="BEO54" i="7" s="1"/>
  <c r="BEQ54" i="7" s="1"/>
  <c r="BES54" i="7" s="1"/>
  <c r="BEU54" i="7" s="1"/>
  <c r="BEW54" i="7" s="1"/>
  <c r="BEY54" i="7" s="1"/>
  <c r="BFA54" i="7" s="1"/>
  <c r="BFC54" i="7" s="1"/>
  <c r="BFE54" i="7" s="1"/>
  <c r="BFG54" i="7" s="1"/>
  <c r="BFI54" i="7" s="1"/>
  <c r="BFK54" i="7" s="1"/>
  <c r="BFM54" i="7" s="1"/>
  <c r="BFO54" i="7" s="1"/>
  <c r="BFQ54" i="7" s="1"/>
  <c r="BFS54" i="7" s="1"/>
  <c r="BFU54" i="7" s="1"/>
  <c r="BFW54" i="7" s="1"/>
  <c r="BFY54" i="7" s="1"/>
  <c r="BGA54" i="7" s="1"/>
  <c r="BGC54" i="7" s="1"/>
  <c r="BGE54" i="7" s="1"/>
  <c r="BGG54" i="7" s="1"/>
  <c r="BGI54" i="7" s="1"/>
  <c r="BGK54" i="7" s="1"/>
  <c r="BGM54" i="7" s="1"/>
  <c r="BGO54" i="7" s="1"/>
  <c r="BGQ54" i="7" s="1"/>
  <c r="BGS54" i="7" s="1"/>
  <c r="BGU54" i="7" s="1"/>
  <c r="BGW54" i="7" s="1"/>
  <c r="BGY54" i="7" s="1"/>
  <c r="BHA54" i="7" s="1"/>
  <c r="BHC54" i="7" s="1"/>
  <c r="BHE54" i="7" s="1"/>
  <c r="BHG54" i="7" s="1"/>
  <c r="BHI54" i="7" s="1"/>
  <c r="BHK54" i="7" s="1"/>
  <c r="BHM54" i="7" s="1"/>
  <c r="BHO54" i="7" s="1"/>
  <c r="BHQ54" i="7" s="1"/>
  <c r="BHS54" i="7" s="1"/>
  <c r="BHU54" i="7" s="1"/>
  <c r="BHW54" i="7" s="1"/>
  <c r="BHY54" i="7" s="1"/>
  <c r="BIA54" i="7" s="1"/>
  <c r="BIC54" i="7" s="1"/>
  <c r="BIE54" i="7" s="1"/>
  <c r="BIG54" i="7" s="1"/>
  <c r="BII54" i="7" s="1"/>
  <c r="BIK54" i="7" s="1"/>
  <c r="BIM54" i="7" s="1"/>
  <c r="BIO54" i="7" s="1"/>
  <c r="BIQ54" i="7" s="1"/>
  <c r="BIS54" i="7" s="1"/>
  <c r="BIU54" i="7" s="1"/>
  <c r="BIW54" i="7" s="1"/>
  <c r="BIY54" i="7" s="1"/>
  <c r="BJA54" i="7" s="1"/>
  <c r="BJC54" i="7" s="1"/>
  <c r="BJE54" i="7" s="1"/>
  <c r="BJG54" i="7" s="1"/>
  <c r="BJI54" i="7" s="1"/>
  <c r="BJK54" i="7" s="1"/>
  <c r="BJM54" i="7" s="1"/>
  <c r="BJO54" i="7" s="1"/>
  <c r="BJQ54" i="7" s="1"/>
  <c r="BJS54" i="7" s="1"/>
  <c r="BJU54" i="7" s="1"/>
  <c r="BJW54" i="7" s="1"/>
  <c r="BJY54" i="7" s="1"/>
  <c r="BKA54" i="7" s="1"/>
  <c r="BKC54" i="7" s="1"/>
  <c r="BKE54" i="7" s="1"/>
  <c r="BKG54" i="7" s="1"/>
  <c r="BKI54" i="7" s="1"/>
  <c r="BKK54" i="7" s="1"/>
  <c r="BKM54" i="7" s="1"/>
  <c r="BKO54" i="7" s="1"/>
  <c r="BKQ54" i="7" s="1"/>
  <c r="BKS54" i="7" s="1"/>
  <c r="BKU54" i="7" s="1"/>
  <c r="BKW54" i="7" s="1"/>
  <c r="BKY54" i="7" s="1"/>
  <c r="BLA54" i="7" s="1"/>
  <c r="BLC54" i="7" s="1"/>
  <c r="BLE54" i="7" s="1"/>
  <c r="BLG54" i="7" s="1"/>
  <c r="BLI54" i="7" s="1"/>
  <c r="BLK54" i="7" s="1"/>
  <c r="BLM54" i="7" s="1"/>
  <c r="BLO54" i="7" s="1"/>
  <c r="BLQ54" i="7" s="1"/>
  <c r="BLS54" i="7" s="1"/>
  <c r="BLU54" i="7" s="1"/>
  <c r="BLW54" i="7" s="1"/>
  <c r="BLY54" i="7" s="1"/>
  <c r="BMA54" i="7" s="1"/>
  <c r="BMC54" i="7" s="1"/>
  <c r="BME54" i="7" s="1"/>
  <c r="BMG54" i="7" s="1"/>
  <c r="BMI54" i="7" s="1"/>
  <c r="BMK54" i="7" s="1"/>
  <c r="BMM54" i="7" s="1"/>
  <c r="BMO54" i="7" s="1"/>
  <c r="BMQ54" i="7" s="1"/>
  <c r="BMS54" i="7" s="1"/>
  <c r="BMU54" i="7" s="1"/>
  <c r="BMW54" i="7" s="1"/>
  <c r="BMY54" i="7" s="1"/>
  <c r="BNA54" i="7" s="1"/>
  <c r="BNC54" i="7" s="1"/>
  <c r="BNE54" i="7" s="1"/>
  <c r="BNG54" i="7" s="1"/>
  <c r="BNI54" i="7" s="1"/>
  <c r="BNK54" i="7" s="1"/>
  <c r="BNM54" i="7" s="1"/>
  <c r="BNO54" i="7" s="1"/>
  <c r="BNQ54" i="7" s="1"/>
  <c r="BNS54" i="7" s="1"/>
  <c r="BNU54" i="7" s="1"/>
  <c r="BNW54" i="7" s="1"/>
  <c r="BNY54" i="7" s="1"/>
  <c r="BOA54" i="7" s="1"/>
  <c r="BOC54" i="7" s="1"/>
  <c r="BOE54" i="7" s="1"/>
  <c r="BOG54" i="7" s="1"/>
  <c r="BOI54" i="7" s="1"/>
  <c r="BOK54" i="7" s="1"/>
  <c r="BOM54" i="7" s="1"/>
  <c r="BOO54" i="7" s="1"/>
  <c r="BOQ54" i="7" s="1"/>
  <c r="BOS54" i="7" s="1"/>
  <c r="BOU54" i="7" s="1"/>
  <c r="BOW54" i="7" s="1"/>
  <c r="BOY54" i="7" s="1"/>
  <c r="BPA54" i="7" s="1"/>
  <c r="BPC54" i="7" s="1"/>
  <c r="BPE54" i="7" s="1"/>
  <c r="BPG54" i="7" s="1"/>
  <c r="BPI54" i="7" s="1"/>
  <c r="BPK54" i="7" s="1"/>
  <c r="BPM54" i="7" s="1"/>
  <c r="BPO54" i="7" s="1"/>
  <c r="BPQ54" i="7" s="1"/>
  <c r="BPS54" i="7" s="1"/>
  <c r="BPU54" i="7" s="1"/>
  <c r="BPW54" i="7" s="1"/>
  <c r="BPY54" i="7" s="1"/>
  <c r="BQA54" i="7" s="1"/>
  <c r="BQC54" i="7" s="1"/>
  <c r="BQE54" i="7" s="1"/>
  <c r="BQG54" i="7" s="1"/>
  <c r="BQI54" i="7" s="1"/>
  <c r="BQK54" i="7" s="1"/>
  <c r="BQM54" i="7" s="1"/>
  <c r="BQO54" i="7" s="1"/>
  <c r="BQQ54" i="7" s="1"/>
  <c r="BQS54" i="7" s="1"/>
  <c r="BQU54" i="7" s="1"/>
  <c r="BQW54" i="7" s="1"/>
  <c r="BQY54" i="7" s="1"/>
  <c r="BRA54" i="7" s="1"/>
  <c r="BRC54" i="7" s="1"/>
  <c r="BRE54" i="7" s="1"/>
  <c r="BRG54" i="7" s="1"/>
  <c r="BRI54" i="7" s="1"/>
  <c r="BRK54" i="7" s="1"/>
  <c r="BRM54" i="7" s="1"/>
  <c r="BRO54" i="7" s="1"/>
  <c r="BRQ54" i="7" s="1"/>
  <c r="BRS54" i="7" s="1"/>
  <c r="BRU54" i="7" s="1"/>
  <c r="BRW54" i="7" s="1"/>
  <c r="BRY54" i="7" s="1"/>
  <c r="BSA54" i="7" s="1"/>
  <c r="BSC54" i="7" s="1"/>
  <c r="BSE54" i="7" s="1"/>
  <c r="BSG54" i="7" s="1"/>
  <c r="BSI54" i="7" s="1"/>
  <c r="BSK54" i="7" s="1"/>
  <c r="BSM54" i="7" s="1"/>
  <c r="BSO54" i="7" s="1"/>
  <c r="BSQ54" i="7" s="1"/>
  <c r="BSS54" i="7" s="1"/>
  <c r="BSU54" i="7" s="1"/>
  <c r="BSW54" i="7" s="1"/>
  <c r="BSY54" i="7" s="1"/>
  <c r="BTA54" i="7" s="1"/>
  <c r="BTC54" i="7" s="1"/>
  <c r="BTE54" i="7" s="1"/>
  <c r="BTG54" i="7" s="1"/>
  <c r="BTI54" i="7" s="1"/>
  <c r="BTK54" i="7" s="1"/>
  <c r="BTM54" i="7" s="1"/>
  <c r="BTO54" i="7" s="1"/>
  <c r="BTQ54" i="7" s="1"/>
  <c r="BTS54" i="7" s="1"/>
  <c r="BTU54" i="7" s="1"/>
  <c r="BTW54" i="7" s="1"/>
  <c r="BTY54" i="7" s="1"/>
  <c r="BUA54" i="7" s="1"/>
  <c r="BUC54" i="7" s="1"/>
  <c r="BUE54" i="7" s="1"/>
  <c r="BUG54" i="7" s="1"/>
  <c r="BUI54" i="7" s="1"/>
  <c r="BUK54" i="7" s="1"/>
  <c r="BUM54" i="7" s="1"/>
  <c r="BUO54" i="7" s="1"/>
  <c r="BUQ54" i="7" s="1"/>
  <c r="BUS54" i="7" s="1"/>
  <c r="BUU54" i="7" s="1"/>
  <c r="BUW54" i="7" s="1"/>
  <c r="BUY54" i="7" s="1"/>
  <c r="BVA54" i="7" s="1"/>
  <c r="BVC54" i="7" s="1"/>
  <c r="BVE54" i="7" s="1"/>
  <c r="BVG54" i="7" s="1"/>
  <c r="BVI54" i="7" s="1"/>
  <c r="BVK54" i="7" s="1"/>
  <c r="BVM54" i="7" s="1"/>
  <c r="BVO54" i="7" s="1"/>
  <c r="BVQ54" i="7" s="1"/>
  <c r="BVS54" i="7" s="1"/>
  <c r="BVU54" i="7" s="1"/>
  <c r="BVW54" i="7" s="1"/>
  <c r="BVY54" i="7" s="1"/>
  <c r="BWA54" i="7" s="1"/>
  <c r="BWC54" i="7" s="1"/>
  <c r="BWE54" i="7" s="1"/>
  <c r="BWG54" i="7" s="1"/>
  <c r="BWI54" i="7" s="1"/>
  <c r="BWK54" i="7" s="1"/>
  <c r="BWM54" i="7" s="1"/>
  <c r="BWO54" i="7" s="1"/>
  <c r="BWQ54" i="7" s="1"/>
  <c r="BWS54" i="7" s="1"/>
  <c r="BWU54" i="7" s="1"/>
  <c r="BWW54" i="7" s="1"/>
  <c r="BWY54" i="7" s="1"/>
  <c r="BXA54" i="7" s="1"/>
  <c r="BXC54" i="7" s="1"/>
  <c r="BXE54" i="7" s="1"/>
  <c r="BXG54" i="7" s="1"/>
  <c r="BXI54" i="7" s="1"/>
  <c r="BXK54" i="7" s="1"/>
  <c r="BXM54" i="7" s="1"/>
  <c r="BXO54" i="7" s="1"/>
  <c r="BXQ54" i="7" s="1"/>
  <c r="BXS54" i="7" s="1"/>
  <c r="BXU54" i="7" s="1"/>
  <c r="BXW54" i="7" s="1"/>
  <c r="BXY54" i="7" s="1"/>
  <c r="BYA54" i="7" s="1"/>
  <c r="BYC54" i="7" s="1"/>
  <c r="BYE54" i="7" s="1"/>
  <c r="BYG54" i="7" s="1"/>
  <c r="BYI54" i="7" s="1"/>
  <c r="BYK54" i="7" s="1"/>
  <c r="BYM54" i="7" s="1"/>
  <c r="BYO54" i="7" s="1"/>
  <c r="BYQ54" i="7" s="1"/>
  <c r="BYS54" i="7" s="1"/>
  <c r="BYU54" i="7" s="1"/>
  <c r="BYW54" i="7" s="1"/>
  <c r="BYY54" i="7" s="1"/>
  <c r="BZA54" i="7" s="1"/>
  <c r="BZC54" i="7" s="1"/>
  <c r="BZE54" i="7" s="1"/>
  <c r="BZG54" i="7" s="1"/>
  <c r="BZI54" i="7" s="1"/>
  <c r="BZK54" i="7" s="1"/>
  <c r="BZM54" i="7" s="1"/>
  <c r="BZO54" i="7" s="1"/>
  <c r="BZQ54" i="7" s="1"/>
  <c r="BZS54" i="7" s="1"/>
  <c r="BZU54" i="7" s="1"/>
  <c r="BZW54" i="7" s="1"/>
  <c r="BZY54" i="7" s="1"/>
  <c r="CAA54" i="7" s="1"/>
  <c r="CAC54" i="7" s="1"/>
  <c r="CAE54" i="7" s="1"/>
  <c r="CAG54" i="7" s="1"/>
  <c r="CAI54" i="7" s="1"/>
  <c r="CAK54" i="7" s="1"/>
  <c r="CAM54" i="7" s="1"/>
  <c r="CAO54" i="7" s="1"/>
  <c r="CAQ54" i="7" s="1"/>
  <c r="CAS54" i="7" s="1"/>
  <c r="CAU54" i="7" s="1"/>
  <c r="CAW54" i="7" s="1"/>
  <c r="CAY54" i="7" s="1"/>
  <c r="CBA54" i="7" s="1"/>
  <c r="CBC54" i="7" s="1"/>
  <c r="CBE54" i="7" s="1"/>
  <c r="CBG54" i="7" s="1"/>
  <c r="CBI54" i="7" s="1"/>
  <c r="CBK54" i="7" s="1"/>
  <c r="CBM54" i="7" s="1"/>
  <c r="CBO54" i="7" s="1"/>
  <c r="CBQ54" i="7" s="1"/>
  <c r="CBS54" i="7" s="1"/>
  <c r="CBU54" i="7" s="1"/>
  <c r="CBW54" i="7" s="1"/>
  <c r="CBY54" i="7" s="1"/>
  <c r="CCA54" i="7" s="1"/>
  <c r="CCC54" i="7" s="1"/>
  <c r="CCE54" i="7" s="1"/>
  <c r="CCG54" i="7" s="1"/>
  <c r="CCI54" i="7" s="1"/>
  <c r="CCK54" i="7" s="1"/>
  <c r="CCM54" i="7" s="1"/>
  <c r="CCO54" i="7" s="1"/>
  <c r="CCQ54" i="7" s="1"/>
  <c r="CCS54" i="7" s="1"/>
  <c r="CCU54" i="7" s="1"/>
  <c r="CCW54" i="7" s="1"/>
  <c r="CCY54" i="7" s="1"/>
  <c r="CDA54" i="7" s="1"/>
  <c r="CDC54" i="7" s="1"/>
  <c r="CDE54" i="7" s="1"/>
  <c r="CDG54" i="7" s="1"/>
  <c r="CDI54" i="7" s="1"/>
  <c r="CDK54" i="7" s="1"/>
  <c r="CDM54" i="7" s="1"/>
  <c r="CDO54" i="7" s="1"/>
  <c r="CDQ54" i="7" s="1"/>
  <c r="CDS54" i="7" s="1"/>
  <c r="CDU54" i="7" s="1"/>
  <c r="CDW54" i="7" s="1"/>
  <c r="CDY54" i="7" s="1"/>
  <c r="CEA54" i="7" s="1"/>
  <c r="CEC54" i="7" s="1"/>
  <c r="CEE54" i="7" s="1"/>
  <c r="CEG54" i="7" s="1"/>
  <c r="CEI54" i="7" s="1"/>
  <c r="CEK54" i="7" s="1"/>
  <c r="CEM54" i="7" s="1"/>
  <c r="CEO54" i="7" s="1"/>
  <c r="CEQ54" i="7" s="1"/>
  <c r="CES54" i="7" s="1"/>
  <c r="CEU54" i="7" s="1"/>
  <c r="CEW54" i="7" s="1"/>
  <c r="CEY54" i="7" s="1"/>
  <c r="CFA54" i="7" s="1"/>
  <c r="CFC54" i="7" s="1"/>
  <c r="CFE54" i="7" s="1"/>
  <c r="CFG54" i="7" s="1"/>
  <c r="CFI54" i="7" s="1"/>
  <c r="CFK54" i="7" s="1"/>
  <c r="CFM54" i="7" s="1"/>
  <c r="CFO54" i="7" s="1"/>
  <c r="CFQ54" i="7" s="1"/>
  <c r="CFS54" i="7" s="1"/>
  <c r="CFU54" i="7" s="1"/>
  <c r="CFW54" i="7" s="1"/>
  <c r="CFY54" i="7" s="1"/>
  <c r="CGA54" i="7" s="1"/>
  <c r="CGC54" i="7" s="1"/>
  <c r="CGE54" i="7" s="1"/>
  <c r="CGG54" i="7" s="1"/>
  <c r="CGI54" i="7" s="1"/>
  <c r="CGK54" i="7" s="1"/>
  <c r="CGM54" i="7" s="1"/>
  <c r="CGO54" i="7" s="1"/>
  <c r="CGQ54" i="7" s="1"/>
  <c r="CGS54" i="7" s="1"/>
  <c r="CGU54" i="7" s="1"/>
  <c r="CGW54" i="7" s="1"/>
  <c r="CGY54" i="7" s="1"/>
  <c r="CHA54" i="7" s="1"/>
  <c r="CHC54" i="7" s="1"/>
  <c r="CHE54" i="7" s="1"/>
  <c r="CHG54" i="7" s="1"/>
  <c r="CHI54" i="7" s="1"/>
  <c r="CHK54" i="7" s="1"/>
  <c r="CHM54" i="7" s="1"/>
  <c r="CHO54" i="7" s="1"/>
  <c r="CHQ54" i="7" s="1"/>
  <c r="CHS54" i="7" s="1"/>
  <c r="CHU54" i="7" s="1"/>
  <c r="CHW54" i="7" s="1"/>
  <c r="CHY54" i="7" s="1"/>
  <c r="CIA54" i="7" s="1"/>
  <c r="CIC54" i="7" s="1"/>
  <c r="CIE54" i="7" s="1"/>
  <c r="CIG54" i="7" s="1"/>
  <c r="CII54" i="7" s="1"/>
  <c r="CIK54" i="7" s="1"/>
  <c r="CIM54" i="7" s="1"/>
  <c r="CIO54" i="7" s="1"/>
  <c r="CIQ54" i="7" s="1"/>
  <c r="CIS54" i="7" s="1"/>
  <c r="CIU54" i="7" s="1"/>
  <c r="CIW54" i="7" s="1"/>
  <c r="CIY54" i="7" s="1"/>
  <c r="CJA54" i="7" s="1"/>
  <c r="CJC54" i="7" s="1"/>
  <c r="CJE54" i="7" s="1"/>
  <c r="CJG54" i="7" s="1"/>
  <c r="CJI54" i="7" s="1"/>
  <c r="CJK54" i="7" s="1"/>
  <c r="CJM54" i="7" s="1"/>
  <c r="CJO54" i="7" s="1"/>
  <c r="CJQ54" i="7" s="1"/>
  <c r="CJS54" i="7" s="1"/>
  <c r="CJU54" i="7" s="1"/>
  <c r="CJW54" i="7" s="1"/>
  <c r="CJY54" i="7" s="1"/>
  <c r="CKA54" i="7" s="1"/>
  <c r="CKC54" i="7" s="1"/>
  <c r="CKE54" i="7" s="1"/>
  <c r="CKG54" i="7" s="1"/>
  <c r="CKI54" i="7" s="1"/>
  <c r="CKK54" i="7" s="1"/>
  <c r="CKM54" i="7" s="1"/>
  <c r="CKO54" i="7" s="1"/>
  <c r="CKQ54" i="7" s="1"/>
  <c r="CKS54" i="7" s="1"/>
  <c r="CKU54" i="7" s="1"/>
  <c r="CKW54" i="7" s="1"/>
  <c r="CKY54" i="7" s="1"/>
  <c r="CLA54" i="7" s="1"/>
  <c r="CLC54" i="7" s="1"/>
  <c r="CLE54" i="7" s="1"/>
  <c r="CLG54" i="7" s="1"/>
  <c r="CLI54" i="7" s="1"/>
  <c r="CLK54" i="7" s="1"/>
  <c r="CLM54" i="7" s="1"/>
  <c r="CLO54" i="7" s="1"/>
  <c r="CLQ54" i="7" s="1"/>
  <c r="CLS54" i="7" s="1"/>
  <c r="CLU54" i="7" s="1"/>
  <c r="CLW54" i="7" s="1"/>
  <c r="CLY54" i="7" s="1"/>
  <c r="CMA54" i="7" s="1"/>
  <c r="CMC54" i="7" s="1"/>
  <c r="CME54" i="7" s="1"/>
  <c r="CMG54" i="7" s="1"/>
  <c r="CMI54" i="7" s="1"/>
  <c r="CMK54" i="7" s="1"/>
  <c r="CMM54" i="7" s="1"/>
  <c r="CMO54" i="7" s="1"/>
  <c r="CMQ54" i="7" s="1"/>
  <c r="CMS54" i="7" s="1"/>
  <c r="CMU54" i="7" s="1"/>
  <c r="CMW54" i="7" s="1"/>
  <c r="CMY54" i="7" s="1"/>
  <c r="CNA54" i="7" s="1"/>
  <c r="CNC54" i="7" s="1"/>
  <c r="CNE54" i="7" s="1"/>
  <c r="CNG54" i="7" s="1"/>
  <c r="CNI54" i="7" s="1"/>
  <c r="CNK54" i="7" s="1"/>
  <c r="CNM54" i="7" s="1"/>
  <c r="CNO54" i="7" s="1"/>
  <c r="CNQ54" i="7" s="1"/>
  <c r="CNS54" i="7" s="1"/>
  <c r="CNU54" i="7" s="1"/>
  <c r="CNW54" i="7" s="1"/>
  <c r="CNY54" i="7" s="1"/>
  <c r="COA54" i="7" s="1"/>
  <c r="COC54" i="7" s="1"/>
  <c r="COE54" i="7" s="1"/>
  <c r="COG54" i="7" s="1"/>
  <c r="COI54" i="7" s="1"/>
  <c r="COK54" i="7" s="1"/>
  <c r="COM54" i="7" s="1"/>
  <c r="COO54" i="7" s="1"/>
  <c r="COQ54" i="7" s="1"/>
  <c r="COS54" i="7" s="1"/>
  <c r="COU54" i="7" s="1"/>
  <c r="COW54" i="7" s="1"/>
  <c r="COY54" i="7" s="1"/>
  <c r="CPA54" i="7" s="1"/>
  <c r="CPC54" i="7" s="1"/>
  <c r="CPE54" i="7" s="1"/>
  <c r="CPG54" i="7" s="1"/>
  <c r="CPI54" i="7" s="1"/>
  <c r="CPK54" i="7" s="1"/>
  <c r="CPM54" i="7" s="1"/>
  <c r="CPO54" i="7" s="1"/>
  <c r="CPQ54" i="7" s="1"/>
  <c r="CPS54" i="7" s="1"/>
  <c r="CPU54" i="7" s="1"/>
  <c r="CPW54" i="7" s="1"/>
  <c r="CPY54" i="7" s="1"/>
  <c r="CQA54" i="7" s="1"/>
  <c r="CQC54" i="7" s="1"/>
  <c r="CQE54" i="7" s="1"/>
  <c r="CQG54" i="7" s="1"/>
  <c r="CQI54" i="7" s="1"/>
  <c r="CQK54" i="7" s="1"/>
  <c r="CQM54" i="7" s="1"/>
  <c r="CQO54" i="7" s="1"/>
  <c r="CQQ54" i="7" s="1"/>
  <c r="CQS54" i="7" s="1"/>
  <c r="CQU54" i="7" s="1"/>
  <c r="CQW54" i="7" s="1"/>
  <c r="CQY54" i="7" s="1"/>
  <c r="CRA54" i="7" s="1"/>
  <c r="CRC54" i="7" s="1"/>
  <c r="CRE54" i="7" s="1"/>
  <c r="CRG54" i="7" s="1"/>
  <c r="CRI54" i="7" s="1"/>
  <c r="CRK54" i="7" s="1"/>
  <c r="CRM54" i="7" s="1"/>
  <c r="CRO54" i="7" s="1"/>
  <c r="CRQ54" i="7" s="1"/>
  <c r="CRS54" i="7" s="1"/>
  <c r="CRU54" i="7" s="1"/>
  <c r="CRW54" i="7" s="1"/>
  <c r="CRY54" i="7" s="1"/>
  <c r="CSA54" i="7" s="1"/>
  <c r="CSC54" i="7" s="1"/>
  <c r="CSE54" i="7" s="1"/>
  <c r="CSG54" i="7" s="1"/>
  <c r="CSI54" i="7" s="1"/>
  <c r="CSK54" i="7" s="1"/>
  <c r="CSM54" i="7" s="1"/>
  <c r="CSO54" i="7" s="1"/>
  <c r="CSQ54" i="7" s="1"/>
  <c r="CSS54" i="7" s="1"/>
  <c r="CSU54" i="7" s="1"/>
  <c r="CSW54" i="7" s="1"/>
  <c r="CSY54" i="7" s="1"/>
  <c r="CTA54" i="7" s="1"/>
  <c r="CTC54" i="7" s="1"/>
  <c r="CTE54" i="7" s="1"/>
  <c r="CTG54" i="7" s="1"/>
  <c r="CTI54" i="7" s="1"/>
  <c r="CTK54" i="7" s="1"/>
  <c r="CTM54" i="7" s="1"/>
  <c r="CTO54" i="7" s="1"/>
  <c r="CTQ54" i="7" s="1"/>
  <c r="CTS54" i="7" s="1"/>
  <c r="CTU54" i="7" s="1"/>
  <c r="CTW54" i="7" s="1"/>
  <c r="CTY54" i="7" s="1"/>
  <c r="CUA54" i="7" s="1"/>
  <c r="CUC54" i="7" s="1"/>
  <c r="CUE54" i="7" s="1"/>
  <c r="CUG54" i="7" s="1"/>
  <c r="CUI54" i="7" s="1"/>
  <c r="CUK54" i="7" s="1"/>
  <c r="CUM54" i="7" s="1"/>
  <c r="CUO54" i="7" s="1"/>
  <c r="CUQ54" i="7" s="1"/>
  <c r="CUS54" i="7" s="1"/>
  <c r="CUU54" i="7" s="1"/>
  <c r="CUW54" i="7" s="1"/>
  <c r="CUY54" i="7" s="1"/>
  <c r="CVA54" i="7" s="1"/>
  <c r="CVC54" i="7" s="1"/>
  <c r="CVE54" i="7" s="1"/>
  <c r="CVG54" i="7" s="1"/>
  <c r="CVI54" i="7" s="1"/>
  <c r="CVK54" i="7" s="1"/>
  <c r="CVM54" i="7" s="1"/>
  <c r="CVO54" i="7" s="1"/>
  <c r="CVQ54" i="7" s="1"/>
  <c r="CVS54" i="7" s="1"/>
  <c r="CVU54" i="7" s="1"/>
  <c r="CVW54" i="7" s="1"/>
  <c r="CVY54" i="7" s="1"/>
  <c r="CWA54" i="7" s="1"/>
  <c r="CWC54" i="7" s="1"/>
  <c r="CWE54" i="7" s="1"/>
  <c r="CWG54" i="7" s="1"/>
  <c r="CWI54" i="7" s="1"/>
  <c r="CWK54" i="7" s="1"/>
  <c r="CWM54" i="7" s="1"/>
  <c r="CWO54" i="7" s="1"/>
  <c r="CWQ54" i="7" s="1"/>
  <c r="CWS54" i="7" s="1"/>
  <c r="CWU54" i="7" s="1"/>
  <c r="CWW54" i="7" s="1"/>
  <c r="CWY54" i="7" s="1"/>
  <c r="CXA54" i="7" s="1"/>
  <c r="CXC54" i="7" s="1"/>
  <c r="CXE54" i="7" s="1"/>
  <c r="CXG54" i="7" s="1"/>
  <c r="CXI54" i="7" s="1"/>
  <c r="CXK54" i="7" s="1"/>
  <c r="CXM54" i="7" s="1"/>
  <c r="CXO54" i="7" s="1"/>
  <c r="CXQ54" i="7" s="1"/>
  <c r="CXS54" i="7" s="1"/>
  <c r="CXU54" i="7" s="1"/>
  <c r="CXW54" i="7" s="1"/>
  <c r="CXY54" i="7" s="1"/>
  <c r="CYA54" i="7" s="1"/>
  <c r="CYC54" i="7" s="1"/>
  <c r="CYE54" i="7" s="1"/>
  <c r="CYG54" i="7" s="1"/>
  <c r="CYI54" i="7" s="1"/>
  <c r="CYK54" i="7" s="1"/>
  <c r="CYM54" i="7" s="1"/>
  <c r="CYO54" i="7" s="1"/>
  <c r="CYQ54" i="7" s="1"/>
  <c r="CYS54" i="7" s="1"/>
  <c r="CYU54" i="7" s="1"/>
  <c r="CYW54" i="7" s="1"/>
  <c r="CYY54" i="7" s="1"/>
  <c r="CZA54" i="7" s="1"/>
  <c r="CZC54" i="7" s="1"/>
  <c r="CZE54" i="7" s="1"/>
  <c r="CZG54" i="7" s="1"/>
  <c r="CZI54" i="7" s="1"/>
  <c r="CZK54" i="7" s="1"/>
  <c r="CZM54" i="7" s="1"/>
  <c r="CZO54" i="7" s="1"/>
  <c r="CZQ54" i="7" s="1"/>
  <c r="CZS54" i="7" s="1"/>
  <c r="CZU54" i="7" s="1"/>
  <c r="CZW54" i="7" s="1"/>
  <c r="CZY54" i="7" s="1"/>
  <c r="DAA54" i="7" s="1"/>
  <c r="DAC54" i="7" s="1"/>
  <c r="DAE54" i="7" s="1"/>
  <c r="DAG54" i="7" s="1"/>
  <c r="DAI54" i="7" s="1"/>
  <c r="DAK54" i="7" s="1"/>
  <c r="DAM54" i="7" s="1"/>
  <c r="DAO54" i="7" s="1"/>
  <c r="DAQ54" i="7" s="1"/>
  <c r="DAS54" i="7" s="1"/>
  <c r="DAU54" i="7" s="1"/>
  <c r="DAW54" i="7" s="1"/>
  <c r="DAY54" i="7" s="1"/>
  <c r="DBA54" i="7" s="1"/>
  <c r="DBC54" i="7" s="1"/>
  <c r="DBE54" i="7" s="1"/>
  <c r="DBG54" i="7" s="1"/>
  <c r="DBI54" i="7" s="1"/>
  <c r="DBK54" i="7" s="1"/>
  <c r="DBM54" i="7" s="1"/>
  <c r="DBO54" i="7" s="1"/>
  <c r="DBQ54" i="7" s="1"/>
  <c r="DBS54" i="7" s="1"/>
  <c r="DBU54" i="7" s="1"/>
  <c r="DBW54" i="7" s="1"/>
  <c r="DBY54" i="7" s="1"/>
  <c r="DCA54" i="7" s="1"/>
  <c r="DCC54" i="7" s="1"/>
  <c r="DCE54" i="7" s="1"/>
  <c r="DCG54" i="7" s="1"/>
  <c r="DCI54" i="7" s="1"/>
  <c r="DCK54" i="7" s="1"/>
  <c r="DCM54" i="7" s="1"/>
  <c r="DCO54" i="7" s="1"/>
  <c r="DCQ54" i="7" s="1"/>
  <c r="DCS54" i="7" s="1"/>
  <c r="DCU54" i="7" s="1"/>
  <c r="DCW54" i="7" s="1"/>
  <c r="DCY54" i="7" s="1"/>
  <c r="DDA54" i="7" s="1"/>
  <c r="DDC54" i="7" s="1"/>
  <c r="DDE54" i="7" s="1"/>
  <c r="DDG54" i="7" s="1"/>
  <c r="DDI54" i="7" s="1"/>
  <c r="DDK54" i="7" s="1"/>
  <c r="DDM54" i="7" s="1"/>
  <c r="DDO54" i="7" s="1"/>
  <c r="DDQ54" i="7" s="1"/>
  <c r="DDS54" i="7" s="1"/>
  <c r="DDU54" i="7" s="1"/>
  <c r="DDW54" i="7" s="1"/>
  <c r="DDY54" i="7" s="1"/>
  <c r="DEA54" i="7" s="1"/>
  <c r="DEC54" i="7" s="1"/>
  <c r="DEE54" i="7" s="1"/>
  <c r="DEG54" i="7" s="1"/>
  <c r="DEI54" i="7" s="1"/>
  <c r="DEK54" i="7" s="1"/>
  <c r="DEM54" i="7" s="1"/>
  <c r="DEO54" i="7" s="1"/>
  <c r="DEQ54" i="7" s="1"/>
  <c r="DES54" i="7" s="1"/>
  <c r="DEU54" i="7" s="1"/>
  <c r="DEW54" i="7" s="1"/>
  <c r="DEY54" i="7" s="1"/>
  <c r="DFA54" i="7" s="1"/>
  <c r="DFC54" i="7" s="1"/>
  <c r="DFE54" i="7" s="1"/>
  <c r="DFG54" i="7" s="1"/>
  <c r="DFI54" i="7" s="1"/>
  <c r="DFK54" i="7" s="1"/>
  <c r="DFM54" i="7" s="1"/>
  <c r="DFO54" i="7" s="1"/>
  <c r="DFQ54" i="7" s="1"/>
  <c r="DFS54" i="7" s="1"/>
  <c r="DFU54" i="7" s="1"/>
  <c r="DFW54" i="7" s="1"/>
  <c r="DFY54" i="7" s="1"/>
  <c r="DGA54" i="7" s="1"/>
  <c r="DGC54" i="7" s="1"/>
  <c r="DGE54" i="7" s="1"/>
  <c r="DGG54" i="7" s="1"/>
  <c r="DGI54" i="7" s="1"/>
  <c r="DGK54" i="7" s="1"/>
  <c r="DGM54" i="7" s="1"/>
  <c r="DGO54" i="7" s="1"/>
  <c r="DGQ54" i="7" s="1"/>
  <c r="DGS54" i="7" s="1"/>
  <c r="DGU54" i="7" s="1"/>
  <c r="DGW54" i="7" s="1"/>
  <c r="DGY54" i="7" s="1"/>
  <c r="DHA54" i="7" s="1"/>
  <c r="DHC54" i="7" s="1"/>
  <c r="DHE54" i="7" s="1"/>
  <c r="DHG54" i="7" s="1"/>
  <c r="DHI54" i="7" s="1"/>
  <c r="DHK54" i="7" s="1"/>
  <c r="DHM54" i="7" s="1"/>
  <c r="DHO54" i="7" s="1"/>
  <c r="DHQ54" i="7" s="1"/>
  <c r="DHS54" i="7" s="1"/>
  <c r="DHU54" i="7" s="1"/>
  <c r="DHW54" i="7" s="1"/>
  <c r="DHY54" i="7" s="1"/>
  <c r="DIA54" i="7" s="1"/>
  <c r="DIC54" i="7" s="1"/>
  <c r="DIE54" i="7" s="1"/>
  <c r="DIG54" i="7" s="1"/>
  <c r="DII54" i="7" s="1"/>
  <c r="DIK54" i="7" s="1"/>
  <c r="DIM54" i="7" s="1"/>
  <c r="DIO54" i="7" s="1"/>
  <c r="DIQ54" i="7" s="1"/>
  <c r="DIS54" i="7" s="1"/>
  <c r="DIU54" i="7" s="1"/>
  <c r="DIW54" i="7" s="1"/>
  <c r="DIY54" i="7" s="1"/>
  <c r="DJA54" i="7" s="1"/>
  <c r="DJC54" i="7" s="1"/>
  <c r="DJE54" i="7" s="1"/>
  <c r="DJG54" i="7" s="1"/>
  <c r="DJI54" i="7" s="1"/>
  <c r="DJK54" i="7" s="1"/>
  <c r="DJM54" i="7" s="1"/>
  <c r="DJO54" i="7" s="1"/>
  <c r="DJQ54" i="7" s="1"/>
  <c r="DJS54" i="7" s="1"/>
  <c r="DJU54" i="7" s="1"/>
  <c r="DJW54" i="7" s="1"/>
  <c r="DJY54" i="7" s="1"/>
  <c r="DKA54" i="7" s="1"/>
  <c r="DKC54" i="7" s="1"/>
  <c r="DKE54" i="7" s="1"/>
  <c r="DKG54" i="7" s="1"/>
  <c r="DKI54" i="7" s="1"/>
  <c r="DKK54" i="7" s="1"/>
  <c r="DKM54" i="7" s="1"/>
  <c r="DKO54" i="7" s="1"/>
  <c r="DKQ54" i="7" s="1"/>
  <c r="DKS54" i="7" s="1"/>
  <c r="DKU54" i="7" s="1"/>
  <c r="DKW54" i="7" s="1"/>
  <c r="DKY54" i="7" s="1"/>
  <c r="DLA54" i="7" s="1"/>
  <c r="DLC54" i="7" s="1"/>
  <c r="DLE54" i="7" s="1"/>
  <c r="DLG54" i="7" s="1"/>
  <c r="DLI54" i="7" s="1"/>
  <c r="DLK54" i="7" s="1"/>
  <c r="DLM54" i="7" s="1"/>
  <c r="DLO54" i="7" s="1"/>
  <c r="DLQ54" i="7" s="1"/>
  <c r="DLS54" i="7" s="1"/>
  <c r="DLU54" i="7" s="1"/>
  <c r="DLW54" i="7" s="1"/>
  <c r="DLY54" i="7" s="1"/>
  <c r="DMA54" i="7" s="1"/>
  <c r="DMC54" i="7" s="1"/>
  <c r="DME54" i="7" s="1"/>
  <c r="DMG54" i="7" s="1"/>
  <c r="DMI54" i="7" s="1"/>
  <c r="DMK54" i="7" s="1"/>
  <c r="DMM54" i="7" s="1"/>
  <c r="DMO54" i="7" s="1"/>
  <c r="DMQ54" i="7" s="1"/>
  <c r="DMS54" i="7" s="1"/>
  <c r="DMU54" i="7" s="1"/>
  <c r="DMW54" i="7" s="1"/>
  <c r="DMY54" i="7" s="1"/>
  <c r="DNA54" i="7" s="1"/>
  <c r="DNC54" i="7" s="1"/>
  <c r="DNE54" i="7" s="1"/>
  <c r="DNG54" i="7" s="1"/>
  <c r="DNI54" i="7" s="1"/>
  <c r="DNK54" i="7" s="1"/>
  <c r="DNM54" i="7" s="1"/>
  <c r="DNO54" i="7" s="1"/>
  <c r="DNQ54" i="7" s="1"/>
  <c r="DNS54" i="7" s="1"/>
  <c r="DNU54" i="7" s="1"/>
  <c r="DNW54" i="7" s="1"/>
  <c r="DNY54" i="7" s="1"/>
  <c r="DOA54" i="7" s="1"/>
  <c r="DOC54" i="7" s="1"/>
  <c r="DOE54" i="7" s="1"/>
  <c r="DOG54" i="7" s="1"/>
  <c r="DOI54" i="7" s="1"/>
  <c r="DOK54" i="7" s="1"/>
  <c r="DOM54" i="7" s="1"/>
  <c r="DOO54" i="7" s="1"/>
  <c r="DOQ54" i="7" s="1"/>
  <c r="DOS54" i="7" s="1"/>
  <c r="DOU54" i="7" s="1"/>
  <c r="DOW54" i="7" s="1"/>
  <c r="DOY54" i="7" s="1"/>
  <c r="DPA54" i="7" s="1"/>
  <c r="DPC54" i="7" s="1"/>
  <c r="DPE54" i="7" s="1"/>
  <c r="DPG54" i="7" s="1"/>
  <c r="DPI54" i="7" s="1"/>
  <c r="DPK54" i="7" s="1"/>
  <c r="DPM54" i="7" s="1"/>
  <c r="DPO54" i="7" s="1"/>
  <c r="DPQ54" i="7" s="1"/>
  <c r="DPS54" i="7" s="1"/>
  <c r="DPU54" i="7" s="1"/>
  <c r="DPW54" i="7" s="1"/>
  <c r="DPY54" i="7" s="1"/>
  <c r="DQA54" i="7" s="1"/>
  <c r="DQC54" i="7" s="1"/>
  <c r="DQE54" i="7" s="1"/>
  <c r="DQG54" i="7" s="1"/>
  <c r="DQI54" i="7" s="1"/>
  <c r="DQK54" i="7" s="1"/>
  <c r="DQM54" i="7" s="1"/>
  <c r="DQO54" i="7" s="1"/>
  <c r="DQQ54" i="7" s="1"/>
  <c r="DQS54" i="7" s="1"/>
  <c r="DQU54" i="7" s="1"/>
  <c r="DQW54" i="7" s="1"/>
  <c r="DQY54" i="7" s="1"/>
  <c r="DRA54" i="7" s="1"/>
  <c r="DRC54" i="7" s="1"/>
  <c r="DRE54" i="7" s="1"/>
  <c r="DRG54" i="7" s="1"/>
  <c r="DRI54" i="7" s="1"/>
  <c r="DRK54" i="7" s="1"/>
  <c r="DRM54" i="7" s="1"/>
  <c r="DRO54" i="7" s="1"/>
  <c r="DRQ54" i="7" s="1"/>
  <c r="DRS54" i="7" s="1"/>
  <c r="DRU54" i="7" s="1"/>
  <c r="DRW54" i="7" s="1"/>
  <c r="DRY54" i="7" s="1"/>
  <c r="DSA54" i="7" s="1"/>
  <c r="DSC54" i="7" s="1"/>
  <c r="DSE54" i="7" s="1"/>
  <c r="DSG54" i="7" s="1"/>
  <c r="DSI54" i="7" s="1"/>
  <c r="DSK54" i="7" s="1"/>
  <c r="DSM54" i="7" s="1"/>
  <c r="DSO54" i="7" s="1"/>
  <c r="DSQ54" i="7" s="1"/>
  <c r="DSS54" i="7" s="1"/>
  <c r="DSU54" i="7" s="1"/>
  <c r="DSW54" i="7" s="1"/>
  <c r="DSY54" i="7" s="1"/>
  <c r="DTA54" i="7" s="1"/>
  <c r="DTC54" i="7" s="1"/>
  <c r="DTE54" i="7" s="1"/>
  <c r="DTG54" i="7" s="1"/>
  <c r="DTI54" i="7" s="1"/>
  <c r="DTK54" i="7" s="1"/>
  <c r="DTM54" i="7" s="1"/>
  <c r="DTO54" i="7" s="1"/>
  <c r="DTQ54" i="7" s="1"/>
  <c r="DTS54" i="7" s="1"/>
  <c r="DTU54" i="7" s="1"/>
  <c r="DTW54" i="7" s="1"/>
  <c r="DTY54" i="7" s="1"/>
  <c r="DUA54" i="7" s="1"/>
  <c r="DUC54" i="7" s="1"/>
  <c r="DUE54" i="7" s="1"/>
  <c r="DUG54" i="7" s="1"/>
  <c r="DUI54" i="7" s="1"/>
  <c r="DUK54" i="7" s="1"/>
  <c r="DUM54" i="7" s="1"/>
  <c r="DUO54" i="7" s="1"/>
  <c r="DUQ54" i="7" s="1"/>
  <c r="DUS54" i="7" s="1"/>
  <c r="DUU54" i="7" s="1"/>
  <c r="DUW54" i="7" s="1"/>
  <c r="DUY54" i="7" s="1"/>
  <c r="DVA54" i="7" s="1"/>
  <c r="DVC54" i="7" s="1"/>
  <c r="DVE54" i="7" s="1"/>
  <c r="DVG54" i="7" s="1"/>
  <c r="DVI54" i="7" s="1"/>
  <c r="DVK54" i="7" s="1"/>
  <c r="DVM54" i="7" s="1"/>
  <c r="DVO54" i="7" s="1"/>
  <c r="DVQ54" i="7" s="1"/>
  <c r="DVS54" i="7" s="1"/>
  <c r="DVU54" i="7" s="1"/>
  <c r="DVW54" i="7" s="1"/>
  <c r="DVY54" i="7" s="1"/>
  <c r="DWA54" i="7" s="1"/>
  <c r="DWC54" i="7" s="1"/>
  <c r="DWE54" i="7" s="1"/>
  <c r="DWG54" i="7" s="1"/>
  <c r="DWI54" i="7" s="1"/>
  <c r="DWK54" i="7" s="1"/>
  <c r="DWM54" i="7" s="1"/>
  <c r="DWO54" i="7" s="1"/>
  <c r="DWQ54" i="7" s="1"/>
  <c r="DWS54" i="7" s="1"/>
  <c r="DWU54" i="7" s="1"/>
  <c r="DWW54" i="7" s="1"/>
  <c r="DWY54" i="7" s="1"/>
  <c r="DXA54" i="7" s="1"/>
  <c r="DXC54" i="7" s="1"/>
  <c r="DXE54" i="7" s="1"/>
  <c r="DXG54" i="7" s="1"/>
  <c r="DXI54" i="7" s="1"/>
  <c r="DXK54" i="7" s="1"/>
  <c r="DXM54" i="7" s="1"/>
  <c r="DXO54" i="7" s="1"/>
  <c r="DXQ54" i="7" s="1"/>
  <c r="DXS54" i="7" s="1"/>
  <c r="DXU54" i="7" s="1"/>
  <c r="DXW54" i="7" s="1"/>
  <c r="DXY54" i="7" s="1"/>
  <c r="DYA54" i="7" s="1"/>
  <c r="DYC54" i="7" s="1"/>
  <c r="DYE54" i="7" s="1"/>
  <c r="DYG54" i="7" s="1"/>
  <c r="DYI54" i="7" s="1"/>
  <c r="DYK54" i="7" s="1"/>
  <c r="DYM54" i="7" s="1"/>
  <c r="DYO54" i="7" s="1"/>
  <c r="DYQ54" i="7" s="1"/>
  <c r="DYS54" i="7" s="1"/>
  <c r="DYU54" i="7" s="1"/>
  <c r="DYW54" i="7" s="1"/>
  <c r="DYY54" i="7" s="1"/>
  <c r="DZA54" i="7" s="1"/>
  <c r="DZC54" i="7" s="1"/>
  <c r="DZE54" i="7" s="1"/>
  <c r="DZG54" i="7" s="1"/>
  <c r="DZI54" i="7" s="1"/>
  <c r="DZK54" i="7" s="1"/>
  <c r="DZM54" i="7" s="1"/>
  <c r="DZO54" i="7" s="1"/>
  <c r="DZQ54" i="7" s="1"/>
  <c r="DZS54" i="7" s="1"/>
  <c r="DZU54" i="7" s="1"/>
  <c r="DZW54" i="7" s="1"/>
  <c r="DZY54" i="7" s="1"/>
  <c r="EAA54" i="7" s="1"/>
  <c r="EAC54" i="7" s="1"/>
  <c r="EAE54" i="7" s="1"/>
  <c r="EAG54" i="7" s="1"/>
  <c r="EAI54" i="7" s="1"/>
  <c r="EAK54" i="7" s="1"/>
  <c r="EAM54" i="7" s="1"/>
  <c r="EAO54" i="7" s="1"/>
  <c r="EAQ54" i="7" s="1"/>
  <c r="EAS54" i="7" s="1"/>
  <c r="EAU54" i="7" s="1"/>
  <c r="EAW54" i="7" s="1"/>
  <c r="EAY54" i="7" s="1"/>
  <c r="EBA54" i="7" s="1"/>
  <c r="EBC54" i="7" s="1"/>
  <c r="EBE54" i="7" s="1"/>
  <c r="EBG54" i="7" s="1"/>
  <c r="EBI54" i="7" s="1"/>
  <c r="EBK54" i="7" s="1"/>
  <c r="EBM54" i="7" s="1"/>
  <c r="EBO54" i="7" s="1"/>
  <c r="EBQ54" i="7" s="1"/>
  <c r="EBS54" i="7" s="1"/>
  <c r="EBU54" i="7" s="1"/>
  <c r="EBW54" i="7" s="1"/>
  <c r="EBY54" i="7" s="1"/>
  <c r="ECA54" i="7" s="1"/>
  <c r="ECC54" i="7" s="1"/>
  <c r="ECE54" i="7" s="1"/>
  <c r="ECG54" i="7" s="1"/>
  <c r="ECI54" i="7" s="1"/>
  <c r="ECK54" i="7" s="1"/>
  <c r="ECM54" i="7" s="1"/>
  <c r="ECO54" i="7" s="1"/>
  <c r="ECQ54" i="7" s="1"/>
  <c r="ECS54" i="7" s="1"/>
  <c r="ECU54" i="7" s="1"/>
  <c r="ECW54" i="7" s="1"/>
  <c r="ECY54" i="7" s="1"/>
  <c r="EDA54" i="7" s="1"/>
  <c r="EDC54" i="7" s="1"/>
  <c r="EDE54" i="7" s="1"/>
  <c r="EDG54" i="7" s="1"/>
  <c r="EDI54" i="7" s="1"/>
  <c r="EDK54" i="7" s="1"/>
  <c r="EDM54" i="7" s="1"/>
  <c r="EDO54" i="7" s="1"/>
  <c r="EDQ54" i="7" s="1"/>
  <c r="EDS54" i="7" s="1"/>
  <c r="EDU54" i="7" s="1"/>
  <c r="EDW54" i="7" s="1"/>
  <c r="EDY54" i="7" s="1"/>
  <c r="EEA54" i="7" s="1"/>
  <c r="EEC54" i="7" s="1"/>
  <c r="EEE54" i="7" s="1"/>
  <c r="EEG54" i="7" s="1"/>
  <c r="EEI54" i="7" s="1"/>
  <c r="EEK54" i="7" s="1"/>
  <c r="EEM54" i="7" s="1"/>
  <c r="EEO54" i="7" s="1"/>
  <c r="EEQ54" i="7" s="1"/>
  <c r="EES54" i="7" s="1"/>
  <c r="EEU54" i="7" s="1"/>
  <c r="EEW54" i="7" s="1"/>
  <c r="EEY54" i="7" s="1"/>
  <c r="EFA54" i="7" s="1"/>
  <c r="EFC54" i="7" s="1"/>
  <c r="EFE54" i="7" s="1"/>
  <c r="EFG54" i="7" s="1"/>
  <c r="EFI54" i="7" s="1"/>
  <c r="EFK54" i="7" s="1"/>
  <c r="EFM54" i="7" s="1"/>
  <c r="EFO54" i="7" s="1"/>
  <c r="EFQ54" i="7" s="1"/>
  <c r="EFS54" i="7" s="1"/>
  <c r="EFU54" i="7" s="1"/>
  <c r="EFW54" i="7" s="1"/>
  <c r="EFY54" i="7" s="1"/>
  <c r="EGA54" i="7" s="1"/>
  <c r="EGC54" i="7" s="1"/>
  <c r="EGE54" i="7" s="1"/>
  <c r="EGG54" i="7" s="1"/>
  <c r="EGI54" i="7" s="1"/>
  <c r="EGK54" i="7" s="1"/>
  <c r="EGM54" i="7" s="1"/>
  <c r="EGO54" i="7" s="1"/>
  <c r="EGQ54" i="7" s="1"/>
  <c r="EGS54" i="7" s="1"/>
  <c r="EGU54" i="7" s="1"/>
  <c r="EGW54" i="7" s="1"/>
  <c r="EGY54" i="7" s="1"/>
  <c r="EHA54" i="7" s="1"/>
  <c r="EHC54" i="7" s="1"/>
  <c r="EHE54" i="7" s="1"/>
  <c r="EHG54" i="7" s="1"/>
  <c r="EHI54" i="7" s="1"/>
  <c r="EHK54" i="7" s="1"/>
  <c r="EHM54" i="7" s="1"/>
  <c r="EHO54" i="7" s="1"/>
  <c r="EHQ54" i="7" s="1"/>
  <c r="EHS54" i="7" s="1"/>
  <c r="EHU54" i="7" s="1"/>
  <c r="EHW54" i="7" s="1"/>
  <c r="EHY54" i="7" s="1"/>
  <c r="EIA54" i="7" s="1"/>
  <c r="EIC54" i="7" s="1"/>
  <c r="EIE54" i="7" s="1"/>
  <c r="EIG54" i="7" s="1"/>
  <c r="EII54" i="7" s="1"/>
  <c r="EIK54" i="7" s="1"/>
  <c r="EIM54" i="7" s="1"/>
  <c r="EIO54" i="7" s="1"/>
  <c r="EIQ54" i="7" s="1"/>
  <c r="EIS54" i="7" s="1"/>
  <c r="EIU54" i="7" s="1"/>
  <c r="EIW54" i="7" s="1"/>
  <c r="EIY54" i="7" s="1"/>
  <c r="EJA54" i="7" s="1"/>
  <c r="EJC54" i="7" s="1"/>
  <c r="EJE54" i="7" s="1"/>
  <c r="EJG54" i="7" s="1"/>
  <c r="EJI54" i="7" s="1"/>
  <c r="EJK54" i="7" s="1"/>
  <c r="EJM54" i="7" s="1"/>
  <c r="EJO54" i="7" s="1"/>
  <c r="EJQ54" i="7" s="1"/>
  <c r="EJS54" i="7" s="1"/>
  <c r="EJU54" i="7" s="1"/>
  <c r="EJW54" i="7" s="1"/>
  <c r="EJY54" i="7" s="1"/>
  <c r="EKA54" i="7" s="1"/>
  <c r="EKC54" i="7" s="1"/>
  <c r="EKE54" i="7" s="1"/>
  <c r="EKG54" i="7" s="1"/>
  <c r="EKI54" i="7" s="1"/>
  <c r="EKK54" i="7" s="1"/>
  <c r="EKM54" i="7" s="1"/>
  <c r="EKO54" i="7" s="1"/>
  <c r="EKQ54" i="7" s="1"/>
  <c r="EKS54" i="7" s="1"/>
  <c r="EKU54" i="7" s="1"/>
  <c r="EKW54" i="7" s="1"/>
  <c r="EKY54" i="7" s="1"/>
  <c r="ELA54" i="7" s="1"/>
  <c r="ELC54" i="7" s="1"/>
  <c r="ELE54" i="7" s="1"/>
  <c r="ELG54" i="7" s="1"/>
  <c r="ELI54" i="7" s="1"/>
  <c r="ELK54" i="7" s="1"/>
  <c r="ELM54" i="7" s="1"/>
  <c r="ELO54" i="7" s="1"/>
  <c r="ELQ54" i="7" s="1"/>
  <c r="ELS54" i="7" s="1"/>
  <c r="ELU54" i="7" s="1"/>
  <c r="ELW54" i="7" s="1"/>
  <c r="ELY54" i="7" s="1"/>
  <c r="EMA54" i="7" s="1"/>
  <c r="EMC54" i="7" s="1"/>
  <c r="EME54" i="7" s="1"/>
  <c r="EMG54" i="7" s="1"/>
  <c r="EMI54" i="7" s="1"/>
  <c r="EMK54" i="7" s="1"/>
  <c r="EMM54" i="7" s="1"/>
  <c r="EMO54" i="7" s="1"/>
  <c r="EMQ54" i="7" s="1"/>
  <c r="EMS54" i="7" s="1"/>
  <c r="EMU54" i="7" s="1"/>
  <c r="EMW54" i="7" s="1"/>
  <c r="EMY54" i="7" s="1"/>
  <c r="ENA54" i="7" s="1"/>
  <c r="ENC54" i="7" s="1"/>
  <c r="ENE54" i="7" s="1"/>
  <c r="ENG54" i="7" s="1"/>
  <c r="ENI54" i="7" s="1"/>
  <c r="ENK54" i="7" s="1"/>
  <c r="ENM54" i="7" s="1"/>
  <c r="ENO54" i="7" s="1"/>
  <c r="ENQ54" i="7" s="1"/>
  <c r="ENS54" i="7" s="1"/>
  <c r="ENU54" i="7" s="1"/>
  <c r="ENW54" i="7" s="1"/>
  <c r="ENY54" i="7" s="1"/>
  <c r="EOA54" i="7" s="1"/>
  <c r="EOC54" i="7" s="1"/>
  <c r="EOE54" i="7" s="1"/>
  <c r="EOG54" i="7" s="1"/>
  <c r="EOI54" i="7" s="1"/>
  <c r="EOK54" i="7" s="1"/>
  <c r="EOM54" i="7" s="1"/>
  <c r="EOO54" i="7" s="1"/>
  <c r="EOQ54" i="7" s="1"/>
  <c r="EOS54" i="7" s="1"/>
  <c r="EOU54" i="7" s="1"/>
  <c r="EOW54" i="7" s="1"/>
  <c r="EOY54" i="7" s="1"/>
  <c r="EPA54" i="7" s="1"/>
  <c r="EPC54" i="7" s="1"/>
  <c r="EPE54" i="7" s="1"/>
  <c r="EPG54" i="7" s="1"/>
  <c r="EPI54" i="7" s="1"/>
  <c r="EPK54" i="7" s="1"/>
  <c r="EPM54" i="7" s="1"/>
  <c r="EPO54" i="7" s="1"/>
  <c r="EPQ54" i="7" s="1"/>
  <c r="EPS54" i="7" s="1"/>
  <c r="EPU54" i="7" s="1"/>
  <c r="EPW54" i="7" s="1"/>
  <c r="EPY54" i="7" s="1"/>
  <c r="EQA54" i="7" s="1"/>
  <c r="EQC54" i="7" s="1"/>
  <c r="EQE54" i="7" s="1"/>
  <c r="EQG54" i="7" s="1"/>
  <c r="EQI54" i="7" s="1"/>
  <c r="EQK54" i="7" s="1"/>
  <c r="EQM54" i="7" s="1"/>
  <c r="EQO54" i="7" s="1"/>
  <c r="EQQ54" i="7" s="1"/>
  <c r="EQS54" i="7" s="1"/>
  <c r="EQU54" i="7" s="1"/>
  <c r="EQW54" i="7" s="1"/>
  <c r="EQY54" i="7" s="1"/>
  <c r="ERA54" i="7" s="1"/>
  <c r="ERC54" i="7" s="1"/>
  <c r="ERE54" i="7" s="1"/>
  <c r="ERG54" i="7" s="1"/>
  <c r="ERI54" i="7" s="1"/>
  <c r="ERK54" i="7" s="1"/>
  <c r="ERM54" i="7" s="1"/>
  <c r="ERO54" i="7" s="1"/>
  <c r="ERQ54" i="7" s="1"/>
  <c r="ERS54" i="7" s="1"/>
  <c r="ERU54" i="7" s="1"/>
  <c r="ERW54" i="7" s="1"/>
  <c r="ERY54" i="7" s="1"/>
  <c r="ESA54" i="7" s="1"/>
  <c r="ESC54" i="7" s="1"/>
  <c r="ESE54" i="7" s="1"/>
  <c r="ESG54" i="7" s="1"/>
  <c r="ESI54" i="7" s="1"/>
  <c r="ESK54" i="7" s="1"/>
  <c r="ESM54" i="7" s="1"/>
  <c r="ESO54" i="7" s="1"/>
  <c r="ESQ54" i="7" s="1"/>
  <c r="ESS54" i="7" s="1"/>
  <c r="ESU54" i="7" s="1"/>
  <c r="ESW54" i="7" s="1"/>
  <c r="ESY54" i="7" s="1"/>
  <c r="ETA54" i="7" s="1"/>
  <c r="ETC54" i="7" s="1"/>
  <c r="ETE54" i="7" s="1"/>
  <c r="ETG54" i="7" s="1"/>
  <c r="ETI54" i="7" s="1"/>
  <c r="ETK54" i="7" s="1"/>
  <c r="ETM54" i="7" s="1"/>
  <c r="ETO54" i="7" s="1"/>
  <c r="ETQ54" i="7" s="1"/>
  <c r="ETS54" i="7" s="1"/>
  <c r="ETU54" i="7" s="1"/>
  <c r="ETW54" i="7" s="1"/>
  <c r="ETY54" i="7" s="1"/>
  <c r="EUA54" i="7" s="1"/>
  <c r="EUC54" i="7" s="1"/>
  <c r="EUE54" i="7" s="1"/>
  <c r="EUG54" i="7" s="1"/>
  <c r="EUI54" i="7" s="1"/>
  <c r="EUK54" i="7" s="1"/>
  <c r="EUM54" i="7" s="1"/>
  <c r="EUO54" i="7" s="1"/>
  <c r="EUQ54" i="7" s="1"/>
  <c r="EUS54" i="7" s="1"/>
  <c r="EUU54" i="7" s="1"/>
  <c r="EUW54" i="7" s="1"/>
  <c r="EUY54" i="7" s="1"/>
  <c r="EVA54" i="7" s="1"/>
  <c r="EVC54" i="7" s="1"/>
  <c r="EVE54" i="7" s="1"/>
  <c r="EVG54" i="7" s="1"/>
  <c r="EVI54" i="7" s="1"/>
  <c r="EVK54" i="7" s="1"/>
  <c r="EVM54" i="7" s="1"/>
  <c r="EVO54" i="7" s="1"/>
  <c r="EVQ54" i="7" s="1"/>
  <c r="EVS54" i="7" s="1"/>
  <c r="EVU54" i="7" s="1"/>
  <c r="EVW54" i="7" s="1"/>
  <c r="EVY54" i="7" s="1"/>
  <c r="EWA54" i="7" s="1"/>
  <c r="EWC54" i="7" s="1"/>
  <c r="EWE54" i="7" s="1"/>
  <c r="EWG54" i="7" s="1"/>
  <c r="EWI54" i="7" s="1"/>
  <c r="EWK54" i="7" s="1"/>
  <c r="EWM54" i="7" s="1"/>
  <c r="EWO54" i="7" s="1"/>
  <c r="EWQ54" i="7" s="1"/>
  <c r="EWS54" i="7" s="1"/>
  <c r="EWU54" i="7" s="1"/>
  <c r="EWW54" i="7" s="1"/>
  <c r="EWY54" i="7" s="1"/>
  <c r="EXA54" i="7" s="1"/>
  <c r="EXC54" i="7" s="1"/>
  <c r="EXE54" i="7" s="1"/>
  <c r="EXG54" i="7" s="1"/>
  <c r="EXI54" i="7" s="1"/>
  <c r="EXK54" i="7" s="1"/>
  <c r="EXM54" i="7" s="1"/>
  <c r="EXO54" i="7" s="1"/>
  <c r="EXQ54" i="7" s="1"/>
  <c r="EXS54" i="7" s="1"/>
  <c r="EXU54" i="7" s="1"/>
  <c r="EXW54" i="7" s="1"/>
  <c r="EXY54" i="7" s="1"/>
  <c r="EYA54" i="7" s="1"/>
  <c r="EYC54" i="7" s="1"/>
  <c r="EYE54" i="7" s="1"/>
  <c r="EYG54" i="7" s="1"/>
  <c r="EYI54" i="7" s="1"/>
  <c r="EYK54" i="7" s="1"/>
  <c r="EYM54" i="7" s="1"/>
  <c r="EYO54" i="7" s="1"/>
  <c r="EYQ54" i="7" s="1"/>
  <c r="EYS54" i="7" s="1"/>
  <c r="EYU54" i="7" s="1"/>
  <c r="EYW54" i="7" s="1"/>
  <c r="EYY54" i="7" s="1"/>
  <c r="EZA54" i="7" s="1"/>
  <c r="EZC54" i="7" s="1"/>
  <c r="EZE54" i="7" s="1"/>
  <c r="EZG54" i="7" s="1"/>
  <c r="EZI54" i="7" s="1"/>
  <c r="EZK54" i="7" s="1"/>
  <c r="EZM54" i="7" s="1"/>
  <c r="EZO54" i="7" s="1"/>
  <c r="EZQ54" i="7" s="1"/>
  <c r="EZS54" i="7" s="1"/>
  <c r="EZU54" i="7" s="1"/>
  <c r="EZW54" i="7" s="1"/>
  <c r="EZY54" i="7" s="1"/>
  <c r="FAA54" i="7" s="1"/>
  <c r="FAC54" i="7" s="1"/>
  <c r="FAE54" i="7" s="1"/>
  <c r="FAG54" i="7" s="1"/>
  <c r="FAI54" i="7" s="1"/>
  <c r="FAK54" i="7" s="1"/>
  <c r="FAM54" i="7" s="1"/>
  <c r="FAO54" i="7" s="1"/>
  <c r="FAQ54" i="7" s="1"/>
  <c r="FAS54" i="7" s="1"/>
  <c r="FAU54" i="7" s="1"/>
  <c r="FAW54" i="7" s="1"/>
  <c r="FAY54" i="7" s="1"/>
  <c r="FBA54" i="7" s="1"/>
  <c r="FBC54" i="7" s="1"/>
  <c r="FBE54" i="7" s="1"/>
  <c r="FBG54" i="7" s="1"/>
  <c r="FBI54" i="7" s="1"/>
  <c r="FBK54" i="7" s="1"/>
  <c r="FBM54" i="7" s="1"/>
  <c r="FBO54" i="7" s="1"/>
  <c r="FBQ54" i="7" s="1"/>
  <c r="FBS54" i="7" s="1"/>
  <c r="FBU54" i="7" s="1"/>
  <c r="FBW54" i="7" s="1"/>
  <c r="FBY54" i="7" s="1"/>
  <c r="FCA54" i="7" s="1"/>
  <c r="FCC54" i="7" s="1"/>
  <c r="FCE54" i="7" s="1"/>
  <c r="FCG54" i="7" s="1"/>
  <c r="FCI54" i="7" s="1"/>
  <c r="FCK54" i="7" s="1"/>
  <c r="FCM54" i="7" s="1"/>
  <c r="FCO54" i="7" s="1"/>
  <c r="FCQ54" i="7" s="1"/>
  <c r="FCS54" i="7" s="1"/>
  <c r="FCU54" i="7" s="1"/>
  <c r="FCW54" i="7" s="1"/>
  <c r="FCY54" i="7" s="1"/>
  <c r="FDA54" i="7" s="1"/>
  <c r="FDC54" i="7" s="1"/>
  <c r="FDE54" i="7" s="1"/>
  <c r="FDG54" i="7" s="1"/>
  <c r="FDI54" i="7" s="1"/>
  <c r="FDK54" i="7" s="1"/>
  <c r="FDM54" i="7" s="1"/>
  <c r="FDO54" i="7" s="1"/>
  <c r="FDQ54" i="7" s="1"/>
  <c r="FDS54" i="7" s="1"/>
  <c r="FDU54" i="7" s="1"/>
  <c r="FDW54" i="7" s="1"/>
  <c r="FDY54" i="7" s="1"/>
  <c r="FEA54" i="7" s="1"/>
  <c r="FEC54" i="7" s="1"/>
  <c r="FEE54" i="7" s="1"/>
  <c r="FEG54" i="7" s="1"/>
  <c r="FEI54" i="7" s="1"/>
  <c r="FEK54" i="7" s="1"/>
  <c r="FEM54" i="7" s="1"/>
  <c r="FEO54" i="7" s="1"/>
  <c r="FEQ54" i="7" s="1"/>
  <c r="FES54" i="7" s="1"/>
  <c r="FEU54" i="7" s="1"/>
  <c r="FEW54" i="7" s="1"/>
  <c r="FEY54" i="7" s="1"/>
  <c r="FFA54" i="7" s="1"/>
  <c r="FFC54" i="7" s="1"/>
  <c r="FFE54" i="7" s="1"/>
  <c r="FFG54" i="7" s="1"/>
  <c r="FFI54" i="7" s="1"/>
  <c r="FFK54" i="7" s="1"/>
  <c r="FFM54" i="7" s="1"/>
  <c r="FFO54" i="7" s="1"/>
  <c r="FFQ54" i="7" s="1"/>
  <c r="FFS54" i="7" s="1"/>
  <c r="FFU54" i="7" s="1"/>
  <c r="FFW54" i="7" s="1"/>
  <c r="FFY54" i="7" s="1"/>
  <c r="FGA54" i="7" s="1"/>
  <c r="FGC54" i="7" s="1"/>
  <c r="FGE54" i="7" s="1"/>
  <c r="FGG54" i="7" s="1"/>
  <c r="FGI54" i="7" s="1"/>
  <c r="FGK54" i="7" s="1"/>
  <c r="FGM54" i="7" s="1"/>
  <c r="FGO54" i="7" s="1"/>
  <c r="FGQ54" i="7" s="1"/>
  <c r="FGS54" i="7" s="1"/>
  <c r="FGU54" i="7" s="1"/>
  <c r="FGW54" i="7" s="1"/>
  <c r="FGY54" i="7" s="1"/>
  <c r="FHA54" i="7" s="1"/>
  <c r="FHC54" i="7" s="1"/>
  <c r="FHE54" i="7" s="1"/>
  <c r="FHG54" i="7" s="1"/>
  <c r="FHI54" i="7" s="1"/>
  <c r="FHK54" i="7" s="1"/>
  <c r="FHM54" i="7" s="1"/>
  <c r="FHO54" i="7" s="1"/>
  <c r="FHQ54" i="7" s="1"/>
  <c r="FHS54" i="7" s="1"/>
  <c r="FHU54" i="7" s="1"/>
  <c r="FHW54" i="7" s="1"/>
  <c r="FHY54" i="7" s="1"/>
  <c r="FIA54" i="7" s="1"/>
  <c r="FIC54" i="7" s="1"/>
  <c r="FIE54" i="7" s="1"/>
  <c r="FIG54" i="7" s="1"/>
  <c r="FII54" i="7" s="1"/>
  <c r="FIK54" i="7" s="1"/>
  <c r="FIM54" i="7" s="1"/>
  <c r="FIO54" i="7" s="1"/>
  <c r="FIQ54" i="7" s="1"/>
  <c r="FIS54" i="7" s="1"/>
  <c r="FIU54" i="7" s="1"/>
  <c r="FIW54" i="7" s="1"/>
  <c r="FIY54" i="7" s="1"/>
  <c r="FJA54" i="7" s="1"/>
  <c r="FJC54" i="7" s="1"/>
  <c r="FJE54" i="7" s="1"/>
  <c r="FJG54" i="7" s="1"/>
  <c r="FJI54" i="7" s="1"/>
  <c r="FJK54" i="7" s="1"/>
  <c r="FJM54" i="7" s="1"/>
  <c r="FJO54" i="7" s="1"/>
  <c r="FJQ54" i="7" s="1"/>
  <c r="FJS54" i="7" s="1"/>
  <c r="FJU54" i="7" s="1"/>
  <c r="FJW54" i="7" s="1"/>
  <c r="FJY54" i="7" s="1"/>
  <c r="FKA54" i="7" s="1"/>
  <c r="FKC54" i="7" s="1"/>
  <c r="FKE54" i="7" s="1"/>
  <c r="FKG54" i="7" s="1"/>
  <c r="FKI54" i="7" s="1"/>
  <c r="FKK54" i="7" s="1"/>
  <c r="FKM54" i="7" s="1"/>
  <c r="FKO54" i="7" s="1"/>
  <c r="FKQ54" i="7" s="1"/>
  <c r="FKS54" i="7" s="1"/>
  <c r="FKU54" i="7" s="1"/>
  <c r="FKW54" i="7" s="1"/>
  <c r="FKY54" i="7" s="1"/>
  <c r="FLA54" i="7" s="1"/>
  <c r="FLC54" i="7" s="1"/>
  <c r="FLE54" i="7" s="1"/>
  <c r="FLG54" i="7" s="1"/>
  <c r="FLI54" i="7" s="1"/>
  <c r="FLK54" i="7" s="1"/>
  <c r="FLM54" i="7" s="1"/>
  <c r="FLO54" i="7" s="1"/>
  <c r="FLQ54" i="7" s="1"/>
  <c r="FLS54" i="7" s="1"/>
  <c r="FLU54" i="7" s="1"/>
  <c r="FLW54" i="7" s="1"/>
  <c r="FLY54" i="7" s="1"/>
  <c r="FMA54" i="7" s="1"/>
  <c r="FMC54" i="7" s="1"/>
  <c r="FME54" i="7" s="1"/>
  <c r="FMG54" i="7" s="1"/>
  <c r="FMI54" i="7" s="1"/>
  <c r="FMK54" i="7" s="1"/>
  <c r="FMM54" i="7" s="1"/>
  <c r="FMO54" i="7" s="1"/>
  <c r="FMQ54" i="7" s="1"/>
  <c r="FMS54" i="7" s="1"/>
  <c r="FMU54" i="7" s="1"/>
  <c r="FMW54" i="7" s="1"/>
  <c r="FMY54" i="7" s="1"/>
  <c r="FNA54" i="7" s="1"/>
  <c r="FNC54" i="7" s="1"/>
  <c r="FNE54" i="7" s="1"/>
  <c r="FNG54" i="7" s="1"/>
  <c r="FNI54" i="7" s="1"/>
  <c r="FNK54" i="7" s="1"/>
  <c r="FNM54" i="7" s="1"/>
  <c r="FNO54" i="7" s="1"/>
  <c r="FNQ54" i="7" s="1"/>
  <c r="FNS54" i="7" s="1"/>
  <c r="FNU54" i="7" s="1"/>
  <c r="FNW54" i="7" s="1"/>
  <c r="FNY54" i="7" s="1"/>
  <c r="FOA54" i="7" s="1"/>
  <c r="FOC54" i="7" s="1"/>
  <c r="FOE54" i="7" s="1"/>
  <c r="FOG54" i="7" s="1"/>
  <c r="FOI54" i="7" s="1"/>
  <c r="FOK54" i="7" s="1"/>
  <c r="FOM54" i="7" s="1"/>
  <c r="FOO54" i="7" s="1"/>
  <c r="FOQ54" i="7" s="1"/>
  <c r="FOS54" i="7" s="1"/>
  <c r="FOU54" i="7" s="1"/>
  <c r="FOW54" i="7" s="1"/>
  <c r="FOY54" i="7" s="1"/>
  <c r="FPA54" i="7" s="1"/>
  <c r="FPC54" i="7" s="1"/>
  <c r="FPE54" i="7" s="1"/>
  <c r="FPG54" i="7" s="1"/>
  <c r="FPI54" i="7" s="1"/>
  <c r="FPK54" i="7" s="1"/>
  <c r="FPM54" i="7" s="1"/>
  <c r="FPO54" i="7" s="1"/>
  <c r="FPQ54" i="7" s="1"/>
  <c r="FPS54" i="7" s="1"/>
  <c r="FPU54" i="7" s="1"/>
  <c r="FPW54" i="7" s="1"/>
  <c r="FPY54" i="7" s="1"/>
  <c r="FQA54" i="7" s="1"/>
  <c r="FQC54" i="7" s="1"/>
  <c r="FQE54" i="7" s="1"/>
  <c r="FQG54" i="7" s="1"/>
  <c r="FQI54" i="7" s="1"/>
  <c r="FQK54" i="7" s="1"/>
  <c r="FQM54" i="7" s="1"/>
  <c r="FQO54" i="7" s="1"/>
  <c r="FQQ54" i="7" s="1"/>
  <c r="FQS54" i="7" s="1"/>
  <c r="FQU54" i="7" s="1"/>
  <c r="FQW54" i="7" s="1"/>
  <c r="FQY54" i="7" s="1"/>
  <c r="FRA54" i="7" s="1"/>
  <c r="FRC54" i="7" s="1"/>
  <c r="FRE54" i="7" s="1"/>
  <c r="FRG54" i="7" s="1"/>
  <c r="FRI54" i="7" s="1"/>
  <c r="FRK54" i="7" s="1"/>
  <c r="FRM54" i="7" s="1"/>
  <c r="FRO54" i="7" s="1"/>
  <c r="FRQ54" i="7" s="1"/>
  <c r="FRS54" i="7" s="1"/>
  <c r="FRU54" i="7" s="1"/>
  <c r="FRW54" i="7" s="1"/>
  <c r="FRY54" i="7" s="1"/>
  <c r="FSA54" i="7" s="1"/>
  <c r="FSC54" i="7" s="1"/>
  <c r="FSE54" i="7" s="1"/>
  <c r="FSG54" i="7" s="1"/>
  <c r="FSI54" i="7" s="1"/>
  <c r="FSK54" i="7" s="1"/>
  <c r="FSM54" i="7" s="1"/>
  <c r="FSO54" i="7" s="1"/>
  <c r="FSQ54" i="7" s="1"/>
  <c r="FSS54" i="7" s="1"/>
  <c r="FSU54" i="7" s="1"/>
  <c r="FSW54" i="7" s="1"/>
  <c r="FSY54" i="7" s="1"/>
  <c r="FTA54" i="7" s="1"/>
  <c r="FTC54" i="7" s="1"/>
  <c r="FTE54" i="7" s="1"/>
  <c r="FTG54" i="7" s="1"/>
  <c r="FTI54" i="7" s="1"/>
  <c r="FTK54" i="7" s="1"/>
  <c r="FTM54" i="7" s="1"/>
  <c r="FTO54" i="7" s="1"/>
  <c r="FTQ54" i="7" s="1"/>
  <c r="FTS54" i="7" s="1"/>
  <c r="FTU54" i="7" s="1"/>
  <c r="FTW54" i="7" s="1"/>
  <c r="FTY54" i="7" s="1"/>
  <c r="FUA54" i="7" s="1"/>
  <c r="FUC54" i="7" s="1"/>
  <c r="FUE54" i="7" s="1"/>
  <c r="FUG54" i="7" s="1"/>
  <c r="FUI54" i="7" s="1"/>
  <c r="FUK54" i="7" s="1"/>
  <c r="FUM54" i="7" s="1"/>
  <c r="FUO54" i="7" s="1"/>
  <c r="FUQ54" i="7" s="1"/>
  <c r="FUS54" i="7" s="1"/>
  <c r="FUU54" i="7" s="1"/>
  <c r="FUW54" i="7" s="1"/>
  <c r="FUY54" i="7" s="1"/>
  <c r="FVA54" i="7" s="1"/>
  <c r="FVC54" i="7" s="1"/>
  <c r="FVE54" i="7" s="1"/>
  <c r="FVG54" i="7" s="1"/>
  <c r="FVI54" i="7" s="1"/>
  <c r="FVK54" i="7" s="1"/>
  <c r="FVM54" i="7" s="1"/>
  <c r="FVO54" i="7" s="1"/>
  <c r="FVQ54" i="7" s="1"/>
  <c r="FVS54" i="7" s="1"/>
  <c r="FVU54" i="7" s="1"/>
  <c r="FVW54" i="7" s="1"/>
  <c r="FVY54" i="7" s="1"/>
  <c r="FWA54" i="7" s="1"/>
  <c r="FWC54" i="7" s="1"/>
  <c r="FWE54" i="7" s="1"/>
  <c r="FWG54" i="7" s="1"/>
  <c r="FWI54" i="7" s="1"/>
  <c r="FWK54" i="7" s="1"/>
  <c r="FWM54" i="7" s="1"/>
  <c r="FWO54" i="7" s="1"/>
  <c r="FWQ54" i="7" s="1"/>
  <c r="FWS54" i="7" s="1"/>
  <c r="FWU54" i="7" s="1"/>
  <c r="FWW54" i="7" s="1"/>
  <c r="FWY54" i="7" s="1"/>
  <c r="FXA54" i="7" s="1"/>
  <c r="FXC54" i="7" s="1"/>
  <c r="FXE54" i="7" s="1"/>
  <c r="FXG54" i="7" s="1"/>
  <c r="FXI54" i="7" s="1"/>
  <c r="FXK54" i="7" s="1"/>
  <c r="FXM54" i="7" s="1"/>
  <c r="FXO54" i="7" s="1"/>
  <c r="FXQ54" i="7" s="1"/>
  <c r="FXS54" i="7" s="1"/>
  <c r="FXU54" i="7" s="1"/>
  <c r="FXW54" i="7" s="1"/>
  <c r="FXY54" i="7" s="1"/>
  <c r="FYA54" i="7" s="1"/>
  <c r="FYC54" i="7" s="1"/>
  <c r="FYE54" i="7" s="1"/>
  <c r="FYG54" i="7" s="1"/>
  <c r="FYI54" i="7" s="1"/>
  <c r="FYK54" i="7" s="1"/>
  <c r="FYM54" i="7" s="1"/>
  <c r="FYO54" i="7" s="1"/>
  <c r="FYQ54" i="7" s="1"/>
  <c r="FYS54" i="7" s="1"/>
  <c r="FYU54" i="7" s="1"/>
  <c r="FYW54" i="7" s="1"/>
  <c r="FYY54" i="7" s="1"/>
  <c r="FZA54" i="7" s="1"/>
  <c r="FZC54" i="7" s="1"/>
  <c r="FZE54" i="7" s="1"/>
  <c r="FZG54" i="7" s="1"/>
  <c r="FZI54" i="7" s="1"/>
  <c r="FZK54" i="7" s="1"/>
  <c r="FZM54" i="7" s="1"/>
  <c r="FZO54" i="7" s="1"/>
  <c r="FZQ54" i="7" s="1"/>
  <c r="FZS54" i="7" s="1"/>
  <c r="FZU54" i="7" s="1"/>
  <c r="FZW54" i="7" s="1"/>
  <c r="FZY54" i="7" s="1"/>
  <c r="GAA54" i="7" s="1"/>
  <c r="GAC54" i="7" s="1"/>
  <c r="GAE54" i="7" s="1"/>
  <c r="GAG54" i="7" s="1"/>
  <c r="GAI54" i="7" s="1"/>
  <c r="GAK54" i="7" s="1"/>
  <c r="GAM54" i="7" s="1"/>
  <c r="GAO54" i="7" s="1"/>
  <c r="GAQ54" i="7" s="1"/>
  <c r="GAS54" i="7" s="1"/>
  <c r="GAU54" i="7" s="1"/>
  <c r="GAW54" i="7" s="1"/>
  <c r="GAY54" i="7" s="1"/>
  <c r="GBA54" i="7" s="1"/>
  <c r="GBC54" i="7" s="1"/>
  <c r="GBE54" i="7" s="1"/>
  <c r="GBG54" i="7" s="1"/>
  <c r="GBI54" i="7" s="1"/>
  <c r="GBK54" i="7" s="1"/>
  <c r="GBM54" i="7" s="1"/>
  <c r="GBO54" i="7" s="1"/>
  <c r="GBQ54" i="7" s="1"/>
  <c r="GBS54" i="7" s="1"/>
  <c r="GBU54" i="7" s="1"/>
  <c r="GBW54" i="7" s="1"/>
  <c r="GBY54" i="7" s="1"/>
  <c r="GCA54" i="7" s="1"/>
  <c r="GCC54" i="7" s="1"/>
  <c r="GCE54" i="7" s="1"/>
  <c r="GCG54" i="7" s="1"/>
  <c r="GCI54" i="7" s="1"/>
  <c r="GCK54" i="7" s="1"/>
  <c r="GCM54" i="7" s="1"/>
  <c r="GCO54" i="7" s="1"/>
  <c r="GCQ54" i="7" s="1"/>
  <c r="GCS54" i="7" s="1"/>
  <c r="GCU54" i="7" s="1"/>
  <c r="GCW54" i="7" s="1"/>
  <c r="GCY54" i="7" s="1"/>
  <c r="GDA54" i="7" s="1"/>
  <c r="GDC54" i="7" s="1"/>
  <c r="GDE54" i="7" s="1"/>
  <c r="GDG54" i="7" s="1"/>
  <c r="GDI54" i="7" s="1"/>
  <c r="GDK54" i="7" s="1"/>
  <c r="GDM54" i="7" s="1"/>
  <c r="GDO54" i="7" s="1"/>
  <c r="GDQ54" i="7" s="1"/>
  <c r="GDS54" i="7" s="1"/>
  <c r="GDU54" i="7" s="1"/>
  <c r="GDW54" i="7" s="1"/>
  <c r="GDY54" i="7" s="1"/>
  <c r="GEA54" i="7" s="1"/>
  <c r="GEC54" i="7" s="1"/>
  <c r="GEE54" i="7" s="1"/>
  <c r="GEG54" i="7" s="1"/>
  <c r="GEI54" i="7" s="1"/>
  <c r="GEK54" i="7" s="1"/>
  <c r="GEM54" i="7" s="1"/>
  <c r="GEO54" i="7" s="1"/>
  <c r="GEQ54" i="7" s="1"/>
  <c r="GES54" i="7" s="1"/>
  <c r="GEU54" i="7" s="1"/>
  <c r="GEW54" i="7" s="1"/>
  <c r="GEY54" i="7" s="1"/>
  <c r="GFA54" i="7" s="1"/>
  <c r="GFC54" i="7" s="1"/>
  <c r="GFE54" i="7" s="1"/>
  <c r="GFG54" i="7" s="1"/>
  <c r="GFI54" i="7" s="1"/>
  <c r="GFK54" i="7" s="1"/>
  <c r="GFM54" i="7" s="1"/>
  <c r="GFO54" i="7" s="1"/>
  <c r="GFQ54" i="7" s="1"/>
  <c r="GFS54" i="7" s="1"/>
  <c r="GFU54" i="7" s="1"/>
  <c r="GFW54" i="7" s="1"/>
  <c r="GFY54" i="7" s="1"/>
  <c r="GGA54" i="7" s="1"/>
  <c r="GGC54" i="7" s="1"/>
  <c r="GGE54" i="7" s="1"/>
  <c r="GGG54" i="7" s="1"/>
  <c r="GGI54" i="7" s="1"/>
  <c r="GGK54" i="7" s="1"/>
  <c r="GGM54" i="7" s="1"/>
  <c r="GGO54" i="7" s="1"/>
  <c r="GGQ54" i="7" s="1"/>
  <c r="GGS54" i="7" s="1"/>
  <c r="GGU54" i="7" s="1"/>
  <c r="GGW54" i="7" s="1"/>
  <c r="GGY54" i="7" s="1"/>
  <c r="GHA54" i="7" s="1"/>
  <c r="GHC54" i="7" s="1"/>
  <c r="GHE54" i="7" s="1"/>
  <c r="GHG54" i="7" s="1"/>
  <c r="GHI54" i="7" s="1"/>
  <c r="GHK54" i="7" s="1"/>
  <c r="GHM54" i="7" s="1"/>
  <c r="GHO54" i="7" s="1"/>
  <c r="GHQ54" i="7" s="1"/>
  <c r="GHS54" i="7" s="1"/>
  <c r="GHU54" i="7" s="1"/>
  <c r="GHW54" i="7" s="1"/>
  <c r="GHY54" i="7" s="1"/>
  <c r="GIA54" i="7" s="1"/>
  <c r="GIC54" i="7" s="1"/>
  <c r="GIE54" i="7" s="1"/>
  <c r="GIG54" i="7" s="1"/>
  <c r="GII54" i="7" s="1"/>
  <c r="GIK54" i="7" s="1"/>
  <c r="GIM54" i="7" s="1"/>
  <c r="GIO54" i="7" s="1"/>
  <c r="GIQ54" i="7" s="1"/>
  <c r="GIS54" i="7" s="1"/>
  <c r="GIU54" i="7" s="1"/>
  <c r="GIW54" i="7" s="1"/>
  <c r="GIY54" i="7" s="1"/>
  <c r="GJA54" i="7" s="1"/>
  <c r="GJC54" i="7" s="1"/>
  <c r="GJE54" i="7" s="1"/>
  <c r="GJG54" i="7" s="1"/>
  <c r="GJI54" i="7" s="1"/>
  <c r="GJK54" i="7" s="1"/>
  <c r="GJM54" i="7" s="1"/>
  <c r="GJO54" i="7" s="1"/>
  <c r="GJQ54" i="7" s="1"/>
  <c r="GJS54" i="7" s="1"/>
  <c r="GJU54" i="7" s="1"/>
  <c r="GJW54" i="7" s="1"/>
  <c r="GJY54" i="7" s="1"/>
  <c r="GKA54" i="7" s="1"/>
  <c r="GKC54" i="7" s="1"/>
  <c r="GKE54" i="7" s="1"/>
  <c r="GKG54" i="7" s="1"/>
  <c r="GKI54" i="7" s="1"/>
  <c r="GKK54" i="7" s="1"/>
  <c r="GKM54" i="7" s="1"/>
  <c r="GKO54" i="7" s="1"/>
  <c r="GKQ54" i="7" s="1"/>
  <c r="GKS54" i="7" s="1"/>
  <c r="GKU54" i="7" s="1"/>
  <c r="GKW54" i="7" s="1"/>
  <c r="GKY54" i="7" s="1"/>
  <c r="GLA54" i="7" s="1"/>
  <c r="GLC54" i="7" s="1"/>
  <c r="GLE54" i="7" s="1"/>
  <c r="GLG54" i="7" s="1"/>
  <c r="GLI54" i="7" s="1"/>
  <c r="GLK54" i="7" s="1"/>
  <c r="GLM54" i="7" s="1"/>
  <c r="GLO54" i="7" s="1"/>
  <c r="GLQ54" i="7" s="1"/>
  <c r="GLS54" i="7" s="1"/>
  <c r="GLU54" i="7" s="1"/>
  <c r="GLW54" i="7" s="1"/>
  <c r="GLY54" i="7" s="1"/>
  <c r="GMA54" i="7" s="1"/>
  <c r="GMC54" i="7" s="1"/>
  <c r="GME54" i="7" s="1"/>
  <c r="GMG54" i="7" s="1"/>
  <c r="GMI54" i="7" s="1"/>
  <c r="GMK54" i="7" s="1"/>
  <c r="GMM54" i="7" s="1"/>
  <c r="GMO54" i="7" s="1"/>
  <c r="GMQ54" i="7" s="1"/>
  <c r="GMS54" i="7" s="1"/>
  <c r="GMU54" i="7" s="1"/>
  <c r="GMW54" i="7" s="1"/>
  <c r="GMY54" i="7" s="1"/>
  <c r="GNA54" i="7" s="1"/>
  <c r="GNC54" i="7" s="1"/>
  <c r="GNE54" i="7" s="1"/>
  <c r="GNG54" i="7" s="1"/>
  <c r="GNI54" i="7" s="1"/>
  <c r="GNK54" i="7" s="1"/>
  <c r="GNM54" i="7" s="1"/>
  <c r="GNO54" i="7" s="1"/>
  <c r="GNQ54" i="7" s="1"/>
  <c r="GNS54" i="7" s="1"/>
  <c r="GNU54" i="7" s="1"/>
  <c r="GNW54" i="7" s="1"/>
  <c r="GNY54" i="7" s="1"/>
  <c r="GOA54" i="7" s="1"/>
  <c r="GOC54" i="7" s="1"/>
  <c r="GOE54" i="7" s="1"/>
  <c r="GOG54" i="7" s="1"/>
  <c r="GOI54" i="7" s="1"/>
  <c r="GOK54" i="7" s="1"/>
  <c r="GOM54" i="7" s="1"/>
  <c r="GOO54" i="7" s="1"/>
  <c r="GOQ54" i="7" s="1"/>
  <c r="GOS54" i="7" s="1"/>
  <c r="GOU54" i="7" s="1"/>
  <c r="GOW54" i="7" s="1"/>
  <c r="GOY54" i="7" s="1"/>
  <c r="GPA54" i="7" s="1"/>
  <c r="GPC54" i="7" s="1"/>
  <c r="GPE54" i="7" s="1"/>
  <c r="GPG54" i="7" s="1"/>
  <c r="GPI54" i="7" s="1"/>
  <c r="GPK54" i="7" s="1"/>
  <c r="GPM54" i="7" s="1"/>
  <c r="GPO54" i="7" s="1"/>
  <c r="GPQ54" i="7" s="1"/>
  <c r="GPS54" i="7" s="1"/>
  <c r="GPU54" i="7" s="1"/>
  <c r="GPW54" i="7" s="1"/>
  <c r="GPY54" i="7" s="1"/>
  <c r="GQA54" i="7" s="1"/>
  <c r="GQC54" i="7" s="1"/>
  <c r="GQE54" i="7" s="1"/>
  <c r="GQG54" i="7" s="1"/>
  <c r="GQI54" i="7" s="1"/>
  <c r="GQK54" i="7" s="1"/>
  <c r="GQM54" i="7" s="1"/>
  <c r="GQO54" i="7" s="1"/>
  <c r="GQQ54" i="7" s="1"/>
  <c r="GQS54" i="7" s="1"/>
  <c r="GQU54" i="7" s="1"/>
  <c r="GQW54" i="7" s="1"/>
  <c r="GQY54" i="7" s="1"/>
  <c r="GRA54" i="7" s="1"/>
  <c r="GRC54" i="7" s="1"/>
  <c r="GRE54" i="7" s="1"/>
  <c r="GRG54" i="7" s="1"/>
  <c r="GRI54" i="7" s="1"/>
  <c r="GRK54" i="7" s="1"/>
  <c r="GRM54" i="7" s="1"/>
  <c r="GRO54" i="7" s="1"/>
  <c r="GRQ54" i="7" s="1"/>
  <c r="GRS54" i="7" s="1"/>
  <c r="GRU54" i="7" s="1"/>
  <c r="GRW54" i="7" s="1"/>
  <c r="GRY54" i="7" s="1"/>
  <c r="GSA54" i="7" s="1"/>
  <c r="GSC54" i="7" s="1"/>
  <c r="GSE54" i="7" s="1"/>
  <c r="GSG54" i="7" s="1"/>
  <c r="GSI54" i="7" s="1"/>
  <c r="GSK54" i="7" s="1"/>
  <c r="GSM54" i="7" s="1"/>
  <c r="GSO54" i="7" s="1"/>
  <c r="GSQ54" i="7" s="1"/>
  <c r="GSS54" i="7" s="1"/>
  <c r="GSU54" i="7" s="1"/>
  <c r="GSW54" i="7" s="1"/>
  <c r="GSY54" i="7" s="1"/>
  <c r="GTA54" i="7" s="1"/>
  <c r="GTC54" i="7" s="1"/>
  <c r="GTE54" i="7" s="1"/>
  <c r="GTG54" i="7" s="1"/>
  <c r="GTI54" i="7" s="1"/>
  <c r="GTK54" i="7" s="1"/>
  <c r="GTM54" i="7" s="1"/>
  <c r="GTO54" i="7" s="1"/>
  <c r="GTQ54" i="7" s="1"/>
  <c r="GTS54" i="7" s="1"/>
  <c r="GTU54" i="7" s="1"/>
  <c r="GTW54" i="7" s="1"/>
  <c r="GTY54" i="7" s="1"/>
  <c r="GUA54" i="7" s="1"/>
  <c r="GUC54" i="7" s="1"/>
  <c r="GUE54" i="7" s="1"/>
  <c r="GUG54" i="7" s="1"/>
  <c r="GUI54" i="7" s="1"/>
  <c r="GUK54" i="7" s="1"/>
  <c r="GUM54" i="7" s="1"/>
  <c r="GUO54" i="7" s="1"/>
  <c r="GUQ54" i="7" s="1"/>
  <c r="GUS54" i="7" s="1"/>
  <c r="GUU54" i="7" s="1"/>
  <c r="GUW54" i="7" s="1"/>
  <c r="GUY54" i="7" s="1"/>
  <c r="GVA54" i="7" s="1"/>
  <c r="GVC54" i="7" s="1"/>
  <c r="GVE54" i="7" s="1"/>
  <c r="GVG54" i="7" s="1"/>
  <c r="GVI54" i="7" s="1"/>
  <c r="GVK54" i="7" s="1"/>
  <c r="GVM54" i="7" s="1"/>
  <c r="GVO54" i="7" s="1"/>
  <c r="GVQ54" i="7" s="1"/>
  <c r="GVS54" i="7" s="1"/>
  <c r="GVU54" i="7" s="1"/>
  <c r="GVW54" i="7" s="1"/>
  <c r="GVY54" i="7" s="1"/>
  <c r="GWA54" i="7" s="1"/>
  <c r="GWC54" i="7" s="1"/>
  <c r="GWE54" i="7" s="1"/>
  <c r="GWG54" i="7" s="1"/>
  <c r="GWI54" i="7" s="1"/>
  <c r="GWK54" i="7" s="1"/>
  <c r="GWM54" i="7" s="1"/>
  <c r="GWO54" i="7" s="1"/>
  <c r="GWQ54" i="7" s="1"/>
  <c r="GWS54" i="7" s="1"/>
  <c r="GWU54" i="7" s="1"/>
  <c r="GWW54" i="7" s="1"/>
  <c r="GWY54" i="7" s="1"/>
  <c r="GXA54" i="7" s="1"/>
  <c r="GXC54" i="7" s="1"/>
  <c r="GXE54" i="7" s="1"/>
  <c r="GXG54" i="7" s="1"/>
  <c r="GXI54" i="7" s="1"/>
  <c r="GXK54" i="7" s="1"/>
  <c r="GXM54" i="7" s="1"/>
  <c r="GXO54" i="7" s="1"/>
  <c r="GXQ54" i="7" s="1"/>
  <c r="GXS54" i="7" s="1"/>
  <c r="GXU54" i="7" s="1"/>
  <c r="GXW54" i="7" s="1"/>
  <c r="GXY54" i="7" s="1"/>
  <c r="GYA54" i="7" s="1"/>
  <c r="GYC54" i="7" s="1"/>
  <c r="GYE54" i="7" s="1"/>
  <c r="GYG54" i="7" s="1"/>
  <c r="GYI54" i="7" s="1"/>
  <c r="GYK54" i="7" s="1"/>
  <c r="GYM54" i="7" s="1"/>
  <c r="GYO54" i="7" s="1"/>
  <c r="GYQ54" i="7" s="1"/>
  <c r="GYS54" i="7" s="1"/>
  <c r="GYU54" i="7" s="1"/>
  <c r="GYW54" i="7" s="1"/>
  <c r="GYY54" i="7" s="1"/>
  <c r="GZA54" i="7" s="1"/>
  <c r="GZC54" i="7" s="1"/>
  <c r="GZE54" i="7" s="1"/>
  <c r="GZG54" i="7" s="1"/>
  <c r="GZI54" i="7" s="1"/>
  <c r="GZK54" i="7" s="1"/>
  <c r="GZM54" i="7" s="1"/>
  <c r="GZO54" i="7" s="1"/>
  <c r="GZQ54" i="7" s="1"/>
  <c r="GZS54" i="7" s="1"/>
  <c r="GZU54" i="7" s="1"/>
  <c r="GZW54" i="7" s="1"/>
  <c r="GZY54" i="7" s="1"/>
  <c r="HAA54" i="7" s="1"/>
  <c r="HAC54" i="7" s="1"/>
  <c r="HAE54" i="7" s="1"/>
  <c r="HAG54" i="7" s="1"/>
  <c r="HAI54" i="7" s="1"/>
  <c r="HAK54" i="7" s="1"/>
  <c r="HAM54" i="7" s="1"/>
  <c r="HAO54" i="7" s="1"/>
  <c r="HAQ54" i="7" s="1"/>
  <c r="HAS54" i="7" s="1"/>
  <c r="HAU54" i="7" s="1"/>
  <c r="HAW54" i="7" s="1"/>
  <c r="HAY54" i="7" s="1"/>
  <c r="HBA54" i="7" s="1"/>
  <c r="HBC54" i="7" s="1"/>
  <c r="HBE54" i="7" s="1"/>
  <c r="HBG54" i="7" s="1"/>
  <c r="HBI54" i="7" s="1"/>
  <c r="HBK54" i="7" s="1"/>
  <c r="HBM54" i="7" s="1"/>
  <c r="HBO54" i="7" s="1"/>
  <c r="HBQ54" i="7" s="1"/>
  <c r="HBS54" i="7" s="1"/>
  <c r="HBU54" i="7" s="1"/>
  <c r="HBW54" i="7" s="1"/>
  <c r="HBY54" i="7" s="1"/>
  <c r="HCA54" i="7" s="1"/>
  <c r="HCC54" i="7" s="1"/>
  <c r="HCE54" i="7" s="1"/>
  <c r="HCG54" i="7" s="1"/>
  <c r="HCI54" i="7" s="1"/>
  <c r="HCK54" i="7" s="1"/>
  <c r="HCM54" i="7" s="1"/>
  <c r="HCO54" i="7" s="1"/>
  <c r="HCQ54" i="7" s="1"/>
  <c r="HCS54" i="7" s="1"/>
  <c r="HCU54" i="7" s="1"/>
  <c r="HCW54" i="7" s="1"/>
  <c r="HCY54" i="7" s="1"/>
  <c r="HDA54" i="7" s="1"/>
  <c r="HDC54" i="7" s="1"/>
  <c r="HDE54" i="7" s="1"/>
  <c r="HDG54" i="7" s="1"/>
  <c r="HDI54" i="7" s="1"/>
  <c r="HDK54" i="7" s="1"/>
  <c r="HDM54" i="7" s="1"/>
  <c r="HDO54" i="7" s="1"/>
  <c r="HDQ54" i="7" s="1"/>
  <c r="HDS54" i="7" s="1"/>
  <c r="HDU54" i="7" s="1"/>
  <c r="HDW54" i="7" s="1"/>
  <c r="HDY54" i="7" s="1"/>
  <c r="HEA54" i="7" s="1"/>
  <c r="HEC54" i="7" s="1"/>
  <c r="HEE54" i="7" s="1"/>
  <c r="HEG54" i="7" s="1"/>
  <c r="HEI54" i="7" s="1"/>
  <c r="HEK54" i="7" s="1"/>
  <c r="HEM54" i="7" s="1"/>
  <c r="HEO54" i="7" s="1"/>
  <c r="HEQ54" i="7" s="1"/>
  <c r="HES54" i="7" s="1"/>
  <c r="HEU54" i="7" s="1"/>
  <c r="HEW54" i="7" s="1"/>
  <c r="HEY54" i="7" s="1"/>
  <c r="HFA54" i="7" s="1"/>
  <c r="HFC54" i="7" s="1"/>
  <c r="HFE54" i="7" s="1"/>
  <c r="HFG54" i="7" s="1"/>
  <c r="HFI54" i="7" s="1"/>
  <c r="HFK54" i="7" s="1"/>
  <c r="HFM54" i="7" s="1"/>
  <c r="HFO54" i="7" s="1"/>
  <c r="HFQ54" i="7" s="1"/>
  <c r="HFS54" i="7" s="1"/>
  <c r="HFU54" i="7" s="1"/>
  <c r="HFW54" i="7" s="1"/>
  <c r="HFY54" i="7" s="1"/>
  <c r="HGA54" i="7" s="1"/>
  <c r="HGC54" i="7" s="1"/>
  <c r="HGE54" i="7" s="1"/>
  <c r="HGG54" i="7" s="1"/>
  <c r="HGI54" i="7" s="1"/>
  <c r="HGK54" i="7" s="1"/>
  <c r="HGM54" i="7" s="1"/>
  <c r="HGO54" i="7" s="1"/>
  <c r="HGQ54" i="7" s="1"/>
  <c r="HGS54" i="7" s="1"/>
  <c r="HGU54" i="7" s="1"/>
  <c r="HGW54" i="7" s="1"/>
  <c r="HGY54" i="7" s="1"/>
  <c r="HHA54" i="7" s="1"/>
  <c r="HHC54" i="7" s="1"/>
  <c r="HHE54" i="7" s="1"/>
  <c r="HHG54" i="7" s="1"/>
  <c r="HHI54" i="7" s="1"/>
  <c r="HHK54" i="7" s="1"/>
  <c r="HHM54" i="7" s="1"/>
  <c r="HHO54" i="7" s="1"/>
  <c r="HHQ54" i="7" s="1"/>
  <c r="HHS54" i="7" s="1"/>
  <c r="HHU54" i="7" s="1"/>
  <c r="HHW54" i="7" s="1"/>
  <c r="HHY54" i="7" s="1"/>
  <c r="HIA54" i="7" s="1"/>
  <c r="HIC54" i="7" s="1"/>
  <c r="HIE54" i="7" s="1"/>
  <c r="HIG54" i="7" s="1"/>
  <c r="HII54" i="7" s="1"/>
  <c r="HIK54" i="7" s="1"/>
  <c r="HIM54" i="7" s="1"/>
  <c r="HIO54" i="7" s="1"/>
  <c r="HIQ54" i="7" s="1"/>
  <c r="HIS54" i="7" s="1"/>
  <c r="HIU54" i="7" s="1"/>
  <c r="HIW54" i="7" s="1"/>
  <c r="HIY54" i="7" s="1"/>
  <c r="HJA54" i="7" s="1"/>
  <c r="HJC54" i="7" s="1"/>
  <c r="HJE54" i="7" s="1"/>
  <c r="HJG54" i="7" s="1"/>
  <c r="HJI54" i="7" s="1"/>
  <c r="HJK54" i="7" s="1"/>
  <c r="HJM54" i="7" s="1"/>
  <c r="HJO54" i="7" s="1"/>
  <c r="HJQ54" i="7" s="1"/>
  <c r="HJS54" i="7" s="1"/>
  <c r="HJU54" i="7" s="1"/>
  <c r="HJW54" i="7" s="1"/>
  <c r="HJY54" i="7" s="1"/>
  <c r="HKA54" i="7" s="1"/>
  <c r="HKC54" i="7" s="1"/>
  <c r="HKE54" i="7" s="1"/>
  <c r="HKG54" i="7" s="1"/>
  <c r="HKI54" i="7" s="1"/>
  <c r="HKK54" i="7" s="1"/>
  <c r="HKM54" i="7" s="1"/>
  <c r="HKO54" i="7" s="1"/>
  <c r="HKQ54" i="7" s="1"/>
  <c r="HKS54" i="7" s="1"/>
  <c r="HKU54" i="7" s="1"/>
  <c r="HKW54" i="7" s="1"/>
  <c r="HKY54" i="7" s="1"/>
  <c r="HLA54" i="7" s="1"/>
  <c r="HLC54" i="7" s="1"/>
  <c r="HLE54" i="7" s="1"/>
  <c r="HLG54" i="7" s="1"/>
  <c r="HLI54" i="7" s="1"/>
  <c r="HLK54" i="7" s="1"/>
  <c r="HLM54" i="7" s="1"/>
  <c r="HLO54" i="7" s="1"/>
  <c r="HLQ54" i="7" s="1"/>
  <c r="HLS54" i="7" s="1"/>
  <c r="HLU54" i="7" s="1"/>
  <c r="HLW54" i="7" s="1"/>
  <c r="HLY54" i="7" s="1"/>
  <c r="HMA54" i="7" s="1"/>
  <c r="HMC54" i="7" s="1"/>
  <c r="HME54" i="7" s="1"/>
  <c r="HMG54" i="7" s="1"/>
  <c r="HMI54" i="7" s="1"/>
  <c r="HMK54" i="7" s="1"/>
  <c r="HMM54" i="7" s="1"/>
  <c r="HMO54" i="7" s="1"/>
  <c r="HMQ54" i="7" s="1"/>
  <c r="HMS54" i="7" s="1"/>
  <c r="HMU54" i="7" s="1"/>
  <c r="HMW54" i="7" s="1"/>
  <c r="HMY54" i="7" s="1"/>
  <c r="HNA54" i="7" s="1"/>
  <c r="HNC54" i="7" s="1"/>
  <c r="HNE54" i="7" s="1"/>
  <c r="HNG54" i="7" s="1"/>
  <c r="HNI54" i="7" s="1"/>
  <c r="HNK54" i="7" s="1"/>
  <c r="HNM54" i="7" s="1"/>
  <c r="HNO54" i="7" s="1"/>
  <c r="HNQ54" i="7" s="1"/>
  <c r="HNS54" i="7" s="1"/>
  <c r="HNU54" i="7" s="1"/>
  <c r="HNW54" i="7" s="1"/>
  <c r="HNY54" i="7" s="1"/>
  <c r="HOA54" i="7" s="1"/>
  <c r="HOC54" i="7" s="1"/>
  <c r="HOE54" i="7" s="1"/>
  <c r="HOG54" i="7" s="1"/>
  <c r="HOI54" i="7" s="1"/>
  <c r="HOK54" i="7" s="1"/>
  <c r="HOM54" i="7" s="1"/>
  <c r="HOO54" i="7" s="1"/>
  <c r="HOQ54" i="7" s="1"/>
  <c r="HOS54" i="7" s="1"/>
  <c r="HOU54" i="7" s="1"/>
  <c r="HOW54" i="7" s="1"/>
  <c r="HOY54" i="7" s="1"/>
  <c r="HPA54" i="7" s="1"/>
  <c r="HPC54" i="7" s="1"/>
  <c r="HPE54" i="7" s="1"/>
  <c r="HPG54" i="7" s="1"/>
  <c r="HPI54" i="7" s="1"/>
  <c r="HPK54" i="7" s="1"/>
  <c r="HPM54" i="7" s="1"/>
  <c r="HPO54" i="7" s="1"/>
  <c r="HPQ54" i="7" s="1"/>
  <c r="HPS54" i="7" s="1"/>
  <c r="HPU54" i="7" s="1"/>
  <c r="HPW54" i="7" s="1"/>
  <c r="HPY54" i="7" s="1"/>
  <c r="HQA54" i="7" s="1"/>
  <c r="HQC54" i="7" s="1"/>
  <c r="HQE54" i="7" s="1"/>
  <c r="HQG54" i="7" s="1"/>
  <c r="HQI54" i="7" s="1"/>
  <c r="HQK54" i="7" s="1"/>
  <c r="HQM54" i="7" s="1"/>
  <c r="HQO54" i="7" s="1"/>
  <c r="HQQ54" i="7" s="1"/>
  <c r="HQS54" i="7" s="1"/>
  <c r="HQU54" i="7" s="1"/>
  <c r="HQW54" i="7" s="1"/>
  <c r="HQY54" i="7" s="1"/>
  <c r="HRA54" i="7" s="1"/>
  <c r="HRC54" i="7" s="1"/>
  <c r="HRE54" i="7" s="1"/>
  <c r="HRG54" i="7" s="1"/>
  <c r="HRI54" i="7" s="1"/>
  <c r="HRK54" i="7" s="1"/>
  <c r="HRM54" i="7" s="1"/>
  <c r="HRO54" i="7" s="1"/>
  <c r="HRQ54" i="7" s="1"/>
  <c r="HRS54" i="7" s="1"/>
  <c r="HRU54" i="7" s="1"/>
  <c r="HRW54" i="7" s="1"/>
  <c r="HRY54" i="7" s="1"/>
  <c r="HSA54" i="7" s="1"/>
  <c r="HSC54" i="7" s="1"/>
  <c r="HSE54" i="7" s="1"/>
  <c r="HSG54" i="7" s="1"/>
  <c r="HSI54" i="7" s="1"/>
  <c r="HSK54" i="7" s="1"/>
  <c r="HSM54" i="7" s="1"/>
  <c r="HSO54" i="7" s="1"/>
  <c r="HSQ54" i="7" s="1"/>
  <c r="HSS54" i="7" s="1"/>
  <c r="HSU54" i="7" s="1"/>
  <c r="HSW54" i="7" s="1"/>
  <c r="HSY54" i="7" s="1"/>
  <c r="HTA54" i="7" s="1"/>
  <c r="HTC54" i="7" s="1"/>
  <c r="HTE54" i="7" s="1"/>
  <c r="HTG54" i="7" s="1"/>
  <c r="HTI54" i="7" s="1"/>
  <c r="HTK54" i="7" s="1"/>
  <c r="HTM54" i="7" s="1"/>
  <c r="HTO54" i="7" s="1"/>
  <c r="HTQ54" i="7" s="1"/>
  <c r="HTS54" i="7" s="1"/>
  <c r="HTU54" i="7" s="1"/>
  <c r="HTW54" i="7" s="1"/>
  <c r="HTY54" i="7" s="1"/>
  <c r="HUA54" i="7" s="1"/>
  <c r="HUC54" i="7" s="1"/>
  <c r="HUE54" i="7" s="1"/>
  <c r="HUG54" i="7" s="1"/>
  <c r="HUI54" i="7" s="1"/>
  <c r="HUK54" i="7" s="1"/>
  <c r="HUM54" i="7" s="1"/>
  <c r="HUO54" i="7" s="1"/>
  <c r="HUQ54" i="7" s="1"/>
  <c r="HUS54" i="7" s="1"/>
  <c r="HUU54" i="7" s="1"/>
  <c r="HUW54" i="7" s="1"/>
  <c r="HUY54" i="7" s="1"/>
  <c r="HVA54" i="7" s="1"/>
  <c r="HVC54" i="7" s="1"/>
  <c r="HVE54" i="7" s="1"/>
  <c r="HVG54" i="7" s="1"/>
  <c r="HVI54" i="7" s="1"/>
  <c r="HVK54" i="7" s="1"/>
  <c r="HVM54" i="7" s="1"/>
  <c r="HVO54" i="7" s="1"/>
  <c r="HVQ54" i="7" s="1"/>
  <c r="HVS54" i="7" s="1"/>
  <c r="HVU54" i="7" s="1"/>
  <c r="HVW54" i="7" s="1"/>
  <c r="HVY54" i="7" s="1"/>
  <c r="HWA54" i="7" s="1"/>
  <c r="HWC54" i="7" s="1"/>
  <c r="HWE54" i="7" s="1"/>
  <c r="HWG54" i="7" s="1"/>
  <c r="HWI54" i="7" s="1"/>
  <c r="HWK54" i="7" s="1"/>
  <c r="HWM54" i="7" s="1"/>
  <c r="HWO54" i="7" s="1"/>
  <c r="HWQ54" i="7" s="1"/>
  <c r="HWS54" i="7" s="1"/>
  <c r="HWU54" i="7" s="1"/>
  <c r="HWW54" i="7" s="1"/>
  <c r="HWY54" i="7" s="1"/>
  <c r="HXA54" i="7" s="1"/>
  <c r="HXC54" i="7" s="1"/>
  <c r="HXE54" i="7" s="1"/>
  <c r="HXG54" i="7" s="1"/>
  <c r="HXI54" i="7" s="1"/>
  <c r="HXK54" i="7" s="1"/>
  <c r="HXM54" i="7" s="1"/>
  <c r="HXO54" i="7" s="1"/>
  <c r="HXQ54" i="7" s="1"/>
  <c r="HXS54" i="7" s="1"/>
  <c r="HXU54" i="7" s="1"/>
  <c r="HXW54" i="7" s="1"/>
  <c r="HXY54" i="7" s="1"/>
  <c r="HYA54" i="7" s="1"/>
  <c r="HYC54" i="7" s="1"/>
  <c r="HYE54" i="7" s="1"/>
  <c r="HYG54" i="7" s="1"/>
  <c r="HYI54" i="7" s="1"/>
  <c r="HYK54" i="7" s="1"/>
  <c r="HYM54" i="7" s="1"/>
  <c r="HYO54" i="7" s="1"/>
  <c r="HYQ54" i="7" s="1"/>
  <c r="HYS54" i="7" s="1"/>
  <c r="HYU54" i="7" s="1"/>
  <c r="HYW54" i="7" s="1"/>
  <c r="HYY54" i="7" s="1"/>
  <c r="HZA54" i="7" s="1"/>
  <c r="HZC54" i="7" s="1"/>
  <c r="HZE54" i="7" s="1"/>
  <c r="HZG54" i="7" s="1"/>
  <c r="HZI54" i="7" s="1"/>
  <c r="HZK54" i="7" s="1"/>
  <c r="HZM54" i="7" s="1"/>
  <c r="HZO54" i="7" s="1"/>
  <c r="HZQ54" i="7" s="1"/>
  <c r="HZS54" i="7" s="1"/>
  <c r="HZU54" i="7" s="1"/>
  <c r="HZW54" i="7" s="1"/>
  <c r="HZY54" i="7" s="1"/>
  <c r="IAA54" i="7" s="1"/>
  <c r="IAC54" i="7" s="1"/>
  <c r="IAE54" i="7" s="1"/>
  <c r="IAG54" i="7" s="1"/>
  <c r="IAI54" i="7" s="1"/>
  <c r="IAK54" i="7" s="1"/>
  <c r="IAM54" i="7" s="1"/>
  <c r="IAO54" i="7" s="1"/>
  <c r="IAQ54" i="7" s="1"/>
  <c r="IAS54" i="7" s="1"/>
  <c r="IAU54" i="7" s="1"/>
  <c r="IAW54" i="7" s="1"/>
  <c r="IAY54" i="7" s="1"/>
  <c r="IBA54" i="7" s="1"/>
  <c r="IBC54" i="7" s="1"/>
  <c r="IBE54" i="7" s="1"/>
  <c r="IBG54" i="7" s="1"/>
  <c r="IBI54" i="7" s="1"/>
  <c r="IBK54" i="7" s="1"/>
  <c r="IBM54" i="7" s="1"/>
  <c r="IBO54" i="7" s="1"/>
  <c r="IBQ54" i="7" s="1"/>
  <c r="IBS54" i="7" s="1"/>
  <c r="IBU54" i="7" s="1"/>
  <c r="IBW54" i="7" s="1"/>
  <c r="IBY54" i="7" s="1"/>
  <c r="ICA54" i="7" s="1"/>
  <c r="ICC54" i="7" s="1"/>
  <c r="ICE54" i="7" s="1"/>
  <c r="ICG54" i="7" s="1"/>
  <c r="ICI54" i="7" s="1"/>
  <c r="ICK54" i="7" s="1"/>
  <c r="ICM54" i="7" s="1"/>
  <c r="ICO54" i="7" s="1"/>
  <c r="ICQ54" i="7" s="1"/>
  <c r="ICS54" i="7" s="1"/>
  <c r="ICU54" i="7" s="1"/>
  <c r="ICW54" i="7" s="1"/>
  <c r="ICY54" i="7" s="1"/>
  <c r="IDA54" i="7" s="1"/>
  <c r="IDC54" i="7" s="1"/>
  <c r="IDE54" i="7" s="1"/>
  <c r="IDG54" i="7" s="1"/>
  <c r="IDI54" i="7" s="1"/>
  <c r="IDK54" i="7" s="1"/>
  <c r="IDM54" i="7" s="1"/>
  <c r="IDO54" i="7" s="1"/>
  <c r="IDQ54" i="7" s="1"/>
  <c r="IDS54" i="7" s="1"/>
  <c r="IDU54" i="7" s="1"/>
  <c r="IDW54" i="7" s="1"/>
  <c r="IDY54" i="7" s="1"/>
  <c r="IEA54" i="7" s="1"/>
  <c r="IEC54" i="7" s="1"/>
  <c r="IEE54" i="7" s="1"/>
  <c r="IEG54" i="7" s="1"/>
  <c r="IEI54" i="7" s="1"/>
  <c r="IEK54" i="7" s="1"/>
  <c r="IEM54" i="7" s="1"/>
  <c r="IEO54" i="7" s="1"/>
  <c r="IEQ54" i="7" s="1"/>
  <c r="IES54" i="7" s="1"/>
  <c r="IEU54" i="7" s="1"/>
  <c r="IEW54" i="7" s="1"/>
  <c r="IEY54" i="7" s="1"/>
  <c r="IFA54" i="7" s="1"/>
  <c r="IFC54" i="7" s="1"/>
  <c r="IFE54" i="7" s="1"/>
  <c r="IFG54" i="7" s="1"/>
  <c r="IFI54" i="7" s="1"/>
  <c r="IFK54" i="7" s="1"/>
  <c r="IFM54" i="7" s="1"/>
  <c r="IFO54" i="7" s="1"/>
  <c r="IFQ54" i="7" s="1"/>
  <c r="IFS54" i="7" s="1"/>
  <c r="IFU54" i="7" s="1"/>
  <c r="IFW54" i="7" s="1"/>
  <c r="IFY54" i="7" s="1"/>
  <c r="IGA54" i="7" s="1"/>
  <c r="IGC54" i="7" s="1"/>
  <c r="IGE54" i="7" s="1"/>
  <c r="IGG54" i="7" s="1"/>
  <c r="IGI54" i="7" s="1"/>
  <c r="IGK54" i="7" s="1"/>
  <c r="IGM54" i="7" s="1"/>
  <c r="IGO54" i="7" s="1"/>
  <c r="IGQ54" i="7" s="1"/>
  <c r="IGS54" i="7" s="1"/>
  <c r="IGU54" i="7" s="1"/>
  <c r="IGW54" i="7" s="1"/>
  <c r="IGY54" i="7" s="1"/>
  <c r="IHA54" i="7" s="1"/>
  <c r="IHC54" i="7" s="1"/>
  <c r="IHE54" i="7" s="1"/>
  <c r="IHG54" i="7" s="1"/>
  <c r="IHI54" i="7" s="1"/>
  <c r="IHK54" i="7" s="1"/>
  <c r="IHM54" i="7" s="1"/>
  <c r="IHO54" i="7" s="1"/>
  <c r="IHQ54" i="7" s="1"/>
  <c r="IHS54" i="7" s="1"/>
  <c r="IHU54" i="7" s="1"/>
  <c r="IHW54" i="7" s="1"/>
  <c r="IHY54" i="7" s="1"/>
  <c r="IIA54" i="7" s="1"/>
  <c r="IIC54" i="7" s="1"/>
  <c r="IIE54" i="7" s="1"/>
  <c r="IIG54" i="7" s="1"/>
  <c r="III54" i="7" s="1"/>
  <c r="IIK54" i="7" s="1"/>
  <c r="IIM54" i="7" s="1"/>
  <c r="IIO54" i="7" s="1"/>
  <c r="IIQ54" i="7" s="1"/>
  <c r="IIS54" i="7" s="1"/>
  <c r="IIU54" i="7" s="1"/>
  <c r="IIW54" i="7" s="1"/>
  <c r="IIY54" i="7" s="1"/>
  <c r="IJA54" i="7" s="1"/>
  <c r="IJC54" i="7" s="1"/>
  <c r="IJE54" i="7" s="1"/>
  <c r="IJG54" i="7" s="1"/>
  <c r="IJI54" i="7" s="1"/>
  <c r="IJK54" i="7" s="1"/>
  <c r="IJM54" i="7" s="1"/>
  <c r="IJO54" i="7" s="1"/>
  <c r="IJQ54" i="7" s="1"/>
  <c r="IJS54" i="7" s="1"/>
  <c r="IJU54" i="7" s="1"/>
  <c r="IJW54" i="7" s="1"/>
  <c r="IJY54" i="7" s="1"/>
  <c r="IKA54" i="7" s="1"/>
  <c r="IKC54" i="7" s="1"/>
  <c r="IKE54" i="7" s="1"/>
  <c r="IKG54" i="7" s="1"/>
  <c r="IKI54" i="7" s="1"/>
  <c r="IKK54" i="7" s="1"/>
  <c r="IKM54" i="7" s="1"/>
  <c r="IKO54" i="7" s="1"/>
  <c r="IKQ54" i="7" s="1"/>
  <c r="IKS54" i="7" s="1"/>
  <c r="IKU54" i="7" s="1"/>
  <c r="IKW54" i="7" s="1"/>
  <c r="IKY54" i="7" s="1"/>
  <c r="ILA54" i="7" s="1"/>
  <c r="ILC54" i="7" s="1"/>
  <c r="ILE54" i="7" s="1"/>
  <c r="ILG54" i="7" s="1"/>
  <c r="ILI54" i="7" s="1"/>
  <c r="ILK54" i="7" s="1"/>
  <c r="ILM54" i="7" s="1"/>
  <c r="ILO54" i="7" s="1"/>
  <c r="ILQ54" i="7" s="1"/>
  <c r="ILS54" i="7" s="1"/>
  <c r="ILU54" i="7" s="1"/>
  <c r="ILW54" i="7" s="1"/>
  <c r="ILY54" i="7" s="1"/>
  <c r="IMA54" i="7" s="1"/>
  <c r="IMC54" i="7" s="1"/>
  <c r="IME54" i="7" s="1"/>
  <c r="IMG54" i="7" s="1"/>
  <c r="IMI54" i="7" s="1"/>
  <c r="IMK54" i="7" s="1"/>
  <c r="IMM54" i="7" s="1"/>
  <c r="IMO54" i="7" s="1"/>
  <c r="IMQ54" i="7" s="1"/>
  <c r="IMS54" i="7" s="1"/>
  <c r="IMU54" i="7" s="1"/>
  <c r="IMW54" i="7" s="1"/>
  <c r="IMY54" i="7" s="1"/>
  <c r="INA54" i="7" s="1"/>
  <c r="INC54" i="7" s="1"/>
  <c r="INE54" i="7" s="1"/>
  <c r="ING54" i="7" s="1"/>
  <c r="INI54" i="7" s="1"/>
  <c r="INK54" i="7" s="1"/>
  <c r="INM54" i="7" s="1"/>
  <c r="INO54" i="7" s="1"/>
  <c r="INQ54" i="7" s="1"/>
  <c r="INS54" i="7" s="1"/>
  <c r="INU54" i="7" s="1"/>
  <c r="INW54" i="7" s="1"/>
  <c r="INY54" i="7" s="1"/>
  <c r="IOA54" i="7" s="1"/>
  <c r="IOC54" i="7" s="1"/>
  <c r="IOE54" i="7" s="1"/>
  <c r="IOG54" i="7" s="1"/>
  <c r="IOI54" i="7" s="1"/>
  <c r="IOK54" i="7" s="1"/>
  <c r="IOM54" i="7" s="1"/>
  <c r="IOO54" i="7" s="1"/>
  <c r="IOQ54" i="7" s="1"/>
  <c r="IOS54" i="7" s="1"/>
  <c r="IOU54" i="7" s="1"/>
  <c r="IOW54" i="7" s="1"/>
  <c r="IOY54" i="7" s="1"/>
  <c r="IPA54" i="7" s="1"/>
  <c r="IPC54" i="7" s="1"/>
  <c r="IPE54" i="7" s="1"/>
  <c r="IPG54" i="7" s="1"/>
  <c r="IPI54" i="7" s="1"/>
  <c r="IPK54" i="7" s="1"/>
  <c r="IPM54" i="7" s="1"/>
  <c r="IPO54" i="7" s="1"/>
  <c r="IPQ54" i="7" s="1"/>
  <c r="IPS54" i="7" s="1"/>
  <c r="IPU54" i="7" s="1"/>
  <c r="IPW54" i="7" s="1"/>
  <c r="IPY54" i="7" s="1"/>
  <c r="IQA54" i="7" s="1"/>
  <c r="IQC54" i="7" s="1"/>
  <c r="IQE54" i="7" s="1"/>
  <c r="IQG54" i="7" s="1"/>
  <c r="IQI54" i="7" s="1"/>
  <c r="IQK54" i="7" s="1"/>
  <c r="IQM54" i="7" s="1"/>
  <c r="IQO54" i="7" s="1"/>
  <c r="IQQ54" i="7" s="1"/>
  <c r="IQS54" i="7" s="1"/>
  <c r="IQU54" i="7" s="1"/>
  <c r="IQW54" i="7" s="1"/>
  <c r="IQY54" i="7" s="1"/>
  <c r="IRA54" i="7" s="1"/>
  <c r="IRC54" i="7" s="1"/>
  <c r="IRE54" i="7" s="1"/>
  <c r="IRG54" i="7" s="1"/>
  <c r="IRI54" i="7" s="1"/>
  <c r="IRK54" i="7" s="1"/>
  <c r="IRM54" i="7" s="1"/>
  <c r="IRO54" i="7" s="1"/>
  <c r="IRQ54" i="7" s="1"/>
  <c r="IRS54" i="7" s="1"/>
  <c r="IRU54" i="7" s="1"/>
  <c r="IRW54" i="7" s="1"/>
  <c r="IRY54" i="7" s="1"/>
  <c r="ISA54" i="7" s="1"/>
  <c r="ISC54" i="7" s="1"/>
  <c r="ISE54" i="7" s="1"/>
  <c r="ISG54" i="7" s="1"/>
  <c r="ISI54" i="7" s="1"/>
  <c r="ISK54" i="7" s="1"/>
  <c r="ISM54" i="7" s="1"/>
  <c r="ISO54" i="7" s="1"/>
  <c r="ISQ54" i="7" s="1"/>
  <c r="ISS54" i="7" s="1"/>
  <c r="ISU54" i="7" s="1"/>
  <c r="ISW54" i="7" s="1"/>
  <c r="ISY54" i="7" s="1"/>
  <c r="ITA54" i="7" s="1"/>
  <c r="ITC54" i="7" s="1"/>
  <c r="ITE54" i="7" s="1"/>
  <c r="ITG54" i="7" s="1"/>
  <c r="ITI54" i="7" s="1"/>
  <c r="ITK54" i="7" s="1"/>
  <c r="ITM54" i="7" s="1"/>
  <c r="ITO54" i="7" s="1"/>
  <c r="ITQ54" i="7" s="1"/>
  <c r="ITS54" i="7" s="1"/>
  <c r="ITU54" i="7" s="1"/>
  <c r="ITW54" i="7" s="1"/>
  <c r="ITY54" i="7" s="1"/>
  <c r="IUA54" i="7" s="1"/>
  <c r="IUC54" i="7" s="1"/>
  <c r="IUE54" i="7" s="1"/>
  <c r="IUG54" i="7" s="1"/>
  <c r="IUI54" i="7" s="1"/>
  <c r="IUK54" i="7" s="1"/>
  <c r="IUM54" i="7" s="1"/>
  <c r="IUO54" i="7" s="1"/>
  <c r="IUQ54" i="7" s="1"/>
  <c r="IUS54" i="7" s="1"/>
  <c r="IUU54" i="7" s="1"/>
  <c r="IUW54" i="7" s="1"/>
  <c r="IUY54" i="7" s="1"/>
  <c r="IVA54" i="7" s="1"/>
  <c r="IVC54" i="7" s="1"/>
  <c r="IVE54" i="7" s="1"/>
  <c r="IVG54" i="7" s="1"/>
  <c r="IVI54" i="7" s="1"/>
  <c r="IVK54" i="7" s="1"/>
  <c r="IVM54" i="7" s="1"/>
  <c r="IVO54" i="7" s="1"/>
  <c r="IVQ54" i="7" s="1"/>
  <c r="IVS54" i="7" s="1"/>
  <c r="IVU54" i="7" s="1"/>
  <c r="IVW54" i="7" s="1"/>
  <c r="IVY54" i="7" s="1"/>
  <c r="IWA54" i="7" s="1"/>
  <c r="IWC54" i="7" s="1"/>
  <c r="IWE54" i="7" s="1"/>
  <c r="IWG54" i="7" s="1"/>
  <c r="IWI54" i="7" s="1"/>
  <c r="IWK54" i="7" s="1"/>
  <c r="IWM54" i="7" s="1"/>
  <c r="IWO54" i="7" s="1"/>
  <c r="IWQ54" i="7" s="1"/>
  <c r="IWS54" i="7" s="1"/>
  <c r="IWU54" i="7" s="1"/>
  <c r="IWW54" i="7" s="1"/>
  <c r="IWY54" i="7" s="1"/>
  <c r="IXA54" i="7" s="1"/>
  <c r="IXC54" i="7" s="1"/>
  <c r="IXE54" i="7" s="1"/>
  <c r="IXG54" i="7" s="1"/>
  <c r="IXI54" i="7" s="1"/>
  <c r="IXK54" i="7" s="1"/>
  <c r="IXM54" i="7" s="1"/>
  <c r="IXO54" i="7" s="1"/>
  <c r="IXQ54" i="7" s="1"/>
  <c r="IXS54" i="7" s="1"/>
  <c r="IXU54" i="7" s="1"/>
  <c r="IXW54" i="7" s="1"/>
  <c r="IXY54" i="7" s="1"/>
  <c r="IYA54" i="7" s="1"/>
  <c r="IYC54" i="7" s="1"/>
  <c r="IYE54" i="7" s="1"/>
  <c r="IYG54" i="7" s="1"/>
  <c r="IYI54" i="7" s="1"/>
  <c r="IYK54" i="7" s="1"/>
  <c r="IYM54" i="7" s="1"/>
  <c r="IYO54" i="7" s="1"/>
  <c r="IYQ54" i="7" s="1"/>
  <c r="IYS54" i="7" s="1"/>
  <c r="IYU54" i="7" s="1"/>
  <c r="IYW54" i="7" s="1"/>
  <c r="IYY54" i="7" s="1"/>
  <c r="IZA54" i="7" s="1"/>
  <c r="IZC54" i="7" s="1"/>
  <c r="IZE54" i="7" s="1"/>
  <c r="IZG54" i="7" s="1"/>
  <c r="IZI54" i="7" s="1"/>
  <c r="IZK54" i="7" s="1"/>
  <c r="IZM54" i="7" s="1"/>
  <c r="IZO54" i="7" s="1"/>
  <c r="IZQ54" i="7" s="1"/>
  <c r="IZS54" i="7" s="1"/>
  <c r="IZU54" i="7" s="1"/>
  <c r="IZW54" i="7" s="1"/>
  <c r="IZY54" i="7" s="1"/>
  <c r="JAA54" i="7" s="1"/>
  <c r="JAC54" i="7" s="1"/>
  <c r="JAE54" i="7" s="1"/>
  <c r="JAG54" i="7" s="1"/>
  <c r="JAI54" i="7" s="1"/>
  <c r="JAK54" i="7" s="1"/>
  <c r="JAM54" i="7" s="1"/>
  <c r="JAO54" i="7" s="1"/>
  <c r="JAQ54" i="7" s="1"/>
  <c r="JAS54" i="7" s="1"/>
  <c r="JAU54" i="7" s="1"/>
  <c r="JAW54" i="7" s="1"/>
  <c r="JAY54" i="7" s="1"/>
  <c r="JBA54" i="7" s="1"/>
  <c r="JBC54" i="7" s="1"/>
  <c r="JBE54" i="7" s="1"/>
  <c r="JBG54" i="7" s="1"/>
  <c r="JBI54" i="7" s="1"/>
  <c r="JBK54" i="7" s="1"/>
  <c r="JBM54" i="7" s="1"/>
  <c r="JBO54" i="7" s="1"/>
  <c r="JBQ54" i="7" s="1"/>
  <c r="JBS54" i="7" s="1"/>
  <c r="JBU54" i="7" s="1"/>
  <c r="JBW54" i="7" s="1"/>
  <c r="JBY54" i="7" s="1"/>
  <c r="JCA54" i="7" s="1"/>
  <c r="JCC54" i="7" s="1"/>
  <c r="JCE54" i="7" s="1"/>
  <c r="JCG54" i="7" s="1"/>
  <c r="JCI54" i="7" s="1"/>
  <c r="JCK54" i="7" s="1"/>
  <c r="JCM54" i="7" s="1"/>
  <c r="JCO54" i="7" s="1"/>
  <c r="JCQ54" i="7" s="1"/>
  <c r="JCS54" i="7" s="1"/>
  <c r="JCU54" i="7" s="1"/>
  <c r="JCW54" i="7" s="1"/>
  <c r="JCY54" i="7" s="1"/>
  <c r="JDA54" i="7" s="1"/>
  <c r="JDC54" i="7" s="1"/>
  <c r="JDE54" i="7" s="1"/>
  <c r="JDG54" i="7" s="1"/>
  <c r="JDI54" i="7" s="1"/>
  <c r="JDK54" i="7" s="1"/>
  <c r="JDM54" i="7" s="1"/>
  <c r="JDO54" i="7" s="1"/>
  <c r="JDQ54" i="7" s="1"/>
  <c r="JDS54" i="7" s="1"/>
  <c r="JDU54" i="7" s="1"/>
  <c r="JDW54" i="7" s="1"/>
  <c r="JDY54" i="7" s="1"/>
  <c r="JEA54" i="7" s="1"/>
  <c r="JEC54" i="7" s="1"/>
  <c r="JEE54" i="7" s="1"/>
  <c r="JEG54" i="7" s="1"/>
  <c r="JEI54" i="7" s="1"/>
  <c r="JEK54" i="7" s="1"/>
  <c r="JEM54" i="7" s="1"/>
  <c r="JEO54" i="7" s="1"/>
  <c r="JEQ54" i="7" s="1"/>
  <c r="JES54" i="7" s="1"/>
  <c r="JEU54" i="7" s="1"/>
  <c r="JEW54" i="7" s="1"/>
  <c r="JEY54" i="7" s="1"/>
  <c r="JFA54" i="7" s="1"/>
  <c r="JFC54" i="7" s="1"/>
  <c r="JFE54" i="7" s="1"/>
  <c r="JFG54" i="7" s="1"/>
  <c r="JFI54" i="7" s="1"/>
  <c r="JFK54" i="7" s="1"/>
  <c r="JFM54" i="7" s="1"/>
  <c r="JFO54" i="7" s="1"/>
  <c r="JFQ54" i="7" s="1"/>
  <c r="JFS54" i="7" s="1"/>
  <c r="JFU54" i="7" s="1"/>
  <c r="JFW54" i="7" s="1"/>
  <c r="JFY54" i="7" s="1"/>
  <c r="JGA54" i="7" s="1"/>
  <c r="JGC54" i="7" s="1"/>
  <c r="JGE54" i="7" s="1"/>
  <c r="JGG54" i="7" s="1"/>
  <c r="JGI54" i="7" s="1"/>
  <c r="JGK54" i="7" s="1"/>
  <c r="JGM54" i="7" s="1"/>
  <c r="JGO54" i="7" s="1"/>
  <c r="JGQ54" i="7" s="1"/>
  <c r="JGS54" i="7" s="1"/>
  <c r="JGU54" i="7" s="1"/>
  <c r="JGW54" i="7" s="1"/>
  <c r="JGY54" i="7" s="1"/>
  <c r="JHA54" i="7" s="1"/>
  <c r="JHC54" i="7" s="1"/>
  <c r="JHE54" i="7" s="1"/>
  <c r="JHG54" i="7" s="1"/>
  <c r="JHI54" i="7" s="1"/>
  <c r="JHK54" i="7" s="1"/>
  <c r="JHM54" i="7" s="1"/>
  <c r="JHO54" i="7" s="1"/>
  <c r="JHQ54" i="7" s="1"/>
  <c r="JHS54" i="7" s="1"/>
  <c r="JHU54" i="7" s="1"/>
  <c r="JHW54" i="7" s="1"/>
  <c r="JHY54" i="7" s="1"/>
  <c r="JIA54" i="7" s="1"/>
  <c r="JIC54" i="7" s="1"/>
  <c r="JIE54" i="7" s="1"/>
  <c r="JIG54" i="7" s="1"/>
  <c r="JII54" i="7" s="1"/>
  <c r="JIK54" i="7" s="1"/>
  <c r="JIM54" i="7" s="1"/>
  <c r="JIO54" i="7" s="1"/>
  <c r="JIQ54" i="7" s="1"/>
  <c r="JIS54" i="7" s="1"/>
  <c r="JIU54" i="7" s="1"/>
  <c r="JIW54" i="7" s="1"/>
  <c r="JIY54" i="7" s="1"/>
  <c r="JJA54" i="7" s="1"/>
  <c r="JJC54" i="7" s="1"/>
  <c r="JJE54" i="7" s="1"/>
  <c r="JJG54" i="7" s="1"/>
  <c r="JJI54" i="7" s="1"/>
  <c r="JJK54" i="7" s="1"/>
  <c r="JJM54" i="7" s="1"/>
  <c r="JJO54" i="7" s="1"/>
  <c r="JJQ54" i="7" s="1"/>
  <c r="JJS54" i="7" s="1"/>
  <c r="JJU54" i="7" s="1"/>
  <c r="JJW54" i="7" s="1"/>
  <c r="JJY54" i="7" s="1"/>
  <c r="JKA54" i="7" s="1"/>
  <c r="JKC54" i="7" s="1"/>
  <c r="JKE54" i="7" s="1"/>
  <c r="JKG54" i="7" s="1"/>
  <c r="JKI54" i="7" s="1"/>
  <c r="JKK54" i="7" s="1"/>
  <c r="JKM54" i="7" s="1"/>
  <c r="JKO54" i="7" s="1"/>
  <c r="JKQ54" i="7" s="1"/>
  <c r="JKS54" i="7" s="1"/>
  <c r="JKU54" i="7" s="1"/>
  <c r="JKW54" i="7" s="1"/>
  <c r="JKY54" i="7" s="1"/>
  <c r="JLA54" i="7" s="1"/>
  <c r="JLC54" i="7" s="1"/>
  <c r="JLE54" i="7" s="1"/>
  <c r="JLG54" i="7" s="1"/>
  <c r="JLI54" i="7" s="1"/>
  <c r="JLK54" i="7" s="1"/>
  <c r="JLM54" i="7" s="1"/>
  <c r="JLO54" i="7" s="1"/>
  <c r="JLQ54" i="7" s="1"/>
  <c r="JLS54" i="7" s="1"/>
  <c r="JLU54" i="7" s="1"/>
  <c r="JLW54" i="7" s="1"/>
  <c r="JLY54" i="7" s="1"/>
  <c r="JMA54" i="7" s="1"/>
  <c r="JMC54" i="7" s="1"/>
  <c r="JME54" i="7" s="1"/>
  <c r="JMG54" i="7" s="1"/>
  <c r="JMI54" i="7" s="1"/>
  <c r="JMK54" i="7" s="1"/>
  <c r="JMM54" i="7" s="1"/>
  <c r="JMO54" i="7" s="1"/>
  <c r="JMQ54" i="7" s="1"/>
  <c r="JMS54" i="7" s="1"/>
  <c r="JMU54" i="7" s="1"/>
  <c r="JMW54" i="7" s="1"/>
  <c r="JMY54" i="7" s="1"/>
  <c r="JNA54" i="7" s="1"/>
  <c r="JNC54" i="7" s="1"/>
  <c r="JNE54" i="7" s="1"/>
  <c r="JNG54" i="7" s="1"/>
  <c r="JNI54" i="7" s="1"/>
  <c r="JNK54" i="7" s="1"/>
  <c r="JNM54" i="7" s="1"/>
  <c r="JNO54" i="7" s="1"/>
  <c r="JNQ54" i="7" s="1"/>
  <c r="JNS54" i="7" s="1"/>
  <c r="JNU54" i="7" s="1"/>
  <c r="JNW54" i="7" s="1"/>
  <c r="JNY54" i="7" s="1"/>
  <c r="JOA54" i="7" s="1"/>
  <c r="JOC54" i="7" s="1"/>
  <c r="JOE54" i="7" s="1"/>
  <c r="JOG54" i="7" s="1"/>
  <c r="JOI54" i="7" s="1"/>
  <c r="JOK54" i="7" s="1"/>
  <c r="JOM54" i="7" s="1"/>
  <c r="JOO54" i="7" s="1"/>
  <c r="JOQ54" i="7" s="1"/>
  <c r="JOS54" i="7" s="1"/>
  <c r="JOU54" i="7" s="1"/>
  <c r="JOW54" i="7" s="1"/>
  <c r="JOY54" i="7" s="1"/>
  <c r="JPA54" i="7" s="1"/>
  <c r="JPC54" i="7" s="1"/>
  <c r="JPE54" i="7" s="1"/>
  <c r="JPG54" i="7" s="1"/>
  <c r="JPI54" i="7" s="1"/>
  <c r="JPK54" i="7" s="1"/>
  <c r="JPM54" i="7" s="1"/>
  <c r="JPO54" i="7" s="1"/>
  <c r="JPQ54" i="7" s="1"/>
  <c r="JPS54" i="7" s="1"/>
  <c r="JPU54" i="7" s="1"/>
  <c r="JPW54" i="7" s="1"/>
  <c r="JPY54" i="7" s="1"/>
  <c r="JQA54" i="7" s="1"/>
  <c r="JQC54" i="7" s="1"/>
  <c r="JQE54" i="7" s="1"/>
  <c r="JQG54" i="7" s="1"/>
  <c r="JQI54" i="7" s="1"/>
  <c r="JQK54" i="7" s="1"/>
  <c r="JQM54" i="7" s="1"/>
  <c r="JQO54" i="7" s="1"/>
  <c r="JQQ54" i="7" s="1"/>
  <c r="JQS54" i="7" s="1"/>
  <c r="JQU54" i="7" s="1"/>
  <c r="JQW54" i="7" s="1"/>
  <c r="JQY54" i="7" s="1"/>
  <c r="JRA54" i="7" s="1"/>
  <c r="JRC54" i="7" s="1"/>
  <c r="JRE54" i="7" s="1"/>
  <c r="JRG54" i="7" s="1"/>
  <c r="JRI54" i="7" s="1"/>
  <c r="JRK54" i="7" s="1"/>
  <c r="JRM54" i="7" s="1"/>
  <c r="JRO54" i="7" s="1"/>
  <c r="JRQ54" i="7" s="1"/>
  <c r="JRS54" i="7" s="1"/>
  <c r="JRU54" i="7" s="1"/>
  <c r="JRW54" i="7" s="1"/>
  <c r="JRY54" i="7" s="1"/>
  <c r="JSA54" i="7" s="1"/>
  <c r="JSC54" i="7" s="1"/>
  <c r="JSE54" i="7" s="1"/>
  <c r="JSG54" i="7" s="1"/>
  <c r="JSI54" i="7" s="1"/>
  <c r="JSK54" i="7" s="1"/>
  <c r="JSM54" i="7" s="1"/>
  <c r="JSO54" i="7" s="1"/>
  <c r="JSQ54" i="7" s="1"/>
  <c r="JSS54" i="7" s="1"/>
  <c r="JSU54" i="7" s="1"/>
  <c r="JSW54" i="7" s="1"/>
  <c r="JSY54" i="7" s="1"/>
  <c r="JTA54" i="7" s="1"/>
  <c r="JTC54" i="7" s="1"/>
  <c r="JTE54" i="7" s="1"/>
  <c r="JTG54" i="7" s="1"/>
  <c r="JTI54" i="7" s="1"/>
  <c r="JTK54" i="7" s="1"/>
  <c r="JTM54" i="7" s="1"/>
  <c r="JTO54" i="7" s="1"/>
  <c r="JTQ54" i="7" s="1"/>
  <c r="JTS54" i="7" s="1"/>
  <c r="JTU54" i="7" s="1"/>
  <c r="JTW54" i="7" s="1"/>
  <c r="JTY54" i="7" s="1"/>
  <c r="JUA54" i="7" s="1"/>
  <c r="JUC54" i="7" s="1"/>
  <c r="JUE54" i="7" s="1"/>
  <c r="JUG54" i="7" s="1"/>
  <c r="JUI54" i="7" s="1"/>
  <c r="JUK54" i="7" s="1"/>
  <c r="JUM54" i="7" s="1"/>
  <c r="JUO54" i="7" s="1"/>
  <c r="JUQ54" i="7" s="1"/>
  <c r="JUS54" i="7" s="1"/>
  <c r="JUU54" i="7" s="1"/>
  <c r="JUW54" i="7" s="1"/>
  <c r="JUY54" i="7" s="1"/>
  <c r="JVA54" i="7" s="1"/>
  <c r="JVC54" i="7" s="1"/>
  <c r="JVE54" i="7" s="1"/>
  <c r="JVG54" i="7" s="1"/>
  <c r="JVI54" i="7" s="1"/>
  <c r="JVK54" i="7" s="1"/>
  <c r="JVM54" i="7" s="1"/>
  <c r="JVO54" i="7" s="1"/>
  <c r="JVQ54" i="7" s="1"/>
  <c r="JVS54" i="7" s="1"/>
  <c r="JVU54" i="7" s="1"/>
  <c r="JVW54" i="7" s="1"/>
  <c r="JVY54" i="7" s="1"/>
  <c r="JWA54" i="7" s="1"/>
  <c r="JWC54" i="7" s="1"/>
  <c r="JWE54" i="7" s="1"/>
  <c r="JWG54" i="7" s="1"/>
  <c r="JWI54" i="7" s="1"/>
  <c r="JWK54" i="7" s="1"/>
  <c r="JWM54" i="7" s="1"/>
  <c r="JWO54" i="7" s="1"/>
  <c r="JWQ54" i="7" s="1"/>
  <c r="JWS54" i="7" s="1"/>
  <c r="JWU54" i="7" s="1"/>
  <c r="JWW54" i="7" s="1"/>
  <c r="JWY54" i="7" s="1"/>
  <c r="JXA54" i="7" s="1"/>
  <c r="JXC54" i="7" s="1"/>
  <c r="JXE54" i="7" s="1"/>
  <c r="JXG54" i="7" s="1"/>
  <c r="JXI54" i="7" s="1"/>
  <c r="JXK54" i="7" s="1"/>
  <c r="JXM54" i="7" s="1"/>
  <c r="JXO54" i="7" s="1"/>
  <c r="JXQ54" i="7" s="1"/>
  <c r="JXS54" i="7" s="1"/>
  <c r="JXU54" i="7" s="1"/>
  <c r="JXW54" i="7" s="1"/>
  <c r="JXY54" i="7" s="1"/>
  <c r="JYA54" i="7" s="1"/>
  <c r="JYC54" i="7" s="1"/>
  <c r="JYE54" i="7" s="1"/>
  <c r="JYG54" i="7" s="1"/>
  <c r="JYI54" i="7" s="1"/>
  <c r="JYK54" i="7" s="1"/>
  <c r="JYM54" i="7" s="1"/>
  <c r="JYO54" i="7" s="1"/>
  <c r="JYQ54" i="7" s="1"/>
  <c r="JYS54" i="7" s="1"/>
  <c r="JYU54" i="7" s="1"/>
  <c r="JYW54" i="7" s="1"/>
  <c r="JYY54" i="7" s="1"/>
  <c r="JZA54" i="7" s="1"/>
  <c r="JZC54" i="7" s="1"/>
  <c r="JZE54" i="7" s="1"/>
  <c r="JZG54" i="7" s="1"/>
  <c r="JZI54" i="7" s="1"/>
  <c r="JZK54" i="7" s="1"/>
  <c r="JZM54" i="7" s="1"/>
  <c r="JZO54" i="7" s="1"/>
  <c r="JZQ54" i="7" s="1"/>
  <c r="JZS54" i="7" s="1"/>
  <c r="JZU54" i="7" s="1"/>
  <c r="JZW54" i="7" s="1"/>
  <c r="JZY54" i="7" s="1"/>
  <c r="KAA54" i="7" s="1"/>
  <c r="KAC54" i="7" s="1"/>
  <c r="KAE54" i="7" s="1"/>
  <c r="KAG54" i="7" s="1"/>
  <c r="KAI54" i="7" s="1"/>
  <c r="KAK54" i="7" s="1"/>
  <c r="KAM54" i="7" s="1"/>
  <c r="KAO54" i="7" s="1"/>
  <c r="KAQ54" i="7" s="1"/>
  <c r="KAS54" i="7" s="1"/>
  <c r="KAU54" i="7" s="1"/>
  <c r="KAW54" i="7" s="1"/>
  <c r="KAY54" i="7" s="1"/>
  <c r="KBA54" i="7" s="1"/>
  <c r="KBC54" i="7" s="1"/>
  <c r="KBE54" i="7" s="1"/>
  <c r="KBG54" i="7" s="1"/>
  <c r="KBI54" i="7" s="1"/>
  <c r="KBK54" i="7" s="1"/>
  <c r="KBM54" i="7" s="1"/>
  <c r="KBO54" i="7" s="1"/>
  <c r="KBQ54" i="7" s="1"/>
  <c r="KBS54" i="7" s="1"/>
  <c r="KBU54" i="7" s="1"/>
  <c r="KBW54" i="7" s="1"/>
  <c r="KBY54" i="7" s="1"/>
  <c r="KCA54" i="7" s="1"/>
  <c r="KCC54" i="7" s="1"/>
  <c r="KCE54" i="7" s="1"/>
  <c r="KCG54" i="7" s="1"/>
  <c r="KCI54" i="7" s="1"/>
  <c r="KCK54" i="7" s="1"/>
  <c r="KCM54" i="7" s="1"/>
  <c r="KCO54" i="7" s="1"/>
  <c r="KCQ54" i="7" s="1"/>
  <c r="KCS54" i="7" s="1"/>
  <c r="KCU54" i="7" s="1"/>
  <c r="KCW54" i="7" s="1"/>
  <c r="KCY54" i="7" s="1"/>
  <c r="KDA54" i="7" s="1"/>
  <c r="KDC54" i="7" s="1"/>
  <c r="KDE54" i="7" s="1"/>
  <c r="KDG54" i="7" s="1"/>
  <c r="KDI54" i="7" s="1"/>
  <c r="KDK54" i="7" s="1"/>
  <c r="KDM54" i="7" s="1"/>
  <c r="KDO54" i="7" s="1"/>
  <c r="KDQ54" i="7" s="1"/>
  <c r="KDS54" i="7" s="1"/>
  <c r="KDU54" i="7" s="1"/>
  <c r="KDW54" i="7" s="1"/>
  <c r="KDY54" i="7" s="1"/>
  <c r="KEA54" i="7" s="1"/>
  <c r="KEC54" i="7" s="1"/>
  <c r="KEE54" i="7" s="1"/>
  <c r="KEG54" i="7" s="1"/>
  <c r="KEI54" i="7" s="1"/>
  <c r="KEK54" i="7" s="1"/>
  <c r="KEM54" i="7" s="1"/>
  <c r="KEO54" i="7" s="1"/>
  <c r="KEQ54" i="7" s="1"/>
  <c r="KES54" i="7" s="1"/>
  <c r="KEU54" i="7" s="1"/>
  <c r="KEW54" i="7" s="1"/>
  <c r="KEY54" i="7" s="1"/>
  <c r="KFA54" i="7" s="1"/>
  <c r="KFC54" i="7" s="1"/>
  <c r="KFE54" i="7" s="1"/>
  <c r="KFG54" i="7" s="1"/>
  <c r="KFI54" i="7" s="1"/>
  <c r="KFK54" i="7" s="1"/>
  <c r="KFM54" i="7" s="1"/>
  <c r="KFO54" i="7" s="1"/>
  <c r="KFQ54" i="7" s="1"/>
  <c r="KFS54" i="7" s="1"/>
  <c r="KFU54" i="7" s="1"/>
  <c r="KFW54" i="7" s="1"/>
  <c r="KFY54" i="7" s="1"/>
  <c r="KGA54" i="7" s="1"/>
  <c r="KGC54" i="7" s="1"/>
  <c r="KGE54" i="7" s="1"/>
  <c r="KGG54" i="7" s="1"/>
  <c r="KGI54" i="7" s="1"/>
  <c r="KGK54" i="7" s="1"/>
  <c r="KGM54" i="7" s="1"/>
  <c r="KGO54" i="7" s="1"/>
  <c r="KGQ54" i="7" s="1"/>
  <c r="KGS54" i="7" s="1"/>
  <c r="KGU54" i="7" s="1"/>
  <c r="KGW54" i="7" s="1"/>
  <c r="KGY54" i="7" s="1"/>
  <c r="KHA54" i="7" s="1"/>
  <c r="KHC54" i="7" s="1"/>
  <c r="KHE54" i="7" s="1"/>
  <c r="KHG54" i="7" s="1"/>
  <c r="KHI54" i="7" s="1"/>
  <c r="KHK54" i="7" s="1"/>
  <c r="KHM54" i="7" s="1"/>
  <c r="KHO54" i="7" s="1"/>
  <c r="KHQ54" i="7" s="1"/>
  <c r="KHS54" i="7" s="1"/>
  <c r="KHU54" i="7" s="1"/>
  <c r="KHW54" i="7" s="1"/>
  <c r="KHY54" i="7" s="1"/>
  <c r="KIA54" i="7" s="1"/>
  <c r="KIC54" i="7" s="1"/>
  <c r="KIE54" i="7" s="1"/>
  <c r="KIG54" i="7" s="1"/>
  <c r="KII54" i="7" s="1"/>
  <c r="KIK54" i="7" s="1"/>
  <c r="KIM54" i="7" s="1"/>
  <c r="KIO54" i="7" s="1"/>
  <c r="KIQ54" i="7" s="1"/>
  <c r="KIS54" i="7" s="1"/>
  <c r="KIU54" i="7" s="1"/>
  <c r="KIW54" i="7" s="1"/>
  <c r="KIY54" i="7" s="1"/>
  <c r="KJA54" i="7" s="1"/>
  <c r="KJC54" i="7" s="1"/>
  <c r="KJE54" i="7" s="1"/>
  <c r="KJG54" i="7" s="1"/>
  <c r="KJI54" i="7" s="1"/>
  <c r="KJK54" i="7" s="1"/>
  <c r="KJM54" i="7" s="1"/>
  <c r="KJO54" i="7" s="1"/>
  <c r="KJQ54" i="7" s="1"/>
  <c r="KJS54" i="7" s="1"/>
  <c r="KJU54" i="7" s="1"/>
  <c r="KJW54" i="7" s="1"/>
  <c r="KJY54" i="7" s="1"/>
  <c r="KKA54" i="7" s="1"/>
  <c r="KKC54" i="7" s="1"/>
  <c r="KKE54" i="7" s="1"/>
  <c r="KKG54" i="7" s="1"/>
  <c r="KKI54" i="7" s="1"/>
  <c r="KKK54" i="7" s="1"/>
  <c r="KKM54" i="7" s="1"/>
  <c r="KKO54" i="7" s="1"/>
  <c r="KKQ54" i="7" s="1"/>
  <c r="KKS54" i="7" s="1"/>
  <c r="KKU54" i="7" s="1"/>
  <c r="KKW54" i="7" s="1"/>
  <c r="KKY54" i="7" s="1"/>
  <c r="KLA54" i="7" s="1"/>
  <c r="KLC54" i="7" s="1"/>
  <c r="KLE54" i="7" s="1"/>
  <c r="KLG54" i="7" s="1"/>
  <c r="KLI54" i="7" s="1"/>
  <c r="KLK54" i="7" s="1"/>
  <c r="KLM54" i="7" s="1"/>
  <c r="KLO54" i="7" s="1"/>
  <c r="KLQ54" i="7" s="1"/>
  <c r="KLS54" i="7" s="1"/>
  <c r="KLU54" i="7" s="1"/>
  <c r="KLW54" i="7" s="1"/>
  <c r="KLY54" i="7" s="1"/>
  <c r="KMA54" i="7" s="1"/>
  <c r="KMC54" i="7" s="1"/>
  <c r="KME54" i="7" s="1"/>
  <c r="KMG54" i="7" s="1"/>
  <c r="KMI54" i="7" s="1"/>
  <c r="KMK54" i="7" s="1"/>
  <c r="KMM54" i="7" s="1"/>
  <c r="KMO54" i="7" s="1"/>
  <c r="KMQ54" i="7" s="1"/>
  <c r="KMS54" i="7" s="1"/>
  <c r="KMU54" i="7" s="1"/>
  <c r="KMW54" i="7" s="1"/>
  <c r="KMY54" i="7" s="1"/>
  <c r="KNA54" i="7" s="1"/>
  <c r="KNC54" i="7" s="1"/>
  <c r="KNE54" i="7" s="1"/>
  <c r="KNG54" i="7" s="1"/>
  <c r="KNI54" i="7" s="1"/>
  <c r="KNK54" i="7" s="1"/>
  <c r="KNM54" i="7" s="1"/>
  <c r="KNO54" i="7" s="1"/>
  <c r="KNQ54" i="7" s="1"/>
  <c r="KNS54" i="7" s="1"/>
  <c r="KNU54" i="7" s="1"/>
  <c r="KNW54" i="7" s="1"/>
  <c r="KNY54" i="7" s="1"/>
  <c r="KOA54" i="7" s="1"/>
  <c r="KOC54" i="7" s="1"/>
  <c r="KOE54" i="7" s="1"/>
  <c r="KOG54" i="7" s="1"/>
  <c r="KOI54" i="7" s="1"/>
  <c r="KOK54" i="7" s="1"/>
  <c r="KOM54" i="7" s="1"/>
  <c r="KOO54" i="7" s="1"/>
  <c r="KOQ54" i="7" s="1"/>
  <c r="KOS54" i="7" s="1"/>
  <c r="KOU54" i="7" s="1"/>
  <c r="KOW54" i="7" s="1"/>
  <c r="KOY54" i="7" s="1"/>
  <c r="KPA54" i="7" s="1"/>
  <c r="KPC54" i="7" s="1"/>
  <c r="KPE54" i="7" s="1"/>
  <c r="KPG54" i="7" s="1"/>
  <c r="KPI54" i="7" s="1"/>
  <c r="KPK54" i="7" s="1"/>
  <c r="KPM54" i="7" s="1"/>
  <c r="KPO54" i="7" s="1"/>
  <c r="KPQ54" i="7" s="1"/>
  <c r="KPS54" i="7" s="1"/>
  <c r="KPU54" i="7" s="1"/>
  <c r="KPW54" i="7" s="1"/>
  <c r="KPY54" i="7" s="1"/>
  <c r="KQA54" i="7" s="1"/>
  <c r="KQC54" i="7" s="1"/>
  <c r="KQE54" i="7" s="1"/>
  <c r="KQG54" i="7" s="1"/>
  <c r="KQI54" i="7" s="1"/>
  <c r="KQK54" i="7" s="1"/>
  <c r="KQM54" i="7" s="1"/>
  <c r="KQO54" i="7" s="1"/>
  <c r="KQQ54" i="7" s="1"/>
  <c r="KQS54" i="7" s="1"/>
  <c r="KQU54" i="7" s="1"/>
  <c r="KQW54" i="7" s="1"/>
  <c r="KQY54" i="7" s="1"/>
  <c r="KRA54" i="7" s="1"/>
  <c r="KRC54" i="7" s="1"/>
  <c r="KRE54" i="7" s="1"/>
  <c r="KRG54" i="7" s="1"/>
  <c r="KRI54" i="7" s="1"/>
  <c r="KRK54" i="7" s="1"/>
  <c r="KRM54" i="7" s="1"/>
  <c r="KRO54" i="7" s="1"/>
  <c r="KRQ54" i="7" s="1"/>
  <c r="KRS54" i="7" s="1"/>
  <c r="KRU54" i="7" s="1"/>
  <c r="KRW54" i="7" s="1"/>
  <c r="KRY54" i="7" s="1"/>
  <c r="KSA54" i="7" s="1"/>
  <c r="KSC54" i="7" s="1"/>
  <c r="KSE54" i="7" s="1"/>
  <c r="KSG54" i="7" s="1"/>
  <c r="KSI54" i="7" s="1"/>
  <c r="KSK54" i="7" s="1"/>
  <c r="KSM54" i="7" s="1"/>
  <c r="KSO54" i="7" s="1"/>
  <c r="KSQ54" i="7" s="1"/>
  <c r="KSS54" i="7" s="1"/>
  <c r="KSU54" i="7" s="1"/>
  <c r="KSW54" i="7" s="1"/>
  <c r="KSY54" i="7" s="1"/>
  <c r="KTA54" i="7" s="1"/>
  <c r="KTC54" i="7" s="1"/>
  <c r="KTE54" i="7" s="1"/>
  <c r="KTG54" i="7" s="1"/>
  <c r="KTI54" i="7" s="1"/>
  <c r="KTK54" i="7" s="1"/>
  <c r="KTM54" i="7" s="1"/>
  <c r="KTO54" i="7" s="1"/>
  <c r="KTQ54" i="7" s="1"/>
  <c r="KTS54" i="7" s="1"/>
  <c r="KTU54" i="7" s="1"/>
  <c r="KTW54" i="7" s="1"/>
  <c r="KTY54" i="7" s="1"/>
  <c r="KUA54" i="7" s="1"/>
  <c r="KUC54" i="7" s="1"/>
  <c r="KUE54" i="7" s="1"/>
  <c r="KUG54" i="7" s="1"/>
  <c r="KUI54" i="7" s="1"/>
  <c r="KUK54" i="7" s="1"/>
  <c r="KUM54" i="7" s="1"/>
  <c r="KUO54" i="7" s="1"/>
  <c r="KUQ54" i="7" s="1"/>
  <c r="KUS54" i="7" s="1"/>
  <c r="KUU54" i="7" s="1"/>
  <c r="KUW54" i="7" s="1"/>
  <c r="KUY54" i="7" s="1"/>
  <c r="KVA54" i="7" s="1"/>
  <c r="KVC54" i="7" s="1"/>
  <c r="KVE54" i="7" s="1"/>
  <c r="KVG54" i="7" s="1"/>
  <c r="KVI54" i="7" s="1"/>
  <c r="KVK54" i="7" s="1"/>
  <c r="KVM54" i="7" s="1"/>
  <c r="KVO54" i="7" s="1"/>
  <c r="KVQ54" i="7" s="1"/>
  <c r="KVS54" i="7" s="1"/>
  <c r="KVU54" i="7" s="1"/>
  <c r="KVW54" i="7" s="1"/>
  <c r="KVY54" i="7" s="1"/>
  <c r="KWA54" i="7" s="1"/>
  <c r="KWC54" i="7" s="1"/>
  <c r="KWE54" i="7" s="1"/>
  <c r="KWG54" i="7" s="1"/>
  <c r="KWI54" i="7" s="1"/>
  <c r="KWK54" i="7" s="1"/>
  <c r="KWM54" i="7" s="1"/>
  <c r="KWO54" i="7" s="1"/>
  <c r="KWQ54" i="7" s="1"/>
  <c r="KWS54" i="7" s="1"/>
  <c r="KWU54" i="7" s="1"/>
  <c r="KWW54" i="7" s="1"/>
  <c r="KWY54" i="7" s="1"/>
  <c r="KXA54" i="7" s="1"/>
  <c r="KXC54" i="7" s="1"/>
  <c r="KXE54" i="7" s="1"/>
  <c r="KXG54" i="7" s="1"/>
  <c r="KXI54" i="7" s="1"/>
  <c r="KXK54" i="7" s="1"/>
  <c r="KXM54" i="7" s="1"/>
  <c r="KXO54" i="7" s="1"/>
  <c r="KXQ54" i="7" s="1"/>
  <c r="KXS54" i="7" s="1"/>
  <c r="KXU54" i="7" s="1"/>
  <c r="KXW54" i="7" s="1"/>
  <c r="KXY54" i="7" s="1"/>
  <c r="KYA54" i="7" s="1"/>
  <c r="KYC54" i="7" s="1"/>
  <c r="KYE54" i="7" s="1"/>
  <c r="KYG54" i="7" s="1"/>
  <c r="KYI54" i="7" s="1"/>
  <c r="KYK54" i="7" s="1"/>
  <c r="KYM54" i="7" s="1"/>
  <c r="KYO54" i="7" s="1"/>
  <c r="KYQ54" i="7" s="1"/>
  <c r="KYS54" i="7" s="1"/>
  <c r="KYU54" i="7" s="1"/>
  <c r="KYW54" i="7" s="1"/>
  <c r="KYY54" i="7" s="1"/>
  <c r="KZA54" i="7" s="1"/>
  <c r="KZC54" i="7" s="1"/>
  <c r="KZE54" i="7" s="1"/>
  <c r="KZG54" i="7" s="1"/>
  <c r="KZI54" i="7" s="1"/>
  <c r="KZK54" i="7" s="1"/>
  <c r="KZM54" i="7" s="1"/>
  <c r="KZO54" i="7" s="1"/>
  <c r="KZQ54" i="7" s="1"/>
  <c r="KZS54" i="7" s="1"/>
  <c r="KZU54" i="7" s="1"/>
  <c r="KZW54" i="7" s="1"/>
  <c r="KZY54" i="7" s="1"/>
  <c r="LAA54" i="7" s="1"/>
  <c r="LAC54" i="7" s="1"/>
  <c r="LAE54" i="7" s="1"/>
  <c r="LAG54" i="7" s="1"/>
  <c r="LAI54" i="7" s="1"/>
  <c r="LAK54" i="7" s="1"/>
  <c r="LAM54" i="7" s="1"/>
  <c r="LAO54" i="7" s="1"/>
  <c r="LAQ54" i="7" s="1"/>
  <c r="LAS54" i="7" s="1"/>
  <c r="LAU54" i="7" s="1"/>
  <c r="LAW54" i="7" s="1"/>
  <c r="LAY54" i="7" s="1"/>
  <c r="LBA54" i="7" s="1"/>
  <c r="LBC54" i="7" s="1"/>
  <c r="LBE54" i="7" s="1"/>
  <c r="LBG54" i="7" s="1"/>
  <c r="LBI54" i="7" s="1"/>
  <c r="LBK54" i="7" s="1"/>
  <c r="LBM54" i="7" s="1"/>
  <c r="LBO54" i="7" s="1"/>
  <c r="LBQ54" i="7" s="1"/>
  <c r="LBS54" i="7" s="1"/>
  <c r="LBU54" i="7" s="1"/>
  <c r="LBW54" i="7" s="1"/>
  <c r="LBY54" i="7" s="1"/>
  <c r="LCA54" i="7" s="1"/>
  <c r="LCC54" i="7" s="1"/>
  <c r="LCE54" i="7" s="1"/>
  <c r="LCG54" i="7" s="1"/>
  <c r="LCI54" i="7" s="1"/>
  <c r="LCK54" i="7" s="1"/>
  <c r="LCM54" i="7" s="1"/>
  <c r="LCO54" i="7" s="1"/>
  <c r="LCQ54" i="7" s="1"/>
  <c r="LCS54" i="7" s="1"/>
  <c r="LCU54" i="7" s="1"/>
  <c r="LCW54" i="7" s="1"/>
  <c r="LCY54" i="7" s="1"/>
  <c r="LDA54" i="7" s="1"/>
  <c r="LDC54" i="7" s="1"/>
  <c r="LDE54" i="7" s="1"/>
  <c r="LDG54" i="7" s="1"/>
  <c r="LDI54" i="7" s="1"/>
  <c r="LDK54" i="7" s="1"/>
  <c r="LDM54" i="7" s="1"/>
  <c r="LDO54" i="7" s="1"/>
  <c r="LDQ54" i="7" s="1"/>
  <c r="LDS54" i="7" s="1"/>
  <c r="LDU54" i="7" s="1"/>
  <c r="LDW54" i="7" s="1"/>
  <c r="LDY54" i="7" s="1"/>
  <c r="LEA54" i="7" s="1"/>
  <c r="LEC54" i="7" s="1"/>
  <c r="LEE54" i="7" s="1"/>
  <c r="LEG54" i="7" s="1"/>
  <c r="LEI54" i="7" s="1"/>
  <c r="LEK54" i="7" s="1"/>
  <c r="LEM54" i="7" s="1"/>
  <c r="LEO54" i="7" s="1"/>
  <c r="LEQ54" i="7" s="1"/>
  <c r="LES54" i="7" s="1"/>
  <c r="LEU54" i="7" s="1"/>
  <c r="LEW54" i="7" s="1"/>
  <c r="LEY54" i="7" s="1"/>
  <c r="LFA54" i="7" s="1"/>
  <c r="LFC54" i="7" s="1"/>
  <c r="LFE54" i="7" s="1"/>
  <c r="LFG54" i="7" s="1"/>
  <c r="LFI54" i="7" s="1"/>
  <c r="LFK54" i="7" s="1"/>
  <c r="LFM54" i="7" s="1"/>
  <c r="LFO54" i="7" s="1"/>
  <c r="LFQ54" i="7" s="1"/>
  <c r="LFS54" i="7" s="1"/>
  <c r="LFU54" i="7" s="1"/>
  <c r="LFW54" i="7" s="1"/>
  <c r="LFY54" i="7" s="1"/>
  <c r="LGA54" i="7" s="1"/>
  <c r="LGC54" i="7" s="1"/>
  <c r="LGE54" i="7" s="1"/>
  <c r="LGG54" i="7" s="1"/>
  <c r="LGI54" i="7" s="1"/>
  <c r="LGK54" i="7" s="1"/>
  <c r="LGM54" i="7" s="1"/>
  <c r="LGO54" i="7" s="1"/>
  <c r="LGQ54" i="7" s="1"/>
  <c r="LGS54" i="7" s="1"/>
  <c r="LGU54" i="7" s="1"/>
  <c r="LGW54" i="7" s="1"/>
  <c r="LGY54" i="7" s="1"/>
  <c r="LHA54" i="7" s="1"/>
  <c r="LHC54" i="7" s="1"/>
  <c r="LHE54" i="7" s="1"/>
  <c r="LHG54" i="7" s="1"/>
  <c r="LHI54" i="7" s="1"/>
  <c r="LHK54" i="7" s="1"/>
  <c r="LHM54" i="7" s="1"/>
  <c r="LHO54" i="7" s="1"/>
  <c r="LHQ54" i="7" s="1"/>
  <c r="LHS54" i="7" s="1"/>
  <c r="LHU54" i="7" s="1"/>
  <c r="LHW54" i="7" s="1"/>
  <c r="LHY54" i="7" s="1"/>
  <c r="LIA54" i="7" s="1"/>
  <c r="LIC54" i="7" s="1"/>
  <c r="LIE54" i="7" s="1"/>
  <c r="LIG54" i="7" s="1"/>
  <c r="LII54" i="7" s="1"/>
  <c r="LIK54" i="7" s="1"/>
  <c r="LIM54" i="7" s="1"/>
  <c r="LIO54" i="7" s="1"/>
  <c r="LIQ54" i="7" s="1"/>
  <c r="LIS54" i="7" s="1"/>
  <c r="LIU54" i="7" s="1"/>
  <c r="LIW54" i="7" s="1"/>
  <c r="LIY54" i="7" s="1"/>
  <c r="LJA54" i="7" s="1"/>
  <c r="LJC54" i="7" s="1"/>
  <c r="LJE54" i="7" s="1"/>
  <c r="LJG54" i="7" s="1"/>
  <c r="LJI54" i="7" s="1"/>
  <c r="LJK54" i="7" s="1"/>
  <c r="LJM54" i="7" s="1"/>
  <c r="LJO54" i="7" s="1"/>
  <c r="LJQ54" i="7" s="1"/>
  <c r="LJS54" i="7" s="1"/>
  <c r="LJU54" i="7" s="1"/>
  <c r="LJW54" i="7" s="1"/>
  <c r="LJY54" i="7" s="1"/>
  <c r="LKA54" i="7" s="1"/>
  <c r="LKC54" i="7" s="1"/>
  <c r="LKE54" i="7" s="1"/>
  <c r="LKG54" i="7" s="1"/>
  <c r="LKI54" i="7" s="1"/>
  <c r="LKK54" i="7" s="1"/>
  <c r="LKM54" i="7" s="1"/>
  <c r="LKO54" i="7" s="1"/>
  <c r="LKQ54" i="7" s="1"/>
  <c r="LKS54" i="7" s="1"/>
  <c r="LKU54" i="7" s="1"/>
  <c r="LKW54" i="7" s="1"/>
  <c r="LKY54" i="7" s="1"/>
  <c r="LLA54" i="7" s="1"/>
  <c r="LLC54" i="7" s="1"/>
  <c r="LLE54" i="7" s="1"/>
  <c r="LLG54" i="7" s="1"/>
  <c r="LLI54" i="7" s="1"/>
  <c r="LLK54" i="7" s="1"/>
  <c r="LLM54" i="7" s="1"/>
  <c r="LLO54" i="7" s="1"/>
  <c r="LLQ54" i="7" s="1"/>
  <c r="LLS54" i="7" s="1"/>
  <c r="LLU54" i="7" s="1"/>
  <c r="LLW54" i="7" s="1"/>
  <c r="LLY54" i="7" s="1"/>
  <c r="LMA54" i="7" s="1"/>
  <c r="LMC54" i="7" s="1"/>
  <c r="LME54" i="7" s="1"/>
  <c r="LMG54" i="7" s="1"/>
  <c r="LMI54" i="7" s="1"/>
  <c r="LMK54" i="7" s="1"/>
  <c r="LMM54" i="7" s="1"/>
  <c r="LMO54" i="7" s="1"/>
  <c r="LMQ54" i="7" s="1"/>
  <c r="LMS54" i="7" s="1"/>
  <c r="LMU54" i="7" s="1"/>
  <c r="LMW54" i="7" s="1"/>
  <c r="LMY54" i="7" s="1"/>
  <c r="LNA54" i="7" s="1"/>
  <c r="LNC54" i="7" s="1"/>
  <c r="LNE54" i="7" s="1"/>
  <c r="LNG54" i="7" s="1"/>
  <c r="LNI54" i="7" s="1"/>
  <c r="LNK54" i="7" s="1"/>
  <c r="LNM54" i="7" s="1"/>
  <c r="LNO54" i="7" s="1"/>
  <c r="LNQ54" i="7" s="1"/>
  <c r="LNS54" i="7" s="1"/>
  <c r="LNU54" i="7" s="1"/>
  <c r="LNW54" i="7" s="1"/>
  <c r="LNY54" i="7" s="1"/>
  <c r="LOA54" i="7" s="1"/>
  <c r="LOC54" i="7" s="1"/>
  <c r="LOE54" i="7" s="1"/>
  <c r="LOG54" i="7" s="1"/>
  <c r="LOI54" i="7" s="1"/>
  <c r="LOK54" i="7" s="1"/>
  <c r="LOM54" i="7" s="1"/>
  <c r="LOO54" i="7" s="1"/>
  <c r="LOQ54" i="7" s="1"/>
  <c r="LOS54" i="7" s="1"/>
  <c r="LOU54" i="7" s="1"/>
  <c r="LOW54" i="7" s="1"/>
  <c r="LOY54" i="7" s="1"/>
  <c r="LPA54" i="7" s="1"/>
  <c r="LPC54" i="7" s="1"/>
  <c r="LPE54" i="7" s="1"/>
  <c r="LPG54" i="7" s="1"/>
  <c r="LPI54" i="7" s="1"/>
  <c r="LPK54" i="7" s="1"/>
  <c r="LPM54" i="7" s="1"/>
  <c r="LPO54" i="7" s="1"/>
  <c r="LPQ54" i="7" s="1"/>
  <c r="LPS54" i="7" s="1"/>
  <c r="LPU54" i="7" s="1"/>
  <c r="LPW54" i="7" s="1"/>
  <c r="LPY54" i="7" s="1"/>
  <c r="LQA54" i="7" s="1"/>
  <c r="LQC54" i="7" s="1"/>
  <c r="LQE54" i="7" s="1"/>
  <c r="LQG54" i="7" s="1"/>
  <c r="LQI54" i="7" s="1"/>
  <c r="LQK54" i="7" s="1"/>
  <c r="LQM54" i="7" s="1"/>
  <c r="LQO54" i="7" s="1"/>
  <c r="LQQ54" i="7" s="1"/>
  <c r="LQS54" i="7" s="1"/>
  <c r="LQU54" i="7" s="1"/>
  <c r="LQW54" i="7" s="1"/>
  <c r="LQY54" i="7" s="1"/>
  <c r="LRA54" i="7" s="1"/>
  <c r="LRC54" i="7" s="1"/>
  <c r="LRE54" i="7" s="1"/>
  <c r="LRG54" i="7" s="1"/>
  <c r="LRI54" i="7" s="1"/>
  <c r="LRK54" i="7" s="1"/>
  <c r="LRM54" i="7" s="1"/>
  <c r="LRO54" i="7" s="1"/>
  <c r="LRQ54" i="7" s="1"/>
  <c r="LRS54" i="7" s="1"/>
  <c r="LRU54" i="7" s="1"/>
  <c r="LRW54" i="7" s="1"/>
  <c r="LRY54" i="7" s="1"/>
  <c r="LSA54" i="7" s="1"/>
  <c r="LSC54" i="7" s="1"/>
  <c r="LSE54" i="7" s="1"/>
  <c r="LSG54" i="7" s="1"/>
  <c r="LSI54" i="7" s="1"/>
  <c r="LSK54" i="7" s="1"/>
  <c r="LSM54" i="7" s="1"/>
  <c r="LSO54" i="7" s="1"/>
  <c r="LSQ54" i="7" s="1"/>
  <c r="LSS54" i="7" s="1"/>
  <c r="LSU54" i="7" s="1"/>
  <c r="LSW54" i="7" s="1"/>
  <c r="LSY54" i="7" s="1"/>
  <c r="LTA54" i="7" s="1"/>
  <c r="LTC54" i="7" s="1"/>
  <c r="LTE54" i="7" s="1"/>
  <c r="LTG54" i="7" s="1"/>
  <c r="LTI54" i="7" s="1"/>
  <c r="LTK54" i="7" s="1"/>
  <c r="LTM54" i="7" s="1"/>
  <c r="LTO54" i="7" s="1"/>
  <c r="LTQ54" i="7" s="1"/>
  <c r="LTS54" i="7" s="1"/>
  <c r="LTU54" i="7" s="1"/>
  <c r="LTW54" i="7" s="1"/>
  <c r="LTY54" i="7" s="1"/>
  <c r="LUA54" i="7" s="1"/>
  <c r="LUC54" i="7" s="1"/>
  <c r="LUE54" i="7" s="1"/>
  <c r="LUG54" i="7" s="1"/>
  <c r="LUI54" i="7" s="1"/>
  <c r="LUK54" i="7" s="1"/>
  <c r="LUM54" i="7" s="1"/>
  <c r="LUO54" i="7" s="1"/>
  <c r="LUQ54" i="7" s="1"/>
  <c r="LUS54" i="7" s="1"/>
  <c r="LUU54" i="7" s="1"/>
  <c r="LUW54" i="7" s="1"/>
  <c r="LUY54" i="7" s="1"/>
  <c r="LVA54" i="7" s="1"/>
  <c r="LVC54" i="7" s="1"/>
  <c r="LVE54" i="7" s="1"/>
  <c r="LVG54" i="7" s="1"/>
  <c r="LVI54" i="7" s="1"/>
  <c r="LVK54" i="7" s="1"/>
  <c r="LVM54" i="7" s="1"/>
  <c r="LVO54" i="7" s="1"/>
  <c r="LVQ54" i="7" s="1"/>
  <c r="LVS54" i="7" s="1"/>
  <c r="LVU54" i="7" s="1"/>
  <c r="LVW54" i="7" s="1"/>
  <c r="LVY54" i="7" s="1"/>
  <c r="LWA54" i="7" s="1"/>
  <c r="LWC54" i="7" s="1"/>
  <c r="LWE54" i="7" s="1"/>
  <c r="LWG54" i="7" s="1"/>
  <c r="LWI54" i="7" s="1"/>
  <c r="LWK54" i="7" s="1"/>
  <c r="LWM54" i="7" s="1"/>
  <c r="LWO54" i="7" s="1"/>
  <c r="LWQ54" i="7" s="1"/>
  <c r="LWS54" i="7" s="1"/>
  <c r="LWU54" i="7" s="1"/>
  <c r="LWW54" i="7" s="1"/>
  <c r="LWY54" i="7" s="1"/>
  <c r="LXA54" i="7" s="1"/>
  <c r="LXC54" i="7" s="1"/>
  <c r="LXE54" i="7" s="1"/>
  <c r="LXG54" i="7" s="1"/>
  <c r="LXI54" i="7" s="1"/>
  <c r="LXK54" i="7" s="1"/>
  <c r="LXM54" i="7" s="1"/>
  <c r="LXO54" i="7" s="1"/>
  <c r="LXQ54" i="7" s="1"/>
  <c r="LXS54" i="7" s="1"/>
  <c r="LXU54" i="7" s="1"/>
  <c r="LXW54" i="7" s="1"/>
  <c r="LXY54" i="7" s="1"/>
  <c r="LYA54" i="7" s="1"/>
  <c r="LYC54" i="7" s="1"/>
  <c r="LYE54" i="7" s="1"/>
  <c r="LYG54" i="7" s="1"/>
  <c r="LYI54" i="7" s="1"/>
  <c r="LYK54" i="7" s="1"/>
  <c r="LYM54" i="7" s="1"/>
  <c r="LYO54" i="7" s="1"/>
  <c r="LYQ54" i="7" s="1"/>
  <c r="LYS54" i="7" s="1"/>
  <c r="LYU54" i="7" s="1"/>
  <c r="LYW54" i="7" s="1"/>
  <c r="LYY54" i="7" s="1"/>
  <c r="LZA54" i="7" s="1"/>
  <c r="LZC54" i="7" s="1"/>
  <c r="LZE54" i="7" s="1"/>
  <c r="LZG54" i="7" s="1"/>
  <c r="LZI54" i="7" s="1"/>
  <c r="LZK54" i="7" s="1"/>
  <c r="LZM54" i="7" s="1"/>
  <c r="LZO54" i="7" s="1"/>
  <c r="LZQ54" i="7" s="1"/>
  <c r="LZS54" i="7" s="1"/>
  <c r="LZU54" i="7" s="1"/>
  <c r="LZW54" i="7" s="1"/>
  <c r="LZY54" i="7" s="1"/>
  <c r="MAA54" i="7" s="1"/>
  <c r="MAC54" i="7" s="1"/>
  <c r="MAE54" i="7" s="1"/>
  <c r="MAG54" i="7" s="1"/>
  <c r="MAI54" i="7" s="1"/>
  <c r="MAK54" i="7" s="1"/>
  <c r="MAM54" i="7" s="1"/>
  <c r="MAO54" i="7" s="1"/>
  <c r="MAQ54" i="7" s="1"/>
  <c r="MAS54" i="7" s="1"/>
  <c r="MAU54" i="7" s="1"/>
  <c r="MAW54" i="7" s="1"/>
  <c r="MAY54" i="7" s="1"/>
  <c r="MBA54" i="7" s="1"/>
  <c r="MBC54" i="7" s="1"/>
  <c r="MBE54" i="7" s="1"/>
  <c r="MBG54" i="7" s="1"/>
  <c r="MBI54" i="7" s="1"/>
  <c r="MBK54" i="7" s="1"/>
  <c r="MBM54" i="7" s="1"/>
  <c r="MBO54" i="7" s="1"/>
  <c r="MBQ54" i="7" s="1"/>
  <c r="MBS54" i="7" s="1"/>
  <c r="MBU54" i="7" s="1"/>
  <c r="MBW54" i="7" s="1"/>
  <c r="MBY54" i="7" s="1"/>
  <c r="MCA54" i="7" s="1"/>
  <c r="MCC54" i="7" s="1"/>
  <c r="MCE54" i="7" s="1"/>
  <c r="MCG54" i="7" s="1"/>
  <c r="MCI54" i="7" s="1"/>
  <c r="MCK54" i="7" s="1"/>
  <c r="MCM54" i="7" s="1"/>
  <c r="MCO54" i="7" s="1"/>
  <c r="MCQ54" i="7" s="1"/>
  <c r="MCS54" i="7" s="1"/>
  <c r="MCU54" i="7" s="1"/>
  <c r="MCW54" i="7" s="1"/>
  <c r="MCY54" i="7" s="1"/>
  <c r="MDA54" i="7" s="1"/>
  <c r="MDC54" i="7" s="1"/>
  <c r="MDE54" i="7" s="1"/>
  <c r="MDG54" i="7" s="1"/>
  <c r="MDI54" i="7" s="1"/>
  <c r="MDK54" i="7" s="1"/>
  <c r="MDM54" i="7" s="1"/>
  <c r="MDO54" i="7" s="1"/>
  <c r="MDQ54" i="7" s="1"/>
  <c r="MDS54" i="7" s="1"/>
  <c r="MDU54" i="7" s="1"/>
  <c r="MDW54" i="7" s="1"/>
  <c r="MDY54" i="7" s="1"/>
  <c r="MEA54" i="7" s="1"/>
  <c r="MEC54" i="7" s="1"/>
  <c r="MEE54" i="7" s="1"/>
  <c r="MEG54" i="7" s="1"/>
  <c r="MEI54" i="7" s="1"/>
  <c r="MEK54" i="7" s="1"/>
  <c r="MEM54" i="7" s="1"/>
  <c r="MEO54" i="7" s="1"/>
  <c r="MEQ54" i="7" s="1"/>
  <c r="MES54" i="7" s="1"/>
  <c r="MEU54" i="7" s="1"/>
  <c r="MEW54" i="7" s="1"/>
  <c r="MEY54" i="7" s="1"/>
  <c r="MFA54" i="7" s="1"/>
  <c r="MFC54" i="7" s="1"/>
  <c r="MFE54" i="7" s="1"/>
  <c r="MFG54" i="7" s="1"/>
  <c r="MFI54" i="7" s="1"/>
  <c r="MFK54" i="7" s="1"/>
  <c r="MFM54" i="7" s="1"/>
  <c r="MFO54" i="7" s="1"/>
  <c r="MFQ54" i="7" s="1"/>
  <c r="MFS54" i="7" s="1"/>
  <c r="MFU54" i="7" s="1"/>
  <c r="MFW54" i="7" s="1"/>
  <c r="MFY54" i="7" s="1"/>
  <c r="MGA54" i="7" s="1"/>
  <c r="MGC54" i="7" s="1"/>
  <c r="MGE54" i="7" s="1"/>
  <c r="MGG54" i="7" s="1"/>
  <c r="MGI54" i="7" s="1"/>
  <c r="MGK54" i="7" s="1"/>
  <c r="MGM54" i="7" s="1"/>
  <c r="MGO54" i="7" s="1"/>
  <c r="MGQ54" i="7" s="1"/>
  <c r="MGS54" i="7" s="1"/>
  <c r="MGU54" i="7" s="1"/>
  <c r="MGW54" i="7" s="1"/>
  <c r="MGY54" i="7" s="1"/>
  <c r="MHA54" i="7" s="1"/>
  <c r="MHC54" i="7" s="1"/>
  <c r="MHE54" i="7" s="1"/>
  <c r="MHG54" i="7" s="1"/>
  <c r="MHI54" i="7" s="1"/>
  <c r="MHK54" i="7" s="1"/>
  <c r="MHM54" i="7" s="1"/>
  <c r="MHO54" i="7" s="1"/>
  <c r="MHQ54" i="7" s="1"/>
  <c r="MHS54" i="7" s="1"/>
  <c r="MHU54" i="7" s="1"/>
  <c r="MHW54" i="7" s="1"/>
  <c r="MHY54" i="7" s="1"/>
  <c r="MIA54" i="7" s="1"/>
  <c r="MIC54" i="7" s="1"/>
  <c r="MIE54" i="7" s="1"/>
  <c r="MIG54" i="7" s="1"/>
  <c r="MII54" i="7" s="1"/>
  <c r="MIK54" i="7" s="1"/>
  <c r="MIM54" i="7" s="1"/>
  <c r="MIO54" i="7" s="1"/>
  <c r="MIQ54" i="7" s="1"/>
  <c r="MIS54" i="7" s="1"/>
  <c r="MIU54" i="7" s="1"/>
  <c r="MIW54" i="7" s="1"/>
  <c r="MIY54" i="7" s="1"/>
  <c r="MJA54" i="7" s="1"/>
  <c r="MJC54" i="7" s="1"/>
  <c r="MJE54" i="7" s="1"/>
  <c r="MJG54" i="7" s="1"/>
  <c r="MJI54" i="7" s="1"/>
  <c r="MJK54" i="7" s="1"/>
  <c r="MJM54" i="7" s="1"/>
  <c r="MJO54" i="7" s="1"/>
  <c r="MJQ54" i="7" s="1"/>
  <c r="MJS54" i="7" s="1"/>
  <c r="MJU54" i="7" s="1"/>
  <c r="MJW54" i="7" s="1"/>
  <c r="MJY54" i="7" s="1"/>
  <c r="MKA54" i="7" s="1"/>
  <c r="MKC54" i="7" s="1"/>
  <c r="MKE54" i="7" s="1"/>
  <c r="MKG54" i="7" s="1"/>
  <c r="MKI54" i="7" s="1"/>
  <c r="MKK54" i="7" s="1"/>
  <c r="MKM54" i="7" s="1"/>
  <c r="MKO54" i="7" s="1"/>
  <c r="MKQ54" i="7" s="1"/>
  <c r="MKS54" i="7" s="1"/>
  <c r="MKU54" i="7" s="1"/>
  <c r="MKW54" i="7" s="1"/>
  <c r="MKY54" i="7" s="1"/>
  <c r="MLA54" i="7" s="1"/>
  <c r="MLC54" i="7" s="1"/>
  <c r="MLE54" i="7" s="1"/>
  <c r="MLG54" i="7" s="1"/>
  <c r="MLI54" i="7" s="1"/>
  <c r="MLK54" i="7" s="1"/>
  <c r="MLM54" i="7" s="1"/>
  <c r="MLO54" i="7" s="1"/>
  <c r="MLQ54" i="7" s="1"/>
  <c r="MLS54" i="7" s="1"/>
  <c r="MLU54" i="7" s="1"/>
  <c r="MLW54" i="7" s="1"/>
  <c r="MLY54" i="7" s="1"/>
  <c r="MMA54" i="7" s="1"/>
  <c r="MMC54" i="7" s="1"/>
  <c r="MME54" i="7" s="1"/>
  <c r="MMG54" i="7" s="1"/>
  <c r="MMI54" i="7" s="1"/>
  <c r="MMK54" i="7" s="1"/>
  <c r="MMM54" i="7" s="1"/>
  <c r="MMO54" i="7" s="1"/>
  <c r="MMQ54" i="7" s="1"/>
  <c r="MMS54" i="7" s="1"/>
  <c r="MMU54" i="7" s="1"/>
  <c r="MMW54" i="7" s="1"/>
  <c r="MMY54" i="7" s="1"/>
  <c r="MNA54" i="7" s="1"/>
  <c r="MNC54" i="7" s="1"/>
  <c r="MNE54" i="7" s="1"/>
  <c r="MNG54" i="7" s="1"/>
  <c r="MNI54" i="7" s="1"/>
  <c r="MNK54" i="7" s="1"/>
  <c r="MNM54" i="7" s="1"/>
  <c r="MNO54" i="7" s="1"/>
  <c r="MNQ54" i="7" s="1"/>
  <c r="MNS54" i="7" s="1"/>
  <c r="MNU54" i="7" s="1"/>
  <c r="MNW54" i="7" s="1"/>
  <c r="MNY54" i="7" s="1"/>
  <c r="MOA54" i="7" s="1"/>
  <c r="MOC54" i="7" s="1"/>
  <c r="MOE54" i="7" s="1"/>
  <c r="MOG54" i="7" s="1"/>
  <c r="MOI54" i="7" s="1"/>
  <c r="MOK54" i="7" s="1"/>
  <c r="MOM54" i="7" s="1"/>
  <c r="MOO54" i="7" s="1"/>
  <c r="MOQ54" i="7" s="1"/>
  <c r="MOS54" i="7" s="1"/>
  <c r="MOU54" i="7" s="1"/>
  <c r="MOW54" i="7" s="1"/>
  <c r="MOY54" i="7" s="1"/>
  <c r="MPA54" i="7" s="1"/>
  <c r="MPC54" i="7" s="1"/>
  <c r="MPE54" i="7" s="1"/>
  <c r="MPG54" i="7" s="1"/>
  <c r="MPI54" i="7" s="1"/>
  <c r="MPK54" i="7" s="1"/>
  <c r="MPM54" i="7" s="1"/>
  <c r="MPO54" i="7" s="1"/>
  <c r="MPQ54" i="7" s="1"/>
  <c r="MPS54" i="7" s="1"/>
  <c r="MPU54" i="7" s="1"/>
  <c r="MPW54" i="7" s="1"/>
  <c r="MPY54" i="7" s="1"/>
  <c r="MQA54" i="7" s="1"/>
  <c r="MQC54" i="7" s="1"/>
  <c r="MQE54" i="7" s="1"/>
  <c r="MQG54" i="7" s="1"/>
  <c r="MQI54" i="7" s="1"/>
  <c r="MQK54" i="7" s="1"/>
  <c r="MQM54" i="7" s="1"/>
  <c r="MQO54" i="7" s="1"/>
  <c r="MQQ54" i="7" s="1"/>
  <c r="MQS54" i="7" s="1"/>
  <c r="MQU54" i="7" s="1"/>
  <c r="MQW54" i="7" s="1"/>
  <c r="MQY54" i="7" s="1"/>
  <c r="MRA54" i="7" s="1"/>
  <c r="MRC54" i="7" s="1"/>
  <c r="MRE54" i="7" s="1"/>
  <c r="MRG54" i="7" s="1"/>
  <c r="MRI54" i="7" s="1"/>
  <c r="MRK54" i="7" s="1"/>
  <c r="MRM54" i="7" s="1"/>
  <c r="MRO54" i="7" s="1"/>
  <c r="MRQ54" i="7" s="1"/>
  <c r="MRS54" i="7" s="1"/>
  <c r="MRU54" i="7" s="1"/>
  <c r="MRW54" i="7" s="1"/>
  <c r="MRY54" i="7" s="1"/>
  <c r="MSA54" i="7" s="1"/>
  <c r="MSC54" i="7" s="1"/>
  <c r="MSE54" i="7" s="1"/>
  <c r="MSG54" i="7" s="1"/>
  <c r="MSI54" i="7" s="1"/>
  <c r="MSK54" i="7" s="1"/>
  <c r="MSM54" i="7" s="1"/>
  <c r="MSO54" i="7" s="1"/>
  <c r="MSQ54" i="7" s="1"/>
  <c r="MSS54" i="7" s="1"/>
  <c r="MSU54" i="7" s="1"/>
  <c r="MSW54" i="7" s="1"/>
  <c r="MSY54" i="7" s="1"/>
  <c r="MTA54" i="7" s="1"/>
  <c r="MTC54" i="7" s="1"/>
  <c r="MTE54" i="7" s="1"/>
  <c r="MTG54" i="7" s="1"/>
  <c r="MTI54" i="7" s="1"/>
  <c r="MTK54" i="7" s="1"/>
  <c r="MTM54" i="7" s="1"/>
  <c r="MTO54" i="7" s="1"/>
  <c r="MTQ54" i="7" s="1"/>
  <c r="MTS54" i="7" s="1"/>
  <c r="MTU54" i="7" s="1"/>
  <c r="MTW54" i="7" s="1"/>
  <c r="MTY54" i="7" s="1"/>
  <c r="MUA54" i="7" s="1"/>
  <c r="MUC54" i="7" s="1"/>
  <c r="MUE54" i="7" s="1"/>
  <c r="MUG54" i="7" s="1"/>
  <c r="MUI54" i="7" s="1"/>
  <c r="MUK54" i="7" s="1"/>
  <c r="MUM54" i="7" s="1"/>
  <c r="MUO54" i="7" s="1"/>
  <c r="MUQ54" i="7" s="1"/>
  <c r="MUS54" i="7" s="1"/>
  <c r="MUU54" i="7" s="1"/>
  <c r="MUW54" i="7" s="1"/>
  <c r="MUY54" i="7" s="1"/>
  <c r="MVA54" i="7" s="1"/>
  <c r="MVC54" i="7" s="1"/>
  <c r="MVE54" i="7" s="1"/>
  <c r="MVG54" i="7" s="1"/>
  <c r="MVI54" i="7" s="1"/>
  <c r="MVK54" i="7" s="1"/>
  <c r="MVM54" i="7" s="1"/>
  <c r="MVO54" i="7" s="1"/>
  <c r="MVQ54" i="7" s="1"/>
  <c r="MVS54" i="7" s="1"/>
  <c r="MVU54" i="7" s="1"/>
  <c r="MVW54" i="7" s="1"/>
  <c r="MVY54" i="7" s="1"/>
  <c r="MWA54" i="7" s="1"/>
  <c r="MWC54" i="7" s="1"/>
  <c r="MWE54" i="7" s="1"/>
  <c r="MWG54" i="7" s="1"/>
  <c r="MWI54" i="7" s="1"/>
  <c r="MWK54" i="7" s="1"/>
  <c r="MWM54" i="7" s="1"/>
  <c r="MWO54" i="7" s="1"/>
  <c r="MWQ54" i="7" s="1"/>
  <c r="MWS54" i="7" s="1"/>
  <c r="MWU54" i="7" s="1"/>
  <c r="MWW54" i="7" s="1"/>
  <c r="MWY54" i="7" s="1"/>
  <c r="MXA54" i="7" s="1"/>
  <c r="MXC54" i="7" s="1"/>
  <c r="MXE54" i="7" s="1"/>
  <c r="MXG54" i="7" s="1"/>
  <c r="MXI54" i="7" s="1"/>
  <c r="MXK54" i="7" s="1"/>
  <c r="MXM54" i="7" s="1"/>
  <c r="MXO54" i="7" s="1"/>
  <c r="MXQ54" i="7" s="1"/>
  <c r="MXS54" i="7" s="1"/>
  <c r="MXU54" i="7" s="1"/>
  <c r="MXW54" i="7" s="1"/>
  <c r="MXY54" i="7" s="1"/>
  <c r="MYA54" i="7" s="1"/>
  <c r="MYC54" i="7" s="1"/>
  <c r="MYE54" i="7" s="1"/>
  <c r="MYG54" i="7" s="1"/>
  <c r="MYI54" i="7" s="1"/>
  <c r="MYK54" i="7" s="1"/>
  <c r="MYM54" i="7" s="1"/>
  <c r="MYO54" i="7" s="1"/>
  <c r="MYQ54" i="7" s="1"/>
  <c r="MYS54" i="7" s="1"/>
  <c r="MYU54" i="7" s="1"/>
  <c r="MYW54" i="7" s="1"/>
  <c r="MYY54" i="7" s="1"/>
  <c r="MZA54" i="7" s="1"/>
  <c r="MZC54" i="7" s="1"/>
  <c r="MZE54" i="7" s="1"/>
  <c r="MZG54" i="7" s="1"/>
  <c r="MZI54" i="7" s="1"/>
  <c r="MZK54" i="7" s="1"/>
  <c r="MZM54" i="7" s="1"/>
  <c r="MZO54" i="7" s="1"/>
  <c r="MZQ54" i="7" s="1"/>
  <c r="MZS54" i="7" s="1"/>
  <c r="MZU54" i="7" s="1"/>
  <c r="MZW54" i="7" s="1"/>
  <c r="MZY54" i="7" s="1"/>
  <c r="NAA54" i="7" s="1"/>
  <c r="NAC54" i="7" s="1"/>
  <c r="NAE54" i="7" s="1"/>
  <c r="NAG54" i="7" s="1"/>
  <c r="NAI54" i="7" s="1"/>
  <c r="NAK54" i="7" s="1"/>
  <c r="NAM54" i="7" s="1"/>
  <c r="NAO54" i="7" s="1"/>
  <c r="NAQ54" i="7" s="1"/>
  <c r="NAS54" i="7" s="1"/>
  <c r="NAU54" i="7" s="1"/>
  <c r="NAW54" i="7" s="1"/>
  <c r="NAY54" i="7" s="1"/>
  <c r="NBA54" i="7" s="1"/>
  <c r="NBC54" i="7" s="1"/>
  <c r="NBE54" i="7" s="1"/>
  <c r="NBG54" i="7" s="1"/>
  <c r="NBI54" i="7" s="1"/>
  <c r="NBK54" i="7" s="1"/>
  <c r="NBM54" i="7" s="1"/>
  <c r="NBO54" i="7" s="1"/>
  <c r="NBQ54" i="7" s="1"/>
  <c r="NBS54" i="7" s="1"/>
  <c r="NBU54" i="7" s="1"/>
  <c r="NBW54" i="7" s="1"/>
  <c r="NBY54" i="7" s="1"/>
  <c r="NCA54" i="7" s="1"/>
  <c r="NCC54" i="7" s="1"/>
  <c r="NCE54" i="7" s="1"/>
  <c r="NCG54" i="7" s="1"/>
  <c r="NCI54" i="7" s="1"/>
  <c r="NCK54" i="7" s="1"/>
  <c r="NCM54" i="7" s="1"/>
  <c r="NCO54" i="7" s="1"/>
  <c r="NCQ54" i="7" s="1"/>
  <c r="NCS54" i="7" s="1"/>
  <c r="NCU54" i="7" s="1"/>
  <c r="NCW54" i="7" s="1"/>
  <c r="NCY54" i="7" s="1"/>
  <c r="NDA54" i="7" s="1"/>
  <c r="NDC54" i="7" s="1"/>
  <c r="NDE54" i="7" s="1"/>
  <c r="NDG54" i="7" s="1"/>
  <c r="NDI54" i="7" s="1"/>
  <c r="NDK54" i="7" s="1"/>
  <c r="NDM54" i="7" s="1"/>
  <c r="NDO54" i="7" s="1"/>
  <c r="NDQ54" i="7" s="1"/>
  <c r="NDS54" i="7" s="1"/>
  <c r="NDU54" i="7" s="1"/>
  <c r="NDW54" i="7" s="1"/>
  <c r="NDY54" i="7" s="1"/>
  <c r="NEA54" i="7" s="1"/>
  <c r="NEC54" i="7" s="1"/>
  <c r="NEE54" i="7" s="1"/>
  <c r="NEG54" i="7" s="1"/>
  <c r="NEI54" i="7" s="1"/>
  <c r="NEK54" i="7" s="1"/>
  <c r="NEM54" i="7" s="1"/>
  <c r="NEO54" i="7" s="1"/>
  <c r="NEQ54" i="7" s="1"/>
  <c r="NES54" i="7" s="1"/>
  <c r="NEU54" i="7" s="1"/>
  <c r="NEW54" i="7" s="1"/>
  <c r="NEY54" i="7" s="1"/>
  <c r="NFA54" i="7" s="1"/>
  <c r="NFC54" i="7" s="1"/>
  <c r="NFE54" i="7" s="1"/>
  <c r="NFG54" i="7" s="1"/>
  <c r="NFI54" i="7" s="1"/>
  <c r="NFK54" i="7" s="1"/>
  <c r="NFM54" i="7" s="1"/>
  <c r="NFO54" i="7" s="1"/>
  <c r="NFQ54" i="7" s="1"/>
  <c r="NFS54" i="7" s="1"/>
  <c r="NFU54" i="7" s="1"/>
  <c r="NFW54" i="7" s="1"/>
  <c r="NFY54" i="7" s="1"/>
  <c r="NGA54" i="7" s="1"/>
  <c r="NGC54" i="7" s="1"/>
  <c r="NGE54" i="7" s="1"/>
  <c r="NGG54" i="7" s="1"/>
  <c r="NGI54" i="7" s="1"/>
  <c r="NGK54" i="7" s="1"/>
  <c r="NGM54" i="7" s="1"/>
  <c r="NGO54" i="7" s="1"/>
  <c r="NGQ54" i="7" s="1"/>
  <c r="NGS54" i="7" s="1"/>
  <c r="NGU54" i="7" s="1"/>
  <c r="NGW54" i="7" s="1"/>
  <c r="NGY54" i="7" s="1"/>
  <c r="NHA54" i="7" s="1"/>
  <c r="NHC54" i="7" s="1"/>
  <c r="NHE54" i="7" s="1"/>
  <c r="NHG54" i="7" s="1"/>
  <c r="NHI54" i="7" s="1"/>
  <c r="NHK54" i="7" s="1"/>
  <c r="NHM54" i="7" s="1"/>
  <c r="NHO54" i="7" s="1"/>
  <c r="NHQ54" i="7" s="1"/>
  <c r="NHS54" i="7" s="1"/>
  <c r="NHU54" i="7" s="1"/>
  <c r="NHW54" i="7" s="1"/>
  <c r="NHY54" i="7" s="1"/>
  <c r="NIA54" i="7" s="1"/>
  <c r="NIC54" i="7" s="1"/>
  <c r="NIE54" i="7" s="1"/>
  <c r="NIG54" i="7" s="1"/>
  <c r="NII54" i="7" s="1"/>
  <c r="NIK54" i="7" s="1"/>
  <c r="NIM54" i="7" s="1"/>
  <c r="NIO54" i="7" s="1"/>
  <c r="NIQ54" i="7" s="1"/>
  <c r="NIS54" i="7" s="1"/>
  <c r="NIU54" i="7" s="1"/>
  <c r="NIW54" i="7" s="1"/>
  <c r="NIY54" i="7" s="1"/>
  <c r="NJA54" i="7" s="1"/>
  <c r="NJC54" i="7" s="1"/>
  <c r="NJE54" i="7" s="1"/>
  <c r="NJG54" i="7" s="1"/>
  <c r="NJI54" i="7" s="1"/>
  <c r="NJK54" i="7" s="1"/>
  <c r="NJM54" i="7" s="1"/>
  <c r="NJO54" i="7" s="1"/>
  <c r="NJQ54" i="7" s="1"/>
  <c r="NJS54" i="7" s="1"/>
  <c r="NJU54" i="7" s="1"/>
  <c r="NJW54" i="7" s="1"/>
  <c r="NJY54" i="7" s="1"/>
  <c r="NKA54" i="7" s="1"/>
  <c r="NKC54" i="7" s="1"/>
  <c r="NKE54" i="7" s="1"/>
  <c r="NKG54" i="7" s="1"/>
  <c r="NKI54" i="7" s="1"/>
  <c r="NKK54" i="7" s="1"/>
  <c r="NKM54" i="7" s="1"/>
  <c r="NKO54" i="7" s="1"/>
  <c r="NKQ54" i="7" s="1"/>
  <c r="NKS54" i="7" s="1"/>
  <c r="NKU54" i="7" s="1"/>
  <c r="NKW54" i="7" s="1"/>
  <c r="NKY54" i="7" s="1"/>
  <c r="NLA54" i="7" s="1"/>
  <c r="NLC54" i="7" s="1"/>
  <c r="NLE54" i="7" s="1"/>
  <c r="NLG54" i="7" s="1"/>
  <c r="NLI54" i="7" s="1"/>
  <c r="NLK54" i="7" s="1"/>
  <c r="NLM54" i="7" s="1"/>
  <c r="NLO54" i="7" s="1"/>
  <c r="NLQ54" i="7" s="1"/>
  <c r="NLS54" i="7" s="1"/>
  <c r="NLU54" i="7" s="1"/>
  <c r="NLW54" i="7" s="1"/>
  <c r="NLY54" i="7" s="1"/>
  <c r="NMA54" i="7" s="1"/>
  <c r="NMC54" i="7" s="1"/>
  <c r="NME54" i="7" s="1"/>
  <c r="NMG54" i="7" s="1"/>
  <c r="NMI54" i="7" s="1"/>
  <c r="NMK54" i="7" s="1"/>
  <c r="NMM54" i="7" s="1"/>
  <c r="NMO54" i="7" s="1"/>
  <c r="NMQ54" i="7" s="1"/>
  <c r="NMS54" i="7" s="1"/>
  <c r="NMU54" i="7" s="1"/>
  <c r="NMW54" i="7" s="1"/>
  <c r="NMY54" i="7" s="1"/>
  <c r="NNA54" i="7" s="1"/>
  <c r="NNC54" i="7" s="1"/>
  <c r="NNE54" i="7" s="1"/>
  <c r="NNG54" i="7" s="1"/>
  <c r="NNI54" i="7" s="1"/>
  <c r="NNK54" i="7" s="1"/>
  <c r="NNM54" i="7" s="1"/>
  <c r="NNO54" i="7" s="1"/>
  <c r="NNQ54" i="7" s="1"/>
  <c r="NNS54" i="7" s="1"/>
  <c r="NNU54" i="7" s="1"/>
  <c r="NNW54" i="7" s="1"/>
  <c r="NNY54" i="7" s="1"/>
  <c r="NOA54" i="7" s="1"/>
  <c r="NOC54" i="7" s="1"/>
  <c r="NOE54" i="7" s="1"/>
  <c r="NOG54" i="7" s="1"/>
  <c r="NOI54" i="7" s="1"/>
  <c r="NOK54" i="7" s="1"/>
  <c r="NOM54" i="7" s="1"/>
  <c r="NOO54" i="7" s="1"/>
  <c r="NOQ54" i="7" s="1"/>
  <c r="NOS54" i="7" s="1"/>
  <c r="NOU54" i="7" s="1"/>
  <c r="NOW54" i="7" s="1"/>
  <c r="NOY54" i="7" s="1"/>
  <c r="NPA54" i="7" s="1"/>
  <c r="NPC54" i="7" s="1"/>
  <c r="NPE54" i="7" s="1"/>
  <c r="NPG54" i="7" s="1"/>
  <c r="NPI54" i="7" s="1"/>
  <c r="NPK54" i="7" s="1"/>
  <c r="NPM54" i="7" s="1"/>
  <c r="NPO54" i="7" s="1"/>
  <c r="NPQ54" i="7" s="1"/>
  <c r="NPS54" i="7" s="1"/>
  <c r="NPU54" i="7" s="1"/>
  <c r="NPW54" i="7" s="1"/>
  <c r="NPY54" i="7" s="1"/>
  <c r="NQA54" i="7" s="1"/>
  <c r="NQC54" i="7" s="1"/>
  <c r="NQE54" i="7" s="1"/>
  <c r="NQG54" i="7" s="1"/>
  <c r="NQI54" i="7" s="1"/>
  <c r="NQK54" i="7" s="1"/>
  <c r="NQM54" i="7" s="1"/>
  <c r="NQO54" i="7" s="1"/>
  <c r="NQQ54" i="7" s="1"/>
  <c r="NQS54" i="7" s="1"/>
  <c r="NQU54" i="7" s="1"/>
  <c r="NQW54" i="7" s="1"/>
  <c r="NQY54" i="7" s="1"/>
  <c r="NRA54" i="7" s="1"/>
  <c r="NRC54" i="7" s="1"/>
  <c r="NRE54" i="7" s="1"/>
  <c r="NRG54" i="7" s="1"/>
  <c r="NRI54" i="7" s="1"/>
  <c r="NRK54" i="7" s="1"/>
  <c r="NRM54" i="7" s="1"/>
  <c r="NRO54" i="7" s="1"/>
  <c r="NRQ54" i="7" s="1"/>
  <c r="NRS54" i="7" s="1"/>
  <c r="NRU54" i="7" s="1"/>
  <c r="NRW54" i="7" s="1"/>
  <c r="NRY54" i="7" s="1"/>
  <c r="NSA54" i="7" s="1"/>
  <c r="NSC54" i="7" s="1"/>
  <c r="NSE54" i="7" s="1"/>
  <c r="NSG54" i="7" s="1"/>
  <c r="NSI54" i="7" s="1"/>
  <c r="NSK54" i="7" s="1"/>
  <c r="NSM54" i="7" s="1"/>
  <c r="NSO54" i="7" s="1"/>
  <c r="NSQ54" i="7" s="1"/>
  <c r="NSS54" i="7" s="1"/>
  <c r="NSU54" i="7" s="1"/>
  <c r="NSW54" i="7" s="1"/>
  <c r="NSY54" i="7" s="1"/>
  <c r="NTA54" i="7" s="1"/>
  <c r="NTC54" i="7" s="1"/>
  <c r="NTE54" i="7" s="1"/>
  <c r="NTG54" i="7" s="1"/>
  <c r="NTI54" i="7" s="1"/>
  <c r="NTK54" i="7" s="1"/>
  <c r="NTM54" i="7" s="1"/>
  <c r="NTO54" i="7" s="1"/>
  <c r="NTQ54" i="7" s="1"/>
  <c r="NTS54" i="7" s="1"/>
  <c r="NTU54" i="7" s="1"/>
  <c r="NTW54" i="7" s="1"/>
  <c r="NTY54" i="7" s="1"/>
  <c r="NUA54" i="7" s="1"/>
  <c r="NUC54" i="7" s="1"/>
  <c r="NUE54" i="7" s="1"/>
  <c r="NUG54" i="7" s="1"/>
  <c r="NUI54" i="7" s="1"/>
  <c r="NUK54" i="7" s="1"/>
  <c r="NUM54" i="7" s="1"/>
  <c r="NUO54" i="7" s="1"/>
  <c r="NUQ54" i="7" s="1"/>
  <c r="NUS54" i="7" s="1"/>
  <c r="NUU54" i="7" s="1"/>
  <c r="NUW54" i="7" s="1"/>
  <c r="NUY54" i="7" s="1"/>
  <c r="NVA54" i="7" s="1"/>
  <c r="NVC54" i="7" s="1"/>
  <c r="NVE54" i="7" s="1"/>
  <c r="NVG54" i="7" s="1"/>
  <c r="NVI54" i="7" s="1"/>
  <c r="NVK54" i="7" s="1"/>
  <c r="NVM54" i="7" s="1"/>
  <c r="NVO54" i="7" s="1"/>
  <c r="NVQ54" i="7" s="1"/>
  <c r="NVS54" i="7" s="1"/>
  <c r="NVU54" i="7" s="1"/>
  <c r="NVW54" i="7" s="1"/>
  <c r="NVY54" i="7" s="1"/>
  <c r="NWA54" i="7" s="1"/>
  <c r="NWC54" i="7" s="1"/>
  <c r="NWE54" i="7" s="1"/>
  <c r="NWG54" i="7" s="1"/>
  <c r="NWI54" i="7" s="1"/>
  <c r="NWK54" i="7" s="1"/>
  <c r="NWM54" i="7" s="1"/>
  <c r="NWO54" i="7" s="1"/>
  <c r="NWQ54" i="7" s="1"/>
  <c r="NWS54" i="7" s="1"/>
  <c r="NWU54" i="7" s="1"/>
  <c r="NWW54" i="7" s="1"/>
  <c r="NWY54" i="7" s="1"/>
  <c r="NXA54" i="7" s="1"/>
  <c r="NXC54" i="7" s="1"/>
  <c r="NXE54" i="7" s="1"/>
  <c r="NXG54" i="7" s="1"/>
  <c r="NXI54" i="7" s="1"/>
  <c r="NXK54" i="7" s="1"/>
  <c r="NXM54" i="7" s="1"/>
  <c r="NXO54" i="7" s="1"/>
  <c r="NXQ54" i="7" s="1"/>
  <c r="NXS54" i="7" s="1"/>
  <c r="NXU54" i="7" s="1"/>
  <c r="NXW54" i="7" s="1"/>
  <c r="NXY54" i="7" s="1"/>
  <c r="NYA54" i="7" s="1"/>
  <c r="NYC54" i="7" s="1"/>
  <c r="NYE54" i="7" s="1"/>
  <c r="NYG54" i="7" s="1"/>
  <c r="NYI54" i="7" s="1"/>
  <c r="NYK54" i="7" s="1"/>
  <c r="NYM54" i="7" s="1"/>
  <c r="NYO54" i="7" s="1"/>
  <c r="NYQ54" i="7" s="1"/>
  <c r="NYS54" i="7" s="1"/>
  <c r="NYU54" i="7" s="1"/>
  <c r="NYW54" i="7" s="1"/>
  <c r="NYY54" i="7" s="1"/>
  <c r="NZA54" i="7" s="1"/>
  <c r="NZC54" i="7" s="1"/>
  <c r="NZE54" i="7" s="1"/>
  <c r="NZG54" i="7" s="1"/>
  <c r="NZI54" i="7" s="1"/>
  <c r="NZK54" i="7" s="1"/>
  <c r="NZM54" i="7" s="1"/>
  <c r="NZO54" i="7" s="1"/>
  <c r="NZQ54" i="7" s="1"/>
  <c r="NZS54" i="7" s="1"/>
  <c r="NZU54" i="7" s="1"/>
  <c r="NZW54" i="7" s="1"/>
  <c r="NZY54" i="7" s="1"/>
  <c r="OAA54" i="7" s="1"/>
  <c r="OAC54" i="7" s="1"/>
  <c r="OAE54" i="7" s="1"/>
  <c r="OAG54" i="7" s="1"/>
  <c r="OAI54" i="7" s="1"/>
  <c r="OAK54" i="7" s="1"/>
  <c r="OAM54" i="7" s="1"/>
  <c r="OAO54" i="7" s="1"/>
  <c r="OAQ54" i="7" s="1"/>
  <c r="OAS54" i="7" s="1"/>
  <c r="OAU54" i="7" s="1"/>
  <c r="OAW54" i="7" s="1"/>
  <c r="OAY54" i="7" s="1"/>
  <c r="OBA54" i="7" s="1"/>
  <c r="OBC54" i="7" s="1"/>
  <c r="OBE54" i="7" s="1"/>
  <c r="OBG54" i="7" s="1"/>
  <c r="OBI54" i="7" s="1"/>
  <c r="OBK54" i="7" s="1"/>
  <c r="OBM54" i="7" s="1"/>
  <c r="OBO54" i="7" s="1"/>
  <c r="OBQ54" i="7" s="1"/>
  <c r="OBS54" i="7" s="1"/>
  <c r="OBU54" i="7" s="1"/>
  <c r="OBW54" i="7" s="1"/>
  <c r="OBY54" i="7" s="1"/>
  <c r="OCA54" i="7" s="1"/>
  <c r="OCC54" i="7" s="1"/>
  <c r="OCE54" i="7" s="1"/>
  <c r="OCG54" i="7" s="1"/>
  <c r="OCI54" i="7" s="1"/>
  <c r="OCK54" i="7" s="1"/>
  <c r="OCM54" i="7" s="1"/>
  <c r="OCO54" i="7" s="1"/>
  <c r="OCQ54" i="7" s="1"/>
  <c r="OCS54" i="7" s="1"/>
  <c r="OCU54" i="7" s="1"/>
  <c r="OCW54" i="7" s="1"/>
  <c r="OCY54" i="7" s="1"/>
  <c r="ODA54" i="7" s="1"/>
  <c r="ODC54" i="7" s="1"/>
  <c r="ODE54" i="7" s="1"/>
  <c r="ODG54" i="7" s="1"/>
  <c r="ODI54" i="7" s="1"/>
  <c r="ODK54" i="7" s="1"/>
  <c r="ODM54" i="7" s="1"/>
  <c r="ODO54" i="7" s="1"/>
  <c r="ODQ54" i="7" s="1"/>
  <c r="ODS54" i="7" s="1"/>
  <c r="ODU54" i="7" s="1"/>
  <c r="ODW54" i="7" s="1"/>
  <c r="ODY54" i="7" s="1"/>
  <c r="OEA54" i="7" s="1"/>
  <c r="OEC54" i="7" s="1"/>
  <c r="OEE54" i="7" s="1"/>
  <c r="OEG54" i="7" s="1"/>
  <c r="OEI54" i="7" s="1"/>
  <c r="OEK54" i="7" s="1"/>
  <c r="OEM54" i="7" s="1"/>
  <c r="OEO54" i="7" s="1"/>
  <c r="OEQ54" i="7" s="1"/>
  <c r="OES54" i="7" s="1"/>
  <c r="OEU54" i="7" s="1"/>
  <c r="OEW54" i="7" s="1"/>
  <c r="OEY54" i="7" s="1"/>
  <c r="OFA54" i="7" s="1"/>
  <c r="OFC54" i="7" s="1"/>
  <c r="OFE54" i="7" s="1"/>
  <c r="OFG54" i="7" s="1"/>
  <c r="OFI54" i="7" s="1"/>
  <c r="OFK54" i="7" s="1"/>
  <c r="OFM54" i="7" s="1"/>
  <c r="OFO54" i="7" s="1"/>
  <c r="OFQ54" i="7" s="1"/>
  <c r="OFS54" i="7" s="1"/>
  <c r="OFU54" i="7" s="1"/>
  <c r="OFW54" i="7" s="1"/>
  <c r="OFY54" i="7" s="1"/>
  <c r="OGA54" i="7" s="1"/>
  <c r="OGC54" i="7" s="1"/>
  <c r="OGE54" i="7" s="1"/>
  <c r="OGG54" i="7" s="1"/>
  <c r="OGI54" i="7" s="1"/>
  <c r="OGK54" i="7" s="1"/>
  <c r="OGM54" i="7" s="1"/>
  <c r="OGO54" i="7" s="1"/>
  <c r="OGQ54" i="7" s="1"/>
  <c r="OGS54" i="7" s="1"/>
  <c r="OGU54" i="7" s="1"/>
  <c r="OGW54" i="7" s="1"/>
  <c r="OGY54" i="7" s="1"/>
  <c r="OHA54" i="7" s="1"/>
  <c r="OHC54" i="7" s="1"/>
  <c r="OHE54" i="7" s="1"/>
  <c r="OHG54" i="7" s="1"/>
  <c r="OHI54" i="7" s="1"/>
  <c r="OHK54" i="7" s="1"/>
  <c r="OHM54" i="7" s="1"/>
  <c r="OHO54" i="7" s="1"/>
  <c r="OHQ54" i="7" s="1"/>
  <c r="OHS54" i="7" s="1"/>
  <c r="OHU54" i="7" s="1"/>
  <c r="OHW54" i="7" s="1"/>
  <c r="OHY54" i="7" s="1"/>
  <c r="OIA54" i="7" s="1"/>
  <c r="OIC54" i="7" s="1"/>
  <c r="OIE54" i="7" s="1"/>
  <c r="OIG54" i="7" s="1"/>
  <c r="OII54" i="7" s="1"/>
  <c r="OIK54" i="7" s="1"/>
  <c r="OIM54" i="7" s="1"/>
  <c r="OIO54" i="7" s="1"/>
  <c r="OIQ54" i="7" s="1"/>
  <c r="OIS54" i="7" s="1"/>
  <c r="OIU54" i="7" s="1"/>
  <c r="OIW54" i="7" s="1"/>
  <c r="OIY54" i="7" s="1"/>
  <c r="OJA54" i="7" s="1"/>
  <c r="OJC54" i="7" s="1"/>
  <c r="OJE54" i="7" s="1"/>
  <c r="OJG54" i="7" s="1"/>
  <c r="OJI54" i="7" s="1"/>
  <c r="OJK54" i="7" s="1"/>
  <c r="OJM54" i="7" s="1"/>
  <c r="OJO54" i="7" s="1"/>
  <c r="OJQ54" i="7" s="1"/>
  <c r="OJS54" i="7" s="1"/>
  <c r="OJU54" i="7" s="1"/>
  <c r="OJW54" i="7" s="1"/>
  <c r="OJY54" i="7" s="1"/>
  <c r="OKA54" i="7" s="1"/>
  <c r="OKC54" i="7" s="1"/>
  <c r="OKE54" i="7" s="1"/>
  <c r="OKG54" i="7" s="1"/>
  <c r="OKI54" i="7" s="1"/>
  <c r="OKK54" i="7" s="1"/>
  <c r="OKM54" i="7" s="1"/>
  <c r="OKO54" i="7" s="1"/>
  <c r="OKQ54" i="7" s="1"/>
  <c r="OKS54" i="7" s="1"/>
  <c r="OKU54" i="7" s="1"/>
  <c r="OKW54" i="7" s="1"/>
  <c r="OKY54" i="7" s="1"/>
  <c r="OLA54" i="7" s="1"/>
  <c r="OLC54" i="7" s="1"/>
  <c r="OLE54" i="7" s="1"/>
  <c r="OLG54" i="7" s="1"/>
  <c r="OLI54" i="7" s="1"/>
  <c r="OLK54" i="7" s="1"/>
  <c r="OLM54" i="7" s="1"/>
  <c r="OLO54" i="7" s="1"/>
  <c r="OLQ54" i="7" s="1"/>
  <c r="OLS54" i="7" s="1"/>
  <c r="OLU54" i="7" s="1"/>
  <c r="OLW54" i="7" s="1"/>
  <c r="OLY54" i="7" s="1"/>
  <c r="OMA54" i="7" s="1"/>
  <c r="OMC54" i="7" s="1"/>
  <c r="OME54" i="7" s="1"/>
  <c r="OMG54" i="7" s="1"/>
  <c r="OMI54" i="7" s="1"/>
  <c r="OMK54" i="7" s="1"/>
  <c r="OMM54" i="7" s="1"/>
  <c r="OMO54" i="7" s="1"/>
  <c r="OMQ54" i="7" s="1"/>
  <c r="OMS54" i="7" s="1"/>
  <c r="OMU54" i="7" s="1"/>
  <c r="OMW54" i="7" s="1"/>
  <c r="OMY54" i="7" s="1"/>
  <c r="ONA54" i="7" s="1"/>
  <c r="ONC54" i="7" s="1"/>
  <c r="ONE54" i="7" s="1"/>
  <c r="ONG54" i="7" s="1"/>
  <c r="ONI54" i="7" s="1"/>
  <c r="ONK54" i="7" s="1"/>
  <c r="ONM54" i="7" s="1"/>
  <c r="ONO54" i="7" s="1"/>
  <c r="ONQ54" i="7" s="1"/>
  <c r="ONS54" i="7" s="1"/>
  <c r="ONU54" i="7" s="1"/>
  <c r="ONW54" i="7" s="1"/>
  <c r="ONY54" i="7" s="1"/>
  <c r="OOA54" i="7" s="1"/>
  <c r="OOC54" i="7" s="1"/>
  <c r="OOE54" i="7" s="1"/>
  <c r="OOG54" i="7" s="1"/>
  <c r="OOI54" i="7" s="1"/>
  <c r="OOK54" i="7" s="1"/>
  <c r="OOM54" i="7" s="1"/>
  <c r="OOO54" i="7" s="1"/>
  <c r="OOQ54" i="7" s="1"/>
  <c r="OOS54" i="7" s="1"/>
  <c r="OOU54" i="7" s="1"/>
  <c r="OOW54" i="7" s="1"/>
  <c r="OOY54" i="7" s="1"/>
  <c r="OPA54" i="7" s="1"/>
  <c r="OPC54" i="7" s="1"/>
  <c r="OPE54" i="7" s="1"/>
  <c r="OPG54" i="7" s="1"/>
  <c r="OPI54" i="7" s="1"/>
  <c r="OPK54" i="7" s="1"/>
  <c r="OPM54" i="7" s="1"/>
  <c r="OPO54" i="7" s="1"/>
  <c r="OPQ54" i="7" s="1"/>
  <c r="OPS54" i="7" s="1"/>
  <c r="OPU54" i="7" s="1"/>
  <c r="OPW54" i="7" s="1"/>
  <c r="OPY54" i="7" s="1"/>
  <c r="OQA54" i="7" s="1"/>
  <c r="OQC54" i="7" s="1"/>
  <c r="OQE54" i="7" s="1"/>
  <c r="OQG54" i="7" s="1"/>
  <c r="OQI54" i="7" s="1"/>
  <c r="OQK54" i="7" s="1"/>
  <c r="OQM54" i="7" s="1"/>
  <c r="OQO54" i="7" s="1"/>
  <c r="OQQ54" i="7" s="1"/>
  <c r="OQS54" i="7" s="1"/>
  <c r="OQU54" i="7" s="1"/>
  <c r="OQW54" i="7" s="1"/>
  <c r="OQY54" i="7" s="1"/>
  <c r="ORA54" i="7" s="1"/>
  <c r="ORC54" i="7" s="1"/>
  <c r="ORE54" i="7" s="1"/>
  <c r="ORG54" i="7" s="1"/>
  <c r="ORI54" i="7" s="1"/>
  <c r="ORK54" i="7" s="1"/>
  <c r="ORM54" i="7" s="1"/>
  <c r="ORO54" i="7" s="1"/>
  <c r="ORQ54" i="7" s="1"/>
  <c r="ORS54" i="7" s="1"/>
  <c r="ORU54" i="7" s="1"/>
  <c r="ORW54" i="7" s="1"/>
  <c r="ORY54" i="7" s="1"/>
  <c r="OSA54" i="7" s="1"/>
  <c r="OSC54" i="7" s="1"/>
  <c r="OSE54" i="7" s="1"/>
  <c r="OSG54" i="7" s="1"/>
  <c r="OSI54" i="7" s="1"/>
  <c r="OSK54" i="7" s="1"/>
  <c r="OSM54" i="7" s="1"/>
  <c r="OSO54" i="7" s="1"/>
  <c r="OSQ54" i="7" s="1"/>
  <c r="OSS54" i="7" s="1"/>
  <c r="OSU54" i="7" s="1"/>
  <c r="OSW54" i="7" s="1"/>
  <c r="OSY54" i="7" s="1"/>
  <c r="OTA54" i="7" s="1"/>
  <c r="OTC54" i="7" s="1"/>
  <c r="OTE54" i="7" s="1"/>
  <c r="OTG54" i="7" s="1"/>
  <c r="OTI54" i="7" s="1"/>
  <c r="OTK54" i="7" s="1"/>
  <c r="OTM54" i="7" s="1"/>
  <c r="OTO54" i="7" s="1"/>
  <c r="OTQ54" i="7" s="1"/>
  <c r="OTS54" i="7" s="1"/>
  <c r="OTU54" i="7" s="1"/>
  <c r="OTW54" i="7" s="1"/>
  <c r="OTY54" i="7" s="1"/>
  <c r="OUA54" i="7" s="1"/>
  <c r="OUC54" i="7" s="1"/>
  <c r="OUE54" i="7" s="1"/>
  <c r="OUG54" i="7" s="1"/>
  <c r="OUI54" i="7" s="1"/>
  <c r="OUK54" i="7" s="1"/>
  <c r="OUM54" i="7" s="1"/>
  <c r="OUO54" i="7" s="1"/>
  <c r="OUQ54" i="7" s="1"/>
  <c r="OUS54" i="7" s="1"/>
  <c r="OUU54" i="7" s="1"/>
  <c r="OUW54" i="7" s="1"/>
  <c r="OUY54" i="7" s="1"/>
  <c r="OVA54" i="7" s="1"/>
  <c r="OVC54" i="7" s="1"/>
  <c r="OVE54" i="7" s="1"/>
  <c r="OVG54" i="7" s="1"/>
  <c r="OVI54" i="7" s="1"/>
  <c r="OVK54" i="7" s="1"/>
  <c r="OVM54" i="7" s="1"/>
  <c r="OVO54" i="7" s="1"/>
  <c r="OVQ54" i="7" s="1"/>
  <c r="OVS54" i="7" s="1"/>
  <c r="OVU54" i="7" s="1"/>
  <c r="OVW54" i="7" s="1"/>
  <c r="OVY54" i="7" s="1"/>
  <c r="OWA54" i="7" s="1"/>
  <c r="OWC54" i="7" s="1"/>
  <c r="OWE54" i="7" s="1"/>
  <c r="OWG54" i="7" s="1"/>
  <c r="OWI54" i="7" s="1"/>
  <c r="OWK54" i="7" s="1"/>
  <c r="OWM54" i="7" s="1"/>
  <c r="OWO54" i="7" s="1"/>
  <c r="OWQ54" i="7" s="1"/>
  <c r="OWS54" i="7" s="1"/>
  <c r="OWU54" i="7" s="1"/>
  <c r="OWW54" i="7" s="1"/>
  <c r="OWY54" i="7" s="1"/>
  <c r="OXA54" i="7" s="1"/>
  <c r="OXC54" i="7" s="1"/>
  <c r="OXE54" i="7" s="1"/>
  <c r="OXG54" i="7" s="1"/>
  <c r="OXI54" i="7" s="1"/>
  <c r="OXK54" i="7" s="1"/>
  <c r="OXM54" i="7" s="1"/>
  <c r="OXO54" i="7" s="1"/>
  <c r="OXQ54" i="7" s="1"/>
  <c r="OXS54" i="7" s="1"/>
  <c r="OXU54" i="7" s="1"/>
  <c r="OXW54" i="7" s="1"/>
  <c r="OXY54" i="7" s="1"/>
  <c r="OYA54" i="7" s="1"/>
  <c r="OYC54" i="7" s="1"/>
  <c r="OYE54" i="7" s="1"/>
  <c r="OYG54" i="7" s="1"/>
  <c r="OYI54" i="7" s="1"/>
  <c r="OYK54" i="7" s="1"/>
  <c r="OYM54" i="7" s="1"/>
  <c r="OYO54" i="7" s="1"/>
  <c r="OYQ54" i="7" s="1"/>
  <c r="OYS54" i="7" s="1"/>
  <c r="OYU54" i="7" s="1"/>
  <c r="OYW54" i="7" s="1"/>
  <c r="OYY54" i="7" s="1"/>
  <c r="OZA54" i="7" s="1"/>
  <c r="OZC54" i="7" s="1"/>
  <c r="OZE54" i="7" s="1"/>
  <c r="OZG54" i="7" s="1"/>
  <c r="OZI54" i="7" s="1"/>
  <c r="OZK54" i="7" s="1"/>
  <c r="OZM54" i="7" s="1"/>
  <c r="OZO54" i="7" s="1"/>
  <c r="OZQ54" i="7" s="1"/>
  <c r="OZS54" i="7" s="1"/>
  <c r="OZU54" i="7" s="1"/>
  <c r="OZW54" i="7" s="1"/>
  <c r="OZY54" i="7" s="1"/>
  <c r="PAA54" i="7" s="1"/>
  <c r="PAC54" i="7" s="1"/>
  <c r="PAE54" i="7" s="1"/>
  <c r="PAG54" i="7" s="1"/>
  <c r="PAI54" i="7" s="1"/>
  <c r="PAK54" i="7" s="1"/>
  <c r="PAM54" i="7" s="1"/>
  <c r="PAO54" i="7" s="1"/>
  <c r="PAQ54" i="7" s="1"/>
  <c r="PAS54" i="7" s="1"/>
  <c r="PAU54" i="7" s="1"/>
  <c r="PAW54" i="7" s="1"/>
  <c r="PAY54" i="7" s="1"/>
  <c r="PBA54" i="7" s="1"/>
  <c r="PBC54" i="7" s="1"/>
  <c r="PBE54" i="7" s="1"/>
  <c r="PBG54" i="7" s="1"/>
  <c r="PBI54" i="7" s="1"/>
  <c r="PBK54" i="7" s="1"/>
  <c r="PBM54" i="7" s="1"/>
  <c r="PBO54" i="7" s="1"/>
  <c r="PBQ54" i="7" s="1"/>
  <c r="PBS54" i="7" s="1"/>
  <c r="PBU54" i="7" s="1"/>
  <c r="PBW54" i="7" s="1"/>
  <c r="PBY54" i="7" s="1"/>
  <c r="PCA54" i="7" s="1"/>
  <c r="PCC54" i="7" s="1"/>
  <c r="PCE54" i="7" s="1"/>
  <c r="PCG54" i="7" s="1"/>
  <c r="PCI54" i="7" s="1"/>
  <c r="PCK54" i="7" s="1"/>
  <c r="PCM54" i="7" s="1"/>
  <c r="PCO54" i="7" s="1"/>
  <c r="PCQ54" i="7" s="1"/>
  <c r="PCS54" i="7" s="1"/>
  <c r="PCU54" i="7" s="1"/>
  <c r="PCW54" i="7" s="1"/>
  <c r="PCY54" i="7" s="1"/>
  <c r="PDA54" i="7" s="1"/>
  <c r="PDC54" i="7" s="1"/>
  <c r="PDE54" i="7" s="1"/>
  <c r="PDG54" i="7" s="1"/>
  <c r="PDI54" i="7" s="1"/>
  <c r="PDK54" i="7" s="1"/>
  <c r="PDM54" i="7" s="1"/>
  <c r="PDO54" i="7" s="1"/>
  <c r="PDQ54" i="7" s="1"/>
  <c r="PDS54" i="7" s="1"/>
  <c r="PDU54" i="7" s="1"/>
  <c r="PDW54" i="7" s="1"/>
  <c r="PDY54" i="7" s="1"/>
  <c r="PEA54" i="7" s="1"/>
  <c r="PEC54" i="7" s="1"/>
  <c r="PEE54" i="7" s="1"/>
  <c r="PEG54" i="7" s="1"/>
  <c r="PEI54" i="7" s="1"/>
  <c r="PEK54" i="7" s="1"/>
  <c r="PEM54" i="7" s="1"/>
  <c r="PEO54" i="7" s="1"/>
  <c r="PEQ54" i="7" s="1"/>
  <c r="PES54" i="7" s="1"/>
  <c r="PEU54" i="7" s="1"/>
  <c r="PEW54" i="7" s="1"/>
  <c r="PEY54" i="7" s="1"/>
  <c r="PFA54" i="7" s="1"/>
  <c r="PFC54" i="7" s="1"/>
  <c r="PFE54" i="7" s="1"/>
  <c r="PFG54" i="7" s="1"/>
  <c r="PFI54" i="7" s="1"/>
  <c r="PFK54" i="7" s="1"/>
  <c r="PFM54" i="7" s="1"/>
  <c r="PFO54" i="7" s="1"/>
  <c r="PFQ54" i="7" s="1"/>
  <c r="PFS54" i="7" s="1"/>
  <c r="PFU54" i="7" s="1"/>
  <c r="PFW54" i="7" s="1"/>
  <c r="PFY54" i="7" s="1"/>
  <c r="PGA54" i="7" s="1"/>
  <c r="PGC54" i="7" s="1"/>
  <c r="PGE54" i="7" s="1"/>
  <c r="PGG54" i="7" s="1"/>
  <c r="PGI54" i="7" s="1"/>
  <c r="PGK54" i="7" s="1"/>
  <c r="PGM54" i="7" s="1"/>
  <c r="PGO54" i="7" s="1"/>
  <c r="PGQ54" i="7" s="1"/>
  <c r="PGS54" i="7" s="1"/>
  <c r="PGU54" i="7" s="1"/>
  <c r="PGW54" i="7" s="1"/>
  <c r="PGY54" i="7" s="1"/>
  <c r="PHA54" i="7" s="1"/>
  <c r="PHC54" i="7" s="1"/>
  <c r="PHE54" i="7" s="1"/>
  <c r="PHG54" i="7" s="1"/>
  <c r="PHI54" i="7" s="1"/>
  <c r="PHK54" i="7" s="1"/>
  <c r="PHM54" i="7" s="1"/>
  <c r="PHO54" i="7" s="1"/>
  <c r="PHQ54" i="7" s="1"/>
  <c r="PHS54" i="7" s="1"/>
  <c r="PHU54" i="7" s="1"/>
  <c r="PHW54" i="7" s="1"/>
  <c r="PHY54" i="7" s="1"/>
  <c r="PIA54" i="7" s="1"/>
  <c r="PIC54" i="7" s="1"/>
  <c r="PIE54" i="7" s="1"/>
  <c r="PIG54" i="7" s="1"/>
  <c r="PII54" i="7" s="1"/>
  <c r="PIK54" i="7" s="1"/>
  <c r="PIM54" i="7" s="1"/>
  <c r="PIO54" i="7" s="1"/>
  <c r="PIQ54" i="7" s="1"/>
  <c r="PIS54" i="7" s="1"/>
  <c r="PIU54" i="7" s="1"/>
  <c r="PIW54" i="7" s="1"/>
  <c r="PIY54" i="7" s="1"/>
  <c r="PJA54" i="7" s="1"/>
  <c r="PJC54" i="7" s="1"/>
  <c r="PJE54" i="7" s="1"/>
  <c r="PJG54" i="7" s="1"/>
  <c r="PJI54" i="7" s="1"/>
  <c r="PJK54" i="7" s="1"/>
  <c r="PJM54" i="7" s="1"/>
  <c r="PJO54" i="7" s="1"/>
  <c r="PJQ54" i="7" s="1"/>
  <c r="PJS54" i="7" s="1"/>
  <c r="PJU54" i="7" s="1"/>
  <c r="PJW54" i="7" s="1"/>
  <c r="PJY54" i="7" s="1"/>
  <c r="PKA54" i="7" s="1"/>
  <c r="PKC54" i="7" s="1"/>
  <c r="PKE54" i="7" s="1"/>
  <c r="PKG54" i="7" s="1"/>
  <c r="PKI54" i="7" s="1"/>
  <c r="PKK54" i="7" s="1"/>
  <c r="PKM54" i="7" s="1"/>
  <c r="PKO54" i="7" s="1"/>
  <c r="PKQ54" i="7" s="1"/>
  <c r="PKS54" i="7" s="1"/>
  <c r="PKU54" i="7" s="1"/>
  <c r="PKW54" i="7" s="1"/>
  <c r="PKY54" i="7" s="1"/>
  <c r="PLA54" i="7" s="1"/>
  <c r="PLC54" i="7" s="1"/>
  <c r="PLE54" i="7" s="1"/>
  <c r="PLG54" i="7" s="1"/>
  <c r="PLI54" i="7" s="1"/>
  <c r="PLK54" i="7" s="1"/>
  <c r="PLM54" i="7" s="1"/>
  <c r="PLO54" i="7" s="1"/>
  <c r="PLQ54" i="7" s="1"/>
  <c r="PLS54" i="7" s="1"/>
  <c r="PLU54" i="7" s="1"/>
  <c r="PLW54" i="7" s="1"/>
  <c r="PLY54" i="7" s="1"/>
  <c r="PMA54" i="7" s="1"/>
  <c r="PMC54" i="7" s="1"/>
  <c r="PME54" i="7" s="1"/>
  <c r="PMG54" i="7" s="1"/>
  <c r="PMI54" i="7" s="1"/>
  <c r="PMK54" i="7" s="1"/>
  <c r="PMM54" i="7" s="1"/>
  <c r="PMO54" i="7" s="1"/>
  <c r="PMQ54" i="7" s="1"/>
  <c r="PMS54" i="7" s="1"/>
  <c r="PMU54" i="7" s="1"/>
  <c r="PMW54" i="7" s="1"/>
  <c r="PMY54" i="7" s="1"/>
  <c r="PNA54" i="7" s="1"/>
  <c r="PNC54" i="7" s="1"/>
  <c r="PNE54" i="7" s="1"/>
  <c r="PNG54" i="7" s="1"/>
  <c r="PNI54" i="7" s="1"/>
  <c r="PNK54" i="7" s="1"/>
  <c r="PNM54" i="7" s="1"/>
  <c r="PNO54" i="7" s="1"/>
  <c r="PNQ54" i="7" s="1"/>
  <c r="PNS54" i="7" s="1"/>
  <c r="PNU54" i="7" s="1"/>
  <c r="PNW54" i="7" s="1"/>
  <c r="PNY54" i="7" s="1"/>
  <c r="POA54" i="7" s="1"/>
  <c r="POC54" i="7" s="1"/>
  <c r="POE54" i="7" s="1"/>
  <c r="POG54" i="7" s="1"/>
  <c r="POI54" i="7" s="1"/>
  <c r="POK54" i="7" s="1"/>
  <c r="POM54" i="7" s="1"/>
  <c r="POO54" i="7" s="1"/>
  <c r="POQ54" i="7" s="1"/>
  <c r="POS54" i="7" s="1"/>
  <c r="POU54" i="7" s="1"/>
  <c r="POW54" i="7" s="1"/>
  <c r="POY54" i="7" s="1"/>
  <c r="PPA54" i="7" s="1"/>
  <c r="PPC54" i="7" s="1"/>
  <c r="PPE54" i="7" s="1"/>
  <c r="PPG54" i="7" s="1"/>
  <c r="PPI54" i="7" s="1"/>
  <c r="PPK54" i="7" s="1"/>
  <c r="PPM54" i="7" s="1"/>
  <c r="PPO54" i="7" s="1"/>
  <c r="PPQ54" i="7" s="1"/>
  <c r="PPS54" i="7" s="1"/>
  <c r="PPU54" i="7" s="1"/>
  <c r="PPW54" i="7" s="1"/>
  <c r="PPY54" i="7" s="1"/>
  <c r="PQA54" i="7" s="1"/>
  <c r="PQC54" i="7" s="1"/>
  <c r="PQE54" i="7" s="1"/>
  <c r="PQG54" i="7" s="1"/>
  <c r="PQI54" i="7" s="1"/>
  <c r="PQK54" i="7" s="1"/>
  <c r="PQM54" i="7" s="1"/>
  <c r="PQO54" i="7" s="1"/>
  <c r="PQQ54" i="7" s="1"/>
  <c r="PQS54" i="7" s="1"/>
  <c r="PQU54" i="7" s="1"/>
  <c r="PQW54" i="7" s="1"/>
  <c r="PQY54" i="7" s="1"/>
  <c r="PRA54" i="7" s="1"/>
  <c r="PRC54" i="7" s="1"/>
  <c r="PRE54" i="7" s="1"/>
  <c r="PRG54" i="7" s="1"/>
  <c r="PRI54" i="7" s="1"/>
  <c r="PRK54" i="7" s="1"/>
  <c r="PRM54" i="7" s="1"/>
  <c r="PRO54" i="7" s="1"/>
  <c r="PRQ54" i="7" s="1"/>
  <c r="PRS54" i="7" s="1"/>
  <c r="PRU54" i="7" s="1"/>
  <c r="PRW54" i="7" s="1"/>
  <c r="PRY54" i="7" s="1"/>
  <c r="PSA54" i="7" s="1"/>
  <c r="PSC54" i="7" s="1"/>
  <c r="PSE54" i="7" s="1"/>
  <c r="PSG54" i="7" s="1"/>
  <c r="PSI54" i="7" s="1"/>
  <c r="PSK54" i="7" s="1"/>
  <c r="PSM54" i="7" s="1"/>
  <c r="PSO54" i="7" s="1"/>
  <c r="PSQ54" i="7" s="1"/>
  <c r="PSS54" i="7" s="1"/>
  <c r="PSU54" i="7" s="1"/>
  <c r="PSW54" i="7" s="1"/>
  <c r="PSY54" i="7" s="1"/>
  <c r="PTA54" i="7" s="1"/>
  <c r="PTC54" i="7" s="1"/>
  <c r="PTE54" i="7" s="1"/>
  <c r="PTG54" i="7" s="1"/>
  <c r="PTI54" i="7" s="1"/>
  <c r="PTK54" i="7" s="1"/>
  <c r="PTM54" i="7" s="1"/>
  <c r="PTO54" i="7" s="1"/>
  <c r="PTQ54" i="7" s="1"/>
  <c r="PTS54" i="7" s="1"/>
  <c r="PTU54" i="7" s="1"/>
  <c r="PTW54" i="7" s="1"/>
  <c r="PTY54" i="7" s="1"/>
  <c r="PUA54" i="7" s="1"/>
  <c r="PUC54" i="7" s="1"/>
  <c r="PUE54" i="7" s="1"/>
  <c r="PUG54" i="7" s="1"/>
  <c r="PUI54" i="7" s="1"/>
  <c r="PUK54" i="7" s="1"/>
  <c r="PUM54" i="7" s="1"/>
  <c r="PUO54" i="7" s="1"/>
  <c r="PUQ54" i="7" s="1"/>
  <c r="PUS54" i="7" s="1"/>
  <c r="PUU54" i="7" s="1"/>
  <c r="PUW54" i="7" s="1"/>
  <c r="PUY54" i="7" s="1"/>
  <c r="PVA54" i="7" s="1"/>
  <c r="PVC54" i="7" s="1"/>
  <c r="PVE54" i="7" s="1"/>
  <c r="PVG54" i="7" s="1"/>
  <c r="PVI54" i="7" s="1"/>
  <c r="PVK54" i="7" s="1"/>
  <c r="PVM54" i="7" s="1"/>
  <c r="PVO54" i="7" s="1"/>
  <c r="PVQ54" i="7" s="1"/>
  <c r="PVS54" i="7" s="1"/>
  <c r="PVU54" i="7" s="1"/>
  <c r="PVW54" i="7" s="1"/>
  <c r="PVY54" i="7" s="1"/>
  <c r="PWA54" i="7" s="1"/>
  <c r="PWC54" i="7" s="1"/>
  <c r="PWE54" i="7" s="1"/>
  <c r="PWG54" i="7" s="1"/>
  <c r="PWI54" i="7" s="1"/>
  <c r="PWK54" i="7" s="1"/>
  <c r="PWM54" i="7" s="1"/>
  <c r="PWO54" i="7" s="1"/>
  <c r="PWQ54" i="7" s="1"/>
  <c r="PWS54" i="7" s="1"/>
  <c r="PWU54" i="7" s="1"/>
  <c r="PWW54" i="7" s="1"/>
  <c r="PWY54" i="7" s="1"/>
  <c r="PXA54" i="7" s="1"/>
  <c r="PXC54" i="7" s="1"/>
  <c r="PXE54" i="7" s="1"/>
  <c r="PXG54" i="7" s="1"/>
  <c r="PXI54" i="7" s="1"/>
  <c r="PXK54" i="7" s="1"/>
  <c r="PXM54" i="7" s="1"/>
  <c r="PXO54" i="7" s="1"/>
  <c r="PXQ54" i="7" s="1"/>
  <c r="PXS54" i="7" s="1"/>
  <c r="PXU54" i="7" s="1"/>
  <c r="PXW54" i="7" s="1"/>
  <c r="PXY54" i="7" s="1"/>
  <c r="PYA54" i="7" s="1"/>
  <c r="PYC54" i="7" s="1"/>
  <c r="PYE54" i="7" s="1"/>
  <c r="PYG54" i="7" s="1"/>
  <c r="PYI54" i="7" s="1"/>
  <c r="PYK54" i="7" s="1"/>
  <c r="PYM54" i="7" s="1"/>
  <c r="PYO54" i="7" s="1"/>
  <c r="PYQ54" i="7" s="1"/>
  <c r="PYS54" i="7" s="1"/>
  <c r="PYU54" i="7" s="1"/>
  <c r="PYW54" i="7" s="1"/>
  <c r="PYY54" i="7" s="1"/>
  <c r="PZA54" i="7" s="1"/>
  <c r="PZC54" i="7" s="1"/>
  <c r="PZE54" i="7" s="1"/>
  <c r="PZG54" i="7" s="1"/>
  <c r="PZI54" i="7" s="1"/>
  <c r="PZK54" i="7" s="1"/>
  <c r="PZM54" i="7" s="1"/>
  <c r="PZO54" i="7" s="1"/>
  <c r="PZQ54" i="7" s="1"/>
  <c r="PZS54" i="7" s="1"/>
  <c r="PZU54" i="7" s="1"/>
  <c r="PZW54" i="7" s="1"/>
  <c r="PZY54" i="7" s="1"/>
  <c r="QAA54" i="7" s="1"/>
  <c r="QAC54" i="7" s="1"/>
  <c r="QAE54" i="7" s="1"/>
  <c r="QAG54" i="7" s="1"/>
  <c r="QAI54" i="7" s="1"/>
  <c r="QAK54" i="7" s="1"/>
  <c r="QAM54" i="7" s="1"/>
  <c r="QAO54" i="7" s="1"/>
  <c r="QAQ54" i="7" s="1"/>
  <c r="QAS54" i="7" s="1"/>
  <c r="QAU54" i="7" s="1"/>
  <c r="QAW54" i="7" s="1"/>
  <c r="QAY54" i="7" s="1"/>
  <c r="QBA54" i="7" s="1"/>
  <c r="QBC54" i="7" s="1"/>
  <c r="QBE54" i="7" s="1"/>
  <c r="QBG54" i="7" s="1"/>
  <c r="QBI54" i="7" s="1"/>
  <c r="QBK54" i="7" s="1"/>
  <c r="QBM54" i="7" s="1"/>
  <c r="QBO54" i="7" s="1"/>
  <c r="QBQ54" i="7" s="1"/>
  <c r="QBS54" i="7" s="1"/>
  <c r="QBU54" i="7" s="1"/>
  <c r="QBW54" i="7" s="1"/>
  <c r="QBY54" i="7" s="1"/>
  <c r="QCA54" i="7" s="1"/>
  <c r="QCC54" i="7" s="1"/>
  <c r="QCE54" i="7" s="1"/>
  <c r="QCG54" i="7" s="1"/>
  <c r="QCI54" i="7" s="1"/>
  <c r="QCK54" i="7" s="1"/>
  <c r="QCM54" i="7" s="1"/>
  <c r="QCO54" i="7" s="1"/>
  <c r="QCQ54" i="7" s="1"/>
  <c r="QCS54" i="7" s="1"/>
  <c r="QCU54" i="7" s="1"/>
  <c r="QCW54" i="7" s="1"/>
  <c r="QCY54" i="7" s="1"/>
  <c r="QDA54" i="7" s="1"/>
  <c r="QDC54" i="7" s="1"/>
  <c r="QDE54" i="7" s="1"/>
  <c r="QDG54" i="7" s="1"/>
  <c r="QDI54" i="7" s="1"/>
  <c r="QDK54" i="7" s="1"/>
  <c r="QDM54" i="7" s="1"/>
  <c r="QDO54" i="7" s="1"/>
  <c r="QDQ54" i="7" s="1"/>
  <c r="QDS54" i="7" s="1"/>
  <c r="QDU54" i="7" s="1"/>
  <c r="QDW54" i="7" s="1"/>
  <c r="QDY54" i="7" s="1"/>
  <c r="QEA54" i="7" s="1"/>
  <c r="QEC54" i="7" s="1"/>
  <c r="QEE54" i="7" s="1"/>
  <c r="QEG54" i="7" s="1"/>
  <c r="QEI54" i="7" s="1"/>
  <c r="QEK54" i="7" s="1"/>
  <c r="QEM54" i="7" s="1"/>
  <c r="QEO54" i="7" s="1"/>
  <c r="QEQ54" i="7" s="1"/>
  <c r="QES54" i="7" s="1"/>
  <c r="QEU54" i="7" s="1"/>
  <c r="QEW54" i="7" s="1"/>
  <c r="QEY54" i="7" s="1"/>
  <c r="QFA54" i="7" s="1"/>
  <c r="QFC54" i="7" s="1"/>
  <c r="QFE54" i="7" s="1"/>
  <c r="QFG54" i="7" s="1"/>
  <c r="QFI54" i="7" s="1"/>
  <c r="QFK54" i="7" s="1"/>
  <c r="QFM54" i="7" s="1"/>
  <c r="QFO54" i="7" s="1"/>
  <c r="QFQ54" i="7" s="1"/>
  <c r="QFS54" i="7" s="1"/>
  <c r="QFU54" i="7" s="1"/>
  <c r="QFW54" i="7" s="1"/>
  <c r="QFY54" i="7" s="1"/>
  <c r="QGA54" i="7" s="1"/>
  <c r="QGC54" i="7" s="1"/>
  <c r="QGE54" i="7" s="1"/>
  <c r="QGG54" i="7" s="1"/>
  <c r="QGI54" i="7" s="1"/>
  <c r="QGK54" i="7" s="1"/>
  <c r="QGM54" i="7" s="1"/>
  <c r="QGO54" i="7" s="1"/>
  <c r="QGQ54" i="7" s="1"/>
  <c r="QGS54" i="7" s="1"/>
  <c r="QGU54" i="7" s="1"/>
  <c r="QGW54" i="7" s="1"/>
  <c r="QGY54" i="7" s="1"/>
  <c r="QHA54" i="7" s="1"/>
  <c r="QHC54" i="7" s="1"/>
  <c r="QHE54" i="7" s="1"/>
  <c r="QHG54" i="7" s="1"/>
  <c r="QHI54" i="7" s="1"/>
  <c r="QHK54" i="7" s="1"/>
  <c r="QHM54" i="7" s="1"/>
  <c r="QHO54" i="7" s="1"/>
  <c r="QHQ54" i="7" s="1"/>
  <c r="QHS54" i="7" s="1"/>
  <c r="QHU54" i="7" s="1"/>
  <c r="QHW54" i="7" s="1"/>
  <c r="QHY54" i="7" s="1"/>
  <c r="QIA54" i="7" s="1"/>
  <c r="QIC54" i="7" s="1"/>
  <c r="QIE54" i="7" s="1"/>
  <c r="QIG54" i="7" s="1"/>
  <c r="QII54" i="7" s="1"/>
  <c r="QIK54" i="7" s="1"/>
  <c r="QIM54" i="7" s="1"/>
  <c r="QIO54" i="7" s="1"/>
  <c r="QIQ54" i="7" s="1"/>
  <c r="QIS54" i="7" s="1"/>
  <c r="QIU54" i="7" s="1"/>
  <c r="QIW54" i="7" s="1"/>
  <c r="QIY54" i="7" s="1"/>
  <c r="QJA54" i="7" s="1"/>
  <c r="QJC54" i="7" s="1"/>
  <c r="QJE54" i="7" s="1"/>
  <c r="QJG54" i="7" s="1"/>
  <c r="QJI54" i="7" s="1"/>
  <c r="QJK54" i="7" s="1"/>
  <c r="QJM54" i="7" s="1"/>
  <c r="QJO54" i="7" s="1"/>
  <c r="QJQ54" i="7" s="1"/>
  <c r="QJS54" i="7" s="1"/>
  <c r="QJU54" i="7" s="1"/>
  <c r="QJW54" i="7" s="1"/>
  <c r="QJY54" i="7" s="1"/>
  <c r="QKA54" i="7" s="1"/>
  <c r="QKC54" i="7" s="1"/>
  <c r="QKE54" i="7" s="1"/>
  <c r="QKG54" i="7" s="1"/>
  <c r="QKI54" i="7" s="1"/>
  <c r="QKK54" i="7" s="1"/>
  <c r="QKM54" i="7" s="1"/>
  <c r="QKO54" i="7" s="1"/>
  <c r="QKQ54" i="7" s="1"/>
  <c r="QKS54" i="7" s="1"/>
  <c r="QKU54" i="7" s="1"/>
  <c r="QKW54" i="7" s="1"/>
  <c r="QKY54" i="7" s="1"/>
  <c r="QLA54" i="7" s="1"/>
  <c r="QLC54" i="7" s="1"/>
  <c r="QLE54" i="7" s="1"/>
  <c r="QLG54" i="7" s="1"/>
  <c r="QLI54" i="7" s="1"/>
  <c r="QLK54" i="7" s="1"/>
  <c r="QLM54" i="7" s="1"/>
  <c r="QLO54" i="7" s="1"/>
  <c r="QLQ54" i="7" s="1"/>
  <c r="QLS54" i="7" s="1"/>
  <c r="QLU54" i="7" s="1"/>
  <c r="QLW54" i="7" s="1"/>
  <c r="QLY54" i="7" s="1"/>
  <c r="QMA54" i="7" s="1"/>
  <c r="QMC54" i="7" s="1"/>
  <c r="QME54" i="7" s="1"/>
  <c r="QMG54" i="7" s="1"/>
  <c r="QMI54" i="7" s="1"/>
  <c r="QMK54" i="7" s="1"/>
  <c r="QMM54" i="7" s="1"/>
  <c r="QMO54" i="7" s="1"/>
  <c r="QMQ54" i="7" s="1"/>
  <c r="QMS54" i="7" s="1"/>
  <c r="QMU54" i="7" s="1"/>
  <c r="QMW54" i="7" s="1"/>
  <c r="QMY54" i="7" s="1"/>
  <c r="QNA54" i="7" s="1"/>
  <c r="QNC54" i="7" s="1"/>
  <c r="QNE54" i="7" s="1"/>
  <c r="QNG54" i="7" s="1"/>
  <c r="QNI54" i="7" s="1"/>
  <c r="QNK54" i="7" s="1"/>
  <c r="QNM54" i="7" s="1"/>
  <c r="QNO54" i="7" s="1"/>
  <c r="QNQ54" i="7" s="1"/>
  <c r="QNS54" i="7" s="1"/>
  <c r="QNU54" i="7" s="1"/>
  <c r="QNW54" i="7" s="1"/>
  <c r="QNY54" i="7" s="1"/>
  <c r="QOA54" i="7" s="1"/>
  <c r="QOC54" i="7" s="1"/>
  <c r="QOE54" i="7" s="1"/>
  <c r="QOG54" i="7" s="1"/>
  <c r="QOI54" i="7" s="1"/>
  <c r="QOK54" i="7" s="1"/>
  <c r="QOM54" i="7" s="1"/>
  <c r="QOO54" i="7" s="1"/>
  <c r="QOQ54" i="7" s="1"/>
  <c r="QOS54" i="7" s="1"/>
  <c r="QOU54" i="7" s="1"/>
  <c r="QOW54" i="7" s="1"/>
  <c r="QOY54" i="7" s="1"/>
  <c r="QPA54" i="7" s="1"/>
  <c r="QPC54" i="7" s="1"/>
  <c r="QPE54" i="7" s="1"/>
  <c r="QPG54" i="7" s="1"/>
  <c r="QPI54" i="7" s="1"/>
  <c r="QPK54" i="7" s="1"/>
  <c r="QPM54" i="7" s="1"/>
  <c r="QPO54" i="7" s="1"/>
  <c r="QPQ54" i="7" s="1"/>
  <c r="QPS54" i="7" s="1"/>
  <c r="QPU54" i="7" s="1"/>
  <c r="QPW54" i="7" s="1"/>
  <c r="QPY54" i="7" s="1"/>
  <c r="QQA54" i="7" s="1"/>
  <c r="QQC54" i="7" s="1"/>
  <c r="QQE54" i="7" s="1"/>
  <c r="QQG54" i="7" s="1"/>
  <c r="QQI54" i="7" s="1"/>
  <c r="QQK54" i="7" s="1"/>
  <c r="QQM54" i="7" s="1"/>
  <c r="QQO54" i="7" s="1"/>
  <c r="QQQ54" i="7" s="1"/>
  <c r="QQS54" i="7" s="1"/>
  <c r="QQU54" i="7" s="1"/>
  <c r="QQW54" i="7" s="1"/>
  <c r="QQY54" i="7" s="1"/>
  <c r="QRA54" i="7" s="1"/>
  <c r="QRC54" i="7" s="1"/>
  <c r="QRE54" i="7" s="1"/>
  <c r="QRG54" i="7" s="1"/>
  <c r="QRI54" i="7" s="1"/>
  <c r="QRK54" i="7" s="1"/>
  <c r="QRM54" i="7" s="1"/>
  <c r="QRO54" i="7" s="1"/>
  <c r="QRQ54" i="7" s="1"/>
  <c r="QRS54" i="7" s="1"/>
  <c r="QRU54" i="7" s="1"/>
  <c r="QRW54" i="7" s="1"/>
  <c r="QRY54" i="7" s="1"/>
  <c r="QSA54" i="7" s="1"/>
  <c r="QSC54" i="7" s="1"/>
  <c r="QSE54" i="7" s="1"/>
  <c r="QSG54" i="7" s="1"/>
  <c r="QSI54" i="7" s="1"/>
  <c r="QSK54" i="7" s="1"/>
  <c r="QSM54" i="7" s="1"/>
  <c r="QSO54" i="7" s="1"/>
  <c r="QSQ54" i="7" s="1"/>
  <c r="QSS54" i="7" s="1"/>
  <c r="QSU54" i="7" s="1"/>
  <c r="QSW54" i="7" s="1"/>
  <c r="QSY54" i="7" s="1"/>
  <c r="QTA54" i="7" s="1"/>
  <c r="QTC54" i="7" s="1"/>
  <c r="QTE54" i="7" s="1"/>
  <c r="QTG54" i="7" s="1"/>
  <c r="QTI54" i="7" s="1"/>
  <c r="QTK54" i="7" s="1"/>
  <c r="QTM54" i="7" s="1"/>
  <c r="QTO54" i="7" s="1"/>
  <c r="QTQ54" i="7" s="1"/>
  <c r="QTS54" i="7" s="1"/>
  <c r="QTU54" i="7" s="1"/>
  <c r="QTW54" i="7" s="1"/>
  <c r="QTY54" i="7" s="1"/>
  <c r="QUA54" i="7" s="1"/>
  <c r="QUC54" i="7" s="1"/>
  <c r="QUE54" i="7" s="1"/>
  <c r="QUG54" i="7" s="1"/>
  <c r="QUI54" i="7" s="1"/>
  <c r="QUK54" i="7" s="1"/>
  <c r="QUM54" i="7" s="1"/>
  <c r="QUO54" i="7" s="1"/>
  <c r="QUQ54" i="7" s="1"/>
  <c r="QUS54" i="7" s="1"/>
  <c r="QUU54" i="7" s="1"/>
  <c r="QUW54" i="7" s="1"/>
  <c r="QUY54" i="7" s="1"/>
  <c r="QVA54" i="7" s="1"/>
  <c r="QVC54" i="7" s="1"/>
  <c r="QVE54" i="7" s="1"/>
  <c r="QVG54" i="7" s="1"/>
  <c r="QVI54" i="7" s="1"/>
  <c r="QVK54" i="7" s="1"/>
  <c r="QVM54" i="7" s="1"/>
  <c r="QVO54" i="7" s="1"/>
  <c r="QVQ54" i="7" s="1"/>
  <c r="QVS54" i="7" s="1"/>
  <c r="QVU54" i="7" s="1"/>
  <c r="QVW54" i="7" s="1"/>
  <c r="QVY54" i="7" s="1"/>
  <c r="QWA54" i="7" s="1"/>
  <c r="QWC54" i="7" s="1"/>
  <c r="QWE54" i="7" s="1"/>
  <c r="QWG54" i="7" s="1"/>
  <c r="QWI54" i="7" s="1"/>
  <c r="QWK54" i="7" s="1"/>
  <c r="QWM54" i="7" s="1"/>
  <c r="QWO54" i="7" s="1"/>
  <c r="QWQ54" i="7" s="1"/>
  <c r="QWS54" i="7" s="1"/>
  <c r="QWU54" i="7" s="1"/>
  <c r="QWW54" i="7" s="1"/>
  <c r="QWY54" i="7" s="1"/>
  <c r="QXA54" i="7" s="1"/>
  <c r="QXC54" i="7" s="1"/>
  <c r="QXE54" i="7" s="1"/>
  <c r="QXG54" i="7" s="1"/>
  <c r="QXI54" i="7" s="1"/>
  <c r="QXK54" i="7" s="1"/>
  <c r="QXM54" i="7" s="1"/>
  <c r="QXO54" i="7" s="1"/>
  <c r="QXQ54" i="7" s="1"/>
  <c r="QXS54" i="7" s="1"/>
  <c r="QXU54" i="7" s="1"/>
  <c r="QXW54" i="7" s="1"/>
  <c r="QXY54" i="7" s="1"/>
  <c r="QYA54" i="7" s="1"/>
  <c r="QYC54" i="7" s="1"/>
  <c r="QYE54" i="7" s="1"/>
  <c r="QYG54" i="7" s="1"/>
  <c r="QYI54" i="7" s="1"/>
  <c r="QYK54" i="7" s="1"/>
  <c r="QYM54" i="7" s="1"/>
  <c r="QYO54" i="7" s="1"/>
  <c r="QYQ54" i="7" s="1"/>
  <c r="QYS54" i="7" s="1"/>
  <c r="QYU54" i="7" s="1"/>
  <c r="QYW54" i="7" s="1"/>
  <c r="QYY54" i="7" s="1"/>
  <c r="QZA54" i="7" s="1"/>
  <c r="QZC54" i="7" s="1"/>
  <c r="QZE54" i="7" s="1"/>
  <c r="QZG54" i="7" s="1"/>
  <c r="QZI54" i="7" s="1"/>
  <c r="QZK54" i="7" s="1"/>
  <c r="QZM54" i="7" s="1"/>
  <c r="QZO54" i="7" s="1"/>
  <c r="QZQ54" i="7" s="1"/>
  <c r="QZS54" i="7" s="1"/>
  <c r="QZU54" i="7" s="1"/>
  <c r="QZW54" i="7" s="1"/>
  <c r="QZY54" i="7" s="1"/>
  <c r="RAA54" i="7" s="1"/>
  <c r="RAC54" i="7" s="1"/>
  <c r="RAE54" i="7" s="1"/>
  <c r="RAG54" i="7" s="1"/>
  <c r="RAI54" i="7" s="1"/>
  <c r="RAK54" i="7" s="1"/>
  <c r="RAM54" i="7" s="1"/>
  <c r="RAO54" i="7" s="1"/>
  <c r="RAQ54" i="7" s="1"/>
  <c r="RAS54" i="7" s="1"/>
  <c r="RAU54" i="7" s="1"/>
  <c r="RAW54" i="7" s="1"/>
  <c r="RAY54" i="7" s="1"/>
  <c r="RBA54" i="7" s="1"/>
  <c r="RBC54" i="7" s="1"/>
  <c r="RBE54" i="7" s="1"/>
  <c r="RBG54" i="7" s="1"/>
  <c r="RBI54" i="7" s="1"/>
  <c r="RBK54" i="7" s="1"/>
  <c r="RBM54" i="7" s="1"/>
  <c r="RBO54" i="7" s="1"/>
  <c r="RBQ54" i="7" s="1"/>
  <c r="RBS54" i="7" s="1"/>
  <c r="RBU54" i="7" s="1"/>
  <c r="RBW54" i="7" s="1"/>
  <c r="RBY54" i="7" s="1"/>
  <c r="RCA54" i="7" s="1"/>
  <c r="RCC54" i="7" s="1"/>
  <c r="RCE54" i="7" s="1"/>
  <c r="RCG54" i="7" s="1"/>
  <c r="RCI54" i="7" s="1"/>
  <c r="RCK54" i="7" s="1"/>
  <c r="RCM54" i="7" s="1"/>
  <c r="RCO54" i="7" s="1"/>
  <c r="RCQ54" i="7" s="1"/>
  <c r="RCS54" i="7" s="1"/>
  <c r="RCU54" i="7" s="1"/>
  <c r="RCW54" i="7" s="1"/>
  <c r="RCY54" i="7" s="1"/>
  <c r="RDA54" i="7" s="1"/>
  <c r="RDC54" i="7" s="1"/>
  <c r="RDE54" i="7" s="1"/>
  <c r="RDG54" i="7" s="1"/>
  <c r="RDI54" i="7" s="1"/>
  <c r="RDK54" i="7" s="1"/>
  <c r="RDM54" i="7" s="1"/>
  <c r="RDO54" i="7" s="1"/>
  <c r="RDQ54" i="7" s="1"/>
  <c r="RDS54" i="7" s="1"/>
  <c r="RDU54" i="7" s="1"/>
  <c r="RDW54" i="7" s="1"/>
  <c r="RDY54" i="7" s="1"/>
  <c r="REA54" i="7" s="1"/>
  <c r="REC54" i="7" s="1"/>
  <c r="REE54" i="7" s="1"/>
  <c r="REG54" i="7" s="1"/>
  <c r="REI54" i="7" s="1"/>
  <c r="REK54" i="7" s="1"/>
  <c r="REM54" i="7" s="1"/>
  <c r="REO54" i="7" s="1"/>
  <c r="REQ54" i="7" s="1"/>
  <c r="RES54" i="7" s="1"/>
  <c r="REU54" i="7" s="1"/>
  <c r="REW54" i="7" s="1"/>
  <c r="REY54" i="7" s="1"/>
  <c r="RFA54" i="7" s="1"/>
  <c r="RFC54" i="7" s="1"/>
  <c r="RFE54" i="7" s="1"/>
  <c r="RFG54" i="7" s="1"/>
  <c r="RFI54" i="7" s="1"/>
  <c r="RFK54" i="7" s="1"/>
  <c r="RFM54" i="7" s="1"/>
  <c r="RFO54" i="7" s="1"/>
  <c r="RFQ54" i="7" s="1"/>
  <c r="RFS54" i="7" s="1"/>
  <c r="RFU54" i="7" s="1"/>
  <c r="RFW54" i="7" s="1"/>
  <c r="RFY54" i="7" s="1"/>
  <c r="RGA54" i="7" s="1"/>
  <c r="RGC54" i="7" s="1"/>
  <c r="RGE54" i="7" s="1"/>
  <c r="RGG54" i="7" s="1"/>
  <c r="RGI54" i="7" s="1"/>
  <c r="RGK54" i="7" s="1"/>
  <c r="RGM54" i="7" s="1"/>
  <c r="RGO54" i="7" s="1"/>
  <c r="RGQ54" i="7" s="1"/>
  <c r="RGS54" i="7" s="1"/>
  <c r="RGU54" i="7" s="1"/>
  <c r="RGW54" i="7" s="1"/>
  <c r="RGY54" i="7" s="1"/>
  <c r="RHA54" i="7" s="1"/>
  <c r="RHC54" i="7" s="1"/>
  <c r="RHE54" i="7" s="1"/>
  <c r="RHG54" i="7" s="1"/>
  <c r="RHI54" i="7" s="1"/>
  <c r="RHK54" i="7" s="1"/>
  <c r="RHM54" i="7" s="1"/>
  <c r="RHO54" i="7" s="1"/>
  <c r="RHQ54" i="7" s="1"/>
  <c r="RHS54" i="7" s="1"/>
  <c r="RHU54" i="7" s="1"/>
  <c r="RHW54" i="7" s="1"/>
  <c r="RHY54" i="7" s="1"/>
  <c r="RIA54" i="7" s="1"/>
  <c r="RIC54" i="7" s="1"/>
  <c r="RIE54" i="7" s="1"/>
  <c r="RIG54" i="7" s="1"/>
  <c r="RII54" i="7" s="1"/>
  <c r="RIK54" i="7" s="1"/>
  <c r="RIM54" i="7" s="1"/>
  <c r="RIO54" i="7" s="1"/>
  <c r="RIQ54" i="7" s="1"/>
  <c r="RIS54" i="7" s="1"/>
  <c r="RIU54" i="7" s="1"/>
  <c r="RIW54" i="7" s="1"/>
  <c r="RIY54" i="7" s="1"/>
  <c r="RJA54" i="7" s="1"/>
  <c r="RJC54" i="7" s="1"/>
  <c r="RJE54" i="7" s="1"/>
  <c r="RJG54" i="7" s="1"/>
  <c r="RJI54" i="7" s="1"/>
  <c r="RJK54" i="7" s="1"/>
  <c r="RJM54" i="7" s="1"/>
  <c r="RJO54" i="7" s="1"/>
  <c r="RJQ54" i="7" s="1"/>
  <c r="RJS54" i="7" s="1"/>
  <c r="RJU54" i="7" s="1"/>
  <c r="RJW54" i="7" s="1"/>
  <c r="RJY54" i="7" s="1"/>
  <c r="RKA54" i="7" s="1"/>
  <c r="RKC54" i="7" s="1"/>
  <c r="RKE54" i="7" s="1"/>
  <c r="RKG54" i="7" s="1"/>
  <c r="RKI54" i="7" s="1"/>
  <c r="RKK54" i="7" s="1"/>
  <c r="RKM54" i="7" s="1"/>
  <c r="RKO54" i="7" s="1"/>
  <c r="RKQ54" i="7" s="1"/>
  <c r="RKS54" i="7" s="1"/>
  <c r="RKU54" i="7" s="1"/>
  <c r="RKW54" i="7" s="1"/>
  <c r="RKY54" i="7" s="1"/>
  <c r="RLA54" i="7" s="1"/>
  <c r="RLC54" i="7" s="1"/>
  <c r="RLE54" i="7" s="1"/>
  <c r="RLG54" i="7" s="1"/>
  <c r="RLI54" i="7" s="1"/>
  <c r="RLK54" i="7" s="1"/>
  <c r="RLM54" i="7" s="1"/>
  <c r="RLO54" i="7" s="1"/>
  <c r="RLQ54" i="7" s="1"/>
  <c r="RLS54" i="7" s="1"/>
  <c r="RLU54" i="7" s="1"/>
  <c r="RLW54" i="7" s="1"/>
  <c r="RLY54" i="7" s="1"/>
  <c r="RMA54" i="7" s="1"/>
  <c r="RMC54" i="7" s="1"/>
  <c r="RME54" i="7" s="1"/>
  <c r="RMG54" i="7" s="1"/>
  <c r="RMI54" i="7" s="1"/>
  <c r="RMK54" i="7" s="1"/>
  <c r="RMM54" i="7" s="1"/>
  <c r="RMO54" i="7" s="1"/>
  <c r="RMQ54" i="7" s="1"/>
  <c r="RMS54" i="7" s="1"/>
  <c r="RMU54" i="7" s="1"/>
  <c r="RMW54" i="7" s="1"/>
  <c r="RMY54" i="7" s="1"/>
  <c r="RNA54" i="7" s="1"/>
  <c r="RNC54" i="7" s="1"/>
  <c r="RNE54" i="7" s="1"/>
  <c r="RNG54" i="7" s="1"/>
  <c r="RNI54" i="7" s="1"/>
  <c r="RNK54" i="7" s="1"/>
  <c r="RNM54" i="7" s="1"/>
  <c r="RNO54" i="7" s="1"/>
  <c r="RNQ54" i="7" s="1"/>
  <c r="RNS54" i="7" s="1"/>
  <c r="RNU54" i="7" s="1"/>
  <c r="RNW54" i="7" s="1"/>
  <c r="RNY54" i="7" s="1"/>
  <c r="ROA54" i="7" s="1"/>
  <c r="ROC54" i="7" s="1"/>
  <c r="ROE54" i="7" s="1"/>
  <c r="ROG54" i="7" s="1"/>
  <c r="ROI54" i="7" s="1"/>
  <c r="ROK54" i="7" s="1"/>
  <c r="ROM54" i="7" s="1"/>
  <c r="ROO54" i="7" s="1"/>
  <c r="ROQ54" i="7" s="1"/>
  <c r="ROS54" i="7" s="1"/>
  <c r="ROU54" i="7" s="1"/>
  <c r="ROW54" i="7" s="1"/>
  <c r="ROY54" i="7" s="1"/>
  <c r="RPA54" i="7" s="1"/>
  <c r="RPC54" i="7" s="1"/>
  <c r="RPE54" i="7" s="1"/>
  <c r="RPG54" i="7" s="1"/>
  <c r="RPI54" i="7" s="1"/>
  <c r="RPK54" i="7" s="1"/>
  <c r="RPM54" i="7" s="1"/>
  <c r="RPO54" i="7" s="1"/>
  <c r="RPQ54" i="7" s="1"/>
  <c r="RPS54" i="7" s="1"/>
  <c r="RPU54" i="7" s="1"/>
  <c r="RPW54" i="7" s="1"/>
  <c r="RPY54" i="7" s="1"/>
  <c r="RQA54" i="7" s="1"/>
  <c r="RQC54" i="7" s="1"/>
  <c r="RQE54" i="7" s="1"/>
  <c r="RQG54" i="7" s="1"/>
  <c r="RQI54" i="7" s="1"/>
  <c r="RQK54" i="7" s="1"/>
  <c r="RQM54" i="7" s="1"/>
  <c r="RQO54" i="7" s="1"/>
  <c r="RQQ54" i="7" s="1"/>
  <c r="RQS54" i="7" s="1"/>
  <c r="RQU54" i="7" s="1"/>
  <c r="RQW54" i="7" s="1"/>
  <c r="RQY54" i="7" s="1"/>
  <c r="RRA54" i="7" s="1"/>
  <c r="RRC54" i="7" s="1"/>
  <c r="RRE54" i="7" s="1"/>
  <c r="RRG54" i="7" s="1"/>
  <c r="RRI54" i="7" s="1"/>
  <c r="RRK54" i="7" s="1"/>
  <c r="RRM54" i="7" s="1"/>
  <c r="RRO54" i="7" s="1"/>
  <c r="RRQ54" i="7" s="1"/>
  <c r="RRS54" i="7" s="1"/>
  <c r="RRU54" i="7" s="1"/>
  <c r="RRW54" i="7" s="1"/>
  <c r="RRY54" i="7" s="1"/>
  <c r="RSA54" i="7" s="1"/>
  <c r="RSC54" i="7" s="1"/>
  <c r="RSE54" i="7" s="1"/>
  <c r="RSG54" i="7" s="1"/>
  <c r="RSI54" i="7" s="1"/>
  <c r="RSK54" i="7" s="1"/>
  <c r="RSM54" i="7" s="1"/>
  <c r="RSO54" i="7" s="1"/>
  <c r="RSQ54" i="7" s="1"/>
  <c r="RSS54" i="7" s="1"/>
  <c r="RSU54" i="7" s="1"/>
  <c r="RSW54" i="7" s="1"/>
  <c r="RSY54" i="7" s="1"/>
  <c r="RTA54" i="7" s="1"/>
  <c r="RTC54" i="7" s="1"/>
  <c r="RTE54" i="7" s="1"/>
  <c r="RTG54" i="7" s="1"/>
  <c r="RTI54" i="7" s="1"/>
  <c r="RTK54" i="7" s="1"/>
  <c r="RTM54" i="7" s="1"/>
  <c r="RTO54" i="7" s="1"/>
  <c r="RTQ54" i="7" s="1"/>
  <c r="RTS54" i="7" s="1"/>
  <c r="RTU54" i="7" s="1"/>
  <c r="RTW54" i="7" s="1"/>
  <c r="RTY54" i="7" s="1"/>
  <c r="RUA54" i="7" s="1"/>
  <c r="RUC54" i="7" s="1"/>
  <c r="RUE54" i="7" s="1"/>
  <c r="RUG54" i="7" s="1"/>
  <c r="RUI54" i="7" s="1"/>
  <c r="RUK54" i="7" s="1"/>
  <c r="RUM54" i="7" s="1"/>
  <c r="RUO54" i="7" s="1"/>
  <c r="RUQ54" i="7" s="1"/>
  <c r="RUS54" i="7" s="1"/>
  <c r="RUU54" i="7" s="1"/>
  <c r="RUW54" i="7" s="1"/>
  <c r="RUY54" i="7" s="1"/>
  <c r="RVA54" i="7" s="1"/>
  <c r="RVC54" i="7" s="1"/>
  <c r="RVE54" i="7" s="1"/>
  <c r="RVG54" i="7" s="1"/>
  <c r="RVI54" i="7" s="1"/>
  <c r="RVK54" i="7" s="1"/>
  <c r="RVM54" i="7" s="1"/>
  <c r="RVO54" i="7" s="1"/>
  <c r="RVQ54" i="7" s="1"/>
  <c r="RVS54" i="7" s="1"/>
  <c r="RVU54" i="7" s="1"/>
  <c r="RVW54" i="7" s="1"/>
  <c r="RVY54" i="7" s="1"/>
  <c r="RWA54" i="7" s="1"/>
  <c r="RWC54" i="7" s="1"/>
  <c r="RWE54" i="7" s="1"/>
  <c r="RWG54" i="7" s="1"/>
  <c r="RWI54" i="7" s="1"/>
  <c r="RWK54" i="7" s="1"/>
  <c r="RWM54" i="7" s="1"/>
  <c r="RWO54" i="7" s="1"/>
  <c r="RWQ54" i="7" s="1"/>
  <c r="RWS54" i="7" s="1"/>
  <c r="RWU54" i="7" s="1"/>
  <c r="RWW54" i="7" s="1"/>
  <c r="RWY54" i="7" s="1"/>
  <c r="RXA54" i="7" s="1"/>
  <c r="RXC54" i="7" s="1"/>
  <c r="RXE54" i="7" s="1"/>
  <c r="RXG54" i="7" s="1"/>
  <c r="RXI54" i="7" s="1"/>
  <c r="RXK54" i="7" s="1"/>
  <c r="RXM54" i="7" s="1"/>
  <c r="RXO54" i="7" s="1"/>
  <c r="RXQ54" i="7" s="1"/>
  <c r="RXS54" i="7" s="1"/>
  <c r="RXU54" i="7" s="1"/>
  <c r="RXW54" i="7" s="1"/>
  <c r="RXY54" i="7" s="1"/>
  <c r="RYA54" i="7" s="1"/>
  <c r="RYC54" i="7" s="1"/>
  <c r="RYE54" i="7" s="1"/>
  <c r="RYG54" i="7" s="1"/>
  <c r="RYI54" i="7" s="1"/>
  <c r="RYK54" i="7" s="1"/>
  <c r="RYM54" i="7" s="1"/>
  <c r="RYO54" i="7" s="1"/>
  <c r="RYQ54" i="7" s="1"/>
  <c r="RYS54" i="7" s="1"/>
  <c r="RYU54" i="7" s="1"/>
  <c r="RYW54" i="7" s="1"/>
  <c r="RYY54" i="7" s="1"/>
  <c r="RZA54" i="7" s="1"/>
  <c r="RZC54" i="7" s="1"/>
  <c r="RZE54" i="7" s="1"/>
  <c r="RZG54" i="7" s="1"/>
  <c r="RZI54" i="7" s="1"/>
  <c r="RZK54" i="7" s="1"/>
  <c r="RZM54" i="7" s="1"/>
  <c r="RZO54" i="7" s="1"/>
  <c r="RZQ54" i="7" s="1"/>
  <c r="RZS54" i="7" s="1"/>
  <c r="RZU54" i="7" s="1"/>
  <c r="RZW54" i="7" s="1"/>
  <c r="RZY54" i="7" s="1"/>
  <c r="SAA54" i="7" s="1"/>
  <c r="SAC54" i="7" s="1"/>
  <c r="SAE54" i="7" s="1"/>
  <c r="SAG54" i="7" s="1"/>
  <c r="SAI54" i="7" s="1"/>
  <c r="SAK54" i="7" s="1"/>
  <c r="SAM54" i="7" s="1"/>
  <c r="SAO54" i="7" s="1"/>
  <c r="SAQ54" i="7" s="1"/>
  <c r="SAS54" i="7" s="1"/>
  <c r="SAU54" i="7" s="1"/>
  <c r="SAW54" i="7" s="1"/>
  <c r="SAY54" i="7" s="1"/>
  <c r="SBA54" i="7" s="1"/>
  <c r="SBC54" i="7" s="1"/>
  <c r="SBE54" i="7" s="1"/>
  <c r="SBG54" i="7" s="1"/>
  <c r="SBI54" i="7" s="1"/>
  <c r="SBK54" i="7" s="1"/>
  <c r="SBM54" i="7" s="1"/>
  <c r="SBO54" i="7" s="1"/>
  <c r="SBQ54" i="7" s="1"/>
  <c r="SBS54" i="7" s="1"/>
  <c r="SBU54" i="7" s="1"/>
  <c r="SBW54" i="7" s="1"/>
  <c r="SBY54" i="7" s="1"/>
  <c r="SCA54" i="7" s="1"/>
  <c r="SCC54" i="7" s="1"/>
  <c r="SCE54" i="7" s="1"/>
  <c r="SCG54" i="7" s="1"/>
  <c r="SCI54" i="7" s="1"/>
  <c r="SCK54" i="7" s="1"/>
  <c r="SCM54" i="7" s="1"/>
  <c r="SCO54" i="7" s="1"/>
  <c r="SCQ54" i="7" s="1"/>
  <c r="SCS54" i="7" s="1"/>
  <c r="SCU54" i="7" s="1"/>
  <c r="SCW54" i="7" s="1"/>
  <c r="SCY54" i="7" s="1"/>
  <c r="SDA54" i="7" s="1"/>
  <c r="SDC54" i="7" s="1"/>
  <c r="SDE54" i="7" s="1"/>
  <c r="SDG54" i="7" s="1"/>
  <c r="SDI54" i="7" s="1"/>
  <c r="SDK54" i="7" s="1"/>
  <c r="SDM54" i="7" s="1"/>
  <c r="SDO54" i="7" s="1"/>
  <c r="SDQ54" i="7" s="1"/>
  <c r="SDS54" i="7" s="1"/>
  <c r="SDU54" i="7" s="1"/>
  <c r="SDW54" i="7" s="1"/>
  <c r="SDY54" i="7" s="1"/>
  <c r="SEA54" i="7" s="1"/>
  <c r="SEC54" i="7" s="1"/>
  <c r="SEE54" i="7" s="1"/>
  <c r="SEG54" i="7" s="1"/>
  <c r="SEI54" i="7" s="1"/>
  <c r="SEK54" i="7" s="1"/>
  <c r="SEM54" i="7" s="1"/>
  <c r="SEO54" i="7" s="1"/>
  <c r="SEQ54" i="7" s="1"/>
  <c r="SES54" i="7" s="1"/>
  <c r="SEU54" i="7" s="1"/>
  <c r="SEW54" i="7" s="1"/>
  <c r="SEY54" i="7" s="1"/>
  <c r="SFA54" i="7" s="1"/>
  <c r="SFC54" i="7" s="1"/>
  <c r="SFE54" i="7" s="1"/>
  <c r="SFG54" i="7" s="1"/>
  <c r="SFI54" i="7" s="1"/>
  <c r="SFK54" i="7" s="1"/>
  <c r="SFM54" i="7" s="1"/>
  <c r="SFO54" i="7" s="1"/>
  <c r="SFQ54" i="7" s="1"/>
  <c r="SFS54" i="7" s="1"/>
  <c r="SFU54" i="7" s="1"/>
  <c r="SFW54" i="7" s="1"/>
  <c r="SFY54" i="7" s="1"/>
  <c r="SGA54" i="7" s="1"/>
  <c r="SGC54" i="7" s="1"/>
  <c r="SGE54" i="7" s="1"/>
  <c r="SGG54" i="7" s="1"/>
  <c r="SGI54" i="7" s="1"/>
  <c r="SGK54" i="7" s="1"/>
  <c r="SGM54" i="7" s="1"/>
  <c r="SGO54" i="7" s="1"/>
  <c r="SGQ54" i="7" s="1"/>
  <c r="SGS54" i="7" s="1"/>
  <c r="SGU54" i="7" s="1"/>
  <c r="SGW54" i="7" s="1"/>
  <c r="SGY54" i="7" s="1"/>
  <c r="SHA54" i="7" s="1"/>
  <c r="SHC54" i="7" s="1"/>
  <c r="SHE54" i="7" s="1"/>
  <c r="SHG54" i="7" s="1"/>
  <c r="SHI54" i="7" s="1"/>
  <c r="SHK54" i="7" s="1"/>
  <c r="SHM54" i="7" s="1"/>
  <c r="SHO54" i="7" s="1"/>
  <c r="SHQ54" i="7" s="1"/>
  <c r="SHS54" i="7" s="1"/>
  <c r="SHU54" i="7" s="1"/>
  <c r="SHW54" i="7" s="1"/>
  <c r="SHY54" i="7" s="1"/>
  <c r="SIA54" i="7" s="1"/>
  <c r="SIC54" i="7" s="1"/>
  <c r="SIE54" i="7" s="1"/>
  <c r="SIG54" i="7" s="1"/>
  <c r="SII54" i="7" s="1"/>
  <c r="SIK54" i="7" s="1"/>
  <c r="SIM54" i="7" s="1"/>
  <c r="SIO54" i="7" s="1"/>
  <c r="SIQ54" i="7" s="1"/>
  <c r="SIS54" i="7" s="1"/>
  <c r="SIU54" i="7" s="1"/>
  <c r="SIW54" i="7" s="1"/>
  <c r="SIY54" i="7" s="1"/>
  <c r="SJA54" i="7" s="1"/>
  <c r="SJC54" i="7" s="1"/>
  <c r="SJE54" i="7" s="1"/>
  <c r="SJG54" i="7" s="1"/>
  <c r="SJI54" i="7" s="1"/>
  <c r="SJK54" i="7" s="1"/>
  <c r="SJM54" i="7" s="1"/>
  <c r="SJO54" i="7" s="1"/>
  <c r="SJQ54" i="7" s="1"/>
  <c r="SJS54" i="7" s="1"/>
  <c r="SJU54" i="7" s="1"/>
  <c r="SJW54" i="7" s="1"/>
  <c r="SJY54" i="7" s="1"/>
  <c r="SKA54" i="7" s="1"/>
  <c r="SKC54" i="7" s="1"/>
  <c r="SKE54" i="7" s="1"/>
  <c r="SKG54" i="7" s="1"/>
  <c r="SKI54" i="7" s="1"/>
  <c r="SKK54" i="7" s="1"/>
  <c r="SKM54" i="7" s="1"/>
  <c r="SKO54" i="7" s="1"/>
  <c r="SKQ54" i="7" s="1"/>
  <c r="SKS54" i="7" s="1"/>
  <c r="SKU54" i="7" s="1"/>
  <c r="SKW54" i="7" s="1"/>
  <c r="SKY54" i="7" s="1"/>
  <c r="SLA54" i="7" s="1"/>
  <c r="SLC54" i="7" s="1"/>
  <c r="SLE54" i="7" s="1"/>
  <c r="SLG54" i="7" s="1"/>
  <c r="SLI54" i="7" s="1"/>
  <c r="SLK54" i="7" s="1"/>
  <c r="SLM54" i="7" s="1"/>
  <c r="SLO54" i="7" s="1"/>
  <c r="SLQ54" i="7" s="1"/>
  <c r="SLS54" i="7" s="1"/>
  <c r="SLU54" i="7" s="1"/>
  <c r="SLW54" i="7" s="1"/>
  <c r="SLY54" i="7" s="1"/>
  <c r="SMA54" i="7" s="1"/>
  <c r="SMC54" i="7" s="1"/>
  <c r="SME54" i="7" s="1"/>
  <c r="SMG54" i="7" s="1"/>
  <c r="SMI54" i="7" s="1"/>
  <c r="SMK54" i="7" s="1"/>
  <c r="SMM54" i="7" s="1"/>
  <c r="SMO54" i="7" s="1"/>
  <c r="SMQ54" i="7" s="1"/>
  <c r="SMS54" i="7" s="1"/>
  <c r="SMU54" i="7" s="1"/>
  <c r="SMW54" i="7" s="1"/>
  <c r="SMY54" i="7" s="1"/>
  <c r="SNA54" i="7" s="1"/>
  <c r="SNC54" i="7" s="1"/>
  <c r="SNE54" i="7" s="1"/>
  <c r="SNG54" i="7" s="1"/>
  <c r="SNI54" i="7" s="1"/>
  <c r="SNK54" i="7" s="1"/>
  <c r="SNM54" i="7" s="1"/>
  <c r="SNO54" i="7" s="1"/>
  <c r="SNQ54" i="7" s="1"/>
  <c r="SNS54" i="7" s="1"/>
  <c r="SNU54" i="7" s="1"/>
  <c r="SNW54" i="7" s="1"/>
  <c r="SNY54" i="7" s="1"/>
  <c r="SOA54" i="7" s="1"/>
  <c r="SOC54" i="7" s="1"/>
  <c r="SOE54" i="7" s="1"/>
  <c r="SOG54" i="7" s="1"/>
  <c r="SOI54" i="7" s="1"/>
  <c r="SOK54" i="7" s="1"/>
  <c r="SOM54" i="7" s="1"/>
  <c r="SOO54" i="7" s="1"/>
  <c r="SOQ54" i="7" s="1"/>
  <c r="SOS54" i="7" s="1"/>
  <c r="SOU54" i="7" s="1"/>
  <c r="SOW54" i="7" s="1"/>
  <c r="SOY54" i="7" s="1"/>
  <c r="SPA54" i="7" s="1"/>
  <c r="SPC54" i="7" s="1"/>
  <c r="SPE54" i="7" s="1"/>
  <c r="SPG54" i="7" s="1"/>
  <c r="SPI54" i="7" s="1"/>
  <c r="SPK54" i="7" s="1"/>
  <c r="SPM54" i="7" s="1"/>
  <c r="SPO54" i="7" s="1"/>
  <c r="SPQ54" i="7" s="1"/>
  <c r="SPS54" i="7" s="1"/>
  <c r="SPU54" i="7" s="1"/>
  <c r="SPW54" i="7" s="1"/>
  <c r="SPY54" i="7" s="1"/>
  <c r="SQA54" i="7" s="1"/>
  <c r="SQC54" i="7" s="1"/>
  <c r="SQE54" i="7" s="1"/>
  <c r="SQG54" i="7" s="1"/>
  <c r="SQI54" i="7" s="1"/>
  <c r="SQK54" i="7" s="1"/>
  <c r="SQM54" i="7" s="1"/>
  <c r="SQO54" i="7" s="1"/>
  <c r="SQQ54" i="7" s="1"/>
  <c r="SQS54" i="7" s="1"/>
  <c r="SQU54" i="7" s="1"/>
  <c r="SQW54" i="7" s="1"/>
  <c r="SQY54" i="7" s="1"/>
  <c r="SRA54" i="7" s="1"/>
  <c r="SRC54" i="7" s="1"/>
  <c r="SRE54" i="7" s="1"/>
  <c r="SRG54" i="7" s="1"/>
  <c r="SRI54" i="7" s="1"/>
  <c r="SRK54" i="7" s="1"/>
  <c r="SRM54" i="7" s="1"/>
  <c r="SRO54" i="7" s="1"/>
  <c r="SRQ54" i="7" s="1"/>
  <c r="SRS54" i="7" s="1"/>
  <c r="SRU54" i="7" s="1"/>
  <c r="SRW54" i="7" s="1"/>
  <c r="SRY54" i="7" s="1"/>
  <c r="SSA54" i="7" s="1"/>
  <c r="SSC54" i="7" s="1"/>
  <c r="SSE54" i="7" s="1"/>
  <c r="SSG54" i="7" s="1"/>
  <c r="SSI54" i="7" s="1"/>
  <c r="SSK54" i="7" s="1"/>
  <c r="SSM54" i="7" s="1"/>
  <c r="SSO54" i="7" s="1"/>
  <c r="SSQ54" i="7" s="1"/>
  <c r="SSS54" i="7" s="1"/>
  <c r="SSU54" i="7" s="1"/>
  <c r="SSW54" i="7" s="1"/>
  <c r="SSY54" i="7" s="1"/>
  <c r="STA54" i="7" s="1"/>
  <c r="STC54" i="7" s="1"/>
  <c r="STE54" i="7" s="1"/>
  <c r="STG54" i="7" s="1"/>
  <c r="STI54" i="7" s="1"/>
  <c r="STK54" i="7" s="1"/>
  <c r="STM54" i="7" s="1"/>
  <c r="STO54" i="7" s="1"/>
  <c r="STQ54" i="7" s="1"/>
  <c r="STS54" i="7" s="1"/>
  <c r="STU54" i="7" s="1"/>
  <c r="STW54" i="7" s="1"/>
  <c r="STY54" i="7" s="1"/>
  <c r="SUA54" i="7" s="1"/>
  <c r="SUC54" i="7" s="1"/>
  <c r="SUE54" i="7" s="1"/>
  <c r="SUG54" i="7" s="1"/>
  <c r="SUI54" i="7" s="1"/>
  <c r="SUK54" i="7" s="1"/>
  <c r="SUM54" i="7" s="1"/>
  <c r="SUO54" i="7" s="1"/>
  <c r="SUQ54" i="7" s="1"/>
  <c r="SUS54" i="7" s="1"/>
  <c r="SUU54" i="7" s="1"/>
  <c r="SUW54" i="7" s="1"/>
  <c r="SUY54" i="7" s="1"/>
  <c r="SVA54" i="7" s="1"/>
  <c r="SVC54" i="7" s="1"/>
  <c r="SVE54" i="7" s="1"/>
  <c r="SVG54" i="7" s="1"/>
  <c r="SVI54" i="7" s="1"/>
  <c r="SVK54" i="7" s="1"/>
  <c r="SVM54" i="7" s="1"/>
  <c r="SVO54" i="7" s="1"/>
  <c r="SVQ54" i="7" s="1"/>
  <c r="SVS54" i="7" s="1"/>
  <c r="SVU54" i="7" s="1"/>
  <c r="SVW54" i="7" s="1"/>
  <c r="SVY54" i="7" s="1"/>
  <c r="SWA54" i="7" s="1"/>
  <c r="SWC54" i="7" s="1"/>
  <c r="SWE54" i="7" s="1"/>
  <c r="SWG54" i="7" s="1"/>
  <c r="SWI54" i="7" s="1"/>
  <c r="SWK54" i="7" s="1"/>
  <c r="SWM54" i="7" s="1"/>
  <c r="SWO54" i="7" s="1"/>
  <c r="SWQ54" i="7" s="1"/>
  <c r="SWS54" i="7" s="1"/>
  <c r="SWU54" i="7" s="1"/>
  <c r="SWW54" i="7" s="1"/>
  <c r="SWY54" i="7" s="1"/>
  <c r="SXA54" i="7" s="1"/>
  <c r="SXC54" i="7" s="1"/>
  <c r="SXE54" i="7" s="1"/>
  <c r="SXG54" i="7" s="1"/>
  <c r="SXI54" i="7" s="1"/>
  <c r="SXK54" i="7" s="1"/>
  <c r="SXM54" i="7" s="1"/>
  <c r="SXO54" i="7" s="1"/>
  <c r="SXQ54" i="7" s="1"/>
  <c r="SXS54" i="7" s="1"/>
  <c r="SXU54" i="7" s="1"/>
  <c r="SXW54" i="7" s="1"/>
  <c r="SXY54" i="7" s="1"/>
  <c r="SYA54" i="7" s="1"/>
  <c r="SYC54" i="7" s="1"/>
  <c r="SYE54" i="7" s="1"/>
  <c r="SYG54" i="7" s="1"/>
  <c r="SYI54" i="7" s="1"/>
  <c r="SYK54" i="7" s="1"/>
  <c r="SYM54" i="7" s="1"/>
  <c r="SYO54" i="7" s="1"/>
  <c r="SYQ54" i="7" s="1"/>
  <c r="SYS54" i="7" s="1"/>
  <c r="SYU54" i="7" s="1"/>
  <c r="SYW54" i="7" s="1"/>
  <c r="SYY54" i="7" s="1"/>
  <c r="SZA54" i="7" s="1"/>
  <c r="SZC54" i="7" s="1"/>
  <c r="SZE54" i="7" s="1"/>
  <c r="SZG54" i="7" s="1"/>
  <c r="SZI54" i="7" s="1"/>
  <c r="SZK54" i="7" s="1"/>
  <c r="SZM54" i="7" s="1"/>
  <c r="SZO54" i="7" s="1"/>
  <c r="SZQ54" i="7" s="1"/>
  <c r="SZS54" i="7" s="1"/>
  <c r="SZU54" i="7" s="1"/>
  <c r="SZW54" i="7" s="1"/>
  <c r="SZY54" i="7" s="1"/>
  <c r="TAA54" i="7" s="1"/>
  <c r="TAC54" i="7" s="1"/>
  <c r="TAE54" i="7" s="1"/>
  <c r="TAG54" i="7" s="1"/>
  <c r="TAI54" i="7" s="1"/>
  <c r="TAK54" i="7" s="1"/>
  <c r="TAM54" i="7" s="1"/>
  <c r="TAO54" i="7" s="1"/>
  <c r="TAQ54" i="7" s="1"/>
  <c r="TAS54" i="7" s="1"/>
  <c r="TAU54" i="7" s="1"/>
  <c r="TAW54" i="7" s="1"/>
  <c r="TAY54" i="7" s="1"/>
  <c r="TBA54" i="7" s="1"/>
  <c r="TBC54" i="7" s="1"/>
  <c r="TBE54" i="7" s="1"/>
  <c r="TBG54" i="7" s="1"/>
  <c r="TBI54" i="7" s="1"/>
  <c r="TBK54" i="7" s="1"/>
  <c r="TBM54" i="7" s="1"/>
  <c r="TBO54" i="7" s="1"/>
  <c r="TBQ54" i="7" s="1"/>
  <c r="TBS54" i="7" s="1"/>
  <c r="TBU54" i="7" s="1"/>
  <c r="TBW54" i="7" s="1"/>
  <c r="TBY54" i="7" s="1"/>
  <c r="TCA54" i="7" s="1"/>
  <c r="TCC54" i="7" s="1"/>
  <c r="TCE54" i="7" s="1"/>
  <c r="TCG54" i="7" s="1"/>
  <c r="TCI54" i="7" s="1"/>
  <c r="TCK54" i="7" s="1"/>
  <c r="TCM54" i="7" s="1"/>
  <c r="TCO54" i="7" s="1"/>
  <c r="TCQ54" i="7" s="1"/>
  <c r="TCS54" i="7" s="1"/>
  <c r="TCU54" i="7" s="1"/>
  <c r="TCW54" i="7" s="1"/>
  <c r="TCY54" i="7" s="1"/>
  <c r="TDA54" i="7" s="1"/>
  <c r="TDC54" i="7" s="1"/>
  <c r="TDE54" i="7" s="1"/>
  <c r="TDG54" i="7" s="1"/>
  <c r="TDI54" i="7" s="1"/>
  <c r="TDK54" i="7" s="1"/>
  <c r="TDM54" i="7" s="1"/>
  <c r="TDO54" i="7" s="1"/>
  <c r="TDQ54" i="7" s="1"/>
  <c r="TDS54" i="7" s="1"/>
  <c r="TDU54" i="7" s="1"/>
  <c r="TDW54" i="7" s="1"/>
  <c r="TDY54" i="7" s="1"/>
  <c r="TEA54" i="7" s="1"/>
  <c r="TEC54" i="7" s="1"/>
  <c r="TEE54" i="7" s="1"/>
  <c r="TEG54" i="7" s="1"/>
  <c r="TEI54" i="7" s="1"/>
  <c r="TEK54" i="7" s="1"/>
  <c r="TEM54" i="7" s="1"/>
  <c r="TEO54" i="7" s="1"/>
  <c r="TEQ54" i="7" s="1"/>
  <c r="TES54" i="7" s="1"/>
  <c r="TEU54" i="7" s="1"/>
  <c r="TEW54" i="7" s="1"/>
  <c r="TEY54" i="7" s="1"/>
  <c r="TFA54" i="7" s="1"/>
  <c r="TFC54" i="7" s="1"/>
  <c r="TFE54" i="7" s="1"/>
  <c r="TFG54" i="7" s="1"/>
  <c r="TFI54" i="7" s="1"/>
  <c r="TFK54" i="7" s="1"/>
  <c r="TFM54" i="7" s="1"/>
  <c r="TFO54" i="7" s="1"/>
  <c r="TFQ54" i="7" s="1"/>
  <c r="TFS54" i="7" s="1"/>
  <c r="TFU54" i="7" s="1"/>
  <c r="TFW54" i="7" s="1"/>
  <c r="TFY54" i="7" s="1"/>
  <c r="TGA54" i="7" s="1"/>
  <c r="TGC54" i="7" s="1"/>
  <c r="TGE54" i="7" s="1"/>
  <c r="TGG54" i="7" s="1"/>
  <c r="TGI54" i="7" s="1"/>
  <c r="TGK54" i="7" s="1"/>
  <c r="TGM54" i="7" s="1"/>
  <c r="TGO54" i="7" s="1"/>
  <c r="TGQ54" i="7" s="1"/>
  <c r="TGS54" i="7" s="1"/>
  <c r="TGU54" i="7" s="1"/>
  <c r="TGW54" i="7" s="1"/>
  <c r="TGY54" i="7" s="1"/>
  <c r="THA54" i="7" s="1"/>
  <c r="THC54" i="7" s="1"/>
  <c r="THE54" i="7" s="1"/>
  <c r="THG54" i="7" s="1"/>
  <c r="THI54" i="7" s="1"/>
  <c r="THK54" i="7" s="1"/>
  <c r="THM54" i="7" s="1"/>
  <c r="THO54" i="7" s="1"/>
  <c r="THQ54" i="7" s="1"/>
  <c r="THS54" i="7" s="1"/>
  <c r="THU54" i="7" s="1"/>
  <c r="THW54" i="7" s="1"/>
  <c r="THY54" i="7" s="1"/>
  <c r="TIA54" i="7" s="1"/>
  <c r="TIC54" i="7" s="1"/>
  <c r="TIE54" i="7" s="1"/>
  <c r="TIG54" i="7" s="1"/>
  <c r="TII54" i="7" s="1"/>
  <c r="TIK54" i="7" s="1"/>
  <c r="TIM54" i="7" s="1"/>
  <c r="TIO54" i="7" s="1"/>
  <c r="TIQ54" i="7" s="1"/>
  <c r="TIS54" i="7" s="1"/>
  <c r="TIU54" i="7" s="1"/>
  <c r="TIW54" i="7" s="1"/>
  <c r="TIY54" i="7" s="1"/>
  <c r="TJA54" i="7" s="1"/>
  <c r="TJC54" i="7" s="1"/>
  <c r="TJE54" i="7" s="1"/>
  <c r="TJG54" i="7" s="1"/>
  <c r="TJI54" i="7" s="1"/>
  <c r="TJK54" i="7" s="1"/>
  <c r="TJM54" i="7" s="1"/>
  <c r="TJO54" i="7" s="1"/>
  <c r="TJQ54" i="7" s="1"/>
  <c r="TJS54" i="7" s="1"/>
  <c r="TJU54" i="7" s="1"/>
  <c r="TJW54" i="7" s="1"/>
  <c r="TJY54" i="7" s="1"/>
  <c r="TKA54" i="7" s="1"/>
  <c r="TKC54" i="7" s="1"/>
  <c r="TKE54" i="7" s="1"/>
  <c r="TKG54" i="7" s="1"/>
  <c r="TKI54" i="7" s="1"/>
  <c r="TKK54" i="7" s="1"/>
  <c r="TKM54" i="7" s="1"/>
  <c r="TKO54" i="7" s="1"/>
  <c r="TKQ54" i="7" s="1"/>
  <c r="TKS54" i="7" s="1"/>
  <c r="TKU54" i="7" s="1"/>
  <c r="TKW54" i="7" s="1"/>
  <c r="TKY54" i="7" s="1"/>
  <c r="TLA54" i="7" s="1"/>
  <c r="TLC54" i="7" s="1"/>
  <c r="TLE54" i="7" s="1"/>
  <c r="TLG54" i="7" s="1"/>
  <c r="TLI54" i="7" s="1"/>
  <c r="TLK54" i="7" s="1"/>
  <c r="TLM54" i="7" s="1"/>
  <c r="TLO54" i="7" s="1"/>
  <c r="TLQ54" i="7" s="1"/>
  <c r="TLS54" i="7" s="1"/>
  <c r="TLU54" i="7" s="1"/>
  <c r="TLW54" i="7" s="1"/>
  <c r="TLY54" i="7" s="1"/>
  <c r="TMA54" i="7" s="1"/>
  <c r="TMC54" i="7" s="1"/>
  <c r="TME54" i="7" s="1"/>
  <c r="TMG54" i="7" s="1"/>
  <c r="TMI54" i="7" s="1"/>
  <c r="TMK54" i="7" s="1"/>
  <c r="TMM54" i="7" s="1"/>
  <c r="TMO54" i="7" s="1"/>
  <c r="TMQ54" i="7" s="1"/>
  <c r="TMS54" i="7" s="1"/>
  <c r="TMU54" i="7" s="1"/>
  <c r="TMW54" i="7" s="1"/>
  <c r="TMY54" i="7" s="1"/>
  <c r="TNA54" i="7" s="1"/>
  <c r="TNC54" i="7" s="1"/>
  <c r="TNE54" i="7" s="1"/>
  <c r="TNG54" i="7" s="1"/>
  <c r="TNI54" i="7" s="1"/>
  <c r="TNK54" i="7" s="1"/>
  <c r="TNM54" i="7" s="1"/>
  <c r="TNO54" i="7" s="1"/>
  <c r="TNQ54" i="7" s="1"/>
  <c r="TNS54" i="7" s="1"/>
  <c r="TNU54" i="7" s="1"/>
  <c r="TNW54" i="7" s="1"/>
  <c r="TNY54" i="7" s="1"/>
  <c r="TOA54" i="7" s="1"/>
  <c r="TOC54" i="7" s="1"/>
  <c r="TOE54" i="7" s="1"/>
  <c r="TOG54" i="7" s="1"/>
  <c r="TOI54" i="7" s="1"/>
  <c r="TOK54" i="7" s="1"/>
  <c r="TOM54" i="7" s="1"/>
  <c r="TOO54" i="7" s="1"/>
  <c r="TOQ54" i="7" s="1"/>
  <c r="TOS54" i="7" s="1"/>
  <c r="TOU54" i="7" s="1"/>
  <c r="TOW54" i="7" s="1"/>
  <c r="TOY54" i="7" s="1"/>
  <c r="TPA54" i="7" s="1"/>
  <c r="TPC54" i="7" s="1"/>
  <c r="TPE54" i="7" s="1"/>
  <c r="TPG54" i="7" s="1"/>
  <c r="TPI54" i="7" s="1"/>
  <c r="TPK54" i="7" s="1"/>
  <c r="TPM54" i="7" s="1"/>
  <c r="TPO54" i="7" s="1"/>
  <c r="TPQ54" i="7" s="1"/>
  <c r="TPS54" i="7" s="1"/>
  <c r="TPU54" i="7" s="1"/>
  <c r="TPW54" i="7" s="1"/>
  <c r="TPY54" i="7" s="1"/>
  <c r="TQA54" i="7" s="1"/>
  <c r="TQC54" i="7" s="1"/>
  <c r="TQE54" i="7" s="1"/>
  <c r="TQG54" i="7" s="1"/>
  <c r="TQI54" i="7" s="1"/>
  <c r="TQK54" i="7" s="1"/>
  <c r="TQM54" i="7" s="1"/>
  <c r="TQO54" i="7" s="1"/>
  <c r="TQQ54" i="7" s="1"/>
  <c r="TQS54" i="7" s="1"/>
  <c r="TQU54" i="7" s="1"/>
  <c r="TQW54" i="7" s="1"/>
  <c r="TQY54" i="7" s="1"/>
  <c r="TRA54" i="7" s="1"/>
  <c r="TRC54" i="7" s="1"/>
  <c r="TRE54" i="7" s="1"/>
  <c r="TRG54" i="7" s="1"/>
  <c r="TRI54" i="7" s="1"/>
  <c r="TRK54" i="7" s="1"/>
  <c r="TRM54" i="7" s="1"/>
  <c r="TRO54" i="7" s="1"/>
  <c r="TRQ54" i="7" s="1"/>
  <c r="TRS54" i="7" s="1"/>
  <c r="TRU54" i="7" s="1"/>
  <c r="TRW54" i="7" s="1"/>
  <c r="TRY54" i="7" s="1"/>
  <c r="TSA54" i="7" s="1"/>
  <c r="TSC54" i="7" s="1"/>
  <c r="TSE54" i="7" s="1"/>
  <c r="TSG54" i="7" s="1"/>
  <c r="TSI54" i="7" s="1"/>
  <c r="TSK54" i="7" s="1"/>
  <c r="TSM54" i="7" s="1"/>
  <c r="TSO54" i="7" s="1"/>
  <c r="TSQ54" i="7" s="1"/>
  <c r="TSS54" i="7" s="1"/>
  <c r="TSU54" i="7" s="1"/>
  <c r="TSW54" i="7" s="1"/>
  <c r="TSY54" i="7" s="1"/>
  <c r="TTA54" i="7" s="1"/>
  <c r="TTC54" i="7" s="1"/>
  <c r="TTE54" i="7" s="1"/>
  <c r="TTG54" i="7" s="1"/>
  <c r="TTI54" i="7" s="1"/>
  <c r="TTK54" i="7" s="1"/>
  <c r="TTM54" i="7" s="1"/>
  <c r="TTO54" i="7" s="1"/>
  <c r="TTQ54" i="7" s="1"/>
  <c r="TTS54" i="7" s="1"/>
  <c r="TTU54" i="7" s="1"/>
  <c r="TTW54" i="7" s="1"/>
  <c r="TTY54" i="7" s="1"/>
  <c r="TUA54" i="7" s="1"/>
  <c r="TUC54" i="7" s="1"/>
  <c r="TUE54" i="7" s="1"/>
  <c r="TUG54" i="7" s="1"/>
  <c r="TUI54" i="7" s="1"/>
  <c r="TUK54" i="7" s="1"/>
  <c r="TUM54" i="7" s="1"/>
  <c r="TUO54" i="7" s="1"/>
  <c r="TUQ54" i="7" s="1"/>
  <c r="TUS54" i="7" s="1"/>
  <c r="TUU54" i="7" s="1"/>
  <c r="TUW54" i="7" s="1"/>
  <c r="TUY54" i="7" s="1"/>
  <c r="TVA54" i="7" s="1"/>
  <c r="TVC54" i="7" s="1"/>
  <c r="TVE54" i="7" s="1"/>
  <c r="TVG54" i="7" s="1"/>
  <c r="TVI54" i="7" s="1"/>
  <c r="TVK54" i="7" s="1"/>
  <c r="TVM54" i="7" s="1"/>
  <c r="TVO54" i="7" s="1"/>
  <c r="TVQ54" i="7" s="1"/>
  <c r="TVS54" i="7" s="1"/>
  <c r="TVU54" i="7" s="1"/>
  <c r="TVW54" i="7" s="1"/>
  <c r="TVY54" i="7" s="1"/>
  <c r="TWA54" i="7" s="1"/>
  <c r="TWC54" i="7" s="1"/>
  <c r="TWE54" i="7" s="1"/>
  <c r="TWG54" i="7" s="1"/>
  <c r="TWI54" i="7" s="1"/>
  <c r="TWK54" i="7" s="1"/>
  <c r="TWM54" i="7" s="1"/>
  <c r="TWO54" i="7" s="1"/>
  <c r="TWQ54" i="7" s="1"/>
  <c r="TWS54" i="7" s="1"/>
  <c r="TWU54" i="7" s="1"/>
  <c r="TWW54" i="7" s="1"/>
  <c r="TWY54" i="7" s="1"/>
  <c r="TXA54" i="7" s="1"/>
  <c r="TXC54" i="7" s="1"/>
  <c r="TXE54" i="7" s="1"/>
  <c r="TXG54" i="7" s="1"/>
  <c r="TXI54" i="7" s="1"/>
  <c r="TXK54" i="7" s="1"/>
  <c r="TXM54" i="7" s="1"/>
  <c r="TXO54" i="7" s="1"/>
  <c r="TXQ54" i="7" s="1"/>
  <c r="TXS54" i="7" s="1"/>
  <c r="TXU54" i="7" s="1"/>
  <c r="TXW54" i="7" s="1"/>
  <c r="TXY54" i="7" s="1"/>
  <c r="TYA54" i="7" s="1"/>
  <c r="TYC54" i="7" s="1"/>
  <c r="TYE54" i="7" s="1"/>
  <c r="TYG54" i="7" s="1"/>
  <c r="TYI54" i="7" s="1"/>
  <c r="TYK54" i="7" s="1"/>
  <c r="TYM54" i="7" s="1"/>
  <c r="TYO54" i="7" s="1"/>
  <c r="TYQ54" i="7" s="1"/>
  <c r="TYS54" i="7" s="1"/>
  <c r="TYU54" i="7" s="1"/>
  <c r="TYW54" i="7" s="1"/>
  <c r="TYY54" i="7" s="1"/>
  <c r="TZA54" i="7" s="1"/>
  <c r="TZC54" i="7" s="1"/>
  <c r="TZE54" i="7" s="1"/>
  <c r="TZG54" i="7" s="1"/>
  <c r="TZI54" i="7" s="1"/>
  <c r="TZK54" i="7" s="1"/>
  <c r="TZM54" i="7" s="1"/>
  <c r="TZO54" i="7" s="1"/>
  <c r="TZQ54" i="7" s="1"/>
  <c r="TZS54" i="7" s="1"/>
  <c r="TZU54" i="7" s="1"/>
  <c r="TZW54" i="7" s="1"/>
  <c r="TZY54" i="7" s="1"/>
  <c r="UAA54" i="7" s="1"/>
  <c r="UAC54" i="7" s="1"/>
  <c r="UAE54" i="7" s="1"/>
  <c r="UAG54" i="7" s="1"/>
  <c r="UAI54" i="7" s="1"/>
  <c r="UAK54" i="7" s="1"/>
  <c r="UAM54" i="7" s="1"/>
  <c r="UAO54" i="7" s="1"/>
  <c r="UAQ54" i="7" s="1"/>
  <c r="UAS54" i="7" s="1"/>
  <c r="UAU54" i="7" s="1"/>
  <c r="UAW54" i="7" s="1"/>
  <c r="UAY54" i="7" s="1"/>
  <c r="UBA54" i="7" s="1"/>
  <c r="UBC54" i="7" s="1"/>
  <c r="UBE54" i="7" s="1"/>
  <c r="UBG54" i="7" s="1"/>
  <c r="UBI54" i="7" s="1"/>
  <c r="UBK54" i="7" s="1"/>
  <c r="UBM54" i="7" s="1"/>
  <c r="UBO54" i="7" s="1"/>
  <c r="UBQ54" i="7" s="1"/>
  <c r="UBS54" i="7" s="1"/>
  <c r="UBU54" i="7" s="1"/>
  <c r="UBW54" i="7" s="1"/>
  <c r="UBY54" i="7" s="1"/>
  <c r="UCA54" i="7" s="1"/>
  <c r="UCC54" i="7" s="1"/>
  <c r="UCE54" i="7" s="1"/>
  <c r="UCG54" i="7" s="1"/>
  <c r="UCI54" i="7" s="1"/>
  <c r="UCK54" i="7" s="1"/>
  <c r="UCM54" i="7" s="1"/>
  <c r="UCO54" i="7" s="1"/>
  <c r="UCQ54" i="7" s="1"/>
  <c r="UCS54" i="7" s="1"/>
  <c r="UCU54" i="7" s="1"/>
  <c r="UCW54" i="7" s="1"/>
  <c r="UCY54" i="7" s="1"/>
  <c r="UDA54" i="7" s="1"/>
  <c r="UDC54" i="7" s="1"/>
  <c r="UDE54" i="7" s="1"/>
  <c r="UDG54" i="7" s="1"/>
  <c r="UDI54" i="7" s="1"/>
  <c r="UDK54" i="7" s="1"/>
  <c r="UDM54" i="7" s="1"/>
  <c r="UDO54" i="7" s="1"/>
  <c r="UDQ54" i="7" s="1"/>
  <c r="UDS54" i="7" s="1"/>
  <c r="UDU54" i="7" s="1"/>
  <c r="UDW54" i="7" s="1"/>
  <c r="UDY54" i="7" s="1"/>
  <c r="UEA54" i="7" s="1"/>
  <c r="UEC54" i="7" s="1"/>
  <c r="UEE54" i="7" s="1"/>
  <c r="UEG54" i="7" s="1"/>
  <c r="UEI54" i="7" s="1"/>
  <c r="UEK54" i="7" s="1"/>
  <c r="UEM54" i="7" s="1"/>
  <c r="UEO54" i="7" s="1"/>
  <c r="UEQ54" i="7" s="1"/>
  <c r="UES54" i="7" s="1"/>
  <c r="UEU54" i="7" s="1"/>
  <c r="UEW54" i="7" s="1"/>
  <c r="UEY54" i="7" s="1"/>
  <c r="UFA54" i="7" s="1"/>
  <c r="UFC54" i="7" s="1"/>
  <c r="UFE54" i="7" s="1"/>
  <c r="UFG54" i="7" s="1"/>
  <c r="UFI54" i="7" s="1"/>
  <c r="UFK54" i="7" s="1"/>
  <c r="UFM54" i="7" s="1"/>
  <c r="UFO54" i="7" s="1"/>
  <c r="UFQ54" i="7" s="1"/>
  <c r="UFS54" i="7" s="1"/>
  <c r="UFU54" i="7" s="1"/>
  <c r="UFW54" i="7" s="1"/>
  <c r="UFY54" i="7" s="1"/>
  <c r="UGA54" i="7" s="1"/>
  <c r="UGC54" i="7" s="1"/>
  <c r="UGE54" i="7" s="1"/>
  <c r="UGG54" i="7" s="1"/>
  <c r="UGI54" i="7" s="1"/>
  <c r="UGK54" i="7" s="1"/>
  <c r="UGM54" i="7" s="1"/>
  <c r="UGO54" i="7" s="1"/>
  <c r="UGQ54" i="7" s="1"/>
  <c r="UGS54" i="7" s="1"/>
  <c r="UGU54" i="7" s="1"/>
  <c r="UGW54" i="7" s="1"/>
  <c r="UGY54" i="7" s="1"/>
  <c r="UHA54" i="7" s="1"/>
  <c r="UHC54" i="7" s="1"/>
  <c r="UHE54" i="7" s="1"/>
  <c r="UHG54" i="7" s="1"/>
  <c r="UHI54" i="7" s="1"/>
  <c r="UHK54" i="7" s="1"/>
  <c r="UHM54" i="7" s="1"/>
  <c r="UHO54" i="7" s="1"/>
  <c r="UHQ54" i="7" s="1"/>
  <c r="UHS54" i="7" s="1"/>
  <c r="UHU54" i="7" s="1"/>
  <c r="UHW54" i="7" s="1"/>
  <c r="UHY54" i="7" s="1"/>
  <c r="UIA54" i="7" s="1"/>
  <c r="UIC54" i="7" s="1"/>
  <c r="UIE54" i="7" s="1"/>
  <c r="UIG54" i="7" s="1"/>
  <c r="UII54" i="7" s="1"/>
  <c r="UIK54" i="7" s="1"/>
  <c r="UIM54" i="7" s="1"/>
  <c r="UIO54" i="7" s="1"/>
  <c r="UIQ54" i="7" s="1"/>
  <c r="UIS54" i="7" s="1"/>
  <c r="UIU54" i="7" s="1"/>
  <c r="UIW54" i="7" s="1"/>
  <c r="UIY54" i="7" s="1"/>
  <c r="UJA54" i="7" s="1"/>
  <c r="UJC54" i="7" s="1"/>
  <c r="UJE54" i="7" s="1"/>
  <c r="UJG54" i="7" s="1"/>
  <c r="UJI54" i="7" s="1"/>
  <c r="UJK54" i="7" s="1"/>
  <c r="UJM54" i="7" s="1"/>
  <c r="UJO54" i="7" s="1"/>
  <c r="UJQ54" i="7" s="1"/>
  <c r="UJS54" i="7" s="1"/>
  <c r="UJU54" i="7" s="1"/>
  <c r="UJW54" i="7" s="1"/>
  <c r="UJY54" i="7" s="1"/>
  <c r="UKA54" i="7" s="1"/>
  <c r="UKC54" i="7" s="1"/>
  <c r="UKE54" i="7" s="1"/>
  <c r="UKG54" i="7" s="1"/>
  <c r="UKI54" i="7" s="1"/>
  <c r="UKK54" i="7" s="1"/>
  <c r="UKM54" i="7" s="1"/>
  <c r="UKO54" i="7" s="1"/>
  <c r="UKQ54" i="7" s="1"/>
  <c r="UKS54" i="7" s="1"/>
  <c r="UKU54" i="7" s="1"/>
  <c r="UKW54" i="7" s="1"/>
  <c r="UKY54" i="7" s="1"/>
  <c r="ULA54" i="7" s="1"/>
  <c r="ULC54" i="7" s="1"/>
  <c r="ULE54" i="7" s="1"/>
  <c r="ULG54" i="7" s="1"/>
  <c r="ULI54" i="7" s="1"/>
  <c r="ULK54" i="7" s="1"/>
  <c r="ULM54" i="7" s="1"/>
  <c r="ULO54" i="7" s="1"/>
  <c r="ULQ54" i="7" s="1"/>
  <c r="ULS54" i="7" s="1"/>
  <c r="ULU54" i="7" s="1"/>
  <c r="ULW54" i="7" s="1"/>
  <c r="ULY54" i="7" s="1"/>
  <c r="UMA54" i="7" s="1"/>
  <c r="UMC54" i="7" s="1"/>
  <c r="UME54" i="7" s="1"/>
  <c r="UMG54" i="7" s="1"/>
  <c r="UMI54" i="7" s="1"/>
  <c r="UMK54" i="7" s="1"/>
  <c r="UMM54" i="7" s="1"/>
  <c r="UMO54" i="7" s="1"/>
  <c r="UMQ54" i="7" s="1"/>
  <c r="UMS54" i="7" s="1"/>
  <c r="UMU54" i="7" s="1"/>
  <c r="UMW54" i="7" s="1"/>
  <c r="UMY54" i="7" s="1"/>
  <c r="UNA54" i="7" s="1"/>
  <c r="UNC54" i="7" s="1"/>
  <c r="UNE54" i="7" s="1"/>
  <c r="UNG54" i="7" s="1"/>
  <c r="UNI54" i="7" s="1"/>
  <c r="UNK54" i="7" s="1"/>
  <c r="UNM54" i="7" s="1"/>
  <c r="UNO54" i="7" s="1"/>
  <c r="UNQ54" i="7" s="1"/>
  <c r="UNS54" i="7" s="1"/>
  <c r="UNU54" i="7" s="1"/>
  <c r="UNW54" i="7" s="1"/>
  <c r="UNY54" i="7" s="1"/>
  <c r="UOA54" i="7" s="1"/>
  <c r="UOC54" i="7" s="1"/>
  <c r="UOE54" i="7" s="1"/>
  <c r="UOG54" i="7" s="1"/>
  <c r="UOI54" i="7" s="1"/>
  <c r="UOK54" i="7" s="1"/>
  <c r="UOM54" i="7" s="1"/>
  <c r="UOO54" i="7" s="1"/>
  <c r="UOQ54" i="7" s="1"/>
  <c r="UOS54" i="7" s="1"/>
  <c r="UOU54" i="7" s="1"/>
  <c r="UOW54" i="7" s="1"/>
  <c r="UOY54" i="7" s="1"/>
  <c r="UPA54" i="7" s="1"/>
  <c r="UPC54" i="7" s="1"/>
  <c r="UPE54" i="7" s="1"/>
  <c r="UPG54" i="7" s="1"/>
  <c r="UPI54" i="7" s="1"/>
  <c r="UPK54" i="7" s="1"/>
  <c r="UPM54" i="7" s="1"/>
  <c r="UPO54" i="7" s="1"/>
  <c r="UPQ54" i="7" s="1"/>
  <c r="UPS54" i="7" s="1"/>
  <c r="UPU54" i="7" s="1"/>
  <c r="UPW54" i="7" s="1"/>
  <c r="UPY54" i="7" s="1"/>
  <c r="UQA54" i="7" s="1"/>
  <c r="UQC54" i="7" s="1"/>
  <c r="UQE54" i="7" s="1"/>
  <c r="UQG54" i="7" s="1"/>
  <c r="UQI54" i="7" s="1"/>
  <c r="UQK54" i="7" s="1"/>
  <c r="UQM54" i="7" s="1"/>
  <c r="UQO54" i="7" s="1"/>
  <c r="UQQ54" i="7" s="1"/>
  <c r="UQS54" i="7" s="1"/>
  <c r="UQU54" i="7" s="1"/>
  <c r="UQW54" i="7" s="1"/>
  <c r="UQY54" i="7" s="1"/>
  <c r="URA54" i="7" s="1"/>
  <c r="URC54" i="7" s="1"/>
  <c r="URE54" i="7" s="1"/>
  <c r="URG54" i="7" s="1"/>
  <c r="URI54" i="7" s="1"/>
  <c r="URK54" i="7" s="1"/>
  <c r="URM54" i="7" s="1"/>
  <c r="URO54" i="7" s="1"/>
  <c r="URQ54" i="7" s="1"/>
  <c r="URS54" i="7" s="1"/>
  <c r="URU54" i="7" s="1"/>
  <c r="URW54" i="7" s="1"/>
  <c r="URY54" i="7" s="1"/>
  <c r="USA54" i="7" s="1"/>
  <c r="USC54" i="7" s="1"/>
  <c r="USE54" i="7" s="1"/>
  <c r="USG54" i="7" s="1"/>
  <c r="USI54" i="7" s="1"/>
  <c r="USK54" i="7" s="1"/>
  <c r="USM54" i="7" s="1"/>
  <c r="USO54" i="7" s="1"/>
  <c r="USQ54" i="7" s="1"/>
  <c r="USS54" i="7" s="1"/>
  <c r="USU54" i="7" s="1"/>
  <c r="USW54" i="7" s="1"/>
  <c r="USY54" i="7" s="1"/>
  <c r="UTA54" i="7" s="1"/>
  <c r="UTC54" i="7" s="1"/>
  <c r="UTE54" i="7" s="1"/>
  <c r="UTG54" i="7" s="1"/>
  <c r="UTI54" i="7" s="1"/>
  <c r="UTK54" i="7" s="1"/>
  <c r="UTM54" i="7" s="1"/>
  <c r="UTO54" i="7" s="1"/>
  <c r="UTQ54" i="7" s="1"/>
  <c r="UTS54" i="7" s="1"/>
  <c r="UTU54" i="7" s="1"/>
  <c r="UTW54" i="7" s="1"/>
  <c r="UTY54" i="7" s="1"/>
  <c r="UUA54" i="7" s="1"/>
  <c r="UUC54" i="7" s="1"/>
  <c r="UUE54" i="7" s="1"/>
  <c r="UUG54" i="7" s="1"/>
  <c r="UUI54" i="7" s="1"/>
  <c r="UUK54" i="7" s="1"/>
  <c r="UUM54" i="7" s="1"/>
  <c r="UUO54" i="7" s="1"/>
  <c r="UUQ54" i="7" s="1"/>
  <c r="UUS54" i="7" s="1"/>
  <c r="UUU54" i="7" s="1"/>
  <c r="UUW54" i="7" s="1"/>
  <c r="UUY54" i="7" s="1"/>
  <c r="UVA54" i="7" s="1"/>
  <c r="UVC54" i="7" s="1"/>
  <c r="UVE54" i="7" s="1"/>
  <c r="UVG54" i="7" s="1"/>
  <c r="UVI54" i="7" s="1"/>
  <c r="UVK54" i="7" s="1"/>
  <c r="UVM54" i="7" s="1"/>
  <c r="UVO54" i="7" s="1"/>
  <c r="UVQ54" i="7" s="1"/>
  <c r="UVS54" i="7" s="1"/>
  <c r="UVU54" i="7" s="1"/>
  <c r="UVW54" i="7" s="1"/>
  <c r="UVY54" i="7" s="1"/>
  <c r="UWA54" i="7" s="1"/>
  <c r="UWC54" i="7" s="1"/>
  <c r="UWE54" i="7" s="1"/>
  <c r="UWG54" i="7" s="1"/>
  <c r="UWI54" i="7" s="1"/>
  <c r="UWK54" i="7" s="1"/>
  <c r="UWM54" i="7" s="1"/>
  <c r="UWO54" i="7" s="1"/>
  <c r="UWQ54" i="7" s="1"/>
  <c r="UWS54" i="7" s="1"/>
  <c r="UWU54" i="7" s="1"/>
  <c r="UWW54" i="7" s="1"/>
  <c r="UWY54" i="7" s="1"/>
  <c r="UXA54" i="7" s="1"/>
  <c r="UXC54" i="7" s="1"/>
  <c r="UXE54" i="7" s="1"/>
  <c r="UXG54" i="7" s="1"/>
  <c r="UXI54" i="7" s="1"/>
  <c r="UXK54" i="7" s="1"/>
  <c r="UXM54" i="7" s="1"/>
  <c r="UXO54" i="7" s="1"/>
  <c r="UXQ54" i="7" s="1"/>
  <c r="UXS54" i="7" s="1"/>
  <c r="UXU54" i="7" s="1"/>
  <c r="UXW54" i="7" s="1"/>
  <c r="UXY54" i="7" s="1"/>
  <c r="UYA54" i="7" s="1"/>
  <c r="UYC54" i="7" s="1"/>
  <c r="UYE54" i="7" s="1"/>
  <c r="UYG54" i="7" s="1"/>
  <c r="UYI54" i="7" s="1"/>
  <c r="UYK54" i="7" s="1"/>
  <c r="UYM54" i="7" s="1"/>
  <c r="UYO54" i="7" s="1"/>
  <c r="UYQ54" i="7" s="1"/>
  <c r="UYS54" i="7" s="1"/>
  <c r="UYU54" i="7" s="1"/>
  <c r="UYW54" i="7" s="1"/>
  <c r="UYY54" i="7" s="1"/>
  <c r="UZA54" i="7" s="1"/>
  <c r="UZC54" i="7" s="1"/>
  <c r="UZE54" i="7" s="1"/>
  <c r="UZG54" i="7" s="1"/>
  <c r="UZI54" i="7" s="1"/>
  <c r="UZK54" i="7" s="1"/>
  <c r="UZM54" i="7" s="1"/>
  <c r="UZO54" i="7" s="1"/>
  <c r="UZQ54" i="7" s="1"/>
  <c r="UZS54" i="7" s="1"/>
  <c r="UZU54" i="7" s="1"/>
  <c r="UZW54" i="7" s="1"/>
  <c r="UZY54" i="7" s="1"/>
  <c r="VAA54" i="7" s="1"/>
  <c r="VAC54" i="7" s="1"/>
  <c r="VAE54" i="7" s="1"/>
  <c r="VAG54" i="7" s="1"/>
  <c r="VAI54" i="7" s="1"/>
  <c r="VAK54" i="7" s="1"/>
  <c r="VAM54" i="7" s="1"/>
  <c r="VAO54" i="7" s="1"/>
  <c r="VAQ54" i="7" s="1"/>
  <c r="VAS54" i="7" s="1"/>
  <c r="VAU54" i="7" s="1"/>
  <c r="VAW54" i="7" s="1"/>
  <c r="VAY54" i="7" s="1"/>
  <c r="VBA54" i="7" s="1"/>
  <c r="VBC54" i="7" s="1"/>
  <c r="VBE54" i="7" s="1"/>
  <c r="VBG54" i="7" s="1"/>
  <c r="VBI54" i="7" s="1"/>
  <c r="VBK54" i="7" s="1"/>
  <c r="VBM54" i="7" s="1"/>
  <c r="VBO54" i="7" s="1"/>
  <c r="VBQ54" i="7" s="1"/>
  <c r="VBS54" i="7" s="1"/>
  <c r="VBU54" i="7" s="1"/>
  <c r="VBW54" i="7" s="1"/>
  <c r="VBY54" i="7" s="1"/>
  <c r="VCA54" i="7" s="1"/>
  <c r="VCC54" i="7" s="1"/>
  <c r="VCE54" i="7" s="1"/>
  <c r="VCG54" i="7" s="1"/>
  <c r="VCI54" i="7" s="1"/>
  <c r="VCK54" i="7" s="1"/>
  <c r="VCM54" i="7" s="1"/>
  <c r="VCO54" i="7" s="1"/>
  <c r="VCQ54" i="7" s="1"/>
  <c r="VCS54" i="7" s="1"/>
  <c r="VCU54" i="7" s="1"/>
  <c r="VCW54" i="7" s="1"/>
  <c r="VCY54" i="7" s="1"/>
  <c r="VDA54" i="7" s="1"/>
  <c r="VDC54" i="7" s="1"/>
  <c r="VDE54" i="7" s="1"/>
  <c r="VDG54" i="7" s="1"/>
  <c r="VDI54" i="7" s="1"/>
  <c r="VDK54" i="7" s="1"/>
  <c r="VDM54" i="7" s="1"/>
  <c r="VDO54" i="7" s="1"/>
  <c r="VDQ54" i="7" s="1"/>
  <c r="VDS54" i="7" s="1"/>
  <c r="VDU54" i="7" s="1"/>
  <c r="VDW54" i="7" s="1"/>
  <c r="VDY54" i="7" s="1"/>
  <c r="VEA54" i="7" s="1"/>
  <c r="VEC54" i="7" s="1"/>
  <c r="VEE54" i="7" s="1"/>
  <c r="VEG54" i="7" s="1"/>
  <c r="VEI54" i="7" s="1"/>
  <c r="VEK54" i="7" s="1"/>
  <c r="VEM54" i="7" s="1"/>
  <c r="VEO54" i="7" s="1"/>
  <c r="VEQ54" i="7" s="1"/>
  <c r="VES54" i="7" s="1"/>
  <c r="VEU54" i="7" s="1"/>
  <c r="VEW54" i="7" s="1"/>
  <c r="VEY54" i="7" s="1"/>
  <c r="VFA54" i="7" s="1"/>
  <c r="VFC54" i="7" s="1"/>
  <c r="VFE54" i="7" s="1"/>
  <c r="VFG54" i="7" s="1"/>
  <c r="VFI54" i="7" s="1"/>
  <c r="VFK54" i="7" s="1"/>
  <c r="VFM54" i="7" s="1"/>
  <c r="VFO54" i="7" s="1"/>
  <c r="VFQ54" i="7" s="1"/>
  <c r="VFS54" i="7" s="1"/>
  <c r="VFU54" i="7" s="1"/>
  <c r="VFW54" i="7" s="1"/>
  <c r="VFY54" i="7" s="1"/>
  <c r="VGA54" i="7" s="1"/>
  <c r="VGC54" i="7" s="1"/>
  <c r="VGE54" i="7" s="1"/>
  <c r="VGG54" i="7" s="1"/>
  <c r="VGI54" i="7" s="1"/>
  <c r="VGK54" i="7" s="1"/>
  <c r="VGM54" i="7" s="1"/>
  <c r="VGO54" i="7" s="1"/>
  <c r="VGQ54" i="7" s="1"/>
  <c r="VGS54" i="7" s="1"/>
  <c r="VGU54" i="7" s="1"/>
  <c r="VGW54" i="7" s="1"/>
  <c r="VGY54" i="7" s="1"/>
  <c r="VHA54" i="7" s="1"/>
  <c r="VHC54" i="7" s="1"/>
  <c r="VHE54" i="7" s="1"/>
  <c r="VHG54" i="7" s="1"/>
  <c r="VHI54" i="7" s="1"/>
  <c r="VHK54" i="7" s="1"/>
  <c r="VHM54" i="7" s="1"/>
  <c r="VHO54" i="7" s="1"/>
  <c r="VHQ54" i="7" s="1"/>
  <c r="VHS54" i="7" s="1"/>
  <c r="VHU54" i="7" s="1"/>
  <c r="VHW54" i="7" s="1"/>
  <c r="VHY54" i="7" s="1"/>
  <c r="VIA54" i="7" s="1"/>
  <c r="VIC54" i="7" s="1"/>
  <c r="VIE54" i="7" s="1"/>
  <c r="VIG54" i="7" s="1"/>
  <c r="VII54" i="7" s="1"/>
  <c r="VIK54" i="7" s="1"/>
  <c r="VIM54" i="7" s="1"/>
  <c r="VIO54" i="7" s="1"/>
  <c r="VIQ54" i="7" s="1"/>
  <c r="VIS54" i="7" s="1"/>
  <c r="VIU54" i="7" s="1"/>
  <c r="VIW54" i="7" s="1"/>
  <c r="VIY54" i="7" s="1"/>
  <c r="VJA54" i="7" s="1"/>
  <c r="VJC54" i="7" s="1"/>
  <c r="VJE54" i="7" s="1"/>
  <c r="VJG54" i="7" s="1"/>
  <c r="VJI54" i="7" s="1"/>
  <c r="VJK54" i="7" s="1"/>
  <c r="VJM54" i="7" s="1"/>
  <c r="VJO54" i="7" s="1"/>
  <c r="VJQ54" i="7" s="1"/>
  <c r="VJS54" i="7" s="1"/>
  <c r="VJU54" i="7" s="1"/>
  <c r="VJW54" i="7" s="1"/>
  <c r="VJY54" i="7" s="1"/>
  <c r="VKA54" i="7" s="1"/>
  <c r="VKC54" i="7" s="1"/>
  <c r="VKE54" i="7" s="1"/>
  <c r="VKG54" i="7" s="1"/>
  <c r="VKI54" i="7" s="1"/>
  <c r="VKK54" i="7" s="1"/>
  <c r="VKM54" i="7" s="1"/>
  <c r="VKO54" i="7" s="1"/>
  <c r="VKQ54" i="7" s="1"/>
  <c r="VKS54" i="7" s="1"/>
  <c r="VKU54" i="7" s="1"/>
  <c r="VKW54" i="7" s="1"/>
  <c r="VKY54" i="7" s="1"/>
  <c r="VLA54" i="7" s="1"/>
  <c r="VLC54" i="7" s="1"/>
  <c r="VLE54" i="7" s="1"/>
  <c r="VLG54" i="7" s="1"/>
  <c r="VLI54" i="7" s="1"/>
  <c r="VLK54" i="7" s="1"/>
  <c r="VLM54" i="7" s="1"/>
  <c r="VLO54" i="7" s="1"/>
  <c r="VLQ54" i="7" s="1"/>
  <c r="VLS54" i="7" s="1"/>
  <c r="VLU54" i="7" s="1"/>
  <c r="VLW54" i="7" s="1"/>
  <c r="VLY54" i="7" s="1"/>
  <c r="VMA54" i="7" s="1"/>
  <c r="VMC54" i="7" s="1"/>
  <c r="VME54" i="7" s="1"/>
  <c r="VMG54" i="7" s="1"/>
  <c r="VMI54" i="7" s="1"/>
  <c r="VMK54" i="7" s="1"/>
  <c r="VMM54" i="7" s="1"/>
  <c r="VMO54" i="7" s="1"/>
  <c r="VMQ54" i="7" s="1"/>
  <c r="VMS54" i="7" s="1"/>
  <c r="VMU54" i="7" s="1"/>
  <c r="VMW54" i="7" s="1"/>
  <c r="VMY54" i="7" s="1"/>
  <c r="VNA54" i="7" s="1"/>
  <c r="VNC54" i="7" s="1"/>
  <c r="VNE54" i="7" s="1"/>
  <c r="VNG54" i="7" s="1"/>
  <c r="VNI54" i="7" s="1"/>
  <c r="VNK54" i="7" s="1"/>
  <c r="VNM54" i="7" s="1"/>
  <c r="VNO54" i="7" s="1"/>
  <c r="VNQ54" i="7" s="1"/>
  <c r="VNS54" i="7" s="1"/>
  <c r="VNU54" i="7" s="1"/>
  <c r="VNW54" i="7" s="1"/>
  <c r="VNY54" i="7" s="1"/>
  <c r="VOA54" i="7" s="1"/>
  <c r="VOC54" i="7" s="1"/>
  <c r="VOE54" i="7" s="1"/>
  <c r="VOG54" i="7" s="1"/>
  <c r="VOI54" i="7" s="1"/>
  <c r="VOK54" i="7" s="1"/>
  <c r="VOM54" i="7" s="1"/>
  <c r="VOO54" i="7" s="1"/>
  <c r="VOQ54" i="7" s="1"/>
  <c r="VOS54" i="7" s="1"/>
  <c r="VOU54" i="7" s="1"/>
  <c r="VOW54" i="7" s="1"/>
  <c r="VOY54" i="7" s="1"/>
  <c r="VPA54" i="7" s="1"/>
  <c r="VPC54" i="7" s="1"/>
  <c r="VPE54" i="7" s="1"/>
  <c r="VPG54" i="7" s="1"/>
  <c r="VPI54" i="7" s="1"/>
  <c r="VPK54" i="7" s="1"/>
  <c r="VPM54" i="7" s="1"/>
  <c r="VPO54" i="7" s="1"/>
  <c r="VPQ54" i="7" s="1"/>
  <c r="VPS54" i="7" s="1"/>
  <c r="VPU54" i="7" s="1"/>
  <c r="VPW54" i="7" s="1"/>
  <c r="VPY54" i="7" s="1"/>
  <c r="VQA54" i="7" s="1"/>
  <c r="VQC54" i="7" s="1"/>
  <c r="VQE54" i="7" s="1"/>
  <c r="VQG54" i="7" s="1"/>
  <c r="VQI54" i="7" s="1"/>
  <c r="VQK54" i="7" s="1"/>
  <c r="VQM54" i="7" s="1"/>
  <c r="VQO54" i="7" s="1"/>
  <c r="VQQ54" i="7" s="1"/>
  <c r="VQS54" i="7" s="1"/>
  <c r="VQU54" i="7" s="1"/>
  <c r="VQW54" i="7" s="1"/>
  <c r="VQY54" i="7" s="1"/>
  <c r="VRA54" i="7" s="1"/>
  <c r="VRC54" i="7" s="1"/>
  <c r="VRE54" i="7" s="1"/>
  <c r="VRG54" i="7" s="1"/>
  <c r="VRI54" i="7" s="1"/>
  <c r="VRK54" i="7" s="1"/>
  <c r="VRM54" i="7" s="1"/>
  <c r="VRO54" i="7" s="1"/>
  <c r="VRQ54" i="7" s="1"/>
  <c r="VRS54" i="7" s="1"/>
  <c r="VRU54" i="7" s="1"/>
  <c r="VRW54" i="7" s="1"/>
  <c r="VRY54" i="7" s="1"/>
  <c r="VSA54" i="7" s="1"/>
  <c r="VSC54" i="7" s="1"/>
  <c r="VSE54" i="7" s="1"/>
  <c r="VSG54" i="7" s="1"/>
  <c r="VSI54" i="7" s="1"/>
  <c r="VSK54" i="7" s="1"/>
  <c r="VSM54" i="7" s="1"/>
  <c r="VSO54" i="7" s="1"/>
  <c r="VSQ54" i="7" s="1"/>
  <c r="VSS54" i="7" s="1"/>
  <c r="VSU54" i="7" s="1"/>
  <c r="VSW54" i="7" s="1"/>
  <c r="VSY54" i="7" s="1"/>
  <c r="VTA54" i="7" s="1"/>
  <c r="VTC54" i="7" s="1"/>
  <c r="VTE54" i="7" s="1"/>
  <c r="VTG54" i="7" s="1"/>
  <c r="VTI54" i="7" s="1"/>
  <c r="VTK54" i="7" s="1"/>
  <c r="VTM54" i="7" s="1"/>
  <c r="VTO54" i="7" s="1"/>
  <c r="VTQ54" i="7" s="1"/>
  <c r="VTS54" i="7" s="1"/>
  <c r="VTU54" i="7" s="1"/>
  <c r="VTW54" i="7" s="1"/>
  <c r="VTY54" i="7" s="1"/>
  <c r="VUA54" i="7" s="1"/>
  <c r="VUC54" i="7" s="1"/>
  <c r="VUE54" i="7" s="1"/>
  <c r="VUG54" i="7" s="1"/>
  <c r="VUI54" i="7" s="1"/>
  <c r="VUK54" i="7" s="1"/>
  <c r="VUM54" i="7" s="1"/>
  <c r="VUO54" i="7" s="1"/>
  <c r="VUQ54" i="7" s="1"/>
  <c r="VUS54" i="7" s="1"/>
  <c r="VUU54" i="7" s="1"/>
  <c r="VUW54" i="7" s="1"/>
  <c r="VUY54" i="7" s="1"/>
  <c r="VVA54" i="7" s="1"/>
  <c r="VVC54" i="7" s="1"/>
  <c r="VVE54" i="7" s="1"/>
  <c r="VVG54" i="7" s="1"/>
  <c r="VVI54" i="7" s="1"/>
  <c r="VVK54" i="7" s="1"/>
  <c r="VVM54" i="7" s="1"/>
  <c r="VVO54" i="7" s="1"/>
  <c r="VVQ54" i="7" s="1"/>
  <c r="VVS54" i="7" s="1"/>
  <c r="VVU54" i="7" s="1"/>
  <c r="VVW54" i="7" s="1"/>
  <c r="VVY54" i="7" s="1"/>
  <c r="VWA54" i="7" s="1"/>
  <c r="VWC54" i="7" s="1"/>
  <c r="VWE54" i="7" s="1"/>
  <c r="VWG54" i="7" s="1"/>
  <c r="VWI54" i="7" s="1"/>
  <c r="VWK54" i="7" s="1"/>
  <c r="VWM54" i="7" s="1"/>
  <c r="VWO54" i="7" s="1"/>
  <c r="VWQ54" i="7" s="1"/>
  <c r="VWS54" i="7" s="1"/>
  <c r="VWU54" i="7" s="1"/>
  <c r="VWW54" i="7" s="1"/>
  <c r="VWY54" i="7" s="1"/>
  <c r="VXA54" i="7" s="1"/>
  <c r="VXC54" i="7" s="1"/>
  <c r="VXE54" i="7" s="1"/>
  <c r="VXG54" i="7" s="1"/>
  <c r="VXI54" i="7" s="1"/>
  <c r="VXK54" i="7" s="1"/>
  <c r="VXM54" i="7" s="1"/>
  <c r="VXO54" i="7" s="1"/>
  <c r="VXQ54" i="7" s="1"/>
  <c r="VXS54" i="7" s="1"/>
  <c r="VXU54" i="7" s="1"/>
  <c r="VXW54" i="7" s="1"/>
  <c r="VXY54" i="7" s="1"/>
  <c r="VYA54" i="7" s="1"/>
  <c r="VYC54" i="7" s="1"/>
  <c r="VYE54" i="7" s="1"/>
  <c r="VYG54" i="7" s="1"/>
  <c r="VYI54" i="7" s="1"/>
  <c r="VYK54" i="7" s="1"/>
  <c r="VYM54" i="7" s="1"/>
  <c r="VYO54" i="7" s="1"/>
  <c r="VYQ54" i="7" s="1"/>
  <c r="VYS54" i="7" s="1"/>
  <c r="VYU54" i="7" s="1"/>
  <c r="VYW54" i="7" s="1"/>
  <c r="VYY54" i="7" s="1"/>
  <c r="VZA54" i="7" s="1"/>
  <c r="VZC54" i="7" s="1"/>
  <c r="VZE54" i="7" s="1"/>
  <c r="VZG54" i="7" s="1"/>
  <c r="VZI54" i="7" s="1"/>
  <c r="VZK54" i="7" s="1"/>
  <c r="VZM54" i="7" s="1"/>
  <c r="VZO54" i="7" s="1"/>
  <c r="VZQ54" i="7" s="1"/>
  <c r="VZS54" i="7" s="1"/>
  <c r="VZU54" i="7" s="1"/>
  <c r="VZW54" i="7" s="1"/>
  <c r="VZY54" i="7" s="1"/>
  <c r="WAA54" i="7" s="1"/>
  <c r="WAC54" i="7" s="1"/>
  <c r="WAE54" i="7" s="1"/>
  <c r="WAG54" i="7" s="1"/>
  <c r="WAI54" i="7" s="1"/>
  <c r="WAK54" i="7" s="1"/>
  <c r="WAM54" i="7" s="1"/>
  <c r="WAO54" i="7" s="1"/>
  <c r="WAQ54" i="7" s="1"/>
  <c r="WAS54" i="7" s="1"/>
  <c r="WAU54" i="7" s="1"/>
  <c r="WAW54" i="7" s="1"/>
  <c r="WAY54" i="7" s="1"/>
  <c r="WBA54" i="7" s="1"/>
  <c r="WBC54" i="7" s="1"/>
  <c r="WBE54" i="7" s="1"/>
  <c r="WBG54" i="7" s="1"/>
  <c r="WBI54" i="7" s="1"/>
  <c r="WBK54" i="7" s="1"/>
  <c r="WBM54" i="7" s="1"/>
  <c r="WBO54" i="7" s="1"/>
  <c r="WBQ54" i="7" s="1"/>
  <c r="WBS54" i="7" s="1"/>
  <c r="WBU54" i="7" s="1"/>
  <c r="WBW54" i="7" s="1"/>
  <c r="WBY54" i="7" s="1"/>
  <c r="WCA54" i="7" s="1"/>
  <c r="WCC54" i="7" s="1"/>
  <c r="WCE54" i="7" s="1"/>
  <c r="WCG54" i="7" s="1"/>
  <c r="WCI54" i="7" s="1"/>
  <c r="WCK54" i="7" s="1"/>
  <c r="WCM54" i="7" s="1"/>
  <c r="WCO54" i="7" s="1"/>
  <c r="WCQ54" i="7" s="1"/>
  <c r="WCS54" i="7" s="1"/>
  <c r="WCU54" i="7" s="1"/>
  <c r="WCW54" i="7" s="1"/>
  <c r="WCY54" i="7" s="1"/>
  <c r="WDA54" i="7" s="1"/>
  <c r="WDC54" i="7" s="1"/>
  <c r="WDE54" i="7" s="1"/>
  <c r="WDG54" i="7" s="1"/>
  <c r="WDI54" i="7" s="1"/>
  <c r="WDK54" i="7" s="1"/>
  <c r="WDM54" i="7" s="1"/>
  <c r="WDO54" i="7" s="1"/>
  <c r="WDQ54" i="7" s="1"/>
  <c r="WDS54" i="7" s="1"/>
  <c r="WDU54" i="7" s="1"/>
  <c r="WDW54" i="7" s="1"/>
  <c r="WDY54" i="7" s="1"/>
  <c r="WEA54" i="7" s="1"/>
  <c r="WEC54" i="7" s="1"/>
  <c r="WEE54" i="7" s="1"/>
  <c r="WEG54" i="7" s="1"/>
  <c r="WEI54" i="7" s="1"/>
  <c r="WEK54" i="7" s="1"/>
  <c r="WEM54" i="7" s="1"/>
  <c r="WEO54" i="7" s="1"/>
  <c r="WEQ54" i="7" s="1"/>
  <c r="WES54" i="7" s="1"/>
  <c r="WEU54" i="7" s="1"/>
  <c r="WEW54" i="7" s="1"/>
  <c r="WEY54" i="7" s="1"/>
  <c r="WFA54" i="7" s="1"/>
  <c r="WFC54" i="7" s="1"/>
  <c r="WFE54" i="7" s="1"/>
  <c r="WFG54" i="7" s="1"/>
  <c r="WFI54" i="7" s="1"/>
  <c r="WFK54" i="7" s="1"/>
  <c r="WFM54" i="7" s="1"/>
  <c r="WFO54" i="7" s="1"/>
  <c r="WFQ54" i="7" s="1"/>
  <c r="WFS54" i="7" s="1"/>
  <c r="WFU54" i="7" s="1"/>
  <c r="WFW54" i="7" s="1"/>
  <c r="WFY54" i="7" s="1"/>
  <c r="WGA54" i="7" s="1"/>
  <c r="WGC54" i="7" s="1"/>
  <c r="WGE54" i="7" s="1"/>
  <c r="WGG54" i="7" s="1"/>
  <c r="WGI54" i="7" s="1"/>
  <c r="WGK54" i="7" s="1"/>
  <c r="WGM54" i="7" s="1"/>
  <c r="WGO54" i="7" s="1"/>
  <c r="WGQ54" i="7" s="1"/>
  <c r="WGS54" i="7" s="1"/>
  <c r="WGU54" i="7" s="1"/>
  <c r="WGW54" i="7" s="1"/>
  <c r="WGY54" i="7" s="1"/>
  <c r="WHA54" i="7" s="1"/>
  <c r="WHC54" i="7" s="1"/>
  <c r="WHE54" i="7" s="1"/>
  <c r="WHG54" i="7" s="1"/>
  <c r="WHI54" i="7" s="1"/>
  <c r="WHK54" i="7" s="1"/>
  <c r="WHM54" i="7" s="1"/>
  <c r="WHO54" i="7" s="1"/>
  <c r="WHQ54" i="7" s="1"/>
  <c r="WHS54" i="7" s="1"/>
  <c r="WHU54" i="7" s="1"/>
  <c r="WHW54" i="7" s="1"/>
  <c r="WHY54" i="7" s="1"/>
  <c r="WIA54" i="7" s="1"/>
  <c r="WIC54" i="7" s="1"/>
  <c r="WIE54" i="7" s="1"/>
  <c r="WIG54" i="7" s="1"/>
  <c r="WII54" i="7" s="1"/>
  <c r="WIK54" i="7" s="1"/>
  <c r="WIM54" i="7" s="1"/>
  <c r="WIO54" i="7" s="1"/>
  <c r="WIQ54" i="7" s="1"/>
  <c r="WIS54" i="7" s="1"/>
  <c r="WIU54" i="7" s="1"/>
  <c r="WIW54" i="7" s="1"/>
  <c r="WIY54" i="7" s="1"/>
  <c r="WJA54" i="7" s="1"/>
  <c r="WJC54" i="7" s="1"/>
  <c r="WJE54" i="7" s="1"/>
  <c r="WJG54" i="7" s="1"/>
  <c r="WJI54" i="7" s="1"/>
  <c r="WJK54" i="7" s="1"/>
  <c r="WJM54" i="7" s="1"/>
  <c r="WJO54" i="7" s="1"/>
  <c r="WJQ54" i="7" s="1"/>
  <c r="WJS54" i="7" s="1"/>
  <c r="WJU54" i="7" s="1"/>
  <c r="WJW54" i="7" s="1"/>
  <c r="WJY54" i="7" s="1"/>
  <c r="WKA54" i="7" s="1"/>
  <c r="WKC54" i="7" s="1"/>
  <c r="WKE54" i="7" s="1"/>
  <c r="WKG54" i="7" s="1"/>
  <c r="WKI54" i="7" s="1"/>
  <c r="WKK54" i="7" s="1"/>
  <c r="WKM54" i="7" s="1"/>
  <c r="WKO54" i="7" s="1"/>
  <c r="WKQ54" i="7" s="1"/>
  <c r="WKS54" i="7" s="1"/>
  <c r="WKU54" i="7" s="1"/>
  <c r="WKW54" i="7" s="1"/>
  <c r="WKY54" i="7" s="1"/>
  <c r="WLA54" i="7" s="1"/>
  <c r="WLC54" i="7" s="1"/>
  <c r="WLE54" i="7" s="1"/>
  <c r="WLG54" i="7" s="1"/>
  <c r="WLI54" i="7" s="1"/>
  <c r="WLK54" i="7" s="1"/>
  <c r="WLM54" i="7" s="1"/>
  <c r="WLO54" i="7" s="1"/>
  <c r="WLQ54" i="7" s="1"/>
  <c r="WLS54" i="7" s="1"/>
  <c r="WLU54" i="7" s="1"/>
  <c r="WLW54" i="7" s="1"/>
  <c r="WLY54" i="7" s="1"/>
  <c r="WMA54" i="7" s="1"/>
  <c r="WMC54" i="7" s="1"/>
  <c r="WME54" i="7" s="1"/>
  <c r="WMG54" i="7" s="1"/>
  <c r="WMI54" i="7" s="1"/>
  <c r="WMK54" i="7" s="1"/>
  <c r="WMM54" i="7" s="1"/>
  <c r="WMO54" i="7" s="1"/>
  <c r="WMQ54" i="7" s="1"/>
  <c r="WMS54" i="7" s="1"/>
  <c r="WMU54" i="7" s="1"/>
  <c r="WMW54" i="7" s="1"/>
  <c r="WMY54" i="7" s="1"/>
  <c r="WNA54" i="7" s="1"/>
  <c r="WNC54" i="7" s="1"/>
  <c r="WNE54" i="7" s="1"/>
  <c r="WNG54" i="7" s="1"/>
  <c r="WNI54" i="7" s="1"/>
  <c r="WNK54" i="7" s="1"/>
  <c r="WNM54" i="7" s="1"/>
  <c r="WNO54" i="7" s="1"/>
  <c r="WNQ54" i="7" s="1"/>
  <c r="WNS54" i="7" s="1"/>
  <c r="WNU54" i="7" s="1"/>
  <c r="WNW54" i="7" s="1"/>
  <c r="WNY54" i="7" s="1"/>
  <c r="WOA54" i="7" s="1"/>
  <c r="WOC54" i="7" s="1"/>
  <c r="WOE54" i="7" s="1"/>
  <c r="WOG54" i="7" s="1"/>
  <c r="WOI54" i="7" s="1"/>
  <c r="WOK54" i="7" s="1"/>
  <c r="WOM54" i="7" s="1"/>
  <c r="WOO54" i="7" s="1"/>
  <c r="WOQ54" i="7" s="1"/>
  <c r="WOS54" i="7" s="1"/>
  <c r="WOU54" i="7" s="1"/>
  <c r="WOW54" i="7" s="1"/>
  <c r="WOY54" i="7" s="1"/>
  <c r="WPA54" i="7" s="1"/>
  <c r="WPC54" i="7" s="1"/>
  <c r="WPE54" i="7" s="1"/>
  <c r="WPG54" i="7" s="1"/>
  <c r="WPI54" i="7" s="1"/>
  <c r="WPK54" i="7" s="1"/>
  <c r="WPM54" i="7" s="1"/>
  <c r="WPO54" i="7" s="1"/>
  <c r="WPQ54" i="7" s="1"/>
  <c r="WPS54" i="7" s="1"/>
  <c r="WPU54" i="7" s="1"/>
  <c r="WPW54" i="7" s="1"/>
  <c r="WPY54" i="7" s="1"/>
  <c r="WQA54" i="7" s="1"/>
  <c r="WQC54" i="7" s="1"/>
  <c r="WQE54" i="7" s="1"/>
  <c r="WQG54" i="7" s="1"/>
  <c r="WQI54" i="7" s="1"/>
  <c r="WQK54" i="7" s="1"/>
  <c r="WQM54" i="7" s="1"/>
  <c r="WQO54" i="7" s="1"/>
  <c r="WQQ54" i="7" s="1"/>
  <c r="WQS54" i="7" s="1"/>
  <c r="WQU54" i="7" s="1"/>
  <c r="WQW54" i="7" s="1"/>
  <c r="WQY54" i="7" s="1"/>
  <c r="WRA54" i="7" s="1"/>
  <c r="WRC54" i="7" s="1"/>
  <c r="WRE54" i="7" s="1"/>
  <c r="WRG54" i="7" s="1"/>
  <c r="WRI54" i="7" s="1"/>
  <c r="WRK54" i="7" s="1"/>
  <c r="WRM54" i="7" s="1"/>
  <c r="WRO54" i="7" s="1"/>
  <c r="WRQ54" i="7" s="1"/>
  <c r="WRS54" i="7" s="1"/>
  <c r="WRU54" i="7" s="1"/>
  <c r="WRW54" i="7" s="1"/>
  <c r="WRY54" i="7" s="1"/>
  <c r="WSA54" i="7" s="1"/>
  <c r="WSC54" i="7" s="1"/>
  <c r="WSE54" i="7" s="1"/>
  <c r="WSG54" i="7" s="1"/>
  <c r="WSI54" i="7" s="1"/>
  <c r="WSK54" i="7" s="1"/>
  <c r="WSM54" i="7" s="1"/>
  <c r="WSO54" i="7" s="1"/>
  <c r="WSQ54" i="7" s="1"/>
  <c r="WSS54" i="7" s="1"/>
  <c r="WSU54" i="7" s="1"/>
  <c r="WSW54" i="7" s="1"/>
  <c r="WSY54" i="7" s="1"/>
  <c r="WTA54" i="7" s="1"/>
  <c r="WTC54" i="7" s="1"/>
  <c r="WTE54" i="7" s="1"/>
  <c r="WTG54" i="7" s="1"/>
  <c r="WTI54" i="7" s="1"/>
  <c r="WTK54" i="7" s="1"/>
  <c r="WTM54" i="7" s="1"/>
  <c r="WTO54" i="7" s="1"/>
  <c r="WTQ54" i="7" s="1"/>
  <c r="WTS54" i="7" s="1"/>
  <c r="WTU54" i="7" s="1"/>
  <c r="WTW54" i="7" s="1"/>
  <c r="WTY54" i="7" s="1"/>
  <c r="WUA54" i="7" s="1"/>
  <c r="WUC54" i="7" s="1"/>
  <c r="WUE54" i="7" s="1"/>
  <c r="WUG54" i="7" s="1"/>
  <c r="WUI54" i="7" s="1"/>
  <c r="WUK54" i="7" s="1"/>
  <c r="WUM54" i="7" s="1"/>
  <c r="WUO54" i="7" s="1"/>
  <c r="WUQ54" i="7" s="1"/>
  <c r="WUS54" i="7" s="1"/>
  <c r="WUU54" i="7" s="1"/>
  <c r="WUW54" i="7" s="1"/>
  <c r="WUY54" i="7" s="1"/>
  <c r="WVA54" i="7" s="1"/>
  <c r="WVC54" i="7" s="1"/>
  <c r="WVE54" i="7" s="1"/>
  <c r="WVG54" i="7" s="1"/>
  <c r="WVI54" i="7" s="1"/>
  <c r="WVK54" i="7" s="1"/>
  <c r="WVM54" i="7" s="1"/>
  <c r="WVO54" i="7" s="1"/>
  <c r="WVQ54" i="7" s="1"/>
  <c r="WVS54" i="7" s="1"/>
  <c r="WVU54" i="7" s="1"/>
  <c r="WVW54" i="7" s="1"/>
  <c r="WVY54" i="7" s="1"/>
  <c r="WWA54" i="7" s="1"/>
  <c r="WWC54" i="7" s="1"/>
  <c r="WWE54" i="7" s="1"/>
  <c r="WWG54" i="7" s="1"/>
  <c r="WWI54" i="7" s="1"/>
  <c r="WWK54" i="7" s="1"/>
  <c r="WWM54" i="7" s="1"/>
  <c r="WWO54" i="7" s="1"/>
  <c r="WWQ54" i="7" s="1"/>
  <c r="WWS54" i="7" s="1"/>
  <c r="WWU54" i="7" s="1"/>
  <c r="WWW54" i="7" s="1"/>
  <c r="WWY54" i="7" s="1"/>
  <c r="WXA54" i="7" s="1"/>
  <c r="WXC54" i="7" s="1"/>
  <c r="WXE54" i="7" s="1"/>
  <c r="WXG54" i="7" s="1"/>
  <c r="WXI54" i="7" s="1"/>
  <c r="WXK54" i="7" s="1"/>
  <c r="WXM54" i="7" s="1"/>
  <c r="WXO54" i="7" s="1"/>
  <c r="WXQ54" i="7" s="1"/>
  <c r="WXS54" i="7" s="1"/>
  <c r="WXU54" i="7" s="1"/>
  <c r="WXW54" i="7" s="1"/>
  <c r="WXY54" i="7" s="1"/>
  <c r="WYA54" i="7" s="1"/>
  <c r="WYC54" i="7" s="1"/>
  <c r="WYE54" i="7" s="1"/>
  <c r="WYG54" i="7" s="1"/>
  <c r="WYI54" i="7" s="1"/>
  <c r="WYK54" i="7" s="1"/>
  <c r="WYM54" i="7" s="1"/>
  <c r="WYO54" i="7" s="1"/>
  <c r="WYQ54" i="7" s="1"/>
  <c r="WYS54" i="7" s="1"/>
  <c r="WYU54" i="7" s="1"/>
  <c r="WYW54" i="7" s="1"/>
  <c r="WYY54" i="7" s="1"/>
  <c r="WZA54" i="7" s="1"/>
  <c r="WZC54" i="7" s="1"/>
  <c r="WZE54" i="7" s="1"/>
  <c r="WZG54" i="7" s="1"/>
  <c r="WZI54" i="7" s="1"/>
  <c r="WZK54" i="7" s="1"/>
  <c r="WZM54" i="7" s="1"/>
  <c r="WZO54" i="7" s="1"/>
  <c r="WZQ54" i="7" s="1"/>
  <c r="WZS54" i="7" s="1"/>
  <c r="WZU54" i="7" s="1"/>
  <c r="WZW54" i="7" s="1"/>
  <c r="WZY54" i="7" s="1"/>
  <c r="XAA54" i="7" s="1"/>
  <c r="XAC54" i="7" s="1"/>
  <c r="XAE54" i="7" s="1"/>
  <c r="XAG54" i="7" s="1"/>
  <c r="XAI54" i="7" s="1"/>
  <c r="XAK54" i="7" s="1"/>
  <c r="XAM54" i="7" s="1"/>
  <c r="XAO54" i="7" s="1"/>
  <c r="XAQ54" i="7" s="1"/>
  <c r="XAS54" i="7" s="1"/>
  <c r="XAU54" i="7" s="1"/>
  <c r="XAW54" i="7" s="1"/>
  <c r="XAY54" i="7" s="1"/>
  <c r="XBA54" i="7" s="1"/>
  <c r="XBC54" i="7" s="1"/>
  <c r="XBE54" i="7" s="1"/>
  <c r="XBG54" i="7" s="1"/>
  <c r="XBI54" i="7" s="1"/>
  <c r="XBK54" i="7" s="1"/>
  <c r="XBM54" i="7" s="1"/>
  <c r="XBO54" i="7" s="1"/>
  <c r="XBQ54" i="7" s="1"/>
  <c r="XBS54" i="7" s="1"/>
  <c r="XBU54" i="7" s="1"/>
  <c r="XBW54" i="7" s="1"/>
  <c r="XBY54" i="7" s="1"/>
  <c r="XCA54" i="7" s="1"/>
  <c r="XCC54" i="7" s="1"/>
  <c r="XCE54" i="7" s="1"/>
  <c r="XCG54" i="7" s="1"/>
  <c r="XCI54" i="7" s="1"/>
  <c r="XCK54" i="7" s="1"/>
  <c r="XCM54" i="7" s="1"/>
  <c r="XCO54" i="7" s="1"/>
  <c r="XCQ54" i="7" s="1"/>
  <c r="XCS54" i="7" s="1"/>
  <c r="XCU54" i="7" s="1"/>
  <c r="XCW54" i="7" s="1"/>
  <c r="XCY54" i="7" s="1"/>
  <c r="XDA54" i="7" s="1"/>
  <c r="XDC54" i="7" s="1"/>
  <c r="XDE54" i="7" s="1"/>
  <c r="XDG54" i="7" s="1"/>
  <c r="XDI54" i="7" s="1"/>
  <c r="XDK54" i="7" s="1"/>
  <c r="XDM54" i="7" s="1"/>
  <c r="XDO54" i="7" s="1"/>
  <c r="XDQ54" i="7" s="1"/>
  <c r="XDS54" i="7" s="1"/>
  <c r="XDU54" i="7" s="1"/>
  <c r="XDW54" i="7" s="1"/>
  <c r="XDY54" i="7" s="1"/>
  <c r="XEA54" i="7" s="1"/>
  <c r="XEC54" i="7" s="1"/>
  <c r="XEE54" i="7" s="1"/>
  <c r="XEG54" i="7" s="1"/>
  <c r="XEI54" i="7" s="1"/>
  <c r="XEK54" i="7" s="1"/>
  <c r="XEM54" i="7" s="1"/>
  <c r="XEO54" i="7" s="1"/>
  <c r="XEQ54" i="7" s="1"/>
  <c r="XES54" i="7" s="1"/>
  <c r="XEU54" i="7" s="1"/>
  <c r="XEW54" i="7" s="1"/>
  <c r="XEY54" i="7" s="1"/>
  <c r="XFA54" i="7" s="1"/>
  <c r="XFC54" i="7" s="1"/>
  <c r="G53" i="7"/>
  <c r="I53" i="7" s="1"/>
  <c r="K53" i="7" s="1"/>
  <c r="M53" i="7" s="1"/>
  <c r="O53" i="7" s="1"/>
  <c r="Q53" i="7" s="1"/>
  <c r="S53" i="7" s="1"/>
  <c r="U53" i="7" s="1"/>
  <c r="W53" i="7" s="1"/>
  <c r="Y53" i="7" s="1"/>
  <c r="AA53" i="7" s="1"/>
  <c r="AC53" i="7" s="1"/>
  <c r="AE53" i="7" s="1"/>
  <c r="AG53" i="7" s="1"/>
  <c r="AI53" i="7" s="1"/>
  <c r="AK53" i="7" s="1"/>
  <c r="AM53" i="7" s="1"/>
  <c r="AO53" i="7" s="1"/>
  <c r="AQ53" i="7" s="1"/>
  <c r="AS53" i="7" s="1"/>
  <c r="AU53" i="7" s="1"/>
  <c r="AW53" i="7" s="1"/>
  <c r="AY53" i="7" s="1"/>
  <c r="BA53" i="7" s="1"/>
  <c r="BC53" i="7" s="1"/>
  <c r="BE53" i="7" s="1"/>
  <c r="BG53" i="7" s="1"/>
  <c r="BI53" i="7" s="1"/>
  <c r="BK53" i="7" s="1"/>
  <c r="BM53" i="7" s="1"/>
  <c r="BO53" i="7" s="1"/>
  <c r="BQ53" i="7" s="1"/>
  <c r="BS53" i="7" s="1"/>
  <c r="BU53" i="7" s="1"/>
  <c r="BW53" i="7" s="1"/>
  <c r="BY53" i="7" s="1"/>
  <c r="CA53" i="7" s="1"/>
  <c r="CC53" i="7" s="1"/>
  <c r="CE53" i="7" s="1"/>
  <c r="CG53" i="7" s="1"/>
  <c r="CI53" i="7" s="1"/>
  <c r="CK53" i="7" s="1"/>
  <c r="CM53" i="7" s="1"/>
  <c r="CO53" i="7" s="1"/>
  <c r="CQ53" i="7" s="1"/>
  <c r="CS53" i="7" s="1"/>
  <c r="CU53" i="7" s="1"/>
  <c r="CW53" i="7" s="1"/>
  <c r="CY53" i="7" s="1"/>
  <c r="DA53" i="7" s="1"/>
  <c r="DC53" i="7" s="1"/>
  <c r="DE53" i="7" s="1"/>
  <c r="DG53" i="7" s="1"/>
  <c r="DI53" i="7" s="1"/>
  <c r="DK53" i="7" s="1"/>
  <c r="DM53" i="7" s="1"/>
  <c r="DO53" i="7" s="1"/>
  <c r="DQ53" i="7" s="1"/>
  <c r="DS53" i="7" s="1"/>
  <c r="DU53" i="7" s="1"/>
  <c r="DW53" i="7" s="1"/>
  <c r="DY53" i="7" s="1"/>
  <c r="EA53" i="7" s="1"/>
  <c r="EC53" i="7" s="1"/>
  <c r="EE53" i="7" s="1"/>
  <c r="EG53" i="7" s="1"/>
  <c r="EI53" i="7" s="1"/>
  <c r="EK53" i="7" s="1"/>
  <c r="EM53" i="7" s="1"/>
  <c r="EO53" i="7" s="1"/>
  <c r="EQ53" i="7" s="1"/>
  <c r="ES53" i="7" s="1"/>
  <c r="EU53" i="7" s="1"/>
  <c r="EW53" i="7" s="1"/>
  <c r="EY53" i="7" s="1"/>
  <c r="FA53" i="7" s="1"/>
  <c r="FC53" i="7" s="1"/>
  <c r="FE53" i="7" s="1"/>
  <c r="FG53" i="7" s="1"/>
  <c r="FI53" i="7" s="1"/>
  <c r="FK53" i="7" s="1"/>
  <c r="FM53" i="7" s="1"/>
  <c r="FO53" i="7" s="1"/>
  <c r="FQ53" i="7" s="1"/>
  <c r="FS53" i="7" s="1"/>
  <c r="FU53" i="7" s="1"/>
  <c r="FW53" i="7" s="1"/>
  <c r="FY53" i="7" s="1"/>
  <c r="GA53" i="7" s="1"/>
  <c r="GC53" i="7" s="1"/>
  <c r="GE53" i="7" s="1"/>
  <c r="GG53" i="7" s="1"/>
  <c r="GI53" i="7" s="1"/>
  <c r="GK53" i="7" s="1"/>
  <c r="GM53" i="7" s="1"/>
  <c r="GO53" i="7" s="1"/>
  <c r="GQ53" i="7" s="1"/>
  <c r="GS53" i="7" s="1"/>
  <c r="GU53" i="7" s="1"/>
  <c r="GW53" i="7" s="1"/>
  <c r="GY53" i="7" s="1"/>
  <c r="HA53" i="7" s="1"/>
  <c r="HC53" i="7" s="1"/>
  <c r="HE53" i="7" s="1"/>
  <c r="HG53" i="7" s="1"/>
  <c r="HI53" i="7" s="1"/>
  <c r="HK53" i="7" s="1"/>
  <c r="HM53" i="7" s="1"/>
  <c r="HO53" i="7" s="1"/>
  <c r="HQ53" i="7" s="1"/>
  <c r="HS53" i="7" s="1"/>
  <c r="HU53" i="7" s="1"/>
  <c r="HW53" i="7" s="1"/>
  <c r="HY53" i="7" s="1"/>
  <c r="IA53" i="7" s="1"/>
  <c r="IC53" i="7" s="1"/>
  <c r="IE53" i="7" s="1"/>
  <c r="IG53" i="7" s="1"/>
  <c r="II53" i="7" s="1"/>
  <c r="IK53" i="7" s="1"/>
  <c r="IM53" i="7" s="1"/>
  <c r="IO53" i="7" s="1"/>
  <c r="IQ53" i="7" s="1"/>
  <c r="IS53" i="7" s="1"/>
  <c r="IU53" i="7" s="1"/>
  <c r="IW53" i="7" s="1"/>
  <c r="IY53" i="7" s="1"/>
  <c r="JA53" i="7" s="1"/>
  <c r="JC53" i="7" s="1"/>
  <c r="JE53" i="7" s="1"/>
  <c r="JG53" i="7" s="1"/>
  <c r="JI53" i="7" s="1"/>
  <c r="JK53" i="7" s="1"/>
  <c r="JM53" i="7" s="1"/>
  <c r="JO53" i="7" s="1"/>
  <c r="JQ53" i="7" s="1"/>
  <c r="JS53" i="7" s="1"/>
  <c r="JU53" i="7" s="1"/>
  <c r="JW53" i="7" s="1"/>
  <c r="JY53" i="7" s="1"/>
  <c r="KA53" i="7" s="1"/>
  <c r="KC53" i="7" s="1"/>
  <c r="KE53" i="7" s="1"/>
  <c r="KG53" i="7" s="1"/>
  <c r="KI53" i="7" s="1"/>
  <c r="KK53" i="7" s="1"/>
  <c r="KM53" i="7" s="1"/>
  <c r="KO53" i="7" s="1"/>
  <c r="KQ53" i="7" s="1"/>
  <c r="KS53" i="7" s="1"/>
  <c r="KU53" i="7" s="1"/>
  <c r="KW53" i="7" s="1"/>
  <c r="KY53" i="7" s="1"/>
  <c r="LA53" i="7" s="1"/>
  <c r="LC53" i="7" s="1"/>
  <c r="LE53" i="7" s="1"/>
  <c r="LG53" i="7" s="1"/>
  <c r="LI53" i="7" s="1"/>
  <c r="LK53" i="7" s="1"/>
  <c r="LM53" i="7" s="1"/>
  <c r="LO53" i="7" s="1"/>
  <c r="LQ53" i="7" s="1"/>
  <c r="LS53" i="7" s="1"/>
  <c r="LU53" i="7" s="1"/>
  <c r="LW53" i="7" s="1"/>
  <c r="LY53" i="7" s="1"/>
  <c r="MA53" i="7" s="1"/>
  <c r="MC53" i="7" s="1"/>
  <c r="ME53" i="7" s="1"/>
  <c r="MG53" i="7" s="1"/>
  <c r="MI53" i="7" s="1"/>
  <c r="MK53" i="7" s="1"/>
  <c r="MM53" i="7" s="1"/>
  <c r="MO53" i="7" s="1"/>
  <c r="MQ53" i="7" s="1"/>
  <c r="MS53" i="7" s="1"/>
  <c r="MU53" i="7" s="1"/>
  <c r="MW53" i="7" s="1"/>
  <c r="MY53" i="7" s="1"/>
  <c r="NA53" i="7" s="1"/>
  <c r="NC53" i="7" s="1"/>
  <c r="NE53" i="7" s="1"/>
  <c r="NG53" i="7" s="1"/>
  <c r="NI53" i="7" s="1"/>
  <c r="NK53" i="7" s="1"/>
  <c r="NM53" i="7" s="1"/>
  <c r="NO53" i="7" s="1"/>
  <c r="NQ53" i="7" s="1"/>
  <c r="NS53" i="7" s="1"/>
  <c r="NU53" i="7" s="1"/>
  <c r="NW53" i="7" s="1"/>
  <c r="NY53" i="7" s="1"/>
  <c r="OA53" i="7" s="1"/>
  <c r="OC53" i="7" s="1"/>
  <c r="OE53" i="7" s="1"/>
  <c r="OG53" i="7" s="1"/>
  <c r="OI53" i="7" s="1"/>
  <c r="OK53" i="7" s="1"/>
  <c r="OM53" i="7" s="1"/>
  <c r="OO53" i="7" s="1"/>
  <c r="OQ53" i="7" s="1"/>
  <c r="OS53" i="7" s="1"/>
  <c r="OU53" i="7" s="1"/>
  <c r="OW53" i="7" s="1"/>
  <c r="OY53" i="7" s="1"/>
  <c r="PA53" i="7" s="1"/>
  <c r="PC53" i="7" s="1"/>
  <c r="PE53" i="7" s="1"/>
  <c r="PG53" i="7" s="1"/>
  <c r="PI53" i="7" s="1"/>
  <c r="PK53" i="7" s="1"/>
  <c r="PM53" i="7" s="1"/>
  <c r="PO53" i="7" s="1"/>
  <c r="PQ53" i="7" s="1"/>
  <c r="PS53" i="7" s="1"/>
  <c r="PU53" i="7" s="1"/>
  <c r="PW53" i="7" s="1"/>
  <c r="PY53" i="7" s="1"/>
  <c r="QA53" i="7" s="1"/>
  <c r="QC53" i="7" s="1"/>
  <c r="QE53" i="7" s="1"/>
  <c r="QG53" i="7" s="1"/>
  <c r="QI53" i="7" s="1"/>
  <c r="QK53" i="7" s="1"/>
  <c r="QM53" i="7" s="1"/>
  <c r="QO53" i="7" s="1"/>
  <c r="QQ53" i="7" s="1"/>
  <c r="QS53" i="7" s="1"/>
  <c r="QU53" i="7" s="1"/>
  <c r="QW53" i="7" s="1"/>
  <c r="QY53" i="7" s="1"/>
  <c r="RA53" i="7" s="1"/>
  <c r="RC53" i="7" s="1"/>
  <c r="RE53" i="7" s="1"/>
  <c r="RG53" i="7" s="1"/>
  <c r="RI53" i="7" s="1"/>
  <c r="RK53" i="7" s="1"/>
  <c r="RM53" i="7" s="1"/>
  <c r="RO53" i="7" s="1"/>
  <c r="RQ53" i="7" s="1"/>
  <c r="RS53" i="7" s="1"/>
  <c r="RU53" i="7" s="1"/>
  <c r="RW53" i="7" s="1"/>
  <c r="RY53" i="7" s="1"/>
  <c r="SA53" i="7" s="1"/>
  <c r="SC53" i="7" s="1"/>
  <c r="SE53" i="7" s="1"/>
  <c r="SG53" i="7" s="1"/>
  <c r="SI53" i="7" s="1"/>
  <c r="SK53" i="7" s="1"/>
  <c r="SM53" i="7" s="1"/>
  <c r="SO53" i="7" s="1"/>
  <c r="SQ53" i="7" s="1"/>
  <c r="SS53" i="7" s="1"/>
  <c r="SU53" i="7" s="1"/>
  <c r="SW53" i="7" s="1"/>
  <c r="SY53" i="7" s="1"/>
  <c r="TA53" i="7" s="1"/>
  <c r="TC53" i="7" s="1"/>
  <c r="TE53" i="7" s="1"/>
  <c r="TG53" i="7" s="1"/>
  <c r="TI53" i="7" s="1"/>
  <c r="TK53" i="7" s="1"/>
  <c r="TM53" i="7" s="1"/>
  <c r="TO53" i="7" s="1"/>
  <c r="TQ53" i="7" s="1"/>
  <c r="TS53" i="7" s="1"/>
  <c r="TU53" i="7" s="1"/>
  <c r="TW53" i="7" s="1"/>
  <c r="TY53" i="7" s="1"/>
  <c r="UA53" i="7" s="1"/>
  <c r="UC53" i="7" s="1"/>
  <c r="UE53" i="7" s="1"/>
  <c r="UG53" i="7" s="1"/>
  <c r="UI53" i="7" s="1"/>
  <c r="UK53" i="7" s="1"/>
  <c r="UM53" i="7" s="1"/>
  <c r="UO53" i="7" s="1"/>
  <c r="UQ53" i="7" s="1"/>
  <c r="US53" i="7" s="1"/>
  <c r="UU53" i="7" s="1"/>
  <c r="UW53" i="7" s="1"/>
  <c r="UY53" i="7" s="1"/>
  <c r="VA53" i="7" s="1"/>
  <c r="VC53" i="7" s="1"/>
  <c r="VE53" i="7" s="1"/>
  <c r="VG53" i="7" s="1"/>
  <c r="VI53" i="7" s="1"/>
  <c r="VK53" i="7" s="1"/>
  <c r="VM53" i="7" s="1"/>
  <c r="VO53" i="7" s="1"/>
  <c r="VQ53" i="7" s="1"/>
  <c r="VS53" i="7" s="1"/>
  <c r="VU53" i="7" s="1"/>
  <c r="VW53" i="7" s="1"/>
  <c r="VY53" i="7" s="1"/>
  <c r="WA53" i="7" s="1"/>
  <c r="WC53" i="7" s="1"/>
  <c r="WE53" i="7" s="1"/>
  <c r="WG53" i="7" s="1"/>
  <c r="WI53" i="7" s="1"/>
  <c r="WK53" i="7" s="1"/>
  <c r="WM53" i="7" s="1"/>
  <c r="WO53" i="7" s="1"/>
  <c r="WQ53" i="7" s="1"/>
  <c r="WS53" i="7" s="1"/>
  <c r="WU53" i="7" s="1"/>
  <c r="WW53" i="7" s="1"/>
  <c r="WY53" i="7" s="1"/>
  <c r="XA53" i="7" s="1"/>
  <c r="XC53" i="7" s="1"/>
  <c r="XE53" i="7" s="1"/>
  <c r="XG53" i="7" s="1"/>
  <c r="XI53" i="7" s="1"/>
  <c r="XK53" i="7" s="1"/>
  <c r="XM53" i="7" s="1"/>
  <c r="XO53" i="7" s="1"/>
  <c r="XQ53" i="7" s="1"/>
  <c r="XS53" i="7" s="1"/>
  <c r="XU53" i="7" s="1"/>
  <c r="XW53" i="7" s="1"/>
  <c r="XY53" i="7" s="1"/>
  <c r="YA53" i="7" s="1"/>
  <c r="YC53" i="7" s="1"/>
  <c r="YE53" i="7" s="1"/>
  <c r="YG53" i="7" s="1"/>
  <c r="YI53" i="7" s="1"/>
  <c r="YK53" i="7" s="1"/>
  <c r="YM53" i="7" s="1"/>
  <c r="YO53" i="7" s="1"/>
  <c r="YQ53" i="7" s="1"/>
  <c r="YS53" i="7" s="1"/>
  <c r="YU53" i="7" s="1"/>
  <c r="YW53" i="7" s="1"/>
  <c r="YY53" i="7" s="1"/>
  <c r="ZA53" i="7" s="1"/>
  <c r="ZC53" i="7" s="1"/>
  <c r="ZE53" i="7" s="1"/>
  <c r="ZG53" i="7" s="1"/>
  <c r="ZI53" i="7" s="1"/>
  <c r="ZK53" i="7" s="1"/>
  <c r="ZM53" i="7" s="1"/>
  <c r="ZO53" i="7" s="1"/>
  <c r="ZQ53" i="7" s="1"/>
  <c r="ZS53" i="7" s="1"/>
  <c r="ZU53" i="7" s="1"/>
  <c r="ZW53" i="7" s="1"/>
  <c r="ZY53" i="7" s="1"/>
  <c r="AAA53" i="7" s="1"/>
  <c r="AAC53" i="7" s="1"/>
  <c r="AAE53" i="7" s="1"/>
  <c r="AAG53" i="7" s="1"/>
  <c r="AAI53" i="7" s="1"/>
  <c r="AAK53" i="7" s="1"/>
  <c r="AAM53" i="7" s="1"/>
  <c r="AAO53" i="7" s="1"/>
  <c r="AAQ53" i="7" s="1"/>
  <c r="AAS53" i="7" s="1"/>
  <c r="AAU53" i="7" s="1"/>
  <c r="AAW53" i="7" s="1"/>
  <c r="AAY53" i="7" s="1"/>
  <c r="ABA53" i="7" s="1"/>
  <c r="ABC53" i="7" s="1"/>
  <c r="ABE53" i="7" s="1"/>
  <c r="ABG53" i="7" s="1"/>
  <c r="ABI53" i="7" s="1"/>
  <c r="ABK53" i="7" s="1"/>
  <c r="ABM53" i="7" s="1"/>
  <c r="ABO53" i="7" s="1"/>
  <c r="ABQ53" i="7" s="1"/>
  <c r="ABS53" i="7" s="1"/>
  <c r="ABU53" i="7" s="1"/>
  <c r="ABW53" i="7" s="1"/>
  <c r="ABY53" i="7" s="1"/>
  <c r="ACA53" i="7" s="1"/>
  <c r="ACC53" i="7" s="1"/>
  <c r="ACE53" i="7" s="1"/>
  <c r="ACG53" i="7" s="1"/>
  <c r="ACI53" i="7" s="1"/>
  <c r="ACK53" i="7" s="1"/>
  <c r="ACM53" i="7" s="1"/>
  <c r="ACO53" i="7" s="1"/>
  <c r="ACQ53" i="7" s="1"/>
  <c r="ACS53" i="7" s="1"/>
  <c r="ACU53" i="7" s="1"/>
  <c r="ACW53" i="7" s="1"/>
  <c r="ACY53" i="7" s="1"/>
  <c r="ADA53" i="7" s="1"/>
  <c r="ADC53" i="7" s="1"/>
  <c r="ADE53" i="7" s="1"/>
  <c r="ADG53" i="7" s="1"/>
  <c r="ADI53" i="7" s="1"/>
  <c r="ADK53" i="7" s="1"/>
  <c r="ADM53" i="7" s="1"/>
  <c r="ADO53" i="7" s="1"/>
  <c r="ADQ53" i="7" s="1"/>
  <c r="ADS53" i="7" s="1"/>
  <c r="ADU53" i="7" s="1"/>
  <c r="ADW53" i="7" s="1"/>
  <c r="ADY53" i="7" s="1"/>
  <c r="AEA53" i="7" s="1"/>
  <c r="AEC53" i="7" s="1"/>
  <c r="AEE53" i="7" s="1"/>
  <c r="AEG53" i="7" s="1"/>
  <c r="AEI53" i="7" s="1"/>
  <c r="AEK53" i="7" s="1"/>
  <c r="AEM53" i="7" s="1"/>
  <c r="AEO53" i="7" s="1"/>
  <c r="AEQ53" i="7" s="1"/>
  <c r="AES53" i="7" s="1"/>
  <c r="AEU53" i="7" s="1"/>
  <c r="AEW53" i="7" s="1"/>
  <c r="AEY53" i="7" s="1"/>
  <c r="AFA53" i="7" s="1"/>
  <c r="AFC53" i="7" s="1"/>
  <c r="AFE53" i="7" s="1"/>
  <c r="AFG53" i="7" s="1"/>
  <c r="AFI53" i="7" s="1"/>
  <c r="AFK53" i="7" s="1"/>
  <c r="AFM53" i="7" s="1"/>
  <c r="AFO53" i="7" s="1"/>
  <c r="AFQ53" i="7" s="1"/>
  <c r="AFS53" i="7" s="1"/>
  <c r="AFU53" i="7" s="1"/>
  <c r="AFW53" i="7" s="1"/>
  <c r="AFY53" i="7" s="1"/>
  <c r="AGA53" i="7" s="1"/>
  <c r="AGC53" i="7" s="1"/>
  <c r="AGE53" i="7" s="1"/>
  <c r="AGG53" i="7" s="1"/>
  <c r="AGI53" i="7" s="1"/>
  <c r="AGK53" i="7" s="1"/>
  <c r="AGM53" i="7" s="1"/>
  <c r="AGO53" i="7" s="1"/>
  <c r="AGQ53" i="7" s="1"/>
  <c r="AGS53" i="7" s="1"/>
  <c r="AGU53" i="7" s="1"/>
  <c r="AGW53" i="7" s="1"/>
  <c r="AGY53" i="7" s="1"/>
  <c r="AHA53" i="7" s="1"/>
  <c r="AHC53" i="7" s="1"/>
  <c r="AHE53" i="7" s="1"/>
  <c r="AHG53" i="7" s="1"/>
  <c r="AHI53" i="7" s="1"/>
  <c r="AHK53" i="7" s="1"/>
  <c r="AHM53" i="7" s="1"/>
  <c r="AHO53" i="7" s="1"/>
  <c r="AHQ53" i="7" s="1"/>
  <c r="AHS53" i="7" s="1"/>
  <c r="AHU53" i="7" s="1"/>
  <c r="AHW53" i="7" s="1"/>
  <c r="AHY53" i="7" s="1"/>
  <c r="AIA53" i="7" s="1"/>
  <c r="AIC53" i="7" s="1"/>
  <c r="AIE53" i="7" s="1"/>
  <c r="AIG53" i="7" s="1"/>
  <c r="AII53" i="7" s="1"/>
  <c r="AIK53" i="7" s="1"/>
  <c r="AIM53" i="7" s="1"/>
  <c r="AIO53" i="7" s="1"/>
  <c r="AIQ53" i="7" s="1"/>
  <c r="AIS53" i="7" s="1"/>
  <c r="AIU53" i="7" s="1"/>
  <c r="AIW53" i="7" s="1"/>
  <c r="AIY53" i="7" s="1"/>
  <c r="AJA53" i="7" s="1"/>
  <c r="AJC53" i="7" s="1"/>
  <c r="AJE53" i="7" s="1"/>
  <c r="AJG53" i="7" s="1"/>
  <c r="AJI53" i="7" s="1"/>
  <c r="AJK53" i="7" s="1"/>
  <c r="AJM53" i="7" s="1"/>
  <c r="AJO53" i="7" s="1"/>
  <c r="AJQ53" i="7" s="1"/>
  <c r="AJS53" i="7" s="1"/>
  <c r="AJU53" i="7" s="1"/>
  <c r="AJW53" i="7" s="1"/>
  <c r="AJY53" i="7" s="1"/>
  <c r="AKA53" i="7" s="1"/>
  <c r="AKC53" i="7" s="1"/>
  <c r="AKE53" i="7" s="1"/>
  <c r="AKG53" i="7" s="1"/>
  <c r="AKI53" i="7" s="1"/>
  <c r="AKK53" i="7" s="1"/>
  <c r="AKM53" i="7" s="1"/>
  <c r="AKO53" i="7" s="1"/>
  <c r="AKQ53" i="7" s="1"/>
  <c r="AKS53" i="7" s="1"/>
  <c r="AKU53" i="7" s="1"/>
  <c r="AKW53" i="7" s="1"/>
  <c r="AKY53" i="7" s="1"/>
  <c r="ALA53" i="7" s="1"/>
  <c r="ALC53" i="7" s="1"/>
  <c r="ALE53" i="7" s="1"/>
  <c r="ALG53" i="7" s="1"/>
  <c r="ALI53" i="7" s="1"/>
  <c r="ALK53" i="7" s="1"/>
  <c r="ALM53" i="7" s="1"/>
  <c r="ALO53" i="7" s="1"/>
  <c r="ALQ53" i="7" s="1"/>
  <c r="ALS53" i="7" s="1"/>
  <c r="ALU53" i="7" s="1"/>
  <c r="ALW53" i="7" s="1"/>
  <c r="ALY53" i="7" s="1"/>
  <c r="AMA53" i="7" s="1"/>
  <c r="AMC53" i="7" s="1"/>
  <c r="AME53" i="7" s="1"/>
  <c r="AMG53" i="7" s="1"/>
  <c r="AMI53" i="7" s="1"/>
  <c r="AMK53" i="7" s="1"/>
  <c r="AMM53" i="7" s="1"/>
  <c r="AMO53" i="7" s="1"/>
  <c r="AMQ53" i="7" s="1"/>
  <c r="AMS53" i="7" s="1"/>
  <c r="AMU53" i="7" s="1"/>
  <c r="AMW53" i="7" s="1"/>
  <c r="AMY53" i="7" s="1"/>
  <c r="ANA53" i="7" s="1"/>
  <c r="ANC53" i="7" s="1"/>
  <c r="ANE53" i="7" s="1"/>
  <c r="ANG53" i="7" s="1"/>
  <c r="ANI53" i="7" s="1"/>
  <c r="ANK53" i="7" s="1"/>
  <c r="ANM53" i="7" s="1"/>
  <c r="ANO53" i="7" s="1"/>
  <c r="ANQ53" i="7" s="1"/>
  <c r="ANS53" i="7" s="1"/>
  <c r="ANU53" i="7" s="1"/>
  <c r="ANW53" i="7" s="1"/>
  <c r="ANY53" i="7" s="1"/>
  <c r="AOA53" i="7" s="1"/>
  <c r="AOC53" i="7" s="1"/>
  <c r="AOE53" i="7" s="1"/>
  <c r="AOG53" i="7" s="1"/>
  <c r="AOI53" i="7" s="1"/>
  <c r="AOK53" i="7" s="1"/>
  <c r="AOM53" i="7" s="1"/>
  <c r="AOO53" i="7" s="1"/>
  <c r="AOQ53" i="7" s="1"/>
  <c r="AOS53" i="7" s="1"/>
  <c r="AOU53" i="7" s="1"/>
  <c r="AOW53" i="7" s="1"/>
  <c r="AOY53" i="7" s="1"/>
  <c r="APA53" i="7" s="1"/>
  <c r="APC53" i="7" s="1"/>
  <c r="APE53" i="7" s="1"/>
  <c r="APG53" i="7" s="1"/>
  <c r="API53" i="7" s="1"/>
  <c r="APK53" i="7" s="1"/>
  <c r="APM53" i="7" s="1"/>
  <c r="APO53" i="7" s="1"/>
  <c r="APQ53" i="7" s="1"/>
  <c r="APS53" i="7" s="1"/>
  <c r="APU53" i="7" s="1"/>
  <c r="APW53" i="7" s="1"/>
  <c r="APY53" i="7" s="1"/>
  <c r="AQA53" i="7" s="1"/>
  <c r="AQC53" i="7" s="1"/>
  <c r="AQE53" i="7" s="1"/>
  <c r="AQG53" i="7" s="1"/>
  <c r="AQI53" i="7" s="1"/>
  <c r="AQK53" i="7" s="1"/>
  <c r="AQM53" i="7" s="1"/>
  <c r="AQO53" i="7" s="1"/>
  <c r="AQQ53" i="7" s="1"/>
  <c r="AQS53" i="7" s="1"/>
  <c r="AQU53" i="7" s="1"/>
  <c r="AQW53" i="7" s="1"/>
  <c r="AQY53" i="7" s="1"/>
  <c r="ARA53" i="7" s="1"/>
  <c r="ARC53" i="7" s="1"/>
  <c r="ARE53" i="7" s="1"/>
  <c r="ARG53" i="7" s="1"/>
  <c r="ARI53" i="7" s="1"/>
  <c r="ARK53" i="7" s="1"/>
  <c r="ARM53" i="7" s="1"/>
  <c r="ARO53" i="7" s="1"/>
  <c r="ARQ53" i="7" s="1"/>
  <c r="ARS53" i="7" s="1"/>
  <c r="ARU53" i="7" s="1"/>
  <c r="ARW53" i="7" s="1"/>
  <c r="ARY53" i="7" s="1"/>
  <c r="ASA53" i="7" s="1"/>
  <c r="ASC53" i="7" s="1"/>
  <c r="ASE53" i="7" s="1"/>
  <c r="ASG53" i="7" s="1"/>
  <c r="ASI53" i="7" s="1"/>
  <c r="ASK53" i="7" s="1"/>
  <c r="ASM53" i="7" s="1"/>
  <c r="ASO53" i="7" s="1"/>
  <c r="ASQ53" i="7" s="1"/>
  <c r="ASS53" i="7" s="1"/>
  <c r="ASU53" i="7" s="1"/>
  <c r="ASW53" i="7" s="1"/>
  <c r="ASY53" i="7" s="1"/>
  <c r="ATA53" i="7" s="1"/>
  <c r="ATC53" i="7" s="1"/>
  <c r="ATE53" i="7" s="1"/>
  <c r="ATG53" i="7" s="1"/>
  <c r="ATI53" i="7" s="1"/>
  <c r="ATK53" i="7" s="1"/>
  <c r="ATM53" i="7" s="1"/>
  <c r="ATO53" i="7" s="1"/>
  <c r="ATQ53" i="7" s="1"/>
  <c r="ATS53" i="7" s="1"/>
  <c r="ATU53" i="7" s="1"/>
  <c r="ATW53" i="7" s="1"/>
  <c r="ATY53" i="7" s="1"/>
  <c r="AUA53" i="7" s="1"/>
  <c r="AUC53" i="7" s="1"/>
  <c r="AUE53" i="7" s="1"/>
  <c r="AUG53" i="7" s="1"/>
  <c r="AUI53" i="7" s="1"/>
  <c r="AUK53" i="7" s="1"/>
  <c r="AUM53" i="7" s="1"/>
  <c r="AUO53" i="7" s="1"/>
  <c r="AUQ53" i="7" s="1"/>
  <c r="AUS53" i="7" s="1"/>
  <c r="AUU53" i="7" s="1"/>
  <c r="AUW53" i="7" s="1"/>
  <c r="AUY53" i="7" s="1"/>
  <c r="AVA53" i="7" s="1"/>
  <c r="AVC53" i="7" s="1"/>
  <c r="AVE53" i="7" s="1"/>
  <c r="AVG53" i="7" s="1"/>
  <c r="AVI53" i="7" s="1"/>
  <c r="AVK53" i="7" s="1"/>
  <c r="AVM53" i="7" s="1"/>
  <c r="AVO53" i="7" s="1"/>
  <c r="AVQ53" i="7" s="1"/>
  <c r="AVS53" i="7" s="1"/>
  <c r="AVU53" i="7" s="1"/>
  <c r="AVW53" i="7" s="1"/>
  <c r="AVY53" i="7" s="1"/>
  <c r="AWA53" i="7" s="1"/>
  <c r="AWC53" i="7" s="1"/>
  <c r="AWE53" i="7" s="1"/>
  <c r="AWG53" i="7" s="1"/>
  <c r="AWI53" i="7" s="1"/>
  <c r="AWK53" i="7" s="1"/>
  <c r="AWM53" i="7" s="1"/>
  <c r="AWO53" i="7" s="1"/>
  <c r="AWQ53" i="7" s="1"/>
  <c r="AWS53" i="7" s="1"/>
  <c r="AWU53" i="7" s="1"/>
  <c r="AWW53" i="7" s="1"/>
  <c r="AWY53" i="7" s="1"/>
  <c r="AXA53" i="7" s="1"/>
  <c r="AXC53" i="7" s="1"/>
  <c r="AXE53" i="7" s="1"/>
  <c r="AXG53" i="7" s="1"/>
  <c r="AXI53" i="7" s="1"/>
  <c r="AXK53" i="7" s="1"/>
  <c r="AXM53" i="7" s="1"/>
  <c r="AXO53" i="7" s="1"/>
  <c r="AXQ53" i="7" s="1"/>
  <c r="AXS53" i="7" s="1"/>
  <c r="AXU53" i="7" s="1"/>
  <c r="AXW53" i="7" s="1"/>
  <c r="AXY53" i="7" s="1"/>
  <c r="AYA53" i="7" s="1"/>
  <c r="AYC53" i="7" s="1"/>
  <c r="AYE53" i="7" s="1"/>
  <c r="AYG53" i="7" s="1"/>
  <c r="AYI53" i="7" s="1"/>
  <c r="AYK53" i="7" s="1"/>
  <c r="AYM53" i="7" s="1"/>
  <c r="AYO53" i="7" s="1"/>
  <c r="AYQ53" i="7" s="1"/>
  <c r="AYS53" i="7" s="1"/>
  <c r="AYU53" i="7" s="1"/>
  <c r="AYW53" i="7" s="1"/>
  <c r="AYY53" i="7" s="1"/>
  <c r="AZA53" i="7" s="1"/>
  <c r="AZC53" i="7" s="1"/>
  <c r="AZE53" i="7" s="1"/>
  <c r="AZG53" i="7" s="1"/>
  <c r="AZI53" i="7" s="1"/>
  <c r="AZK53" i="7" s="1"/>
  <c r="AZM53" i="7" s="1"/>
  <c r="AZO53" i="7" s="1"/>
  <c r="AZQ53" i="7" s="1"/>
  <c r="AZS53" i="7" s="1"/>
  <c r="AZU53" i="7" s="1"/>
  <c r="AZW53" i="7" s="1"/>
  <c r="AZY53" i="7" s="1"/>
  <c r="BAA53" i="7" s="1"/>
  <c r="BAC53" i="7" s="1"/>
  <c r="BAE53" i="7" s="1"/>
  <c r="BAG53" i="7" s="1"/>
  <c r="BAI53" i="7" s="1"/>
  <c r="BAK53" i="7" s="1"/>
  <c r="BAM53" i="7" s="1"/>
  <c r="BAO53" i="7" s="1"/>
  <c r="BAQ53" i="7" s="1"/>
  <c r="BAS53" i="7" s="1"/>
  <c r="BAU53" i="7" s="1"/>
  <c r="BAW53" i="7" s="1"/>
  <c r="BAY53" i="7" s="1"/>
  <c r="BBA53" i="7" s="1"/>
  <c r="BBC53" i="7" s="1"/>
  <c r="BBE53" i="7" s="1"/>
  <c r="BBG53" i="7" s="1"/>
  <c r="BBI53" i="7" s="1"/>
  <c r="BBK53" i="7" s="1"/>
  <c r="BBM53" i="7" s="1"/>
  <c r="BBO53" i="7" s="1"/>
  <c r="BBQ53" i="7" s="1"/>
  <c r="BBS53" i="7" s="1"/>
  <c r="BBU53" i="7" s="1"/>
  <c r="BBW53" i="7" s="1"/>
  <c r="BBY53" i="7" s="1"/>
  <c r="BCA53" i="7" s="1"/>
  <c r="BCC53" i="7" s="1"/>
  <c r="BCE53" i="7" s="1"/>
  <c r="BCG53" i="7" s="1"/>
  <c r="BCI53" i="7" s="1"/>
  <c r="BCK53" i="7" s="1"/>
  <c r="BCM53" i="7" s="1"/>
  <c r="BCO53" i="7" s="1"/>
  <c r="BCQ53" i="7" s="1"/>
  <c r="BCS53" i="7" s="1"/>
  <c r="BCU53" i="7" s="1"/>
  <c r="BCW53" i="7" s="1"/>
  <c r="BCY53" i="7" s="1"/>
  <c r="BDA53" i="7" s="1"/>
  <c r="BDC53" i="7" s="1"/>
  <c r="BDE53" i="7" s="1"/>
  <c r="BDG53" i="7" s="1"/>
  <c r="BDI53" i="7" s="1"/>
  <c r="BDK53" i="7" s="1"/>
  <c r="BDM53" i="7" s="1"/>
  <c r="BDO53" i="7" s="1"/>
  <c r="BDQ53" i="7" s="1"/>
  <c r="BDS53" i="7" s="1"/>
  <c r="BDU53" i="7" s="1"/>
  <c r="BDW53" i="7" s="1"/>
  <c r="BDY53" i="7" s="1"/>
  <c r="BEA53" i="7" s="1"/>
  <c r="BEC53" i="7" s="1"/>
  <c r="BEE53" i="7" s="1"/>
  <c r="BEG53" i="7" s="1"/>
  <c r="BEI53" i="7" s="1"/>
  <c r="BEK53" i="7" s="1"/>
  <c r="BEM53" i="7" s="1"/>
  <c r="BEO53" i="7" s="1"/>
  <c r="BEQ53" i="7" s="1"/>
  <c r="BES53" i="7" s="1"/>
  <c r="BEU53" i="7" s="1"/>
  <c r="BEW53" i="7" s="1"/>
  <c r="BEY53" i="7" s="1"/>
  <c r="BFA53" i="7" s="1"/>
  <c r="BFC53" i="7" s="1"/>
  <c r="BFE53" i="7" s="1"/>
  <c r="BFG53" i="7" s="1"/>
  <c r="BFI53" i="7" s="1"/>
  <c r="BFK53" i="7" s="1"/>
  <c r="BFM53" i="7" s="1"/>
  <c r="BFO53" i="7" s="1"/>
  <c r="BFQ53" i="7" s="1"/>
  <c r="BFS53" i="7" s="1"/>
  <c r="BFU53" i="7" s="1"/>
  <c r="BFW53" i="7" s="1"/>
  <c r="BFY53" i="7" s="1"/>
  <c r="BGA53" i="7" s="1"/>
  <c r="BGC53" i="7" s="1"/>
  <c r="BGE53" i="7" s="1"/>
  <c r="BGG53" i="7" s="1"/>
  <c r="BGI53" i="7" s="1"/>
  <c r="BGK53" i="7" s="1"/>
  <c r="BGM53" i="7" s="1"/>
  <c r="BGO53" i="7" s="1"/>
  <c r="BGQ53" i="7" s="1"/>
  <c r="BGS53" i="7" s="1"/>
  <c r="BGU53" i="7" s="1"/>
  <c r="BGW53" i="7" s="1"/>
  <c r="BGY53" i="7" s="1"/>
  <c r="BHA53" i="7" s="1"/>
  <c r="BHC53" i="7" s="1"/>
  <c r="BHE53" i="7" s="1"/>
  <c r="BHG53" i="7" s="1"/>
  <c r="BHI53" i="7" s="1"/>
  <c r="BHK53" i="7" s="1"/>
  <c r="BHM53" i="7" s="1"/>
  <c r="BHO53" i="7" s="1"/>
  <c r="BHQ53" i="7" s="1"/>
  <c r="BHS53" i="7" s="1"/>
  <c r="BHU53" i="7" s="1"/>
  <c r="BHW53" i="7" s="1"/>
  <c r="BHY53" i="7" s="1"/>
  <c r="BIA53" i="7" s="1"/>
  <c r="BIC53" i="7" s="1"/>
  <c r="BIE53" i="7" s="1"/>
  <c r="BIG53" i="7" s="1"/>
  <c r="BII53" i="7" s="1"/>
  <c r="BIK53" i="7" s="1"/>
  <c r="BIM53" i="7" s="1"/>
  <c r="BIO53" i="7" s="1"/>
  <c r="BIQ53" i="7" s="1"/>
  <c r="BIS53" i="7" s="1"/>
  <c r="BIU53" i="7" s="1"/>
  <c r="BIW53" i="7" s="1"/>
  <c r="BIY53" i="7" s="1"/>
  <c r="BJA53" i="7" s="1"/>
  <c r="BJC53" i="7" s="1"/>
  <c r="BJE53" i="7" s="1"/>
  <c r="BJG53" i="7" s="1"/>
  <c r="BJI53" i="7" s="1"/>
  <c r="BJK53" i="7" s="1"/>
  <c r="BJM53" i="7" s="1"/>
  <c r="BJO53" i="7" s="1"/>
  <c r="BJQ53" i="7" s="1"/>
  <c r="BJS53" i="7" s="1"/>
  <c r="BJU53" i="7" s="1"/>
  <c r="BJW53" i="7" s="1"/>
  <c r="BJY53" i="7" s="1"/>
  <c r="BKA53" i="7" s="1"/>
  <c r="BKC53" i="7" s="1"/>
  <c r="BKE53" i="7" s="1"/>
  <c r="BKG53" i="7" s="1"/>
  <c r="BKI53" i="7" s="1"/>
  <c r="BKK53" i="7" s="1"/>
  <c r="BKM53" i="7" s="1"/>
  <c r="BKO53" i="7" s="1"/>
  <c r="BKQ53" i="7" s="1"/>
  <c r="BKS53" i="7" s="1"/>
  <c r="BKU53" i="7" s="1"/>
  <c r="BKW53" i="7" s="1"/>
  <c r="BKY53" i="7" s="1"/>
  <c r="BLA53" i="7" s="1"/>
  <c r="BLC53" i="7" s="1"/>
  <c r="BLE53" i="7" s="1"/>
  <c r="BLG53" i="7" s="1"/>
  <c r="BLI53" i="7" s="1"/>
  <c r="BLK53" i="7" s="1"/>
  <c r="BLM53" i="7" s="1"/>
  <c r="BLO53" i="7" s="1"/>
  <c r="BLQ53" i="7" s="1"/>
  <c r="BLS53" i="7" s="1"/>
  <c r="BLU53" i="7" s="1"/>
  <c r="BLW53" i="7" s="1"/>
  <c r="BLY53" i="7" s="1"/>
  <c r="BMA53" i="7" s="1"/>
  <c r="BMC53" i="7" s="1"/>
  <c r="BME53" i="7" s="1"/>
  <c r="BMG53" i="7" s="1"/>
  <c r="BMI53" i="7" s="1"/>
  <c r="BMK53" i="7" s="1"/>
  <c r="BMM53" i="7" s="1"/>
  <c r="BMO53" i="7" s="1"/>
  <c r="BMQ53" i="7" s="1"/>
  <c r="BMS53" i="7" s="1"/>
  <c r="BMU53" i="7" s="1"/>
  <c r="BMW53" i="7" s="1"/>
  <c r="BMY53" i="7" s="1"/>
  <c r="BNA53" i="7" s="1"/>
  <c r="BNC53" i="7" s="1"/>
  <c r="BNE53" i="7" s="1"/>
  <c r="BNG53" i="7" s="1"/>
  <c r="BNI53" i="7" s="1"/>
  <c r="BNK53" i="7" s="1"/>
  <c r="BNM53" i="7" s="1"/>
  <c r="BNO53" i="7" s="1"/>
  <c r="BNQ53" i="7" s="1"/>
  <c r="BNS53" i="7" s="1"/>
  <c r="BNU53" i="7" s="1"/>
  <c r="BNW53" i="7" s="1"/>
  <c r="BNY53" i="7" s="1"/>
  <c r="BOA53" i="7" s="1"/>
  <c r="BOC53" i="7" s="1"/>
  <c r="BOE53" i="7" s="1"/>
  <c r="BOG53" i="7" s="1"/>
  <c r="BOI53" i="7" s="1"/>
  <c r="BOK53" i="7" s="1"/>
  <c r="BOM53" i="7" s="1"/>
  <c r="BOO53" i="7" s="1"/>
  <c r="BOQ53" i="7" s="1"/>
  <c r="BOS53" i="7" s="1"/>
  <c r="BOU53" i="7" s="1"/>
  <c r="BOW53" i="7" s="1"/>
  <c r="BOY53" i="7" s="1"/>
  <c r="BPA53" i="7" s="1"/>
  <c r="BPC53" i="7" s="1"/>
  <c r="BPE53" i="7" s="1"/>
  <c r="BPG53" i="7" s="1"/>
  <c r="BPI53" i="7" s="1"/>
  <c r="BPK53" i="7" s="1"/>
  <c r="BPM53" i="7" s="1"/>
  <c r="BPO53" i="7" s="1"/>
  <c r="BPQ53" i="7" s="1"/>
  <c r="BPS53" i="7" s="1"/>
  <c r="BPU53" i="7" s="1"/>
  <c r="BPW53" i="7" s="1"/>
  <c r="BPY53" i="7" s="1"/>
  <c r="BQA53" i="7" s="1"/>
  <c r="BQC53" i="7" s="1"/>
  <c r="BQE53" i="7" s="1"/>
  <c r="BQG53" i="7" s="1"/>
  <c r="BQI53" i="7" s="1"/>
  <c r="BQK53" i="7" s="1"/>
  <c r="BQM53" i="7" s="1"/>
  <c r="BQO53" i="7" s="1"/>
  <c r="BQQ53" i="7" s="1"/>
  <c r="BQS53" i="7" s="1"/>
  <c r="BQU53" i="7" s="1"/>
  <c r="BQW53" i="7" s="1"/>
  <c r="BQY53" i="7" s="1"/>
  <c r="BRA53" i="7" s="1"/>
  <c r="BRC53" i="7" s="1"/>
  <c r="BRE53" i="7" s="1"/>
  <c r="BRG53" i="7" s="1"/>
  <c r="BRI53" i="7" s="1"/>
  <c r="BRK53" i="7" s="1"/>
  <c r="BRM53" i="7" s="1"/>
  <c r="BRO53" i="7" s="1"/>
  <c r="BRQ53" i="7" s="1"/>
  <c r="BRS53" i="7" s="1"/>
  <c r="BRU53" i="7" s="1"/>
  <c r="BRW53" i="7" s="1"/>
  <c r="BRY53" i="7" s="1"/>
  <c r="BSA53" i="7" s="1"/>
  <c r="BSC53" i="7" s="1"/>
  <c r="BSE53" i="7" s="1"/>
  <c r="BSG53" i="7" s="1"/>
  <c r="BSI53" i="7" s="1"/>
  <c r="BSK53" i="7" s="1"/>
  <c r="BSM53" i="7" s="1"/>
  <c r="BSO53" i="7" s="1"/>
  <c r="BSQ53" i="7" s="1"/>
  <c r="BSS53" i="7" s="1"/>
  <c r="BSU53" i="7" s="1"/>
  <c r="BSW53" i="7" s="1"/>
  <c r="BSY53" i="7" s="1"/>
  <c r="BTA53" i="7" s="1"/>
  <c r="BTC53" i="7" s="1"/>
  <c r="BTE53" i="7" s="1"/>
  <c r="BTG53" i="7" s="1"/>
  <c r="BTI53" i="7" s="1"/>
  <c r="BTK53" i="7" s="1"/>
  <c r="BTM53" i="7" s="1"/>
  <c r="BTO53" i="7" s="1"/>
  <c r="BTQ53" i="7" s="1"/>
  <c r="BTS53" i="7" s="1"/>
  <c r="BTU53" i="7" s="1"/>
  <c r="BTW53" i="7" s="1"/>
  <c r="BTY53" i="7" s="1"/>
  <c r="BUA53" i="7" s="1"/>
  <c r="BUC53" i="7" s="1"/>
  <c r="BUE53" i="7" s="1"/>
  <c r="BUG53" i="7" s="1"/>
  <c r="BUI53" i="7" s="1"/>
  <c r="BUK53" i="7" s="1"/>
  <c r="BUM53" i="7" s="1"/>
  <c r="BUO53" i="7" s="1"/>
  <c r="BUQ53" i="7" s="1"/>
  <c r="BUS53" i="7" s="1"/>
  <c r="BUU53" i="7" s="1"/>
  <c r="BUW53" i="7" s="1"/>
  <c r="BUY53" i="7" s="1"/>
  <c r="BVA53" i="7" s="1"/>
  <c r="BVC53" i="7" s="1"/>
  <c r="BVE53" i="7" s="1"/>
  <c r="BVG53" i="7" s="1"/>
  <c r="BVI53" i="7" s="1"/>
  <c r="BVK53" i="7" s="1"/>
  <c r="BVM53" i="7" s="1"/>
  <c r="BVO53" i="7" s="1"/>
  <c r="BVQ53" i="7" s="1"/>
  <c r="BVS53" i="7" s="1"/>
  <c r="BVU53" i="7" s="1"/>
  <c r="BVW53" i="7" s="1"/>
  <c r="BVY53" i="7" s="1"/>
  <c r="BWA53" i="7" s="1"/>
  <c r="BWC53" i="7" s="1"/>
  <c r="BWE53" i="7" s="1"/>
  <c r="BWG53" i="7" s="1"/>
  <c r="BWI53" i="7" s="1"/>
  <c r="BWK53" i="7" s="1"/>
  <c r="BWM53" i="7" s="1"/>
  <c r="BWO53" i="7" s="1"/>
  <c r="BWQ53" i="7" s="1"/>
  <c r="BWS53" i="7" s="1"/>
  <c r="BWU53" i="7" s="1"/>
  <c r="BWW53" i="7" s="1"/>
  <c r="BWY53" i="7" s="1"/>
  <c r="BXA53" i="7" s="1"/>
  <c r="BXC53" i="7" s="1"/>
  <c r="BXE53" i="7" s="1"/>
  <c r="BXG53" i="7" s="1"/>
  <c r="BXI53" i="7" s="1"/>
  <c r="BXK53" i="7" s="1"/>
  <c r="BXM53" i="7" s="1"/>
  <c r="BXO53" i="7" s="1"/>
  <c r="BXQ53" i="7" s="1"/>
  <c r="BXS53" i="7" s="1"/>
  <c r="BXU53" i="7" s="1"/>
  <c r="BXW53" i="7" s="1"/>
  <c r="BXY53" i="7" s="1"/>
  <c r="BYA53" i="7" s="1"/>
  <c r="BYC53" i="7" s="1"/>
  <c r="BYE53" i="7" s="1"/>
  <c r="BYG53" i="7" s="1"/>
  <c r="BYI53" i="7" s="1"/>
  <c r="BYK53" i="7" s="1"/>
  <c r="BYM53" i="7" s="1"/>
  <c r="BYO53" i="7" s="1"/>
  <c r="BYQ53" i="7" s="1"/>
  <c r="BYS53" i="7" s="1"/>
  <c r="BYU53" i="7" s="1"/>
  <c r="BYW53" i="7" s="1"/>
  <c r="BYY53" i="7" s="1"/>
  <c r="BZA53" i="7" s="1"/>
  <c r="BZC53" i="7" s="1"/>
  <c r="BZE53" i="7" s="1"/>
  <c r="BZG53" i="7" s="1"/>
  <c r="BZI53" i="7" s="1"/>
  <c r="BZK53" i="7" s="1"/>
  <c r="BZM53" i="7" s="1"/>
  <c r="BZO53" i="7" s="1"/>
  <c r="BZQ53" i="7" s="1"/>
  <c r="BZS53" i="7" s="1"/>
  <c r="BZU53" i="7" s="1"/>
  <c r="BZW53" i="7" s="1"/>
  <c r="BZY53" i="7" s="1"/>
  <c r="CAA53" i="7" s="1"/>
  <c r="CAC53" i="7" s="1"/>
  <c r="CAE53" i="7" s="1"/>
  <c r="CAG53" i="7" s="1"/>
  <c r="CAI53" i="7" s="1"/>
  <c r="CAK53" i="7" s="1"/>
  <c r="CAM53" i="7" s="1"/>
  <c r="CAO53" i="7" s="1"/>
  <c r="CAQ53" i="7" s="1"/>
  <c r="CAS53" i="7" s="1"/>
  <c r="CAU53" i="7" s="1"/>
  <c r="CAW53" i="7" s="1"/>
  <c r="CAY53" i="7" s="1"/>
  <c r="CBA53" i="7" s="1"/>
  <c r="CBC53" i="7" s="1"/>
  <c r="CBE53" i="7" s="1"/>
  <c r="CBG53" i="7" s="1"/>
  <c r="CBI53" i="7" s="1"/>
  <c r="CBK53" i="7" s="1"/>
  <c r="CBM53" i="7" s="1"/>
  <c r="CBO53" i="7" s="1"/>
  <c r="CBQ53" i="7" s="1"/>
  <c r="CBS53" i="7" s="1"/>
  <c r="CBU53" i="7" s="1"/>
  <c r="CBW53" i="7" s="1"/>
  <c r="CBY53" i="7" s="1"/>
  <c r="CCA53" i="7" s="1"/>
  <c r="CCC53" i="7" s="1"/>
  <c r="CCE53" i="7" s="1"/>
  <c r="CCG53" i="7" s="1"/>
  <c r="CCI53" i="7" s="1"/>
  <c r="CCK53" i="7" s="1"/>
  <c r="CCM53" i="7" s="1"/>
  <c r="CCO53" i="7" s="1"/>
  <c r="CCQ53" i="7" s="1"/>
  <c r="CCS53" i="7" s="1"/>
  <c r="CCU53" i="7" s="1"/>
  <c r="CCW53" i="7" s="1"/>
  <c r="CCY53" i="7" s="1"/>
  <c r="CDA53" i="7" s="1"/>
  <c r="CDC53" i="7" s="1"/>
  <c r="CDE53" i="7" s="1"/>
  <c r="CDG53" i="7" s="1"/>
  <c r="CDI53" i="7" s="1"/>
  <c r="CDK53" i="7" s="1"/>
  <c r="CDM53" i="7" s="1"/>
  <c r="CDO53" i="7" s="1"/>
  <c r="CDQ53" i="7" s="1"/>
  <c r="CDS53" i="7" s="1"/>
  <c r="CDU53" i="7" s="1"/>
  <c r="CDW53" i="7" s="1"/>
  <c r="CDY53" i="7" s="1"/>
  <c r="CEA53" i="7" s="1"/>
  <c r="CEC53" i="7" s="1"/>
  <c r="CEE53" i="7" s="1"/>
  <c r="CEG53" i="7" s="1"/>
  <c r="CEI53" i="7" s="1"/>
  <c r="CEK53" i="7" s="1"/>
  <c r="CEM53" i="7" s="1"/>
  <c r="CEO53" i="7" s="1"/>
  <c r="CEQ53" i="7" s="1"/>
  <c r="CES53" i="7" s="1"/>
  <c r="CEU53" i="7" s="1"/>
  <c r="CEW53" i="7" s="1"/>
  <c r="CEY53" i="7" s="1"/>
  <c r="CFA53" i="7" s="1"/>
  <c r="CFC53" i="7" s="1"/>
  <c r="CFE53" i="7" s="1"/>
  <c r="CFG53" i="7" s="1"/>
  <c r="CFI53" i="7" s="1"/>
  <c r="CFK53" i="7" s="1"/>
  <c r="CFM53" i="7" s="1"/>
  <c r="CFO53" i="7" s="1"/>
  <c r="CFQ53" i="7" s="1"/>
  <c r="CFS53" i="7" s="1"/>
  <c r="CFU53" i="7" s="1"/>
  <c r="CFW53" i="7" s="1"/>
  <c r="CFY53" i="7" s="1"/>
  <c r="CGA53" i="7" s="1"/>
  <c r="CGC53" i="7" s="1"/>
  <c r="CGE53" i="7" s="1"/>
  <c r="CGG53" i="7" s="1"/>
  <c r="CGI53" i="7" s="1"/>
  <c r="CGK53" i="7" s="1"/>
  <c r="CGM53" i="7" s="1"/>
  <c r="CGO53" i="7" s="1"/>
  <c r="CGQ53" i="7" s="1"/>
  <c r="CGS53" i="7" s="1"/>
  <c r="CGU53" i="7" s="1"/>
  <c r="CGW53" i="7" s="1"/>
  <c r="CGY53" i="7" s="1"/>
  <c r="CHA53" i="7" s="1"/>
  <c r="CHC53" i="7" s="1"/>
  <c r="CHE53" i="7" s="1"/>
  <c r="CHG53" i="7" s="1"/>
  <c r="CHI53" i="7" s="1"/>
  <c r="CHK53" i="7" s="1"/>
  <c r="CHM53" i="7" s="1"/>
  <c r="CHO53" i="7" s="1"/>
  <c r="CHQ53" i="7" s="1"/>
  <c r="CHS53" i="7" s="1"/>
  <c r="CHU53" i="7" s="1"/>
  <c r="CHW53" i="7" s="1"/>
  <c r="CHY53" i="7" s="1"/>
  <c r="CIA53" i="7" s="1"/>
  <c r="CIC53" i="7" s="1"/>
  <c r="CIE53" i="7" s="1"/>
  <c r="CIG53" i="7" s="1"/>
  <c r="CII53" i="7" s="1"/>
  <c r="CIK53" i="7" s="1"/>
  <c r="CIM53" i="7" s="1"/>
  <c r="CIO53" i="7" s="1"/>
  <c r="CIQ53" i="7" s="1"/>
  <c r="CIS53" i="7" s="1"/>
  <c r="CIU53" i="7" s="1"/>
  <c r="CIW53" i="7" s="1"/>
  <c r="CIY53" i="7" s="1"/>
  <c r="CJA53" i="7" s="1"/>
  <c r="CJC53" i="7" s="1"/>
  <c r="CJE53" i="7" s="1"/>
  <c r="CJG53" i="7" s="1"/>
  <c r="CJI53" i="7" s="1"/>
  <c r="CJK53" i="7" s="1"/>
  <c r="CJM53" i="7" s="1"/>
  <c r="CJO53" i="7" s="1"/>
  <c r="CJQ53" i="7" s="1"/>
  <c r="CJS53" i="7" s="1"/>
  <c r="CJU53" i="7" s="1"/>
  <c r="CJW53" i="7" s="1"/>
  <c r="CJY53" i="7" s="1"/>
  <c r="CKA53" i="7" s="1"/>
  <c r="CKC53" i="7" s="1"/>
  <c r="CKE53" i="7" s="1"/>
  <c r="CKG53" i="7" s="1"/>
  <c r="CKI53" i="7" s="1"/>
  <c r="CKK53" i="7" s="1"/>
  <c r="CKM53" i="7" s="1"/>
  <c r="CKO53" i="7" s="1"/>
  <c r="CKQ53" i="7" s="1"/>
  <c r="CKS53" i="7" s="1"/>
  <c r="CKU53" i="7" s="1"/>
  <c r="CKW53" i="7" s="1"/>
  <c r="CKY53" i="7" s="1"/>
  <c r="CLA53" i="7" s="1"/>
  <c r="CLC53" i="7" s="1"/>
  <c r="CLE53" i="7" s="1"/>
  <c r="CLG53" i="7" s="1"/>
  <c r="CLI53" i="7" s="1"/>
  <c r="CLK53" i="7" s="1"/>
  <c r="CLM53" i="7" s="1"/>
  <c r="CLO53" i="7" s="1"/>
  <c r="CLQ53" i="7" s="1"/>
  <c r="CLS53" i="7" s="1"/>
  <c r="CLU53" i="7" s="1"/>
  <c r="CLW53" i="7" s="1"/>
  <c r="CLY53" i="7" s="1"/>
  <c r="CMA53" i="7" s="1"/>
  <c r="CMC53" i="7" s="1"/>
  <c r="CME53" i="7" s="1"/>
  <c r="CMG53" i="7" s="1"/>
  <c r="CMI53" i="7" s="1"/>
  <c r="CMK53" i="7" s="1"/>
  <c r="CMM53" i="7" s="1"/>
  <c r="CMO53" i="7" s="1"/>
  <c r="CMQ53" i="7" s="1"/>
  <c r="CMS53" i="7" s="1"/>
  <c r="CMU53" i="7" s="1"/>
  <c r="CMW53" i="7" s="1"/>
  <c r="CMY53" i="7" s="1"/>
  <c r="CNA53" i="7" s="1"/>
  <c r="CNC53" i="7" s="1"/>
  <c r="CNE53" i="7" s="1"/>
  <c r="CNG53" i="7" s="1"/>
  <c r="CNI53" i="7" s="1"/>
  <c r="CNK53" i="7" s="1"/>
  <c r="CNM53" i="7" s="1"/>
  <c r="CNO53" i="7" s="1"/>
  <c r="CNQ53" i="7" s="1"/>
  <c r="CNS53" i="7" s="1"/>
  <c r="CNU53" i="7" s="1"/>
  <c r="CNW53" i="7" s="1"/>
  <c r="CNY53" i="7" s="1"/>
  <c r="COA53" i="7" s="1"/>
  <c r="COC53" i="7" s="1"/>
  <c r="COE53" i="7" s="1"/>
  <c r="COG53" i="7" s="1"/>
  <c r="COI53" i="7" s="1"/>
  <c r="COK53" i="7" s="1"/>
  <c r="COM53" i="7" s="1"/>
  <c r="COO53" i="7" s="1"/>
  <c r="COQ53" i="7" s="1"/>
  <c r="COS53" i="7" s="1"/>
  <c r="COU53" i="7" s="1"/>
  <c r="COW53" i="7" s="1"/>
  <c r="COY53" i="7" s="1"/>
  <c r="CPA53" i="7" s="1"/>
  <c r="CPC53" i="7" s="1"/>
  <c r="CPE53" i="7" s="1"/>
  <c r="CPG53" i="7" s="1"/>
  <c r="CPI53" i="7" s="1"/>
  <c r="CPK53" i="7" s="1"/>
  <c r="CPM53" i="7" s="1"/>
  <c r="CPO53" i="7" s="1"/>
  <c r="CPQ53" i="7" s="1"/>
  <c r="CPS53" i="7" s="1"/>
  <c r="CPU53" i="7" s="1"/>
  <c r="CPW53" i="7" s="1"/>
  <c r="CPY53" i="7" s="1"/>
  <c r="CQA53" i="7" s="1"/>
  <c r="CQC53" i="7" s="1"/>
  <c r="CQE53" i="7" s="1"/>
  <c r="CQG53" i="7" s="1"/>
  <c r="CQI53" i="7" s="1"/>
  <c r="CQK53" i="7" s="1"/>
  <c r="CQM53" i="7" s="1"/>
  <c r="CQO53" i="7" s="1"/>
  <c r="CQQ53" i="7" s="1"/>
  <c r="CQS53" i="7" s="1"/>
  <c r="CQU53" i="7" s="1"/>
  <c r="CQW53" i="7" s="1"/>
  <c r="CQY53" i="7" s="1"/>
  <c r="CRA53" i="7" s="1"/>
  <c r="CRC53" i="7" s="1"/>
  <c r="CRE53" i="7" s="1"/>
  <c r="CRG53" i="7" s="1"/>
  <c r="CRI53" i="7" s="1"/>
  <c r="CRK53" i="7" s="1"/>
  <c r="CRM53" i="7" s="1"/>
  <c r="CRO53" i="7" s="1"/>
  <c r="CRQ53" i="7" s="1"/>
  <c r="CRS53" i="7" s="1"/>
  <c r="CRU53" i="7" s="1"/>
  <c r="CRW53" i="7" s="1"/>
  <c r="CRY53" i="7" s="1"/>
  <c r="CSA53" i="7" s="1"/>
  <c r="CSC53" i="7" s="1"/>
  <c r="CSE53" i="7" s="1"/>
  <c r="CSG53" i="7" s="1"/>
  <c r="CSI53" i="7" s="1"/>
  <c r="CSK53" i="7" s="1"/>
  <c r="CSM53" i="7" s="1"/>
  <c r="CSO53" i="7" s="1"/>
  <c r="CSQ53" i="7" s="1"/>
  <c r="CSS53" i="7" s="1"/>
  <c r="CSU53" i="7" s="1"/>
  <c r="CSW53" i="7" s="1"/>
  <c r="CSY53" i="7" s="1"/>
  <c r="CTA53" i="7" s="1"/>
  <c r="CTC53" i="7" s="1"/>
  <c r="CTE53" i="7" s="1"/>
  <c r="CTG53" i="7" s="1"/>
  <c r="CTI53" i="7" s="1"/>
  <c r="CTK53" i="7" s="1"/>
  <c r="CTM53" i="7" s="1"/>
  <c r="CTO53" i="7" s="1"/>
  <c r="CTQ53" i="7" s="1"/>
  <c r="CTS53" i="7" s="1"/>
  <c r="CTU53" i="7" s="1"/>
  <c r="CTW53" i="7" s="1"/>
  <c r="CTY53" i="7" s="1"/>
  <c r="CUA53" i="7" s="1"/>
  <c r="CUC53" i="7" s="1"/>
  <c r="CUE53" i="7" s="1"/>
  <c r="CUG53" i="7" s="1"/>
  <c r="CUI53" i="7" s="1"/>
  <c r="CUK53" i="7" s="1"/>
  <c r="CUM53" i="7" s="1"/>
  <c r="CUO53" i="7" s="1"/>
  <c r="CUQ53" i="7" s="1"/>
  <c r="CUS53" i="7" s="1"/>
  <c r="CUU53" i="7" s="1"/>
  <c r="CUW53" i="7" s="1"/>
  <c r="CUY53" i="7" s="1"/>
  <c r="CVA53" i="7" s="1"/>
  <c r="CVC53" i="7" s="1"/>
  <c r="CVE53" i="7" s="1"/>
  <c r="CVG53" i="7" s="1"/>
  <c r="CVI53" i="7" s="1"/>
  <c r="CVK53" i="7" s="1"/>
  <c r="CVM53" i="7" s="1"/>
  <c r="CVO53" i="7" s="1"/>
  <c r="CVQ53" i="7" s="1"/>
  <c r="CVS53" i="7" s="1"/>
  <c r="CVU53" i="7" s="1"/>
  <c r="CVW53" i="7" s="1"/>
  <c r="CVY53" i="7" s="1"/>
  <c r="CWA53" i="7" s="1"/>
  <c r="CWC53" i="7" s="1"/>
  <c r="CWE53" i="7" s="1"/>
  <c r="CWG53" i="7" s="1"/>
  <c r="CWI53" i="7" s="1"/>
  <c r="CWK53" i="7" s="1"/>
  <c r="CWM53" i="7" s="1"/>
  <c r="CWO53" i="7" s="1"/>
  <c r="CWQ53" i="7" s="1"/>
  <c r="CWS53" i="7" s="1"/>
  <c r="CWU53" i="7" s="1"/>
  <c r="CWW53" i="7" s="1"/>
  <c r="CWY53" i="7" s="1"/>
  <c r="CXA53" i="7" s="1"/>
  <c r="CXC53" i="7" s="1"/>
  <c r="CXE53" i="7" s="1"/>
  <c r="CXG53" i="7" s="1"/>
  <c r="CXI53" i="7" s="1"/>
  <c r="CXK53" i="7" s="1"/>
  <c r="CXM53" i="7" s="1"/>
  <c r="CXO53" i="7" s="1"/>
  <c r="CXQ53" i="7" s="1"/>
  <c r="CXS53" i="7" s="1"/>
  <c r="CXU53" i="7" s="1"/>
  <c r="CXW53" i="7" s="1"/>
  <c r="CXY53" i="7" s="1"/>
  <c r="CYA53" i="7" s="1"/>
  <c r="CYC53" i="7" s="1"/>
  <c r="CYE53" i="7" s="1"/>
  <c r="CYG53" i="7" s="1"/>
  <c r="CYI53" i="7" s="1"/>
  <c r="CYK53" i="7" s="1"/>
  <c r="CYM53" i="7" s="1"/>
  <c r="CYO53" i="7" s="1"/>
  <c r="CYQ53" i="7" s="1"/>
  <c r="CYS53" i="7" s="1"/>
  <c r="CYU53" i="7" s="1"/>
  <c r="CYW53" i="7" s="1"/>
  <c r="CYY53" i="7" s="1"/>
  <c r="CZA53" i="7" s="1"/>
  <c r="CZC53" i="7" s="1"/>
  <c r="CZE53" i="7" s="1"/>
  <c r="CZG53" i="7" s="1"/>
  <c r="CZI53" i="7" s="1"/>
  <c r="CZK53" i="7" s="1"/>
  <c r="CZM53" i="7" s="1"/>
  <c r="CZO53" i="7" s="1"/>
  <c r="CZQ53" i="7" s="1"/>
  <c r="CZS53" i="7" s="1"/>
  <c r="CZU53" i="7" s="1"/>
  <c r="CZW53" i="7" s="1"/>
  <c r="CZY53" i="7" s="1"/>
  <c r="DAA53" i="7" s="1"/>
  <c r="DAC53" i="7" s="1"/>
  <c r="DAE53" i="7" s="1"/>
  <c r="DAG53" i="7" s="1"/>
  <c r="DAI53" i="7" s="1"/>
  <c r="DAK53" i="7" s="1"/>
  <c r="DAM53" i="7" s="1"/>
  <c r="DAO53" i="7" s="1"/>
  <c r="DAQ53" i="7" s="1"/>
  <c r="DAS53" i="7" s="1"/>
  <c r="DAU53" i="7" s="1"/>
  <c r="DAW53" i="7" s="1"/>
  <c r="DAY53" i="7" s="1"/>
  <c r="DBA53" i="7" s="1"/>
  <c r="DBC53" i="7" s="1"/>
  <c r="DBE53" i="7" s="1"/>
  <c r="DBG53" i="7" s="1"/>
  <c r="DBI53" i="7" s="1"/>
  <c r="DBK53" i="7" s="1"/>
  <c r="DBM53" i="7" s="1"/>
  <c r="DBO53" i="7" s="1"/>
  <c r="DBQ53" i="7" s="1"/>
  <c r="DBS53" i="7" s="1"/>
  <c r="DBU53" i="7" s="1"/>
  <c r="DBW53" i="7" s="1"/>
  <c r="DBY53" i="7" s="1"/>
  <c r="DCA53" i="7" s="1"/>
  <c r="DCC53" i="7" s="1"/>
  <c r="DCE53" i="7" s="1"/>
  <c r="DCG53" i="7" s="1"/>
  <c r="DCI53" i="7" s="1"/>
  <c r="DCK53" i="7" s="1"/>
  <c r="DCM53" i="7" s="1"/>
  <c r="DCO53" i="7" s="1"/>
  <c r="DCQ53" i="7" s="1"/>
  <c r="DCS53" i="7" s="1"/>
  <c r="DCU53" i="7" s="1"/>
  <c r="DCW53" i="7" s="1"/>
  <c r="DCY53" i="7" s="1"/>
  <c r="DDA53" i="7" s="1"/>
  <c r="DDC53" i="7" s="1"/>
  <c r="DDE53" i="7" s="1"/>
  <c r="DDG53" i="7" s="1"/>
  <c r="DDI53" i="7" s="1"/>
  <c r="DDK53" i="7" s="1"/>
  <c r="DDM53" i="7" s="1"/>
  <c r="DDO53" i="7" s="1"/>
  <c r="DDQ53" i="7" s="1"/>
  <c r="DDS53" i="7" s="1"/>
  <c r="DDU53" i="7" s="1"/>
  <c r="DDW53" i="7" s="1"/>
  <c r="DDY53" i="7" s="1"/>
  <c r="DEA53" i="7" s="1"/>
  <c r="DEC53" i="7" s="1"/>
  <c r="DEE53" i="7" s="1"/>
  <c r="DEG53" i="7" s="1"/>
  <c r="DEI53" i="7" s="1"/>
  <c r="DEK53" i="7" s="1"/>
  <c r="DEM53" i="7" s="1"/>
  <c r="DEO53" i="7" s="1"/>
  <c r="DEQ53" i="7" s="1"/>
  <c r="DES53" i="7" s="1"/>
  <c r="DEU53" i="7" s="1"/>
  <c r="DEW53" i="7" s="1"/>
  <c r="DEY53" i="7" s="1"/>
  <c r="DFA53" i="7" s="1"/>
  <c r="DFC53" i="7" s="1"/>
  <c r="DFE53" i="7" s="1"/>
  <c r="DFG53" i="7" s="1"/>
  <c r="DFI53" i="7" s="1"/>
  <c r="DFK53" i="7" s="1"/>
  <c r="DFM53" i="7" s="1"/>
  <c r="DFO53" i="7" s="1"/>
  <c r="DFQ53" i="7" s="1"/>
  <c r="DFS53" i="7" s="1"/>
  <c r="DFU53" i="7" s="1"/>
  <c r="DFW53" i="7" s="1"/>
  <c r="DFY53" i="7" s="1"/>
  <c r="DGA53" i="7" s="1"/>
  <c r="DGC53" i="7" s="1"/>
  <c r="DGE53" i="7" s="1"/>
  <c r="DGG53" i="7" s="1"/>
  <c r="DGI53" i="7" s="1"/>
  <c r="DGK53" i="7" s="1"/>
  <c r="DGM53" i="7" s="1"/>
  <c r="DGO53" i="7" s="1"/>
  <c r="DGQ53" i="7" s="1"/>
  <c r="DGS53" i="7" s="1"/>
  <c r="DGU53" i="7" s="1"/>
  <c r="DGW53" i="7" s="1"/>
  <c r="DGY53" i="7" s="1"/>
  <c r="DHA53" i="7" s="1"/>
  <c r="DHC53" i="7" s="1"/>
  <c r="DHE53" i="7" s="1"/>
  <c r="DHG53" i="7" s="1"/>
  <c r="DHI53" i="7" s="1"/>
  <c r="DHK53" i="7" s="1"/>
  <c r="DHM53" i="7" s="1"/>
  <c r="DHO53" i="7" s="1"/>
  <c r="DHQ53" i="7" s="1"/>
  <c r="DHS53" i="7" s="1"/>
  <c r="DHU53" i="7" s="1"/>
  <c r="DHW53" i="7" s="1"/>
  <c r="DHY53" i="7" s="1"/>
  <c r="DIA53" i="7" s="1"/>
  <c r="DIC53" i="7" s="1"/>
  <c r="DIE53" i="7" s="1"/>
  <c r="DIG53" i="7" s="1"/>
  <c r="DII53" i="7" s="1"/>
  <c r="DIK53" i="7" s="1"/>
  <c r="DIM53" i="7" s="1"/>
  <c r="DIO53" i="7" s="1"/>
  <c r="DIQ53" i="7" s="1"/>
  <c r="DIS53" i="7" s="1"/>
  <c r="DIU53" i="7" s="1"/>
  <c r="DIW53" i="7" s="1"/>
  <c r="DIY53" i="7" s="1"/>
  <c r="DJA53" i="7" s="1"/>
  <c r="DJC53" i="7" s="1"/>
  <c r="DJE53" i="7" s="1"/>
  <c r="DJG53" i="7" s="1"/>
  <c r="DJI53" i="7" s="1"/>
  <c r="DJK53" i="7" s="1"/>
  <c r="DJM53" i="7" s="1"/>
  <c r="DJO53" i="7" s="1"/>
  <c r="DJQ53" i="7" s="1"/>
  <c r="DJS53" i="7" s="1"/>
  <c r="DJU53" i="7" s="1"/>
  <c r="DJW53" i="7" s="1"/>
  <c r="DJY53" i="7" s="1"/>
  <c r="DKA53" i="7" s="1"/>
  <c r="DKC53" i="7" s="1"/>
  <c r="DKE53" i="7" s="1"/>
  <c r="DKG53" i="7" s="1"/>
  <c r="DKI53" i="7" s="1"/>
  <c r="DKK53" i="7" s="1"/>
  <c r="DKM53" i="7" s="1"/>
  <c r="DKO53" i="7" s="1"/>
  <c r="DKQ53" i="7" s="1"/>
  <c r="DKS53" i="7" s="1"/>
  <c r="DKU53" i="7" s="1"/>
  <c r="DKW53" i="7" s="1"/>
  <c r="DKY53" i="7" s="1"/>
  <c r="DLA53" i="7" s="1"/>
  <c r="DLC53" i="7" s="1"/>
  <c r="DLE53" i="7" s="1"/>
  <c r="DLG53" i="7" s="1"/>
  <c r="DLI53" i="7" s="1"/>
  <c r="DLK53" i="7" s="1"/>
  <c r="DLM53" i="7" s="1"/>
  <c r="DLO53" i="7" s="1"/>
  <c r="DLQ53" i="7" s="1"/>
  <c r="DLS53" i="7" s="1"/>
  <c r="DLU53" i="7" s="1"/>
  <c r="DLW53" i="7" s="1"/>
  <c r="DLY53" i="7" s="1"/>
  <c r="DMA53" i="7" s="1"/>
  <c r="DMC53" i="7" s="1"/>
  <c r="DME53" i="7" s="1"/>
  <c r="DMG53" i="7" s="1"/>
  <c r="DMI53" i="7" s="1"/>
  <c r="DMK53" i="7" s="1"/>
  <c r="DMM53" i="7" s="1"/>
  <c r="DMO53" i="7" s="1"/>
  <c r="DMQ53" i="7" s="1"/>
  <c r="DMS53" i="7" s="1"/>
  <c r="DMU53" i="7" s="1"/>
  <c r="DMW53" i="7" s="1"/>
  <c r="DMY53" i="7" s="1"/>
  <c r="DNA53" i="7" s="1"/>
  <c r="DNC53" i="7" s="1"/>
  <c r="DNE53" i="7" s="1"/>
  <c r="DNG53" i="7" s="1"/>
  <c r="DNI53" i="7" s="1"/>
  <c r="DNK53" i="7" s="1"/>
  <c r="DNM53" i="7" s="1"/>
  <c r="DNO53" i="7" s="1"/>
  <c r="DNQ53" i="7" s="1"/>
  <c r="DNS53" i="7" s="1"/>
  <c r="DNU53" i="7" s="1"/>
  <c r="DNW53" i="7" s="1"/>
  <c r="DNY53" i="7" s="1"/>
  <c r="DOA53" i="7" s="1"/>
  <c r="DOC53" i="7" s="1"/>
  <c r="DOE53" i="7" s="1"/>
  <c r="DOG53" i="7" s="1"/>
  <c r="DOI53" i="7" s="1"/>
  <c r="DOK53" i="7" s="1"/>
  <c r="DOM53" i="7" s="1"/>
  <c r="DOO53" i="7" s="1"/>
  <c r="DOQ53" i="7" s="1"/>
  <c r="DOS53" i="7" s="1"/>
  <c r="DOU53" i="7" s="1"/>
  <c r="DOW53" i="7" s="1"/>
  <c r="DOY53" i="7" s="1"/>
  <c r="DPA53" i="7" s="1"/>
  <c r="DPC53" i="7" s="1"/>
  <c r="DPE53" i="7" s="1"/>
  <c r="DPG53" i="7" s="1"/>
  <c r="DPI53" i="7" s="1"/>
  <c r="DPK53" i="7" s="1"/>
  <c r="DPM53" i="7" s="1"/>
  <c r="DPO53" i="7" s="1"/>
  <c r="DPQ53" i="7" s="1"/>
  <c r="DPS53" i="7" s="1"/>
  <c r="DPU53" i="7" s="1"/>
  <c r="DPW53" i="7" s="1"/>
  <c r="DPY53" i="7" s="1"/>
  <c r="DQA53" i="7" s="1"/>
  <c r="DQC53" i="7" s="1"/>
  <c r="DQE53" i="7" s="1"/>
  <c r="DQG53" i="7" s="1"/>
  <c r="DQI53" i="7" s="1"/>
  <c r="DQK53" i="7" s="1"/>
  <c r="DQM53" i="7" s="1"/>
  <c r="DQO53" i="7" s="1"/>
  <c r="DQQ53" i="7" s="1"/>
  <c r="DQS53" i="7" s="1"/>
  <c r="DQU53" i="7" s="1"/>
  <c r="DQW53" i="7" s="1"/>
  <c r="DQY53" i="7" s="1"/>
  <c r="DRA53" i="7" s="1"/>
  <c r="DRC53" i="7" s="1"/>
  <c r="DRE53" i="7" s="1"/>
  <c r="DRG53" i="7" s="1"/>
  <c r="DRI53" i="7" s="1"/>
  <c r="DRK53" i="7" s="1"/>
  <c r="DRM53" i="7" s="1"/>
  <c r="DRO53" i="7" s="1"/>
  <c r="DRQ53" i="7" s="1"/>
  <c r="DRS53" i="7" s="1"/>
  <c r="DRU53" i="7" s="1"/>
  <c r="DRW53" i="7" s="1"/>
  <c r="DRY53" i="7" s="1"/>
  <c r="DSA53" i="7" s="1"/>
  <c r="DSC53" i="7" s="1"/>
  <c r="DSE53" i="7" s="1"/>
  <c r="DSG53" i="7" s="1"/>
  <c r="DSI53" i="7" s="1"/>
  <c r="DSK53" i="7" s="1"/>
  <c r="DSM53" i="7" s="1"/>
  <c r="DSO53" i="7" s="1"/>
  <c r="DSQ53" i="7" s="1"/>
  <c r="DSS53" i="7" s="1"/>
  <c r="DSU53" i="7" s="1"/>
  <c r="DSW53" i="7" s="1"/>
  <c r="DSY53" i="7" s="1"/>
  <c r="DTA53" i="7" s="1"/>
  <c r="DTC53" i="7" s="1"/>
  <c r="DTE53" i="7" s="1"/>
  <c r="DTG53" i="7" s="1"/>
  <c r="DTI53" i="7" s="1"/>
  <c r="DTK53" i="7" s="1"/>
  <c r="DTM53" i="7" s="1"/>
  <c r="DTO53" i="7" s="1"/>
  <c r="DTQ53" i="7" s="1"/>
  <c r="DTS53" i="7" s="1"/>
  <c r="DTU53" i="7" s="1"/>
  <c r="DTW53" i="7" s="1"/>
  <c r="DTY53" i="7" s="1"/>
  <c r="DUA53" i="7" s="1"/>
  <c r="DUC53" i="7" s="1"/>
  <c r="DUE53" i="7" s="1"/>
  <c r="DUG53" i="7" s="1"/>
  <c r="DUI53" i="7" s="1"/>
  <c r="DUK53" i="7" s="1"/>
  <c r="DUM53" i="7" s="1"/>
  <c r="DUO53" i="7" s="1"/>
  <c r="DUQ53" i="7" s="1"/>
  <c r="DUS53" i="7" s="1"/>
  <c r="DUU53" i="7" s="1"/>
  <c r="DUW53" i="7" s="1"/>
  <c r="DUY53" i="7" s="1"/>
  <c r="DVA53" i="7" s="1"/>
  <c r="DVC53" i="7" s="1"/>
  <c r="DVE53" i="7" s="1"/>
  <c r="DVG53" i="7" s="1"/>
  <c r="DVI53" i="7" s="1"/>
  <c r="DVK53" i="7" s="1"/>
  <c r="DVM53" i="7" s="1"/>
  <c r="DVO53" i="7" s="1"/>
  <c r="DVQ53" i="7" s="1"/>
  <c r="DVS53" i="7" s="1"/>
  <c r="DVU53" i="7" s="1"/>
  <c r="DVW53" i="7" s="1"/>
  <c r="DVY53" i="7" s="1"/>
  <c r="DWA53" i="7" s="1"/>
  <c r="DWC53" i="7" s="1"/>
  <c r="DWE53" i="7" s="1"/>
  <c r="DWG53" i="7" s="1"/>
  <c r="DWI53" i="7" s="1"/>
  <c r="DWK53" i="7" s="1"/>
  <c r="DWM53" i="7" s="1"/>
  <c r="DWO53" i="7" s="1"/>
  <c r="DWQ53" i="7" s="1"/>
  <c r="DWS53" i="7" s="1"/>
  <c r="DWU53" i="7" s="1"/>
  <c r="DWW53" i="7" s="1"/>
  <c r="DWY53" i="7" s="1"/>
  <c r="DXA53" i="7" s="1"/>
  <c r="DXC53" i="7" s="1"/>
  <c r="DXE53" i="7" s="1"/>
  <c r="DXG53" i="7" s="1"/>
  <c r="DXI53" i="7" s="1"/>
  <c r="DXK53" i="7" s="1"/>
  <c r="DXM53" i="7" s="1"/>
  <c r="DXO53" i="7" s="1"/>
  <c r="DXQ53" i="7" s="1"/>
  <c r="DXS53" i="7" s="1"/>
  <c r="DXU53" i="7" s="1"/>
  <c r="DXW53" i="7" s="1"/>
  <c r="DXY53" i="7" s="1"/>
  <c r="DYA53" i="7" s="1"/>
  <c r="DYC53" i="7" s="1"/>
  <c r="DYE53" i="7" s="1"/>
  <c r="DYG53" i="7" s="1"/>
  <c r="DYI53" i="7" s="1"/>
  <c r="DYK53" i="7" s="1"/>
  <c r="DYM53" i="7" s="1"/>
  <c r="DYO53" i="7" s="1"/>
  <c r="DYQ53" i="7" s="1"/>
  <c r="DYS53" i="7" s="1"/>
  <c r="DYU53" i="7" s="1"/>
  <c r="DYW53" i="7" s="1"/>
  <c r="DYY53" i="7" s="1"/>
  <c r="DZA53" i="7" s="1"/>
  <c r="DZC53" i="7" s="1"/>
  <c r="DZE53" i="7" s="1"/>
  <c r="DZG53" i="7" s="1"/>
  <c r="DZI53" i="7" s="1"/>
  <c r="DZK53" i="7" s="1"/>
  <c r="DZM53" i="7" s="1"/>
  <c r="DZO53" i="7" s="1"/>
  <c r="DZQ53" i="7" s="1"/>
  <c r="DZS53" i="7" s="1"/>
  <c r="DZU53" i="7" s="1"/>
  <c r="DZW53" i="7" s="1"/>
  <c r="DZY53" i="7" s="1"/>
  <c r="EAA53" i="7" s="1"/>
  <c r="EAC53" i="7" s="1"/>
  <c r="EAE53" i="7" s="1"/>
  <c r="EAG53" i="7" s="1"/>
  <c r="EAI53" i="7" s="1"/>
  <c r="EAK53" i="7" s="1"/>
  <c r="EAM53" i="7" s="1"/>
  <c r="EAO53" i="7" s="1"/>
  <c r="EAQ53" i="7" s="1"/>
  <c r="EAS53" i="7" s="1"/>
  <c r="EAU53" i="7" s="1"/>
  <c r="EAW53" i="7" s="1"/>
  <c r="EAY53" i="7" s="1"/>
  <c r="EBA53" i="7" s="1"/>
  <c r="EBC53" i="7" s="1"/>
  <c r="EBE53" i="7" s="1"/>
  <c r="EBG53" i="7" s="1"/>
  <c r="EBI53" i="7" s="1"/>
  <c r="EBK53" i="7" s="1"/>
  <c r="EBM53" i="7" s="1"/>
  <c r="EBO53" i="7" s="1"/>
  <c r="EBQ53" i="7" s="1"/>
  <c r="EBS53" i="7" s="1"/>
  <c r="EBU53" i="7" s="1"/>
  <c r="EBW53" i="7" s="1"/>
  <c r="EBY53" i="7" s="1"/>
  <c r="ECA53" i="7" s="1"/>
  <c r="ECC53" i="7" s="1"/>
  <c r="ECE53" i="7" s="1"/>
  <c r="ECG53" i="7" s="1"/>
  <c r="ECI53" i="7" s="1"/>
  <c r="ECK53" i="7" s="1"/>
  <c r="ECM53" i="7" s="1"/>
  <c r="ECO53" i="7" s="1"/>
  <c r="ECQ53" i="7" s="1"/>
  <c r="ECS53" i="7" s="1"/>
  <c r="ECU53" i="7" s="1"/>
  <c r="ECW53" i="7" s="1"/>
  <c r="ECY53" i="7" s="1"/>
  <c r="EDA53" i="7" s="1"/>
  <c r="EDC53" i="7" s="1"/>
  <c r="EDE53" i="7" s="1"/>
  <c r="EDG53" i="7" s="1"/>
  <c r="EDI53" i="7" s="1"/>
  <c r="EDK53" i="7" s="1"/>
  <c r="EDM53" i="7" s="1"/>
  <c r="EDO53" i="7" s="1"/>
  <c r="EDQ53" i="7" s="1"/>
  <c r="EDS53" i="7" s="1"/>
  <c r="EDU53" i="7" s="1"/>
  <c r="EDW53" i="7" s="1"/>
  <c r="EDY53" i="7" s="1"/>
  <c r="EEA53" i="7" s="1"/>
  <c r="EEC53" i="7" s="1"/>
  <c r="EEE53" i="7" s="1"/>
  <c r="EEG53" i="7" s="1"/>
  <c r="EEI53" i="7" s="1"/>
  <c r="EEK53" i="7" s="1"/>
  <c r="EEM53" i="7" s="1"/>
  <c r="EEO53" i="7" s="1"/>
  <c r="EEQ53" i="7" s="1"/>
  <c r="EES53" i="7" s="1"/>
  <c r="EEU53" i="7" s="1"/>
  <c r="EEW53" i="7" s="1"/>
  <c r="EEY53" i="7" s="1"/>
  <c r="EFA53" i="7" s="1"/>
  <c r="EFC53" i="7" s="1"/>
  <c r="EFE53" i="7" s="1"/>
  <c r="EFG53" i="7" s="1"/>
  <c r="EFI53" i="7" s="1"/>
  <c r="EFK53" i="7" s="1"/>
  <c r="EFM53" i="7" s="1"/>
  <c r="EFO53" i="7" s="1"/>
  <c r="EFQ53" i="7" s="1"/>
  <c r="EFS53" i="7" s="1"/>
  <c r="EFU53" i="7" s="1"/>
  <c r="EFW53" i="7" s="1"/>
  <c r="EFY53" i="7" s="1"/>
  <c r="EGA53" i="7" s="1"/>
  <c r="EGC53" i="7" s="1"/>
  <c r="EGE53" i="7" s="1"/>
  <c r="EGG53" i="7" s="1"/>
  <c r="EGI53" i="7" s="1"/>
  <c r="EGK53" i="7" s="1"/>
  <c r="EGM53" i="7" s="1"/>
  <c r="EGO53" i="7" s="1"/>
  <c r="EGQ53" i="7" s="1"/>
  <c r="EGS53" i="7" s="1"/>
  <c r="EGU53" i="7" s="1"/>
  <c r="EGW53" i="7" s="1"/>
  <c r="EGY53" i="7" s="1"/>
  <c r="EHA53" i="7" s="1"/>
  <c r="EHC53" i="7" s="1"/>
  <c r="EHE53" i="7" s="1"/>
  <c r="EHG53" i="7" s="1"/>
  <c r="EHI53" i="7" s="1"/>
  <c r="EHK53" i="7" s="1"/>
  <c r="EHM53" i="7" s="1"/>
  <c r="EHO53" i="7" s="1"/>
  <c r="EHQ53" i="7" s="1"/>
  <c r="EHS53" i="7" s="1"/>
  <c r="EHU53" i="7" s="1"/>
  <c r="EHW53" i="7" s="1"/>
  <c r="EHY53" i="7" s="1"/>
  <c r="EIA53" i="7" s="1"/>
  <c r="EIC53" i="7" s="1"/>
  <c r="EIE53" i="7" s="1"/>
  <c r="EIG53" i="7" s="1"/>
  <c r="EII53" i="7" s="1"/>
  <c r="EIK53" i="7" s="1"/>
  <c r="EIM53" i="7" s="1"/>
  <c r="EIO53" i="7" s="1"/>
  <c r="EIQ53" i="7" s="1"/>
  <c r="EIS53" i="7" s="1"/>
  <c r="EIU53" i="7" s="1"/>
  <c r="EIW53" i="7" s="1"/>
  <c r="EIY53" i="7" s="1"/>
  <c r="EJA53" i="7" s="1"/>
  <c r="EJC53" i="7" s="1"/>
  <c r="EJE53" i="7" s="1"/>
  <c r="EJG53" i="7" s="1"/>
  <c r="EJI53" i="7" s="1"/>
  <c r="EJK53" i="7" s="1"/>
  <c r="EJM53" i="7" s="1"/>
  <c r="EJO53" i="7" s="1"/>
  <c r="EJQ53" i="7" s="1"/>
  <c r="EJS53" i="7" s="1"/>
  <c r="EJU53" i="7" s="1"/>
  <c r="EJW53" i="7" s="1"/>
  <c r="EJY53" i="7" s="1"/>
  <c r="EKA53" i="7" s="1"/>
  <c r="EKC53" i="7" s="1"/>
  <c r="EKE53" i="7" s="1"/>
  <c r="EKG53" i="7" s="1"/>
  <c r="EKI53" i="7" s="1"/>
  <c r="EKK53" i="7" s="1"/>
  <c r="EKM53" i="7" s="1"/>
  <c r="EKO53" i="7" s="1"/>
  <c r="EKQ53" i="7" s="1"/>
  <c r="EKS53" i="7" s="1"/>
  <c r="EKU53" i="7" s="1"/>
  <c r="EKW53" i="7" s="1"/>
  <c r="EKY53" i="7" s="1"/>
  <c r="ELA53" i="7" s="1"/>
  <c r="ELC53" i="7" s="1"/>
  <c r="ELE53" i="7" s="1"/>
  <c r="ELG53" i="7" s="1"/>
  <c r="ELI53" i="7" s="1"/>
  <c r="ELK53" i="7" s="1"/>
  <c r="ELM53" i="7" s="1"/>
  <c r="ELO53" i="7" s="1"/>
  <c r="ELQ53" i="7" s="1"/>
  <c r="ELS53" i="7" s="1"/>
  <c r="ELU53" i="7" s="1"/>
  <c r="ELW53" i="7" s="1"/>
  <c r="ELY53" i="7" s="1"/>
  <c r="EMA53" i="7" s="1"/>
  <c r="EMC53" i="7" s="1"/>
  <c r="EME53" i="7" s="1"/>
  <c r="EMG53" i="7" s="1"/>
  <c r="EMI53" i="7" s="1"/>
  <c r="EMK53" i="7" s="1"/>
  <c r="EMM53" i="7" s="1"/>
  <c r="EMO53" i="7" s="1"/>
  <c r="EMQ53" i="7" s="1"/>
  <c r="EMS53" i="7" s="1"/>
  <c r="EMU53" i="7" s="1"/>
  <c r="EMW53" i="7" s="1"/>
  <c r="EMY53" i="7" s="1"/>
  <c r="ENA53" i="7" s="1"/>
  <c r="ENC53" i="7" s="1"/>
  <c r="ENE53" i="7" s="1"/>
  <c r="ENG53" i="7" s="1"/>
  <c r="ENI53" i="7" s="1"/>
  <c r="ENK53" i="7" s="1"/>
  <c r="ENM53" i="7" s="1"/>
  <c r="ENO53" i="7" s="1"/>
  <c r="ENQ53" i="7" s="1"/>
  <c r="ENS53" i="7" s="1"/>
  <c r="ENU53" i="7" s="1"/>
  <c r="ENW53" i="7" s="1"/>
  <c r="ENY53" i="7" s="1"/>
  <c r="EOA53" i="7" s="1"/>
  <c r="EOC53" i="7" s="1"/>
  <c r="EOE53" i="7" s="1"/>
  <c r="EOG53" i="7" s="1"/>
  <c r="EOI53" i="7" s="1"/>
  <c r="EOK53" i="7" s="1"/>
  <c r="EOM53" i="7" s="1"/>
  <c r="EOO53" i="7" s="1"/>
  <c r="EOQ53" i="7" s="1"/>
  <c r="EOS53" i="7" s="1"/>
  <c r="EOU53" i="7" s="1"/>
  <c r="EOW53" i="7" s="1"/>
  <c r="EOY53" i="7" s="1"/>
  <c r="EPA53" i="7" s="1"/>
  <c r="EPC53" i="7" s="1"/>
  <c r="EPE53" i="7" s="1"/>
  <c r="EPG53" i="7" s="1"/>
  <c r="EPI53" i="7" s="1"/>
  <c r="EPK53" i="7" s="1"/>
  <c r="EPM53" i="7" s="1"/>
  <c r="EPO53" i="7" s="1"/>
  <c r="EPQ53" i="7" s="1"/>
  <c r="EPS53" i="7" s="1"/>
  <c r="EPU53" i="7" s="1"/>
  <c r="EPW53" i="7" s="1"/>
  <c r="EPY53" i="7" s="1"/>
  <c r="EQA53" i="7" s="1"/>
  <c r="EQC53" i="7" s="1"/>
  <c r="EQE53" i="7" s="1"/>
  <c r="EQG53" i="7" s="1"/>
  <c r="EQI53" i="7" s="1"/>
  <c r="EQK53" i="7" s="1"/>
  <c r="EQM53" i="7" s="1"/>
  <c r="EQO53" i="7" s="1"/>
  <c r="EQQ53" i="7" s="1"/>
  <c r="EQS53" i="7" s="1"/>
  <c r="EQU53" i="7" s="1"/>
  <c r="EQW53" i="7" s="1"/>
  <c r="EQY53" i="7" s="1"/>
  <c r="ERA53" i="7" s="1"/>
  <c r="ERC53" i="7" s="1"/>
  <c r="ERE53" i="7" s="1"/>
  <c r="ERG53" i="7" s="1"/>
  <c r="ERI53" i="7" s="1"/>
  <c r="ERK53" i="7" s="1"/>
  <c r="ERM53" i="7" s="1"/>
  <c r="ERO53" i="7" s="1"/>
  <c r="ERQ53" i="7" s="1"/>
  <c r="ERS53" i="7" s="1"/>
  <c r="ERU53" i="7" s="1"/>
  <c r="ERW53" i="7" s="1"/>
  <c r="ERY53" i="7" s="1"/>
  <c r="ESA53" i="7" s="1"/>
  <c r="ESC53" i="7" s="1"/>
  <c r="ESE53" i="7" s="1"/>
  <c r="ESG53" i="7" s="1"/>
  <c r="ESI53" i="7" s="1"/>
  <c r="ESK53" i="7" s="1"/>
  <c r="ESM53" i="7" s="1"/>
  <c r="ESO53" i="7" s="1"/>
  <c r="ESQ53" i="7" s="1"/>
  <c r="ESS53" i="7" s="1"/>
  <c r="ESU53" i="7" s="1"/>
  <c r="ESW53" i="7" s="1"/>
  <c r="ESY53" i="7" s="1"/>
  <c r="ETA53" i="7" s="1"/>
  <c r="ETC53" i="7" s="1"/>
  <c r="ETE53" i="7" s="1"/>
  <c r="ETG53" i="7" s="1"/>
  <c r="ETI53" i="7" s="1"/>
  <c r="ETK53" i="7" s="1"/>
  <c r="ETM53" i="7" s="1"/>
  <c r="ETO53" i="7" s="1"/>
  <c r="ETQ53" i="7" s="1"/>
  <c r="ETS53" i="7" s="1"/>
  <c r="ETU53" i="7" s="1"/>
  <c r="ETW53" i="7" s="1"/>
  <c r="ETY53" i="7" s="1"/>
  <c r="EUA53" i="7" s="1"/>
  <c r="EUC53" i="7" s="1"/>
  <c r="EUE53" i="7" s="1"/>
  <c r="EUG53" i="7" s="1"/>
  <c r="EUI53" i="7" s="1"/>
  <c r="EUK53" i="7" s="1"/>
  <c r="EUM53" i="7" s="1"/>
  <c r="EUO53" i="7" s="1"/>
  <c r="EUQ53" i="7" s="1"/>
  <c r="EUS53" i="7" s="1"/>
  <c r="EUU53" i="7" s="1"/>
  <c r="EUW53" i="7" s="1"/>
  <c r="EUY53" i="7" s="1"/>
  <c r="EVA53" i="7" s="1"/>
  <c r="EVC53" i="7" s="1"/>
  <c r="EVE53" i="7" s="1"/>
  <c r="EVG53" i="7" s="1"/>
  <c r="EVI53" i="7" s="1"/>
  <c r="EVK53" i="7" s="1"/>
  <c r="EVM53" i="7" s="1"/>
  <c r="EVO53" i="7" s="1"/>
  <c r="EVQ53" i="7" s="1"/>
  <c r="EVS53" i="7" s="1"/>
  <c r="EVU53" i="7" s="1"/>
  <c r="EVW53" i="7" s="1"/>
  <c r="EVY53" i="7" s="1"/>
  <c r="EWA53" i="7" s="1"/>
  <c r="EWC53" i="7" s="1"/>
  <c r="EWE53" i="7" s="1"/>
  <c r="EWG53" i="7" s="1"/>
  <c r="EWI53" i="7" s="1"/>
  <c r="EWK53" i="7" s="1"/>
  <c r="EWM53" i="7" s="1"/>
  <c r="EWO53" i="7" s="1"/>
  <c r="EWQ53" i="7" s="1"/>
  <c r="EWS53" i="7" s="1"/>
  <c r="EWU53" i="7" s="1"/>
  <c r="EWW53" i="7" s="1"/>
  <c r="EWY53" i="7" s="1"/>
  <c r="EXA53" i="7" s="1"/>
  <c r="EXC53" i="7" s="1"/>
  <c r="EXE53" i="7" s="1"/>
  <c r="EXG53" i="7" s="1"/>
  <c r="EXI53" i="7" s="1"/>
  <c r="EXK53" i="7" s="1"/>
  <c r="EXM53" i="7" s="1"/>
  <c r="EXO53" i="7" s="1"/>
  <c r="EXQ53" i="7" s="1"/>
  <c r="EXS53" i="7" s="1"/>
  <c r="EXU53" i="7" s="1"/>
  <c r="EXW53" i="7" s="1"/>
  <c r="EXY53" i="7" s="1"/>
  <c r="EYA53" i="7" s="1"/>
  <c r="EYC53" i="7" s="1"/>
  <c r="EYE53" i="7" s="1"/>
  <c r="EYG53" i="7" s="1"/>
  <c r="EYI53" i="7" s="1"/>
  <c r="EYK53" i="7" s="1"/>
  <c r="EYM53" i="7" s="1"/>
  <c r="EYO53" i="7" s="1"/>
  <c r="EYQ53" i="7" s="1"/>
  <c r="EYS53" i="7" s="1"/>
  <c r="EYU53" i="7" s="1"/>
  <c r="EYW53" i="7" s="1"/>
  <c r="EYY53" i="7" s="1"/>
  <c r="EZA53" i="7" s="1"/>
  <c r="EZC53" i="7" s="1"/>
  <c r="EZE53" i="7" s="1"/>
  <c r="EZG53" i="7" s="1"/>
  <c r="EZI53" i="7" s="1"/>
  <c r="EZK53" i="7" s="1"/>
  <c r="EZM53" i="7" s="1"/>
  <c r="EZO53" i="7" s="1"/>
  <c r="EZQ53" i="7" s="1"/>
  <c r="EZS53" i="7" s="1"/>
  <c r="EZU53" i="7" s="1"/>
  <c r="EZW53" i="7" s="1"/>
  <c r="EZY53" i="7" s="1"/>
  <c r="FAA53" i="7" s="1"/>
  <c r="FAC53" i="7" s="1"/>
  <c r="FAE53" i="7" s="1"/>
  <c r="FAG53" i="7" s="1"/>
  <c r="FAI53" i="7" s="1"/>
  <c r="FAK53" i="7" s="1"/>
  <c r="FAM53" i="7" s="1"/>
  <c r="FAO53" i="7" s="1"/>
  <c r="FAQ53" i="7" s="1"/>
  <c r="FAS53" i="7" s="1"/>
  <c r="FAU53" i="7" s="1"/>
  <c r="FAW53" i="7" s="1"/>
  <c r="FAY53" i="7" s="1"/>
  <c r="FBA53" i="7" s="1"/>
  <c r="FBC53" i="7" s="1"/>
  <c r="FBE53" i="7" s="1"/>
  <c r="FBG53" i="7" s="1"/>
  <c r="FBI53" i="7" s="1"/>
  <c r="FBK53" i="7" s="1"/>
  <c r="FBM53" i="7" s="1"/>
  <c r="FBO53" i="7" s="1"/>
  <c r="FBQ53" i="7" s="1"/>
  <c r="FBS53" i="7" s="1"/>
  <c r="FBU53" i="7" s="1"/>
  <c r="FBW53" i="7" s="1"/>
  <c r="FBY53" i="7" s="1"/>
  <c r="FCA53" i="7" s="1"/>
  <c r="FCC53" i="7" s="1"/>
  <c r="FCE53" i="7" s="1"/>
  <c r="FCG53" i="7" s="1"/>
  <c r="FCI53" i="7" s="1"/>
  <c r="FCK53" i="7" s="1"/>
  <c r="FCM53" i="7" s="1"/>
  <c r="FCO53" i="7" s="1"/>
  <c r="FCQ53" i="7" s="1"/>
  <c r="FCS53" i="7" s="1"/>
  <c r="FCU53" i="7" s="1"/>
  <c r="FCW53" i="7" s="1"/>
  <c r="FCY53" i="7" s="1"/>
  <c r="FDA53" i="7" s="1"/>
  <c r="FDC53" i="7" s="1"/>
  <c r="FDE53" i="7" s="1"/>
  <c r="FDG53" i="7" s="1"/>
  <c r="FDI53" i="7" s="1"/>
  <c r="FDK53" i="7" s="1"/>
  <c r="FDM53" i="7" s="1"/>
  <c r="FDO53" i="7" s="1"/>
  <c r="FDQ53" i="7" s="1"/>
  <c r="FDS53" i="7" s="1"/>
  <c r="FDU53" i="7" s="1"/>
  <c r="FDW53" i="7" s="1"/>
  <c r="FDY53" i="7" s="1"/>
  <c r="FEA53" i="7" s="1"/>
  <c r="FEC53" i="7" s="1"/>
  <c r="FEE53" i="7" s="1"/>
  <c r="FEG53" i="7" s="1"/>
  <c r="FEI53" i="7" s="1"/>
  <c r="FEK53" i="7" s="1"/>
  <c r="FEM53" i="7" s="1"/>
  <c r="FEO53" i="7" s="1"/>
  <c r="FEQ53" i="7" s="1"/>
  <c r="FES53" i="7" s="1"/>
  <c r="FEU53" i="7" s="1"/>
  <c r="FEW53" i="7" s="1"/>
  <c r="FEY53" i="7" s="1"/>
  <c r="FFA53" i="7" s="1"/>
  <c r="FFC53" i="7" s="1"/>
  <c r="FFE53" i="7" s="1"/>
  <c r="FFG53" i="7" s="1"/>
  <c r="FFI53" i="7" s="1"/>
  <c r="FFK53" i="7" s="1"/>
  <c r="FFM53" i="7" s="1"/>
  <c r="FFO53" i="7" s="1"/>
  <c r="FFQ53" i="7" s="1"/>
  <c r="FFS53" i="7" s="1"/>
  <c r="FFU53" i="7" s="1"/>
  <c r="FFW53" i="7" s="1"/>
  <c r="FFY53" i="7" s="1"/>
  <c r="FGA53" i="7" s="1"/>
  <c r="FGC53" i="7" s="1"/>
  <c r="FGE53" i="7" s="1"/>
  <c r="FGG53" i="7" s="1"/>
  <c r="FGI53" i="7" s="1"/>
  <c r="FGK53" i="7" s="1"/>
  <c r="FGM53" i="7" s="1"/>
  <c r="FGO53" i="7" s="1"/>
  <c r="FGQ53" i="7" s="1"/>
  <c r="FGS53" i="7" s="1"/>
  <c r="FGU53" i="7" s="1"/>
  <c r="FGW53" i="7" s="1"/>
  <c r="FGY53" i="7" s="1"/>
  <c r="FHA53" i="7" s="1"/>
  <c r="FHC53" i="7" s="1"/>
  <c r="FHE53" i="7" s="1"/>
  <c r="FHG53" i="7" s="1"/>
  <c r="FHI53" i="7" s="1"/>
  <c r="FHK53" i="7" s="1"/>
  <c r="FHM53" i="7" s="1"/>
  <c r="FHO53" i="7" s="1"/>
  <c r="FHQ53" i="7" s="1"/>
  <c r="FHS53" i="7" s="1"/>
  <c r="FHU53" i="7" s="1"/>
  <c r="FHW53" i="7" s="1"/>
  <c r="FHY53" i="7" s="1"/>
  <c r="FIA53" i="7" s="1"/>
  <c r="FIC53" i="7" s="1"/>
  <c r="FIE53" i="7" s="1"/>
  <c r="FIG53" i="7" s="1"/>
  <c r="FII53" i="7" s="1"/>
  <c r="FIK53" i="7" s="1"/>
  <c r="FIM53" i="7" s="1"/>
  <c r="FIO53" i="7" s="1"/>
  <c r="FIQ53" i="7" s="1"/>
  <c r="FIS53" i="7" s="1"/>
  <c r="FIU53" i="7" s="1"/>
  <c r="FIW53" i="7" s="1"/>
  <c r="FIY53" i="7" s="1"/>
  <c r="FJA53" i="7" s="1"/>
  <c r="FJC53" i="7" s="1"/>
  <c r="FJE53" i="7" s="1"/>
  <c r="FJG53" i="7" s="1"/>
  <c r="FJI53" i="7" s="1"/>
  <c r="FJK53" i="7" s="1"/>
  <c r="FJM53" i="7" s="1"/>
  <c r="FJO53" i="7" s="1"/>
  <c r="FJQ53" i="7" s="1"/>
  <c r="FJS53" i="7" s="1"/>
  <c r="FJU53" i="7" s="1"/>
  <c r="FJW53" i="7" s="1"/>
  <c r="FJY53" i="7" s="1"/>
  <c r="FKA53" i="7" s="1"/>
  <c r="FKC53" i="7" s="1"/>
  <c r="FKE53" i="7" s="1"/>
  <c r="FKG53" i="7" s="1"/>
  <c r="FKI53" i="7" s="1"/>
  <c r="FKK53" i="7" s="1"/>
  <c r="FKM53" i="7" s="1"/>
  <c r="FKO53" i="7" s="1"/>
  <c r="FKQ53" i="7" s="1"/>
  <c r="FKS53" i="7" s="1"/>
  <c r="FKU53" i="7" s="1"/>
  <c r="FKW53" i="7" s="1"/>
  <c r="FKY53" i="7" s="1"/>
  <c r="FLA53" i="7" s="1"/>
  <c r="FLC53" i="7" s="1"/>
  <c r="FLE53" i="7" s="1"/>
  <c r="FLG53" i="7" s="1"/>
  <c r="FLI53" i="7" s="1"/>
  <c r="FLK53" i="7" s="1"/>
  <c r="FLM53" i="7" s="1"/>
  <c r="FLO53" i="7" s="1"/>
  <c r="FLQ53" i="7" s="1"/>
  <c r="FLS53" i="7" s="1"/>
  <c r="FLU53" i="7" s="1"/>
  <c r="FLW53" i="7" s="1"/>
  <c r="FLY53" i="7" s="1"/>
  <c r="FMA53" i="7" s="1"/>
  <c r="FMC53" i="7" s="1"/>
  <c r="FME53" i="7" s="1"/>
  <c r="FMG53" i="7" s="1"/>
  <c r="FMI53" i="7" s="1"/>
  <c r="FMK53" i="7" s="1"/>
  <c r="FMM53" i="7" s="1"/>
  <c r="FMO53" i="7" s="1"/>
  <c r="FMQ53" i="7" s="1"/>
  <c r="FMS53" i="7" s="1"/>
  <c r="FMU53" i="7" s="1"/>
  <c r="FMW53" i="7" s="1"/>
  <c r="FMY53" i="7" s="1"/>
  <c r="FNA53" i="7" s="1"/>
  <c r="FNC53" i="7" s="1"/>
  <c r="FNE53" i="7" s="1"/>
  <c r="FNG53" i="7" s="1"/>
  <c r="FNI53" i="7" s="1"/>
  <c r="FNK53" i="7" s="1"/>
  <c r="FNM53" i="7" s="1"/>
  <c r="FNO53" i="7" s="1"/>
  <c r="FNQ53" i="7" s="1"/>
  <c r="FNS53" i="7" s="1"/>
  <c r="FNU53" i="7" s="1"/>
  <c r="FNW53" i="7" s="1"/>
  <c r="FNY53" i="7" s="1"/>
  <c r="FOA53" i="7" s="1"/>
  <c r="FOC53" i="7" s="1"/>
  <c r="FOE53" i="7" s="1"/>
  <c r="FOG53" i="7" s="1"/>
  <c r="FOI53" i="7" s="1"/>
  <c r="FOK53" i="7" s="1"/>
  <c r="FOM53" i="7" s="1"/>
  <c r="FOO53" i="7" s="1"/>
  <c r="FOQ53" i="7" s="1"/>
  <c r="FOS53" i="7" s="1"/>
  <c r="FOU53" i="7" s="1"/>
  <c r="FOW53" i="7" s="1"/>
  <c r="FOY53" i="7" s="1"/>
  <c r="FPA53" i="7" s="1"/>
  <c r="FPC53" i="7" s="1"/>
  <c r="FPE53" i="7" s="1"/>
  <c r="FPG53" i="7" s="1"/>
  <c r="FPI53" i="7" s="1"/>
  <c r="FPK53" i="7" s="1"/>
  <c r="FPM53" i="7" s="1"/>
  <c r="FPO53" i="7" s="1"/>
  <c r="FPQ53" i="7" s="1"/>
  <c r="FPS53" i="7" s="1"/>
  <c r="FPU53" i="7" s="1"/>
  <c r="FPW53" i="7" s="1"/>
  <c r="FPY53" i="7" s="1"/>
  <c r="FQA53" i="7" s="1"/>
  <c r="FQC53" i="7" s="1"/>
  <c r="FQE53" i="7" s="1"/>
  <c r="FQG53" i="7" s="1"/>
  <c r="FQI53" i="7" s="1"/>
  <c r="FQK53" i="7" s="1"/>
  <c r="FQM53" i="7" s="1"/>
  <c r="FQO53" i="7" s="1"/>
  <c r="FQQ53" i="7" s="1"/>
  <c r="FQS53" i="7" s="1"/>
  <c r="FQU53" i="7" s="1"/>
  <c r="FQW53" i="7" s="1"/>
  <c r="FQY53" i="7" s="1"/>
  <c r="FRA53" i="7" s="1"/>
  <c r="FRC53" i="7" s="1"/>
  <c r="FRE53" i="7" s="1"/>
  <c r="FRG53" i="7" s="1"/>
  <c r="FRI53" i="7" s="1"/>
  <c r="FRK53" i="7" s="1"/>
  <c r="FRM53" i="7" s="1"/>
  <c r="FRO53" i="7" s="1"/>
  <c r="FRQ53" i="7" s="1"/>
  <c r="FRS53" i="7" s="1"/>
  <c r="FRU53" i="7" s="1"/>
  <c r="FRW53" i="7" s="1"/>
  <c r="FRY53" i="7" s="1"/>
  <c r="FSA53" i="7" s="1"/>
  <c r="FSC53" i="7" s="1"/>
  <c r="FSE53" i="7" s="1"/>
  <c r="FSG53" i="7" s="1"/>
  <c r="FSI53" i="7" s="1"/>
  <c r="FSK53" i="7" s="1"/>
  <c r="FSM53" i="7" s="1"/>
  <c r="FSO53" i="7" s="1"/>
  <c r="FSQ53" i="7" s="1"/>
  <c r="FSS53" i="7" s="1"/>
  <c r="FSU53" i="7" s="1"/>
  <c r="FSW53" i="7" s="1"/>
  <c r="FSY53" i="7" s="1"/>
  <c r="FTA53" i="7" s="1"/>
  <c r="FTC53" i="7" s="1"/>
  <c r="FTE53" i="7" s="1"/>
  <c r="FTG53" i="7" s="1"/>
  <c r="FTI53" i="7" s="1"/>
  <c r="FTK53" i="7" s="1"/>
  <c r="FTM53" i="7" s="1"/>
  <c r="FTO53" i="7" s="1"/>
  <c r="FTQ53" i="7" s="1"/>
  <c r="FTS53" i="7" s="1"/>
  <c r="FTU53" i="7" s="1"/>
  <c r="FTW53" i="7" s="1"/>
  <c r="FTY53" i="7" s="1"/>
  <c r="FUA53" i="7" s="1"/>
  <c r="FUC53" i="7" s="1"/>
  <c r="FUE53" i="7" s="1"/>
  <c r="FUG53" i="7" s="1"/>
  <c r="FUI53" i="7" s="1"/>
  <c r="FUK53" i="7" s="1"/>
  <c r="FUM53" i="7" s="1"/>
  <c r="FUO53" i="7" s="1"/>
  <c r="FUQ53" i="7" s="1"/>
  <c r="FUS53" i="7" s="1"/>
  <c r="FUU53" i="7" s="1"/>
  <c r="FUW53" i="7" s="1"/>
  <c r="FUY53" i="7" s="1"/>
  <c r="FVA53" i="7" s="1"/>
  <c r="FVC53" i="7" s="1"/>
  <c r="FVE53" i="7" s="1"/>
  <c r="FVG53" i="7" s="1"/>
  <c r="FVI53" i="7" s="1"/>
  <c r="FVK53" i="7" s="1"/>
  <c r="FVM53" i="7" s="1"/>
  <c r="FVO53" i="7" s="1"/>
  <c r="FVQ53" i="7" s="1"/>
  <c r="FVS53" i="7" s="1"/>
  <c r="FVU53" i="7" s="1"/>
  <c r="FVW53" i="7" s="1"/>
  <c r="FVY53" i="7" s="1"/>
  <c r="FWA53" i="7" s="1"/>
  <c r="FWC53" i="7" s="1"/>
  <c r="FWE53" i="7" s="1"/>
  <c r="FWG53" i="7" s="1"/>
  <c r="FWI53" i="7" s="1"/>
  <c r="FWK53" i="7" s="1"/>
  <c r="FWM53" i="7" s="1"/>
  <c r="FWO53" i="7" s="1"/>
  <c r="FWQ53" i="7" s="1"/>
  <c r="FWS53" i="7" s="1"/>
  <c r="FWU53" i="7" s="1"/>
  <c r="FWW53" i="7" s="1"/>
  <c r="FWY53" i="7" s="1"/>
  <c r="FXA53" i="7" s="1"/>
  <c r="FXC53" i="7" s="1"/>
  <c r="FXE53" i="7" s="1"/>
  <c r="FXG53" i="7" s="1"/>
  <c r="FXI53" i="7" s="1"/>
  <c r="FXK53" i="7" s="1"/>
  <c r="FXM53" i="7" s="1"/>
  <c r="FXO53" i="7" s="1"/>
  <c r="FXQ53" i="7" s="1"/>
  <c r="FXS53" i="7" s="1"/>
  <c r="FXU53" i="7" s="1"/>
  <c r="FXW53" i="7" s="1"/>
  <c r="FXY53" i="7" s="1"/>
  <c r="FYA53" i="7" s="1"/>
  <c r="FYC53" i="7" s="1"/>
  <c r="FYE53" i="7" s="1"/>
  <c r="FYG53" i="7" s="1"/>
  <c r="FYI53" i="7" s="1"/>
  <c r="FYK53" i="7" s="1"/>
  <c r="FYM53" i="7" s="1"/>
  <c r="FYO53" i="7" s="1"/>
  <c r="FYQ53" i="7" s="1"/>
  <c r="FYS53" i="7" s="1"/>
  <c r="FYU53" i="7" s="1"/>
  <c r="FYW53" i="7" s="1"/>
  <c r="FYY53" i="7" s="1"/>
  <c r="FZA53" i="7" s="1"/>
  <c r="FZC53" i="7" s="1"/>
  <c r="FZE53" i="7" s="1"/>
  <c r="FZG53" i="7" s="1"/>
  <c r="FZI53" i="7" s="1"/>
  <c r="FZK53" i="7" s="1"/>
  <c r="FZM53" i="7" s="1"/>
  <c r="FZO53" i="7" s="1"/>
  <c r="FZQ53" i="7" s="1"/>
  <c r="FZS53" i="7" s="1"/>
  <c r="FZU53" i="7" s="1"/>
  <c r="FZW53" i="7" s="1"/>
  <c r="FZY53" i="7" s="1"/>
  <c r="GAA53" i="7" s="1"/>
  <c r="GAC53" i="7" s="1"/>
  <c r="GAE53" i="7" s="1"/>
  <c r="GAG53" i="7" s="1"/>
  <c r="GAI53" i="7" s="1"/>
  <c r="GAK53" i="7" s="1"/>
  <c r="GAM53" i="7" s="1"/>
  <c r="GAO53" i="7" s="1"/>
  <c r="GAQ53" i="7" s="1"/>
  <c r="GAS53" i="7" s="1"/>
  <c r="GAU53" i="7" s="1"/>
  <c r="GAW53" i="7" s="1"/>
  <c r="GAY53" i="7" s="1"/>
  <c r="GBA53" i="7" s="1"/>
  <c r="GBC53" i="7" s="1"/>
  <c r="GBE53" i="7" s="1"/>
  <c r="GBG53" i="7" s="1"/>
  <c r="GBI53" i="7" s="1"/>
  <c r="GBK53" i="7" s="1"/>
  <c r="GBM53" i="7" s="1"/>
  <c r="GBO53" i="7" s="1"/>
  <c r="GBQ53" i="7" s="1"/>
  <c r="GBS53" i="7" s="1"/>
  <c r="GBU53" i="7" s="1"/>
  <c r="GBW53" i="7" s="1"/>
  <c r="GBY53" i="7" s="1"/>
  <c r="GCA53" i="7" s="1"/>
  <c r="GCC53" i="7" s="1"/>
  <c r="GCE53" i="7" s="1"/>
  <c r="GCG53" i="7" s="1"/>
  <c r="GCI53" i="7" s="1"/>
  <c r="GCK53" i="7" s="1"/>
  <c r="GCM53" i="7" s="1"/>
  <c r="GCO53" i="7" s="1"/>
  <c r="GCQ53" i="7" s="1"/>
  <c r="GCS53" i="7" s="1"/>
  <c r="GCU53" i="7" s="1"/>
  <c r="GCW53" i="7" s="1"/>
  <c r="GCY53" i="7" s="1"/>
  <c r="GDA53" i="7" s="1"/>
  <c r="GDC53" i="7" s="1"/>
  <c r="GDE53" i="7" s="1"/>
  <c r="GDG53" i="7" s="1"/>
  <c r="GDI53" i="7" s="1"/>
  <c r="GDK53" i="7" s="1"/>
  <c r="GDM53" i="7" s="1"/>
  <c r="GDO53" i="7" s="1"/>
  <c r="GDQ53" i="7" s="1"/>
  <c r="GDS53" i="7" s="1"/>
  <c r="GDU53" i="7" s="1"/>
  <c r="GDW53" i="7" s="1"/>
  <c r="GDY53" i="7" s="1"/>
  <c r="GEA53" i="7" s="1"/>
  <c r="GEC53" i="7" s="1"/>
  <c r="GEE53" i="7" s="1"/>
  <c r="GEG53" i="7" s="1"/>
  <c r="GEI53" i="7" s="1"/>
  <c r="GEK53" i="7" s="1"/>
  <c r="GEM53" i="7" s="1"/>
  <c r="GEO53" i="7" s="1"/>
  <c r="GEQ53" i="7" s="1"/>
  <c r="GES53" i="7" s="1"/>
  <c r="GEU53" i="7" s="1"/>
  <c r="GEW53" i="7" s="1"/>
  <c r="GEY53" i="7" s="1"/>
  <c r="GFA53" i="7" s="1"/>
  <c r="GFC53" i="7" s="1"/>
  <c r="GFE53" i="7" s="1"/>
  <c r="GFG53" i="7" s="1"/>
  <c r="GFI53" i="7" s="1"/>
  <c r="GFK53" i="7" s="1"/>
  <c r="GFM53" i="7" s="1"/>
  <c r="GFO53" i="7" s="1"/>
  <c r="GFQ53" i="7" s="1"/>
  <c r="GFS53" i="7" s="1"/>
  <c r="GFU53" i="7" s="1"/>
  <c r="GFW53" i="7" s="1"/>
  <c r="GFY53" i="7" s="1"/>
  <c r="GGA53" i="7" s="1"/>
  <c r="GGC53" i="7" s="1"/>
  <c r="GGE53" i="7" s="1"/>
  <c r="GGG53" i="7" s="1"/>
  <c r="GGI53" i="7" s="1"/>
  <c r="GGK53" i="7" s="1"/>
  <c r="GGM53" i="7" s="1"/>
  <c r="GGO53" i="7" s="1"/>
  <c r="GGQ53" i="7" s="1"/>
  <c r="GGS53" i="7" s="1"/>
  <c r="GGU53" i="7" s="1"/>
  <c r="GGW53" i="7" s="1"/>
  <c r="GGY53" i="7" s="1"/>
  <c r="GHA53" i="7" s="1"/>
  <c r="GHC53" i="7" s="1"/>
  <c r="GHE53" i="7" s="1"/>
  <c r="GHG53" i="7" s="1"/>
  <c r="GHI53" i="7" s="1"/>
  <c r="GHK53" i="7" s="1"/>
  <c r="GHM53" i="7" s="1"/>
  <c r="GHO53" i="7" s="1"/>
  <c r="GHQ53" i="7" s="1"/>
  <c r="GHS53" i="7" s="1"/>
  <c r="GHU53" i="7" s="1"/>
  <c r="GHW53" i="7" s="1"/>
  <c r="GHY53" i="7" s="1"/>
  <c r="GIA53" i="7" s="1"/>
  <c r="GIC53" i="7" s="1"/>
  <c r="GIE53" i="7" s="1"/>
  <c r="GIG53" i="7" s="1"/>
  <c r="GII53" i="7" s="1"/>
  <c r="GIK53" i="7" s="1"/>
  <c r="GIM53" i="7" s="1"/>
  <c r="GIO53" i="7" s="1"/>
  <c r="GIQ53" i="7" s="1"/>
  <c r="GIS53" i="7" s="1"/>
  <c r="GIU53" i="7" s="1"/>
  <c r="GIW53" i="7" s="1"/>
  <c r="GIY53" i="7" s="1"/>
  <c r="GJA53" i="7" s="1"/>
  <c r="GJC53" i="7" s="1"/>
  <c r="GJE53" i="7" s="1"/>
  <c r="GJG53" i="7" s="1"/>
  <c r="GJI53" i="7" s="1"/>
  <c r="GJK53" i="7" s="1"/>
  <c r="GJM53" i="7" s="1"/>
  <c r="GJO53" i="7" s="1"/>
  <c r="GJQ53" i="7" s="1"/>
  <c r="GJS53" i="7" s="1"/>
  <c r="GJU53" i="7" s="1"/>
  <c r="GJW53" i="7" s="1"/>
  <c r="GJY53" i="7" s="1"/>
  <c r="GKA53" i="7" s="1"/>
  <c r="GKC53" i="7" s="1"/>
  <c r="GKE53" i="7" s="1"/>
  <c r="GKG53" i="7" s="1"/>
  <c r="GKI53" i="7" s="1"/>
  <c r="GKK53" i="7" s="1"/>
  <c r="GKM53" i="7" s="1"/>
  <c r="GKO53" i="7" s="1"/>
  <c r="GKQ53" i="7" s="1"/>
  <c r="GKS53" i="7" s="1"/>
  <c r="GKU53" i="7" s="1"/>
  <c r="GKW53" i="7" s="1"/>
  <c r="GKY53" i="7" s="1"/>
  <c r="GLA53" i="7" s="1"/>
  <c r="GLC53" i="7" s="1"/>
  <c r="GLE53" i="7" s="1"/>
  <c r="GLG53" i="7" s="1"/>
  <c r="GLI53" i="7" s="1"/>
  <c r="GLK53" i="7" s="1"/>
  <c r="GLM53" i="7" s="1"/>
  <c r="GLO53" i="7" s="1"/>
  <c r="GLQ53" i="7" s="1"/>
  <c r="GLS53" i="7" s="1"/>
  <c r="GLU53" i="7" s="1"/>
  <c r="GLW53" i="7" s="1"/>
  <c r="GLY53" i="7" s="1"/>
  <c r="GMA53" i="7" s="1"/>
  <c r="GMC53" i="7" s="1"/>
  <c r="GME53" i="7" s="1"/>
  <c r="GMG53" i="7" s="1"/>
  <c r="GMI53" i="7" s="1"/>
  <c r="GMK53" i="7" s="1"/>
  <c r="GMM53" i="7" s="1"/>
  <c r="GMO53" i="7" s="1"/>
  <c r="GMQ53" i="7" s="1"/>
  <c r="GMS53" i="7" s="1"/>
  <c r="GMU53" i="7" s="1"/>
  <c r="GMW53" i="7" s="1"/>
  <c r="GMY53" i="7" s="1"/>
  <c r="GNA53" i="7" s="1"/>
  <c r="GNC53" i="7" s="1"/>
  <c r="GNE53" i="7" s="1"/>
  <c r="GNG53" i="7" s="1"/>
  <c r="GNI53" i="7" s="1"/>
  <c r="GNK53" i="7" s="1"/>
  <c r="GNM53" i="7" s="1"/>
  <c r="GNO53" i="7" s="1"/>
  <c r="GNQ53" i="7" s="1"/>
  <c r="GNS53" i="7" s="1"/>
  <c r="GNU53" i="7" s="1"/>
  <c r="GNW53" i="7" s="1"/>
  <c r="GNY53" i="7" s="1"/>
  <c r="GOA53" i="7" s="1"/>
  <c r="GOC53" i="7" s="1"/>
  <c r="GOE53" i="7" s="1"/>
  <c r="GOG53" i="7" s="1"/>
  <c r="GOI53" i="7" s="1"/>
  <c r="GOK53" i="7" s="1"/>
  <c r="GOM53" i="7" s="1"/>
  <c r="GOO53" i="7" s="1"/>
  <c r="GOQ53" i="7" s="1"/>
  <c r="GOS53" i="7" s="1"/>
  <c r="GOU53" i="7" s="1"/>
  <c r="GOW53" i="7" s="1"/>
  <c r="GOY53" i="7" s="1"/>
  <c r="GPA53" i="7" s="1"/>
  <c r="GPC53" i="7" s="1"/>
  <c r="GPE53" i="7" s="1"/>
  <c r="GPG53" i="7" s="1"/>
  <c r="GPI53" i="7" s="1"/>
  <c r="GPK53" i="7" s="1"/>
  <c r="GPM53" i="7" s="1"/>
  <c r="GPO53" i="7" s="1"/>
  <c r="GPQ53" i="7" s="1"/>
  <c r="GPS53" i="7" s="1"/>
  <c r="GPU53" i="7" s="1"/>
  <c r="GPW53" i="7" s="1"/>
  <c r="GPY53" i="7" s="1"/>
  <c r="GQA53" i="7" s="1"/>
  <c r="GQC53" i="7" s="1"/>
  <c r="GQE53" i="7" s="1"/>
  <c r="GQG53" i="7" s="1"/>
  <c r="GQI53" i="7" s="1"/>
  <c r="GQK53" i="7" s="1"/>
  <c r="GQM53" i="7" s="1"/>
  <c r="GQO53" i="7" s="1"/>
  <c r="GQQ53" i="7" s="1"/>
  <c r="GQS53" i="7" s="1"/>
  <c r="GQU53" i="7" s="1"/>
  <c r="GQW53" i="7" s="1"/>
  <c r="GQY53" i="7" s="1"/>
  <c r="GRA53" i="7" s="1"/>
  <c r="GRC53" i="7" s="1"/>
  <c r="GRE53" i="7" s="1"/>
  <c r="GRG53" i="7" s="1"/>
  <c r="GRI53" i="7" s="1"/>
  <c r="GRK53" i="7" s="1"/>
  <c r="GRM53" i="7" s="1"/>
  <c r="GRO53" i="7" s="1"/>
  <c r="GRQ53" i="7" s="1"/>
  <c r="GRS53" i="7" s="1"/>
  <c r="GRU53" i="7" s="1"/>
  <c r="GRW53" i="7" s="1"/>
  <c r="GRY53" i="7" s="1"/>
  <c r="GSA53" i="7" s="1"/>
  <c r="GSC53" i="7" s="1"/>
  <c r="GSE53" i="7" s="1"/>
  <c r="GSG53" i="7" s="1"/>
  <c r="GSI53" i="7" s="1"/>
  <c r="GSK53" i="7" s="1"/>
  <c r="GSM53" i="7" s="1"/>
  <c r="GSO53" i="7" s="1"/>
  <c r="GSQ53" i="7" s="1"/>
  <c r="GSS53" i="7" s="1"/>
  <c r="GSU53" i="7" s="1"/>
  <c r="GSW53" i="7" s="1"/>
  <c r="GSY53" i="7" s="1"/>
  <c r="GTA53" i="7" s="1"/>
  <c r="GTC53" i="7" s="1"/>
  <c r="GTE53" i="7" s="1"/>
  <c r="GTG53" i="7" s="1"/>
  <c r="GTI53" i="7" s="1"/>
  <c r="GTK53" i="7" s="1"/>
  <c r="GTM53" i="7" s="1"/>
  <c r="GTO53" i="7" s="1"/>
  <c r="GTQ53" i="7" s="1"/>
  <c r="GTS53" i="7" s="1"/>
  <c r="GTU53" i="7" s="1"/>
  <c r="GTW53" i="7" s="1"/>
  <c r="GTY53" i="7" s="1"/>
  <c r="GUA53" i="7" s="1"/>
  <c r="GUC53" i="7" s="1"/>
  <c r="GUE53" i="7" s="1"/>
  <c r="GUG53" i="7" s="1"/>
  <c r="GUI53" i="7" s="1"/>
  <c r="GUK53" i="7" s="1"/>
  <c r="GUM53" i="7" s="1"/>
  <c r="GUO53" i="7" s="1"/>
  <c r="GUQ53" i="7" s="1"/>
  <c r="GUS53" i="7" s="1"/>
  <c r="GUU53" i="7" s="1"/>
  <c r="GUW53" i="7" s="1"/>
  <c r="GUY53" i="7" s="1"/>
  <c r="GVA53" i="7" s="1"/>
  <c r="GVC53" i="7" s="1"/>
  <c r="GVE53" i="7" s="1"/>
  <c r="GVG53" i="7" s="1"/>
  <c r="GVI53" i="7" s="1"/>
  <c r="GVK53" i="7" s="1"/>
  <c r="GVM53" i="7" s="1"/>
  <c r="GVO53" i="7" s="1"/>
  <c r="GVQ53" i="7" s="1"/>
  <c r="GVS53" i="7" s="1"/>
  <c r="GVU53" i="7" s="1"/>
  <c r="GVW53" i="7" s="1"/>
  <c r="GVY53" i="7" s="1"/>
  <c r="GWA53" i="7" s="1"/>
  <c r="GWC53" i="7" s="1"/>
  <c r="GWE53" i="7" s="1"/>
  <c r="GWG53" i="7" s="1"/>
  <c r="GWI53" i="7" s="1"/>
  <c r="GWK53" i="7" s="1"/>
  <c r="GWM53" i="7" s="1"/>
  <c r="GWO53" i="7" s="1"/>
  <c r="GWQ53" i="7" s="1"/>
  <c r="GWS53" i="7" s="1"/>
  <c r="GWU53" i="7" s="1"/>
  <c r="GWW53" i="7" s="1"/>
  <c r="GWY53" i="7" s="1"/>
  <c r="GXA53" i="7" s="1"/>
  <c r="GXC53" i="7" s="1"/>
  <c r="GXE53" i="7" s="1"/>
  <c r="GXG53" i="7" s="1"/>
  <c r="GXI53" i="7" s="1"/>
  <c r="GXK53" i="7" s="1"/>
  <c r="GXM53" i="7" s="1"/>
  <c r="GXO53" i="7" s="1"/>
  <c r="GXQ53" i="7" s="1"/>
  <c r="GXS53" i="7" s="1"/>
  <c r="GXU53" i="7" s="1"/>
  <c r="GXW53" i="7" s="1"/>
  <c r="GXY53" i="7" s="1"/>
  <c r="GYA53" i="7" s="1"/>
  <c r="GYC53" i="7" s="1"/>
  <c r="GYE53" i="7" s="1"/>
  <c r="GYG53" i="7" s="1"/>
  <c r="GYI53" i="7" s="1"/>
  <c r="GYK53" i="7" s="1"/>
  <c r="GYM53" i="7" s="1"/>
  <c r="GYO53" i="7" s="1"/>
  <c r="GYQ53" i="7" s="1"/>
  <c r="GYS53" i="7" s="1"/>
  <c r="GYU53" i="7" s="1"/>
  <c r="GYW53" i="7" s="1"/>
  <c r="GYY53" i="7" s="1"/>
  <c r="GZA53" i="7" s="1"/>
  <c r="GZC53" i="7" s="1"/>
  <c r="GZE53" i="7" s="1"/>
  <c r="GZG53" i="7" s="1"/>
  <c r="GZI53" i="7" s="1"/>
  <c r="GZK53" i="7" s="1"/>
  <c r="GZM53" i="7" s="1"/>
  <c r="GZO53" i="7" s="1"/>
  <c r="GZQ53" i="7" s="1"/>
  <c r="GZS53" i="7" s="1"/>
  <c r="GZU53" i="7" s="1"/>
  <c r="GZW53" i="7" s="1"/>
  <c r="GZY53" i="7" s="1"/>
  <c r="HAA53" i="7" s="1"/>
  <c r="HAC53" i="7" s="1"/>
  <c r="HAE53" i="7" s="1"/>
  <c r="HAG53" i="7" s="1"/>
  <c r="HAI53" i="7" s="1"/>
  <c r="HAK53" i="7" s="1"/>
  <c r="HAM53" i="7" s="1"/>
  <c r="HAO53" i="7" s="1"/>
  <c r="HAQ53" i="7" s="1"/>
  <c r="HAS53" i="7" s="1"/>
  <c r="HAU53" i="7" s="1"/>
  <c r="HAW53" i="7" s="1"/>
  <c r="HAY53" i="7" s="1"/>
  <c r="HBA53" i="7" s="1"/>
  <c r="HBC53" i="7" s="1"/>
  <c r="HBE53" i="7" s="1"/>
  <c r="HBG53" i="7" s="1"/>
  <c r="HBI53" i="7" s="1"/>
  <c r="HBK53" i="7" s="1"/>
  <c r="HBM53" i="7" s="1"/>
  <c r="HBO53" i="7" s="1"/>
  <c r="HBQ53" i="7" s="1"/>
  <c r="HBS53" i="7" s="1"/>
  <c r="HBU53" i="7" s="1"/>
  <c r="HBW53" i="7" s="1"/>
  <c r="HBY53" i="7" s="1"/>
  <c r="HCA53" i="7" s="1"/>
  <c r="HCC53" i="7" s="1"/>
  <c r="HCE53" i="7" s="1"/>
  <c r="HCG53" i="7" s="1"/>
  <c r="HCI53" i="7" s="1"/>
  <c r="HCK53" i="7" s="1"/>
  <c r="HCM53" i="7" s="1"/>
  <c r="HCO53" i="7" s="1"/>
  <c r="HCQ53" i="7" s="1"/>
  <c r="HCS53" i="7" s="1"/>
  <c r="HCU53" i="7" s="1"/>
  <c r="HCW53" i="7" s="1"/>
  <c r="HCY53" i="7" s="1"/>
  <c r="HDA53" i="7" s="1"/>
  <c r="HDC53" i="7" s="1"/>
  <c r="HDE53" i="7" s="1"/>
  <c r="HDG53" i="7" s="1"/>
  <c r="HDI53" i="7" s="1"/>
  <c r="HDK53" i="7" s="1"/>
  <c r="HDM53" i="7" s="1"/>
  <c r="HDO53" i="7" s="1"/>
  <c r="HDQ53" i="7" s="1"/>
  <c r="HDS53" i="7" s="1"/>
  <c r="HDU53" i="7" s="1"/>
  <c r="HDW53" i="7" s="1"/>
  <c r="HDY53" i="7" s="1"/>
  <c r="HEA53" i="7" s="1"/>
  <c r="HEC53" i="7" s="1"/>
  <c r="HEE53" i="7" s="1"/>
  <c r="HEG53" i="7" s="1"/>
  <c r="HEI53" i="7" s="1"/>
  <c r="HEK53" i="7" s="1"/>
  <c r="HEM53" i="7" s="1"/>
  <c r="HEO53" i="7" s="1"/>
  <c r="HEQ53" i="7" s="1"/>
  <c r="HES53" i="7" s="1"/>
  <c r="HEU53" i="7" s="1"/>
  <c r="HEW53" i="7" s="1"/>
  <c r="HEY53" i="7" s="1"/>
  <c r="HFA53" i="7" s="1"/>
  <c r="HFC53" i="7" s="1"/>
  <c r="HFE53" i="7" s="1"/>
  <c r="HFG53" i="7" s="1"/>
  <c r="HFI53" i="7" s="1"/>
  <c r="HFK53" i="7" s="1"/>
  <c r="HFM53" i="7" s="1"/>
  <c r="HFO53" i="7" s="1"/>
  <c r="HFQ53" i="7" s="1"/>
  <c r="HFS53" i="7" s="1"/>
  <c r="HFU53" i="7" s="1"/>
  <c r="HFW53" i="7" s="1"/>
  <c r="HFY53" i="7" s="1"/>
  <c r="HGA53" i="7" s="1"/>
  <c r="HGC53" i="7" s="1"/>
  <c r="HGE53" i="7" s="1"/>
  <c r="HGG53" i="7" s="1"/>
  <c r="HGI53" i="7" s="1"/>
  <c r="HGK53" i="7" s="1"/>
  <c r="HGM53" i="7" s="1"/>
  <c r="HGO53" i="7" s="1"/>
  <c r="HGQ53" i="7" s="1"/>
  <c r="HGS53" i="7" s="1"/>
  <c r="HGU53" i="7" s="1"/>
  <c r="HGW53" i="7" s="1"/>
  <c r="HGY53" i="7" s="1"/>
  <c r="HHA53" i="7" s="1"/>
  <c r="HHC53" i="7" s="1"/>
  <c r="HHE53" i="7" s="1"/>
  <c r="HHG53" i="7" s="1"/>
  <c r="HHI53" i="7" s="1"/>
  <c r="HHK53" i="7" s="1"/>
  <c r="HHM53" i="7" s="1"/>
  <c r="HHO53" i="7" s="1"/>
  <c r="HHQ53" i="7" s="1"/>
  <c r="HHS53" i="7" s="1"/>
  <c r="HHU53" i="7" s="1"/>
  <c r="HHW53" i="7" s="1"/>
  <c r="HHY53" i="7" s="1"/>
  <c r="HIA53" i="7" s="1"/>
  <c r="HIC53" i="7" s="1"/>
  <c r="HIE53" i="7" s="1"/>
  <c r="HIG53" i="7" s="1"/>
  <c r="HII53" i="7" s="1"/>
  <c r="HIK53" i="7" s="1"/>
  <c r="HIM53" i="7" s="1"/>
  <c r="HIO53" i="7" s="1"/>
  <c r="HIQ53" i="7" s="1"/>
  <c r="HIS53" i="7" s="1"/>
  <c r="HIU53" i="7" s="1"/>
  <c r="HIW53" i="7" s="1"/>
  <c r="HIY53" i="7" s="1"/>
  <c r="HJA53" i="7" s="1"/>
  <c r="HJC53" i="7" s="1"/>
  <c r="HJE53" i="7" s="1"/>
  <c r="HJG53" i="7" s="1"/>
  <c r="HJI53" i="7" s="1"/>
  <c r="HJK53" i="7" s="1"/>
  <c r="HJM53" i="7" s="1"/>
  <c r="HJO53" i="7" s="1"/>
  <c r="HJQ53" i="7" s="1"/>
  <c r="HJS53" i="7" s="1"/>
  <c r="HJU53" i="7" s="1"/>
  <c r="HJW53" i="7" s="1"/>
  <c r="HJY53" i="7" s="1"/>
  <c r="HKA53" i="7" s="1"/>
  <c r="HKC53" i="7" s="1"/>
  <c r="HKE53" i="7" s="1"/>
  <c r="HKG53" i="7" s="1"/>
  <c r="HKI53" i="7" s="1"/>
  <c r="HKK53" i="7" s="1"/>
  <c r="HKM53" i="7" s="1"/>
  <c r="HKO53" i="7" s="1"/>
  <c r="HKQ53" i="7" s="1"/>
  <c r="HKS53" i="7" s="1"/>
  <c r="HKU53" i="7" s="1"/>
  <c r="HKW53" i="7" s="1"/>
  <c r="HKY53" i="7" s="1"/>
  <c r="HLA53" i="7" s="1"/>
  <c r="HLC53" i="7" s="1"/>
  <c r="HLE53" i="7" s="1"/>
  <c r="HLG53" i="7" s="1"/>
  <c r="HLI53" i="7" s="1"/>
  <c r="HLK53" i="7" s="1"/>
  <c r="HLM53" i="7" s="1"/>
  <c r="HLO53" i="7" s="1"/>
  <c r="HLQ53" i="7" s="1"/>
  <c r="HLS53" i="7" s="1"/>
  <c r="HLU53" i="7" s="1"/>
  <c r="HLW53" i="7" s="1"/>
  <c r="HLY53" i="7" s="1"/>
  <c r="HMA53" i="7" s="1"/>
  <c r="HMC53" i="7" s="1"/>
  <c r="HME53" i="7" s="1"/>
  <c r="HMG53" i="7" s="1"/>
  <c r="HMI53" i="7" s="1"/>
  <c r="HMK53" i="7" s="1"/>
  <c r="HMM53" i="7" s="1"/>
  <c r="HMO53" i="7" s="1"/>
  <c r="HMQ53" i="7" s="1"/>
  <c r="HMS53" i="7" s="1"/>
  <c r="HMU53" i="7" s="1"/>
  <c r="HMW53" i="7" s="1"/>
  <c r="HMY53" i="7" s="1"/>
  <c r="HNA53" i="7" s="1"/>
  <c r="HNC53" i="7" s="1"/>
  <c r="HNE53" i="7" s="1"/>
  <c r="HNG53" i="7" s="1"/>
  <c r="HNI53" i="7" s="1"/>
  <c r="HNK53" i="7" s="1"/>
  <c r="HNM53" i="7" s="1"/>
  <c r="HNO53" i="7" s="1"/>
  <c r="HNQ53" i="7" s="1"/>
  <c r="HNS53" i="7" s="1"/>
  <c r="HNU53" i="7" s="1"/>
  <c r="HNW53" i="7" s="1"/>
  <c r="HNY53" i="7" s="1"/>
  <c r="HOA53" i="7" s="1"/>
  <c r="HOC53" i="7" s="1"/>
  <c r="HOE53" i="7" s="1"/>
  <c r="HOG53" i="7" s="1"/>
  <c r="HOI53" i="7" s="1"/>
  <c r="HOK53" i="7" s="1"/>
  <c r="HOM53" i="7" s="1"/>
  <c r="HOO53" i="7" s="1"/>
  <c r="HOQ53" i="7" s="1"/>
  <c r="HOS53" i="7" s="1"/>
  <c r="HOU53" i="7" s="1"/>
  <c r="HOW53" i="7" s="1"/>
  <c r="HOY53" i="7" s="1"/>
  <c r="HPA53" i="7" s="1"/>
  <c r="HPC53" i="7" s="1"/>
  <c r="HPE53" i="7" s="1"/>
  <c r="HPG53" i="7" s="1"/>
  <c r="HPI53" i="7" s="1"/>
  <c r="HPK53" i="7" s="1"/>
  <c r="HPM53" i="7" s="1"/>
  <c r="HPO53" i="7" s="1"/>
  <c r="HPQ53" i="7" s="1"/>
  <c r="HPS53" i="7" s="1"/>
  <c r="HPU53" i="7" s="1"/>
  <c r="HPW53" i="7" s="1"/>
  <c r="HPY53" i="7" s="1"/>
  <c r="HQA53" i="7" s="1"/>
  <c r="HQC53" i="7" s="1"/>
  <c r="HQE53" i="7" s="1"/>
  <c r="HQG53" i="7" s="1"/>
  <c r="HQI53" i="7" s="1"/>
  <c r="HQK53" i="7" s="1"/>
  <c r="HQM53" i="7" s="1"/>
  <c r="HQO53" i="7" s="1"/>
  <c r="HQQ53" i="7" s="1"/>
  <c r="HQS53" i="7" s="1"/>
  <c r="HQU53" i="7" s="1"/>
  <c r="HQW53" i="7" s="1"/>
  <c r="HQY53" i="7" s="1"/>
  <c r="HRA53" i="7" s="1"/>
  <c r="HRC53" i="7" s="1"/>
  <c r="HRE53" i="7" s="1"/>
  <c r="HRG53" i="7" s="1"/>
  <c r="HRI53" i="7" s="1"/>
  <c r="HRK53" i="7" s="1"/>
  <c r="HRM53" i="7" s="1"/>
  <c r="HRO53" i="7" s="1"/>
  <c r="HRQ53" i="7" s="1"/>
  <c r="HRS53" i="7" s="1"/>
  <c r="HRU53" i="7" s="1"/>
  <c r="HRW53" i="7" s="1"/>
  <c r="HRY53" i="7" s="1"/>
  <c r="HSA53" i="7" s="1"/>
  <c r="HSC53" i="7" s="1"/>
  <c r="HSE53" i="7" s="1"/>
  <c r="HSG53" i="7" s="1"/>
  <c r="HSI53" i="7" s="1"/>
  <c r="HSK53" i="7" s="1"/>
  <c r="HSM53" i="7" s="1"/>
  <c r="HSO53" i="7" s="1"/>
  <c r="HSQ53" i="7" s="1"/>
  <c r="HSS53" i="7" s="1"/>
  <c r="HSU53" i="7" s="1"/>
  <c r="HSW53" i="7" s="1"/>
  <c r="HSY53" i="7" s="1"/>
  <c r="HTA53" i="7" s="1"/>
  <c r="HTC53" i="7" s="1"/>
  <c r="HTE53" i="7" s="1"/>
  <c r="HTG53" i="7" s="1"/>
  <c r="HTI53" i="7" s="1"/>
  <c r="HTK53" i="7" s="1"/>
  <c r="HTM53" i="7" s="1"/>
  <c r="HTO53" i="7" s="1"/>
  <c r="HTQ53" i="7" s="1"/>
  <c r="HTS53" i="7" s="1"/>
  <c r="HTU53" i="7" s="1"/>
  <c r="HTW53" i="7" s="1"/>
  <c r="HTY53" i="7" s="1"/>
  <c r="HUA53" i="7" s="1"/>
  <c r="HUC53" i="7" s="1"/>
  <c r="HUE53" i="7" s="1"/>
  <c r="HUG53" i="7" s="1"/>
  <c r="HUI53" i="7" s="1"/>
  <c r="HUK53" i="7" s="1"/>
  <c r="HUM53" i="7" s="1"/>
  <c r="HUO53" i="7" s="1"/>
  <c r="HUQ53" i="7" s="1"/>
  <c r="HUS53" i="7" s="1"/>
  <c r="HUU53" i="7" s="1"/>
  <c r="HUW53" i="7" s="1"/>
  <c r="HUY53" i="7" s="1"/>
  <c r="HVA53" i="7" s="1"/>
  <c r="HVC53" i="7" s="1"/>
  <c r="HVE53" i="7" s="1"/>
  <c r="HVG53" i="7" s="1"/>
  <c r="HVI53" i="7" s="1"/>
  <c r="HVK53" i="7" s="1"/>
  <c r="HVM53" i="7" s="1"/>
  <c r="HVO53" i="7" s="1"/>
  <c r="HVQ53" i="7" s="1"/>
  <c r="HVS53" i="7" s="1"/>
  <c r="HVU53" i="7" s="1"/>
  <c r="HVW53" i="7" s="1"/>
  <c r="HVY53" i="7" s="1"/>
  <c r="HWA53" i="7" s="1"/>
  <c r="HWC53" i="7" s="1"/>
  <c r="HWE53" i="7" s="1"/>
  <c r="HWG53" i="7" s="1"/>
  <c r="HWI53" i="7" s="1"/>
  <c r="HWK53" i="7" s="1"/>
  <c r="HWM53" i="7" s="1"/>
  <c r="HWO53" i="7" s="1"/>
  <c r="HWQ53" i="7" s="1"/>
  <c r="HWS53" i="7" s="1"/>
  <c r="HWU53" i="7" s="1"/>
  <c r="HWW53" i="7" s="1"/>
  <c r="HWY53" i="7" s="1"/>
  <c r="HXA53" i="7" s="1"/>
  <c r="HXC53" i="7" s="1"/>
  <c r="HXE53" i="7" s="1"/>
  <c r="HXG53" i="7" s="1"/>
  <c r="HXI53" i="7" s="1"/>
  <c r="HXK53" i="7" s="1"/>
  <c r="HXM53" i="7" s="1"/>
  <c r="HXO53" i="7" s="1"/>
  <c r="HXQ53" i="7" s="1"/>
  <c r="HXS53" i="7" s="1"/>
  <c r="HXU53" i="7" s="1"/>
  <c r="HXW53" i="7" s="1"/>
  <c r="HXY53" i="7" s="1"/>
  <c r="HYA53" i="7" s="1"/>
  <c r="HYC53" i="7" s="1"/>
  <c r="HYE53" i="7" s="1"/>
  <c r="HYG53" i="7" s="1"/>
  <c r="HYI53" i="7" s="1"/>
  <c r="HYK53" i="7" s="1"/>
  <c r="HYM53" i="7" s="1"/>
  <c r="HYO53" i="7" s="1"/>
  <c r="HYQ53" i="7" s="1"/>
  <c r="HYS53" i="7" s="1"/>
  <c r="HYU53" i="7" s="1"/>
  <c r="HYW53" i="7" s="1"/>
  <c r="HYY53" i="7" s="1"/>
  <c r="HZA53" i="7" s="1"/>
  <c r="HZC53" i="7" s="1"/>
  <c r="HZE53" i="7" s="1"/>
  <c r="HZG53" i="7" s="1"/>
  <c r="HZI53" i="7" s="1"/>
  <c r="HZK53" i="7" s="1"/>
  <c r="HZM53" i="7" s="1"/>
  <c r="HZO53" i="7" s="1"/>
  <c r="HZQ53" i="7" s="1"/>
  <c r="HZS53" i="7" s="1"/>
  <c r="HZU53" i="7" s="1"/>
  <c r="HZW53" i="7" s="1"/>
  <c r="HZY53" i="7" s="1"/>
  <c r="IAA53" i="7" s="1"/>
  <c r="IAC53" i="7" s="1"/>
  <c r="IAE53" i="7" s="1"/>
  <c r="IAG53" i="7" s="1"/>
  <c r="IAI53" i="7" s="1"/>
  <c r="IAK53" i="7" s="1"/>
  <c r="IAM53" i="7" s="1"/>
  <c r="IAO53" i="7" s="1"/>
  <c r="IAQ53" i="7" s="1"/>
  <c r="IAS53" i="7" s="1"/>
  <c r="IAU53" i="7" s="1"/>
  <c r="IAW53" i="7" s="1"/>
  <c r="IAY53" i="7" s="1"/>
  <c r="IBA53" i="7" s="1"/>
  <c r="IBC53" i="7" s="1"/>
  <c r="IBE53" i="7" s="1"/>
  <c r="IBG53" i="7" s="1"/>
  <c r="IBI53" i="7" s="1"/>
  <c r="IBK53" i="7" s="1"/>
  <c r="IBM53" i="7" s="1"/>
  <c r="IBO53" i="7" s="1"/>
  <c r="IBQ53" i="7" s="1"/>
  <c r="IBS53" i="7" s="1"/>
  <c r="IBU53" i="7" s="1"/>
  <c r="IBW53" i="7" s="1"/>
  <c r="IBY53" i="7" s="1"/>
  <c r="ICA53" i="7" s="1"/>
  <c r="ICC53" i="7" s="1"/>
  <c r="ICE53" i="7" s="1"/>
  <c r="ICG53" i="7" s="1"/>
  <c r="ICI53" i="7" s="1"/>
  <c r="ICK53" i="7" s="1"/>
  <c r="ICM53" i="7" s="1"/>
  <c r="ICO53" i="7" s="1"/>
  <c r="ICQ53" i="7" s="1"/>
  <c r="ICS53" i="7" s="1"/>
  <c r="ICU53" i="7" s="1"/>
  <c r="ICW53" i="7" s="1"/>
  <c r="ICY53" i="7" s="1"/>
  <c r="IDA53" i="7" s="1"/>
  <c r="IDC53" i="7" s="1"/>
  <c r="IDE53" i="7" s="1"/>
  <c r="IDG53" i="7" s="1"/>
  <c r="IDI53" i="7" s="1"/>
  <c r="IDK53" i="7" s="1"/>
  <c r="IDM53" i="7" s="1"/>
  <c r="IDO53" i="7" s="1"/>
  <c r="IDQ53" i="7" s="1"/>
  <c r="IDS53" i="7" s="1"/>
  <c r="IDU53" i="7" s="1"/>
  <c r="IDW53" i="7" s="1"/>
  <c r="IDY53" i="7" s="1"/>
  <c r="IEA53" i="7" s="1"/>
  <c r="IEC53" i="7" s="1"/>
  <c r="IEE53" i="7" s="1"/>
  <c r="IEG53" i="7" s="1"/>
  <c r="IEI53" i="7" s="1"/>
  <c r="IEK53" i="7" s="1"/>
  <c r="IEM53" i="7" s="1"/>
  <c r="IEO53" i="7" s="1"/>
  <c r="IEQ53" i="7" s="1"/>
  <c r="IES53" i="7" s="1"/>
  <c r="IEU53" i="7" s="1"/>
  <c r="IEW53" i="7" s="1"/>
  <c r="IEY53" i="7" s="1"/>
  <c r="IFA53" i="7" s="1"/>
  <c r="IFC53" i="7" s="1"/>
  <c r="IFE53" i="7" s="1"/>
  <c r="IFG53" i="7" s="1"/>
  <c r="IFI53" i="7" s="1"/>
  <c r="IFK53" i="7" s="1"/>
  <c r="IFM53" i="7" s="1"/>
  <c r="IFO53" i="7" s="1"/>
  <c r="IFQ53" i="7" s="1"/>
  <c r="IFS53" i="7" s="1"/>
  <c r="IFU53" i="7" s="1"/>
  <c r="IFW53" i="7" s="1"/>
  <c r="IFY53" i="7" s="1"/>
  <c r="IGA53" i="7" s="1"/>
  <c r="IGC53" i="7" s="1"/>
  <c r="IGE53" i="7" s="1"/>
  <c r="IGG53" i="7" s="1"/>
  <c r="IGI53" i="7" s="1"/>
  <c r="IGK53" i="7" s="1"/>
  <c r="IGM53" i="7" s="1"/>
  <c r="IGO53" i="7" s="1"/>
  <c r="IGQ53" i="7" s="1"/>
  <c r="IGS53" i="7" s="1"/>
  <c r="IGU53" i="7" s="1"/>
  <c r="IGW53" i="7" s="1"/>
  <c r="IGY53" i="7" s="1"/>
  <c r="IHA53" i="7" s="1"/>
  <c r="IHC53" i="7" s="1"/>
  <c r="IHE53" i="7" s="1"/>
  <c r="IHG53" i="7" s="1"/>
  <c r="IHI53" i="7" s="1"/>
  <c r="IHK53" i="7" s="1"/>
  <c r="IHM53" i="7" s="1"/>
  <c r="IHO53" i="7" s="1"/>
  <c r="IHQ53" i="7" s="1"/>
  <c r="IHS53" i="7" s="1"/>
  <c r="IHU53" i="7" s="1"/>
  <c r="IHW53" i="7" s="1"/>
  <c r="IHY53" i="7" s="1"/>
  <c r="IIA53" i="7" s="1"/>
  <c r="IIC53" i="7" s="1"/>
  <c r="IIE53" i="7" s="1"/>
  <c r="IIG53" i="7" s="1"/>
  <c r="III53" i="7" s="1"/>
  <c r="IIK53" i="7" s="1"/>
  <c r="IIM53" i="7" s="1"/>
  <c r="IIO53" i="7" s="1"/>
  <c r="IIQ53" i="7" s="1"/>
  <c r="IIS53" i="7" s="1"/>
  <c r="IIU53" i="7" s="1"/>
  <c r="IIW53" i="7" s="1"/>
  <c r="IIY53" i="7" s="1"/>
  <c r="IJA53" i="7" s="1"/>
  <c r="IJC53" i="7" s="1"/>
  <c r="IJE53" i="7" s="1"/>
  <c r="IJG53" i="7" s="1"/>
  <c r="IJI53" i="7" s="1"/>
  <c r="IJK53" i="7" s="1"/>
  <c r="IJM53" i="7" s="1"/>
  <c r="IJO53" i="7" s="1"/>
  <c r="IJQ53" i="7" s="1"/>
  <c r="IJS53" i="7" s="1"/>
  <c r="IJU53" i="7" s="1"/>
  <c r="IJW53" i="7" s="1"/>
  <c r="IJY53" i="7" s="1"/>
  <c r="IKA53" i="7" s="1"/>
  <c r="IKC53" i="7" s="1"/>
  <c r="IKE53" i="7" s="1"/>
  <c r="IKG53" i="7" s="1"/>
  <c r="IKI53" i="7" s="1"/>
  <c r="IKK53" i="7" s="1"/>
  <c r="IKM53" i="7" s="1"/>
  <c r="IKO53" i="7" s="1"/>
  <c r="IKQ53" i="7" s="1"/>
  <c r="IKS53" i="7" s="1"/>
  <c r="IKU53" i="7" s="1"/>
  <c r="IKW53" i="7" s="1"/>
  <c r="IKY53" i="7" s="1"/>
  <c r="ILA53" i="7" s="1"/>
  <c r="ILC53" i="7" s="1"/>
  <c r="ILE53" i="7" s="1"/>
  <c r="ILG53" i="7" s="1"/>
  <c r="ILI53" i="7" s="1"/>
  <c r="ILK53" i="7" s="1"/>
  <c r="ILM53" i="7" s="1"/>
  <c r="ILO53" i="7" s="1"/>
  <c r="ILQ53" i="7" s="1"/>
  <c r="ILS53" i="7" s="1"/>
  <c r="ILU53" i="7" s="1"/>
  <c r="ILW53" i="7" s="1"/>
  <c r="ILY53" i="7" s="1"/>
  <c r="IMA53" i="7" s="1"/>
  <c r="IMC53" i="7" s="1"/>
  <c r="IME53" i="7" s="1"/>
  <c r="IMG53" i="7" s="1"/>
  <c r="IMI53" i="7" s="1"/>
  <c r="IMK53" i="7" s="1"/>
  <c r="IMM53" i="7" s="1"/>
  <c r="IMO53" i="7" s="1"/>
  <c r="IMQ53" i="7" s="1"/>
  <c r="IMS53" i="7" s="1"/>
  <c r="IMU53" i="7" s="1"/>
  <c r="IMW53" i="7" s="1"/>
  <c r="IMY53" i="7" s="1"/>
  <c r="INA53" i="7" s="1"/>
  <c r="INC53" i="7" s="1"/>
  <c r="INE53" i="7" s="1"/>
  <c r="ING53" i="7" s="1"/>
  <c r="INI53" i="7" s="1"/>
  <c r="INK53" i="7" s="1"/>
  <c r="INM53" i="7" s="1"/>
  <c r="INO53" i="7" s="1"/>
  <c r="INQ53" i="7" s="1"/>
  <c r="INS53" i="7" s="1"/>
  <c r="INU53" i="7" s="1"/>
  <c r="INW53" i="7" s="1"/>
  <c r="INY53" i="7" s="1"/>
  <c r="IOA53" i="7" s="1"/>
  <c r="IOC53" i="7" s="1"/>
  <c r="IOE53" i="7" s="1"/>
  <c r="IOG53" i="7" s="1"/>
  <c r="IOI53" i="7" s="1"/>
  <c r="IOK53" i="7" s="1"/>
  <c r="IOM53" i="7" s="1"/>
  <c r="IOO53" i="7" s="1"/>
  <c r="IOQ53" i="7" s="1"/>
  <c r="IOS53" i="7" s="1"/>
  <c r="IOU53" i="7" s="1"/>
  <c r="IOW53" i="7" s="1"/>
  <c r="IOY53" i="7" s="1"/>
  <c r="IPA53" i="7" s="1"/>
  <c r="IPC53" i="7" s="1"/>
  <c r="IPE53" i="7" s="1"/>
  <c r="IPG53" i="7" s="1"/>
  <c r="IPI53" i="7" s="1"/>
  <c r="IPK53" i="7" s="1"/>
  <c r="IPM53" i="7" s="1"/>
  <c r="IPO53" i="7" s="1"/>
  <c r="IPQ53" i="7" s="1"/>
  <c r="IPS53" i="7" s="1"/>
  <c r="IPU53" i="7" s="1"/>
  <c r="IPW53" i="7" s="1"/>
  <c r="IPY53" i="7" s="1"/>
  <c r="IQA53" i="7" s="1"/>
  <c r="IQC53" i="7" s="1"/>
  <c r="IQE53" i="7" s="1"/>
  <c r="IQG53" i="7" s="1"/>
  <c r="IQI53" i="7" s="1"/>
  <c r="IQK53" i="7" s="1"/>
  <c r="IQM53" i="7" s="1"/>
  <c r="IQO53" i="7" s="1"/>
  <c r="IQQ53" i="7" s="1"/>
  <c r="IQS53" i="7" s="1"/>
  <c r="IQU53" i="7" s="1"/>
  <c r="IQW53" i="7" s="1"/>
  <c r="IQY53" i="7" s="1"/>
  <c r="IRA53" i="7" s="1"/>
  <c r="IRC53" i="7" s="1"/>
  <c r="IRE53" i="7" s="1"/>
  <c r="IRG53" i="7" s="1"/>
  <c r="IRI53" i="7" s="1"/>
  <c r="IRK53" i="7" s="1"/>
  <c r="IRM53" i="7" s="1"/>
  <c r="IRO53" i="7" s="1"/>
  <c r="IRQ53" i="7" s="1"/>
  <c r="IRS53" i="7" s="1"/>
  <c r="IRU53" i="7" s="1"/>
  <c r="IRW53" i="7" s="1"/>
  <c r="IRY53" i="7" s="1"/>
  <c r="ISA53" i="7" s="1"/>
  <c r="ISC53" i="7" s="1"/>
  <c r="ISE53" i="7" s="1"/>
  <c r="ISG53" i="7" s="1"/>
  <c r="ISI53" i="7" s="1"/>
  <c r="ISK53" i="7" s="1"/>
  <c r="ISM53" i="7" s="1"/>
  <c r="ISO53" i="7" s="1"/>
  <c r="ISQ53" i="7" s="1"/>
  <c r="ISS53" i="7" s="1"/>
  <c r="ISU53" i="7" s="1"/>
  <c r="ISW53" i="7" s="1"/>
  <c r="ISY53" i="7" s="1"/>
  <c r="ITA53" i="7" s="1"/>
  <c r="ITC53" i="7" s="1"/>
  <c r="ITE53" i="7" s="1"/>
  <c r="ITG53" i="7" s="1"/>
  <c r="ITI53" i="7" s="1"/>
  <c r="ITK53" i="7" s="1"/>
  <c r="ITM53" i="7" s="1"/>
  <c r="ITO53" i="7" s="1"/>
  <c r="ITQ53" i="7" s="1"/>
  <c r="ITS53" i="7" s="1"/>
  <c r="ITU53" i="7" s="1"/>
  <c r="ITW53" i="7" s="1"/>
  <c r="ITY53" i="7" s="1"/>
  <c r="IUA53" i="7" s="1"/>
  <c r="IUC53" i="7" s="1"/>
  <c r="IUE53" i="7" s="1"/>
  <c r="IUG53" i="7" s="1"/>
  <c r="IUI53" i="7" s="1"/>
  <c r="IUK53" i="7" s="1"/>
  <c r="IUM53" i="7" s="1"/>
  <c r="IUO53" i="7" s="1"/>
  <c r="IUQ53" i="7" s="1"/>
  <c r="IUS53" i="7" s="1"/>
  <c r="IUU53" i="7" s="1"/>
  <c r="IUW53" i="7" s="1"/>
  <c r="IUY53" i="7" s="1"/>
  <c r="IVA53" i="7" s="1"/>
  <c r="IVC53" i="7" s="1"/>
  <c r="IVE53" i="7" s="1"/>
  <c r="IVG53" i="7" s="1"/>
  <c r="IVI53" i="7" s="1"/>
  <c r="IVK53" i="7" s="1"/>
  <c r="IVM53" i="7" s="1"/>
  <c r="IVO53" i="7" s="1"/>
  <c r="IVQ53" i="7" s="1"/>
  <c r="IVS53" i="7" s="1"/>
  <c r="IVU53" i="7" s="1"/>
  <c r="IVW53" i="7" s="1"/>
  <c r="IVY53" i="7" s="1"/>
  <c r="IWA53" i="7" s="1"/>
  <c r="IWC53" i="7" s="1"/>
  <c r="IWE53" i="7" s="1"/>
  <c r="IWG53" i="7" s="1"/>
  <c r="IWI53" i="7" s="1"/>
  <c r="IWK53" i="7" s="1"/>
  <c r="IWM53" i="7" s="1"/>
  <c r="IWO53" i="7" s="1"/>
  <c r="IWQ53" i="7" s="1"/>
  <c r="IWS53" i="7" s="1"/>
  <c r="IWU53" i="7" s="1"/>
  <c r="IWW53" i="7" s="1"/>
  <c r="IWY53" i="7" s="1"/>
  <c r="IXA53" i="7" s="1"/>
  <c r="IXC53" i="7" s="1"/>
  <c r="IXE53" i="7" s="1"/>
  <c r="IXG53" i="7" s="1"/>
  <c r="IXI53" i="7" s="1"/>
  <c r="IXK53" i="7" s="1"/>
  <c r="IXM53" i="7" s="1"/>
  <c r="IXO53" i="7" s="1"/>
  <c r="IXQ53" i="7" s="1"/>
  <c r="IXS53" i="7" s="1"/>
  <c r="IXU53" i="7" s="1"/>
  <c r="IXW53" i="7" s="1"/>
  <c r="IXY53" i="7" s="1"/>
  <c r="IYA53" i="7" s="1"/>
  <c r="IYC53" i="7" s="1"/>
  <c r="IYE53" i="7" s="1"/>
  <c r="IYG53" i="7" s="1"/>
  <c r="IYI53" i="7" s="1"/>
  <c r="IYK53" i="7" s="1"/>
  <c r="IYM53" i="7" s="1"/>
  <c r="IYO53" i="7" s="1"/>
  <c r="IYQ53" i="7" s="1"/>
  <c r="IYS53" i="7" s="1"/>
  <c r="IYU53" i="7" s="1"/>
  <c r="IYW53" i="7" s="1"/>
  <c r="IYY53" i="7" s="1"/>
  <c r="IZA53" i="7" s="1"/>
  <c r="IZC53" i="7" s="1"/>
  <c r="IZE53" i="7" s="1"/>
  <c r="IZG53" i="7" s="1"/>
  <c r="IZI53" i="7" s="1"/>
  <c r="IZK53" i="7" s="1"/>
  <c r="IZM53" i="7" s="1"/>
  <c r="IZO53" i="7" s="1"/>
  <c r="IZQ53" i="7" s="1"/>
  <c r="IZS53" i="7" s="1"/>
  <c r="IZU53" i="7" s="1"/>
  <c r="IZW53" i="7" s="1"/>
  <c r="IZY53" i="7" s="1"/>
  <c r="JAA53" i="7" s="1"/>
  <c r="JAC53" i="7" s="1"/>
  <c r="JAE53" i="7" s="1"/>
  <c r="JAG53" i="7" s="1"/>
  <c r="JAI53" i="7" s="1"/>
  <c r="JAK53" i="7" s="1"/>
  <c r="JAM53" i="7" s="1"/>
  <c r="JAO53" i="7" s="1"/>
  <c r="JAQ53" i="7" s="1"/>
  <c r="JAS53" i="7" s="1"/>
  <c r="JAU53" i="7" s="1"/>
  <c r="JAW53" i="7" s="1"/>
  <c r="JAY53" i="7" s="1"/>
  <c r="JBA53" i="7" s="1"/>
  <c r="JBC53" i="7" s="1"/>
  <c r="JBE53" i="7" s="1"/>
  <c r="JBG53" i="7" s="1"/>
  <c r="JBI53" i="7" s="1"/>
  <c r="JBK53" i="7" s="1"/>
  <c r="JBM53" i="7" s="1"/>
  <c r="JBO53" i="7" s="1"/>
  <c r="JBQ53" i="7" s="1"/>
  <c r="JBS53" i="7" s="1"/>
  <c r="JBU53" i="7" s="1"/>
  <c r="JBW53" i="7" s="1"/>
  <c r="JBY53" i="7" s="1"/>
  <c r="JCA53" i="7" s="1"/>
  <c r="JCC53" i="7" s="1"/>
  <c r="JCE53" i="7" s="1"/>
  <c r="JCG53" i="7" s="1"/>
  <c r="JCI53" i="7" s="1"/>
  <c r="JCK53" i="7" s="1"/>
  <c r="JCM53" i="7" s="1"/>
  <c r="JCO53" i="7" s="1"/>
  <c r="JCQ53" i="7" s="1"/>
  <c r="JCS53" i="7" s="1"/>
  <c r="JCU53" i="7" s="1"/>
  <c r="JCW53" i="7" s="1"/>
  <c r="JCY53" i="7" s="1"/>
  <c r="JDA53" i="7" s="1"/>
  <c r="JDC53" i="7" s="1"/>
  <c r="JDE53" i="7" s="1"/>
  <c r="JDG53" i="7" s="1"/>
  <c r="JDI53" i="7" s="1"/>
  <c r="JDK53" i="7" s="1"/>
  <c r="JDM53" i="7" s="1"/>
  <c r="JDO53" i="7" s="1"/>
  <c r="JDQ53" i="7" s="1"/>
  <c r="JDS53" i="7" s="1"/>
  <c r="JDU53" i="7" s="1"/>
  <c r="JDW53" i="7" s="1"/>
  <c r="JDY53" i="7" s="1"/>
  <c r="JEA53" i="7" s="1"/>
  <c r="JEC53" i="7" s="1"/>
  <c r="JEE53" i="7" s="1"/>
  <c r="JEG53" i="7" s="1"/>
  <c r="JEI53" i="7" s="1"/>
  <c r="JEK53" i="7" s="1"/>
  <c r="JEM53" i="7" s="1"/>
  <c r="JEO53" i="7" s="1"/>
  <c r="JEQ53" i="7" s="1"/>
  <c r="JES53" i="7" s="1"/>
  <c r="JEU53" i="7" s="1"/>
  <c r="JEW53" i="7" s="1"/>
  <c r="JEY53" i="7" s="1"/>
  <c r="JFA53" i="7" s="1"/>
  <c r="JFC53" i="7" s="1"/>
  <c r="JFE53" i="7" s="1"/>
  <c r="JFG53" i="7" s="1"/>
  <c r="JFI53" i="7" s="1"/>
  <c r="JFK53" i="7" s="1"/>
  <c r="JFM53" i="7" s="1"/>
  <c r="JFO53" i="7" s="1"/>
  <c r="JFQ53" i="7" s="1"/>
  <c r="JFS53" i="7" s="1"/>
  <c r="JFU53" i="7" s="1"/>
  <c r="JFW53" i="7" s="1"/>
  <c r="JFY53" i="7" s="1"/>
  <c r="JGA53" i="7" s="1"/>
  <c r="JGC53" i="7" s="1"/>
  <c r="JGE53" i="7" s="1"/>
  <c r="JGG53" i="7" s="1"/>
  <c r="JGI53" i="7" s="1"/>
  <c r="JGK53" i="7" s="1"/>
  <c r="JGM53" i="7" s="1"/>
  <c r="JGO53" i="7" s="1"/>
  <c r="JGQ53" i="7" s="1"/>
  <c r="JGS53" i="7" s="1"/>
  <c r="JGU53" i="7" s="1"/>
  <c r="JGW53" i="7" s="1"/>
  <c r="JGY53" i="7" s="1"/>
  <c r="JHA53" i="7" s="1"/>
  <c r="JHC53" i="7" s="1"/>
  <c r="JHE53" i="7" s="1"/>
  <c r="JHG53" i="7" s="1"/>
  <c r="JHI53" i="7" s="1"/>
  <c r="JHK53" i="7" s="1"/>
  <c r="JHM53" i="7" s="1"/>
  <c r="JHO53" i="7" s="1"/>
  <c r="JHQ53" i="7" s="1"/>
  <c r="JHS53" i="7" s="1"/>
  <c r="JHU53" i="7" s="1"/>
  <c r="JHW53" i="7" s="1"/>
  <c r="JHY53" i="7" s="1"/>
  <c r="JIA53" i="7" s="1"/>
  <c r="JIC53" i="7" s="1"/>
  <c r="JIE53" i="7" s="1"/>
  <c r="JIG53" i="7" s="1"/>
  <c r="JII53" i="7" s="1"/>
  <c r="JIK53" i="7" s="1"/>
  <c r="JIM53" i="7" s="1"/>
  <c r="JIO53" i="7" s="1"/>
  <c r="JIQ53" i="7" s="1"/>
  <c r="JIS53" i="7" s="1"/>
  <c r="JIU53" i="7" s="1"/>
  <c r="JIW53" i="7" s="1"/>
  <c r="JIY53" i="7" s="1"/>
  <c r="JJA53" i="7" s="1"/>
  <c r="JJC53" i="7" s="1"/>
  <c r="JJE53" i="7" s="1"/>
  <c r="JJG53" i="7" s="1"/>
  <c r="JJI53" i="7" s="1"/>
  <c r="JJK53" i="7" s="1"/>
  <c r="JJM53" i="7" s="1"/>
  <c r="JJO53" i="7" s="1"/>
  <c r="JJQ53" i="7" s="1"/>
  <c r="JJS53" i="7" s="1"/>
  <c r="JJU53" i="7" s="1"/>
  <c r="JJW53" i="7" s="1"/>
  <c r="JJY53" i="7" s="1"/>
  <c r="JKA53" i="7" s="1"/>
  <c r="JKC53" i="7" s="1"/>
  <c r="JKE53" i="7" s="1"/>
  <c r="JKG53" i="7" s="1"/>
  <c r="JKI53" i="7" s="1"/>
  <c r="JKK53" i="7" s="1"/>
  <c r="JKM53" i="7" s="1"/>
  <c r="JKO53" i="7" s="1"/>
  <c r="JKQ53" i="7" s="1"/>
  <c r="JKS53" i="7" s="1"/>
  <c r="JKU53" i="7" s="1"/>
  <c r="JKW53" i="7" s="1"/>
  <c r="JKY53" i="7" s="1"/>
  <c r="JLA53" i="7" s="1"/>
  <c r="JLC53" i="7" s="1"/>
  <c r="JLE53" i="7" s="1"/>
  <c r="JLG53" i="7" s="1"/>
  <c r="JLI53" i="7" s="1"/>
  <c r="JLK53" i="7" s="1"/>
  <c r="JLM53" i="7" s="1"/>
  <c r="JLO53" i="7" s="1"/>
  <c r="JLQ53" i="7" s="1"/>
  <c r="JLS53" i="7" s="1"/>
  <c r="JLU53" i="7" s="1"/>
  <c r="JLW53" i="7" s="1"/>
  <c r="JLY53" i="7" s="1"/>
  <c r="JMA53" i="7" s="1"/>
  <c r="JMC53" i="7" s="1"/>
  <c r="JME53" i="7" s="1"/>
  <c r="JMG53" i="7" s="1"/>
  <c r="JMI53" i="7" s="1"/>
  <c r="JMK53" i="7" s="1"/>
  <c r="JMM53" i="7" s="1"/>
  <c r="JMO53" i="7" s="1"/>
  <c r="JMQ53" i="7" s="1"/>
  <c r="JMS53" i="7" s="1"/>
  <c r="JMU53" i="7" s="1"/>
  <c r="JMW53" i="7" s="1"/>
  <c r="JMY53" i="7" s="1"/>
  <c r="JNA53" i="7" s="1"/>
  <c r="JNC53" i="7" s="1"/>
  <c r="JNE53" i="7" s="1"/>
  <c r="JNG53" i="7" s="1"/>
  <c r="JNI53" i="7" s="1"/>
  <c r="JNK53" i="7" s="1"/>
  <c r="JNM53" i="7" s="1"/>
  <c r="JNO53" i="7" s="1"/>
  <c r="JNQ53" i="7" s="1"/>
  <c r="JNS53" i="7" s="1"/>
  <c r="JNU53" i="7" s="1"/>
  <c r="JNW53" i="7" s="1"/>
  <c r="JNY53" i="7" s="1"/>
  <c r="JOA53" i="7" s="1"/>
  <c r="JOC53" i="7" s="1"/>
  <c r="JOE53" i="7" s="1"/>
  <c r="JOG53" i="7" s="1"/>
  <c r="JOI53" i="7" s="1"/>
  <c r="JOK53" i="7" s="1"/>
  <c r="JOM53" i="7" s="1"/>
  <c r="JOO53" i="7" s="1"/>
  <c r="JOQ53" i="7" s="1"/>
  <c r="JOS53" i="7" s="1"/>
  <c r="JOU53" i="7" s="1"/>
  <c r="JOW53" i="7" s="1"/>
  <c r="JOY53" i="7" s="1"/>
  <c r="JPA53" i="7" s="1"/>
  <c r="JPC53" i="7" s="1"/>
  <c r="JPE53" i="7" s="1"/>
  <c r="JPG53" i="7" s="1"/>
  <c r="JPI53" i="7" s="1"/>
  <c r="JPK53" i="7" s="1"/>
  <c r="JPM53" i="7" s="1"/>
  <c r="JPO53" i="7" s="1"/>
  <c r="JPQ53" i="7" s="1"/>
  <c r="JPS53" i="7" s="1"/>
  <c r="JPU53" i="7" s="1"/>
  <c r="JPW53" i="7" s="1"/>
  <c r="JPY53" i="7" s="1"/>
  <c r="JQA53" i="7" s="1"/>
  <c r="JQC53" i="7" s="1"/>
  <c r="JQE53" i="7" s="1"/>
  <c r="JQG53" i="7" s="1"/>
  <c r="JQI53" i="7" s="1"/>
  <c r="JQK53" i="7" s="1"/>
  <c r="JQM53" i="7" s="1"/>
  <c r="JQO53" i="7" s="1"/>
  <c r="JQQ53" i="7" s="1"/>
  <c r="JQS53" i="7" s="1"/>
  <c r="JQU53" i="7" s="1"/>
  <c r="JQW53" i="7" s="1"/>
  <c r="JQY53" i="7" s="1"/>
  <c r="JRA53" i="7" s="1"/>
  <c r="JRC53" i="7" s="1"/>
  <c r="JRE53" i="7" s="1"/>
  <c r="JRG53" i="7" s="1"/>
  <c r="JRI53" i="7" s="1"/>
  <c r="JRK53" i="7" s="1"/>
  <c r="JRM53" i="7" s="1"/>
  <c r="JRO53" i="7" s="1"/>
  <c r="JRQ53" i="7" s="1"/>
  <c r="JRS53" i="7" s="1"/>
  <c r="JRU53" i="7" s="1"/>
  <c r="JRW53" i="7" s="1"/>
  <c r="JRY53" i="7" s="1"/>
  <c r="JSA53" i="7" s="1"/>
  <c r="JSC53" i="7" s="1"/>
  <c r="JSE53" i="7" s="1"/>
  <c r="JSG53" i="7" s="1"/>
  <c r="JSI53" i="7" s="1"/>
  <c r="JSK53" i="7" s="1"/>
  <c r="JSM53" i="7" s="1"/>
  <c r="JSO53" i="7" s="1"/>
  <c r="JSQ53" i="7" s="1"/>
  <c r="JSS53" i="7" s="1"/>
  <c r="JSU53" i="7" s="1"/>
  <c r="JSW53" i="7" s="1"/>
  <c r="JSY53" i="7" s="1"/>
  <c r="JTA53" i="7" s="1"/>
  <c r="JTC53" i="7" s="1"/>
  <c r="JTE53" i="7" s="1"/>
  <c r="JTG53" i="7" s="1"/>
  <c r="JTI53" i="7" s="1"/>
  <c r="JTK53" i="7" s="1"/>
  <c r="JTM53" i="7" s="1"/>
  <c r="JTO53" i="7" s="1"/>
  <c r="JTQ53" i="7" s="1"/>
  <c r="JTS53" i="7" s="1"/>
  <c r="JTU53" i="7" s="1"/>
  <c r="JTW53" i="7" s="1"/>
  <c r="JTY53" i="7" s="1"/>
  <c r="JUA53" i="7" s="1"/>
  <c r="JUC53" i="7" s="1"/>
  <c r="JUE53" i="7" s="1"/>
  <c r="JUG53" i="7" s="1"/>
  <c r="JUI53" i="7" s="1"/>
  <c r="JUK53" i="7" s="1"/>
  <c r="JUM53" i="7" s="1"/>
  <c r="JUO53" i="7" s="1"/>
  <c r="JUQ53" i="7" s="1"/>
  <c r="JUS53" i="7" s="1"/>
  <c r="JUU53" i="7" s="1"/>
  <c r="JUW53" i="7" s="1"/>
  <c r="JUY53" i="7" s="1"/>
  <c r="JVA53" i="7" s="1"/>
  <c r="JVC53" i="7" s="1"/>
  <c r="JVE53" i="7" s="1"/>
  <c r="JVG53" i="7" s="1"/>
  <c r="JVI53" i="7" s="1"/>
  <c r="JVK53" i="7" s="1"/>
  <c r="JVM53" i="7" s="1"/>
  <c r="JVO53" i="7" s="1"/>
  <c r="JVQ53" i="7" s="1"/>
  <c r="JVS53" i="7" s="1"/>
  <c r="JVU53" i="7" s="1"/>
  <c r="JVW53" i="7" s="1"/>
  <c r="JVY53" i="7" s="1"/>
  <c r="JWA53" i="7" s="1"/>
  <c r="JWC53" i="7" s="1"/>
  <c r="JWE53" i="7" s="1"/>
  <c r="JWG53" i="7" s="1"/>
  <c r="JWI53" i="7" s="1"/>
  <c r="JWK53" i="7" s="1"/>
  <c r="JWM53" i="7" s="1"/>
  <c r="JWO53" i="7" s="1"/>
  <c r="JWQ53" i="7" s="1"/>
  <c r="JWS53" i="7" s="1"/>
  <c r="JWU53" i="7" s="1"/>
  <c r="JWW53" i="7" s="1"/>
  <c r="JWY53" i="7" s="1"/>
  <c r="JXA53" i="7" s="1"/>
  <c r="JXC53" i="7" s="1"/>
  <c r="JXE53" i="7" s="1"/>
  <c r="JXG53" i="7" s="1"/>
  <c r="JXI53" i="7" s="1"/>
  <c r="JXK53" i="7" s="1"/>
  <c r="JXM53" i="7" s="1"/>
  <c r="JXO53" i="7" s="1"/>
  <c r="JXQ53" i="7" s="1"/>
  <c r="JXS53" i="7" s="1"/>
  <c r="JXU53" i="7" s="1"/>
  <c r="JXW53" i="7" s="1"/>
  <c r="JXY53" i="7" s="1"/>
  <c r="JYA53" i="7" s="1"/>
  <c r="JYC53" i="7" s="1"/>
  <c r="JYE53" i="7" s="1"/>
  <c r="JYG53" i="7" s="1"/>
  <c r="JYI53" i="7" s="1"/>
  <c r="JYK53" i="7" s="1"/>
  <c r="JYM53" i="7" s="1"/>
  <c r="JYO53" i="7" s="1"/>
  <c r="JYQ53" i="7" s="1"/>
  <c r="JYS53" i="7" s="1"/>
  <c r="JYU53" i="7" s="1"/>
  <c r="JYW53" i="7" s="1"/>
  <c r="JYY53" i="7" s="1"/>
  <c r="JZA53" i="7" s="1"/>
  <c r="JZC53" i="7" s="1"/>
  <c r="JZE53" i="7" s="1"/>
  <c r="JZG53" i="7" s="1"/>
  <c r="JZI53" i="7" s="1"/>
  <c r="JZK53" i="7" s="1"/>
  <c r="JZM53" i="7" s="1"/>
  <c r="JZO53" i="7" s="1"/>
  <c r="JZQ53" i="7" s="1"/>
  <c r="JZS53" i="7" s="1"/>
  <c r="JZU53" i="7" s="1"/>
  <c r="JZW53" i="7" s="1"/>
  <c r="JZY53" i="7" s="1"/>
  <c r="KAA53" i="7" s="1"/>
  <c r="KAC53" i="7" s="1"/>
  <c r="KAE53" i="7" s="1"/>
  <c r="KAG53" i="7" s="1"/>
  <c r="KAI53" i="7" s="1"/>
  <c r="KAK53" i="7" s="1"/>
  <c r="KAM53" i="7" s="1"/>
  <c r="KAO53" i="7" s="1"/>
  <c r="KAQ53" i="7" s="1"/>
  <c r="KAS53" i="7" s="1"/>
  <c r="KAU53" i="7" s="1"/>
  <c r="KAW53" i="7" s="1"/>
  <c r="KAY53" i="7" s="1"/>
  <c r="KBA53" i="7" s="1"/>
  <c r="KBC53" i="7" s="1"/>
  <c r="KBE53" i="7" s="1"/>
  <c r="KBG53" i="7" s="1"/>
  <c r="KBI53" i="7" s="1"/>
  <c r="KBK53" i="7" s="1"/>
  <c r="KBM53" i="7" s="1"/>
  <c r="KBO53" i="7" s="1"/>
  <c r="KBQ53" i="7" s="1"/>
  <c r="KBS53" i="7" s="1"/>
  <c r="KBU53" i="7" s="1"/>
  <c r="KBW53" i="7" s="1"/>
  <c r="KBY53" i="7" s="1"/>
  <c r="KCA53" i="7" s="1"/>
  <c r="KCC53" i="7" s="1"/>
  <c r="KCE53" i="7" s="1"/>
  <c r="KCG53" i="7" s="1"/>
  <c r="KCI53" i="7" s="1"/>
  <c r="KCK53" i="7" s="1"/>
  <c r="KCM53" i="7" s="1"/>
  <c r="KCO53" i="7" s="1"/>
  <c r="KCQ53" i="7" s="1"/>
  <c r="KCS53" i="7" s="1"/>
  <c r="KCU53" i="7" s="1"/>
  <c r="KCW53" i="7" s="1"/>
  <c r="KCY53" i="7" s="1"/>
  <c r="KDA53" i="7" s="1"/>
  <c r="KDC53" i="7" s="1"/>
  <c r="KDE53" i="7" s="1"/>
  <c r="KDG53" i="7" s="1"/>
  <c r="KDI53" i="7" s="1"/>
  <c r="KDK53" i="7" s="1"/>
  <c r="KDM53" i="7" s="1"/>
  <c r="KDO53" i="7" s="1"/>
  <c r="KDQ53" i="7" s="1"/>
  <c r="KDS53" i="7" s="1"/>
  <c r="KDU53" i="7" s="1"/>
  <c r="KDW53" i="7" s="1"/>
  <c r="KDY53" i="7" s="1"/>
  <c r="KEA53" i="7" s="1"/>
  <c r="KEC53" i="7" s="1"/>
  <c r="KEE53" i="7" s="1"/>
  <c r="KEG53" i="7" s="1"/>
  <c r="KEI53" i="7" s="1"/>
  <c r="KEK53" i="7" s="1"/>
  <c r="KEM53" i="7" s="1"/>
  <c r="KEO53" i="7" s="1"/>
  <c r="KEQ53" i="7" s="1"/>
  <c r="KES53" i="7" s="1"/>
  <c r="KEU53" i="7" s="1"/>
  <c r="KEW53" i="7" s="1"/>
  <c r="KEY53" i="7" s="1"/>
  <c r="KFA53" i="7" s="1"/>
  <c r="KFC53" i="7" s="1"/>
  <c r="KFE53" i="7" s="1"/>
  <c r="KFG53" i="7" s="1"/>
  <c r="KFI53" i="7" s="1"/>
  <c r="KFK53" i="7" s="1"/>
  <c r="KFM53" i="7" s="1"/>
  <c r="KFO53" i="7" s="1"/>
  <c r="KFQ53" i="7" s="1"/>
  <c r="KFS53" i="7" s="1"/>
  <c r="KFU53" i="7" s="1"/>
  <c r="KFW53" i="7" s="1"/>
  <c r="KFY53" i="7" s="1"/>
  <c r="KGA53" i="7" s="1"/>
  <c r="KGC53" i="7" s="1"/>
  <c r="KGE53" i="7" s="1"/>
  <c r="KGG53" i="7" s="1"/>
  <c r="KGI53" i="7" s="1"/>
  <c r="KGK53" i="7" s="1"/>
  <c r="KGM53" i="7" s="1"/>
  <c r="KGO53" i="7" s="1"/>
  <c r="KGQ53" i="7" s="1"/>
  <c r="KGS53" i="7" s="1"/>
  <c r="KGU53" i="7" s="1"/>
  <c r="KGW53" i="7" s="1"/>
  <c r="KGY53" i="7" s="1"/>
  <c r="KHA53" i="7" s="1"/>
  <c r="KHC53" i="7" s="1"/>
  <c r="KHE53" i="7" s="1"/>
  <c r="KHG53" i="7" s="1"/>
  <c r="KHI53" i="7" s="1"/>
  <c r="KHK53" i="7" s="1"/>
  <c r="KHM53" i="7" s="1"/>
  <c r="KHO53" i="7" s="1"/>
  <c r="KHQ53" i="7" s="1"/>
  <c r="KHS53" i="7" s="1"/>
  <c r="KHU53" i="7" s="1"/>
  <c r="KHW53" i="7" s="1"/>
  <c r="KHY53" i="7" s="1"/>
  <c r="KIA53" i="7" s="1"/>
  <c r="KIC53" i="7" s="1"/>
  <c r="KIE53" i="7" s="1"/>
  <c r="KIG53" i="7" s="1"/>
  <c r="KII53" i="7" s="1"/>
  <c r="KIK53" i="7" s="1"/>
  <c r="KIM53" i="7" s="1"/>
  <c r="KIO53" i="7" s="1"/>
  <c r="KIQ53" i="7" s="1"/>
  <c r="KIS53" i="7" s="1"/>
  <c r="KIU53" i="7" s="1"/>
  <c r="KIW53" i="7" s="1"/>
  <c r="KIY53" i="7" s="1"/>
  <c r="KJA53" i="7" s="1"/>
  <c r="KJC53" i="7" s="1"/>
  <c r="KJE53" i="7" s="1"/>
  <c r="KJG53" i="7" s="1"/>
  <c r="KJI53" i="7" s="1"/>
  <c r="KJK53" i="7" s="1"/>
  <c r="KJM53" i="7" s="1"/>
  <c r="KJO53" i="7" s="1"/>
  <c r="KJQ53" i="7" s="1"/>
  <c r="KJS53" i="7" s="1"/>
  <c r="KJU53" i="7" s="1"/>
  <c r="KJW53" i="7" s="1"/>
  <c r="KJY53" i="7" s="1"/>
  <c r="KKA53" i="7" s="1"/>
  <c r="KKC53" i="7" s="1"/>
  <c r="KKE53" i="7" s="1"/>
  <c r="KKG53" i="7" s="1"/>
  <c r="KKI53" i="7" s="1"/>
  <c r="KKK53" i="7" s="1"/>
  <c r="KKM53" i="7" s="1"/>
  <c r="KKO53" i="7" s="1"/>
  <c r="KKQ53" i="7" s="1"/>
  <c r="KKS53" i="7" s="1"/>
  <c r="KKU53" i="7" s="1"/>
  <c r="KKW53" i="7" s="1"/>
  <c r="KKY53" i="7" s="1"/>
  <c r="KLA53" i="7" s="1"/>
  <c r="KLC53" i="7" s="1"/>
  <c r="KLE53" i="7" s="1"/>
  <c r="KLG53" i="7" s="1"/>
  <c r="KLI53" i="7" s="1"/>
  <c r="KLK53" i="7" s="1"/>
  <c r="KLM53" i="7" s="1"/>
  <c r="KLO53" i="7" s="1"/>
  <c r="KLQ53" i="7" s="1"/>
  <c r="KLS53" i="7" s="1"/>
  <c r="KLU53" i="7" s="1"/>
  <c r="KLW53" i="7" s="1"/>
  <c r="KLY53" i="7" s="1"/>
  <c r="KMA53" i="7" s="1"/>
  <c r="KMC53" i="7" s="1"/>
  <c r="KME53" i="7" s="1"/>
  <c r="KMG53" i="7" s="1"/>
  <c r="KMI53" i="7" s="1"/>
  <c r="KMK53" i="7" s="1"/>
  <c r="KMM53" i="7" s="1"/>
  <c r="KMO53" i="7" s="1"/>
  <c r="KMQ53" i="7" s="1"/>
  <c r="KMS53" i="7" s="1"/>
  <c r="KMU53" i="7" s="1"/>
  <c r="KMW53" i="7" s="1"/>
  <c r="KMY53" i="7" s="1"/>
  <c r="KNA53" i="7" s="1"/>
  <c r="KNC53" i="7" s="1"/>
  <c r="KNE53" i="7" s="1"/>
  <c r="KNG53" i="7" s="1"/>
  <c r="KNI53" i="7" s="1"/>
  <c r="KNK53" i="7" s="1"/>
  <c r="KNM53" i="7" s="1"/>
  <c r="KNO53" i="7" s="1"/>
  <c r="KNQ53" i="7" s="1"/>
  <c r="KNS53" i="7" s="1"/>
  <c r="KNU53" i="7" s="1"/>
  <c r="KNW53" i="7" s="1"/>
  <c r="KNY53" i="7" s="1"/>
  <c r="KOA53" i="7" s="1"/>
  <c r="KOC53" i="7" s="1"/>
  <c r="KOE53" i="7" s="1"/>
  <c r="KOG53" i="7" s="1"/>
  <c r="KOI53" i="7" s="1"/>
  <c r="KOK53" i="7" s="1"/>
  <c r="KOM53" i="7" s="1"/>
  <c r="KOO53" i="7" s="1"/>
  <c r="KOQ53" i="7" s="1"/>
  <c r="KOS53" i="7" s="1"/>
  <c r="KOU53" i="7" s="1"/>
  <c r="KOW53" i="7" s="1"/>
  <c r="KOY53" i="7" s="1"/>
  <c r="KPA53" i="7" s="1"/>
  <c r="KPC53" i="7" s="1"/>
  <c r="KPE53" i="7" s="1"/>
  <c r="KPG53" i="7" s="1"/>
  <c r="KPI53" i="7" s="1"/>
  <c r="KPK53" i="7" s="1"/>
  <c r="KPM53" i="7" s="1"/>
  <c r="KPO53" i="7" s="1"/>
  <c r="KPQ53" i="7" s="1"/>
  <c r="KPS53" i="7" s="1"/>
  <c r="KPU53" i="7" s="1"/>
  <c r="KPW53" i="7" s="1"/>
  <c r="KPY53" i="7" s="1"/>
  <c r="KQA53" i="7" s="1"/>
  <c r="KQC53" i="7" s="1"/>
  <c r="KQE53" i="7" s="1"/>
  <c r="KQG53" i="7" s="1"/>
  <c r="KQI53" i="7" s="1"/>
  <c r="KQK53" i="7" s="1"/>
  <c r="KQM53" i="7" s="1"/>
  <c r="KQO53" i="7" s="1"/>
  <c r="KQQ53" i="7" s="1"/>
  <c r="KQS53" i="7" s="1"/>
  <c r="KQU53" i="7" s="1"/>
  <c r="KQW53" i="7" s="1"/>
  <c r="KQY53" i="7" s="1"/>
  <c r="KRA53" i="7" s="1"/>
  <c r="KRC53" i="7" s="1"/>
  <c r="KRE53" i="7" s="1"/>
  <c r="KRG53" i="7" s="1"/>
  <c r="KRI53" i="7" s="1"/>
  <c r="KRK53" i="7" s="1"/>
  <c r="KRM53" i="7" s="1"/>
  <c r="KRO53" i="7" s="1"/>
  <c r="KRQ53" i="7" s="1"/>
  <c r="KRS53" i="7" s="1"/>
  <c r="KRU53" i="7" s="1"/>
  <c r="KRW53" i="7" s="1"/>
  <c r="KRY53" i="7" s="1"/>
  <c r="KSA53" i="7" s="1"/>
  <c r="KSC53" i="7" s="1"/>
  <c r="KSE53" i="7" s="1"/>
  <c r="KSG53" i="7" s="1"/>
  <c r="KSI53" i="7" s="1"/>
  <c r="KSK53" i="7" s="1"/>
  <c r="KSM53" i="7" s="1"/>
  <c r="KSO53" i="7" s="1"/>
  <c r="KSQ53" i="7" s="1"/>
  <c r="KSS53" i="7" s="1"/>
  <c r="KSU53" i="7" s="1"/>
  <c r="KSW53" i="7" s="1"/>
  <c r="KSY53" i="7" s="1"/>
  <c r="KTA53" i="7" s="1"/>
  <c r="KTC53" i="7" s="1"/>
  <c r="KTE53" i="7" s="1"/>
  <c r="KTG53" i="7" s="1"/>
  <c r="KTI53" i="7" s="1"/>
  <c r="KTK53" i="7" s="1"/>
  <c r="KTM53" i="7" s="1"/>
  <c r="KTO53" i="7" s="1"/>
  <c r="KTQ53" i="7" s="1"/>
  <c r="KTS53" i="7" s="1"/>
  <c r="KTU53" i="7" s="1"/>
  <c r="KTW53" i="7" s="1"/>
  <c r="KTY53" i="7" s="1"/>
  <c r="KUA53" i="7" s="1"/>
  <c r="KUC53" i="7" s="1"/>
  <c r="KUE53" i="7" s="1"/>
  <c r="KUG53" i="7" s="1"/>
  <c r="KUI53" i="7" s="1"/>
  <c r="KUK53" i="7" s="1"/>
  <c r="KUM53" i="7" s="1"/>
  <c r="KUO53" i="7" s="1"/>
  <c r="KUQ53" i="7" s="1"/>
  <c r="KUS53" i="7" s="1"/>
  <c r="KUU53" i="7" s="1"/>
  <c r="KUW53" i="7" s="1"/>
  <c r="KUY53" i="7" s="1"/>
  <c r="KVA53" i="7" s="1"/>
  <c r="KVC53" i="7" s="1"/>
  <c r="KVE53" i="7" s="1"/>
  <c r="KVG53" i="7" s="1"/>
  <c r="KVI53" i="7" s="1"/>
  <c r="KVK53" i="7" s="1"/>
  <c r="KVM53" i="7" s="1"/>
  <c r="KVO53" i="7" s="1"/>
  <c r="KVQ53" i="7" s="1"/>
  <c r="KVS53" i="7" s="1"/>
  <c r="KVU53" i="7" s="1"/>
  <c r="KVW53" i="7" s="1"/>
  <c r="KVY53" i="7" s="1"/>
  <c r="KWA53" i="7" s="1"/>
  <c r="KWC53" i="7" s="1"/>
  <c r="KWE53" i="7" s="1"/>
  <c r="KWG53" i="7" s="1"/>
  <c r="KWI53" i="7" s="1"/>
  <c r="KWK53" i="7" s="1"/>
  <c r="KWM53" i="7" s="1"/>
  <c r="KWO53" i="7" s="1"/>
  <c r="KWQ53" i="7" s="1"/>
  <c r="KWS53" i="7" s="1"/>
  <c r="KWU53" i="7" s="1"/>
  <c r="KWW53" i="7" s="1"/>
  <c r="KWY53" i="7" s="1"/>
  <c r="KXA53" i="7" s="1"/>
  <c r="KXC53" i="7" s="1"/>
  <c r="KXE53" i="7" s="1"/>
  <c r="KXG53" i="7" s="1"/>
  <c r="KXI53" i="7" s="1"/>
  <c r="KXK53" i="7" s="1"/>
  <c r="KXM53" i="7" s="1"/>
  <c r="KXO53" i="7" s="1"/>
  <c r="KXQ53" i="7" s="1"/>
  <c r="KXS53" i="7" s="1"/>
  <c r="KXU53" i="7" s="1"/>
  <c r="KXW53" i="7" s="1"/>
  <c r="KXY53" i="7" s="1"/>
  <c r="KYA53" i="7" s="1"/>
  <c r="KYC53" i="7" s="1"/>
  <c r="KYE53" i="7" s="1"/>
  <c r="KYG53" i="7" s="1"/>
  <c r="KYI53" i="7" s="1"/>
  <c r="KYK53" i="7" s="1"/>
  <c r="KYM53" i="7" s="1"/>
  <c r="KYO53" i="7" s="1"/>
  <c r="KYQ53" i="7" s="1"/>
  <c r="KYS53" i="7" s="1"/>
  <c r="KYU53" i="7" s="1"/>
  <c r="KYW53" i="7" s="1"/>
  <c r="KYY53" i="7" s="1"/>
  <c r="KZA53" i="7" s="1"/>
  <c r="KZC53" i="7" s="1"/>
  <c r="KZE53" i="7" s="1"/>
  <c r="KZG53" i="7" s="1"/>
  <c r="KZI53" i="7" s="1"/>
  <c r="KZK53" i="7" s="1"/>
  <c r="KZM53" i="7" s="1"/>
  <c r="KZO53" i="7" s="1"/>
  <c r="KZQ53" i="7" s="1"/>
  <c r="KZS53" i="7" s="1"/>
  <c r="KZU53" i="7" s="1"/>
  <c r="KZW53" i="7" s="1"/>
  <c r="KZY53" i="7" s="1"/>
  <c r="LAA53" i="7" s="1"/>
  <c r="LAC53" i="7" s="1"/>
  <c r="LAE53" i="7" s="1"/>
  <c r="LAG53" i="7" s="1"/>
  <c r="LAI53" i="7" s="1"/>
  <c r="LAK53" i="7" s="1"/>
  <c r="LAM53" i="7" s="1"/>
  <c r="LAO53" i="7" s="1"/>
  <c r="LAQ53" i="7" s="1"/>
  <c r="LAS53" i="7" s="1"/>
  <c r="LAU53" i="7" s="1"/>
  <c r="LAW53" i="7" s="1"/>
  <c r="LAY53" i="7" s="1"/>
  <c r="LBA53" i="7" s="1"/>
  <c r="LBC53" i="7" s="1"/>
  <c r="LBE53" i="7" s="1"/>
  <c r="LBG53" i="7" s="1"/>
  <c r="LBI53" i="7" s="1"/>
  <c r="LBK53" i="7" s="1"/>
  <c r="LBM53" i="7" s="1"/>
  <c r="LBO53" i="7" s="1"/>
  <c r="LBQ53" i="7" s="1"/>
  <c r="LBS53" i="7" s="1"/>
  <c r="LBU53" i="7" s="1"/>
  <c r="LBW53" i="7" s="1"/>
  <c r="LBY53" i="7" s="1"/>
  <c r="LCA53" i="7" s="1"/>
  <c r="LCC53" i="7" s="1"/>
  <c r="LCE53" i="7" s="1"/>
  <c r="LCG53" i="7" s="1"/>
  <c r="LCI53" i="7" s="1"/>
  <c r="LCK53" i="7" s="1"/>
  <c r="LCM53" i="7" s="1"/>
  <c r="LCO53" i="7" s="1"/>
  <c r="LCQ53" i="7" s="1"/>
  <c r="LCS53" i="7" s="1"/>
  <c r="LCU53" i="7" s="1"/>
  <c r="LCW53" i="7" s="1"/>
  <c r="LCY53" i="7" s="1"/>
  <c r="LDA53" i="7" s="1"/>
  <c r="LDC53" i="7" s="1"/>
  <c r="LDE53" i="7" s="1"/>
  <c r="LDG53" i="7" s="1"/>
  <c r="LDI53" i="7" s="1"/>
  <c r="LDK53" i="7" s="1"/>
  <c r="LDM53" i="7" s="1"/>
  <c r="LDO53" i="7" s="1"/>
  <c r="LDQ53" i="7" s="1"/>
  <c r="LDS53" i="7" s="1"/>
  <c r="LDU53" i="7" s="1"/>
  <c r="LDW53" i="7" s="1"/>
  <c r="LDY53" i="7" s="1"/>
  <c r="LEA53" i="7" s="1"/>
  <c r="LEC53" i="7" s="1"/>
  <c r="LEE53" i="7" s="1"/>
  <c r="LEG53" i="7" s="1"/>
  <c r="LEI53" i="7" s="1"/>
  <c r="LEK53" i="7" s="1"/>
  <c r="LEM53" i="7" s="1"/>
  <c r="LEO53" i="7" s="1"/>
  <c r="LEQ53" i="7" s="1"/>
  <c r="LES53" i="7" s="1"/>
  <c r="LEU53" i="7" s="1"/>
  <c r="LEW53" i="7" s="1"/>
  <c r="LEY53" i="7" s="1"/>
  <c r="LFA53" i="7" s="1"/>
  <c r="LFC53" i="7" s="1"/>
  <c r="LFE53" i="7" s="1"/>
  <c r="LFG53" i="7" s="1"/>
  <c r="LFI53" i="7" s="1"/>
  <c r="LFK53" i="7" s="1"/>
  <c r="LFM53" i="7" s="1"/>
  <c r="LFO53" i="7" s="1"/>
  <c r="LFQ53" i="7" s="1"/>
  <c r="LFS53" i="7" s="1"/>
  <c r="LFU53" i="7" s="1"/>
  <c r="LFW53" i="7" s="1"/>
  <c r="LFY53" i="7" s="1"/>
  <c r="LGA53" i="7" s="1"/>
  <c r="LGC53" i="7" s="1"/>
  <c r="LGE53" i="7" s="1"/>
  <c r="LGG53" i="7" s="1"/>
  <c r="LGI53" i="7" s="1"/>
  <c r="LGK53" i="7" s="1"/>
  <c r="LGM53" i="7" s="1"/>
  <c r="LGO53" i="7" s="1"/>
  <c r="LGQ53" i="7" s="1"/>
  <c r="LGS53" i="7" s="1"/>
  <c r="LGU53" i="7" s="1"/>
  <c r="LGW53" i="7" s="1"/>
  <c r="LGY53" i="7" s="1"/>
  <c r="LHA53" i="7" s="1"/>
  <c r="LHC53" i="7" s="1"/>
  <c r="LHE53" i="7" s="1"/>
  <c r="LHG53" i="7" s="1"/>
  <c r="LHI53" i="7" s="1"/>
  <c r="LHK53" i="7" s="1"/>
  <c r="LHM53" i="7" s="1"/>
  <c r="LHO53" i="7" s="1"/>
  <c r="LHQ53" i="7" s="1"/>
  <c r="LHS53" i="7" s="1"/>
  <c r="LHU53" i="7" s="1"/>
  <c r="LHW53" i="7" s="1"/>
  <c r="LHY53" i="7" s="1"/>
  <c r="LIA53" i="7" s="1"/>
  <c r="LIC53" i="7" s="1"/>
  <c r="LIE53" i="7" s="1"/>
  <c r="LIG53" i="7" s="1"/>
  <c r="LII53" i="7" s="1"/>
  <c r="LIK53" i="7" s="1"/>
  <c r="LIM53" i="7" s="1"/>
  <c r="LIO53" i="7" s="1"/>
  <c r="LIQ53" i="7" s="1"/>
  <c r="LIS53" i="7" s="1"/>
  <c r="LIU53" i="7" s="1"/>
  <c r="LIW53" i="7" s="1"/>
  <c r="LIY53" i="7" s="1"/>
  <c r="LJA53" i="7" s="1"/>
  <c r="LJC53" i="7" s="1"/>
  <c r="LJE53" i="7" s="1"/>
  <c r="LJG53" i="7" s="1"/>
  <c r="LJI53" i="7" s="1"/>
  <c r="LJK53" i="7" s="1"/>
  <c r="LJM53" i="7" s="1"/>
  <c r="LJO53" i="7" s="1"/>
  <c r="LJQ53" i="7" s="1"/>
  <c r="LJS53" i="7" s="1"/>
  <c r="LJU53" i="7" s="1"/>
  <c r="LJW53" i="7" s="1"/>
  <c r="LJY53" i="7" s="1"/>
  <c r="LKA53" i="7" s="1"/>
  <c r="LKC53" i="7" s="1"/>
  <c r="LKE53" i="7" s="1"/>
  <c r="LKG53" i="7" s="1"/>
  <c r="LKI53" i="7" s="1"/>
  <c r="LKK53" i="7" s="1"/>
  <c r="LKM53" i="7" s="1"/>
  <c r="LKO53" i="7" s="1"/>
  <c r="LKQ53" i="7" s="1"/>
  <c r="LKS53" i="7" s="1"/>
  <c r="LKU53" i="7" s="1"/>
  <c r="LKW53" i="7" s="1"/>
  <c r="LKY53" i="7" s="1"/>
  <c r="LLA53" i="7" s="1"/>
  <c r="LLC53" i="7" s="1"/>
  <c r="LLE53" i="7" s="1"/>
  <c r="LLG53" i="7" s="1"/>
  <c r="LLI53" i="7" s="1"/>
  <c r="LLK53" i="7" s="1"/>
  <c r="LLM53" i="7" s="1"/>
  <c r="LLO53" i="7" s="1"/>
  <c r="LLQ53" i="7" s="1"/>
  <c r="LLS53" i="7" s="1"/>
  <c r="LLU53" i="7" s="1"/>
  <c r="LLW53" i="7" s="1"/>
  <c r="LLY53" i="7" s="1"/>
  <c r="LMA53" i="7" s="1"/>
  <c r="LMC53" i="7" s="1"/>
  <c r="LME53" i="7" s="1"/>
  <c r="LMG53" i="7" s="1"/>
  <c r="LMI53" i="7" s="1"/>
  <c r="LMK53" i="7" s="1"/>
  <c r="LMM53" i="7" s="1"/>
  <c r="LMO53" i="7" s="1"/>
  <c r="LMQ53" i="7" s="1"/>
  <c r="LMS53" i="7" s="1"/>
  <c r="LMU53" i="7" s="1"/>
  <c r="LMW53" i="7" s="1"/>
  <c r="LMY53" i="7" s="1"/>
  <c r="LNA53" i="7" s="1"/>
  <c r="LNC53" i="7" s="1"/>
  <c r="LNE53" i="7" s="1"/>
  <c r="LNG53" i="7" s="1"/>
  <c r="LNI53" i="7" s="1"/>
  <c r="LNK53" i="7" s="1"/>
  <c r="LNM53" i="7" s="1"/>
  <c r="LNO53" i="7" s="1"/>
  <c r="LNQ53" i="7" s="1"/>
  <c r="LNS53" i="7" s="1"/>
  <c r="LNU53" i="7" s="1"/>
  <c r="LNW53" i="7" s="1"/>
  <c r="LNY53" i="7" s="1"/>
  <c r="LOA53" i="7" s="1"/>
  <c r="LOC53" i="7" s="1"/>
  <c r="LOE53" i="7" s="1"/>
  <c r="LOG53" i="7" s="1"/>
  <c r="LOI53" i="7" s="1"/>
  <c r="LOK53" i="7" s="1"/>
  <c r="LOM53" i="7" s="1"/>
  <c r="LOO53" i="7" s="1"/>
  <c r="LOQ53" i="7" s="1"/>
  <c r="LOS53" i="7" s="1"/>
  <c r="LOU53" i="7" s="1"/>
  <c r="LOW53" i="7" s="1"/>
  <c r="LOY53" i="7" s="1"/>
  <c r="LPA53" i="7" s="1"/>
  <c r="LPC53" i="7" s="1"/>
  <c r="LPE53" i="7" s="1"/>
  <c r="LPG53" i="7" s="1"/>
  <c r="LPI53" i="7" s="1"/>
  <c r="LPK53" i="7" s="1"/>
  <c r="LPM53" i="7" s="1"/>
  <c r="LPO53" i="7" s="1"/>
  <c r="LPQ53" i="7" s="1"/>
  <c r="LPS53" i="7" s="1"/>
  <c r="LPU53" i="7" s="1"/>
  <c r="LPW53" i="7" s="1"/>
  <c r="LPY53" i="7" s="1"/>
  <c r="LQA53" i="7" s="1"/>
  <c r="LQC53" i="7" s="1"/>
  <c r="LQE53" i="7" s="1"/>
  <c r="LQG53" i="7" s="1"/>
  <c r="LQI53" i="7" s="1"/>
  <c r="LQK53" i="7" s="1"/>
  <c r="LQM53" i="7" s="1"/>
  <c r="LQO53" i="7" s="1"/>
  <c r="LQQ53" i="7" s="1"/>
  <c r="LQS53" i="7" s="1"/>
  <c r="LQU53" i="7" s="1"/>
  <c r="LQW53" i="7" s="1"/>
  <c r="LQY53" i="7" s="1"/>
  <c r="LRA53" i="7" s="1"/>
  <c r="LRC53" i="7" s="1"/>
  <c r="LRE53" i="7" s="1"/>
  <c r="LRG53" i="7" s="1"/>
  <c r="LRI53" i="7" s="1"/>
  <c r="LRK53" i="7" s="1"/>
  <c r="LRM53" i="7" s="1"/>
  <c r="LRO53" i="7" s="1"/>
  <c r="LRQ53" i="7" s="1"/>
  <c r="LRS53" i="7" s="1"/>
  <c r="LRU53" i="7" s="1"/>
  <c r="LRW53" i="7" s="1"/>
  <c r="LRY53" i="7" s="1"/>
  <c r="LSA53" i="7" s="1"/>
  <c r="LSC53" i="7" s="1"/>
  <c r="LSE53" i="7" s="1"/>
  <c r="LSG53" i="7" s="1"/>
  <c r="LSI53" i="7" s="1"/>
  <c r="LSK53" i="7" s="1"/>
  <c r="LSM53" i="7" s="1"/>
  <c r="LSO53" i="7" s="1"/>
  <c r="LSQ53" i="7" s="1"/>
  <c r="LSS53" i="7" s="1"/>
  <c r="LSU53" i="7" s="1"/>
  <c r="LSW53" i="7" s="1"/>
  <c r="LSY53" i="7" s="1"/>
  <c r="LTA53" i="7" s="1"/>
  <c r="LTC53" i="7" s="1"/>
  <c r="LTE53" i="7" s="1"/>
  <c r="LTG53" i="7" s="1"/>
  <c r="LTI53" i="7" s="1"/>
  <c r="LTK53" i="7" s="1"/>
  <c r="LTM53" i="7" s="1"/>
  <c r="LTO53" i="7" s="1"/>
  <c r="LTQ53" i="7" s="1"/>
  <c r="LTS53" i="7" s="1"/>
  <c r="LTU53" i="7" s="1"/>
  <c r="LTW53" i="7" s="1"/>
  <c r="LTY53" i="7" s="1"/>
  <c r="LUA53" i="7" s="1"/>
  <c r="LUC53" i="7" s="1"/>
  <c r="LUE53" i="7" s="1"/>
  <c r="LUG53" i="7" s="1"/>
  <c r="LUI53" i="7" s="1"/>
  <c r="LUK53" i="7" s="1"/>
  <c r="LUM53" i="7" s="1"/>
  <c r="LUO53" i="7" s="1"/>
  <c r="LUQ53" i="7" s="1"/>
  <c r="LUS53" i="7" s="1"/>
  <c r="LUU53" i="7" s="1"/>
  <c r="LUW53" i="7" s="1"/>
  <c r="LUY53" i="7" s="1"/>
  <c r="LVA53" i="7" s="1"/>
  <c r="LVC53" i="7" s="1"/>
  <c r="LVE53" i="7" s="1"/>
  <c r="LVG53" i="7" s="1"/>
  <c r="LVI53" i="7" s="1"/>
  <c r="LVK53" i="7" s="1"/>
  <c r="LVM53" i="7" s="1"/>
  <c r="LVO53" i="7" s="1"/>
  <c r="LVQ53" i="7" s="1"/>
  <c r="LVS53" i="7" s="1"/>
  <c r="LVU53" i="7" s="1"/>
  <c r="LVW53" i="7" s="1"/>
  <c r="LVY53" i="7" s="1"/>
  <c r="LWA53" i="7" s="1"/>
  <c r="LWC53" i="7" s="1"/>
  <c r="LWE53" i="7" s="1"/>
  <c r="LWG53" i="7" s="1"/>
  <c r="LWI53" i="7" s="1"/>
  <c r="LWK53" i="7" s="1"/>
  <c r="LWM53" i="7" s="1"/>
  <c r="LWO53" i="7" s="1"/>
  <c r="LWQ53" i="7" s="1"/>
  <c r="LWS53" i="7" s="1"/>
  <c r="LWU53" i="7" s="1"/>
  <c r="LWW53" i="7" s="1"/>
  <c r="LWY53" i="7" s="1"/>
  <c r="LXA53" i="7" s="1"/>
  <c r="LXC53" i="7" s="1"/>
  <c r="LXE53" i="7" s="1"/>
  <c r="LXG53" i="7" s="1"/>
  <c r="LXI53" i="7" s="1"/>
  <c r="LXK53" i="7" s="1"/>
  <c r="LXM53" i="7" s="1"/>
  <c r="LXO53" i="7" s="1"/>
  <c r="LXQ53" i="7" s="1"/>
  <c r="LXS53" i="7" s="1"/>
  <c r="LXU53" i="7" s="1"/>
  <c r="LXW53" i="7" s="1"/>
  <c r="LXY53" i="7" s="1"/>
  <c r="LYA53" i="7" s="1"/>
  <c r="LYC53" i="7" s="1"/>
  <c r="LYE53" i="7" s="1"/>
  <c r="LYG53" i="7" s="1"/>
  <c r="LYI53" i="7" s="1"/>
  <c r="LYK53" i="7" s="1"/>
  <c r="LYM53" i="7" s="1"/>
  <c r="LYO53" i="7" s="1"/>
  <c r="LYQ53" i="7" s="1"/>
  <c r="LYS53" i="7" s="1"/>
  <c r="LYU53" i="7" s="1"/>
  <c r="LYW53" i="7" s="1"/>
  <c r="LYY53" i="7" s="1"/>
  <c r="LZA53" i="7" s="1"/>
  <c r="LZC53" i="7" s="1"/>
  <c r="LZE53" i="7" s="1"/>
  <c r="LZG53" i="7" s="1"/>
  <c r="LZI53" i="7" s="1"/>
  <c r="LZK53" i="7" s="1"/>
  <c r="LZM53" i="7" s="1"/>
  <c r="LZO53" i="7" s="1"/>
  <c r="LZQ53" i="7" s="1"/>
  <c r="LZS53" i="7" s="1"/>
  <c r="LZU53" i="7" s="1"/>
  <c r="LZW53" i="7" s="1"/>
  <c r="LZY53" i="7" s="1"/>
  <c r="MAA53" i="7" s="1"/>
  <c r="MAC53" i="7" s="1"/>
  <c r="MAE53" i="7" s="1"/>
  <c r="MAG53" i="7" s="1"/>
  <c r="MAI53" i="7" s="1"/>
  <c r="MAK53" i="7" s="1"/>
  <c r="MAM53" i="7" s="1"/>
  <c r="MAO53" i="7" s="1"/>
  <c r="MAQ53" i="7" s="1"/>
  <c r="MAS53" i="7" s="1"/>
  <c r="MAU53" i="7" s="1"/>
  <c r="MAW53" i="7" s="1"/>
  <c r="MAY53" i="7" s="1"/>
  <c r="MBA53" i="7" s="1"/>
  <c r="MBC53" i="7" s="1"/>
  <c r="MBE53" i="7" s="1"/>
  <c r="MBG53" i="7" s="1"/>
  <c r="MBI53" i="7" s="1"/>
  <c r="MBK53" i="7" s="1"/>
  <c r="MBM53" i="7" s="1"/>
  <c r="MBO53" i="7" s="1"/>
  <c r="MBQ53" i="7" s="1"/>
  <c r="MBS53" i="7" s="1"/>
  <c r="MBU53" i="7" s="1"/>
  <c r="MBW53" i="7" s="1"/>
  <c r="MBY53" i="7" s="1"/>
  <c r="MCA53" i="7" s="1"/>
  <c r="MCC53" i="7" s="1"/>
  <c r="MCE53" i="7" s="1"/>
  <c r="MCG53" i="7" s="1"/>
  <c r="MCI53" i="7" s="1"/>
  <c r="MCK53" i="7" s="1"/>
  <c r="MCM53" i="7" s="1"/>
  <c r="MCO53" i="7" s="1"/>
  <c r="MCQ53" i="7" s="1"/>
  <c r="MCS53" i="7" s="1"/>
  <c r="MCU53" i="7" s="1"/>
  <c r="MCW53" i="7" s="1"/>
  <c r="MCY53" i="7" s="1"/>
  <c r="MDA53" i="7" s="1"/>
  <c r="MDC53" i="7" s="1"/>
  <c r="MDE53" i="7" s="1"/>
  <c r="MDG53" i="7" s="1"/>
  <c r="MDI53" i="7" s="1"/>
  <c r="MDK53" i="7" s="1"/>
  <c r="MDM53" i="7" s="1"/>
  <c r="MDO53" i="7" s="1"/>
  <c r="MDQ53" i="7" s="1"/>
  <c r="MDS53" i="7" s="1"/>
  <c r="MDU53" i="7" s="1"/>
  <c r="MDW53" i="7" s="1"/>
  <c r="MDY53" i="7" s="1"/>
  <c r="MEA53" i="7" s="1"/>
  <c r="MEC53" i="7" s="1"/>
  <c r="MEE53" i="7" s="1"/>
  <c r="MEG53" i="7" s="1"/>
  <c r="MEI53" i="7" s="1"/>
  <c r="MEK53" i="7" s="1"/>
  <c r="MEM53" i="7" s="1"/>
  <c r="MEO53" i="7" s="1"/>
  <c r="MEQ53" i="7" s="1"/>
  <c r="MES53" i="7" s="1"/>
  <c r="MEU53" i="7" s="1"/>
  <c r="MEW53" i="7" s="1"/>
  <c r="MEY53" i="7" s="1"/>
  <c r="MFA53" i="7" s="1"/>
  <c r="MFC53" i="7" s="1"/>
  <c r="MFE53" i="7" s="1"/>
  <c r="MFG53" i="7" s="1"/>
  <c r="MFI53" i="7" s="1"/>
  <c r="MFK53" i="7" s="1"/>
  <c r="MFM53" i="7" s="1"/>
  <c r="MFO53" i="7" s="1"/>
  <c r="MFQ53" i="7" s="1"/>
  <c r="MFS53" i="7" s="1"/>
  <c r="MFU53" i="7" s="1"/>
  <c r="MFW53" i="7" s="1"/>
  <c r="MFY53" i="7" s="1"/>
  <c r="MGA53" i="7" s="1"/>
  <c r="MGC53" i="7" s="1"/>
  <c r="MGE53" i="7" s="1"/>
  <c r="MGG53" i="7" s="1"/>
  <c r="MGI53" i="7" s="1"/>
  <c r="MGK53" i="7" s="1"/>
  <c r="MGM53" i="7" s="1"/>
  <c r="MGO53" i="7" s="1"/>
  <c r="MGQ53" i="7" s="1"/>
  <c r="MGS53" i="7" s="1"/>
  <c r="MGU53" i="7" s="1"/>
  <c r="MGW53" i="7" s="1"/>
  <c r="MGY53" i="7" s="1"/>
  <c r="MHA53" i="7" s="1"/>
  <c r="MHC53" i="7" s="1"/>
  <c r="MHE53" i="7" s="1"/>
  <c r="MHG53" i="7" s="1"/>
  <c r="MHI53" i="7" s="1"/>
  <c r="MHK53" i="7" s="1"/>
  <c r="MHM53" i="7" s="1"/>
  <c r="MHO53" i="7" s="1"/>
  <c r="MHQ53" i="7" s="1"/>
  <c r="MHS53" i="7" s="1"/>
  <c r="MHU53" i="7" s="1"/>
  <c r="MHW53" i="7" s="1"/>
  <c r="MHY53" i="7" s="1"/>
  <c r="MIA53" i="7" s="1"/>
  <c r="MIC53" i="7" s="1"/>
  <c r="MIE53" i="7" s="1"/>
  <c r="MIG53" i="7" s="1"/>
  <c r="MII53" i="7" s="1"/>
  <c r="MIK53" i="7" s="1"/>
  <c r="MIM53" i="7" s="1"/>
  <c r="MIO53" i="7" s="1"/>
  <c r="MIQ53" i="7" s="1"/>
  <c r="MIS53" i="7" s="1"/>
  <c r="MIU53" i="7" s="1"/>
  <c r="MIW53" i="7" s="1"/>
  <c r="MIY53" i="7" s="1"/>
  <c r="MJA53" i="7" s="1"/>
  <c r="MJC53" i="7" s="1"/>
  <c r="MJE53" i="7" s="1"/>
  <c r="MJG53" i="7" s="1"/>
  <c r="MJI53" i="7" s="1"/>
  <c r="MJK53" i="7" s="1"/>
  <c r="MJM53" i="7" s="1"/>
  <c r="MJO53" i="7" s="1"/>
  <c r="MJQ53" i="7" s="1"/>
  <c r="MJS53" i="7" s="1"/>
  <c r="MJU53" i="7" s="1"/>
  <c r="MJW53" i="7" s="1"/>
  <c r="MJY53" i="7" s="1"/>
  <c r="MKA53" i="7" s="1"/>
  <c r="MKC53" i="7" s="1"/>
  <c r="MKE53" i="7" s="1"/>
  <c r="MKG53" i="7" s="1"/>
  <c r="MKI53" i="7" s="1"/>
  <c r="MKK53" i="7" s="1"/>
  <c r="MKM53" i="7" s="1"/>
  <c r="MKO53" i="7" s="1"/>
  <c r="MKQ53" i="7" s="1"/>
  <c r="MKS53" i="7" s="1"/>
  <c r="MKU53" i="7" s="1"/>
  <c r="MKW53" i="7" s="1"/>
  <c r="MKY53" i="7" s="1"/>
  <c r="MLA53" i="7" s="1"/>
  <c r="MLC53" i="7" s="1"/>
  <c r="MLE53" i="7" s="1"/>
  <c r="MLG53" i="7" s="1"/>
  <c r="MLI53" i="7" s="1"/>
  <c r="MLK53" i="7" s="1"/>
  <c r="MLM53" i="7" s="1"/>
  <c r="MLO53" i="7" s="1"/>
  <c r="MLQ53" i="7" s="1"/>
  <c r="MLS53" i="7" s="1"/>
  <c r="MLU53" i="7" s="1"/>
  <c r="MLW53" i="7" s="1"/>
  <c r="MLY53" i="7" s="1"/>
  <c r="MMA53" i="7" s="1"/>
  <c r="MMC53" i="7" s="1"/>
  <c r="MME53" i="7" s="1"/>
  <c r="MMG53" i="7" s="1"/>
  <c r="MMI53" i="7" s="1"/>
  <c r="MMK53" i="7" s="1"/>
  <c r="MMM53" i="7" s="1"/>
  <c r="MMO53" i="7" s="1"/>
  <c r="MMQ53" i="7" s="1"/>
  <c r="MMS53" i="7" s="1"/>
  <c r="MMU53" i="7" s="1"/>
  <c r="MMW53" i="7" s="1"/>
  <c r="MMY53" i="7" s="1"/>
  <c r="MNA53" i="7" s="1"/>
  <c r="MNC53" i="7" s="1"/>
  <c r="MNE53" i="7" s="1"/>
  <c r="MNG53" i="7" s="1"/>
  <c r="MNI53" i="7" s="1"/>
  <c r="MNK53" i="7" s="1"/>
  <c r="MNM53" i="7" s="1"/>
  <c r="MNO53" i="7" s="1"/>
  <c r="MNQ53" i="7" s="1"/>
  <c r="MNS53" i="7" s="1"/>
  <c r="MNU53" i="7" s="1"/>
  <c r="MNW53" i="7" s="1"/>
  <c r="MNY53" i="7" s="1"/>
  <c r="MOA53" i="7" s="1"/>
  <c r="MOC53" i="7" s="1"/>
  <c r="MOE53" i="7" s="1"/>
  <c r="MOG53" i="7" s="1"/>
  <c r="MOI53" i="7" s="1"/>
  <c r="MOK53" i="7" s="1"/>
  <c r="MOM53" i="7" s="1"/>
  <c r="MOO53" i="7" s="1"/>
  <c r="MOQ53" i="7" s="1"/>
  <c r="MOS53" i="7" s="1"/>
  <c r="MOU53" i="7" s="1"/>
  <c r="MOW53" i="7" s="1"/>
  <c r="MOY53" i="7" s="1"/>
  <c r="MPA53" i="7" s="1"/>
  <c r="MPC53" i="7" s="1"/>
  <c r="MPE53" i="7" s="1"/>
  <c r="MPG53" i="7" s="1"/>
  <c r="MPI53" i="7" s="1"/>
  <c r="MPK53" i="7" s="1"/>
  <c r="MPM53" i="7" s="1"/>
  <c r="MPO53" i="7" s="1"/>
  <c r="MPQ53" i="7" s="1"/>
  <c r="MPS53" i="7" s="1"/>
  <c r="MPU53" i="7" s="1"/>
  <c r="MPW53" i="7" s="1"/>
  <c r="MPY53" i="7" s="1"/>
  <c r="MQA53" i="7" s="1"/>
  <c r="MQC53" i="7" s="1"/>
  <c r="MQE53" i="7" s="1"/>
  <c r="MQG53" i="7" s="1"/>
  <c r="MQI53" i="7" s="1"/>
  <c r="MQK53" i="7" s="1"/>
  <c r="MQM53" i="7" s="1"/>
  <c r="MQO53" i="7" s="1"/>
  <c r="MQQ53" i="7" s="1"/>
  <c r="MQS53" i="7" s="1"/>
  <c r="MQU53" i="7" s="1"/>
  <c r="MQW53" i="7" s="1"/>
  <c r="MQY53" i="7" s="1"/>
  <c r="MRA53" i="7" s="1"/>
  <c r="MRC53" i="7" s="1"/>
  <c r="MRE53" i="7" s="1"/>
  <c r="MRG53" i="7" s="1"/>
  <c r="MRI53" i="7" s="1"/>
  <c r="MRK53" i="7" s="1"/>
  <c r="MRM53" i="7" s="1"/>
  <c r="MRO53" i="7" s="1"/>
  <c r="MRQ53" i="7" s="1"/>
  <c r="MRS53" i="7" s="1"/>
  <c r="MRU53" i="7" s="1"/>
  <c r="MRW53" i="7" s="1"/>
  <c r="MRY53" i="7" s="1"/>
  <c r="MSA53" i="7" s="1"/>
  <c r="MSC53" i="7" s="1"/>
  <c r="MSE53" i="7" s="1"/>
  <c r="MSG53" i="7" s="1"/>
  <c r="MSI53" i="7" s="1"/>
  <c r="MSK53" i="7" s="1"/>
  <c r="MSM53" i="7" s="1"/>
  <c r="MSO53" i="7" s="1"/>
  <c r="MSQ53" i="7" s="1"/>
  <c r="MSS53" i="7" s="1"/>
  <c r="MSU53" i="7" s="1"/>
  <c r="MSW53" i="7" s="1"/>
  <c r="MSY53" i="7" s="1"/>
  <c r="MTA53" i="7" s="1"/>
  <c r="MTC53" i="7" s="1"/>
  <c r="MTE53" i="7" s="1"/>
  <c r="MTG53" i="7" s="1"/>
  <c r="MTI53" i="7" s="1"/>
  <c r="MTK53" i="7" s="1"/>
  <c r="MTM53" i="7" s="1"/>
  <c r="MTO53" i="7" s="1"/>
  <c r="MTQ53" i="7" s="1"/>
  <c r="MTS53" i="7" s="1"/>
  <c r="MTU53" i="7" s="1"/>
  <c r="MTW53" i="7" s="1"/>
  <c r="MTY53" i="7" s="1"/>
  <c r="MUA53" i="7" s="1"/>
  <c r="MUC53" i="7" s="1"/>
  <c r="MUE53" i="7" s="1"/>
  <c r="MUG53" i="7" s="1"/>
  <c r="MUI53" i="7" s="1"/>
  <c r="MUK53" i="7" s="1"/>
  <c r="MUM53" i="7" s="1"/>
  <c r="MUO53" i="7" s="1"/>
  <c r="MUQ53" i="7" s="1"/>
  <c r="MUS53" i="7" s="1"/>
  <c r="MUU53" i="7" s="1"/>
  <c r="MUW53" i="7" s="1"/>
  <c r="MUY53" i="7" s="1"/>
  <c r="MVA53" i="7" s="1"/>
  <c r="MVC53" i="7" s="1"/>
  <c r="MVE53" i="7" s="1"/>
  <c r="MVG53" i="7" s="1"/>
  <c r="MVI53" i="7" s="1"/>
  <c r="MVK53" i="7" s="1"/>
  <c r="MVM53" i="7" s="1"/>
  <c r="MVO53" i="7" s="1"/>
  <c r="MVQ53" i="7" s="1"/>
  <c r="MVS53" i="7" s="1"/>
  <c r="MVU53" i="7" s="1"/>
  <c r="MVW53" i="7" s="1"/>
  <c r="MVY53" i="7" s="1"/>
  <c r="MWA53" i="7" s="1"/>
  <c r="MWC53" i="7" s="1"/>
  <c r="MWE53" i="7" s="1"/>
  <c r="MWG53" i="7" s="1"/>
  <c r="MWI53" i="7" s="1"/>
  <c r="MWK53" i="7" s="1"/>
  <c r="MWM53" i="7" s="1"/>
  <c r="MWO53" i="7" s="1"/>
  <c r="MWQ53" i="7" s="1"/>
  <c r="MWS53" i="7" s="1"/>
  <c r="MWU53" i="7" s="1"/>
  <c r="MWW53" i="7" s="1"/>
  <c r="MWY53" i="7" s="1"/>
  <c r="MXA53" i="7" s="1"/>
  <c r="MXC53" i="7" s="1"/>
  <c r="MXE53" i="7" s="1"/>
  <c r="MXG53" i="7" s="1"/>
  <c r="MXI53" i="7" s="1"/>
  <c r="MXK53" i="7" s="1"/>
  <c r="MXM53" i="7" s="1"/>
  <c r="MXO53" i="7" s="1"/>
  <c r="MXQ53" i="7" s="1"/>
  <c r="MXS53" i="7" s="1"/>
  <c r="MXU53" i="7" s="1"/>
  <c r="MXW53" i="7" s="1"/>
  <c r="MXY53" i="7" s="1"/>
  <c r="MYA53" i="7" s="1"/>
  <c r="MYC53" i="7" s="1"/>
  <c r="MYE53" i="7" s="1"/>
  <c r="MYG53" i="7" s="1"/>
  <c r="MYI53" i="7" s="1"/>
  <c r="MYK53" i="7" s="1"/>
  <c r="MYM53" i="7" s="1"/>
  <c r="MYO53" i="7" s="1"/>
  <c r="MYQ53" i="7" s="1"/>
  <c r="MYS53" i="7" s="1"/>
  <c r="MYU53" i="7" s="1"/>
  <c r="MYW53" i="7" s="1"/>
  <c r="MYY53" i="7" s="1"/>
  <c r="MZA53" i="7" s="1"/>
  <c r="MZC53" i="7" s="1"/>
  <c r="MZE53" i="7" s="1"/>
  <c r="MZG53" i="7" s="1"/>
  <c r="MZI53" i="7" s="1"/>
  <c r="MZK53" i="7" s="1"/>
  <c r="MZM53" i="7" s="1"/>
  <c r="MZO53" i="7" s="1"/>
  <c r="MZQ53" i="7" s="1"/>
  <c r="MZS53" i="7" s="1"/>
  <c r="MZU53" i="7" s="1"/>
  <c r="MZW53" i="7" s="1"/>
  <c r="MZY53" i="7" s="1"/>
  <c r="NAA53" i="7" s="1"/>
  <c r="NAC53" i="7" s="1"/>
  <c r="NAE53" i="7" s="1"/>
  <c r="NAG53" i="7" s="1"/>
  <c r="NAI53" i="7" s="1"/>
  <c r="NAK53" i="7" s="1"/>
  <c r="NAM53" i="7" s="1"/>
  <c r="NAO53" i="7" s="1"/>
  <c r="NAQ53" i="7" s="1"/>
  <c r="NAS53" i="7" s="1"/>
  <c r="NAU53" i="7" s="1"/>
  <c r="NAW53" i="7" s="1"/>
  <c r="NAY53" i="7" s="1"/>
  <c r="NBA53" i="7" s="1"/>
  <c r="NBC53" i="7" s="1"/>
  <c r="NBE53" i="7" s="1"/>
  <c r="NBG53" i="7" s="1"/>
  <c r="NBI53" i="7" s="1"/>
  <c r="NBK53" i="7" s="1"/>
  <c r="NBM53" i="7" s="1"/>
  <c r="NBO53" i="7" s="1"/>
  <c r="NBQ53" i="7" s="1"/>
  <c r="NBS53" i="7" s="1"/>
  <c r="NBU53" i="7" s="1"/>
  <c r="NBW53" i="7" s="1"/>
  <c r="NBY53" i="7" s="1"/>
  <c r="NCA53" i="7" s="1"/>
  <c r="NCC53" i="7" s="1"/>
  <c r="NCE53" i="7" s="1"/>
  <c r="NCG53" i="7" s="1"/>
  <c r="NCI53" i="7" s="1"/>
  <c r="NCK53" i="7" s="1"/>
  <c r="NCM53" i="7" s="1"/>
  <c r="NCO53" i="7" s="1"/>
  <c r="NCQ53" i="7" s="1"/>
  <c r="NCS53" i="7" s="1"/>
  <c r="NCU53" i="7" s="1"/>
  <c r="NCW53" i="7" s="1"/>
  <c r="NCY53" i="7" s="1"/>
  <c r="NDA53" i="7" s="1"/>
  <c r="NDC53" i="7" s="1"/>
  <c r="NDE53" i="7" s="1"/>
  <c r="NDG53" i="7" s="1"/>
  <c r="NDI53" i="7" s="1"/>
  <c r="NDK53" i="7" s="1"/>
  <c r="NDM53" i="7" s="1"/>
  <c r="NDO53" i="7" s="1"/>
  <c r="NDQ53" i="7" s="1"/>
  <c r="NDS53" i="7" s="1"/>
  <c r="NDU53" i="7" s="1"/>
  <c r="NDW53" i="7" s="1"/>
  <c r="NDY53" i="7" s="1"/>
  <c r="NEA53" i="7" s="1"/>
  <c r="NEC53" i="7" s="1"/>
  <c r="NEE53" i="7" s="1"/>
  <c r="NEG53" i="7" s="1"/>
  <c r="NEI53" i="7" s="1"/>
  <c r="NEK53" i="7" s="1"/>
  <c r="NEM53" i="7" s="1"/>
  <c r="NEO53" i="7" s="1"/>
  <c r="NEQ53" i="7" s="1"/>
  <c r="NES53" i="7" s="1"/>
  <c r="NEU53" i="7" s="1"/>
  <c r="NEW53" i="7" s="1"/>
  <c r="NEY53" i="7" s="1"/>
  <c r="NFA53" i="7" s="1"/>
  <c r="NFC53" i="7" s="1"/>
  <c r="NFE53" i="7" s="1"/>
  <c r="NFG53" i="7" s="1"/>
  <c r="NFI53" i="7" s="1"/>
  <c r="NFK53" i="7" s="1"/>
  <c r="NFM53" i="7" s="1"/>
  <c r="NFO53" i="7" s="1"/>
  <c r="NFQ53" i="7" s="1"/>
  <c r="NFS53" i="7" s="1"/>
  <c r="NFU53" i="7" s="1"/>
  <c r="NFW53" i="7" s="1"/>
  <c r="NFY53" i="7" s="1"/>
  <c r="NGA53" i="7" s="1"/>
  <c r="NGC53" i="7" s="1"/>
  <c r="NGE53" i="7" s="1"/>
  <c r="NGG53" i="7" s="1"/>
  <c r="NGI53" i="7" s="1"/>
  <c r="NGK53" i="7" s="1"/>
  <c r="NGM53" i="7" s="1"/>
  <c r="NGO53" i="7" s="1"/>
  <c r="NGQ53" i="7" s="1"/>
  <c r="NGS53" i="7" s="1"/>
  <c r="NGU53" i="7" s="1"/>
  <c r="NGW53" i="7" s="1"/>
  <c r="NGY53" i="7" s="1"/>
  <c r="NHA53" i="7" s="1"/>
  <c r="NHC53" i="7" s="1"/>
  <c r="NHE53" i="7" s="1"/>
  <c r="NHG53" i="7" s="1"/>
  <c r="NHI53" i="7" s="1"/>
  <c r="NHK53" i="7" s="1"/>
  <c r="NHM53" i="7" s="1"/>
  <c r="NHO53" i="7" s="1"/>
  <c r="NHQ53" i="7" s="1"/>
  <c r="NHS53" i="7" s="1"/>
  <c r="NHU53" i="7" s="1"/>
  <c r="NHW53" i="7" s="1"/>
  <c r="NHY53" i="7" s="1"/>
  <c r="NIA53" i="7" s="1"/>
  <c r="NIC53" i="7" s="1"/>
  <c r="NIE53" i="7" s="1"/>
  <c r="NIG53" i="7" s="1"/>
  <c r="NII53" i="7" s="1"/>
  <c r="NIK53" i="7" s="1"/>
  <c r="NIM53" i="7" s="1"/>
  <c r="NIO53" i="7" s="1"/>
  <c r="NIQ53" i="7" s="1"/>
  <c r="NIS53" i="7" s="1"/>
  <c r="NIU53" i="7" s="1"/>
  <c r="NIW53" i="7" s="1"/>
  <c r="NIY53" i="7" s="1"/>
  <c r="NJA53" i="7" s="1"/>
  <c r="NJC53" i="7" s="1"/>
  <c r="NJE53" i="7" s="1"/>
  <c r="NJG53" i="7" s="1"/>
  <c r="NJI53" i="7" s="1"/>
  <c r="NJK53" i="7" s="1"/>
  <c r="NJM53" i="7" s="1"/>
  <c r="NJO53" i="7" s="1"/>
  <c r="NJQ53" i="7" s="1"/>
  <c r="NJS53" i="7" s="1"/>
  <c r="NJU53" i="7" s="1"/>
  <c r="NJW53" i="7" s="1"/>
  <c r="NJY53" i="7" s="1"/>
  <c r="NKA53" i="7" s="1"/>
  <c r="NKC53" i="7" s="1"/>
  <c r="NKE53" i="7" s="1"/>
  <c r="NKG53" i="7" s="1"/>
  <c r="NKI53" i="7" s="1"/>
  <c r="NKK53" i="7" s="1"/>
  <c r="NKM53" i="7" s="1"/>
  <c r="NKO53" i="7" s="1"/>
  <c r="NKQ53" i="7" s="1"/>
  <c r="NKS53" i="7" s="1"/>
  <c r="NKU53" i="7" s="1"/>
  <c r="NKW53" i="7" s="1"/>
  <c r="NKY53" i="7" s="1"/>
  <c r="NLA53" i="7" s="1"/>
  <c r="NLC53" i="7" s="1"/>
  <c r="NLE53" i="7" s="1"/>
  <c r="NLG53" i="7" s="1"/>
  <c r="NLI53" i="7" s="1"/>
  <c r="NLK53" i="7" s="1"/>
  <c r="NLM53" i="7" s="1"/>
  <c r="NLO53" i="7" s="1"/>
  <c r="NLQ53" i="7" s="1"/>
  <c r="NLS53" i="7" s="1"/>
  <c r="NLU53" i="7" s="1"/>
  <c r="NLW53" i="7" s="1"/>
  <c r="NLY53" i="7" s="1"/>
  <c r="NMA53" i="7" s="1"/>
  <c r="NMC53" i="7" s="1"/>
  <c r="NME53" i="7" s="1"/>
  <c r="NMG53" i="7" s="1"/>
  <c r="NMI53" i="7" s="1"/>
  <c r="NMK53" i="7" s="1"/>
  <c r="NMM53" i="7" s="1"/>
  <c r="NMO53" i="7" s="1"/>
  <c r="NMQ53" i="7" s="1"/>
  <c r="NMS53" i="7" s="1"/>
  <c r="NMU53" i="7" s="1"/>
  <c r="NMW53" i="7" s="1"/>
  <c r="NMY53" i="7" s="1"/>
  <c r="NNA53" i="7" s="1"/>
  <c r="NNC53" i="7" s="1"/>
  <c r="NNE53" i="7" s="1"/>
  <c r="NNG53" i="7" s="1"/>
  <c r="NNI53" i="7" s="1"/>
  <c r="NNK53" i="7" s="1"/>
  <c r="NNM53" i="7" s="1"/>
  <c r="NNO53" i="7" s="1"/>
  <c r="NNQ53" i="7" s="1"/>
  <c r="NNS53" i="7" s="1"/>
  <c r="NNU53" i="7" s="1"/>
  <c r="NNW53" i="7" s="1"/>
  <c r="NNY53" i="7" s="1"/>
  <c r="NOA53" i="7" s="1"/>
  <c r="NOC53" i="7" s="1"/>
  <c r="NOE53" i="7" s="1"/>
  <c r="NOG53" i="7" s="1"/>
  <c r="NOI53" i="7" s="1"/>
  <c r="NOK53" i="7" s="1"/>
  <c r="NOM53" i="7" s="1"/>
  <c r="NOO53" i="7" s="1"/>
  <c r="NOQ53" i="7" s="1"/>
  <c r="NOS53" i="7" s="1"/>
  <c r="NOU53" i="7" s="1"/>
  <c r="NOW53" i="7" s="1"/>
  <c r="NOY53" i="7" s="1"/>
  <c r="NPA53" i="7" s="1"/>
  <c r="NPC53" i="7" s="1"/>
  <c r="NPE53" i="7" s="1"/>
  <c r="NPG53" i="7" s="1"/>
  <c r="NPI53" i="7" s="1"/>
  <c r="NPK53" i="7" s="1"/>
  <c r="NPM53" i="7" s="1"/>
  <c r="NPO53" i="7" s="1"/>
  <c r="NPQ53" i="7" s="1"/>
  <c r="NPS53" i="7" s="1"/>
  <c r="NPU53" i="7" s="1"/>
  <c r="NPW53" i="7" s="1"/>
  <c r="NPY53" i="7" s="1"/>
  <c r="NQA53" i="7" s="1"/>
  <c r="NQC53" i="7" s="1"/>
  <c r="NQE53" i="7" s="1"/>
  <c r="NQG53" i="7" s="1"/>
  <c r="NQI53" i="7" s="1"/>
  <c r="NQK53" i="7" s="1"/>
  <c r="NQM53" i="7" s="1"/>
  <c r="NQO53" i="7" s="1"/>
  <c r="NQQ53" i="7" s="1"/>
  <c r="NQS53" i="7" s="1"/>
  <c r="NQU53" i="7" s="1"/>
  <c r="NQW53" i="7" s="1"/>
  <c r="NQY53" i="7" s="1"/>
  <c r="NRA53" i="7" s="1"/>
  <c r="NRC53" i="7" s="1"/>
  <c r="NRE53" i="7" s="1"/>
  <c r="NRG53" i="7" s="1"/>
  <c r="NRI53" i="7" s="1"/>
  <c r="NRK53" i="7" s="1"/>
  <c r="NRM53" i="7" s="1"/>
  <c r="NRO53" i="7" s="1"/>
  <c r="NRQ53" i="7" s="1"/>
  <c r="NRS53" i="7" s="1"/>
  <c r="NRU53" i="7" s="1"/>
  <c r="NRW53" i="7" s="1"/>
  <c r="NRY53" i="7" s="1"/>
  <c r="NSA53" i="7" s="1"/>
  <c r="NSC53" i="7" s="1"/>
  <c r="NSE53" i="7" s="1"/>
  <c r="NSG53" i="7" s="1"/>
  <c r="NSI53" i="7" s="1"/>
  <c r="NSK53" i="7" s="1"/>
  <c r="NSM53" i="7" s="1"/>
  <c r="NSO53" i="7" s="1"/>
  <c r="NSQ53" i="7" s="1"/>
  <c r="NSS53" i="7" s="1"/>
  <c r="NSU53" i="7" s="1"/>
  <c r="NSW53" i="7" s="1"/>
  <c r="NSY53" i="7" s="1"/>
  <c r="NTA53" i="7" s="1"/>
  <c r="NTC53" i="7" s="1"/>
  <c r="NTE53" i="7" s="1"/>
  <c r="NTG53" i="7" s="1"/>
  <c r="NTI53" i="7" s="1"/>
  <c r="NTK53" i="7" s="1"/>
  <c r="NTM53" i="7" s="1"/>
  <c r="NTO53" i="7" s="1"/>
  <c r="NTQ53" i="7" s="1"/>
  <c r="NTS53" i="7" s="1"/>
  <c r="NTU53" i="7" s="1"/>
  <c r="NTW53" i="7" s="1"/>
  <c r="NTY53" i="7" s="1"/>
  <c r="NUA53" i="7" s="1"/>
  <c r="NUC53" i="7" s="1"/>
  <c r="NUE53" i="7" s="1"/>
  <c r="NUG53" i="7" s="1"/>
  <c r="NUI53" i="7" s="1"/>
  <c r="NUK53" i="7" s="1"/>
  <c r="NUM53" i="7" s="1"/>
  <c r="NUO53" i="7" s="1"/>
  <c r="NUQ53" i="7" s="1"/>
  <c r="NUS53" i="7" s="1"/>
  <c r="NUU53" i="7" s="1"/>
  <c r="NUW53" i="7" s="1"/>
  <c r="NUY53" i="7" s="1"/>
  <c r="NVA53" i="7" s="1"/>
  <c r="NVC53" i="7" s="1"/>
  <c r="NVE53" i="7" s="1"/>
  <c r="NVG53" i="7" s="1"/>
  <c r="NVI53" i="7" s="1"/>
  <c r="NVK53" i="7" s="1"/>
  <c r="NVM53" i="7" s="1"/>
  <c r="NVO53" i="7" s="1"/>
  <c r="NVQ53" i="7" s="1"/>
  <c r="NVS53" i="7" s="1"/>
  <c r="NVU53" i="7" s="1"/>
  <c r="NVW53" i="7" s="1"/>
  <c r="NVY53" i="7" s="1"/>
  <c r="NWA53" i="7" s="1"/>
  <c r="NWC53" i="7" s="1"/>
  <c r="NWE53" i="7" s="1"/>
  <c r="NWG53" i="7" s="1"/>
  <c r="NWI53" i="7" s="1"/>
  <c r="NWK53" i="7" s="1"/>
  <c r="NWM53" i="7" s="1"/>
  <c r="NWO53" i="7" s="1"/>
  <c r="NWQ53" i="7" s="1"/>
  <c r="NWS53" i="7" s="1"/>
  <c r="NWU53" i="7" s="1"/>
  <c r="NWW53" i="7" s="1"/>
  <c r="NWY53" i="7" s="1"/>
  <c r="NXA53" i="7" s="1"/>
  <c r="NXC53" i="7" s="1"/>
  <c r="NXE53" i="7" s="1"/>
  <c r="NXG53" i="7" s="1"/>
  <c r="NXI53" i="7" s="1"/>
  <c r="NXK53" i="7" s="1"/>
  <c r="NXM53" i="7" s="1"/>
  <c r="NXO53" i="7" s="1"/>
  <c r="NXQ53" i="7" s="1"/>
  <c r="NXS53" i="7" s="1"/>
  <c r="NXU53" i="7" s="1"/>
  <c r="NXW53" i="7" s="1"/>
  <c r="NXY53" i="7" s="1"/>
  <c r="NYA53" i="7" s="1"/>
  <c r="NYC53" i="7" s="1"/>
  <c r="NYE53" i="7" s="1"/>
  <c r="NYG53" i="7" s="1"/>
  <c r="NYI53" i="7" s="1"/>
  <c r="NYK53" i="7" s="1"/>
  <c r="NYM53" i="7" s="1"/>
  <c r="NYO53" i="7" s="1"/>
  <c r="NYQ53" i="7" s="1"/>
  <c r="NYS53" i="7" s="1"/>
  <c r="NYU53" i="7" s="1"/>
  <c r="NYW53" i="7" s="1"/>
  <c r="NYY53" i="7" s="1"/>
  <c r="NZA53" i="7" s="1"/>
  <c r="NZC53" i="7" s="1"/>
  <c r="NZE53" i="7" s="1"/>
  <c r="NZG53" i="7" s="1"/>
  <c r="NZI53" i="7" s="1"/>
  <c r="NZK53" i="7" s="1"/>
  <c r="NZM53" i="7" s="1"/>
  <c r="NZO53" i="7" s="1"/>
  <c r="NZQ53" i="7" s="1"/>
  <c r="NZS53" i="7" s="1"/>
  <c r="NZU53" i="7" s="1"/>
  <c r="NZW53" i="7" s="1"/>
  <c r="NZY53" i="7" s="1"/>
  <c r="OAA53" i="7" s="1"/>
  <c r="OAC53" i="7" s="1"/>
  <c r="OAE53" i="7" s="1"/>
  <c r="OAG53" i="7" s="1"/>
  <c r="OAI53" i="7" s="1"/>
  <c r="OAK53" i="7" s="1"/>
  <c r="OAM53" i="7" s="1"/>
  <c r="OAO53" i="7" s="1"/>
  <c r="OAQ53" i="7" s="1"/>
  <c r="OAS53" i="7" s="1"/>
  <c r="OAU53" i="7" s="1"/>
  <c r="OAW53" i="7" s="1"/>
  <c r="OAY53" i="7" s="1"/>
  <c r="OBA53" i="7" s="1"/>
  <c r="OBC53" i="7" s="1"/>
  <c r="OBE53" i="7" s="1"/>
  <c r="OBG53" i="7" s="1"/>
  <c r="OBI53" i="7" s="1"/>
  <c r="OBK53" i="7" s="1"/>
  <c r="OBM53" i="7" s="1"/>
  <c r="OBO53" i="7" s="1"/>
  <c r="OBQ53" i="7" s="1"/>
  <c r="OBS53" i="7" s="1"/>
  <c r="OBU53" i="7" s="1"/>
  <c r="OBW53" i="7" s="1"/>
  <c r="OBY53" i="7" s="1"/>
  <c r="OCA53" i="7" s="1"/>
  <c r="OCC53" i="7" s="1"/>
  <c r="OCE53" i="7" s="1"/>
  <c r="OCG53" i="7" s="1"/>
  <c r="OCI53" i="7" s="1"/>
  <c r="OCK53" i="7" s="1"/>
  <c r="OCM53" i="7" s="1"/>
  <c r="OCO53" i="7" s="1"/>
  <c r="OCQ53" i="7" s="1"/>
  <c r="OCS53" i="7" s="1"/>
  <c r="OCU53" i="7" s="1"/>
  <c r="OCW53" i="7" s="1"/>
  <c r="OCY53" i="7" s="1"/>
  <c r="ODA53" i="7" s="1"/>
  <c r="ODC53" i="7" s="1"/>
  <c r="ODE53" i="7" s="1"/>
  <c r="ODG53" i="7" s="1"/>
  <c r="ODI53" i="7" s="1"/>
  <c r="ODK53" i="7" s="1"/>
  <c r="ODM53" i="7" s="1"/>
  <c r="ODO53" i="7" s="1"/>
  <c r="ODQ53" i="7" s="1"/>
  <c r="ODS53" i="7" s="1"/>
  <c r="ODU53" i="7" s="1"/>
  <c r="ODW53" i="7" s="1"/>
  <c r="ODY53" i="7" s="1"/>
  <c r="OEA53" i="7" s="1"/>
  <c r="OEC53" i="7" s="1"/>
  <c r="OEE53" i="7" s="1"/>
  <c r="OEG53" i="7" s="1"/>
  <c r="OEI53" i="7" s="1"/>
  <c r="OEK53" i="7" s="1"/>
  <c r="OEM53" i="7" s="1"/>
  <c r="OEO53" i="7" s="1"/>
  <c r="OEQ53" i="7" s="1"/>
  <c r="OES53" i="7" s="1"/>
  <c r="OEU53" i="7" s="1"/>
  <c r="OEW53" i="7" s="1"/>
  <c r="OEY53" i="7" s="1"/>
  <c r="OFA53" i="7" s="1"/>
  <c r="OFC53" i="7" s="1"/>
  <c r="OFE53" i="7" s="1"/>
  <c r="OFG53" i="7" s="1"/>
  <c r="OFI53" i="7" s="1"/>
  <c r="OFK53" i="7" s="1"/>
  <c r="OFM53" i="7" s="1"/>
  <c r="OFO53" i="7" s="1"/>
  <c r="OFQ53" i="7" s="1"/>
  <c r="OFS53" i="7" s="1"/>
  <c r="OFU53" i="7" s="1"/>
  <c r="OFW53" i="7" s="1"/>
  <c r="OFY53" i="7" s="1"/>
  <c r="OGA53" i="7" s="1"/>
  <c r="OGC53" i="7" s="1"/>
  <c r="OGE53" i="7" s="1"/>
  <c r="OGG53" i="7" s="1"/>
  <c r="OGI53" i="7" s="1"/>
  <c r="OGK53" i="7" s="1"/>
  <c r="OGM53" i="7" s="1"/>
  <c r="OGO53" i="7" s="1"/>
  <c r="OGQ53" i="7" s="1"/>
  <c r="OGS53" i="7" s="1"/>
  <c r="OGU53" i="7" s="1"/>
  <c r="OGW53" i="7" s="1"/>
  <c r="OGY53" i="7" s="1"/>
  <c r="OHA53" i="7" s="1"/>
  <c r="OHC53" i="7" s="1"/>
  <c r="OHE53" i="7" s="1"/>
  <c r="OHG53" i="7" s="1"/>
  <c r="OHI53" i="7" s="1"/>
  <c r="OHK53" i="7" s="1"/>
  <c r="OHM53" i="7" s="1"/>
  <c r="OHO53" i="7" s="1"/>
  <c r="OHQ53" i="7" s="1"/>
  <c r="OHS53" i="7" s="1"/>
  <c r="OHU53" i="7" s="1"/>
  <c r="OHW53" i="7" s="1"/>
  <c r="OHY53" i="7" s="1"/>
  <c r="OIA53" i="7" s="1"/>
  <c r="OIC53" i="7" s="1"/>
  <c r="OIE53" i="7" s="1"/>
  <c r="OIG53" i="7" s="1"/>
  <c r="OII53" i="7" s="1"/>
  <c r="OIK53" i="7" s="1"/>
  <c r="OIM53" i="7" s="1"/>
  <c r="OIO53" i="7" s="1"/>
  <c r="OIQ53" i="7" s="1"/>
  <c r="OIS53" i="7" s="1"/>
  <c r="OIU53" i="7" s="1"/>
  <c r="OIW53" i="7" s="1"/>
  <c r="OIY53" i="7" s="1"/>
  <c r="OJA53" i="7" s="1"/>
  <c r="OJC53" i="7" s="1"/>
  <c r="OJE53" i="7" s="1"/>
  <c r="OJG53" i="7" s="1"/>
  <c r="OJI53" i="7" s="1"/>
  <c r="OJK53" i="7" s="1"/>
  <c r="OJM53" i="7" s="1"/>
  <c r="OJO53" i="7" s="1"/>
  <c r="OJQ53" i="7" s="1"/>
  <c r="OJS53" i="7" s="1"/>
  <c r="OJU53" i="7" s="1"/>
  <c r="OJW53" i="7" s="1"/>
  <c r="OJY53" i="7" s="1"/>
  <c r="OKA53" i="7" s="1"/>
  <c r="OKC53" i="7" s="1"/>
  <c r="OKE53" i="7" s="1"/>
  <c r="OKG53" i="7" s="1"/>
  <c r="OKI53" i="7" s="1"/>
  <c r="OKK53" i="7" s="1"/>
  <c r="OKM53" i="7" s="1"/>
  <c r="OKO53" i="7" s="1"/>
  <c r="OKQ53" i="7" s="1"/>
  <c r="OKS53" i="7" s="1"/>
  <c r="OKU53" i="7" s="1"/>
  <c r="OKW53" i="7" s="1"/>
  <c r="OKY53" i="7" s="1"/>
  <c r="OLA53" i="7" s="1"/>
  <c r="OLC53" i="7" s="1"/>
  <c r="OLE53" i="7" s="1"/>
  <c r="OLG53" i="7" s="1"/>
  <c r="OLI53" i="7" s="1"/>
  <c r="OLK53" i="7" s="1"/>
  <c r="OLM53" i="7" s="1"/>
  <c r="OLO53" i="7" s="1"/>
  <c r="OLQ53" i="7" s="1"/>
  <c r="OLS53" i="7" s="1"/>
  <c r="OLU53" i="7" s="1"/>
  <c r="OLW53" i="7" s="1"/>
  <c r="OLY53" i="7" s="1"/>
  <c r="OMA53" i="7" s="1"/>
  <c r="OMC53" i="7" s="1"/>
  <c r="OME53" i="7" s="1"/>
  <c r="OMG53" i="7" s="1"/>
  <c r="OMI53" i="7" s="1"/>
  <c r="OMK53" i="7" s="1"/>
  <c r="OMM53" i="7" s="1"/>
  <c r="OMO53" i="7" s="1"/>
  <c r="OMQ53" i="7" s="1"/>
  <c r="OMS53" i="7" s="1"/>
  <c r="OMU53" i="7" s="1"/>
  <c r="OMW53" i="7" s="1"/>
  <c r="OMY53" i="7" s="1"/>
  <c r="ONA53" i="7" s="1"/>
  <c r="ONC53" i="7" s="1"/>
  <c r="ONE53" i="7" s="1"/>
  <c r="ONG53" i="7" s="1"/>
  <c r="ONI53" i="7" s="1"/>
  <c r="ONK53" i="7" s="1"/>
  <c r="ONM53" i="7" s="1"/>
  <c r="ONO53" i="7" s="1"/>
  <c r="ONQ53" i="7" s="1"/>
  <c r="ONS53" i="7" s="1"/>
  <c r="ONU53" i="7" s="1"/>
  <c r="ONW53" i="7" s="1"/>
  <c r="ONY53" i="7" s="1"/>
  <c r="OOA53" i="7" s="1"/>
  <c r="OOC53" i="7" s="1"/>
  <c r="OOE53" i="7" s="1"/>
  <c r="OOG53" i="7" s="1"/>
  <c r="OOI53" i="7" s="1"/>
  <c r="OOK53" i="7" s="1"/>
  <c r="OOM53" i="7" s="1"/>
  <c r="OOO53" i="7" s="1"/>
  <c r="OOQ53" i="7" s="1"/>
  <c r="OOS53" i="7" s="1"/>
  <c r="OOU53" i="7" s="1"/>
  <c r="OOW53" i="7" s="1"/>
  <c r="OOY53" i="7" s="1"/>
  <c r="OPA53" i="7" s="1"/>
  <c r="OPC53" i="7" s="1"/>
  <c r="OPE53" i="7" s="1"/>
  <c r="OPG53" i="7" s="1"/>
  <c r="OPI53" i="7" s="1"/>
  <c r="OPK53" i="7" s="1"/>
  <c r="OPM53" i="7" s="1"/>
  <c r="OPO53" i="7" s="1"/>
  <c r="OPQ53" i="7" s="1"/>
  <c r="OPS53" i="7" s="1"/>
  <c r="OPU53" i="7" s="1"/>
  <c r="OPW53" i="7" s="1"/>
  <c r="OPY53" i="7" s="1"/>
  <c r="OQA53" i="7" s="1"/>
  <c r="OQC53" i="7" s="1"/>
  <c r="OQE53" i="7" s="1"/>
  <c r="OQG53" i="7" s="1"/>
  <c r="OQI53" i="7" s="1"/>
  <c r="OQK53" i="7" s="1"/>
  <c r="OQM53" i="7" s="1"/>
  <c r="OQO53" i="7" s="1"/>
  <c r="OQQ53" i="7" s="1"/>
  <c r="OQS53" i="7" s="1"/>
  <c r="OQU53" i="7" s="1"/>
  <c r="OQW53" i="7" s="1"/>
  <c r="OQY53" i="7" s="1"/>
  <c r="ORA53" i="7" s="1"/>
  <c r="ORC53" i="7" s="1"/>
  <c r="ORE53" i="7" s="1"/>
  <c r="ORG53" i="7" s="1"/>
  <c r="ORI53" i="7" s="1"/>
  <c r="ORK53" i="7" s="1"/>
  <c r="ORM53" i="7" s="1"/>
  <c r="ORO53" i="7" s="1"/>
  <c r="ORQ53" i="7" s="1"/>
  <c r="ORS53" i="7" s="1"/>
  <c r="ORU53" i="7" s="1"/>
  <c r="ORW53" i="7" s="1"/>
  <c r="ORY53" i="7" s="1"/>
  <c r="OSA53" i="7" s="1"/>
  <c r="OSC53" i="7" s="1"/>
  <c r="OSE53" i="7" s="1"/>
  <c r="OSG53" i="7" s="1"/>
  <c r="OSI53" i="7" s="1"/>
  <c r="OSK53" i="7" s="1"/>
  <c r="OSM53" i="7" s="1"/>
  <c r="OSO53" i="7" s="1"/>
  <c r="OSQ53" i="7" s="1"/>
  <c r="OSS53" i="7" s="1"/>
  <c r="OSU53" i="7" s="1"/>
  <c r="OSW53" i="7" s="1"/>
  <c r="OSY53" i="7" s="1"/>
  <c r="OTA53" i="7" s="1"/>
  <c r="OTC53" i="7" s="1"/>
  <c r="OTE53" i="7" s="1"/>
  <c r="OTG53" i="7" s="1"/>
  <c r="OTI53" i="7" s="1"/>
  <c r="OTK53" i="7" s="1"/>
  <c r="OTM53" i="7" s="1"/>
  <c r="OTO53" i="7" s="1"/>
  <c r="OTQ53" i="7" s="1"/>
  <c r="OTS53" i="7" s="1"/>
  <c r="OTU53" i="7" s="1"/>
  <c r="OTW53" i="7" s="1"/>
  <c r="OTY53" i="7" s="1"/>
  <c r="OUA53" i="7" s="1"/>
  <c r="OUC53" i="7" s="1"/>
  <c r="OUE53" i="7" s="1"/>
  <c r="OUG53" i="7" s="1"/>
  <c r="OUI53" i="7" s="1"/>
  <c r="OUK53" i="7" s="1"/>
  <c r="OUM53" i="7" s="1"/>
  <c r="OUO53" i="7" s="1"/>
  <c r="OUQ53" i="7" s="1"/>
  <c r="OUS53" i="7" s="1"/>
  <c r="OUU53" i="7" s="1"/>
  <c r="OUW53" i="7" s="1"/>
  <c r="OUY53" i="7" s="1"/>
  <c r="OVA53" i="7" s="1"/>
  <c r="OVC53" i="7" s="1"/>
  <c r="OVE53" i="7" s="1"/>
  <c r="OVG53" i="7" s="1"/>
  <c r="OVI53" i="7" s="1"/>
  <c r="OVK53" i="7" s="1"/>
  <c r="OVM53" i="7" s="1"/>
  <c r="OVO53" i="7" s="1"/>
  <c r="OVQ53" i="7" s="1"/>
  <c r="OVS53" i="7" s="1"/>
  <c r="OVU53" i="7" s="1"/>
  <c r="OVW53" i="7" s="1"/>
  <c r="OVY53" i="7" s="1"/>
  <c r="OWA53" i="7" s="1"/>
  <c r="OWC53" i="7" s="1"/>
  <c r="OWE53" i="7" s="1"/>
  <c r="OWG53" i="7" s="1"/>
  <c r="OWI53" i="7" s="1"/>
  <c r="OWK53" i="7" s="1"/>
  <c r="OWM53" i="7" s="1"/>
  <c r="OWO53" i="7" s="1"/>
  <c r="OWQ53" i="7" s="1"/>
  <c r="OWS53" i="7" s="1"/>
  <c r="OWU53" i="7" s="1"/>
  <c r="OWW53" i="7" s="1"/>
  <c r="OWY53" i="7" s="1"/>
  <c r="OXA53" i="7" s="1"/>
  <c r="OXC53" i="7" s="1"/>
  <c r="OXE53" i="7" s="1"/>
  <c r="OXG53" i="7" s="1"/>
  <c r="OXI53" i="7" s="1"/>
  <c r="OXK53" i="7" s="1"/>
  <c r="OXM53" i="7" s="1"/>
  <c r="OXO53" i="7" s="1"/>
  <c r="OXQ53" i="7" s="1"/>
  <c r="OXS53" i="7" s="1"/>
  <c r="OXU53" i="7" s="1"/>
  <c r="OXW53" i="7" s="1"/>
  <c r="OXY53" i="7" s="1"/>
  <c r="OYA53" i="7" s="1"/>
  <c r="OYC53" i="7" s="1"/>
  <c r="OYE53" i="7" s="1"/>
  <c r="OYG53" i="7" s="1"/>
  <c r="OYI53" i="7" s="1"/>
  <c r="OYK53" i="7" s="1"/>
  <c r="OYM53" i="7" s="1"/>
  <c r="OYO53" i="7" s="1"/>
  <c r="OYQ53" i="7" s="1"/>
  <c r="OYS53" i="7" s="1"/>
  <c r="OYU53" i="7" s="1"/>
  <c r="OYW53" i="7" s="1"/>
  <c r="OYY53" i="7" s="1"/>
  <c r="OZA53" i="7" s="1"/>
  <c r="OZC53" i="7" s="1"/>
  <c r="OZE53" i="7" s="1"/>
  <c r="OZG53" i="7" s="1"/>
  <c r="OZI53" i="7" s="1"/>
  <c r="OZK53" i="7" s="1"/>
  <c r="OZM53" i="7" s="1"/>
  <c r="OZO53" i="7" s="1"/>
  <c r="OZQ53" i="7" s="1"/>
  <c r="OZS53" i="7" s="1"/>
  <c r="OZU53" i="7" s="1"/>
  <c r="OZW53" i="7" s="1"/>
  <c r="OZY53" i="7" s="1"/>
  <c r="PAA53" i="7" s="1"/>
  <c r="PAC53" i="7" s="1"/>
  <c r="PAE53" i="7" s="1"/>
  <c r="PAG53" i="7" s="1"/>
  <c r="PAI53" i="7" s="1"/>
  <c r="PAK53" i="7" s="1"/>
  <c r="PAM53" i="7" s="1"/>
  <c r="PAO53" i="7" s="1"/>
  <c r="PAQ53" i="7" s="1"/>
  <c r="PAS53" i="7" s="1"/>
  <c r="PAU53" i="7" s="1"/>
  <c r="PAW53" i="7" s="1"/>
  <c r="PAY53" i="7" s="1"/>
  <c r="PBA53" i="7" s="1"/>
  <c r="PBC53" i="7" s="1"/>
  <c r="PBE53" i="7" s="1"/>
  <c r="PBG53" i="7" s="1"/>
  <c r="PBI53" i="7" s="1"/>
  <c r="PBK53" i="7" s="1"/>
  <c r="PBM53" i="7" s="1"/>
  <c r="PBO53" i="7" s="1"/>
  <c r="PBQ53" i="7" s="1"/>
  <c r="PBS53" i="7" s="1"/>
  <c r="PBU53" i="7" s="1"/>
  <c r="PBW53" i="7" s="1"/>
  <c r="PBY53" i="7" s="1"/>
  <c r="PCA53" i="7" s="1"/>
  <c r="PCC53" i="7" s="1"/>
  <c r="PCE53" i="7" s="1"/>
  <c r="PCG53" i="7" s="1"/>
  <c r="PCI53" i="7" s="1"/>
  <c r="PCK53" i="7" s="1"/>
  <c r="PCM53" i="7" s="1"/>
  <c r="PCO53" i="7" s="1"/>
  <c r="PCQ53" i="7" s="1"/>
  <c r="PCS53" i="7" s="1"/>
  <c r="PCU53" i="7" s="1"/>
  <c r="PCW53" i="7" s="1"/>
  <c r="PCY53" i="7" s="1"/>
  <c r="PDA53" i="7" s="1"/>
  <c r="PDC53" i="7" s="1"/>
  <c r="PDE53" i="7" s="1"/>
  <c r="PDG53" i="7" s="1"/>
  <c r="PDI53" i="7" s="1"/>
  <c r="PDK53" i="7" s="1"/>
  <c r="PDM53" i="7" s="1"/>
  <c r="PDO53" i="7" s="1"/>
  <c r="PDQ53" i="7" s="1"/>
  <c r="PDS53" i="7" s="1"/>
  <c r="PDU53" i="7" s="1"/>
  <c r="PDW53" i="7" s="1"/>
  <c r="PDY53" i="7" s="1"/>
  <c r="PEA53" i="7" s="1"/>
  <c r="PEC53" i="7" s="1"/>
  <c r="PEE53" i="7" s="1"/>
  <c r="PEG53" i="7" s="1"/>
  <c r="PEI53" i="7" s="1"/>
  <c r="PEK53" i="7" s="1"/>
  <c r="PEM53" i="7" s="1"/>
  <c r="PEO53" i="7" s="1"/>
  <c r="PEQ53" i="7" s="1"/>
  <c r="PES53" i="7" s="1"/>
  <c r="PEU53" i="7" s="1"/>
  <c r="PEW53" i="7" s="1"/>
  <c r="PEY53" i="7" s="1"/>
  <c r="PFA53" i="7" s="1"/>
  <c r="PFC53" i="7" s="1"/>
  <c r="PFE53" i="7" s="1"/>
  <c r="PFG53" i="7" s="1"/>
  <c r="PFI53" i="7" s="1"/>
  <c r="PFK53" i="7" s="1"/>
  <c r="PFM53" i="7" s="1"/>
  <c r="PFO53" i="7" s="1"/>
  <c r="PFQ53" i="7" s="1"/>
  <c r="PFS53" i="7" s="1"/>
  <c r="PFU53" i="7" s="1"/>
  <c r="PFW53" i="7" s="1"/>
  <c r="PFY53" i="7" s="1"/>
  <c r="PGA53" i="7" s="1"/>
  <c r="PGC53" i="7" s="1"/>
  <c r="PGE53" i="7" s="1"/>
  <c r="PGG53" i="7" s="1"/>
  <c r="PGI53" i="7" s="1"/>
  <c r="PGK53" i="7" s="1"/>
  <c r="PGM53" i="7" s="1"/>
  <c r="PGO53" i="7" s="1"/>
  <c r="PGQ53" i="7" s="1"/>
  <c r="PGS53" i="7" s="1"/>
  <c r="PGU53" i="7" s="1"/>
  <c r="PGW53" i="7" s="1"/>
  <c r="PGY53" i="7" s="1"/>
  <c r="PHA53" i="7" s="1"/>
  <c r="PHC53" i="7" s="1"/>
  <c r="PHE53" i="7" s="1"/>
  <c r="PHG53" i="7" s="1"/>
  <c r="PHI53" i="7" s="1"/>
  <c r="PHK53" i="7" s="1"/>
  <c r="PHM53" i="7" s="1"/>
  <c r="PHO53" i="7" s="1"/>
  <c r="PHQ53" i="7" s="1"/>
  <c r="PHS53" i="7" s="1"/>
  <c r="PHU53" i="7" s="1"/>
  <c r="PHW53" i="7" s="1"/>
  <c r="PHY53" i="7" s="1"/>
  <c r="PIA53" i="7" s="1"/>
  <c r="PIC53" i="7" s="1"/>
  <c r="PIE53" i="7" s="1"/>
  <c r="PIG53" i="7" s="1"/>
  <c r="PII53" i="7" s="1"/>
  <c r="PIK53" i="7" s="1"/>
  <c r="PIM53" i="7" s="1"/>
  <c r="PIO53" i="7" s="1"/>
  <c r="PIQ53" i="7" s="1"/>
  <c r="PIS53" i="7" s="1"/>
  <c r="PIU53" i="7" s="1"/>
  <c r="PIW53" i="7" s="1"/>
  <c r="PIY53" i="7" s="1"/>
  <c r="PJA53" i="7" s="1"/>
  <c r="PJC53" i="7" s="1"/>
  <c r="PJE53" i="7" s="1"/>
  <c r="PJG53" i="7" s="1"/>
  <c r="PJI53" i="7" s="1"/>
  <c r="PJK53" i="7" s="1"/>
  <c r="PJM53" i="7" s="1"/>
  <c r="PJO53" i="7" s="1"/>
  <c r="PJQ53" i="7" s="1"/>
  <c r="PJS53" i="7" s="1"/>
  <c r="PJU53" i="7" s="1"/>
  <c r="PJW53" i="7" s="1"/>
  <c r="PJY53" i="7" s="1"/>
  <c r="PKA53" i="7" s="1"/>
  <c r="PKC53" i="7" s="1"/>
  <c r="PKE53" i="7" s="1"/>
  <c r="PKG53" i="7" s="1"/>
  <c r="PKI53" i="7" s="1"/>
  <c r="PKK53" i="7" s="1"/>
  <c r="PKM53" i="7" s="1"/>
  <c r="PKO53" i="7" s="1"/>
  <c r="PKQ53" i="7" s="1"/>
  <c r="PKS53" i="7" s="1"/>
  <c r="PKU53" i="7" s="1"/>
  <c r="PKW53" i="7" s="1"/>
  <c r="PKY53" i="7" s="1"/>
  <c r="PLA53" i="7" s="1"/>
  <c r="PLC53" i="7" s="1"/>
  <c r="PLE53" i="7" s="1"/>
  <c r="PLG53" i="7" s="1"/>
  <c r="PLI53" i="7" s="1"/>
  <c r="PLK53" i="7" s="1"/>
  <c r="PLM53" i="7" s="1"/>
  <c r="PLO53" i="7" s="1"/>
  <c r="PLQ53" i="7" s="1"/>
  <c r="PLS53" i="7" s="1"/>
  <c r="PLU53" i="7" s="1"/>
  <c r="PLW53" i="7" s="1"/>
  <c r="PLY53" i="7" s="1"/>
  <c r="PMA53" i="7" s="1"/>
  <c r="PMC53" i="7" s="1"/>
  <c r="PME53" i="7" s="1"/>
  <c r="PMG53" i="7" s="1"/>
  <c r="PMI53" i="7" s="1"/>
  <c r="PMK53" i="7" s="1"/>
  <c r="PMM53" i="7" s="1"/>
  <c r="PMO53" i="7" s="1"/>
  <c r="PMQ53" i="7" s="1"/>
  <c r="PMS53" i="7" s="1"/>
  <c r="PMU53" i="7" s="1"/>
  <c r="PMW53" i="7" s="1"/>
  <c r="PMY53" i="7" s="1"/>
  <c r="PNA53" i="7" s="1"/>
  <c r="PNC53" i="7" s="1"/>
  <c r="PNE53" i="7" s="1"/>
  <c r="PNG53" i="7" s="1"/>
  <c r="PNI53" i="7" s="1"/>
  <c r="PNK53" i="7" s="1"/>
  <c r="PNM53" i="7" s="1"/>
  <c r="PNO53" i="7" s="1"/>
  <c r="PNQ53" i="7" s="1"/>
  <c r="PNS53" i="7" s="1"/>
  <c r="PNU53" i="7" s="1"/>
  <c r="PNW53" i="7" s="1"/>
  <c r="PNY53" i="7" s="1"/>
  <c r="POA53" i="7" s="1"/>
  <c r="POC53" i="7" s="1"/>
  <c r="POE53" i="7" s="1"/>
  <c r="POG53" i="7" s="1"/>
  <c r="POI53" i="7" s="1"/>
  <c r="POK53" i="7" s="1"/>
  <c r="POM53" i="7" s="1"/>
  <c r="POO53" i="7" s="1"/>
  <c r="POQ53" i="7" s="1"/>
  <c r="POS53" i="7" s="1"/>
  <c r="POU53" i="7" s="1"/>
  <c r="POW53" i="7" s="1"/>
  <c r="POY53" i="7" s="1"/>
  <c r="PPA53" i="7" s="1"/>
  <c r="PPC53" i="7" s="1"/>
  <c r="PPE53" i="7" s="1"/>
  <c r="PPG53" i="7" s="1"/>
  <c r="PPI53" i="7" s="1"/>
  <c r="PPK53" i="7" s="1"/>
  <c r="PPM53" i="7" s="1"/>
  <c r="PPO53" i="7" s="1"/>
  <c r="PPQ53" i="7" s="1"/>
  <c r="PPS53" i="7" s="1"/>
  <c r="PPU53" i="7" s="1"/>
  <c r="PPW53" i="7" s="1"/>
  <c r="PPY53" i="7" s="1"/>
  <c r="PQA53" i="7" s="1"/>
  <c r="PQC53" i="7" s="1"/>
  <c r="PQE53" i="7" s="1"/>
  <c r="PQG53" i="7" s="1"/>
  <c r="PQI53" i="7" s="1"/>
  <c r="PQK53" i="7" s="1"/>
  <c r="PQM53" i="7" s="1"/>
  <c r="PQO53" i="7" s="1"/>
  <c r="PQQ53" i="7" s="1"/>
  <c r="PQS53" i="7" s="1"/>
  <c r="PQU53" i="7" s="1"/>
  <c r="PQW53" i="7" s="1"/>
  <c r="PQY53" i="7" s="1"/>
  <c r="PRA53" i="7" s="1"/>
  <c r="PRC53" i="7" s="1"/>
  <c r="PRE53" i="7" s="1"/>
  <c r="PRG53" i="7" s="1"/>
  <c r="PRI53" i="7" s="1"/>
  <c r="PRK53" i="7" s="1"/>
  <c r="PRM53" i="7" s="1"/>
  <c r="PRO53" i="7" s="1"/>
  <c r="PRQ53" i="7" s="1"/>
  <c r="PRS53" i="7" s="1"/>
  <c r="PRU53" i="7" s="1"/>
  <c r="PRW53" i="7" s="1"/>
  <c r="PRY53" i="7" s="1"/>
  <c r="PSA53" i="7" s="1"/>
  <c r="PSC53" i="7" s="1"/>
  <c r="PSE53" i="7" s="1"/>
  <c r="PSG53" i="7" s="1"/>
  <c r="PSI53" i="7" s="1"/>
  <c r="PSK53" i="7" s="1"/>
  <c r="PSM53" i="7" s="1"/>
  <c r="PSO53" i="7" s="1"/>
  <c r="PSQ53" i="7" s="1"/>
  <c r="PSS53" i="7" s="1"/>
  <c r="PSU53" i="7" s="1"/>
  <c r="PSW53" i="7" s="1"/>
  <c r="PSY53" i="7" s="1"/>
  <c r="PTA53" i="7" s="1"/>
  <c r="PTC53" i="7" s="1"/>
  <c r="PTE53" i="7" s="1"/>
  <c r="PTG53" i="7" s="1"/>
  <c r="PTI53" i="7" s="1"/>
  <c r="PTK53" i="7" s="1"/>
  <c r="PTM53" i="7" s="1"/>
  <c r="PTO53" i="7" s="1"/>
  <c r="PTQ53" i="7" s="1"/>
  <c r="PTS53" i="7" s="1"/>
  <c r="PTU53" i="7" s="1"/>
  <c r="PTW53" i="7" s="1"/>
  <c r="PTY53" i="7" s="1"/>
  <c r="PUA53" i="7" s="1"/>
  <c r="PUC53" i="7" s="1"/>
  <c r="PUE53" i="7" s="1"/>
  <c r="PUG53" i="7" s="1"/>
  <c r="PUI53" i="7" s="1"/>
  <c r="PUK53" i="7" s="1"/>
  <c r="PUM53" i="7" s="1"/>
  <c r="PUO53" i="7" s="1"/>
  <c r="PUQ53" i="7" s="1"/>
  <c r="PUS53" i="7" s="1"/>
  <c r="PUU53" i="7" s="1"/>
  <c r="PUW53" i="7" s="1"/>
  <c r="PUY53" i="7" s="1"/>
  <c r="PVA53" i="7" s="1"/>
  <c r="PVC53" i="7" s="1"/>
  <c r="PVE53" i="7" s="1"/>
  <c r="PVG53" i="7" s="1"/>
  <c r="PVI53" i="7" s="1"/>
  <c r="PVK53" i="7" s="1"/>
  <c r="PVM53" i="7" s="1"/>
  <c r="PVO53" i="7" s="1"/>
  <c r="PVQ53" i="7" s="1"/>
  <c r="PVS53" i="7" s="1"/>
  <c r="PVU53" i="7" s="1"/>
  <c r="PVW53" i="7" s="1"/>
  <c r="PVY53" i="7" s="1"/>
  <c r="PWA53" i="7" s="1"/>
  <c r="PWC53" i="7" s="1"/>
  <c r="PWE53" i="7" s="1"/>
  <c r="PWG53" i="7" s="1"/>
  <c r="PWI53" i="7" s="1"/>
  <c r="PWK53" i="7" s="1"/>
  <c r="PWM53" i="7" s="1"/>
  <c r="PWO53" i="7" s="1"/>
  <c r="PWQ53" i="7" s="1"/>
  <c r="PWS53" i="7" s="1"/>
  <c r="PWU53" i="7" s="1"/>
  <c r="PWW53" i="7" s="1"/>
  <c r="PWY53" i="7" s="1"/>
  <c r="PXA53" i="7" s="1"/>
  <c r="PXC53" i="7" s="1"/>
  <c r="PXE53" i="7" s="1"/>
  <c r="PXG53" i="7" s="1"/>
  <c r="PXI53" i="7" s="1"/>
  <c r="PXK53" i="7" s="1"/>
  <c r="PXM53" i="7" s="1"/>
  <c r="PXO53" i="7" s="1"/>
  <c r="PXQ53" i="7" s="1"/>
  <c r="PXS53" i="7" s="1"/>
  <c r="PXU53" i="7" s="1"/>
  <c r="PXW53" i="7" s="1"/>
  <c r="PXY53" i="7" s="1"/>
  <c r="PYA53" i="7" s="1"/>
  <c r="PYC53" i="7" s="1"/>
  <c r="PYE53" i="7" s="1"/>
  <c r="PYG53" i="7" s="1"/>
  <c r="PYI53" i="7" s="1"/>
  <c r="PYK53" i="7" s="1"/>
  <c r="PYM53" i="7" s="1"/>
  <c r="PYO53" i="7" s="1"/>
  <c r="PYQ53" i="7" s="1"/>
  <c r="PYS53" i="7" s="1"/>
  <c r="PYU53" i="7" s="1"/>
  <c r="PYW53" i="7" s="1"/>
  <c r="PYY53" i="7" s="1"/>
  <c r="PZA53" i="7" s="1"/>
  <c r="PZC53" i="7" s="1"/>
  <c r="PZE53" i="7" s="1"/>
  <c r="PZG53" i="7" s="1"/>
  <c r="PZI53" i="7" s="1"/>
  <c r="PZK53" i="7" s="1"/>
  <c r="PZM53" i="7" s="1"/>
  <c r="PZO53" i="7" s="1"/>
  <c r="PZQ53" i="7" s="1"/>
  <c r="PZS53" i="7" s="1"/>
  <c r="PZU53" i="7" s="1"/>
  <c r="PZW53" i="7" s="1"/>
  <c r="PZY53" i="7" s="1"/>
  <c r="QAA53" i="7" s="1"/>
  <c r="QAC53" i="7" s="1"/>
  <c r="QAE53" i="7" s="1"/>
  <c r="QAG53" i="7" s="1"/>
  <c r="QAI53" i="7" s="1"/>
  <c r="QAK53" i="7" s="1"/>
  <c r="QAM53" i="7" s="1"/>
  <c r="QAO53" i="7" s="1"/>
  <c r="QAQ53" i="7" s="1"/>
  <c r="QAS53" i="7" s="1"/>
  <c r="QAU53" i="7" s="1"/>
  <c r="QAW53" i="7" s="1"/>
  <c r="QAY53" i="7" s="1"/>
  <c r="QBA53" i="7" s="1"/>
  <c r="QBC53" i="7" s="1"/>
  <c r="QBE53" i="7" s="1"/>
  <c r="QBG53" i="7" s="1"/>
  <c r="QBI53" i="7" s="1"/>
  <c r="QBK53" i="7" s="1"/>
  <c r="QBM53" i="7" s="1"/>
  <c r="QBO53" i="7" s="1"/>
  <c r="QBQ53" i="7" s="1"/>
  <c r="QBS53" i="7" s="1"/>
  <c r="QBU53" i="7" s="1"/>
  <c r="QBW53" i="7" s="1"/>
  <c r="QBY53" i="7" s="1"/>
  <c r="QCA53" i="7" s="1"/>
  <c r="QCC53" i="7" s="1"/>
  <c r="QCE53" i="7" s="1"/>
  <c r="QCG53" i="7" s="1"/>
  <c r="QCI53" i="7" s="1"/>
  <c r="QCK53" i="7" s="1"/>
  <c r="QCM53" i="7" s="1"/>
  <c r="QCO53" i="7" s="1"/>
  <c r="QCQ53" i="7" s="1"/>
  <c r="QCS53" i="7" s="1"/>
  <c r="QCU53" i="7" s="1"/>
  <c r="QCW53" i="7" s="1"/>
  <c r="QCY53" i="7" s="1"/>
  <c r="QDA53" i="7" s="1"/>
  <c r="QDC53" i="7" s="1"/>
  <c r="QDE53" i="7" s="1"/>
  <c r="QDG53" i="7" s="1"/>
  <c r="QDI53" i="7" s="1"/>
  <c r="QDK53" i="7" s="1"/>
  <c r="QDM53" i="7" s="1"/>
  <c r="QDO53" i="7" s="1"/>
  <c r="QDQ53" i="7" s="1"/>
  <c r="QDS53" i="7" s="1"/>
  <c r="QDU53" i="7" s="1"/>
  <c r="QDW53" i="7" s="1"/>
  <c r="QDY53" i="7" s="1"/>
  <c r="QEA53" i="7" s="1"/>
  <c r="QEC53" i="7" s="1"/>
  <c r="QEE53" i="7" s="1"/>
  <c r="QEG53" i="7" s="1"/>
  <c r="QEI53" i="7" s="1"/>
  <c r="QEK53" i="7" s="1"/>
  <c r="QEM53" i="7" s="1"/>
  <c r="QEO53" i="7" s="1"/>
  <c r="QEQ53" i="7" s="1"/>
  <c r="QES53" i="7" s="1"/>
  <c r="QEU53" i="7" s="1"/>
  <c r="QEW53" i="7" s="1"/>
  <c r="QEY53" i="7" s="1"/>
  <c r="QFA53" i="7" s="1"/>
  <c r="QFC53" i="7" s="1"/>
  <c r="QFE53" i="7" s="1"/>
  <c r="QFG53" i="7" s="1"/>
  <c r="QFI53" i="7" s="1"/>
  <c r="QFK53" i="7" s="1"/>
  <c r="QFM53" i="7" s="1"/>
  <c r="QFO53" i="7" s="1"/>
  <c r="QFQ53" i="7" s="1"/>
  <c r="QFS53" i="7" s="1"/>
  <c r="QFU53" i="7" s="1"/>
  <c r="QFW53" i="7" s="1"/>
  <c r="QFY53" i="7" s="1"/>
  <c r="QGA53" i="7" s="1"/>
  <c r="QGC53" i="7" s="1"/>
  <c r="QGE53" i="7" s="1"/>
  <c r="QGG53" i="7" s="1"/>
  <c r="QGI53" i="7" s="1"/>
  <c r="QGK53" i="7" s="1"/>
  <c r="QGM53" i="7" s="1"/>
  <c r="QGO53" i="7" s="1"/>
  <c r="QGQ53" i="7" s="1"/>
  <c r="QGS53" i="7" s="1"/>
  <c r="QGU53" i="7" s="1"/>
  <c r="QGW53" i="7" s="1"/>
  <c r="QGY53" i="7" s="1"/>
  <c r="QHA53" i="7" s="1"/>
  <c r="QHC53" i="7" s="1"/>
  <c r="QHE53" i="7" s="1"/>
  <c r="QHG53" i="7" s="1"/>
  <c r="QHI53" i="7" s="1"/>
  <c r="QHK53" i="7" s="1"/>
  <c r="QHM53" i="7" s="1"/>
  <c r="QHO53" i="7" s="1"/>
  <c r="QHQ53" i="7" s="1"/>
  <c r="QHS53" i="7" s="1"/>
  <c r="QHU53" i="7" s="1"/>
  <c r="QHW53" i="7" s="1"/>
  <c r="QHY53" i="7" s="1"/>
  <c r="QIA53" i="7" s="1"/>
  <c r="QIC53" i="7" s="1"/>
  <c r="QIE53" i="7" s="1"/>
  <c r="QIG53" i="7" s="1"/>
  <c r="QII53" i="7" s="1"/>
  <c r="QIK53" i="7" s="1"/>
  <c r="QIM53" i="7" s="1"/>
  <c r="QIO53" i="7" s="1"/>
  <c r="QIQ53" i="7" s="1"/>
  <c r="QIS53" i="7" s="1"/>
  <c r="QIU53" i="7" s="1"/>
  <c r="QIW53" i="7" s="1"/>
  <c r="QIY53" i="7" s="1"/>
  <c r="QJA53" i="7" s="1"/>
  <c r="QJC53" i="7" s="1"/>
  <c r="QJE53" i="7" s="1"/>
  <c r="QJG53" i="7" s="1"/>
  <c r="QJI53" i="7" s="1"/>
  <c r="QJK53" i="7" s="1"/>
  <c r="QJM53" i="7" s="1"/>
  <c r="QJO53" i="7" s="1"/>
  <c r="QJQ53" i="7" s="1"/>
  <c r="QJS53" i="7" s="1"/>
  <c r="QJU53" i="7" s="1"/>
  <c r="QJW53" i="7" s="1"/>
  <c r="QJY53" i="7" s="1"/>
  <c r="QKA53" i="7" s="1"/>
  <c r="QKC53" i="7" s="1"/>
  <c r="QKE53" i="7" s="1"/>
  <c r="QKG53" i="7" s="1"/>
  <c r="QKI53" i="7" s="1"/>
  <c r="QKK53" i="7" s="1"/>
  <c r="QKM53" i="7" s="1"/>
  <c r="QKO53" i="7" s="1"/>
  <c r="QKQ53" i="7" s="1"/>
  <c r="QKS53" i="7" s="1"/>
  <c r="QKU53" i="7" s="1"/>
  <c r="QKW53" i="7" s="1"/>
  <c r="QKY53" i="7" s="1"/>
  <c r="QLA53" i="7" s="1"/>
  <c r="QLC53" i="7" s="1"/>
  <c r="QLE53" i="7" s="1"/>
  <c r="QLG53" i="7" s="1"/>
  <c r="QLI53" i="7" s="1"/>
  <c r="QLK53" i="7" s="1"/>
  <c r="QLM53" i="7" s="1"/>
  <c r="QLO53" i="7" s="1"/>
  <c r="QLQ53" i="7" s="1"/>
  <c r="QLS53" i="7" s="1"/>
  <c r="QLU53" i="7" s="1"/>
  <c r="QLW53" i="7" s="1"/>
  <c r="QLY53" i="7" s="1"/>
  <c r="QMA53" i="7" s="1"/>
  <c r="QMC53" i="7" s="1"/>
  <c r="QME53" i="7" s="1"/>
  <c r="QMG53" i="7" s="1"/>
  <c r="QMI53" i="7" s="1"/>
  <c r="QMK53" i="7" s="1"/>
  <c r="QMM53" i="7" s="1"/>
  <c r="QMO53" i="7" s="1"/>
  <c r="QMQ53" i="7" s="1"/>
  <c r="QMS53" i="7" s="1"/>
  <c r="QMU53" i="7" s="1"/>
  <c r="QMW53" i="7" s="1"/>
  <c r="QMY53" i="7" s="1"/>
  <c r="QNA53" i="7" s="1"/>
  <c r="QNC53" i="7" s="1"/>
  <c r="QNE53" i="7" s="1"/>
  <c r="QNG53" i="7" s="1"/>
  <c r="QNI53" i="7" s="1"/>
  <c r="QNK53" i="7" s="1"/>
  <c r="QNM53" i="7" s="1"/>
  <c r="QNO53" i="7" s="1"/>
  <c r="QNQ53" i="7" s="1"/>
  <c r="QNS53" i="7" s="1"/>
  <c r="QNU53" i="7" s="1"/>
  <c r="QNW53" i="7" s="1"/>
  <c r="QNY53" i="7" s="1"/>
  <c r="QOA53" i="7" s="1"/>
  <c r="QOC53" i="7" s="1"/>
  <c r="QOE53" i="7" s="1"/>
  <c r="QOG53" i="7" s="1"/>
  <c r="QOI53" i="7" s="1"/>
  <c r="QOK53" i="7" s="1"/>
  <c r="QOM53" i="7" s="1"/>
  <c r="QOO53" i="7" s="1"/>
  <c r="QOQ53" i="7" s="1"/>
  <c r="QOS53" i="7" s="1"/>
  <c r="QOU53" i="7" s="1"/>
  <c r="QOW53" i="7" s="1"/>
  <c r="QOY53" i="7" s="1"/>
  <c r="QPA53" i="7" s="1"/>
  <c r="QPC53" i="7" s="1"/>
  <c r="QPE53" i="7" s="1"/>
  <c r="QPG53" i="7" s="1"/>
  <c r="QPI53" i="7" s="1"/>
  <c r="QPK53" i="7" s="1"/>
  <c r="QPM53" i="7" s="1"/>
  <c r="QPO53" i="7" s="1"/>
  <c r="QPQ53" i="7" s="1"/>
  <c r="QPS53" i="7" s="1"/>
  <c r="QPU53" i="7" s="1"/>
  <c r="QPW53" i="7" s="1"/>
  <c r="QPY53" i="7" s="1"/>
  <c r="QQA53" i="7" s="1"/>
  <c r="QQC53" i="7" s="1"/>
  <c r="QQE53" i="7" s="1"/>
  <c r="QQG53" i="7" s="1"/>
  <c r="QQI53" i="7" s="1"/>
  <c r="QQK53" i="7" s="1"/>
  <c r="QQM53" i="7" s="1"/>
  <c r="QQO53" i="7" s="1"/>
  <c r="QQQ53" i="7" s="1"/>
  <c r="QQS53" i="7" s="1"/>
  <c r="QQU53" i="7" s="1"/>
  <c r="QQW53" i="7" s="1"/>
  <c r="QQY53" i="7" s="1"/>
  <c r="QRA53" i="7" s="1"/>
  <c r="QRC53" i="7" s="1"/>
  <c r="QRE53" i="7" s="1"/>
  <c r="QRG53" i="7" s="1"/>
  <c r="QRI53" i="7" s="1"/>
  <c r="QRK53" i="7" s="1"/>
  <c r="QRM53" i="7" s="1"/>
  <c r="QRO53" i="7" s="1"/>
  <c r="QRQ53" i="7" s="1"/>
  <c r="QRS53" i="7" s="1"/>
  <c r="QRU53" i="7" s="1"/>
  <c r="QRW53" i="7" s="1"/>
  <c r="QRY53" i="7" s="1"/>
  <c r="QSA53" i="7" s="1"/>
  <c r="QSC53" i="7" s="1"/>
  <c r="QSE53" i="7" s="1"/>
  <c r="QSG53" i="7" s="1"/>
  <c r="QSI53" i="7" s="1"/>
  <c r="QSK53" i="7" s="1"/>
  <c r="QSM53" i="7" s="1"/>
  <c r="QSO53" i="7" s="1"/>
  <c r="QSQ53" i="7" s="1"/>
  <c r="QSS53" i="7" s="1"/>
  <c r="QSU53" i="7" s="1"/>
  <c r="QSW53" i="7" s="1"/>
  <c r="QSY53" i="7" s="1"/>
  <c r="QTA53" i="7" s="1"/>
  <c r="QTC53" i="7" s="1"/>
  <c r="QTE53" i="7" s="1"/>
  <c r="QTG53" i="7" s="1"/>
  <c r="QTI53" i="7" s="1"/>
  <c r="QTK53" i="7" s="1"/>
  <c r="QTM53" i="7" s="1"/>
  <c r="QTO53" i="7" s="1"/>
  <c r="QTQ53" i="7" s="1"/>
  <c r="QTS53" i="7" s="1"/>
  <c r="QTU53" i="7" s="1"/>
  <c r="QTW53" i="7" s="1"/>
  <c r="QTY53" i="7" s="1"/>
  <c r="QUA53" i="7" s="1"/>
  <c r="QUC53" i="7" s="1"/>
  <c r="QUE53" i="7" s="1"/>
  <c r="QUG53" i="7" s="1"/>
  <c r="QUI53" i="7" s="1"/>
  <c r="QUK53" i="7" s="1"/>
  <c r="QUM53" i="7" s="1"/>
  <c r="QUO53" i="7" s="1"/>
  <c r="QUQ53" i="7" s="1"/>
  <c r="QUS53" i="7" s="1"/>
  <c r="QUU53" i="7" s="1"/>
  <c r="QUW53" i="7" s="1"/>
  <c r="QUY53" i="7" s="1"/>
  <c r="QVA53" i="7" s="1"/>
  <c r="QVC53" i="7" s="1"/>
  <c r="QVE53" i="7" s="1"/>
  <c r="QVG53" i="7" s="1"/>
  <c r="QVI53" i="7" s="1"/>
  <c r="QVK53" i="7" s="1"/>
  <c r="QVM53" i="7" s="1"/>
  <c r="QVO53" i="7" s="1"/>
  <c r="QVQ53" i="7" s="1"/>
  <c r="QVS53" i="7" s="1"/>
  <c r="QVU53" i="7" s="1"/>
  <c r="QVW53" i="7" s="1"/>
  <c r="QVY53" i="7" s="1"/>
  <c r="QWA53" i="7" s="1"/>
  <c r="QWC53" i="7" s="1"/>
  <c r="QWE53" i="7" s="1"/>
  <c r="QWG53" i="7" s="1"/>
  <c r="QWI53" i="7" s="1"/>
  <c r="QWK53" i="7" s="1"/>
  <c r="QWM53" i="7" s="1"/>
  <c r="QWO53" i="7" s="1"/>
  <c r="QWQ53" i="7" s="1"/>
  <c r="QWS53" i="7" s="1"/>
  <c r="QWU53" i="7" s="1"/>
  <c r="QWW53" i="7" s="1"/>
  <c r="QWY53" i="7" s="1"/>
  <c r="QXA53" i="7" s="1"/>
  <c r="QXC53" i="7" s="1"/>
  <c r="QXE53" i="7" s="1"/>
  <c r="QXG53" i="7" s="1"/>
  <c r="QXI53" i="7" s="1"/>
  <c r="QXK53" i="7" s="1"/>
  <c r="QXM53" i="7" s="1"/>
  <c r="QXO53" i="7" s="1"/>
  <c r="QXQ53" i="7" s="1"/>
  <c r="QXS53" i="7" s="1"/>
  <c r="QXU53" i="7" s="1"/>
  <c r="QXW53" i="7" s="1"/>
  <c r="QXY53" i="7" s="1"/>
  <c r="QYA53" i="7" s="1"/>
  <c r="QYC53" i="7" s="1"/>
  <c r="QYE53" i="7" s="1"/>
  <c r="QYG53" i="7" s="1"/>
  <c r="QYI53" i="7" s="1"/>
  <c r="QYK53" i="7" s="1"/>
  <c r="QYM53" i="7" s="1"/>
  <c r="QYO53" i="7" s="1"/>
  <c r="QYQ53" i="7" s="1"/>
  <c r="QYS53" i="7" s="1"/>
  <c r="QYU53" i="7" s="1"/>
  <c r="QYW53" i="7" s="1"/>
  <c r="QYY53" i="7" s="1"/>
  <c r="QZA53" i="7" s="1"/>
  <c r="QZC53" i="7" s="1"/>
  <c r="QZE53" i="7" s="1"/>
  <c r="QZG53" i="7" s="1"/>
  <c r="QZI53" i="7" s="1"/>
  <c r="QZK53" i="7" s="1"/>
  <c r="QZM53" i="7" s="1"/>
  <c r="QZO53" i="7" s="1"/>
  <c r="QZQ53" i="7" s="1"/>
  <c r="QZS53" i="7" s="1"/>
  <c r="QZU53" i="7" s="1"/>
  <c r="QZW53" i="7" s="1"/>
  <c r="QZY53" i="7" s="1"/>
  <c r="RAA53" i="7" s="1"/>
  <c r="RAC53" i="7" s="1"/>
  <c r="RAE53" i="7" s="1"/>
  <c r="RAG53" i="7" s="1"/>
  <c r="RAI53" i="7" s="1"/>
  <c r="RAK53" i="7" s="1"/>
  <c r="RAM53" i="7" s="1"/>
  <c r="RAO53" i="7" s="1"/>
  <c r="RAQ53" i="7" s="1"/>
  <c r="RAS53" i="7" s="1"/>
  <c r="RAU53" i="7" s="1"/>
  <c r="RAW53" i="7" s="1"/>
  <c r="RAY53" i="7" s="1"/>
  <c r="RBA53" i="7" s="1"/>
  <c r="RBC53" i="7" s="1"/>
  <c r="RBE53" i="7" s="1"/>
  <c r="RBG53" i="7" s="1"/>
  <c r="RBI53" i="7" s="1"/>
  <c r="RBK53" i="7" s="1"/>
  <c r="RBM53" i="7" s="1"/>
  <c r="RBO53" i="7" s="1"/>
  <c r="RBQ53" i="7" s="1"/>
  <c r="RBS53" i="7" s="1"/>
  <c r="RBU53" i="7" s="1"/>
  <c r="RBW53" i="7" s="1"/>
  <c r="RBY53" i="7" s="1"/>
  <c r="RCA53" i="7" s="1"/>
  <c r="RCC53" i="7" s="1"/>
  <c r="RCE53" i="7" s="1"/>
  <c r="RCG53" i="7" s="1"/>
  <c r="RCI53" i="7" s="1"/>
  <c r="RCK53" i="7" s="1"/>
  <c r="RCM53" i="7" s="1"/>
  <c r="RCO53" i="7" s="1"/>
  <c r="RCQ53" i="7" s="1"/>
  <c r="RCS53" i="7" s="1"/>
  <c r="RCU53" i="7" s="1"/>
  <c r="RCW53" i="7" s="1"/>
  <c r="RCY53" i="7" s="1"/>
  <c r="RDA53" i="7" s="1"/>
  <c r="RDC53" i="7" s="1"/>
  <c r="RDE53" i="7" s="1"/>
  <c r="RDG53" i="7" s="1"/>
  <c r="RDI53" i="7" s="1"/>
  <c r="RDK53" i="7" s="1"/>
  <c r="RDM53" i="7" s="1"/>
  <c r="RDO53" i="7" s="1"/>
  <c r="RDQ53" i="7" s="1"/>
  <c r="RDS53" i="7" s="1"/>
  <c r="RDU53" i="7" s="1"/>
  <c r="RDW53" i="7" s="1"/>
  <c r="RDY53" i="7" s="1"/>
  <c r="REA53" i="7" s="1"/>
  <c r="REC53" i="7" s="1"/>
  <c r="REE53" i="7" s="1"/>
  <c r="REG53" i="7" s="1"/>
  <c r="REI53" i="7" s="1"/>
  <c r="REK53" i="7" s="1"/>
  <c r="REM53" i="7" s="1"/>
  <c r="REO53" i="7" s="1"/>
  <c r="REQ53" i="7" s="1"/>
  <c r="RES53" i="7" s="1"/>
  <c r="REU53" i="7" s="1"/>
  <c r="REW53" i="7" s="1"/>
  <c r="REY53" i="7" s="1"/>
  <c r="RFA53" i="7" s="1"/>
  <c r="RFC53" i="7" s="1"/>
  <c r="RFE53" i="7" s="1"/>
  <c r="RFG53" i="7" s="1"/>
  <c r="RFI53" i="7" s="1"/>
  <c r="RFK53" i="7" s="1"/>
  <c r="RFM53" i="7" s="1"/>
  <c r="RFO53" i="7" s="1"/>
  <c r="RFQ53" i="7" s="1"/>
  <c r="RFS53" i="7" s="1"/>
  <c r="RFU53" i="7" s="1"/>
  <c r="RFW53" i="7" s="1"/>
  <c r="RFY53" i="7" s="1"/>
  <c r="RGA53" i="7" s="1"/>
  <c r="RGC53" i="7" s="1"/>
  <c r="RGE53" i="7" s="1"/>
  <c r="RGG53" i="7" s="1"/>
  <c r="RGI53" i="7" s="1"/>
  <c r="RGK53" i="7" s="1"/>
  <c r="RGM53" i="7" s="1"/>
  <c r="RGO53" i="7" s="1"/>
  <c r="RGQ53" i="7" s="1"/>
  <c r="RGS53" i="7" s="1"/>
  <c r="RGU53" i="7" s="1"/>
  <c r="RGW53" i="7" s="1"/>
  <c r="RGY53" i="7" s="1"/>
  <c r="RHA53" i="7" s="1"/>
  <c r="RHC53" i="7" s="1"/>
  <c r="RHE53" i="7" s="1"/>
  <c r="RHG53" i="7" s="1"/>
  <c r="RHI53" i="7" s="1"/>
  <c r="RHK53" i="7" s="1"/>
  <c r="RHM53" i="7" s="1"/>
  <c r="RHO53" i="7" s="1"/>
  <c r="RHQ53" i="7" s="1"/>
  <c r="RHS53" i="7" s="1"/>
  <c r="RHU53" i="7" s="1"/>
  <c r="RHW53" i="7" s="1"/>
  <c r="RHY53" i="7" s="1"/>
  <c r="RIA53" i="7" s="1"/>
  <c r="RIC53" i="7" s="1"/>
  <c r="RIE53" i="7" s="1"/>
  <c r="RIG53" i="7" s="1"/>
  <c r="RII53" i="7" s="1"/>
  <c r="RIK53" i="7" s="1"/>
  <c r="RIM53" i="7" s="1"/>
  <c r="RIO53" i="7" s="1"/>
  <c r="RIQ53" i="7" s="1"/>
  <c r="RIS53" i="7" s="1"/>
  <c r="RIU53" i="7" s="1"/>
  <c r="RIW53" i="7" s="1"/>
  <c r="RIY53" i="7" s="1"/>
  <c r="RJA53" i="7" s="1"/>
  <c r="RJC53" i="7" s="1"/>
  <c r="RJE53" i="7" s="1"/>
  <c r="RJG53" i="7" s="1"/>
  <c r="RJI53" i="7" s="1"/>
  <c r="RJK53" i="7" s="1"/>
  <c r="RJM53" i="7" s="1"/>
  <c r="RJO53" i="7" s="1"/>
  <c r="RJQ53" i="7" s="1"/>
  <c r="RJS53" i="7" s="1"/>
  <c r="RJU53" i="7" s="1"/>
  <c r="RJW53" i="7" s="1"/>
  <c r="RJY53" i="7" s="1"/>
  <c r="RKA53" i="7" s="1"/>
  <c r="RKC53" i="7" s="1"/>
  <c r="RKE53" i="7" s="1"/>
  <c r="RKG53" i="7" s="1"/>
  <c r="RKI53" i="7" s="1"/>
  <c r="RKK53" i="7" s="1"/>
  <c r="RKM53" i="7" s="1"/>
  <c r="RKO53" i="7" s="1"/>
  <c r="RKQ53" i="7" s="1"/>
  <c r="RKS53" i="7" s="1"/>
  <c r="RKU53" i="7" s="1"/>
  <c r="RKW53" i="7" s="1"/>
  <c r="RKY53" i="7" s="1"/>
  <c r="RLA53" i="7" s="1"/>
  <c r="RLC53" i="7" s="1"/>
  <c r="RLE53" i="7" s="1"/>
  <c r="RLG53" i="7" s="1"/>
  <c r="RLI53" i="7" s="1"/>
  <c r="RLK53" i="7" s="1"/>
  <c r="RLM53" i="7" s="1"/>
  <c r="RLO53" i="7" s="1"/>
  <c r="RLQ53" i="7" s="1"/>
  <c r="RLS53" i="7" s="1"/>
  <c r="RLU53" i="7" s="1"/>
  <c r="RLW53" i="7" s="1"/>
  <c r="RLY53" i="7" s="1"/>
  <c r="RMA53" i="7" s="1"/>
  <c r="RMC53" i="7" s="1"/>
  <c r="RME53" i="7" s="1"/>
  <c r="RMG53" i="7" s="1"/>
  <c r="RMI53" i="7" s="1"/>
  <c r="RMK53" i="7" s="1"/>
  <c r="RMM53" i="7" s="1"/>
  <c r="RMO53" i="7" s="1"/>
  <c r="RMQ53" i="7" s="1"/>
  <c r="RMS53" i="7" s="1"/>
  <c r="RMU53" i="7" s="1"/>
  <c r="RMW53" i="7" s="1"/>
  <c r="RMY53" i="7" s="1"/>
  <c r="RNA53" i="7" s="1"/>
  <c r="RNC53" i="7" s="1"/>
  <c r="RNE53" i="7" s="1"/>
  <c r="RNG53" i="7" s="1"/>
  <c r="RNI53" i="7" s="1"/>
  <c r="RNK53" i="7" s="1"/>
  <c r="RNM53" i="7" s="1"/>
  <c r="RNO53" i="7" s="1"/>
  <c r="RNQ53" i="7" s="1"/>
  <c r="RNS53" i="7" s="1"/>
  <c r="RNU53" i="7" s="1"/>
  <c r="RNW53" i="7" s="1"/>
  <c r="RNY53" i="7" s="1"/>
  <c r="ROA53" i="7" s="1"/>
  <c r="ROC53" i="7" s="1"/>
  <c r="ROE53" i="7" s="1"/>
  <c r="ROG53" i="7" s="1"/>
  <c r="ROI53" i="7" s="1"/>
  <c r="ROK53" i="7" s="1"/>
  <c r="ROM53" i="7" s="1"/>
  <c r="ROO53" i="7" s="1"/>
  <c r="ROQ53" i="7" s="1"/>
  <c r="ROS53" i="7" s="1"/>
  <c r="ROU53" i="7" s="1"/>
  <c r="ROW53" i="7" s="1"/>
  <c r="ROY53" i="7" s="1"/>
  <c r="RPA53" i="7" s="1"/>
  <c r="RPC53" i="7" s="1"/>
  <c r="RPE53" i="7" s="1"/>
  <c r="RPG53" i="7" s="1"/>
  <c r="RPI53" i="7" s="1"/>
  <c r="RPK53" i="7" s="1"/>
  <c r="RPM53" i="7" s="1"/>
  <c r="RPO53" i="7" s="1"/>
  <c r="RPQ53" i="7" s="1"/>
  <c r="RPS53" i="7" s="1"/>
  <c r="RPU53" i="7" s="1"/>
  <c r="RPW53" i="7" s="1"/>
  <c r="RPY53" i="7" s="1"/>
  <c r="RQA53" i="7" s="1"/>
  <c r="RQC53" i="7" s="1"/>
  <c r="RQE53" i="7" s="1"/>
  <c r="RQG53" i="7" s="1"/>
  <c r="RQI53" i="7" s="1"/>
  <c r="RQK53" i="7" s="1"/>
  <c r="RQM53" i="7" s="1"/>
  <c r="RQO53" i="7" s="1"/>
  <c r="RQQ53" i="7" s="1"/>
  <c r="RQS53" i="7" s="1"/>
  <c r="RQU53" i="7" s="1"/>
  <c r="RQW53" i="7" s="1"/>
  <c r="RQY53" i="7" s="1"/>
  <c r="RRA53" i="7" s="1"/>
  <c r="RRC53" i="7" s="1"/>
  <c r="RRE53" i="7" s="1"/>
  <c r="RRG53" i="7" s="1"/>
  <c r="RRI53" i="7" s="1"/>
  <c r="RRK53" i="7" s="1"/>
  <c r="RRM53" i="7" s="1"/>
  <c r="RRO53" i="7" s="1"/>
  <c r="RRQ53" i="7" s="1"/>
  <c r="RRS53" i="7" s="1"/>
  <c r="RRU53" i="7" s="1"/>
  <c r="RRW53" i="7" s="1"/>
  <c r="RRY53" i="7" s="1"/>
  <c r="RSA53" i="7" s="1"/>
  <c r="RSC53" i="7" s="1"/>
  <c r="RSE53" i="7" s="1"/>
  <c r="RSG53" i="7" s="1"/>
  <c r="RSI53" i="7" s="1"/>
  <c r="RSK53" i="7" s="1"/>
  <c r="RSM53" i="7" s="1"/>
  <c r="RSO53" i="7" s="1"/>
  <c r="RSQ53" i="7" s="1"/>
  <c r="RSS53" i="7" s="1"/>
  <c r="RSU53" i="7" s="1"/>
  <c r="RSW53" i="7" s="1"/>
  <c r="RSY53" i="7" s="1"/>
  <c r="RTA53" i="7" s="1"/>
  <c r="RTC53" i="7" s="1"/>
  <c r="RTE53" i="7" s="1"/>
  <c r="RTG53" i="7" s="1"/>
  <c r="RTI53" i="7" s="1"/>
  <c r="RTK53" i="7" s="1"/>
  <c r="RTM53" i="7" s="1"/>
  <c r="RTO53" i="7" s="1"/>
  <c r="RTQ53" i="7" s="1"/>
  <c r="RTS53" i="7" s="1"/>
  <c r="RTU53" i="7" s="1"/>
  <c r="RTW53" i="7" s="1"/>
  <c r="RTY53" i="7" s="1"/>
  <c r="RUA53" i="7" s="1"/>
  <c r="RUC53" i="7" s="1"/>
  <c r="RUE53" i="7" s="1"/>
  <c r="RUG53" i="7" s="1"/>
  <c r="RUI53" i="7" s="1"/>
  <c r="RUK53" i="7" s="1"/>
  <c r="RUM53" i="7" s="1"/>
  <c r="RUO53" i="7" s="1"/>
  <c r="RUQ53" i="7" s="1"/>
  <c r="RUS53" i="7" s="1"/>
  <c r="RUU53" i="7" s="1"/>
  <c r="RUW53" i="7" s="1"/>
  <c r="RUY53" i="7" s="1"/>
  <c r="RVA53" i="7" s="1"/>
  <c r="RVC53" i="7" s="1"/>
  <c r="RVE53" i="7" s="1"/>
  <c r="RVG53" i="7" s="1"/>
  <c r="RVI53" i="7" s="1"/>
  <c r="RVK53" i="7" s="1"/>
  <c r="RVM53" i="7" s="1"/>
  <c r="RVO53" i="7" s="1"/>
  <c r="RVQ53" i="7" s="1"/>
  <c r="RVS53" i="7" s="1"/>
  <c r="RVU53" i="7" s="1"/>
  <c r="RVW53" i="7" s="1"/>
  <c r="RVY53" i="7" s="1"/>
  <c r="RWA53" i="7" s="1"/>
  <c r="RWC53" i="7" s="1"/>
  <c r="RWE53" i="7" s="1"/>
  <c r="RWG53" i="7" s="1"/>
  <c r="RWI53" i="7" s="1"/>
  <c r="RWK53" i="7" s="1"/>
  <c r="RWM53" i="7" s="1"/>
  <c r="RWO53" i="7" s="1"/>
  <c r="RWQ53" i="7" s="1"/>
  <c r="RWS53" i="7" s="1"/>
  <c r="RWU53" i="7" s="1"/>
  <c r="RWW53" i="7" s="1"/>
  <c r="RWY53" i="7" s="1"/>
  <c r="RXA53" i="7" s="1"/>
  <c r="RXC53" i="7" s="1"/>
  <c r="RXE53" i="7" s="1"/>
  <c r="RXG53" i="7" s="1"/>
  <c r="RXI53" i="7" s="1"/>
  <c r="RXK53" i="7" s="1"/>
  <c r="RXM53" i="7" s="1"/>
  <c r="RXO53" i="7" s="1"/>
  <c r="RXQ53" i="7" s="1"/>
  <c r="RXS53" i="7" s="1"/>
  <c r="RXU53" i="7" s="1"/>
  <c r="RXW53" i="7" s="1"/>
  <c r="RXY53" i="7" s="1"/>
  <c r="RYA53" i="7" s="1"/>
  <c r="RYC53" i="7" s="1"/>
  <c r="RYE53" i="7" s="1"/>
  <c r="RYG53" i="7" s="1"/>
  <c r="RYI53" i="7" s="1"/>
  <c r="RYK53" i="7" s="1"/>
  <c r="RYM53" i="7" s="1"/>
  <c r="RYO53" i="7" s="1"/>
  <c r="RYQ53" i="7" s="1"/>
  <c r="RYS53" i="7" s="1"/>
  <c r="RYU53" i="7" s="1"/>
  <c r="RYW53" i="7" s="1"/>
  <c r="RYY53" i="7" s="1"/>
  <c r="RZA53" i="7" s="1"/>
  <c r="RZC53" i="7" s="1"/>
  <c r="RZE53" i="7" s="1"/>
  <c r="RZG53" i="7" s="1"/>
  <c r="RZI53" i="7" s="1"/>
  <c r="RZK53" i="7" s="1"/>
  <c r="RZM53" i="7" s="1"/>
  <c r="RZO53" i="7" s="1"/>
  <c r="RZQ53" i="7" s="1"/>
  <c r="RZS53" i="7" s="1"/>
  <c r="RZU53" i="7" s="1"/>
  <c r="RZW53" i="7" s="1"/>
  <c r="RZY53" i="7" s="1"/>
  <c r="SAA53" i="7" s="1"/>
  <c r="SAC53" i="7" s="1"/>
  <c r="SAE53" i="7" s="1"/>
  <c r="SAG53" i="7" s="1"/>
  <c r="SAI53" i="7" s="1"/>
  <c r="SAK53" i="7" s="1"/>
  <c r="SAM53" i="7" s="1"/>
  <c r="SAO53" i="7" s="1"/>
  <c r="SAQ53" i="7" s="1"/>
  <c r="SAS53" i="7" s="1"/>
  <c r="SAU53" i="7" s="1"/>
  <c r="SAW53" i="7" s="1"/>
  <c r="SAY53" i="7" s="1"/>
  <c r="SBA53" i="7" s="1"/>
  <c r="SBC53" i="7" s="1"/>
  <c r="SBE53" i="7" s="1"/>
  <c r="SBG53" i="7" s="1"/>
  <c r="SBI53" i="7" s="1"/>
  <c r="SBK53" i="7" s="1"/>
  <c r="SBM53" i="7" s="1"/>
  <c r="SBO53" i="7" s="1"/>
  <c r="SBQ53" i="7" s="1"/>
  <c r="SBS53" i="7" s="1"/>
  <c r="SBU53" i="7" s="1"/>
  <c r="SBW53" i="7" s="1"/>
  <c r="SBY53" i="7" s="1"/>
  <c r="SCA53" i="7" s="1"/>
  <c r="SCC53" i="7" s="1"/>
  <c r="SCE53" i="7" s="1"/>
  <c r="SCG53" i="7" s="1"/>
  <c r="SCI53" i="7" s="1"/>
  <c r="SCK53" i="7" s="1"/>
  <c r="SCM53" i="7" s="1"/>
  <c r="SCO53" i="7" s="1"/>
  <c r="SCQ53" i="7" s="1"/>
  <c r="SCS53" i="7" s="1"/>
  <c r="SCU53" i="7" s="1"/>
  <c r="SCW53" i="7" s="1"/>
  <c r="SCY53" i="7" s="1"/>
  <c r="SDA53" i="7" s="1"/>
  <c r="SDC53" i="7" s="1"/>
  <c r="SDE53" i="7" s="1"/>
  <c r="SDG53" i="7" s="1"/>
  <c r="SDI53" i="7" s="1"/>
  <c r="SDK53" i="7" s="1"/>
  <c r="SDM53" i="7" s="1"/>
  <c r="SDO53" i="7" s="1"/>
  <c r="SDQ53" i="7" s="1"/>
  <c r="SDS53" i="7" s="1"/>
  <c r="SDU53" i="7" s="1"/>
  <c r="SDW53" i="7" s="1"/>
  <c r="SDY53" i="7" s="1"/>
  <c r="SEA53" i="7" s="1"/>
  <c r="SEC53" i="7" s="1"/>
  <c r="SEE53" i="7" s="1"/>
  <c r="SEG53" i="7" s="1"/>
  <c r="SEI53" i="7" s="1"/>
  <c r="SEK53" i="7" s="1"/>
  <c r="SEM53" i="7" s="1"/>
  <c r="SEO53" i="7" s="1"/>
  <c r="SEQ53" i="7" s="1"/>
  <c r="SES53" i="7" s="1"/>
  <c r="SEU53" i="7" s="1"/>
  <c r="SEW53" i="7" s="1"/>
  <c r="SEY53" i="7" s="1"/>
  <c r="SFA53" i="7" s="1"/>
  <c r="SFC53" i="7" s="1"/>
  <c r="SFE53" i="7" s="1"/>
  <c r="SFG53" i="7" s="1"/>
  <c r="SFI53" i="7" s="1"/>
  <c r="SFK53" i="7" s="1"/>
  <c r="SFM53" i="7" s="1"/>
  <c r="SFO53" i="7" s="1"/>
  <c r="SFQ53" i="7" s="1"/>
  <c r="SFS53" i="7" s="1"/>
  <c r="SFU53" i="7" s="1"/>
  <c r="SFW53" i="7" s="1"/>
  <c r="SFY53" i="7" s="1"/>
  <c r="SGA53" i="7" s="1"/>
  <c r="SGC53" i="7" s="1"/>
  <c r="SGE53" i="7" s="1"/>
  <c r="SGG53" i="7" s="1"/>
  <c r="SGI53" i="7" s="1"/>
  <c r="SGK53" i="7" s="1"/>
  <c r="SGM53" i="7" s="1"/>
  <c r="SGO53" i="7" s="1"/>
  <c r="SGQ53" i="7" s="1"/>
  <c r="SGS53" i="7" s="1"/>
  <c r="SGU53" i="7" s="1"/>
  <c r="SGW53" i="7" s="1"/>
  <c r="SGY53" i="7" s="1"/>
  <c r="SHA53" i="7" s="1"/>
  <c r="SHC53" i="7" s="1"/>
  <c r="SHE53" i="7" s="1"/>
  <c r="SHG53" i="7" s="1"/>
  <c r="SHI53" i="7" s="1"/>
  <c r="SHK53" i="7" s="1"/>
  <c r="SHM53" i="7" s="1"/>
  <c r="SHO53" i="7" s="1"/>
  <c r="SHQ53" i="7" s="1"/>
  <c r="SHS53" i="7" s="1"/>
  <c r="SHU53" i="7" s="1"/>
  <c r="SHW53" i="7" s="1"/>
  <c r="SHY53" i="7" s="1"/>
  <c r="SIA53" i="7" s="1"/>
  <c r="SIC53" i="7" s="1"/>
  <c r="SIE53" i="7" s="1"/>
  <c r="SIG53" i="7" s="1"/>
  <c r="SII53" i="7" s="1"/>
  <c r="SIK53" i="7" s="1"/>
  <c r="SIM53" i="7" s="1"/>
  <c r="SIO53" i="7" s="1"/>
  <c r="SIQ53" i="7" s="1"/>
  <c r="SIS53" i="7" s="1"/>
  <c r="SIU53" i="7" s="1"/>
  <c r="SIW53" i="7" s="1"/>
  <c r="SIY53" i="7" s="1"/>
  <c r="SJA53" i="7" s="1"/>
  <c r="SJC53" i="7" s="1"/>
  <c r="SJE53" i="7" s="1"/>
  <c r="SJG53" i="7" s="1"/>
  <c r="SJI53" i="7" s="1"/>
  <c r="SJK53" i="7" s="1"/>
  <c r="SJM53" i="7" s="1"/>
  <c r="SJO53" i="7" s="1"/>
  <c r="SJQ53" i="7" s="1"/>
  <c r="SJS53" i="7" s="1"/>
  <c r="SJU53" i="7" s="1"/>
  <c r="SJW53" i="7" s="1"/>
  <c r="SJY53" i="7" s="1"/>
  <c r="SKA53" i="7" s="1"/>
  <c r="SKC53" i="7" s="1"/>
  <c r="SKE53" i="7" s="1"/>
  <c r="SKG53" i="7" s="1"/>
  <c r="SKI53" i="7" s="1"/>
  <c r="SKK53" i="7" s="1"/>
  <c r="SKM53" i="7" s="1"/>
  <c r="SKO53" i="7" s="1"/>
  <c r="SKQ53" i="7" s="1"/>
  <c r="SKS53" i="7" s="1"/>
  <c r="SKU53" i="7" s="1"/>
  <c r="SKW53" i="7" s="1"/>
  <c r="SKY53" i="7" s="1"/>
  <c r="SLA53" i="7" s="1"/>
  <c r="SLC53" i="7" s="1"/>
  <c r="SLE53" i="7" s="1"/>
  <c r="SLG53" i="7" s="1"/>
  <c r="SLI53" i="7" s="1"/>
  <c r="SLK53" i="7" s="1"/>
  <c r="SLM53" i="7" s="1"/>
  <c r="SLO53" i="7" s="1"/>
  <c r="SLQ53" i="7" s="1"/>
  <c r="SLS53" i="7" s="1"/>
  <c r="SLU53" i="7" s="1"/>
  <c r="SLW53" i="7" s="1"/>
  <c r="SLY53" i="7" s="1"/>
  <c r="SMA53" i="7" s="1"/>
  <c r="SMC53" i="7" s="1"/>
  <c r="SME53" i="7" s="1"/>
  <c r="SMG53" i="7" s="1"/>
  <c r="SMI53" i="7" s="1"/>
  <c r="SMK53" i="7" s="1"/>
  <c r="SMM53" i="7" s="1"/>
  <c r="SMO53" i="7" s="1"/>
  <c r="SMQ53" i="7" s="1"/>
  <c r="SMS53" i="7" s="1"/>
  <c r="SMU53" i="7" s="1"/>
  <c r="SMW53" i="7" s="1"/>
  <c r="SMY53" i="7" s="1"/>
  <c r="SNA53" i="7" s="1"/>
  <c r="SNC53" i="7" s="1"/>
  <c r="SNE53" i="7" s="1"/>
  <c r="SNG53" i="7" s="1"/>
  <c r="SNI53" i="7" s="1"/>
  <c r="SNK53" i="7" s="1"/>
  <c r="SNM53" i="7" s="1"/>
  <c r="SNO53" i="7" s="1"/>
  <c r="SNQ53" i="7" s="1"/>
  <c r="SNS53" i="7" s="1"/>
  <c r="SNU53" i="7" s="1"/>
  <c r="SNW53" i="7" s="1"/>
  <c r="SNY53" i="7" s="1"/>
  <c r="SOA53" i="7" s="1"/>
  <c r="SOC53" i="7" s="1"/>
  <c r="SOE53" i="7" s="1"/>
  <c r="SOG53" i="7" s="1"/>
  <c r="SOI53" i="7" s="1"/>
  <c r="SOK53" i="7" s="1"/>
  <c r="SOM53" i="7" s="1"/>
  <c r="SOO53" i="7" s="1"/>
  <c r="SOQ53" i="7" s="1"/>
  <c r="SOS53" i="7" s="1"/>
  <c r="SOU53" i="7" s="1"/>
  <c r="SOW53" i="7" s="1"/>
  <c r="SOY53" i="7" s="1"/>
  <c r="SPA53" i="7" s="1"/>
  <c r="SPC53" i="7" s="1"/>
  <c r="SPE53" i="7" s="1"/>
  <c r="SPG53" i="7" s="1"/>
  <c r="SPI53" i="7" s="1"/>
  <c r="SPK53" i="7" s="1"/>
  <c r="SPM53" i="7" s="1"/>
  <c r="SPO53" i="7" s="1"/>
  <c r="SPQ53" i="7" s="1"/>
  <c r="SPS53" i="7" s="1"/>
  <c r="SPU53" i="7" s="1"/>
  <c r="SPW53" i="7" s="1"/>
  <c r="SPY53" i="7" s="1"/>
  <c r="SQA53" i="7" s="1"/>
  <c r="SQC53" i="7" s="1"/>
  <c r="SQE53" i="7" s="1"/>
  <c r="SQG53" i="7" s="1"/>
  <c r="SQI53" i="7" s="1"/>
  <c r="SQK53" i="7" s="1"/>
  <c r="SQM53" i="7" s="1"/>
  <c r="SQO53" i="7" s="1"/>
  <c r="SQQ53" i="7" s="1"/>
  <c r="SQS53" i="7" s="1"/>
  <c r="SQU53" i="7" s="1"/>
  <c r="SQW53" i="7" s="1"/>
  <c r="SQY53" i="7" s="1"/>
  <c r="SRA53" i="7" s="1"/>
  <c r="SRC53" i="7" s="1"/>
  <c r="SRE53" i="7" s="1"/>
  <c r="SRG53" i="7" s="1"/>
  <c r="SRI53" i="7" s="1"/>
  <c r="SRK53" i="7" s="1"/>
  <c r="SRM53" i="7" s="1"/>
  <c r="SRO53" i="7" s="1"/>
  <c r="SRQ53" i="7" s="1"/>
  <c r="SRS53" i="7" s="1"/>
  <c r="SRU53" i="7" s="1"/>
  <c r="SRW53" i="7" s="1"/>
  <c r="SRY53" i="7" s="1"/>
  <c r="SSA53" i="7" s="1"/>
  <c r="SSC53" i="7" s="1"/>
  <c r="SSE53" i="7" s="1"/>
  <c r="SSG53" i="7" s="1"/>
  <c r="SSI53" i="7" s="1"/>
  <c r="SSK53" i="7" s="1"/>
  <c r="SSM53" i="7" s="1"/>
  <c r="SSO53" i="7" s="1"/>
  <c r="SSQ53" i="7" s="1"/>
  <c r="SSS53" i="7" s="1"/>
  <c r="SSU53" i="7" s="1"/>
  <c r="SSW53" i="7" s="1"/>
  <c r="SSY53" i="7" s="1"/>
  <c r="STA53" i="7" s="1"/>
  <c r="STC53" i="7" s="1"/>
  <c r="STE53" i="7" s="1"/>
  <c r="STG53" i="7" s="1"/>
  <c r="STI53" i="7" s="1"/>
  <c r="STK53" i="7" s="1"/>
  <c r="STM53" i="7" s="1"/>
  <c r="STO53" i="7" s="1"/>
  <c r="STQ53" i="7" s="1"/>
  <c r="STS53" i="7" s="1"/>
  <c r="STU53" i="7" s="1"/>
  <c r="STW53" i="7" s="1"/>
  <c r="STY53" i="7" s="1"/>
  <c r="SUA53" i="7" s="1"/>
  <c r="SUC53" i="7" s="1"/>
  <c r="SUE53" i="7" s="1"/>
  <c r="SUG53" i="7" s="1"/>
  <c r="SUI53" i="7" s="1"/>
  <c r="SUK53" i="7" s="1"/>
  <c r="SUM53" i="7" s="1"/>
  <c r="SUO53" i="7" s="1"/>
  <c r="SUQ53" i="7" s="1"/>
  <c r="SUS53" i="7" s="1"/>
  <c r="SUU53" i="7" s="1"/>
  <c r="SUW53" i="7" s="1"/>
  <c r="SUY53" i="7" s="1"/>
  <c r="SVA53" i="7" s="1"/>
  <c r="SVC53" i="7" s="1"/>
  <c r="SVE53" i="7" s="1"/>
  <c r="SVG53" i="7" s="1"/>
  <c r="SVI53" i="7" s="1"/>
  <c r="SVK53" i="7" s="1"/>
  <c r="SVM53" i="7" s="1"/>
  <c r="SVO53" i="7" s="1"/>
  <c r="SVQ53" i="7" s="1"/>
  <c r="SVS53" i="7" s="1"/>
  <c r="SVU53" i="7" s="1"/>
  <c r="SVW53" i="7" s="1"/>
  <c r="SVY53" i="7" s="1"/>
  <c r="SWA53" i="7" s="1"/>
  <c r="SWC53" i="7" s="1"/>
  <c r="SWE53" i="7" s="1"/>
  <c r="SWG53" i="7" s="1"/>
  <c r="SWI53" i="7" s="1"/>
  <c r="SWK53" i="7" s="1"/>
  <c r="SWM53" i="7" s="1"/>
  <c r="SWO53" i="7" s="1"/>
  <c r="SWQ53" i="7" s="1"/>
  <c r="SWS53" i="7" s="1"/>
  <c r="SWU53" i="7" s="1"/>
  <c r="SWW53" i="7" s="1"/>
  <c r="SWY53" i="7" s="1"/>
  <c r="SXA53" i="7" s="1"/>
  <c r="SXC53" i="7" s="1"/>
  <c r="SXE53" i="7" s="1"/>
  <c r="SXG53" i="7" s="1"/>
  <c r="SXI53" i="7" s="1"/>
  <c r="SXK53" i="7" s="1"/>
  <c r="SXM53" i="7" s="1"/>
  <c r="SXO53" i="7" s="1"/>
  <c r="SXQ53" i="7" s="1"/>
  <c r="SXS53" i="7" s="1"/>
  <c r="SXU53" i="7" s="1"/>
  <c r="SXW53" i="7" s="1"/>
  <c r="SXY53" i="7" s="1"/>
  <c r="SYA53" i="7" s="1"/>
  <c r="SYC53" i="7" s="1"/>
  <c r="SYE53" i="7" s="1"/>
  <c r="SYG53" i="7" s="1"/>
  <c r="SYI53" i="7" s="1"/>
  <c r="SYK53" i="7" s="1"/>
  <c r="SYM53" i="7" s="1"/>
  <c r="SYO53" i="7" s="1"/>
  <c r="SYQ53" i="7" s="1"/>
  <c r="SYS53" i="7" s="1"/>
  <c r="SYU53" i="7" s="1"/>
  <c r="SYW53" i="7" s="1"/>
  <c r="SYY53" i="7" s="1"/>
  <c r="SZA53" i="7" s="1"/>
  <c r="SZC53" i="7" s="1"/>
  <c r="SZE53" i="7" s="1"/>
  <c r="SZG53" i="7" s="1"/>
  <c r="SZI53" i="7" s="1"/>
  <c r="SZK53" i="7" s="1"/>
  <c r="SZM53" i="7" s="1"/>
  <c r="SZO53" i="7" s="1"/>
  <c r="SZQ53" i="7" s="1"/>
  <c r="SZS53" i="7" s="1"/>
  <c r="SZU53" i="7" s="1"/>
  <c r="SZW53" i="7" s="1"/>
  <c r="SZY53" i="7" s="1"/>
  <c r="TAA53" i="7" s="1"/>
  <c r="TAC53" i="7" s="1"/>
  <c r="TAE53" i="7" s="1"/>
  <c r="TAG53" i="7" s="1"/>
  <c r="TAI53" i="7" s="1"/>
  <c r="TAK53" i="7" s="1"/>
  <c r="TAM53" i="7" s="1"/>
  <c r="TAO53" i="7" s="1"/>
  <c r="TAQ53" i="7" s="1"/>
  <c r="TAS53" i="7" s="1"/>
  <c r="TAU53" i="7" s="1"/>
  <c r="TAW53" i="7" s="1"/>
  <c r="TAY53" i="7" s="1"/>
  <c r="TBA53" i="7" s="1"/>
  <c r="TBC53" i="7" s="1"/>
  <c r="TBE53" i="7" s="1"/>
  <c r="TBG53" i="7" s="1"/>
  <c r="TBI53" i="7" s="1"/>
  <c r="TBK53" i="7" s="1"/>
  <c r="TBM53" i="7" s="1"/>
  <c r="TBO53" i="7" s="1"/>
  <c r="TBQ53" i="7" s="1"/>
  <c r="TBS53" i="7" s="1"/>
  <c r="TBU53" i="7" s="1"/>
  <c r="TBW53" i="7" s="1"/>
  <c r="TBY53" i="7" s="1"/>
  <c r="TCA53" i="7" s="1"/>
  <c r="TCC53" i="7" s="1"/>
  <c r="TCE53" i="7" s="1"/>
  <c r="TCG53" i="7" s="1"/>
  <c r="TCI53" i="7" s="1"/>
  <c r="TCK53" i="7" s="1"/>
  <c r="TCM53" i="7" s="1"/>
  <c r="TCO53" i="7" s="1"/>
  <c r="TCQ53" i="7" s="1"/>
  <c r="TCS53" i="7" s="1"/>
  <c r="TCU53" i="7" s="1"/>
  <c r="TCW53" i="7" s="1"/>
  <c r="TCY53" i="7" s="1"/>
  <c r="TDA53" i="7" s="1"/>
  <c r="TDC53" i="7" s="1"/>
  <c r="TDE53" i="7" s="1"/>
  <c r="TDG53" i="7" s="1"/>
  <c r="TDI53" i="7" s="1"/>
  <c r="TDK53" i="7" s="1"/>
  <c r="TDM53" i="7" s="1"/>
  <c r="TDO53" i="7" s="1"/>
  <c r="TDQ53" i="7" s="1"/>
  <c r="TDS53" i="7" s="1"/>
  <c r="TDU53" i="7" s="1"/>
  <c r="TDW53" i="7" s="1"/>
  <c r="TDY53" i="7" s="1"/>
  <c r="TEA53" i="7" s="1"/>
  <c r="TEC53" i="7" s="1"/>
  <c r="TEE53" i="7" s="1"/>
  <c r="TEG53" i="7" s="1"/>
  <c r="TEI53" i="7" s="1"/>
  <c r="TEK53" i="7" s="1"/>
  <c r="TEM53" i="7" s="1"/>
  <c r="TEO53" i="7" s="1"/>
  <c r="TEQ53" i="7" s="1"/>
  <c r="TES53" i="7" s="1"/>
  <c r="TEU53" i="7" s="1"/>
  <c r="TEW53" i="7" s="1"/>
  <c r="TEY53" i="7" s="1"/>
  <c r="TFA53" i="7" s="1"/>
  <c r="TFC53" i="7" s="1"/>
  <c r="TFE53" i="7" s="1"/>
  <c r="TFG53" i="7" s="1"/>
  <c r="TFI53" i="7" s="1"/>
  <c r="TFK53" i="7" s="1"/>
  <c r="TFM53" i="7" s="1"/>
  <c r="TFO53" i="7" s="1"/>
  <c r="TFQ53" i="7" s="1"/>
  <c r="TFS53" i="7" s="1"/>
  <c r="TFU53" i="7" s="1"/>
  <c r="TFW53" i="7" s="1"/>
  <c r="TFY53" i="7" s="1"/>
  <c r="TGA53" i="7" s="1"/>
  <c r="TGC53" i="7" s="1"/>
  <c r="TGE53" i="7" s="1"/>
  <c r="TGG53" i="7" s="1"/>
  <c r="TGI53" i="7" s="1"/>
  <c r="TGK53" i="7" s="1"/>
  <c r="TGM53" i="7" s="1"/>
  <c r="TGO53" i="7" s="1"/>
  <c r="TGQ53" i="7" s="1"/>
  <c r="TGS53" i="7" s="1"/>
  <c r="TGU53" i="7" s="1"/>
  <c r="TGW53" i="7" s="1"/>
  <c r="TGY53" i="7" s="1"/>
  <c r="THA53" i="7" s="1"/>
  <c r="THC53" i="7" s="1"/>
  <c r="THE53" i="7" s="1"/>
  <c r="THG53" i="7" s="1"/>
  <c r="THI53" i="7" s="1"/>
  <c r="THK53" i="7" s="1"/>
  <c r="THM53" i="7" s="1"/>
  <c r="THO53" i="7" s="1"/>
  <c r="THQ53" i="7" s="1"/>
  <c r="THS53" i="7" s="1"/>
  <c r="THU53" i="7" s="1"/>
  <c r="THW53" i="7" s="1"/>
  <c r="THY53" i="7" s="1"/>
  <c r="TIA53" i="7" s="1"/>
  <c r="TIC53" i="7" s="1"/>
  <c r="TIE53" i="7" s="1"/>
  <c r="TIG53" i="7" s="1"/>
  <c r="TII53" i="7" s="1"/>
  <c r="TIK53" i="7" s="1"/>
  <c r="TIM53" i="7" s="1"/>
  <c r="TIO53" i="7" s="1"/>
  <c r="TIQ53" i="7" s="1"/>
  <c r="TIS53" i="7" s="1"/>
  <c r="TIU53" i="7" s="1"/>
  <c r="TIW53" i="7" s="1"/>
  <c r="TIY53" i="7" s="1"/>
  <c r="TJA53" i="7" s="1"/>
  <c r="TJC53" i="7" s="1"/>
  <c r="TJE53" i="7" s="1"/>
  <c r="TJG53" i="7" s="1"/>
  <c r="TJI53" i="7" s="1"/>
  <c r="TJK53" i="7" s="1"/>
  <c r="TJM53" i="7" s="1"/>
  <c r="TJO53" i="7" s="1"/>
  <c r="TJQ53" i="7" s="1"/>
  <c r="TJS53" i="7" s="1"/>
  <c r="TJU53" i="7" s="1"/>
  <c r="TJW53" i="7" s="1"/>
  <c r="TJY53" i="7" s="1"/>
  <c r="TKA53" i="7" s="1"/>
  <c r="TKC53" i="7" s="1"/>
  <c r="TKE53" i="7" s="1"/>
  <c r="TKG53" i="7" s="1"/>
  <c r="TKI53" i="7" s="1"/>
  <c r="TKK53" i="7" s="1"/>
  <c r="TKM53" i="7" s="1"/>
  <c r="TKO53" i="7" s="1"/>
  <c r="TKQ53" i="7" s="1"/>
  <c r="TKS53" i="7" s="1"/>
  <c r="TKU53" i="7" s="1"/>
  <c r="TKW53" i="7" s="1"/>
  <c r="TKY53" i="7" s="1"/>
  <c r="TLA53" i="7" s="1"/>
  <c r="TLC53" i="7" s="1"/>
  <c r="TLE53" i="7" s="1"/>
  <c r="TLG53" i="7" s="1"/>
  <c r="TLI53" i="7" s="1"/>
  <c r="TLK53" i="7" s="1"/>
  <c r="TLM53" i="7" s="1"/>
  <c r="TLO53" i="7" s="1"/>
  <c r="TLQ53" i="7" s="1"/>
  <c r="TLS53" i="7" s="1"/>
  <c r="TLU53" i="7" s="1"/>
  <c r="TLW53" i="7" s="1"/>
  <c r="TLY53" i="7" s="1"/>
  <c r="TMA53" i="7" s="1"/>
  <c r="TMC53" i="7" s="1"/>
  <c r="TME53" i="7" s="1"/>
  <c r="TMG53" i="7" s="1"/>
  <c r="TMI53" i="7" s="1"/>
  <c r="TMK53" i="7" s="1"/>
  <c r="TMM53" i="7" s="1"/>
  <c r="TMO53" i="7" s="1"/>
  <c r="TMQ53" i="7" s="1"/>
  <c r="TMS53" i="7" s="1"/>
  <c r="TMU53" i="7" s="1"/>
  <c r="TMW53" i="7" s="1"/>
  <c r="TMY53" i="7" s="1"/>
  <c r="TNA53" i="7" s="1"/>
  <c r="TNC53" i="7" s="1"/>
  <c r="TNE53" i="7" s="1"/>
  <c r="TNG53" i="7" s="1"/>
  <c r="TNI53" i="7" s="1"/>
  <c r="TNK53" i="7" s="1"/>
  <c r="TNM53" i="7" s="1"/>
  <c r="TNO53" i="7" s="1"/>
  <c r="TNQ53" i="7" s="1"/>
  <c r="TNS53" i="7" s="1"/>
  <c r="TNU53" i="7" s="1"/>
  <c r="TNW53" i="7" s="1"/>
  <c r="TNY53" i="7" s="1"/>
  <c r="TOA53" i="7" s="1"/>
  <c r="TOC53" i="7" s="1"/>
  <c r="TOE53" i="7" s="1"/>
  <c r="TOG53" i="7" s="1"/>
  <c r="TOI53" i="7" s="1"/>
  <c r="TOK53" i="7" s="1"/>
  <c r="TOM53" i="7" s="1"/>
  <c r="TOO53" i="7" s="1"/>
  <c r="TOQ53" i="7" s="1"/>
  <c r="TOS53" i="7" s="1"/>
  <c r="TOU53" i="7" s="1"/>
  <c r="TOW53" i="7" s="1"/>
  <c r="TOY53" i="7" s="1"/>
  <c r="TPA53" i="7" s="1"/>
  <c r="TPC53" i="7" s="1"/>
  <c r="TPE53" i="7" s="1"/>
  <c r="TPG53" i="7" s="1"/>
  <c r="TPI53" i="7" s="1"/>
  <c r="TPK53" i="7" s="1"/>
  <c r="TPM53" i="7" s="1"/>
  <c r="TPO53" i="7" s="1"/>
  <c r="TPQ53" i="7" s="1"/>
  <c r="TPS53" i="7" s="1"/>
  <c r="TPU53" i="7" s="1"/>
  <c r="TPW53" i="7" s="1"/>
  <c r="TPY53" i="7" s="1"/>
  <c r="TQA53" i="7" s="1"/>
  <c r="TQC53" i="7" s="1"/>
  <c r="TQE53" i="7" s="1"/>
  <c r="TQG53" i="7" s="1"/>
  <c r="TQI53" i="7" s="1"/>
  <c r="TQK53" i="7" s="1"/>
  <c r="TQM53" i="7" s="1"/>
  <c r="TQO53" i="7" s="1"/>
  <c r="TQQ53" i="7" s="1"/>
  <c r="TQS53" i="7" s="1"/>
  <c r="TQU53" i="7" s="1"/>
  <c r="TQW53" i="7" s="1"/>
  <c r="TQY53" i="7" s="1"/>
  <c r="TRA53" i="7" s="1"/>
  <c r="TRC53" i="7" s="1"/>
  <c r="TRE53" i="7" s="1"/>
  <c r="TRG53" i="7" s="1"/>
  <c r="TRI53" i="7" s="1"/>
  <c r="TRK53" i="7" s="1"/>
  <c r="TRM53" i="7" s="1"/>
  <c r="TRO53" i="7" s="1"/>
  <c r="TRQ53" i="7" s="1"/>
  <c r="TRS53" i="7" s="1"/>
  <c r="TRU53" i="7" s="1"/>
  <c r="TRW53" i="7" s="1"/>
  <c r="TRY53" i="7" s="1"/>
  <c r="TSA53" i="7" s="1"/>
  <c r="TSC53" i="7" s="1"/>
  <c r="TSE53" i="7" s="1"/>
  <c r="TSG53" i="7" s="1"/>
  <c r="TSI53" i="7" s="1"/>
  <c r="TSK53" i="7" s="1"/>
  <c r="TSM53" i="7" s="1"/>
  <c r="TSO53" i="7" s="1"/>
  <c r="TSQ53" i="7" s="1"/>
  <c r="TSS53" i="7" s="1"/>
  <c r="TSU53" i="7" s="1"/>
  <c r="TSW53" i="7" s="1"/>
  <c r="TSY53" i="7" s="1"/>
  <c r="TTA53" i="7" s="1"/>
  <c r="TTC53" i="7" s="1"/>
  <c r="TTE53" i="7" s="1"/>
  <c r="TTG53" i="7" s="1"/>
  <c r="TTI53" i="7" s="1"/>
  <c r="TTK53" i="7" s="1"/>
  <c r="TTM53" i="7" s="1"/>
  <c r="TTO53" i="7" s="1"/>
  <c r="TTQ53" i="7" s="1"/>
  <c r="TTS53" i="7" s="1"/>
  <c r="TTU53" i="7" s="1"/>
  <c r="TTW53" i="7" s="1"/>
  <c r="TTY53" i="7" s="1"/>
  <c r="TUA53" i="7" s="1"/>
  <c r="TUC53" i="7" s="1"/>
  <c r="TUE53" i="7" s="1"/>
  <c r="TUG53" i="7" s="1"/>
  <c r="TUI53" i="7" s="1"/>
  <c r="TUK53" i="7" s="1"/>
  <c r="TUM53" i="7" s="1"/>
  <c r="TUO53" i="7" s="1"/>
  <c r="TUQ53" i="7" s="1"/>
  <c r="TUS53" i="7" s="1"/>
  <c r="TUU53" i="7" s="1"/>
  <c r="TUW53" i="7" s="1"/>
  <c r="TUY53" i="7" s="1"/>
  <c r="TVA53" i="7" s="1"/>
  <c r="TVC53" i="7" s="1"/>
  <c r="TVE53" i="7" s="1"/>
  <c r="TVG53" i="7" s="1"/>
  <c r="TVI53" i="7" s="1"/>
  <c r="TVK53" i="7" s="1"/>
  <c r="TVM53" i="7" s="1"/>
  <c r="TVO53" i="7" s="1"/>
  <c r="TVQ53" i="7" s="1"/>
  <c r="TVS53" i="7" s="1"/>
  <c r="TVU53" i="7" s="1"/>
  <c r="TVW53" i="7" s="1"/>
  <c r="TVY53" i="7" s="1"/>
  <c r="TWA53" i="7" s="1"/>
  <c r="TWC53" i="7" s="1"/>
  <c r="TWE53" i="7" s="1"/>
  <c r="TWG53" i="7" s="1"/>
  <c r="TWI53" i="7" s="1"/>
  <c r="TWK53" i="7" s="1"/>
  <c r="TWM53" i="7" s="1"/>
  <c r="TWO53" i="7" s="1"/>
  <c r="TWQ53" i="7" s="1"/>
  <c r="TWS53" i="7" s="1"/>
  <c r="TWU53" i="7" s="1"/>
  <c r="TWW53" i="7" s="1"/>
  <c r="TWY53" i="7" s="1"/>
  <c r="TXA53" i="7" s="1"/>
  <c r="TXC53" i="7" s="1"/>
  <c r="TXE53" i="7" s="1"/>
  <c r="TXG53" i="7" s="1"/>
  <c r="TXI53" i="7" s="1"/>
  <c r="TXK53" i="7" s="1"/>
  <c r="TXM53" i="7" s="1"/>
  <c r="TXO53" i="7" s="1"/>
  <c r="TXQ53" i="7" s="1"/>
  <c r="TXS53" i="7" s="1"/>
  <c r="TXU53" i="7" s="1"/>
  <c r="TXW53" i="7" s="1"/>
  <c r="TXY53" i="7" s="1"/>
  <c r="TYA53" i="7" s="1"/>
  <c r="TYC53" i="7" s="1"/>
  <c r="TYE53" i="7" s="1"/>
  <c r="TYG53" i="7" s="1"/>
  <c r="TYI53" i="7" s="1"/>
  <c r="TYK53" i="7" s="1"/>
  <c r="TYM53" i="7" s="1"/>
  <c r="TYO53" i="7" s="1"/>
  <c r="TYQ53" i="7" s="1"/>
  <c r="TYS53" i="7" s="1"/>
  <c r="TYU53" i="7" s="1"/>
  <c r="TYW53" i="7" s="1"/>
  <c r="TYY53" i="7" s="1"/>
  <c r="TZA53" i="7" s="1"/>
  <c r="TZC53" i="7" s="1"/>
  <c r="TZE53" i="7" s="1"/>
  <c r="TZG53" i="7" s="1"/>
  <c r="TZI53" i="7" s="1"/>
  <c r="TZK53" i="7" s="1"/>
  <c r="TZM53" i="7" s="1"/>
  <c r="TZO53" i="7" s="1"/>
  <c r="TZQ53" i="7" s="1"/>
  <c r="TZS53" i="7" s="1"/>
  <c r="TZU53" i="7" s="1"/>
  <c r="TZW53" i="7" s="1"/>
  <c r="TZY53" i="7" s="1"/>
  <c r="UAA53" i="7" s="1"/>
  <c r="UAC53" i="7" s="1"/>
  <c r="UAE53" i="7" s="1"/>
  <c r="UAG53" i="7" s="1"/>
  <c r="UAI53" i="7" s="1"/>
  <c r="UAK53" i="7" s="1"/>
  <c r="UAM53" i="7" s="1"/>
  <c r="UAO53" i="7" s="1"/>
  <c r="UAQ53" i="7" s="1"/>
  <c r="UAS53" i="7" s="1"/>
  <c r="UAU53" i="7" s="1"/>
  <c r="UAW53" i="7" s="1"/>
  <c r="UAY53" i="7" s="1"/>
  <c r="UBA53" i="7" s="1"/>
  <c r="UBC53" i="7" s="1"/>
  <c r="UBE53" i="7" s="1"/>
  <c r="UBG53" i="7" s="1"/>
  <c r="UBI53" i="7" s="1"/>
  <c r="UBK53" i="7" s="1"/>
  <c r="UBM53" i="7" s="1"/>
  <c r="UBO53" i="7" s="1"/>
  <c r="UBQ53" i="7" s="1"/>
  <c r="UBS53" i="7" s="1"/>
  <c r="UBU53" i="7" s="1"/>
  <c r="UBW53" i="7" s="1"/>
  <c r="UBY53" i="7" s="1"/>
  <c r="UCA53" i="7" s="1"/>
  <c r="UCC53" i="7" s="1"/>
  <c r="UCE53" i="7" s="1"/>
  <c r="UCG53" i="7" s="1"/>
  <c r="UCI53" i="7" s="1"/>
  <c r="UCK53" i="7" s="1"/>
  <c r="UCM53" i="7" s="1"/>
  <c r="UCO53" i="7" s="1"/>
  <c r="UCQ53" i="7" s="1"/>
  <c r="UCS53" i="7" s="1"/>
  <c r="UCU53" i="7" s="1"/>
  <c r="UCW53" i="7" s="1"/>
  <c r="UCY53" i="7" s="1"/>
  <c r="UDA53" i="7" s="1"/>
  <c r="UDC53" i="7" s="1"/>
  <c r="UDE53" i="7" s="1"/>
  <c r="UDG53" i="7" s="1"/>
  <c r="UDI53" i="7" s="1"/>
  <c r="UDK53" i="7" s="1"/>
  <c r="UDM53" i="7" s="1"/>
  <c r="UDO53" i="7" s="1"/>
  <c r="UDQ53" i="7" s="1"/>
  <c r="UDS53" i="7" s="1"/>
  <c r="UDU53" i="7" s="1"/>
  <c r="UDW53" i="7" s="1"/>
  <c r="UDY53" i="7" s="1"/>
  <c r="UEA53" i="7" s="1"/>
  <c r="UEC53" i="7" s="1"/>
  <c r="UEE53" i="7" s="1"/>
  <c r="UEG53" i="7" s="1"/>
  <c r="UEI53" i="7" s="1"/>
  <c r="UEK53" i="7" s="1"/>
  <c r="UEM53" i="7" s="1"/>
  <c r="UEO53" i="7" s="1"/>
  <c r="UEQ53" i="7" s="1"/>
  <c r="UES53" i="7" s="1"/>
  <c r="UEU53" i="7" s="1"/>
  <c r="UEW53" i="7" s="1"/>
  <c r="UEY53" i="7" s="1"/>
  <c r="UFA53" i="7" s="1"/>
  <c r="UFC53" i="7" s="1"/>
  <c r="UFE53" i="7" s="1"/>
  <c r="UFG53" i="7" s="1"/>
  <c r="UFI53" i="7" s="1"/>
  <c r="UFK53" i="7" s="1"/>
  <c r="UFM53" i="7" s="1"/>
  <c r="UFO53" i="7" s="1"/>
  <c r="UFQ53" i="7" s="1"/>
  <c r="UFS53" i="7" s="1"/>
  <c r="UFU53" i="7" s="1"/>
  <c r="UFW53" i="7" s="1"/>
  <c r="UFY53" i="7" s="1"/>
  <c r="UGA53" i="7" s="1"/>
  <c r="UGC53" i="7" s="1"/>
  <c r="UGE53" i="7" s="1"/>
  <c r="UGG53" i="7" s="1"/>
  <c r="UGI53" i="7" s="1"/>
  <c r="UGK53" i="7" s="1"/>
  <c r="UGM53" i="7" s="1"/>
  <c r="UGO53" i="7" s="1"/>
  <c r="UGQ53" i="7" s="1"/>
  <c r="UGS53" i="7" s="1"/>
  <c r="UGU53" i="7" s="1"/>
  <c r="UGW53" i="7" s="1"/>
  <c r="UGY53" i="7" s="1"/>
  <c r="UHA53" i="7" s="1"/>
  <c r="UHC53" i="7" s="1"/>
  <c r="UHE53" i="7" s="1"/>
  <c r="UHG53" i="7" s="1"/>
  <c r="UHI53" i="7" s="1"/>
  <c r="UHK53" i="7" s="1"/>
  <c r="UHM53" i="7" s="1"/>
  <c r="UHO53" i="7" s="1"/>
  <c r="UHQ53" i="7" s="1"/>
  <c r="UHS53" i="7" s="1"/>
  <c r="UHU53" i="7" s="1"/>
  <c r="UHW53" i="7" s="1"/>
  <c r="UHY53" i="7" s="1"/>
  <c r="UIA53" i="7" s="1"/>
  <c r="UIC53" i="7" s="1"/>
  <c r="UIE53" i="7" s="1"/>
  <c r="UIG53" i="7" s="1"/>
  <c r="UII53" i="7" s="1"/>
  <c r="UIK53" i="7" s="1"/>
  <c r="UIM53" i="7" s="1"/>
  <c r="UIO53" i="7" s="1"/>
  <c r="UIQ53" i="7" s="1"/>
  <c r="UIS53" i="7" s="1"/>
  <c r="UIU53" i="7" s="1"/>
  <c r="UIW53" i="7" s="1"/>
  <c r="UIY53" i="7" s="1"/>
  <c r="UJA53" i="7" s="1"/>
  <c r="UJC53" i="7" s="1"/>
  <c r="UJE53" i="7" s="1"/>
  <c r="UJG53" i="7" s="1"/>
  <c r="UJI53" i="7" s="1"/>
  <c r="UJK53" i="7" s="1"/>
  <c r="UJM53" i="7" s="1"/>
  <c r="UJO53" i="7" s="1"/>
  <c r="UJQ53" i="7" s="1"/>
  <c r="UJS53" i="7" s="1"/>
  <c r="UJU53" i="7" s="1"/>
  <c r="UJW53" i="7" s="1"/>
  <c r="UJY53" i="7" s="1"/>
  <c r="UKA53" i="7" s="1"/>
  <c r="UKC53" i="7" s="1"/>
  <c r="UKE53" i="7" s="1"/>
  <c r="UKG53" i="7" s="1"/>
  <c r="UKI53" i="7" s="1"/>
  <c r="UKK53" i="7" s="1"/>
  <c r="UKM53" i="7" s="1"/>
  <c r="UKO53" i="7" s="1"/>
  <c r="UKQ53" i="7" s="1"/>
  <c r="UKS53" i="7" s="1"/>
  <c r="UKU53" i="7" s="1"/>
  <c r="UKW53" i="7" s="1"/>
  <c r="UKY53" i="7" s="1"/>
  <c r="ULA53" i="7" s="1"/>
  <c r="ULC53" i="7" s="1"/>
  <c r="ULE53" i="7" s="1"/>
  <c r="ULG53" i="7" s="1"/>
  <c r="ULI53" i="7" s="1"/>
  <c r="ULK53" i="7" s="1"/>
  <c r="ULM53" i="7" s="1"/>
  <c r="ULO53" i="7" s="1"/>
  <c r="ULQ53" i="7" s="1"/>
  <c r="ULS53" i="7" s="1"/>
  <c r="ULU53" i="7" s="1"/>
  <c r="ULW53" i="7" s="1"/>
  <c r="ULY53" i="7" s="1"/>
  <c r="UMA53" i="7" s="1"/>
  <c r="UMC53" i="7" s="1"/>
  <c r="UME53" i="7" s="1"/>
  <c r="UMG53" i="7" s="1"/>
  <c r="UMI53" i="7" s="1"/>
  <c r="UMK53" i="7" s="1"/>
  <c r="UMM53" i="7" s="1"/>
  <c r="UMO53" i="7" s="1"/>
  <c r="UMQ53" i="7" s="1"/>
  <c r="UMS53" i="7" s="1"/>
  <c r="UMU53" i="7" s="1"/>
  <c r="UMW53" i="7" s="1"/>
  <c r="UMY53" i="7" s="1"/>
  <c r="UNA53" i="7" s="1"/>
  <c r="UNC53" i="7" s="1"/>
  <c r="UNE53" i="7" s="1"/>
  <c r="UNG53" i="7" s="1"/>
  <c r="UNI53" i="7" s="1"/>
  <c r="UNK53" i="7" s="1"/>
  <c r="UNM53" i="7" s="1"/>
  <c r="UNO53" i="7" s="1"/>
  <c r="UNQ53" i="7" s="1"/>
  <c r="UNS53" i="7" s="1"/>
  <c r="UNU53" i="7" s="1"/>
  <c r="UNW53" i="7" s="1"/>
  <c r="UNY53" i="7" s="1"/>
  <c r="UOA53" i="7" s="1"/>
  <c r="UOC53" i="7" s="1"/>
  <c r="UOE53" i="7" s="1"/>
  <c r="UOG53" i="7" s="1"/>
  <c r="UOI53" i="7" s="1"/>
  <c r="UOK53" i="7" s="1"/>
  <c r="UOM53" i="7" s="1"/>
  <c r="UOO53" i="7" s="1"/>
  <c r="UOQ53" i="7" s="1"/>
  <c r="UOS53" i="7" s="1"/>
  <c r="UOU53" i="7" s="1"/>
  <c r="UOW53" i="7" s="1"/>
  <c r="UOY53" i="7" s="1"/>
  <c r="UPA53" i="7" s="1"/>
  <c r="UPC53" i="7" s="1"/>
  <c r="UPE53" i="7" s="1"/>
  <c r="UPG53" i="7" s="1"/>
  <c r="UPI53" i="7" s="1"/>
  <c r="UPK53" i="7" s="1"/>
  <c r="UPM53" i="7" s="1"/>
  <c r="UPO53" i="7" s="1"/>
  <c r="UPQ53" i="7" s="1"/>
  <c r="UPS53" i="7" s="1"/>
  <c r="UPU53" i="7" s="1"/>
  <c r="UPW53" i="7" s="1"/>
  <c r="UPY53" i="7" s="1"/>
  <c r="UQA53" i="7" s="1"/>
  <c r="UQC53" i="7" s="1"/>
  <c r="UQE53" i="7" s="1"/>
  <c r="UQG53" i="7" s="1"/>
  <c r="UQI53" i="7" s="1"/>
  <c r="UQK53" i="7" s="1"/>
  <c r="UQM53" i="7" s="1"/>
  <c r="UQO53" i="7" s="1"/>
  <c r="UQQ53" i="7" s="1"/>
  <c r="UQS53" i="7" s="1"/>
  <c r="UQU53" i="7" s="1"/>
  <c r="UQW53" i="7" s="1"/>
  <c r="UQY53" i="7" s="1"/>
  <c r="URA53" i="7" s="1"/>
  <c r="URC53" i="7" s="1"/>
  <c r="URE53" i="7" s="1"/>
  <c r="URG53" i="7" s="1"/>
  <c r="URI53" i="7" s="1"/>
  <c r="URK53" i="7" s="1"/>
  <c r="URM53" i="7" s="1"/>
  <c r="URO53" i="7" s="1"/>
  <c r="URQ53" i="7" s="1"/>
  <c r="URS53" i="7" s="1"/>
  <c r="URU53" i="7" s="1"/>
  <c r="URW53" i="7" s="1"/>
  <c r="URY53" i="7" s="1"/>
  <c r="USA53" i="7" s="1"/>
  <c r="USC53" i="7" s="1"/>
  <c r="USE53" i="7" s="1"/>
  <c r="USG53" i="7" s="1"/>
  <c r="USI53" i="7" s="1"/>
  <c r="USK53" i="7" s="1"/>
  <c r="USM53" i="7" s="1"/>
  <c r="USO53" i="7" s="1"/>
  <c r="USQ53" i="7" s="1"/>
  <c r="USS53" i="7" s="1"/>
  <c r="USU53" i="7" s="1"/>
  <c r="USW53" i="7" s="1"/>
  <c r="USY53" i="7" s="1"/>
  <c r="UTA53" i="7" s="1"/>
  <c r="UTC53" i="7" s="1"/>
  <c r="UTE53" i="7" s="1"/>
  <c r="UTG53" i="7" s="1"/>
  <c r="UTI53" i="7" s="1"/>
  <c r="UTK53" i="7" s="1"/>
  <c r="UTM53" i="7" s="1"/>
  <c r="UTO53" i="7" s="1"/>
  <c r="UTQ53" i="7" s="1"/>
  <c r="UTS53" i="7" s="1"/>
  <c r="UTU53" i="7" s="1"/>
  <c r="UTW53" i="7" s="1"/>
  <c r="UTY53" i="7" s="1"/>
  <c r="UUA53" i="7" s="1"/>
  <c r="UUC53" i="7" s="1"/>
  <c r="UUE53" i="7" s="1"/>
  <c r="UUG53" i="7" s="1"/>
  <c r="UUI53" i="7" s="1"/>
  <c r="UUK53" i="7" s="1"/>
  <c r="UUM53" i="7" s="1"/>
  <c r="UUO53" i="7" s="1"/>
  <c r="UUQ53" i="7" s="1"/>
  <c r="UUS53" i="7" s="1"/>
  <c r="UUU53" i="7" s="1"/>
  <c r="UUW53" i="7" s="1"/>
  <c r="UUY53" i="7" s="1"/>
  <c r="UVA53" i="7" s="1"/>
  <c r="UVC53" i="7" s="1"/>
  <c r="UVE53" i="7" s="1"/>
  <c r="UVG53" i="7" s="1"/>
  <c r="UVI53" i="7" s="1"/>
  <c r="UVK53" i="7" s="1"/>
  <c r="UVM53" i="7" s="1"/>
  <c r="UVO53" i="7" s="1"/>
  <c r="UVQ53" i="7" s="1"/>
  <c r="UVS53" i="7" s="1"/>
  <c r="UVU53" i="7" s="1"/>
  <c r="UVW53" i="7" s="1"/>
  <c r="UVY53" i="7" s="1"/>
  <c r="UWA53" i="7" s="1"/>
  <c r="UWC53" i="7" s="1"/>
  <c r="UWE53" i="7" s="1"/>
  <c r="UWG53" i="7" s="1"/>
  <c r="UWI53" i="7" s="1"/>
  <c r="UWK53" i="7" s="1"/>
  <c r="UWM53" i="7" s="1"/>
  <c r="UWO53" i="7" s="1"/>
  <c r="UWQ53" i="7" s="1"/>
  <c r="UWS53" i="7" s="1"/>
  <c r="UWU53" i="7" s="1"/>
  <c r="UWW53" i="7" s="1"/>
  <c r="UWY53" i="7" s="1"/>
  <c r="UXA53" i="7" s="1"/>
  <c r="UXC53" i="7" s="1"/>
  <c r="UXE53" i="7" s="1"/>
  <c r="UXG53" i="7" s="1"/>
  <c r="UXI53" i="7" s="1"/>
  <c r="UXK53" i="7" s="1"/>
  <c r="UXM53" i="7" s="1"/>
  <c r="UXO53" i="7" s="1"/>
  <c r="UXQ53" i="7" s="1"/>
  <c r="UXS53" i="7" s="1"/>
  <c r="UXU53" i="7" s="1"/>
  <c r="UXW53" i="7" s="1"/>
  <c r="UXY53" i="7" s="1"/>
  <c r="UYA53" i="7" s="1"/>
  <c r="UYC53" i="7" s="1"/>
  <c r="UYE53" i="7" s="1"/>
  <c r="UYG53" i="7" s="1"/>
  <c r="UYI53" i="7" s="1"/>
  <c r="UYK53" i="7" s="1"/>
  <c r="UYM53" i="7" s="1"/>
  <c r="UYO53" i="7" s="1"/>
  <c r="UYQ53" i="7" s="1"/>
  <c r="UYS53" i="7" s="1"/>
  <c r="UYU53" i="7" s="1"/>
  <c r="UYW53" i="7" s="1"/>
  <c r="UYY53" i="7" s="1"/>
  <c r="UZA53" i="7" s="1"/>
  <c r="UZC53" i="7" s="1"/>
  <c r="UZE53" i="7" s="1"/>
  <c r="UZG53" i="7" s="1"/>
  <c r="UZI53" i="7" s="1"/>
  <c r="UZK53" i="7" s="1"/>
  <c r="UZM53" i="7" s="1"/>
  <c r="UZO53" i="7" s="1"/>
  <c r="UZQ53" i="7" s="1"/>
  <c r="UZS53" i="7" s="1"/>
  <c r="UZU53" i="7" s="1"/>
  <c r="UZW53" i="7" s="1"/>
  <c r="UZY53" i="7" s="1"/>
  <c r="VAA53" i="7" s="1"/>
  <c r="VAC53" i="7" s="1"/>
  <c r="VAE53" i="7" s="1"/>
  <c r="VAG53" i="7" s="1"/>
  <c r="VAI53" i="7" s="1"/>
  <c r="VAK53" i="7" s="1"/>
  <c r="VAM53" i="7" s="1"/>
  <c r="VAO53" i="7" s="1"/>
  <c r="VAQ53" i="7" s="1"/>
  <c r="VAS53" i="7" s="1"/>
  <c r="VAU53" i="7" s="1"/>
  <c r="VAW53" i="7" s="1"/>
  <c r="VAY53" i="7" s="1"/>
  <c r="VBA53" i="7" s="1"/>
  <c r="VBC53" i="7" s="1"/>
  <c r="VBE53" i="7" s="1"/>
  <c r="VBG53" i="7" s="1"/>
  <c r="VBI53" i="7" s="1"/>
  <c r="VBK53" i="7" s="1"/>
  <c r="VBM53" i="7" s="1"/>
  <c r="VBO53" i="7" s="1"/>
  <c r="VBQ53" i="7" s="1"/>
  <c r="VBS53" i="7" s="1"/>
  <c r="VBU53" i="7" s="1"/>
  <c r="VBW53" i="7" s="1"/>
  <c r="VBY53" i="7" s="1"/>
  <c r="VCA53" i="7" s="1"/>
  <c r="VCC53" i="7" s="1"/>
  <c r="VCE53" i="7" s="1"/>
  <c r="VCG53" i="7" s="1"/>
  <c r="VCI53" i="7" s="1"/>
  <c r="VCK53" i="7" s="1"/>
  <c r="VCM53" i="7" s="1"/>
  <c r="VCO53" i="7" s="1"/>
  <c r="VCQ53" i="7" s="1"/>
  <c r="VCS53" i="7" s="1"/>
  <c r="VCU53" i="7" s="1"/>
  <c r="VCW53" i="7" s="1"/>
  <c r="VCY53" i="7" s="1"/>
  <c r="VDA53" i="7" s="1"/>
  <c r="VDC53" i="7" s="1"/>
  <c r="VDE53" i="7" s="1"/>
  <c r="VDG53" i="7" s="1"/>
  <c r="VDI53" i="7" s="1"/>
  <c r="VDK53" i="7" s="1"/>
  <c r="VDM53" i="7" s="1"/>
  <c r="VDO53" i="7" s="1"/>
  <c r="VDQ53" i="7" s="1"/>
  <c r="VDS53" i="7" s="1"/>
  <c r="VDU53" i="7" s="1"/>
  <c r="VDW53" i="7" s="1"/>
  <c r="VDY53" i="7" s="1"/>
  <c r="VEA53" i="7" s="1"/>
  <c r="VEC53" i="7" s="1"/>
  <c r="VEE53" i="7" s="1"/>
  <c r="VEG53" i="7" s="1"/>
  <c r="VEI53" i="7" s="1"/>
  <c r="VEK53" i="7" s="1"/>
  <c r="VEM53" i="7" s="1"/>
  <c r="VEO53" i="7" s="1"/>
  <c r="VEQ53" i="7" s="1"/>
  <c r="VES53" i="7" s="1"/>
  <c r="VEU53" i="7" s="1"/>
  <c r="VEW53" i="7" s="1"/>
  <c r="VEY53" i="7" s="1"/>
  <c r="VFA53" i="7" s="1"/>
  <c r="VFC53" i="7" s="1"/>
  <c r="VFE53" i="7" s="1"/>
  <c r="VFG53" i="7" s="1"/>
  <c r="VFI53" i="7" s="1"/>
  <c r="VFK53" i="7" s="1"/>
  <c r="VFM53" i="7" s="1"/>
  <c r="VFO53" i="7" s="1"/>
  <c r="VFQ53" i="7" s="1"/>
  <c r="VFS53" i="7" s="1"/>
  <c r="VFU53" i="7" s="1"/>
  <c r="VFW53" i="7" s="1"/>
  <c r="VFY53" i="7" s="1"/>
  <c r="VGA53" i="7" s="1"/>
  <c r="VGC53" i="7" s="1"/>
  <c r="VGE53" i="7" s="1"/>
  <c r="VGG53" i="7" s="1"/>
  <c r="VGI53" i="7" s="1"/>
  <c r="VGK53" i="7" s="1"/>
  <c r="VGM53" i="7" s="1"/>
  <c r="VGO53" i="7" s="1"/>
  <c r="VGQ53" i="7" s="1"/>
  <c r="VGS53" i="7" s="1"/>
  <c r="VGU53" i="7" s="1"/>
  <c r="VGW53" i="7" s="1"/>
  <c r="VGY53" i="7" s="1"/>
  <c r="VHA53" i="7" s="1"/>
  <c r="VHC53" i="7" s="1"/>
  <c r="VHE53" i="7" s="1"/>
  <c r="VHG53" i="7" s="1"/>
  <c r="VHI53" i="7" s="1"/>
  <c r="VHK53" i="7" s="1"/>
  <c r="VHM53" i="7" s="1"/>
  <c r="VHO53" i="7" s="1"/>
  <c r="VHQ53" i="7" s="1"/>
  <c r="VHS53" i="7" s="1"/>
  <c r="VHU53" i="7" s="1"/>
  <c r="VHW53" i="7" s="1"/>
  <c r="VHY53" i="7" s="1"/>
  <c r="VIA53" i="7" s="1"/>
  <c r="VIC53" i="7" s="1"/>
  <c r="VIE53" i="7" s="1"/>
  <c r="VIG53" i="7" s="1"/>
  <c r="VII53" i="7" s="1"/>
  <c r="VIK53" i="7" s="1"/>
  <c r="VIM53" i="7" s="1"/>
  <c r="VIO53" i="7" s="1"/>
  <c r="VIQ53" i="7" s="1"/>
  <c r="VIS53" i="7" s="1"/>
  <c r="VIU53" i="7" s="1"/>
  <c r="VIW53" i="7" s="1"/>
  <c r="VIY53" i="7" s="1"/>
  <c r="VJA53" i="7" s="1"/>
  <c r="VJC53" i="7" s="1"/>
  <c r="VJE53" i="7" s="1"/>
  <c r="VJG53" i="7" s="1"/>
  <c r="VJI53" i="7" s="1"/>
  <c r="VJK53" i="7" s="1"/>
  <c r="VJM53" i="7" s="1"/>
  <c r="VJO53" i="7" s="1"/>
  <c r="VJQ53" i="7" s="1"/>
  <c r="VJS53" i="7" s="1"/>
  <c r="VJU53" i="7" s="1"/>
  <c r="VJW53" i="7" s="1"/>
  <c r="VJY53" i="7" s="1"/>
  <c r="VKA53" i="7" s="1"/>
  <c r="VKC53" i="7" s="1"/>
  <c r="VKE53" i="7" s="1"/>
  <c r="VKG53" i="7" s="1"/>
  <c r="VKI53" i="7" s="1"/>
  <c r="VKK53" i="7" s="1"/>
  <c r="VKM53" i="7" s="1"/>
  <c r="VKO53" i="7" s="1"/>
  <c r="VKQ53" i="7" s="1"/>
  <c r="VKS53" i="7" s="1"/>
  <c r="VKU53" i="7" s="1"/>
  <c r="VKW53" i="7" s="1"/>
  <c r="VKY53" i="7" s="1"/>
  <c r="VLA53" i="7" s="1"/>
  <c r="VLC53" i="7" s="1"/>
  <c r="VLE53" i="7" s="1"/>
  <c r="VLG53" i="7" s="1"/>
  <c r="VLI53" i="7" s="1"/>
  <c r="VLK53" i="7" s="1"/>
  <c r="VLM53" i="7" s="1"/>
  <c r="VLO53" i="7" s="1"/>
  <c r="VLQ53" i="7" s="1"/>
  <c r="VLS53" i="7" s="1"/>
  <c r="VLU53" i="7" s="1"/>
  <c r="VLW53" i="7" s="1"/>
  <c r="VLY53" i="7" s="1"/>
  <c r="VMA53" i="7" s="1"/>
  <c r="VMC53" i="7" s="1"/>
  <c r="VME53" i="7" s="1"/>
  <c r="VMG53" i="7" s="1"/>
  <c r="VMI53" i="7" s="1"/>
  <c r="VMK53" i="7" s="1"/>
  <c r="VMM53" i="7" s="1"/>
  <c r="VMO53" i="7" s="1"/>
  <c r="VMQ53" i="7" s="1"/>
  <c r="VMS53" i="7" s="1"/>
  <c r="VMU53" i="7" s="1"/>
  <c r="VMW53" i="7" s="1"/>
  <c r="VMY53" i="7" s="1"/>
  <c r="VNA53" i="7" s="1"/>
  <c r="VNC53" i="7" s="1"/>
  <c r="VNE53" i="7" s="1"/>
  <c r="VNG53" i="7" s="1"/>
  <c r="VNI53" i="7" s="1"/>
  <c r="VNK53" i="7" s="1"/>
  <c r="VNM53" i="7" s="1"/>
  <c r="VNO53" i="7" s="1"/>
  <c r="VNQ53" i="7" s="1"/>
  <c r="VNS53" i="7" s="1"/>
  <c r="VNU53" i="7" s="1"/>
  <c r="VNW53" i="7" s="1"/>
  <c r="VNY53" i="7" s="1"/>
  <c r="VOA53" i="7" s="1"/>
  <c r="VOC53" i="7" s="1"/>
  <c r="VOE53" i="7" s="1"/>
  <c r="VOG53" i="7" s="1"/>
  <c r="VOI53" i="7" s="1"/>
  <c r="VOK53" i="7" s="1"/>
  <c r="VOM53" i="7" s="1"/>
  <c r="VOO53" i="7" s="1"/>
  <c r="VOQ53" i="7" s="1"/>
  <c r="VOS53" i="7" s="1"/>
  <c r="VOU53" i="7" s="1"/>
  <c r="VOW53" i="7" s="1"/>
  <c r="VOY53" i="7" s="1"/>
  <c r="VPA53" i="7" s="1"/>
  <c r="VPC53" i="7" s="1"/>
  <c r="VPE53" i="7" s="1"/>
  <c r="VPG53" i="7" s="1"/>
  <c r="VPI53" i="7" s="1"/>
  <c r="VPK53" i="7" s="1"/>
  <c r="VPM53" i="7" s="1"/>
  <c r="VPO53" i="7" s="1"/>
  <c r="VPQ53" i="7" s="1"/>
  <c r="VPS53" i="7" s="1"/>
  <c r="VPU53" i="7" s="1"/>
  <c r="VPW53" i="7" s="1"/>
  <c r="VPY53" i="7" s="1"/>
  <c r="VQA53" i="7" s="1"/>
  <c r="VQC53" i="7" s="1"/>
  <c r="VQE53" i="7" s="1"/>
  <c r="VQG53" i="7" s="1"/>
  <c r="VQI53" i="7" s="1"/>
  <c r="VQK53" i="7" s="1"/>
  <c r="VQM53" i="7" s="1"/>
  <c r="VQO53" i="7" s="1"/>
  <c r="VQQ53" i="7" s="1"/>
  <c r="VQS53" i="7" s="1"/>
  <c r="VQU53" i="7" s="1"/>
  <c r="VQW53" i="7" s="1"/>
  <c r="VQY53" i="7" s="1"/>
  <c r="VRA53" i="7" s="1"/>
  <c r="VRC53" i="7" s="1"/>
  <c r="VRE53" i="7" s="1"/>
  <c r="VRG53" i="7" s="1"/>
  <c r="VRI53" i="7" s="1"/>
  <c r="VRK53" i="7" s="1"/>
  <c r="VRM53" i="7" s="1"/>
  <c r="VRO53" i="7" s="1"/>
  <c r="VRQ53" i="7" s="1"/>
  <c r="VRS53" i="7" s="1"/>
  <c r="VRU53" i="7" s="1"/>
  <c r="VRW53" i="7" s="1"/>
  <c r="VRY53" i="7" s="1"/>
  <c r="VSA53" i="7" s="1"/>
  <c r="VSC53" i="7" s="1"/>
  <c r="VSE53" i="7" s="1"/>
  <c r="VSG53" i="7" s="1"/>
  <c r="VSI53" i="7" s="1"/>
  <c r="VSK53" i="7" s="1"/>
  <c r="VSM53" i="7" s="1"/>
  <c r="VSO53" i="7" s="1"/>
  <c r="VSQ53" i="7" s="1"/>
  <c r="VSS53" i="7" s="1"/>
  <c r="VSU53" i="7" s="1"/>
  <c r="VSW53" i="7" s="1"/>
  <c r="VSY53" i="7" s="1"/>
  <c r="VTA53" i="7" s="1"/>
  <c r="VTC53" i="7" s="1"/>
  <c r="VTE53" i="7" s="1"/>
  <c r="VTG53" i="7" s="1"/>
  <c r="VTI53" i="7" s="1"/>
  <c r="VTK53" i="7" s="1"/>
  <c r="VTM53" i="7" s="1"/>
  <c r="VTO53" i="7" s="1"/>
  <c r="VTQ53" i="7" s="1"/>
  <c r="VTS53" i="7" s="1"/>
  <c r="VTU53" i="7" s="1"/>
  <c r="VTW53" i="7" s="1"/>
  <c r="VTY53" i="7" s="1"/>
  <c r="VUA53" i="7" s="1"/>
  <c r="VUC53" i="7" s="1"/>
  <c r="VUE53" i="7" s="1"/>
  <c r="VUG53" i="7" s="1"/>
  <c r="VUI53" i="7" s="1"/>
  <c r="VUK53" i="7" s="1"/>
  <c r="VUM53" i="7" s="1"/>
  <c r="VUO53" i="7" s="1"/>
  <c r="VUQ53" i="7" s="1"/>
  <c r="VUS53" i="7" s="1"/>
  <c r="VUU53" i="7" s="1"/>
  <c r="VUW53" i="7" s="1"/>
  <c r="VUY53" i="7" s="1"/>
  <c r="VVA53" i="7" s="1"/>
  <c r="VVC53" i="7" s="1"/>
  <c r="VVE53" i="7" s="1"/>
  <c r="VVG53" i="7" s="1"/>
  <c r="VVI53" i="7" s="1"/>
  <c r="VVK53" i="7" s="1"/>
  <c r="VVM53" i="7" s="1"/>
  <c r="VVO53" i="7" s="1"/>
  <c r="VVQ53" i="7" s="1"/>
  <c r="VVS53" i="7" s="1"/>
  <c r="VVU53" i="7" s="1"/>
  <c r="VVW53" i="7" s="1"/>
  <c r="VVY53" i="7" s="1"/>
  <c r="VWA53" i="7" s="1"/>
  <c r="VWC53" i="7" s="1"/>
  <c r="VWE53" i="7" s="1"/>
  <c r="VWG53" i="7" s="1"/>
  <c r="VWI53" i="7" s="1"/>
  <c r="VWK53" i="7" s="1"/>
  <c r="VWM53" i="7" s="1"/>
  <c r="VWO53" i="7" s="1"/>
  <c r="VWQ53" i="7" s="1"/>
  <c r="VWS53" i="7" s="1"/>
  <c r="VWU53" i="7" s="1"/>
  <c r="VWW53" i="7" s="1"/>
  <c r="VWY53" i="7" s="1"/>
  <c r="VXA53" i="7" s="1"/>
  <c r="VXC53" i="7" s="1"/>
  <c r="VXE53" i="7" s="1"/>
  <c r="VXG53" i="7" s="1"/>
  <c r="VXI53" i="7" s="1"/>
  <c r="VXK53" i="7" s="1"/>
  <c r="VXM53" i="7" s="1"/>
  <c r="VXO53" i="7" s="1"/>
  <c r="VXQ53" i="7" s="1"/>
  <c r="VXS53" i="7" s="1"/>
  <c r="VXU53" i="7" s="1"/>
  <c r="VXW53" i="7" s="1"/>
  <c r="VXY53" i="7" s="1"/>
  <c r="VYA53" i="7" s="1"/>
  <c r="VYC53" i="7" s="1"/>
  <c r="VYE53" i="7" s="1"/>
  <c r="VYG53" i="7" s="1"/>
  <c r="VYI53" i="7" s="1"/>
  <c r="VYK53" i="7" s="1"/>
  <c r="VYM53" i="7" s="1"/>
  <c r="VYO53" i="7" s="1"/>
  <c r="VYQ53" i="7" s="1"/>
  <c r="VYS53" i="7" s="1"/>
  <c r="VYU53" i="7" s="1"/>
  <c r="VYW53" i="7" s="1"/>
  <c r="VYY53" i="7" s="1"/>
  <c r="VZA53" i="7" s="1"/>
  <c r="VZC53" i="7" s="1"/>
  <c r="VZE53" i="7" s="1"/>
  <c r="VZG53" i="7" s="1"/>
  <c r="VZI53" i="7" s="1"/>
  <c r="VZK53" i="7" s="1"/>
  <c r="VZM53" i="7" s="1"/>
  <c r="VZO53" i="7" s="1"/>
  <c r="VZQ53" i="7" s="1"/>
  <c r="VZS53" i="7" s="1"/>
  <c r="VZU53" i="7" s="1"/>
  <c r="VZW53" i="7" s="1"/>
  <c r="VZY53" i="7" s="1"/>
  <c r="WAA53" i="7" s="1"/>
  <c r="WAC53" i="7" s="1"/>
  <c r="WAE53" i="7" s="1"/>
  <c r="WAG53" i="7" s="1"/>
  <c r="WAI53" i="7" s="1"/>
  <c r="WAK53" i="7" s="1"/>
  <c r="WAM53" i="7" s="1"/>
  <c r="WAO53" i="7" s="1"/>
  <c r="WAQ53" i="7" s="1"/>
  <c r="WAS53" i="7" s="1"/>
  <c r="WAU53" i="7" s="1"/>
  <c r="WAW53" i="7" s="1"/>
  <c r="WAY53" i="7" s="1"/>
  <c r="WBA53" i="7" s="1"/>
  <c r="WBC53" i="7" s="1"/>
  <c r="WBE53" i="7" s="1"/>
  <c r="WBG53" i="7" s="1"/>
  <c r="WBI53" i="7" s="1"/>
  <c r="WBK53" i="7" s="1"/>
  <c r="WBM53" i="7" s="1"/>
  <c r="WBO53" i="7" s="1"/>
  <c r="WBQ53" i="7" s="1"/>
  <c r="WBS53" i="7" s="1"/>
  <c r="WBU53" i="7" s="1"/>
  <c r="WBW53" i="7" s="1"/>
  <c r="WBY53" i="7" s="1"/>
  <c r="WCA53" i="7" s="1"/>
  <c r="WCC53" i="7" s="1"/>
  <c r="WCE53" i="7" s="1"/>
  <c r="WCG53" i="7" s="1"/>
  <c r="WCI53" i="7" s="1"/>
  <c r="WCK53" i="7" s="1"/>
  <c r="WCM53" i="7" s="1"/>
  <c r="WCO53" i="7" s="1"/>
  <c r="WCQ53" i="7" s="1"/>
  <c r="WCS53" i="7" s="1"/>
  <c r="WCU53" i="7" s="1"/>
  <c r="WCW53" i="7" s="1"/>
  <c r="WCY53" i="7" s="1"/>
  <c r="WDA53" i="7" s="1"/>
  <c r="WDC53" i="7" s="1"/>
  <c r="WDE53" i="7" s="1"/>
  <c r="WDG53" i="7" s="1"/>
  <c r="WDI53" i="7" s="1"/>
  <c r="WDK53" i="7" s="1"/>
  <c r="WDM53" i="7" s="1"/>
  <c r="WDO53" i="7" s="1"/>
  <c r="WDQ53" i="7" s="1"/>
  <c r="WDS53" i="7" s="1"/>
  <c r="WDU53" i="7" s="1"/>
  <c r="WDW53" i="7" s="1"/>
  <c r="WDY53" i="7" s="1"/>
  <c r="WEA53" i="7" s="1"/>
  <c r="WEC53" i="7" s="1"/>
  <c r="WEE53" i="7" s="1"/>
  <c r="WEG53" i="7" s="1"/>
  <c r="WEI53" i="7" s="1"/>
  <c r="WEK53" i="7" s="1"/>
  <c r="WEM53" i="7" s="1"/>
  <c r="WEO53" i="7" s="1"/>
  <c r="WEQ53" i="7" s="1"/>
  <c r="WES53" i="7" s="1"/>
  <c r="WEU53" i="7" s="1"/>
  <c r="WEW53" i="7" s="1"/>
  <c r="WEY53" i="7" s="1"/>
  <c r="WFA53" i="7" s="1"/>
  <c r="WFC53" i="7" s="1"/>
  <c r="WFE53" i="7" s="1"/>
  <c r="WFG53" i="7" s="1"/>
  <c r="WFI53" i="7" s="1"/>
  <c r="WFK53" i="7" s="1"/>
  <c r="WFM53" i="7" s="1"/>
  <c r="WFO53" i="7" s="1"/>
  <c r="WFQ53" i="7" s="1"/>
  <c r="WFS53" i="7" s="1"/>
  <c r="WFU53" i="7" s="1"/>
  <c r="WFW53" i="7" s="1"/>
  <c r="WFY53" i="7" s="1"/>
  <c r="WGA53" i="7" s="1"/>
  <c r="WGC53" i="7" s="1"/>
  <c r="WGE53" i="7" s="1"/>
  <c r="WGG53" i="7" s="1"/>
  <c r="WGI53" i="7" s="1"/>
  <c r="WGK53" i="7" s="1"/>
  <c r="WGM53" i="7" s="1"/>
  <c r="WGO53" i="7" s="1"/>
  <c r="WGQ53" i="7" s="1"/>
  <c r="WGS53" i="7" s="1"/>
  <c r="WGU53" i="7" s="1"/>
  <c r="WGW53" i="7" s="1"/>
  <c r="WGY53" i="7" s="1"/>
  <c r="WHA53" i="7" s="1"/>
  <c r="WHC53" i="7" s="1"/>
  <c r="WHE53" i="7" s="1"/>
  <c r="WHG53" i="7" s="1"/>
  <c r="WHI53" i="7" s="1"/>
  <c r="WHK53" i="7" s="1"/>
  <c r="WHM53" i="7" s="1"/>
  <c r="WHO53" i="7" s="1"/>
  <c r="WHQ53" i="7" s="1"/>
  <c r="WHS53" i="7" s="1"/>
  <c r="WHU53" i="7" s="1"/>
  <c r="WHW53" i="7" s="1"/>
  <c r="WHY53" i="7" s="1"/>
  <c r="WIA53" i="7" s="1"/>
  <c r="WIC53" i="7" s="1"/>
  <c r="WIE53" i="7" s="1"/>
  <c r="WIG53" i="7" s="1"/>
  <c r="WII53" i="7" s="1"/>
  <c r="WIK53" i="7" s="1"/>
  <c r="WIM53" i="7" s="1"/>
  <c r="WIO53" i="7" s="1"/>
  <c r="WIQ53" i="7" s="1"/>
  <c r="WIS53" i="7" s="1"/>
  <c r="WIU53" i="7" s="1"/>
  <c r="WIW53" i="7" s="1"/>
  <c r="WIY53" i="7" s="1"/>
  <c r="WJA53" i="7" s="1"/>
  <c r="WJC53" i="7" s="1"/>
  <c r="WJE53" i="7" s="1"/>
  <c r="WJG53" i="7" s="1"/>
  <c r="WJI53" i="7" s="1"/>
  <c r="WJK53" i="7" s="1"/>
  <c r="WJM53" i="7" s="1"/>
  <c r="WJO53" i="7" s="1"/>
  <c r="WJQ53" i="7" s="1"/>
  <c r="WJS53" i="7" s="1"/>
  <c r="WJU53" i="7" s="1"/>
  <c r="WJW53" i="7" s="1"/>
  <c r="WJY53" i="7" s="1"/>
  <c r="WKA53" i="7" s="1"/>
  <c r="WKC53" i="7" s="1"/>
  <c r="WKE53" i="7" s="1"/>
  <c r="WKG53" i="7" s="1"/>
  <c r="WKI53" i="7" s="1"/>
  <c r="WKK53" i="7" s="1"/>
  <c r="WKM53" i="7" s="1"/>
  <c r="WKO53" i="7" s="1"/>
  <c r="WKQ53" i="7" s="1"/>
  <c r="WKS53" i="7" s="1"/>
  <c r="WKU53" i="7" s="1"/>
  <c r="WKW53" i="7" s="1"/>
  <c r="WKY53" i="7" s="1"/>
  <c r="WLA53" i="7" s="1"/>
  <c r="WLC53" i="7" s="1"/>
  <c r="WLE53" i="7" s="1"/>
  <c r="WLG53" i="7" s="1"/>
  <c r="WLI53" i="7" s="1"/>
  <c r="WLK53" i="7" s="1"/>
  <c r="WLM53" i="7" s="1"/>
  <c r="WLO53" i="7" s="1"/>
  <c r="WLQ53" i="7" s="1"/>
  <c r="WLS53" i="7" s="1"/>
  <c r="WLU53" i="7" s="1"/>
  <c r="WLW53" i="7" s="1"/>
  <c r="WLY53" i="7" s="1"/>
  <c r="WMA53" i="7" s="1"/>
  <c r="WMC53" i="7" s="1"/>
  <c r="WME53" i="7" s="1"/>
  <c r="WMG53" i="7" s="1"/>
  <c r="WMI53" i="7" s="1"/>
  <c r="WMK53" i="7" s="1"/>
  <c r="WMM53" i="7" s="1"/>
  <c r="WMO53" i="7" s="1"/>
  <c r="WMQ53" i="7" s="1"/>
  <c r="WMS53" i="7" s="1"/>
  <c r="WMU53" i="7" s="1"/>
  <c r="WMW53" i="7" s="1"/>
  <c r="WMY53" i="7" s="1"/>
  <c r="WNA53" i="7" s="1"/>
  <c r="WNC53" i="7" s="1"/>
  <c r="WNE53" i="7" s="1"/>
  <c r="WNG53" i="7" s="1"/>
  <c r="WNI53" i="7" s="1"/>
  <c r="WNK53" i="7" s="1"/>
  <c r="WNM53" i="7" s="1"/>
  <c r="WNO53" i="7" s="1"/>
  <c r="WNQ53" i="7" s="1"/>
  <c r="WNS53" i="7" s="1"/>
  <c r="WNU53" i="7" s="1"/>
  <c r="WNW53" i="7" s="1"/>
  <c r="WNY53" i="7" s="1"/>
  <c r="WOA53" i="7" s="1"/>
  <c r="WOC53" i="7" s="1"/>
  <c r="WOE53" i="7" s="1"/>
  <c r="WOG53" i="7" s="1"/>
  <c r="WOI53" i="7" s="1"/>
  <c r="WOK53" i="7" s="1"/>
  <c r="WOM53" i="7" s="1"/>
  <c r="WOO53" i="7" s="1"/>
  <c r="WOQ53" i="7" s="1"/>
  <c r="WOS53" i="7" s="1"/>
  <c r="WOU53" i="7" s="1"/>
  <c r="WOW53" i="7" s="1"/>
  <c r="WOY53" i="7" s="1"/>
  <c r="WPA53" i="7" s="1"/>
  <c r="WPC53" i="7" s="1"/>
  <c r="WPE53" i="7" s="1"/>
  <c r="WPG53" i="7" s="1"/>
  <c r="WPI53" i="7" s="1"/>
  <c r="WPK53" i="7" s="1"/>
  <c r="WPM53" i="7" s="1"/>
  <c r="WPO53" i="7" s="1"/>
  <c r="WPQ53" i="7" s="1"/>
  <c r="WPS53" i="7" s="1"/>
  <c r="WPU53" i="7" s="1"/>
  <c r="WPW53" i="7" s="1"/>
  <c r="WPY53" i="7" s="1"/>
  <c r="WQA53" i="7" s="1"/>
  <c r="WQC53" i="7" s="1"/>
  <c r="WQE53" i="7" s="1"/>
  <c r="WQG53" i="7" s="1"/>
  <c r="WQI53" i="7" s="1"/>
  <c r="WQK53" i="7" s="1"/>
  <c r="WQM53" i="7" s="1"/>
  <c r="WQO53" i="7" s="1"/>
  <c r="WQQ53" i="7" s="1"/>
  <c r="WQS53" i="7" s="1"/>
  <c r="WQU53" i="7" s="1"/>
  <c r="WQW53" i="7" s="1"/>
  <c r="WQY53" i="7" s="1"/>
  <c r="WRA53" i="7" s="1"/>
  <c r="WRC53" i="7" s="1"/>
  <c r="WRE53" i="7" s="1"/>
  <c r="WRG53" i="7" s="1"/>
  <c r="WRI53" i="7" s="1"/>
  <c r="WRK53" i="7" s="1"/>
  <c r="WRM53" i="7" s="1"/>
  <c r="WRO53" i="7" s="1"/>
  <c r="WRQ53" i="7" s="1"/>
  <c r="WRS53" i="7" s="1"/>
  <c r="WRU53" i="7" s="1"/>
  <c r="WRW53" i="7" s="1"/>
  <c r="WRY53" i="7" s="1"/>
  <c r="WSA53" i="7" s="1"/>
  <c r="WSC53" i="7" s="1"/>
  <c r="WSE53" i="7" s="1"/>
  <c r="WSG53" i="7" s="1"/>
  <c r="WSI53" i="7" s="1"/>
  <c r="WSK53" i="7" s="1"/>
  <c r="WSM53" i="7" s="1"/>
  <c r="WSO53" i="7" s="1"/>
  <c r="WSQ53" i="7" s="1"/>
  <c r="WSS53" i="7" s="1"/>
  <c r="WSU53" i="7" s="1"/>
  <c r="WSW53" i="7" s="1"/>
  <c r="WSY53" i="7" s="1"/>
  <c r="WTA53" i="7" s="1"/>
  <c r="WTC53" i="7" s="1"/>
  <c r="WTE53" i="7" s="1"/>
  <c r="WTG53" i="7" s="1"/>
  <c r="WTI53" i="7" s="1"/>
  <c r="WTK53" i="7" s="1"/>
  <c r="WTM53" i="7" s="1"/>
  <c r="WTO53" i="7" s="1"/>
  <c r="WTQ53" i="7" s="1"/>
  <c r="WTS53" i="7" s="1"/>
  <c r="WTU53" i="7" s="1"/>
  <c r="WTW53" i="7" s="1"/>
  <c r="WTY53" i="7" s="1"/>
  <c r="WUA53" i="7" s="1"/>
  <c r="WUC53" i="7" s="1"/>
  <c r="WUE53" i="7" s="1"/>
  <c r="WUG53" i="7" s="1"/>
  <c r="WUI53" i="7" s="1"/>
  <c r="WUK53" i="7" s="1"/>
  <c r="WUM53" i="7" s="1"/>
  <c r="WUO53" i="7" s="1"/>
  <c r="WUQ53" i="7" s="1"/>
  <c r="WUS53" i="7" s="1"/>
  <c r="WUU53" i="7" s="1"/>
  <c r="WUW53" i="7" s="1"/>
  <c r="WUY53" i="7" s="1"/>
  <c r="WVA53" i="7" s="1"/>
  <c r="WVC53" i="7" s="1"/>
  <c r="WVE53" i="7" s="1"/>
  <c r="WVG53" i="7" s="1"/>
  <c r="WVI53" i="7" s="1"/>
  <c r="WVK53" i="7" s="1"/>
  <c r="WVM53" i="7" s="1"/>
  <c r="WVO53" i="7" s="1"/>
  <c r="WVQ53" i="7" s="1"/>
  <c r="WVS53" i="7" s="1"/>
  <c r="WVU53" i="7" s="1"/>
  <c r="WVW53" i="7" s="1"/>
  <c r="WVY53" i="7" s="1"/>
  <c r="WWA53" i="7" s="1"/>
  <c r="WWC53" i="7" s="1"/>
  <c r="WWE53" i="7" s="1"/>
  <c r="WWG53" i="7" s="1"/>
  <c r="WWI53" i="7" s="1"/>
  <c r="WWK53" i="7" s="1"/>
  <c r="WWM53" i="7" s="1"/>
  <c r="WWO53" i="7" s="1"/>
  <c r="WWQ53" i="7" s="1"/>
  <c r="WWS53" i="7" s="1"/>
  <c r="WWU53" i="7" s="1"/>
  <c r="WWW53" i="7" s="1"/>
  <c r="WWY53" i="7" s="1"/>
  <c r="WXA53" i="7" s="1"/>
  <c r="WXC53" i="7" s="1"/>
  <c r="WXE53" i="7" s="1"/>
  <c r="WXG53" i="7" s="1"/>
  <c r="WXI53" i="7" s="1"/>
  <c r="WXK53" i="7" s="1"/>
  <c r="WXM53" i="7" s="1"/>
  <c r="WXO53" i="7" s="1"/>
  <c r="WXQ53" i="7" s="1"/>
  <c r="WXS53" i="7" s="1"/>
  <c r="WXU53" i="7" s="1"/>
  <c r="WXW53" i="7" s="1"/>
  <c r="WXY53" i="7" s="1"/>
  <c r="WYA53" i="7" s="1"/>
  <c r="WYC53" i="7" s="1"/>
  <c r="WYE53" i="7" s="1"/>
  <c r="WYG53" i="7" s="1"/>
  <c r="WYI53" i="7" s="1"/>
  <c r="WYK53" i="7" s="1"/>
  <c r="WYM53" i="7" s="1"/>
  <c r="WYO53" i="7" s="1"/>
  <c r="WYQ53" i="7" s="1"/>
  <c r="WYS53" i="7" s="1"/>
  <c r="WYU53" i="7" s="1"/>
  <c r="WYW53" i="7" s="1"/>
  <c r="WYY53" i="7" s="1"/>
  <c r="WZA53" i="7" s="1"/>
  <c r="WZC53" i="7" s="1"/>
  <c r="WZE53" i="7" s="1"/>
  <c r="WZG53" i="7" s="1"/>
  <c r="WZI53" i="7" s="1"/>
  <c r="WZK53" i="7" s="1"/>
  <c r="WZM53" i="7" s="1"/>
  <c r="WZO53" i="7" s="1"/>
  <c r="WZQ53" i="7" s="1"/>
  <c r="WZS53" i="7" s="1"/>
  <c r="WZU53" i="7" s="1"/>
  <c r="WZW53" i="7" s="1"/>
  <c r="WZY53" i="7" s="1"/>
  <c r="XAA53" i="7" s="1"/>
  <c r="XAC53" i="7" s="1"/>
  <c r="XAE53" i="7" s="1"/>
  <c r="XAG53" i="7" s="1"/>
  <c r="XAI53" i="7" s="1"/>
  <c r="XAK53" i="7" s="1"/>
  <c r="XAM53" i="7" s="1"/>
  <c r="XAO53" i="7" s="1"/>
  <c r="XAQ53" i="7" s="1"/>
  <c r="XAS53" i="7" s="1"/>
  <c r="XAU53" i="7" s="1"/>
  <c r="XAW53" i="7" s="1"/>
  <c r="XAY53" i="7" s="1"/>
  <c r="XBA53" i="7" s="1"/>
  <c r="XBC53" i="7" s="1"/>
  <c r="XBE53" i="7" s="1"/>
  <c r="XBG53" i="7" s="1"/>
  <c r="XBI53" i="7" s="1"/>
  <c r="XBK53" i="7" s="1"/>
  <c r="XBM53" i="7" s="1"/>
  <c r="XBO53" i="7" s="1"/>
  <c r="XBQ53" i="7" s="1"/>
  <c r="XBS53" i="7" s="1"/>
  <c r="XBU53" i="7" s="1"/>
  <c r="XBW53" i="7" s="1"/>
  <c r="XBY53" i="7" s="1"/>
  <c r="XCA53" i="7" s="1"/>
  <c r="XCC53" i="7" s="1"/>
  <c r="XCE53" i="7" s="1"/>
  <c r="XCG53" i="7" s="1"/>
  <c r="XCI53" i="7" s="1"/>
  <c r="XCK53" i="7" s="1"/>
  <c r="XCM53" i="7" s="1"/>
  <c r="XCO53" i="7" s="1"/>
  <c r="XCQ53" i="7" s="1"/>
  <c r="XCS53" i="7" s="1"/>
  <c r="XCU53" i="7" s="1"/>
  <c r="XCW53" i="7" s="1"/>
  <c r="XCY53" i="7" s="1"/>
  <c r="XDA53" i="7" s="1"/>
  <c r="XDC53" i="7" s="1"/>
  <c r="XDE53" i="7" s="1"/>
  <c r="XDG53" i="7" s="1"/>
  <c r="XDI53" i="7" s="1"/>
  <c r="XDK53" i="7" s="1"/>
  <c r="XDM53" i="7" s="1"/>
  <c r="XDO53" i="7" s="1"/>
  <c r="XDQ53" i="7" s="1"/>
  <c r="XDS53" i="7" s="1"/>
  <c r="XDU53" i="7" s="1"/>
  <c r="XDW53" i="7" s="1"/>
  <c r="XDY53" i="7" s="1"/>
  <c r="XEA53" i="7" s="1"/>
  <c r="XEC53" i="7" s="1"/>
  <c r="XEE53" i="7" s="1"/>
  <c r="XEG53" i="7" s="1"/>
  <c r="XEI53" i="7" s="1"/>
  <c r="XEK53" i="7" s="1"/>
  <c r="XEM53" i="7" s="1"/>
  <c r="XEO53" i="7" s="1"/>
  <c r="XEQ53" i="7" s="1"/>
  <c r="XES53" i="7" s="1"/>
  <c r="XEU53" i="7" s="1"/>
  <c r="XEW53" i="7" s="1"/>
  <c r="XEY53" i="7" s="1"/>
  <c r="XFA53" i="7" s="1"/>
  <c r="XFC53" i="7" s="1"/>
  <c r="AI66" i="7"/>
  <c r="AK66" i="7"/>
  <c r="AM66" i="7"/>
  <c r="AO66" i="7"/>
  <c r="AQ66" i="7"/>
  <c r="AS66" i="7"/>
  <c r="AU66" i="7"/>
  <c r="AW66" i="7"/>
  <c r="AY66" i="7"/>
  <c r="BA66" i="7"/>
  <c r="BC66" i="7"/>
  <c r="BE66" i="7"/>
  <c r="BG66" i="7"/>
  <c r="BI66" i="7"/>
  <c r="BK66" i="7"/>
  <c r="BM66" i="7"/>
  <c r="BO66" i="7"/>
  <c r="BQ66" i="7"/>
  <c r="BS66" i="7"/>
  <c r="BU66" i="7"/>
  <c r="BW66" i="7"/>
  <c r="BY66" i="7"/>
  <c r="CA66" i="7"/>
  <c r="CC66" i="7"/>
  <c r="CE66" i="7"/>
  <c r="CG66" i="7"/>
  <c r="CI66" i="7"/>
  <c r="CK66" i="7"/>
  <c r="CM66" i="7"/>
  <c r="CO66" i="7"/>
  <c r="CQ66" i="7"/>
  <c r="CS66" i="7"/>
  <c r="CU66" i="7"/>
  <c r="CW66" i="7"/>
  <c r="CY66" i="7"/>
  <c r="DA66" i="7"/>
  <c r="DC66" i="7"/>
  <c r="DE66" i="7"/>
  <c r="DG66" i="7"/>
  <c r="DI66" i="7"/>
  <c r="DK66" i="7"/>
  <c r="DM66" i="7"/>
  <c r="DO66" i="7"/>
  <c r="DQ66" i="7"/>
  <c r="DS66" i="7"/>
  <c r="DU66" i="7"/>
  <c r="DW66" i="7"/>
  <c r="DY66" i="7"/>
  <c r="EA66" i="7"/>
  <c r="EC66" i="7"/>
  <c r="EE66" i="7"/>
  <c r="EG66" i="7"/>
  <c r="EI66" i="7"/>
  <c r="EK66" i="7"/>
  <c r="EM66" i="7"/>
  <c r="EO66" i="7"/>
  <c r="EQ66" i="7"/>
  <c r="ES66" i="7"/>
  <c r="EU66" i="7"/>
  <c r="EW66" i="7"/>
  <c r="EY66" i="7"/>
  <c r="FA66" i="7"/>
  <c r="FC66" i="7"/>
  <c r="FE66" i="7"/>
  <c r="FG66" i="7"/>
  <c r="FI66" i="7"/>
  <c r="FK66" i="7"/>
  <c r="FM66" i="7"/>
  <c r="FO66" i="7"/>
  <c r="FQ66" i="7"/>
  <c r="FS66" i="7"/>
  <c r="FU66" i="7"/>
  <c r="FW66" i="7"/>
  <c r="FY66" i="7"/>
  <c r="GA66" i="7"/>
  <c r="GC66" i="7"/>
  <c r="GE66" i="7"/>
  <c r="GG66" i="7"/>
  <c r="GI66" i="7"/>
  <c r="GK66" i="7"/>
  <c r="GM66" i="7"/>
  <c r="GO66" i="7"/>
  <c r="GQ66" i="7"/>
  <c r="GS66" i="7"/>
  <c r="GU66" i="7"/>
  <c r="GW66" i="7"/>
  <c r="GY66" i="7"/>
  <c r="HA66" i="7"/>
  <c r="HC66" i="7"/>
  <c r="HE66" i="7"/>
  <c r="HG66" i="7"/>
  <c r="HI66" i="7"/>
  <c r="HK66" i="7"/>
  <c r="HM66" i="7"/>
  <c r="HO66" i="7"/>
  <c r="HQ66" i="7"/>
  <c r="HS66" i="7"/>
  <c r="HU66" i="7"/>
  <c r="HW66" i="7"/>
  <c r="HY66" i="7"/>
  <c r="IA66" i="7"/>
  <c r="IC66" i="7"/>
  <c r="IE66" i="7"/>
  <c r="IG66" i="7"/>
  <c r="II66" i="7"/>
  <c r="IK66" i="7"/>
  <c r="IM66" i="7"/>
  <c r="IO66" i="7"/>
  <c r="IQ66" i="7"/>
  <c r="IS66" i="7"/>
  <c r="IU66" i="7"/>
  <c r="IW66" i="7"/>
  <c r="IY66" i="7"/>
  <c r="JA66" i="7"/>
  <c r="JC66" i="7"/>
  <c r="JE66" i="7"/>
  <c r="JG66" i="7"/>
  <c r="JI66" i="7"/>
  <c r="JK66" i="7"/>
  <c r="JM66" i="7"/>
  <c r="JO66" i="7"/>
  <c r="JQ66" i="7"/>
  <c r="JS66" i="7"/>
  <c r="JU66" i="7"/>
  <c r="JW66" i="7"/>
  <c r="JY66" i="7"/>
  <c r="KA66" i="7"/>
  <c r="KC66" i="7"/>
  <c r="KE66" i="7"/>
  <c r="KG66" i="7"/>
  <c r="KI66" i="7"/>
  <c r="KK66" i="7"/>
  <c r="KM66" i="7"/>
  <c r="KO66" i="7"/>
  <c r="KQ66" i="7"/>
  <c r="KS66" i="7"/>
  <c r="KU66" i="7"/>
  <c r="KW66" i="7"/>
  <c r="KY66" i="7"/>
  <c r="LA66" i="7"/>
  <c r="LC66" i="7"/>
  <c r="LE66" i="7"/>
  <c r="LG66" i="7"/>
  <c r="LI66" i="7"/>
  <c r="LK66" i="7"/>
  <c r="LM66" i="7"/>
  <c r="LO66" i="7"/>
  <c r="LQ66" i="7"/>
  <c r="LS66" i="7"/>
  <c r="LU66" i="7"/>
  <c r="LW66" i="7"/>
  <c r="LY66" i="7"/>
  <c r="MA66" i="7"/>
  <c r="MC66" i="7"/>
  <c r="ME66" i="7"/>
  <c r="MG66" i="7"/>
  <c r="MI66" i="7"/>
  <c r="MK66" i="7"/>
  <c r="MM66" i="7"/>
  <c r="MO66" i="7"/>
  <c r="MQ66" i="7"/>
  <c r="MS66" i="7"/>
  <c r="MU66" i="7"/>
  <c r="MW66" i="7"/>
  <c r="MY66" i="7"/>
  <c r="NA66" i="7"/>
  <c r="NC66" i="7"/>
  <c r="NE66" i="7"/>
  <c r="NG66" i="7"/>
  <c r="NI66" i="7"/>
  <c r="NK66" i="7"/>
  <c r="NM66" i="7"/>
  <c r="NO66" i="7"/>
  <c r="NQ66" i="7"/>
  <c r="NS66" i="7"/>
  <c r="NU66" i="7"/>
  <c r="NW66" i="7"/>
  <c r="NY66" i="7"/>
  <c r="OA66" i="7"/>
  <c r="OC66" i="7"/>
  <c r="OE66" i="7"/>
  <c r="OG66" i="7"/>
  <c r="OI66" i="7"/>
  <c r="OK66" i="7"/>
  <c r="OM66" i="7"/>
  <c r="OO66" i="7"/>
  <c r="OQ66" i="7"/>
  <c r="OS66" i="7"/>
  <c r="OU66" i="7"/>
  <c r="OW66" i="7"/>
  <c r="OY66" i="7"/>
  <c r="PA66" i="7"/>
  <c r="PC66" i="7"/>
  <c r="PE66" i="7"/>
  <c r="PG66" i="7"/>
  <c r="PI66" i="7"/>
  <c r="PK66" i="7"/>
  <c r="PM66" i="7"/>
  <c r="PO66" i="7"/>
  <c r="PQ66" i="7"/>
  <c r="PS66" i="7"/>
  <c r="PU66" i="7"/>
  <c r="PW66" i="7"/>
  <c r="PY66" i="7"/>
  <c r="QA66" i="7"/>
  <c r="QC66" i="7"/>
  <c r="QE66" i="7"/>
  <c r="QG66" i="7"/>
  <c r="QI66" i="7"/>
  <c r="QK66" i="7"/>
  <c r="QM66" i="7"/>
  <c r="QO66" i="7"/>
  <c r="QQ66" i="7"/>
  <c r="QS66" i="7"/>
  <c r="QU66" i="7"/>
  <c r="QW66" i="7"/>
  <c r="QY66" i="7"/>
  <c r="RA66" i="7"/>
  <c r="RC66" i="7"/>
  <c r="RE66" i="7"/>
  <c r="RG66" i="7"/>
  <c r="RI66" i="7"/>
  <c r="RK66" i="7"/>
  <c r="RM66" i="7"/>
  <c r="RO66" i="7"/>
  <c r="RQ66" i="7"/>
  <c r="RS66" i="7"/>
  <c r="RU66" i="7"/>
  <c r="RW66" i="7"/>
  <c r="RY66" i="7"/>
  <c r="SA66" i="7"/>
  <c r="SC66" i="7"/>
  <c r="SE66" i="7"/>
  <c r="SG66" i="7"/>
  <c r="SI66" i="7"/>
  <c r="SK66" i="7"/>
  <c r="SM66" i="7"/>
  <c r="SO66" i="7"/>
  <c r="SQ66" i="7"/>
  <c r="SS66" i="7"/>
  <c r="SU66" i="7"/>
  <c r="SW66" i="7"/>
  <c r="SY66" i="7"/>
  <c r="TA66" i="7"/>
  <c r="TC66" i="7"/>
  <c r="TE66" i="7"/>
  <c r="TG66" i="7"/>
  <c r="TI66" i="7"/>
  <c r="TK66" i="7"/>
  <c r="TM66" i="7"/>
  <c r="TO66" i="7"/>
  <c r="TQ66" i="7"/>
  <c r="TS66" i="7"/>
  <c r="TU66" i="7"/>
  <c r="TW66" i="7"/>
  <c r="TY66" i="7"/>
  <c r="UA66" i="7"/>
  <c r="UC66" i="7"/>
  <c r="UE66" i="7"/>
  <c r="UG66" i="7"/>
  <c r="UI66" i="7"/>
  <c r="UK66" i="7"/>
  <c r="UM66" i="7"/>
  <c r="UO66" i="7"/>
  <c r="UQ66" i="7"/>
  <c r="US66" i="7"/>
  <c r="UU66" i="7"/>
  <c r="UW66" i="7"/>
  <c r="UY66" i="7"/>
  <c r="VA66" i="7"/>
  <c r="VC66" i="7"/>
  <c r="VE66" i="7"/>
  <c r="VG66" i="7"/>
  <c r="VI66" i="7"/>
  <c r="VK66" i="7"/>
  <c r="VM66" i="7"/>
  <c r="VO66" i="7"/>
  <c r="VQ66" i="7"/>
  <c r="VS66" i="7"/>
  <c r="VU66" i="7"/>
  <c r="VW66" i="7"/>
  <c r="VY66" i="7"/>
  <c r="WA66" i="7"/>
  <c r="WC66" i="7"/>
  <c r="WE66" i="7"/>
  <c r="WG66" i="7"/>
  <c r="WI66" i="7"/>
  <c r="WK66" i="7"/>
  <c r="WM66" i="7"/>
  <c r="WO66" i="7"/>
  <c r="WQ66" i="7"/>
  <c r="WS66" i="7"/>
  <c r="WU66" i="7"/>
  <c r="WW66" i="7"/>
  <c r="WY66" i="7"/>
  <c r="XA66" i="7"/>
  <c r="XC66" i="7"/>
  <c r="XE66" i="7"/>
  <c r="XG66" i="7"/>
  <c r="XI66" i="7"/>
  <c r="XK66" i="7"/>
  <c r="XM66" i="7"/>
  <c r="XO66" i="7"/>
  <c r="XQ66" i="7"/>
  <c r="XS66" i="7"/>
  <c r="XU66" i="7"/>
  <c r="XW66" i="7"/>
  <c r="XY66" i="7"/>
  <c r="YA66" i="7"/>
  <c r="YC66" i="7"/>
  <c r="YE66" i="7"/>
  <c r="YG66" i="7"/>
  <c r="YI66" i="7"/>
  <c r="YK66" i="7"/>
  <c r="YM66" i="7"/>
  <c r="YO66" i="7"/>
  <c r="YQ66" i="7"/>
  <c r="YS66" i="7"/>
  <c r="YU66" i="7"/>
  <c r="YW66" i="7"/>
  <c r="YY66" i="7"/>
  <c r="ZA66" i="7"/>
  <c r="ZC66" i="7"/>
  <c r="ZE66" i="7"/>
  <c r="ZG66" i="7"/>
  <c r="ZI66" i="7"/>
  <c r="ZK66" i="7"/>
  <c r="ZM66" i="7"/>
  <c r="ZO66" i="7"/>
  <c r="ZQ66" i="7"/>
  <c r="ZS66" i="7"/>
  <c r="ZU66" i="7"/>
  <c r="ZW66" i="7"/>
  <c r="ZY66" i="7"/>
  <c r="AAA66" i="7"/>
  <c r="AAC66" i="7"/>
  <c r="AAE66" i="7"/>
  <c r="AAG66" i="7"/>
  <c r="AAI66" i="7"/>
  <c r="AAK66" i="7"/>
  <c r="AAM66" i="7"/>
  <c r="AAO66" i="7"/>
  <c r="AAQ66" i="7"/>
  <c r="AAS66" i="7"/>
  <c r="AAU66" i="7"/>
  <c r="AAW66" i="7"/>
  <c r="AAY66" i="7"/>
  <c r="ABA66" i="7"/>
  <c r="ABC66" i="7"/>
  <c r="ABE66" i="7"/>
  <c r="ABG66" i="7"/>
  <c r="ABI66" i="7"/>
  <c r="ABK66" i="7"/>
  <c r="ABM66" i="7"/>
  <c r="ABO66" i="7"/>
  <c r="ABQ66" i="7"/>
  <c r="ABS66" i="7"/>
  <c r="ABU66" i="7"/>
  <c r="ABW66" i="7"/>
  <c r="ABY66" i="7"/>
  <c r="ACA66" i="7"/>
  <c r="ACC66" i="7"/>
  <c r="ACE66" i="7"/>
  <c r="ACG66" i="7"/>
  <c r="ACI66" i="7"/>
  <c r="ACK66" i="7"/>
  <c r="ACM66" i="7"/>
  <c r="ACO66" i="7"/>
  <c r="ACQ66" i="7"/>
  <c r="ACS66" i="7"/>
  <c r="ACU66" i="7"/>
  <c r="ACW66" i="7"/>
  <c r="ACY66" i="7"/>
  <c r="ADA66" i="7"/>
  <c r="ADC66" i="7"/>
  <c r="ADE66" i="7"/>
  <c r="ADG66" i="7"/>
  <c r="ADI66" i="7"/>
  <c r="ADK66" i="7"/>
  <c r="ADM66" i="7"/>
  <c r="ADO66" i="7"/>
  <c r="ADQ66" i="7"/>
  <c r="ADS66" i="7"/>
  <c r="ADU66" i="7"/>
  <c r="ADW66" i="7"/>
  <c r="ADY66" i="7"/>
  <c r="AEA66" i="7"/>
  <c r="AEC66" i="7"/>
  <c r="AEE66" i="7"/>
  <c r="AEG66" i="7"/>
  <c r="AEI66" i="7"/>
  <c r="AEK66" i="7"/>
  <c r="AEM66" i="7"/>
  <c r="AEO66" i="7"/>
  <c r="AEQ66" i="7"/>
  <c r="AES66" i="7"/>
  <c r="AEU66" i="7"/>
  <c r="AEW66" i="7"/>
  <c r="AEY66" i="7"/>
  <c r="AFA66" i="7"/>
  <c r="AFC66" i="7"/>
  <c r="AFE66" i="7"/>
  <c r="AFG66" i="7"/>
  <c r="AFI66" i="7"/>
  <c r="AFK66" i="7"/>
  <c r="AFM66" i="7"/>
  <c r="AFO66" i="7"/>
  <c r="AFQ66" i="7"/>
  <c r="AFS66" i="7"/>
  <c r="AFU66" i="7"/>
  <c r="AFW66" i="7"/>
  <c r="AFY66" i="7"/>
  <c r="AGA66" i="7"/>
  <c r="AGC66" i="7"/>
  <c r="AGE66" i="7"/>
  <c r="AGG66" i="7"/>
  <c r="AGI66" i="7"/>
  <c r="AGK66" i="7"/>
  <c r="AGM66" i="7"/>
  <c r="AGO66" i="7"/>
  <c r="AGQ66" i="7"/>
  <c r="AGS66" i="7"/>
  <c r="AGU66" i="7"/>
  <c r="AGW66" i="7"/>
  <c r="AGY66" i="7"/>
  <c r="AHA66" i="7"/>
  <c r="AHC66" i="7"/>
  <c r="AHE66" i="7"/>
  <c r="AHG66" i="7"/>
  <c r="AHI66" i="7"/>
  <c r="AHK66" i="7"/>
  <c r="AHM66" i="7"/>
  <c r="AHO66" i="7"/>
  <c r="AHQ66" i="7"/>
  <c r="AHS66" i="7"/>
  <c r="AHU66" i="7"/>
  <c r="AHW66" i="7"/>
  <c r="AHY66" i="7"/>
  <c r="AIA66" i="7"/>
  <c r="AIC66" i="7"/>
  <c r="AIE66" i="7"/>
  <c r="AIG66" i="7"/>
  <c r="AII66" i="7"/>
  <c r="AIK66" i="7"/>
  <c r="AIM66" i="7"/>
  <c r="AIO66" i="7"/>
  <c r="AIQ66" i="7"/>
  <c r="AIS66" i="7"/>
  <c r="AIU66" i="7"/>
  <c r="AIW66" i="7"/>
  <c r="AIY66" i="7"/>
  <c r="AJA66" i="7"/>
  <c r="AJC66" i="7"/>
  <c r="AJE66" i="7"/>
  <c r="AJG66" i="7"/>
  <c r="AJI66" i="7"/>
  <c r="AJK66" i="7"/>
  <c r="AJM66" i="7"/>
  <c r="AJO66" i="7"/>
  <c r="AJQ66" i="7"/>
  <c r="AJS66" i="7"/>
  <c r="AJU66" i="7"/>
  <c r="AJW66" i="7"/>
  <c r="AJY66" i="7"/>
  <c r="AKA66" i="7"/>
  <c r="AKC66" i="7"/>
  <c r="AKE66" i="7"/>
  <c r="AKG66" i="7"/>
  <c r="AKI66" i="7"/>
  <c r="AKK66" i="7"/>
  <c r="AKM66" i="7"/>
  <c r="AKO66" i="7"/>
  <c r="AKQ66" i="7"/>
  <c r="AKS66" i="7"/>
  <c r="AKU66" i="7"/>
  <c r="AKW66" i="7"/>
  <c r="AKY66" i="7"/>
  <c r="ALA66" i="7"/>
  <c r="ALC66" i="7"/>
  <c r="ALE66" i="7"/>
  <c r="ALG66" i="7"/>
  <c r="ALI66" i="7"/>
  <c r="ALK66" i="7"/>
  <c r="ALM66" i="7"/>
  <c r="ALO66" i="7"/>
  <c r="ALQ66" i="7"/>
  <c r="ALS66" i="7"/>
  <c r="ALU66" i="7"/>
  <c r="ALW66" i="7"/>
  <c r="ALY66" i="7"/>
  <c r="AMA66" i="7"/>
  <c r="AMC66" i="7"/>
  <c r="AME66" i="7"/>
  <c r="AMG66" i="7"/>
  <c r="AMI66" i="7"/>
  <c r="AMK66" i="7"/>
  <c r="AMM66" i="7"/>
  <c r="AMO66" i="7"/>
  <c r="AMQ66" i="7"/>
  <c r="AMS66" i="7"/>
  <c r="AMU66" i="7"/>
  <c r="AMW66" i="7"/>
  <c r="AMY66" i="7"/>
  <c r="ANA66" i="7"/>
  <c r="ANC66" i="7"/>
  <c r="ANE66" i="7"/>
  <c r="ANG66" i="7"/>
  <c r="ANI66" i="7"/>
  <c r="ANK66" i="7"/>
  <c r="ANM66" i="7"/>
  <c r="ANO66" i="7"/>
  <c r="ANQ66" i="7"/>
  <c r="ANS66" i="7"/>
  <c r="ANU66" i="7"/>
  <c r="ANW66" i="7"/>
  <c r="ANY66" i="7"/>
  <c r="AOA66" i="7"/>
  <c r="AOC66" i="7"/>
  <c r="AOE66" i="7"/>
  <c r="AOG66" i="7"/>
  <c r="AOI66" i="7"/>
  <c r="AOK66" i="7"/>
  <c r="AOM66" i="7"/>
  <c r="AOO66" i="7"/>
  <c r="AOQ66" i="7"/>
  <c r="AOS66" i="7"/>
  <c r="AOU66" i="7"/>
  <c r="AOW66" i="7"/>
  <c r="AOY66" i="7"/>
  <c r="APA66" i="7"/>
  <c r="APC66" i="7"/>
  <c r="APE66" i="7"/>
  <c r="APG66" i="7"/>
  <c r="API66" i="7"/>
  <c r="APK66" i="7"/>
  <c r="APM66" i="7"/>
  <c r="APO66" i="7"/>
  <c r="APQ66" i="7"/>
  <c r="APS66" i="7"/>
  <c r="APU66" i="7"/>
  <c r="APW66" i="7"/>
  <c r="APY66" i="7"/>
  <c r="AQA66" i="7"/>
  <c r="AQC66" i="7"/>
  <c r="AQE66" i="7"/>
  <c r="AQG66" i="7"/>
  <c r="AQI66" i="7"/>
  <c r="AQK66" i="7"/>
  <c r="AQM66" i="7"/>
  <c r="AQO66" i="7"/>
  <c r="AQQ66" i="7"/>
  <c r="AQS66" i="7"/>
  <c r="AQU66" i="7"/>
  <c r="AQW66" i="7"/>
  <c r="AQY66" i="7"/>
  <c r="ARA66" i="7"/>
  <c r="ARC66" i="7"/>
  <c r="ARE66" i="7"/>
  <c r="ARG66" i="7"/>
  <c r="ARI66" i="7"/>
  <c r="ARK66" i="7"/>
  <c r="ARM66" i="7"/>
  <c r="ARO66" i="7"/>
  <c r="ARQ66" i="7"/>
  <c r="ARS66" i="7"/>
  <c r="ARU66" i="7"/>
  <c r="ARW66" i="7"/>
  <c r="ARY66" i="7"/>
  <c r="ASA66" i="7"/>
  <c r="ASC66" i="7"/>
  <c r="ASE66" i="7"/>
  <c r="ASG66" i="7"/>
  <c r="ASI66" i="7"/>
  <c r="ASK66" i="7"/>
  <c r="ASM66" i="7"/>
  <c r="ASO66" i="7"/>
  <c r="ASQ66" i="7"/>
  <c r="ASS66" i="7"/>
  <c r="ASU66" i="7"/>
  <c r="ASW66" i="7"/>
  <c r="ASY66" i="7"/>
  <c r="ATA66" i="7"/>
  <c r="ATC66" i="7"/>
  <c r="ATE66" i="7"/>
  <c r="ATG66" i="7"/>
  <c r="ATI66" i="7"/>
  <c r="ATK66" i="7"/>
  <c r="ATM66" i="7"/>
  <c r="ATO66" i="7"/>
  <c r="ATQ66" i="7"/>
  <c r="ATS66" i="7"/>
  <c r="ATU66" i="7"/>
  <c r="ATW66" i="7"/>
  <c r="ATY66" i="7"/>
  <c r="AUA66" i="7"/>
  <c r="AUC66" i="7"/>
  <c r="AUE66" i="7"/>
  <c r="AUG66" i="7"/>
  <c r="AUI66" i="7"/>
  <c r="AUK66" i="7"/>
  <c r="AUM66" i="7"/>
  <c r="AUO66" i="7"/>
  <c r="AUQ66" i="7"/>
  <c r="AUS66" i="7"/>
  <c r="AUU66" i="7"/>
  <c r="AUW66" i="7"/>
  <c r="AUY66" i="7"/>
  <c r="AVA66" i="7"/>
  <c r="AVC66" i="7"/>
  <c r="AVE66" i="7"/>
  <c r="AVG66" i="7"/>
  <c r="AVI66" i="7"/>
  <c r="AVK66" i="7"/>
  <c r="AVM66" i="7"/>
  <c r="AVO66" i="7"/>
  <c r="AVQ66" i="7"/>
  <c r="AVS66" i="7"/>
  <c r="AVU66" i="7"/>
  <c r="AVW66" i="7"/>
  <c r="AVY66" i="7"/>
  <c r="AWA66" i="7"/>
  <c r="AWC66" i="7"/>
  <c r="AWE66" i="7"/>
  <c r="AWG66" i="7"/>
  <c r="AWI66" i="7"/>
  <c r="AWK66" i="7"/>
  <c r="AWM66" i="7"/>
  <c r="AWO66" i="7"/>
  <c r="AWQ66" i="7"/>
  <c r="AWS66" i="7"/>
  <c r="AWU66" i="7"/>
  <c r="AWW66" i="7"/>
  <c r="AWY66" i="7"/>
  <c r="AXA66" i="7"/>
  <c r="AXC66" i="7"/>
  <c r="AXE66" i="7"/>
  <c r="AXG66" i="7"/>
  <c r="AXI66" i="7"/>
  <c r="AXK66" i="7"/>
  <c r="AXM66" i="7"/>
  <c r="AXO66" i="7"/>
  <c r="AXQ66" i="7"/>
  <c r="AXS66" i="7"/>
  <c r="AXU66" i="7"/>
  <c r="AXW66" i="7"/>
  <c r="AXY66" i="7"/>
  <c r="AYA66" i="7"/>
  <c r="AYC66" i="7"/>
  <c r="AYE66" i="7"/>
  <c r="AYG66" i="7"/>
  <c r="AYI66" i="7"/>
  <c r="AYK66" i="7"/>
  <c r="AYM66" i="7"/>
  <c r="AYO66" i="7"/>
  <c r="AYQ66" i="7"/>
  <c r="AYS66" i="7"/>
  <c r="AYU66" i="7"/>
  <c r="AYW66" i="7"/>
  <c r="AYY66" i="7"/>
  <c r="AZA66" i="7"/>
  <c r="AZC66" i="7"/>
  <c r="AZE66" i="7"/>
  <c r="AZG66" i="7"/>
  <c r="AZI66" i="7"/>
  <c r="AZK66" i="7"/>
  <c r="AZM66" i="7"/>
  <c r="AZO66" i="7"/>
  <c r="AZQ66" i="7"/>
  <c r="AZS66" i="7"/>
  <c r="AZU66" i="7"/>
  <c r="AZW66" i="7"/>
  <c r="AZY66" i="7"/>
  <c r="BAA66" i="7"/>
  <c r="BAC66" i="7"/>
  <c r="BAE66" i="7"/>
  <c r="BAG66" i="7"/>
  <c r="BAI66" i="7"/>
  <c r="BAK66" i="7"/>
  <c r="BAM66" i="7"/>
  <c r="BAO66" i="7"/>
  <c r="BAQ66" i="7"/>
  <c r="BAS66" i="7"/>
  <c r="BAU66" i="7"/>
  <c r="BAW66" i="7"/>
  <c r="BAY66" i="7"/>
  <c r="BBA66" i="7"/>
  <c r="BBC66" i="7"/>
  <c r="BBE66" i="7"/>
  <c r="BBG66" i="7"/>
  <c r="BBI66" i="7"/>
  <c r="BBK66" i="7"/>
  <c r="BBM66" i="7"/>
  <c r="BBO66" i="7"/>
  <c r="BBQ66" i="7"/>
  <c r="BBS66" i="7"/>
  <c r="BBU66" i="7"/>
  <c r="BBW66" i="7"/>
  <c r="BBY66" i="7"/>
  <c r="BCA66" i="7"/>
  <c r="BCC66" i="7"/>
  <c r="BCE66" i="7"/>
  <c r="BCG66" i="7"/>
  <c r="BCI66" i="7"/>
  <c r="BCK66" i="7"/>
  <c r="BCM66" i="7"/>
  <c r="BCO66" i="7"/>
  <c r="BCQ66" i="7"/>
  <c r="BCS66" i="7"/>
  <c r="BCU66" i="7"/>
  <c r="BCW66" i="7"/>
  <c r="BCY66" i="7"/>
  <c r="BDA66" i="7"/>
  <c r="BDC66" i="7"/>
  <c r="BDE66" i="7"/>
  <c r="BDG66" i="7"/>
  <c r="BDI66" i="7"/>
  <c r="BDK66" i="7"/>
  <c r="BDM66" i="7"/>
  <c r="BDO66" i="7"/>
  <c r="BDQ66" i="7"/>
  <c r="BDS66" i="7"/>
  <c r="BDU66" i="7"/>
  <c r="BDW66" i="7"/>
  <c r="BDY66" i="7"/>
  <c r="BEA66" i="7"/>
  <c r="BEC66" i="7"/>
  <c r="BEE66" i="7"/>
  <c r="BEG66" i="7"/>
  <c r="BEI66" i="7"/>
  <c r="BEK66" i="7"/>
  <c r="BEM66" i="7"/>
  <c r="BEO66" i="7"/>
  <c r="BEQ66" i="7"/>
  <c r="BES66" i="7"/>
  <c r="BEU66" i="7"/>
  <c r="BEW66" i="7"/>
  <c r="BEY66" i="7"/>
  <c r="BFA66" i="7"/>
  <c r="BFC66" i="7"/>
  <c r="BFE66" i="7"/>
  <c r="BFG66" i="7"/>
  <c r="BFI66" i="7"/>
  <c r="BFK66" i="7"/>
  <c r="BFM66" i="7"/>
  <c r="BFO66" i="7"/>
  <c r="BFQ66" i="7"/>
  <c r="BFS66" i="7"/>
  <c r="BFU66" i="7"/>
  <c r="BFW66" i="7"/>
  <c r="BFY66" i="7"/>
  <c r="BGA66" i="7"/>
  <c r="BGC66" i="7"/>
  <c r="BGE66" i="7"/>
  <c r="BGG66" i="7"/>
  <c r="BGI66" i="7"/>
  <c r="BGK66" i="7"/>
  <c r="BGM66" i="7"/>
  <c r="BGO66" i="7"/>
  <c r="BGQ66" i="7"/>
  <c r="BGS66" i="7"/>
  <c r="BGU66" i="7"/>
  <c r="BGW66" i="7"/>
  <c r="BGY66" i="7"/>
  <c r="BHA66" i="7"/>
  <c r="BHC66" i="7"/>
  <c r="BHE66" i="7"/>
  <c r="BHG66" i="7"/>
  <c r="BHI66" i="7"/>
  <c r="BHK66" i="7"/>
  <c r="BHM66" i="7"/>
  <c r="BHO66" i="7"/>
  <c r="BHQ66" i="7"/>
  <c r="BHS66" i="7"/>
  <c r="BHU66" i="7"/>
  <c r="BHW66" i="7"/>
  <c r="BHY66" i="7"/>
  <c r="BIA66" i="7"/>
  <c r="BIC66" i="7"/>
  <c r="BIE66" i="7"/>
  <c r="BIG66" i="7"/>
  <c r="BII66" i="7"/>
  <c r="BIK66" i="7"/>
  <c r="BIM66" i="7"/>
  <c r="BIO66" i="7"/>
  <c r="BIQ66" i="7"/>
  <c r="BIS66" i="7"/>
  <c r="BIU66" i="7"/>
  <c r="BIW66" i="7"/>
  <c r="BIY66" i="7"/>
  <c r="BJA66" i="7"/>
  <c r="BJC66" i="7"/>
  <c r="BJE66" i="7"/>
  <c r="BJG66" i="7"/>
  <c r="BJI66" i="7"/>
  <c r="BJK66" i="7"/>
  <c r="BJM66" i="7"/>
  <c r="BJO66" i="7"/>
  <c r="BJQ66" i="7"/>
  <c r="BJS66" i="7"/>
  <c r="BJU66" i="7"/>
  <c r="BJW66" i="7"/>
  <c r="BJY66" i="7"/>
  <c r="BKA66" i="7"/>
  <c r="BKC66" i="7"/>
  <c r="BKE66" i="7"/>
  <c r="BKG66" i="7"/>
  <c r="BKI66" i="7"/>
  <c r="BKK66" i="7"/>
  <c r="BKM66" i="7"/>
  <c r="BKO66" i="7"/>
  <c r="BKQ66" i="7"/>
  <c r="BKS66" i="7"/>
  <c r="BKU66" i="7"/>
  <c r="BKW66" i="7"/>
  <c r="BKY66" i="7"/>
  <c r="BLA66" i="7"/>
  <c r="BLC66" i="7"/>
  <c r="BLE66" i="7"/>
  <c r="BLG66" i="7"/>
  <c r="BLI66" i="7"/>
  <c r="BLK66" i="7"/>
  <c r="BLM66" i="7"/>
  <c r="BLO66" i="7"/>
  <c r="BLQ66" i="7"/>
  <c r="BLS66" i="7"/>
  <c r="BLU66" i="7"/>
  <c r="BLW66" i="7"/>
  <c r="BLY66" i="7"/>
  <c r="BMA66" i="7"/>
  <c r="BMC66" i="7"/>
  <c r="BME66" i="7"/>
  <c r="BMG66" i="7"/>
  <c r="BMI66" i="7"/>
  <c r="BMK66" i="7"/>
  <c r="BMM66" i="7"/>
  <c r="BMO66" i="7"/>
  <c r="BMQ66" i="7"/>
  <c r="BMS66" i="7"/>
  <c r="BMU66" i="7"/>
  <c r="BMW66" i="7"/>
  <c r="BMY66" i="7"/>
  <c r="BNA66" i="7"/>
  <c r="BNC66" i="7"/>
  <c r="BNE66" i="7"/>
  <c r="BNG66" i="7"/>
  <c r="BNI66" i="7"/>
  <c r="BNK66" i="7"/>
  <c r="BNM66" i="7"/>
  <c r="BNO66" i="7"/>
  <c r="BNQ66" i="7"/>
  <c r="BNS66" i="7"/>
  <c r="BNU66" i="7"/>
  <c r="BNW66" i="7"/>
  <c r="BNY66" i="7"/>
  <c r="BOA66" i="7"/>
  <c r="BOC66" i="7"/>
  <c r="BOE66" i="7"/>
  <c r="BOG66" i="7"/>
  <c r="BOI66" i="7"/>
  <c r="BOK66" i="7"/>
  <c r="BOM66" i="7"/>
  <c r="BOO66" i="7"/>
  <c r="BOQ66" i="7"/>
  <c r="BOS66" i="7"/>
  <c r="BOU66" i="7"/>
  <c r="BOW66" i="7"/>
  <c r="BOY66" i="7"/>
  <c r="BPA66" i="7"/>
  <c r="BPC66" i="7"/>
  <c r="BPE66" i="7"/>
  <c r="BPG66" i="7"/>
  <c r="BPI66" i="7"/>
  <c r="BPK66" i="7"/>
  <c r="BPM66" i="7"/>
  <c r="BPO66" i="7"/>
  <c r="BPQ66" i="7"/>
  <c r="BPS66" i="7"/>
  <c r="BPU66" i="7"/>
  <c r="BPW66" i="7"/>
  <c r="BPY66" i="7"/>
  <c r="BQA66" i="7"/>
  <c r="BQC66" i="7"/>
  <c r="BQE66" i="7"/>
  <c r="BQG66" i="7"/>
  <c r="BQI66" i="7"/>
  <c r="BQK66" i="7"/>
  <c r="BQM66" i="7"/>
  <c r="BQO66" i="7"/>
  <c r="BQQ66" i="7"/>
  <c r="BQS66" i="7"/>
  <c r="BQU66" i="7"/>
  <c r="BQW66" i="7"/>
  <c r="BQY66" i="7"/>
  <c r="BRA66" i="7"/>
  <c r="BRC66" i="7"/>
  <c r="BRE66" i="7"/>
  <c r="BRG66" i="7"/>
  <c r="BRI66" i="7"/>
  <c r="BRK66" i="7"/>
  <c r="BRM66" i="7"/>
  <c r="BRO66" i="7"/>
  <c r="BRQ66" i="7"/>
  <c r="BRS66" i="7"/>
  <c r="BRU66" i="7"/>
  <c r="BRW66" i="7"/>
  <c r="BRY66" i="7"/>
  <c r="BSA66" i="7"/>
  <c r="BSC66" i="7"/>
  <c r="BSE66" i="7"/>
  <c r="BSG66" i="7"/>
  <c r="BSI66" i="7"/>
  <c r="BSK66" i="7"/>
  <c r="BSM66" i="7"/>
  <c r="BSO66" i="7"/>
  <c r="BSQ66" i="7"/>
  <c r="BSS66" i="7"/>
  <c r="BSU66" i="7"/>
  <c r="BSW66" i="7"/>
  <c r="BSY66" i="7"/>
  <c r="BTA66" i="7"/>
  <c r="BTC66" i="7"/>
  <c r="BTE66" i="7"/>
  <c r="BTG66" i="7"/>
  <c r="BTI66" i="7"/>
  <c r="BTK66" i="7"/>
  <c r="BTM66" i="7"/>
  <c r="BTO66" i="7"/>
  <c r="BTQ66" i="7"/>
  <c r="BTS66" i="7"/>
  <c r="BTU66" i="7"/>
  <c r="BTW66" i="7"/>
  <c r="BTY66" i="7"/>
  <c r="BUA66" i="7"/>
  <c r="BUC66" i="7"/>
  <c r="BUE66" i="7"/>
  <c r="BUG66" i="7"/>
  <c r="BUI66" i="7"/>
  <c r="BUK66" i="7"/>
  <c r="BUM66" i="7"/>
  <c r="BUO66" i="7"/>
  <c r="BUQ66" i="7"/>
  <c r="BUS66" i="7"/>
  <c r="BUU66" i="7"/>
  <c r="BUW66" i="7"/>
  <c r="BUY66" i="7"/>
  <c r="BVA66" i="7"/>
  <c r="BVC66" i="7"/>
  <c r="BVE66" i="7"/>
  <c r="BVG66" i="7"/>
  <c r="BVI66" i="7"/>
  <c r="BVK66" i="7"/>
  <c r="BVM66" i="7"/>
  <c r="BVO66" i="7"/>
  <c r="BVQ66" i="7"/>
  <c r="BVS66" i="7"/>
  <c r="BVU66" i="7"/>
  <c r="BVW66" i="7"/>
  <c r="BVY66" i="7"/>
  <c r="BWA66" i="7"/>
  <c r="BWC66" i="7"/>
  <c r="BWE66" i="7"/>
  <c r="BWG66" i="7"/>
  <c r="BWI66" i="7"/>
  <c r="BWK66" i="7"/>
  <c r="BWM66" i="7"/>
  <c r="BWO66" i="7"/>
  <c r="BWQ66" i="7"/>
  <c r="BWS66" i="7"/>
  <c r="BWU66" i="7"/>
  <c r="BWW66" i="7"/>
  <c r="BWY66" i="7"/>
  <c r="BXA66" i="7"/>
  <c r="BXC66" i="7"/>
  <c r="BXE66" i="7"/>
  <c r="BXG66" i="7"/>
  <c r="BXI66" i="7"/>
  <c r="BXK66" i="7"/>
  <c r="BXM66" i="7"/>
  <c r="BXO66" i="7"/>
  <c r="BXQ66" i="7"/>
  <c r="BXS66" i="7"/>
  <c r="BXU66" i="7"/>
  <c r="BXW66" i="7"/>
  <c r="BXY66" i="7"/>
  <c r="BYA66" i="7"/>
  <c r="BYC66" i="7"/>
  <c r="BYE66" i="7"/>
  <c r="BYG66" i="7"/>
  <c r="BYI66" i="7"/>
  <c r="BYK66" i="7"/>
  <c r="BYM66" i="7"/>
  <c r="BYO66" i="7"/>
  <c r="BYQ66" i="7"/>
  <c r="BYS66" i="7"/>
  <c r="BYU66" i="7"/>
  <c r="BYW66" i="7"/>
  <c r="BYY66" i="7"/>
  <c r="BZA66" i="7"/>
  <c r="BZC66" i="7"/>
  <c r="BZE66" i="7"/>
  <c r="BZG66" i="7"/>
  <c r="BZI66" i="7"/>
  <c r="BZK66" i="7"/>
  <c r="BZM66" i="7"/>
  <c r="BZO66" i="7"/>
  <c r="BZQ66" i="7"/>
  <c r="BZS66" i="7"/>
  <c r="BZU66" i="7"/>
  <c r="BZW66" i="7"/>
  <c r="BZY66" i="7"/>
  <c r="CAA66" i="7"/>
  <c r="CAC66" i="7"/>
  <c r="CAE66" i="7"/>
  <c r="CAG66" i="7"/>
  <c r="CAI66" i="7"/>
  <c r="CAK66" i="7"/>
  <c r="CAM66" i="7"/>
  <c r="CAO66" i="7"/>
  <c r="CAQ66" i="7"/>
  <c r="CAS66" i="7"/>
  <c r="CAU66" i="7"/>
  <c r="CAW66" i="7"/>
  <c r="CAY66" i="7"/>
  <c r="CBA66" i="7"/>
  <c r="CBC66" i="7"/>
  <c r="CBE66" i="7"/>
  <c r="CBG66" i="7"/>
  <c r="CBI66" i="7"/>
  <c r="CBK66" i="7"/>
  <c r="CBM66" i="7"/>
  <c r="CBO66" i="7"/>
  <c r="CBQ66" i="7"/>
  <c r="CBS66" i="7"/>
  <c r="CBU66" i="7"/>
  <c r="CBW66" i="7"/>
  <c r="CBY66" i="7"/>
  <c r="CCA66" i="7"/>
  <c r="CCC66" i="7"/>
  <c r="CCE66" i="7"/>
  <c r="CCG66" i="7"/>
  <c r="CCI66" i="7"/>
  <c r="CCK66" i="7"/>
  <c r="CCM66" i="7"/>
  <c r="CCO66" i="7"/>
  <c r="CCQ66" i="7"/>
  <c r="CCS66" i="7"/>
  <c r="CCU66" i="7"/>
  <c r="CCW66" i="7"/>
  <c r="CCY66" i="7"/>
  <c r="CDA66" i="7"/>
  <c r="CDC66" i="7"/>
  <c r="CDE66" i="7"/>
  <c r="CDG66" i="7"/>
  <c r="CDI66" i="7"/>
  <c r="CDK66" i="7"/>
  <c r="CDM66" i="7"/>
  <c r="CDO66" i="7"/>
  <c r="CDQ66" i="7"/>
  <c r="CDS66" i="7"/>
  <c r="CDU66" i="7"/>
  <c r="CDW66" i="7"/>
  <c r="CDY66" i="7"/>
  <c r="CEA66" i="7"/>
  <c r="CEC66" i="7"/>
  <c r="CEE66" i="7"/>
  <c r="CEG66" i="7"/>
  <c r="CEI66" i="7"/>
  <c r="CEK66" i="7"/>
  <c r="CEM66" i="7"/>
  <c r="CEO66" i="7"/>
  <c r="CEQ66" i="7"/>
  <c r="CES66" i="7"/>
  <c r="CEU66" i="7"/>
  <c r="CEW66" i="7"/>
  <c r="CEY66" i="7"/>
  <c r="CFA66" i="7"/>
  <c r="CFC66" i="7"/>
  <c r="CFE66" i="7"/>
  <c r="CFG66" i="7"/>
  <c r="CFI66" i="7"/>
  <c r="CFK66" i="7"/>
  <c r="CFM66" i="7"/>
  <c r="CFO66" i="7"/>
  <c r="CFQ66" i="7"/>
  <c r="CFS66" i="7"/>
  <c r="CFU66" i="7"/>
  <c r="CFW66" i="7"/>
  <c r="CFY66" i="7"/>
  <c r="CGA66" i="7"/>
  <c r="CGC66" i="7"/>
  <c r="CGE66" i="7"/>
  <c r="CGG66" i="7"/>
  <c r="CGI66" i="7"/>
  <c r="CGK66" i="7"/>
  <c r="CGM66" i="7"/>
  <c r="CGO66" i="7"/>
  <c r="CGQ66" i="7"/>
  <c r="CGS66" i="7"/>
  <c r="CGU66" i="7"/>
  <c r="CGW66" i="7"/>
  <c r="CGY66" i="7"/>
  <c r="CHA66" i="7"/>
  <c r="CHC66" i="7"/>
  <c r="CHE66" i="7"/>
  <c r="CHG66" i="7"/>
  <c r="CHI66" i="7"/>
  <c r="CHK66" i="7"/>
  <c r="CHM66" i="7"/>
  <c r="CHO66" i="7"/>
  <c r="CHQ66" i="7"/>
  <c r="CHS66" i="7"/>
  <c r="CHU66" i="7"/>
  <c r="CHW66" i="7"/>
  <c r="CHY66" i="7"/>
  <c r="CIA66" i="7"/>
  <c r="CIC66" i="7"/>
  <c r="CIE66" i="7"/>
  <c r="CIG66" i="7"/>
  <c r="CII66" i="7"/>
  <c r="CIK66" i="7"/>
  <c r="CIM66" i="7"/>
  <c r="CIO66" i="7"/>
  <c r="CIQ66" i="7"/>
  <c r="CIS66" i="7"/>
  <c r="CIU66" i="7"/>
  <c r="CIW66" i="7"/>
  <c r="CIY66" i="7"/>
  <c r="CJA66" i="7"/>
  <c r="CJC66" i="7"/>
  <c r="CJE66" i="7"/>
  <c r="CJG66" i="7"/>
  <c r="CJI66" i="7"/>
  <c r="CJK66" i="7"/>
  <c r="CJM66" i="7"/>
  <c r="CJO66" i="7"/>
  <c r="CJQ66" i="7"/>
  <c r="CJS66" i="7"/>
  <c r="CJU66" i="7"/>
  <c r="CJW66" i="7"/>
  <c r="CJY66" i="7"/>
  <c r="CKA66" i="7"/>
  <c r="CKC66" i="7"/>
  <c r="CKE66" i="7"/>
  <c r="CKG66" i="7"/>
  <c r="CKI66" i="7"/>
  <c r="CKK66" i="7"/>
  <c r="CKM66" i="7"/>
  <c r="CKO66" i="7"/>
  <c r="CKQ66" i="7"/>
  <c r="CKS66" i="7"/>
  <c r="CKU66" i="7"/>
  <c r="CKW66" i="7"/>
  <c r="CKY66" i="7"/>
  <c r="CLA66" i="7"/>
  <c r="CLC66" i="7"/>
  <c r="CLE66" i="7"/>
  <c r="CLG66" i="7"/>
  <c r="CLI66" i="7"/>
  <c r="CLK66" i="7"/>
  <c r="CLM66" i="7"/>
  <c r="CLO66" i="7"/>
  <c r="CLQ66" i="7"/>
  <c r="CLS66" i="7"/>
  <c r="CLU66" i="7"/>
  <c r="CLW66" i="7"/>
  <c r="CLY66" i="7"/>
  <c r="CMA66" i="7"/>
  <c r="CMC66" i="7"/>
  <c r="CME66" i="7"/>
  <c r="CMG66" i="7"/>
  <c r="CMI66" i="7"/>
  <c r="CMK66" i="7"/>
  <c r="CMM66" i="7"/>
  <c r="CMO66" i="7"/>
  <c r="CMQ66" i="7"/>
  <c r="CMS66" i="7"/>
  <c r="CMU66" i="7"/>
  <c r="CMW66" i="7"/>
  <c r="CMY66" i="7"/>
  <c r="CNA66" i="7"/>
  <c r="CNC66" i="7"/>
  <c r="CNE66" i="7"/>
  <c r="CNG66" i="7"/>
  <c r="CNI66" i="7"/>
  <c r="CNK66" i="7"/>
  <c r="CNM66" i="7"/>
  <c r="CNO66" i="7"/>
  <c r="CNQ66" i="7"/>
  <c r="CNS66" i="7"/>
  <c r="CNU66" i="7"/>
  <c r="CNW66" i="7"/>
  <c r="CNY66" i="7"/>
  <c r="COA66" i="7"/>
  <c r="COC66" i="7"/>
  <c r="COE66" i="7"/>
  <c r="COG66" i="7"/>
  <c r="COI66" i="7"/>
  <c r="COK66" i="7"/>
  <c r="COM66" i="7"/>
  <c r="COO66" i="7"/>
  <c r="COQ66" i="7"/>
  <c r="COS66" i="7"/>
  <c r="COU66" i="7"/>
  <c r="COW66" i="7"/>
  <c r="COY66" i="7"/>
  <c r="CPA66" i="7"/>
  <c r="CPC66" i="7"/>
  <c r="CPE66" i="7"/>
  <c r="CPG66" i="7"/>
  <c r="CPI66" i="7"/>
  <c r="CPK66" i="7"/>
  <c r="CPM66" i="7"/>
  <c r="CPO66" i="7"/>
  <c r="CPQ66" i="7"/>
  <c r="CPS66" i="7"/>
  <c r="CPU66" i="7"/>
  <c r="CPW66" i="7"/>
  <c r="CPY66" i="7"/>
  <c r="CQA66" i="7"/>
  <c r="CQC66" i="7"/>
  <c r="CQE66" i="7"/>
  <c r="CQG66" i="7"/>
  <c r="CQI66" i="7"/>
  <c r="CQK66" i="7"/>
  <c r="CQM66" i="7"/>
  <c r="CQO66" i="7"/>
  <c r="CQQ66" i="7"/>
  <c r="CQS66" i="7"/>
  <c r="CQU66" i="7"/>
  <c r="CQW66" i="7"/>
  <c r="CQY66" i="7"/>
  <c r="CRA66" i="7"/>
  <c r="CRC66" i="7"/>
  <c r="CRE66" i="7"/>
  <c r="CRG66" i="7"/>
  <c r="CRI66" i="7"/>
  <c r="CRK66" i="7"/>
  <c r="CRM66" i="7"/>
  <c r="CRO66" i="7"/>
  <c r="CRQ66" i="7"/>
  <c r="CRS66" i="7"/>
  <c r="CRU66" i="7"/>
  <c r="CRW66" i="7"/>
  <c r="CRY66" i="7"/>
  <c r="CSA66" i="7"/>
  <c r="CSC66" i="7"/>
  <c r="CSE66" i="7"/>
  <c r="CSG66" i="7"/>
  <c r="CSI66" i="7"/>
  <c r="CSK66" i="7"/>
  <c r="CSM66" i="7"/>
  <c r="CSO66" i="7"/>
  <c r="CSQ66" i="7"/>
  <c r="CSS66" i="7"/>
  <c r="CSU66" i="7"/>
  <c r="CSW66" i="7"/>
  <c r="CSY66" i="7"/>
  <c r="CTA66" i="7"/>
  <c r="CTC66" i="7"/>
  <c r="CTE66" i="7"/>
  <c r="CTG66" i="7"/>
  <c r="CTI66" i="7"/>
  <c r="CTK66" i="7"/>
  <c r="CTM66" i="7"/>
  <c r="CTO66" i="7"/>
  <c r="CTQ66" i="7"/>
  <c r="CTS66" i="7"/>
  <c r="CTU66" i="7"/>
  <c r="CTW66" i="7"/>
  <c r="CTY66" i="7"/>
  <c r="CUA66" i="7"/>
  <c r="CUC66" i="7"/>
  <c r="CUE66" i="7"/>
  <c r="CUG66" i="7"/>
  <c r="CUI66" i="7"/>
  <c r="CUK66" i="7"/>
  <c r="CUM66" i="7"/>
  <c r="CUO66" i="7"/>
  <c r="CUQ66" i="7"/>
  <c r="CUS66" i="7"/>
  <c r="CUU66" i="7"/>
  <c r="CUW66" i="7"/>
  <c r="CUY66" i="7"/>
  <c r="CVA66" i="7"/>
  <c r="CVC66" i="7"/>
  <c r="CVE66" i="7"/>
  <c r="CVG66" i="7"/>
  <c r="CVI66" i="7"/>
  <c r="CVK66" i="7"/>
  <c r="CVM66" i="7"/>
  <c r="CVO66" i="7"/>
  <c r="CVQ66" i="7"/>
  <c r="CVS66" i="7"/>
  <c r="CVU66" i="7"/>
  <c r="CVW66" i="7"/>
  <c r="CVY66" i="7"/>
  <c r="CWA66" i="7"/>
  <c r="CWC66" i="7"/>
  <c r="CWE66" i="7"/>
  <c r="CWG66" i="7"/>
  <c r="CWI66" i="7"/>
  <c r="CWK66" i="7"/>
  <c r="CWM66" i="7"/>
  <c r="CWO66" i="7"/>
  <c r="CWQ66" i="7"/>
  <c r="CWS66" i="7"/>
  <c r="CWU66" i="7"/>
  <c r="CWW66" i="7"/>
  <c r="CWY66" i="7"/>
  <c r="CXA66" i="7"/>
  <c r="CXC66" i="7"/>
  <c r="CXE66" i="7"/>
  <c r="CXG66" i="7"/>
  <c r="CXI66" i="7"/>
  <c r="CXK66" i="7"/>
  <c r="CXM66" i="7"/>
  <c r="CXO66" i="7"/>
  <c r="CXQ66" i="7"/>
  <c r="CXS66" i="7"/>
  <c r="CXU66" i="7"/>
  <c r="CXW66" i="7"/>
  <c r="CXY66" i="7"/>
  <c r="CYA66" i="7"/>
  <c r="CYC66" i="7"/>
  <c r="CYE66" i="7"/>
  <c r="CYG66" i="7"/>
  <c r="CYI66" i="7"/>
  <c r="CYK66" i="7"/>
  <c r="CYM66" i="7"/>
  <c r="CYO66" i="7"/>
  <c r="CYQ66" i="7"/>
  <c r="CYS66" i="7"/>
  <c r="CYU66" i="7"/>
  <c r="CYW66" i="7"/>
  <c r="CYY66" i="7"/>
  <c r="CZA66" i="7"/>
  <c r="CZC66" i="7"/>
  <c r="CZE66" i="7"/>
  <c r="CZG66" i="7"/>
  <c r="CZI66" i="7"/>
  <c r="CZK66" i="7"/>
  <c r="CZM66" i="7"/>
  <c r="CZO66" i="7"/>
  <c r="CZQ66" i="7"/>
  <c r="CZS66" i="7"/>
  <c r="CZU66" i="7"/>
  <c r="CZW66" i="7"/>
  <c r="CZY66" i="7"/>
  <c r="DAA66" i="7"/>
  <c r="DAC66" i="7"/>
  <c r="DAE66" i="7"/>
  <c r="DAG66" i="7"/>
  <c r="DAI66" i="7"/>
  <c r="DAK66" i="7"/>
  <c r="DAM66" i="7"/>
  <c r="DAO66" i="7"/>
  <c r="DAQ66" i="7"/>
  <c r="DAS66" i="7"/>
  <c r="DAU66" i="7"/>
  <c r="DAW66" i="7"/>
  <c r="DAY66" i="7"/>
  <c r="DBA66" i="7"/>
  <c r="DBC66" i="7"/>
  <c r="DBE66" i="7"/>
  <c r="DBG66" i="7"/>
  <c r="DBI66" i="7"/>
  <c r="DBK66" i="7"/>
  <c r="DBM66" i="7"/>
  <c r="DBO66" i="7"/>
  <c r="DBQ66" i="7"/>
  <c r="DBS66" i="7"/>
  <c r="DBU66" i="7"/>
  <c r="DBW66" i="7"/>
  <c r="DBY66" i="7"/>
  <c r="DCA66" i="7"/>
  <c r="DCC66" i="7"/>
  <c r="DCE66" i="7"/>
  <c r="DCG66" i="7"/>
  <c r="DCI66" i="7"/>
  <c r="DCK66" i="7"/>
  <c r="DCM66" i="7"/>
  <c r="DCO66" i="7"/>
  <c r="DCQ66" i="7"/>
  <c r="DCS66" i="7"/>
  <c r="DCU66" i="7"/>
  <c r="DCW66" i="7"/>
  <c r="DCY66" i="7"/>
  <c r="DDA66" i="7"/>
  <c r="DDC66" i="7"/>
  <c r="DDE66" i="7"/>
  <c r="DDG66" i="7"/>
  <c r="DDI66" i="7"/>
  <c r="DDK66" i="7"/>
  <c r="DDM66" i="7"/>
  <c r="DDO66" i="7"/>
  <c r="DDQ66" i="7"/>
  <c r="DDS66" i="7"/>
  <c r="DDU66" i="7"/>
  <c r="DDW66" i="7"/>
  <c r="DDY66" i="7"/>
  <c r="DEA66" i="7"/>
  <c r="DEC66" i="7"/>
  <c r="DEE66" i="7"/>
  <c r="DEG66" i="7"/>
  <c r="DEI66" i="7"/>
  <c r="DEK66" i="7"/>
  <c r="DEM66" i="7"/>
  <c r="DEO66" i="7"/>
  <c r="DEQ66" i="7"/>
  <c r="DES66" i="7"/>
  <c r="DEU66" i="7"/>
  <c r="DEW66" i="7"/>
  <c r="DEY66" i="7"/>
  <c r="DFA66" i="7"/>
  <c r="DFC66" i="7"/>
  <c r="DFE66" i="7"/>
  <c r="DFG66" i="7"/>
  <c r="DFI66" i="7"/>
  <c r="DFK66" i="7"/>
  <c r="DFM66" i="7"/>
  <c r="DFO66" i="7"/>
  <c r="DFQ66" i="7"/>
  <c r="DFS66" i="7"/>
  <c r="DFU66" i="7"/>
  <c r="DFW66" i="7"/>
  <c r="DFY66" i="7"/>
  <c r="DGA66" i="7"/>
  <c r="DGC66" i="7"/>
  <c r="DGE66" i="7"/>
  <c r="DGG66" i="7"/>
  <c r="DGI66" i="7"/>
  <c r="DGK66" i="7"/>
  <c r="DGM66" i="7"/>
  <c r="DGO66" i="7"/>
  <c r="DGQ66" i="7"/>
  <c r="DGS66" i="7"/>
  <c r="DGU66" i="7"/>
  <c r="DGW66" i="7"/>
  <c r="DGY66" i="7"/>
  <c r="DHA66" i="7"/>
  <c r="DHC66" i="7"/>
  <c r="DHE66" i="7"/>
  <c r="DHG66" i="7"/>
  <c r="DHI66" i="7"/>
  <c r="DHK66" i="7"/>
  <c r="DHM66" i="7"/>
  <c r="DHO66" i="7"/>
  <c r="DHQ66" i="7"/>
  <c r="DHS66" i="7"/>
  <c r="DHU66" i="7"/>
  <c r="DHW66" i="7"/>
  <c r="DHY66" i="7"/>
  <c r="DIA66" i="7"/>
  <c r="DIC66" i="7"/>
  <c r="DIE66" i="7"/>
  <c r="DIG66" i="7"/>
  <c r="DII66" i="7"/>
  <c r="DIK66" i="7"/>
  <c r="DIM66" i="7"/>
  <c r="DIO66" i="7"/>
  <c r="DIQ66" i="7"/>
  <c r="DIS66" i="7"/>
  <c r="DIU66" i="7"/>
  <c r="DIW66" i="7"/>
  <c r="DIY66" i="7"/>
  <c r="DJA66" i="7"/>
  <c r="DJC66" i="7"/>
  <c r="DJE66" i="7"/>
  <c r="DJG66" i="7"/>
  <c r="DJI66" i="7"/>
  <c r="DJK66" i="7"/>
  <c r="DJM66" i="7"/>
  <c r="DJO66" i="7"/>
  <c r="DJQ66" i="7"/>
  <c r="DJS66" i="7"/>
  <c r="DJU66" i="7"/>
  <c r="DJW66" i="7"/>
  <c r="DJY66" i="7"/>
  <c r="DKA66" i="7"/>
  <c r="DKC66" i="7"/>
  <c r="DKE66" i="7"/>
  <c r="DKG66" i="7"/>
  <c r="DKI66" i="7"/>
  <c r="DKK66" i="7"/>
  <c r="DKM66" i="7"/>
  <c r="DKO66" i="7"/>
  <c r="DKQ66" i="7"/>
  <c r="DKS66" i="7"/>
  <c r="DKU66" i="7"/>
  <c r="DKW66" i="7"/>
  <c r="DKY66" i="7"/>
  <c r="DLA66" i="7"/>
  <c r="DLC66" i="7"/>
  <c r="DLE66" i="7"/>
  <c r="DLG66" i="7"/>
  <c r="DLI66" i="7"/>
  <c r="DLK66" i="7"/>
  <c r="DLM66" i="7"/>
  <c r="DLO66" i="7"/>
  <c r="DLQ66" i="7"/>
  <c r="DLS66" i="7"/>
  <c r="DLU66" i="7"/>
  <c r="DLW66" i="7"/>
  <c r="DLY66" i="7"/>
  <c r="DMA66" i="7"/>
  <c r="DMC66" i="7"/>
  <c r="DME66" i="7"/>
  <c r="DMG66" i="7"/>
  <c r="DMI66" i="7"/>
  <c r="DMK66" i="7"/>
  <c r="DMM66" i="7"/>
  <c r="DMO66" i="7"/>
  <c r="DMQ66" i="7"/>
  <c r="DMS66" i="7"/>
  <c r="DMU66" i="7"/>
  <c r="DMW66" i="7"/>
  <c r="DMY66" i="7"/>
  <c r="DNA66" i="7"/>
  <c r="DNC66" i="7"/>
  <c r="DNE66" i="7"/>
  <c r="DNG66" i="7"/>
  <c r="DNI66" i="7"/>
  <c r="DNK66" i="7"/>
  <c r="DNM66" i="7"/>
  <c r="DNO66" i="7"/>
  <c r="DNQ66" i="7"/>
  <c r="DNS66" i="7"/>
  <c r="DNU66" i="7"/>
  <c r="DNW66" i="7"/>
  <c r="DNY66" i="7"/>
  <c r="DOA66" i="7"/>
  <c r="DOC66" i="7"/>
  <c r="DOE66" i="7"/>
  <c r="DOG66" i="7"/>
  <c r="DOI66" i="7"/>
  <c r="DOK66" i="7"/>
  <c r="DOM66" i="7"/>
  <c r="DOO66" i="7"/>
  <c r="DOQ66" i="7"/>
  <c r="DOS66" i="7"/>
  <c r="DOU66" i="7"/>
  <c r="DOW66" i="7"/>
  <c r="DOY66" i="7"/>
  <c r="DPA66" i="7"/>
  <c r="DPC66" i="7"/>
  <c r="DPE66" i="7"/>
  <c r="DPG66" i="7"/>
  <c r="DPI66" i="7"/>
  <c r="DPK66" i="7"/>
  <c r="DPM66" i="7"/>
  <c r="DPO66" i="7"/>
  <c r="DPQ66" i="7"/>
  <c r="DPS66" i="7"/>
  <c r="DPU66" i="7"/>
  <c r="DPW66" i="7"/>
  <c r="DPY66" i="7"/>
  <c r="DQA66" i="7"/>
  <c r="DQC66" i="7"/>
  <c r="DQE66" i="7"/>
  <c r="DQG66" i="7"/>
  <c r="DQI66" i="7"/>
  <c r="DQK66" i="7"/>
  <c r="DQM66" i="7"/>
  <c r="DQO66" i="7"/>
  <c r="DQQ66" i="7"/>
  <c r="DQS66" i="7"/>
  <c r="DQU66" i="7"/>
  <c r="DQW66" i="7"/>
  <c r="DQY66" i="7"/>
  <c r="DRA66" i="7"/>
  <c r="DRC66" i="7"/>
  <c r="DRE66" i="7"/>
  <c r="DRG66" i="7"/>
  <c r="DRI66" i="7"/>
  <c r="DRK66" i="7"/>
  <c r="DRM66" i="7"/>
  <c r="DRO66" i="7"/>
  <c r="DRQ66" i="7"/>
  <c r="DRS66" i="7"/>
  <c r="DRU66" i="7"/>
  <c r="DRW66" i="7"/>
  <c r="DRY66" i="7"/>
  <c r="DSA66" i="7"/>
  <c r="DSC66" i="7"/>
  <c r="DSE66" i="7"/>
  <c r="DSG66" i="7"/>
  <c r="DSI66" i="7"/>
  <c r="DSK66" i="7"/>
  <c r="DSM66" i="7"/>
  <c r="DSO66" i="7"/>
  <c r="DSQ66" i="7"/>
  <c r="DSS66" i="7"/>
  <c r="DSU66" i="7"/>
  <c r="DSW66" i="7"/>
  <c r="DSY66" i="7"/>
  <c r="DTA66" i="7"/>
  <c r="DTC66" i="7"/>
  <c r="DTE66" i="7"/>
  <c r="DTG66" i="7"/>
  <c r="DTI66" i="7"/>
  <c r="DTK66" i="7"/>
  <c r="DTM66" i="7"/>
  <c r="DTO66" i="7"/>
  <c r="DTQ66" i="7"/>
  <c r="DTS66" i="7"/>
  <c r="DTU66" i="7"/>
  <c r="DTW66" i="7"/>
  <c r="DTY66" i="7"/>
  <c r="DUA66" i="7"/>
  <c r="DUC66" i="7"/>
  <c r="DUE66" i="7"/>
  <c r="DUG66" i="7"/>
  <c r="DUI66" i="7"/>
  <c r="DUK66" i="7"/>
  <c r="DUM66" i="7"/>
  <c r="DUO66" i="7"/>
  <c r="DUQ66" i="7"/>
  <c r="DUS66" i="7"/>
  <c r="DUU66" i="7"/>
  <c r="DUW66" i="7"/>
  <c r="DUY66" i="7"/>
  <c r="DVA66" i="7"/>
  <c r="DVC66" i="7"/>
  <c r="DVE66" i="7"/>
  <c r="DVG66" i="7"/>
  <c r="DVI66" i="7"/>
  <c r="DVK66" i="7"/>
  <c r="DVM66" i="7"/>
  <c r="DVO66" i="7"/>
  <c r="DVQ66" i="7"/>
  <c r="DVS66" i="7"/>
  <c r="DVU66" i="7"/>
  <c r="DVW66" i="7"/>
  <c r="DVY66" i="7"/>
  <c r="DWA66" i="7"/>
  <c r="DWC66" i="7"/>
  <c r="DWE66" i="7"/>
  <c r="DWG66" i="7"/>
  <c r="DWI66" i="7"/>
  <c r="DWK66" i="7"/>
  <c r="DWM66" i="7"/>
  <c r="DWO66" i="7"/>
  <c r="DWQ66" i="7"/>
  <c r="DWS66" i="7"/>
  <c r="DWU66" i="7"/>
  <c r="DWW66" i="7"/>
  <c r="DWY66" i="7"/>
  <c r="DXA66" i="7"/>
  <c r="DXC66" i="7"/>
  <c r="DXE66" i="7"/>
  <c r="DXG66" i="7"/>
  <c r="DXI66" i="7"/>
  <c r="DXK66" i="7"/>
  <c r="DXM66" i="7"/>
  <c r="DXO66" i="7"/>
  <c r="DXQ66" i="7"/>
  <c r="DXS66" i="7"/>
  <c r="DXU66" i="7"/>
  <c r="DXW66" i="7"/>
  <c r="DXY66" i="7"/>
  <c r="DYA66" i="7"/>
  <c r="DYC66" i="7"/>
  <c r="DYE66" i="7"/>
  <c r="DYG66" i="7"/>
  <c r="DYI66" i="7"/>
  <c r="DYK66" i="7"/>
  <c r="DYM66" i="7"/>
  <c r="DYO66" i="7"/>
  <c r="DYQ66" i="7"/>
  <c r="DYS66" i="7"/>
  <c r="DYU66" i="7"/>
  <c r="DYW66" i="7"/>
  <c r="DYY66" i="7"/>
  <c r="DZA66" i="7"/>
  <c r="DZC66" i="7"/>
  <c r="DZE66" i="7"/>
  <c r="DZG66" i="7"/>
  <c r="DZI66" i="7"/>
  <c r="DZK66" i="7"/>
  <c r="DZM66" i="7"/>
  <c r="DZO66" i="7"/>
  <c r="DZQ66" i="7"/>
  <c r="DZS66" i="7"/>
  <c r="DZU66" i="7"/>
  <c r="DZW66" i="7"/>
  <c r="DZY66" i="7"/>
  <c r="EAA66" i="7"/>
  <c r="EAC66" i="7"/>
  <c r="EAE66" i="7"/>
  <c r="EAG66" i="7"/>
  <c r="EAI66" i="7"/>
  <c r="EAK66" i="7"/>
  <c r="EAM66" i="7"/>
  <c r="EAO66" i="7"/>
  <c r="EAQ66" i="7"/>
  <c r="EAS66" i="7"/>
  <c r="EAU66" i="7"/>
  <c r="EAW66" i="7"/>
  <c r="EAY66" i="7"/>
  <c r="EBA66" i="7"/>
  <c r="EBC66" i="7"/>
  <c r="EBE66" i="7"/>
  <c r="EBG66" i="7"/>
  <c r="EBI66" i="7"/>
  <c r="EBK66" i="7"/>
  <c r="EBM66" i="7"/>
  <c r="EBO66" i="7"/>
  <c r="EBQ66" i="7"/>
  <c r="EBS66" i="7"/>
  <c r="EBU66" i="7"/>
  <c r="EBW66" i="7"/>
  <c r="EBY66" i="7"/>
  <c r="ECA66" i="7"/>
  <c r="ECC66" i="7"/>
  <c r="ECE66" i="7"/>
  <c r="ECG66" i="7"/>
  <c r="ECI66" i="7"/>
  <c r="ECK66" i="7"/>
  <c r="ECM66" i="7"/>
  <c r="ECO66" i="7"/>
  <c r="ECQ66" i="7"/>
  <c r="ECS66" i="7"/>
  <c r="ECU66" i="7"/>
  <c r="ECW66" i="7"/>
  <c r="ECY66" i="7"/>
  <c r="EDA66" i="7"/>
  <c r="EDC66" i="7"/>
  <c r="EDE66" i="7"/>
  <c r="EDG66" i="7"/>
  <c r="EDI66" i="7"/>
  <c r="EDK66" i="7"/>
  <c r="EDM66" i="7"/>
  <c r="EDO66" i="7"/>
  <c r="EDQ66" i="7"/>
  <c r="EDS66" i="7"/>
  <c r="EDU66" i="7"/>
  <c r="EDW66" i="7"/>
  <c r="EDY66" i="7"/>
  <c r="EEA66" i="7"/>
  <c r="EEC66" i="7"/>
  <c r="EEE66" i="7"/>
  <c r="EEG66" i="7"/>
  <c r="EEI66" i="7"/>
  <c r="EEK66" i="7"/>
  <c r="EEM66" i="7"/>
  <c r="EEO66" i="7"/>
  <c r="EEQ66" i="7"/>
  <c r="EES66" i="7"/>
  <c r="EEU66" i="7"/>
  <c r="EEW66" i="7"/>
  <c r="EEY66" i="7"/>
  <c r="EFA66" i="7"/>
  <c r="EFC66" i="7"/>
  <c r="EFE66" i="7"/>
  <c r="EFG66" i="7"/>
  <c r="EFI66" i="7"/>
  <c r="EFK66" i="7"/>
  <c r="EFM66" i="7"/>
  <c r="EFO66" i="7"/>
  <c r="EFQ66" i="7"/>
  <c r="EFS66" i="7"/>
  <c r="EFU66" i="7"/>
  <c r="EFW66" i="7"/>
  <c r="EFY66" i="7"/>
  <c r="EGA66" i="7"/>
  <c r="EGC66" i="7"/>
  <c r="EGE66" i="7"/>
  <c r="EGG66" i="7"/>
  <c r="EGI66" i="7"/>
  <c r="EGK66" i="7"/>
  <c r="EGM66" i="7"/>
  <c r="EGO66" i="7"/>
  <c r="EGQ66" i="7"/>
  <c r="EGS66" i="7"/>
  <c r="EGU66" i="7"/>
  <c r="EGW66" i="7"/>
  <c r="EGY66" i="7"/>
  <c r="EHA66" i="7"/>
  <c r="EHC66" i="7"/>
  <c r="EHE66" i="7"/>
  <c r="EHG66" i="7"/>
  <c r="EHI66" i="7"/>
  <c r="EHK66" i="7"/>
  <c r="EHM66" i="7"/>
  <c r="EHO66" i="7"/>
  <c r="EHQ66" i="7"/>
  <c r="EHS66" i="7"/>
  <c r="EHU66" i="7"/>
  <c r="EHW66" i="7"/>
  <c r="EHY66" i="7"/>
  <c r="EIA66" i="7"/>
  <c r="EIC66" i="7"/>
  <c r="EIE66" i="7"/>
  <c r="EIG66" i="7"/>
  <c r="EII66" i="7"/>
  <c r="EIK66" i="7"/>
  <c r="EIM66" i="7"/>
  <c r="EIO66" i="7"/>
  <c r="EIQ66" i="7"/>
  <c r="EIS66" i="7"/>
  <c r="EIU66" i="7"/>
  <c r="EIW66" i="7"/>
  <c r="EIY66" i="7"/>
  <c r="EJA66" i="7"/>
  <c r="EJC66" i="7"/>
  <c r="EJE66" i="7"/>
  <c r="EJG66" i="7"/>
  <c r="EJI66" i="7"/>
  <c r="EJK66" i="7"/>
  <c r="EJM66" i="7"/>
  <c r="EJO66" i="7"/>
  <c r="EJQ66" i="7"/>
  <c r="EJS66" i="7"/>
  <c r="EJU66" i="7"/>
  <c r="EJW66" i="7"/>
  <c r="EJY66" i="7"/>
  <c r="EKA66" i="7"/>
  <c r="EKC66" i="7"/>
  <c r="EKE66" i="7"/>
  <c r="EKG66" i="7"/>
  <c r="EKI66" i="7"/>
  <c r="EKK66" i="7"/>
  <c r="EKM66" i="7"/>
  <c r="EKO66" i="7"/>
  <c r="EKQ66" i="7"/>
  <c r="EKS66" i="7"/>
  <c r="EKU66" i="7"/>
  <c r="EKW66" i="7"/>
  <c r="EKY66" i="7"/>
  <c r="ELA66" i="7"/>
  <c r="ELC66" i="7"/>
  <c r="ELE66" i="7"/>
  <c r="ELG66" i="7"/>
  <c r="ELI66" i="7"/>
  <c r="ELK66" i="7"/>
  <c r="ELM66" i="7"/>
  <c r="ELO66" i="7"/>
  <c r="ELQ66" i="7"/>
  <c r="ELS66" i="7"/>
  <c r="ELU66" i="7"/>
  <c r="ELW66" i="7"/>
  <c r="ELY66" i="7"/>
  <c r="EMA66" i="7"/>
  <c r="EMC66" i="7"/>
  <c r="EME66" i="7"/>
  <c r="EMG66" i="7"/>
  <c r="EMI66" i="7"/>
  <c r="EMK66" i="7"/>
  <c r="EMM66" i="7"/>
  <c r="EMO66" i="7"/>
  <c r="EMQ66" i="7"/>
  <c r="EMS66" i="7"/>
  <c r="EMU66" i="7"/>
  <c r="EMW66" i="7"/>
  <c r="EMY66" i="7"/>
  <c r="ENA66" i="7"/>
  <c r="ENC66" i="7"/>
  <c r="ENE66" i="7"/>
  <c r="ENG66" i="7"/>
  <c r="ENI66" i="7"/>
  <c r="ENK66" i="7"/>
  <c r="ENM66" i="7"/>
  <c r="ENO66" i="7"/>
  <c r="ENQ66" i="7"/>
  <c r="ENS66" i="7"/>
  <c r="ENU66" i="7"/>
  <c r="ENW66" i="7"/>
  <c r="ENY66" i="7"/>
  <c r="EOA66" i="7"/>
  <c r="EOC66" i="7"/>
  <c r="EOE66" i="7"/>
  <c r="EOG66" i="7"/>
  <c r="EOI66" i="7"/>
  <c r="EOK66" i="7"/>
  <c r="EOM66" i="7"/>
  <c r="EOO66" i="7"/>
  <c r="EOQ66" i="7"/>
  <c r="EOS66" i="7"/>
  <c r="EOU66" i="7"/>
  <c r="EOW66" i="7"/>
  <c r="EOY66" i="7"/>
  <c r="EPA66" i="7"/>
  <c r="EPC66" i="7"/>
  <c r="EPE66" i="7"/>
  <c r="EPG66" i="7"/>
  <c r="EPI66" i="7"/>
  <c r="EPK66" i="7"/>
  <c r="EPM66" i="7"/>
  <c r="EPO66" i="7"/>
  <c r="EPQ66" i="7"/>
  <c r="EPS66" i="7"/>
  <c r="EPU66" i="7"/>
  <c r="EPW66" i="7"/>
  <c r="EPY66" i="7"/>
  <c r="EQA66" i="7"/>
  <c r="EQC66" i="7"/>
  <c r="EQE66" i="7"/>
  <c r="EQG66" i="7"/>
  <c r="EQI66" i="7"/>
  <c r="EQK66" i="7"/>
  <c r="EQM66" i="7"/>
  <c r="EQO66" i="7"/>
  <c r="EQQ66" i="7"/>
  <c r="EQS66" i="7"/>
  <c r="EQU66" i="7"/>
  <c r="EQW66" i="7"/>
  <c r="EQY66" i="7"/>
  <c r="ERA66" i="7"/>
  <c r="ERC66" i="7"/>
  <c r="ERE66" i="7"/>
  <c r="ERG66" i="7"/>
  <c r="ERI66" i="7"/>
  <c r="ERK66" i="7"/>
  <c r="ERM66" i="7"/>
  <c r="ERO66" i="7"/>
  <c r="ERQ66" i="7"/>
  <c r="ERS66" i="7"/>
  <c r="ERU66" i="7"/>
  <c r="ERW66" i="7"/>
  <c r="ERY66" i="7"/>
  <c r="ESA66" i="7"/>
  <c r="ESC66" i="7"/>
  <c r="ESE66" i="7"/>
  <c r="ESG66" i="7"/>
  <c r="ESI66" i="7"/>
  <c r="ESK66" i="7"/>
  <c r="ESM66" i="7"/>
  <c r="ESO66" i="7"/>
  <c r="ESQ66" i="7"/>
  <c r="ESS66" i="7"/>
  <c r="ESU66" i="7"/>
  <c r="ESW66" i="7"/>
  <c r="ESY66" i="7"/>
  <c r="ETA66" i="7"/>
  <c r="ETC66" i="7"/>
  <c r="ETE66" i="7"/>
  <c r="ETG66" i="7"/>
  <c r="ETI66" i="7"/>
  <c r="ETK66" i="7"/>
  <c r="ETM66" i="7"/>
  <c r="ETO66" i="7"/>
  <c r="ETQ66" i="7"/>
  <c r="ETS66" i="7"/>
  <c r="ETU66" i="7"/>
  <c r="ETW66" i="7"/>
  <c r="ETY66" i="7"/>
  <c r="EUA66" i="7"/>
  <c r="EUC66" i="7"/>
  <c r="EUE66" i="7"/>
  <c r="EUG66" i="7"/>
  <c r="EUI66" i="7"/>
  <c r="EUK66" i="7"/>
  <c r="EUM66" i="7"/>
  <c r="EUO66" i="7"/>
  <c r="EUQ66" i="7"/>
  <c r="EUS66" i="7"/>
  <c r="EUU66" i="7"/>
  <c r="EUW66" i="7"/>
  <c r="EUY66" i="7"/>
  <c r="EVA66" i="7"/>
  <c r="EVC66" i="7"/>
  <c r="EVE66" i="7"/>
  <c r="EVG66" i="7"/>
  <c r="EVI66" i="7"/>
  <c r="EVK66" i="7"/>
  <c r="EVM66" i="7"/>
  <c r="EVO66" i="7"/>
  <c r="EVQ66" i="7"/>
  <c r="EVS66" i="7"/>
  <c r="EVU66" i="7"/>
  <c r="EVW66" i="7"/>
  <c r="EVY66" i="7"/>
  <c r="EWA66" i="7"/>
  <c r="EWC66" i="7"/>
  <c r="EWE66" i="7"/>
  <c r="EWG66" i="7"/>
  <c r="EWI66" i="7"/>
  <c r="EWK66" i="7"/>
  <c r="EWM66" i="7"/>
  <c r="EWO66" i="7"/>
  <c r="EWQ66" i="7"/>
  <c r="EWS66" i="7"/>
  <c r="EWU66" i="7"/>
  <c r="EWW66" i="7"/>
  <c r="EWY66" i="7"/>
  <c r="EXA66" i="7"/>
  <c r="EXC66" i="7"/>
  <c r="EXE66" i="7"/>
  <c r="EXG66" i="7"/>
  <c r="EXI66" i="7"/>
  <c r="EXK66" i="7"/>
  <c r="EXM66" i="7"/>
  <c r="EXO66" i="7"/>
  <c r="EXQ66" i="7"/>
  <c r="EXS66" i="7"/>
  <c r="EXU66" i="7"/>
  <c r="EXW66" i="7"/>
  <c r="EXY66" i="7"/>
  <c r="EYA66" i="7"/>
  <c r="EYC66" i="7"/>
  <c r="EYE66" i="7"/>
  <c r="EYG66" i="7"/>
  <c r="EYI66" i="7"/>
  <c r="EYK66" i="7"/>
  <c r="EYM66" i="7"/>
  <c r="EYO66" i="7"/>
  <c r="EYQ66" i="7"/>
  <c r="EYS66" i="7"/>
  <c r="EYU66" i="7"/>
  <c r="EYW66" i="7"/>
  <c r="EYY66" i="7"/>
  <c r="EZA66" i="7"/>
  <c r="EZC66" i="7"/>
  <c r="EZE66" i="7"/>
  <c r="EZG66" i="7"/>
  <c r="EZI66" i="7"/>
  <c r="EZK66" i="7"/>
  <c r="EZM66" i="7"/>
  <c r="EZO66" i="7"/>
  <c r="EZQ66" i="7"/>
  <c r="EZS66" i="7"/>
  <c r="EZU66" i="7"/>
  <c r="EZW66" i="7"/>
  <c r="EZY66" i="7"/>
  <c r="FAA66" i="7"/>
  <c r="FAC66" i="7"/>
  <c r="FAE66" i="7"/>
  <c r="FAG66" i="7"/>
  <c r="FAI66" i="7"/>
  <c r="FAK66" i="7"/>
  <c r="FAM66" i="7"/>
  <c r="FAO66" i="7"/>
  <c r="FAQ66" i="7"/>
  <c r="FAS66" i="7"/>
  <c r="FAU66" i="7"/>
  <c r="FAW66" i="7"/>
  <c r="FAY66" i="7"/>
  <c r="FBA66" i="7"/>
  <c r="FBC66" i="7"/>
  <c r="FBE66" i="7"/>
  <c r="FBG66" i="7"/>
  <c r="FBI66" i="7"/>
  <c r="FBK66" i="7"/>
  <c r="FBM66" i="7"/>
  <c r="FBO66" i="7"/>
  <c r="FBQ66" i="7"/>
  <c r="FBS66" i="7"/>
  <c r="FBU66" i="7"/>
  <c r="FBW66" i="7"/>
  <c r="FBY66" i="7"/>
  <c r="FCA66" i="7"/>
  <c r="FCC66" i="7"/>
  <c r="FCE66" i="7"/>
  <c r="FCG66" i="7"/>
  <c r="FCI66" i="7"/>
  <c r="FCK66" i="7"/>
  <c r="FCM66" i="7"/>
  <c r="FCO66" i="7"/>
  <c r="FCQ66" i="7"/>
  <c r="FCS66" i="7"/>
  <c r="FCU66" i="7"/>
  <c r="FCW66" i="7"/>
  <c r="FCY66" i="7"/>
  <c r="FDA66" i="7"/>
  <c r="FDC66" i="7"/>
  <c r="FDE66" i="7"/>
  <c r="FDG66" i="7"/>
  <c r="FDI66" i="7"/>
  <c r="FDK66" i="7"/>
  <c r="FDM66" i="7"/>
  <c r="FDO66" i="7"/>
  <c r="FDQ66" i="7"/>
  <c r="FDS66" i="7"/>
  <c r="FDU66" i="7"/>
  <c r="FDW66" i="7"/>
  <c r="FDY66" i="7"/>
  <c r="FEA66" i="7"/>
  <c r="FEC66" i="7"/>
  <c r="FEE66" i="7"/>
  <c r="FEG66" i="7"/>
  <c r="FEI66" i="7"/>
  <c r="FEK66" i="7"/>
  <c r="FEM66" i="7"/>
  <c r="FEO66" i="7"/>
  <c r="FEQ66" i="7"/>
  <c r="FES66" i="7"/>
  <c r="FEU66" i="7"/>
  <c r="FEW66" i="7"/>
  <c r="FEY66" i="7"/>
  <c r="FFA66" i="7"/>
  <c r="FFC66" i="7"/>
  <c r="FFE66" i="7"/>
  <c r="FFG66" i="7"/>
  <c r="FFI66" i="7"/>
  <c r="FFK66" i="7"/>
  <c r="FFM66" i="7"/>
  <c r="FFO66" i="7"/>
  <c r="FFQ66" i="7"/>
  <c r="FFS66" i="7"/>
  <c r="FFU66" i="7"/>
  <c r="FFW66" i="7"/>
  <c r="FFY66" i="7"/>
  <c r="FGA66" i="7"/>
  <c r="FGC66" i="7"/>
  <c r="FGE66" i="7"/>
  <c r="FGG66" i="7"/>
  <c r="FGI66" i="7"/>
  <c r="FGK66" i="7"/>
  <c r="FGM66" i="7"/>
  <c r="FGO66" i="7"/>
  <c r="FGQ66" i="7"/>
  <c r="FGS66" i="7"/>
  <c r="FGU66" i="7"/>
  <c r="FGW66" i="7"/>
  <c r="FGY66" i="7"/>
  <c r="FHA66" i="7"/>
  <c r="FHC66" i="7"/>
  <c r="FHE66" i="7"/>
  <c r="FHG66" i="7"/>
  <c r="FHI66" i="7"/>
  <c r="FHK66" i="7"/>
  <c r="FHM66" i="7"/>
  <c r="FHO66" i="7"/>
  <c r="FHQ66" i="7"/>
  <c r="FHS66" i="7"/>
  <c r="FHU66" i="7"/>
  <c r="FHW66" i="7"/>
  <c r="FHY66" i="7"/>
  <c r="FIA66" i="7"/>
  <c r="FIC66" i="7"/>
  <c r="FIE66" i="7"/>
  <c r="FIG66" i="7"/>
  <c r="FII66" i="7"/>
  <c r="FIK66" i="7"/>
  <c r="FIM66" i="7"/>
  <c r="FIO66" i="7"/>
  <c r="FIQ66" i="7"/>
  <c r="FIS66" i="7"/>
  <c r="FIU66" i="7"/>
  <c r="FIW66" i="7"/>
  <c r="FIY66" i="7"/>
  <c r="FJA66" i="7"/>
  <c r="FJC66" i="7"/>
  <c r="FJE66" i="7"/>
  <c r="FJG66" i="7"/>
  <c r="FJI66" i="7"/>
  <c r="FJK66" i="7"/>
  <c r="FJM66" i="7"/>
  <c r="FJO66" i="7"/>
  <c r="FJQ66" i="7"/>
  <c r="FJS66" i="7"/>
  <c r="FJU66" i="7"/>
  <c r="FJW66" i="7"/>
  <c r="FJY66" i="7"/>
  <c r="FKA66" i="7"/>
  <c r="FKC66" i="7"/>
  <c r="FKE66" i="7"/>
  <c r="FKG66" i="7"/>
  <c r="FKI66" i="7"/>
  <c r="FKK66" i="7"/>
  <c r="FKM66" i="7"/>
  <c r="FKO66" i="7"/>
  <c r="FKQ66" i="7"/>
  <c r="FKS66" i="7"/>
  <c r="FKU66" i="7"/>
  <c r="FKW66" i="7"/>
  <c r="FKY66" i="7"/>
  <c r="FLA66" i="7"/>
  <c r="FLC66" i="7"/>
  <c r="FLE66" i="7"/>
  <c r="FLG66" i="7"/>
  <c r="FLI66" i="7"/>
  <c r="FLK66" i="7"/>
  <c r="FLM66" i="7"/>
  <c r="FLO66" i="7"/>
  <c r="FLQ66" i="7"/>
  <c r="FLS66" i="7"/>
  <c r="FLU66" i="7"/>
  <c r="FLW66" i="7"/>
  <c r="FLY66" i="7"/>
  <c r="FMA66" i="7"/>
  <c r="FMC66" i="7"/>
  <c r="FME66" i="7"/>
  <c r="FMG66" i="7"/>
  <c r="FMI66" i="7"/>
  <c r="FMK66" i="7"/>
  <c r="FMM66" i="7"/>
  <c r="FMO66" i="7"/>
  <c r="FMQ66" i="7"/>
  <c r="FMS66" i="7"/>
  <c r="FMU66" i="7"/>
  <c r="FMW66" i="7"/>
  <c r="FMY66" i="7"/>
  <c r="FNA66" i="7"/>
  <c r="FNC66" i="7"/>
  <c r="FNE66" i="7"/>
  <c r="FNG66" i="7"/>
  <c r="FNI66" i="7"/>
  <c r="FNK66" i="7"/>
  <c r="FNM66" i="7"/>
  <c r="FNO66" i="7"/>
  <c r="FNQ66" i="7"/>
  <c r="FNS66" i="7"/>
  <c r="FNU66" i="7"/>
  <c r="FNW66" i="7"/>
  <c r="FNY66" i="7"/>
  <c r="FOA66" i="7"/>
  <c r="FOC66" i="7"/>
  <c r="FOE66" i="7"/>
  <c r="FOG66" i="7"/>
  <c r="FOI66" i="7"/>
  <c r="FOK66" i="7"/>
  <c r="FOM66" i="7"/>
  <c r="FOO66" i="7"/>
  <c r="FOQ66" i="7"/>
  <c r="FOS66" i="7"/>
  <c r="FOU66" i="7"/>
  <c r="FOW66" i="7"/>
  <c r="FOY66" i="7"/>
  <c r="FPA66" i="7"/>
  <c r="FPC66" i="7"/>
  <c r="FPE66" i="7"/>
  <c r="FPG66" i="7"/>
  <c r="FPI66" i="7"/>
  <c r="FPK66" i="7"/>
  <c r="FPM66" i="7"/>
  <c r="FPO66" i="7"/>
  <c r="FPQ66" i="7"/>
  <c r="FPS66" i="7"/>
  <c r="FPU66" i="7"/>
  <c r="FPW66" i="7"/>
  <c r="FPY66" i="7"/>
  <c r="FQA66" i="7"/>
  <c r="FQC66" i="7"/>
  <c r="FQE66" i="7"/>
  <c r="FQG66" i="7"/>
  <c r="FQI66" i="7"/>
  <c r="FQK66" i="7"/>
  <c r="FQM66" i="7"/>
  <c r="FQO66" i="7"/>
  <c r="FQQ66" i="7"/>
  <c r="FQS66" i="7"/>
  <c r="FQU66" i="7"/>
  <c r="FQW66" i="7"/>
  <c r="FQY66" i="7"/>
  <c r="FRA66" i="7"/>
  <c r="FRC66" i="7"/>
  <c r="FRE66" i="7"/>
  <c r="FRG66" i="7"/>
  <c r="FRI66" i="7"/>
  <c r="FRK66" i="7"/>
  <c r="FRM66" i="7"/>
  <c r="FRO66" i="7"/>
  <c r="FRQ66" i="7"/>
  <c r="FRS66" i="7"/>
  <c r="FRU66" i="7"/>
  <c r="FRW66" i="7"/>
  <c r="FRY66" i="7"/>
  <c r="FSA66" i="7"/>
  <c r="FSC66" i="7"/>
  <c r="FSE66" i="7"/>
  <c r="FSG66" i="7"/>
  <c r="FSI66" i="7"/>
  <c r="FSK66" i="7"/>
  <c r="FSM66" i="7"/>
  <c r="FSO66" i="7"/>
  <c r="FSQ66" i="7"/>
  <c r="FSS66" i="7"/>
  <c r="FSU66" i="7"/>
  <c r="FSW66" i="7"/>
  <c r="FSY66" i="7"/>
  <c r="FTA66" i="7"/>
  <c r="FTC66" i="7"/>
  <c r="FTE66" i="7"/>
  <c r="FTG66" i="7"/>
  <c r="FTI66" i="7"/>
  <c r="FTK66" i="7"/>
  <c r="FTM66" i="7"/>
  <c r="FTO66" i="7"/>
  <c r="FTQ66" i="7"/>
  <c r="FTS66" i="7"/>
  <c r="FTU66" i="7"/>
  <c r="FTW66" i="7"/>
  <c r="FTY66" i="7"/>
  <c r="FUA66" i="7"/>
  <c r="FUC66" i="7"/>
  <c r="FUE66" i="7"/>
  <c r="FUG66" i="7"/>
  <c r="FUI66" i="7"/>
  <c r="FUK66" i="7"/>
  <c r="FUM66" i="7"/>
  <c r="FUO66" i="7"/>
  <c r="FUQ66" i="7"/>
  <c r="FUS66" i="7"/>
  <c r="FUU66" i="7"/>
  <c r="FUW66" i="7"/>
  <c r="FUY66" i="7"/>
  <c r="FVA66" i="7"/>
  <c r="FVC66" i="7"/>
  <c r="FVE66" i="7"/>
  <c r="FVG66" i="7"/>
  <c r="FVI66" i="7"/>
  <c r="FVK66" i="7"/>
  <c r="FVM66" i="7"/>
  <c r="FVO66" i="7"/>
  <c r="FVQ66" i="7"/>
  <c r="FVS66" i="7"/>
  <c r="FVU66" i="7"/>
  <c r="FVW66" i="7"/>
  <c r="FVY66" i="7"/>
  <c r="FWA66" i="7"/>
  <c r="FWC66" i="7"/>
  <c r="FWE66" i="7"/>
  <c r="FWG66" i="7"/>
  <c r="FWI66" i="7"/>
  <c r="FWK66" i="7"/>
  <c r="FWM66" i="7"/>
  <c r="FWO66" i="7"/>
  <c r="FWQ66" i="7"/>
  <c r="FWS66" i="7"/>
  <c r="FWU66" i="7"/>
  <c r="FWW66" i="7"/>
  <c r="FWY66" i="7"/>
  <c r="FXA66" i="7"/>
  <c r="FXC66" i="7"/>
  <c r="FXE66" i="7"/>
  <c r="FXG66" i="7"/>
  <c r="FXI66" i="7"/>
  <c r="FXK66" i="7"/>
  <c r="FXM66" i="7"/>
  <c r="FXO66" i="7"/>
  <c r="FXQ66" i="7"/>
  <c r="FXS66" i="7"/>
  <c r="FXU66" i="7"/>
  <c r="FXW66" i="7"/>
  <c r="FXY66" i="7"/>
  <c r="FYA66" i="7"/>
  <c r="FYC66" i="7"/>
  <c r="FYE66" i="7"/>
  <c r="FYG66" i="7"/>
  <c r="FYI66" i="7"/>
  <c r="FYK66" i="7"/>
  <c r="FYM66" i="7"/>
  <c r="FYO66" i="7"/>
  <c r="FYQ66" i="7"/>
  <c r="FYS66" i="7"/>
  <c r="FYU66" i="7"/>
  <c r="FYW66" i="7"/>
  <c r="FYY66" i="7"/>
  <c r="FZA66" i="7"/>
  <c r="FZC66" i="7"/>
  <c r="FZE66" i="7"/>
  <c r="FZG66" i="7"/>
  <c r="FZI66" i="7"/>
  <c r="FZK66" i="7"/>
  <c r="FZM66" i="7"/>
  <c r="FZO66" i="7"/>
  <c r="FZQ66" i="7"/>
  <c r="FZS66" i="7"/>
  <c r="FZU66" i="7"/>
  <c r="FZW66" i="7"/>
  <c r="FZY66" i="7"/>
  <c r="GAA66" i="7"/>
  <c r="GAC66" i="7"/>
  <c r="GAE66" i="7"/>
  <c r="GAG66" i="7"/>
  <c r="GAI66" i="7"/>
  <c r="GAK66" i="7"/>
  <c r="GAM66" i="7"/>
  <c r="GAO66" i="7"/>
  <c r="GAQ66" i="7"/>
  <c r="GAS66" i="7"/>
  <c r="GAU66" i="7"/>
  <c r="GAW66" i="7"/>
  <c r="GAY66" i="7"/>
  <c r="GBA66" i="7"/>
  <c r="GBC66" i="7"/>
  <c r="GBE66" i="7"/>
  <c r="GBG66" i="7"/>
  <c r="GBI66" i="7"/>
  <c r="GBK66" i="7"/>
  <c r="GBM66" i="7"/>
  <c r="GBO66" i="7"/>
  <c r="GBQ66" i="7"/>
  <c r="GBS66" i="7"/>
  <c r="GBU66" i="7"/>
  <c r="GBW66" i="7"/>
  <c r="GBY66" i="7"/>
  <c r="GCA66" i="7"/>
  <c r="GCC66" i="7"/>
  <c r="GCE66" i="7"/>
  <c r="GCG66" i="7"/>
  <c r="GCI66" i="7"/>
  <c r="GCK66" i="7"/>
  <c r="GCM66" i="7"/>
  <c r="GCO66" i="7"/>
  <c r="GCQ66" i="7"/>
  <c r="GCS66" i="7"/>
  <c r="GCU66" i="7"/>
  <c r="GCW66" i="7"/>
  <c r="GCY66" i="7"/>
  <c r="GDA66" i="7"/>
  <c r="GDC66" i="7"/>
  <c r="GDE66" i="7"/>
  <c r="GDG66" i="7"/>
  <c r="GDI66" i="7"/>
  <c r="GDK66" i="7"/>
  <c r="GDM66" i="7"/>
  <c r="GDO66" i="7"/>
  <c r="GDQ66" i="7"/>
  <c r="GDS66" i="7"/>
  <c r="GDU66" i="7"/>
  <c r="GDW66" i="7"/>
  <c r="GDY66" i="7"/>
  <c r="GEA66" i="7"/>
  <c r="GEC66" i="7"/>
  <c r="GEE66" i="7"/>
  <c r="GEG66" i="7"/>
  <c r="GEI66" i="7"/>
  <c r="GEK66" i="7"/>
  <c r="GEM66" i="7"/>
  <c r="GEO66" i="7"/>
  <c r="GEQ66" i="7"/>
  <c r="GES66" i="7"/>
  <c r="GEU66" i="7"/>
  <c r="GEW66" i="7"/>
  <c r="GEY66" i="7"/>
  <c r="GFA66" i="7"/>
  <c r="GFC66" i="7"/>
  <c r="GFE66" i="7"/>
  <c r="GFG66" i="7"/>
  <c r="GFI66" i="7"/>
  <c r="GFK66" i="7"/>
  <c r="GFM66" i="7"/>
  <c r="GFO66" i="7"/>
  <c r="GFQ66" i="7"/>
  <c r="GFS66" i="7"/>
  <c r="GFU66" i="7"/>
  <c r="GFW66" i="7"/>
  <c r="GFY66" i="7"/>
  <c r="GGA66" i="7"/>
  <c r="GGC66" i="7"/>
  <c r="GGE66" i="7"/>
  <c r="GGG66" i="7"/>
  <c r="GGI66" i="7"/>
  <c r="GGK66" i="7"/>
  <c r="GGM66" i="7"/>
  <c r="GGO66" i="7"/>
  <c r="GGQ66" i="7"/>
  <c r="GGS66" i="7"/>
  <c r="GGU66" i="7"/>
  <c r="GGW66" i="7"/>
  <c r="GGY66" i="7"/>
  <c r="GHA66" i="7"/>
  <c r="GHC66" i="7"/>
  <c r="GHE66" i="7"/>
  <c r="GHG66" i="7"/>
  <c r="GHI66" i="7"/>
  <c r="GHK66" i="7"/>
  <c r="GHM66" i="7"/>
  <c r="GHO66" i="7"/>
  <c r="GHQ66" i="7"/>
  <c r="GHS66" i="7"/>
  <c r="GHU66" i="7"/>
  <c r="GHW66" i="7"/>
  <c r="GHY66" i="7"/>
  <c r="GIA66" i="7"/>
  <c r="GIC66" i="7"/>
  <c r="GIE66" i="7"/>
  <c r="GIG66" i="7"/>
  <c r="GII66" i="7"/>
  <c r="GIK66" i="7"/>
  <c r="GIM66" i="7"/>
  <c r="GIO66" i="7"/>
  <c r="GIQ66" i="7"/>
  <c r="GIS66" i="7"/>
  <c r="GIU66" i="7"/>
  <c r="GIW66" i="7"/>
  <c r="GIY66" i="7"/>
  <c r="GJA66" i="7"/>
  <c r="GJC66" i="7"/>
  <c r="GJE66" i="7"/>
  <c r="GJG66" i="7"/>
  <c r="GJI66" i="7"/>
  <c r="GJK66" i="7"/>
  <c r="GJM66" i="7"/>
  <c r="GJO66" i="7"/>
  <c r="GJQ66" i="7"/>
  <c r="GJS66" i="7"/>
  <c r="GJU66" i="7"/>
  <c r="GJW66" i="7"/>
  <c r="GJY66" i="7"/>
  <c r="GKA66" i="7"/>
  <c r="GKC66" i="7"/>
  <c r="GKE66" i="7"/>
  <c r="GKG66" i="7"/>
  <c r="GKI66" i="7"/>
  <c r="GKK66" i="7"/>
  <c r="GKM66" i="7"/>
  <c r="GKO66" i="7"/>
  <c r="GKQ66" i="7"/>
  <c r="GKS66" i="7"/>
  <c r="GKU66" i="7"/>
  <c r="GKW66" i="7"/>
  <c r="GKY66" i="7"/>
  <c r="GLA66" i="7"/>
  <c r="GLC66" i="7"/>
  <c r="GLE66" i="7"/>
  <c r="GLG66" i="7"/>
  <c r="GLI66" i="7"/>
  <c r="GLK66" i="7"/>
  <c r="GLM66" i="7"/>
  <c r="GLO66" i="7"/>
  <c r="GLQ66" i="7"/>
  <c r="GLS66" i="7"/>
  <c r="GLU66" i="7"/>
  <c r="GLW66" i="7"/>
  <c r="GLY66" i="7"/>
  <c r="GMA66" i="7"/>
  <c r="GMC66" i="7"/>
  <c r="GME66" i="7"/>
  <c r="GMG66" i="7"/>
  <c r="GMI66" i="7"/>
  <c r="GMK66" i="7"/>
  <c r="GMM66" i="7"/>
  <c r="GMO66" i="7"/>
  <c r="GMQ66" i="7"/>
  <c r="GMS66" i="7"/>
  <c r="GMU66" i="7"/>
  <c r="GMW66" i="7"/>
  <c r="GMY66" i="7"/>
  <c r="GNA66" i="7"/>
  <c r="GNC66" i="7"/>
  <c r="GNE66" i="7"/>
  <c r="GNG66" i="7"/>
  <c r="GNI66" i="7"/>
  <c r="GNK66" i="7"/>
  <c r="GNM66" i="7"/>
  <c r="GNO66" i="7"/>
  <c r="GNQ66" i="7"/>
  <c r="GNS66" i="7"/>
  <c r="GNU66" i="7"/>
  <c r="GNW66" i="7"/>
  <c r="GNY66" i="7"/>
  <c r="GOA66" i="7"/>
  <c r="GOC66" i="7"/>
  <c r="GOE66" i="7"/>
  <c r="GOG66" i="7"/>
  <c r="GOI66" i="7"/>
  <c r="GOK66" i="7"/>
  <c r="GOM66" i="7"/>
  <c r="GOO66" i="7"/>
  <c r="GOQ66" i="7"/>
  <c r="GOS66" i="7"/>
  <c r="GOU66" i="7"/>
  <c r="GOW66" i="7"/>
  <c r="GOY66" i="7"/>
  <c r="GPA66" i="7"/>
  <c r="GPC66" i="7"/>
  <c r="GPE66" i="7"/>
  <c r="GPG66" i="7"/>
  <c r="GPI66" i="7"/>
  <c r="GPK66" i="7"/>
  <c r="GPM66" i="7"/>
  <c r="GPO66" i="7"/>
  <c r="GPQ66" i="7"/>
  <c r="GPS66" i="7"/>
  <c r="GPU66" i="7"/>
  <c r="GPW66" i="7"/>
  <c r="GPY66" i="7"/>
  <c r="GQA66" i="7"/>
  <c r="GQC66" i="7"/>
  <c r="GQE66" i="7"/>
  <c r="GQG66" i="7"/>
  <c r="GQI66" i="7"/>
  <c r="GQK66" i="7"/>
  <c r="GQM66" i="7"/>
  <c r="GQO66" i="7"/>
  <c r="GQQ66" i="7"/>
  <c r="GQS66" i="7"/>
  <c r="GQU66" i="7"/>
  <c r="GQW66" i="7"/>
  <c r="GQY66" i="7"/>
  <c r="GRA66" i="7"/>
  <c r="GRC66" i="7"/>
  <c r="GRE66" i="7"/>
  <c r="GRG66" i="7"/>
  <c r="GRI66" i="7"/>
  <c r="GRK66" i="7"/>
  <c r="GRM66" i="7"/>
  <c r="GRO66" i="7"/>
  <c r="GRQ66" i="7"/>
  <c r="GRS66" i="7"/>
  <c r="GRU66" i="7"/>
  <c r="GRW66" i="7"/>
  <c r="GRY66" i="7"/>
  <c r="GSA66" i="7"/>
  <c r="GSC66" i="7"/>
  <c r="GSE66" i="7"/>
  <c r="GSG66" i="7"/>
  <c r="GSI66" i="7"/>
  <c r="GSK66" i="7"/>
  <c r="GSM66" i="7"/>
  <c r="GSO66" i="7"/>
  <c r="GSQ66" i="7"/>
  <c r="GSS66" i="7"/>
  <c r="GSU66" i="7"/>
  <c r="GSW66" i="7"/>
  <c r="GSY66" i="7"/>
  <c r="GTA66" i="7"/>
  <c r="GTC66" i="7"/>
  <c r="GTE66" i="7"/>
  <c r="GTG66" i="7"/>
  <c r="GTI66" i="7"/>
  <c r="GTK66" i="7"/>
  <c r="GTM66" i="7"/>
  <c r="GTO66" i="7"/>
  <c r="GTQ66" i="7"/>
  <c r="GTS66" i="7"/>
  <c r="GTU66" i="7"/>
  <c r="GTW66" i="7"/>
  <c r="GTY66" i="7"/>
  <c r="GUA66" i="7"/>
  <c r="GUC66" i="7"/>
  <c r="GUE66" i="7"/>
  <c r="GUG66" i="7"/>
  <c r="GUI66" i="7"/>
  <c r="GUK66" i="7"/>
  <c r="GUM66" i="7"/>
  <c r="GUO66" i="7"/>
  <c r="GUQ66" i="7"/>
  <c r="GUS66" i="7"/>
  <c r="GUU66" i="7"/>
  <c r="GUW66" i="7"/>
  <c r="GUY66" i="7"/>
  <c r="GVA66" i="7"/>
  <c r="GVC66" i="7"/>
  <c r="GVE66" i="7"/>
  <c r="GVG66" i="7"/>
  <c r="GVI66" i="7"/>
  <c r="GVK66" i="7"/>
  <c r="GVM66" i="7"/>
  <c r="GVO66" i="7"/>
  <c r="GVQ66" i="7"/>
  <c r="GVS66" i="7"/>
  <c r="GVU66" i="7"/>
  <c r="GVW66" i="7"/>
  <c r="GVY66" i="7"/>
  <c r="GWA66" i="7"/>
  <c r="GWC66" i="7"/>
  <c r="GWE66" i="7"/>
  <c r="GWG66" i="7"/>
  <c r="GWI66" i="7"/>
  <c r="GWK66" i="7"/>
  <c r="GWM66" i="7"/>
  <c r="GWO66" i="7"/>
  <c r="GWQ66" i="7"/>
  <c r="GWS66" i="7"/>
  <c r="GWU66" i="7"/>
  <c r="GWW66" i="7"/>
  <c r="GWY66" i="7"/>
  <c r="GXA66" i="7"/>
  <c r="GXC66" i="7"/>
  <c r="GXE66" i="7"/>
  <c r="GXG66" i="7"/>
  <c r="GXI66" i="7"/>
  <c r="GXK66" i="7"/>
  <c r="GXM66" i="7"/>
  <c r="GXO66" i="7"/>
  <c r="GXQ66" i="7"/>
  <c r="GXS66" i="7"/>
  <c r="GXU66" i="7"/>
  <c r="GXW66" i="7"/>
  <c r="GXY66" i="7"/>
  <c r="GYA66" i="7"/>
  <c r="GYC66" i="7"/>
  <c r="GYE66" i="7"/>
  <c r="GYG66" i="7"/>
  <c r="GYI66" i="7"/>
  <c r="GYK66" i="7"/>
  <c r="GYM66" i="7"/>
  <c r="GYO66" i="7"/>
  <c r="GYQ66" i="7"/>
  <c r="GYS66" i="7"/>
  <c r="GYU66" i="7"/>
  <c r="GYW66" i="7"/>
  <c r="GYY66" i="7"/>
  <c r="GZA66" i="7"/>
  <c r="GZC66" i="7"/>
  <c r="GZE66" i="7"/>
  <c r="GZG66" i="7"/>
  <c r="GZI66" i="7"/>
  <c r="GZK66" i="7"/>
  <c r="GZM66" i="7"/>
  <c r="GZO66" i="7"/>
  <c r="GZQ66" i="7"/>
  <c r="GZS66" i="7"/>
  <c r="GZU66" i="7"/>
  <c r="GZW66" i="7"/>
  <c r="GZY66" i="7"/>
  <c r="HAA66" i="7"/>
  <c r="HAC66" i="7"/>
  <c r="HAE66" i="7"/>
  <c r="HAG66" i="7"/>
  <c r="HAI66" i="7"/>
  <c r="HAK66" i="7"/>
  <c r="HAM66" i="7"/>
  <c r="HAO66" i="7"/>
  <c r="HAQ66" i="7"/>
  <c r="HAS66" i="7"/>
  <c r="HAU66" i="7"/>
  <c r="HAW66" i="7"/>
  <c r="HAY66" i="7"/>
  <c r="HBA66" i="7"/>
  <c r="HBC66" i="7"/>
  <c r="HBE66" i="7"/>
  <c r="HBG66" i="7"/>
  <c r="HBI66" i="7"/>
  <c r="HBK66" i="7"/>
  <c r="HBM66" i="7"/>
  <c r="HBO66" i="7"/>
  <c r="HBQ66" i="7"/>
  <c r="HBS66" i="7"/>
  <c r="HBU66" i="7"/>
  <c r="HBW66" i="7"/>
  <c r="HBY66" i="7"/>
  <c r="HCA66" i="7"/>
  <c r="HCC66" i="7"/>
  <c r="HCE66" i="7"/>
  <c r="HCG66" i="7"/>
  <c r="HCI66" i="7"/>
  <c r="HCK66" i="7"/>
  <c r="HCM66" i="7"/>
  <c r="HCO66" i="7"/>
  <c r="HCQ66" i="7"/>
  <c r="HCS66" i="7"/>
  <c r="HCU66" i="7"/>
  <c r="HCW66" i="7"/>
  <c r="HCY66" i="7"/>
  <c r="HDA66" i="7"/>
  <c r="HDC66" i="7"/>
  <c r="HDE66" i="7"/>
  <c r="HDG66" i="7"/>
  <c r="HDI66" i="7"/>
  <c r="HDK66" i="7"/>
  <c r="HDM66" i="7"/>
  <c r="HDO66" i="7"/>
  <c r="HDQ66" i="7"/>
  <c r="HDS66" i="7"/>
  <c r="HDU66" i="7"/>
  <c r="HDW66" i="7"/>
  <c r="HDY66" i="7"/>
  <c r="HEA66" i="7"/>
  <c r="HEC66" i="7"/>
  <c r="HEE66" i="7"/>
  <c r="HEG66" i="7"/>
  <c r="HEI66" i="7"/>
  <c r="HEK66" i="7"/>
  <c r="HEM66" i="7"/>
  <c r="HEO66" i="7"/>
  <c r="HEQ66" i="7"/>
  <c r="HES66" i="7"/>
  <c r="HEU66" i="7"/>
  <c r="HEW66" i="7"/>
  <c r="HEY66" i="7"/>
  <c r="HFA66" i="7"/>
  <c r="HFC66" i="7"/>
  <c r="HFE66" i="7"/>
  <c r="HFG66" i="7"/>
  <c r="HFI66" i="7"/>
  <c r="HFK66" i="7"/>
  <c r="HFM66" i="7"/>
  <c r="HFO66" i="7"/>
  <c r="HFQ66" i="7"/>
  <c r="HFS66" i="7"/>
  <c r="HFU66" i="7"/>
  <c r="HFW66" i="7"/>
  <c r="HFY66" i="7"/>
  <c r="HGA66" i="7"/>
  <c r="HGC66" i="7"/>
  <c r="HGE66" i="7"/>
  <c r="HGG66" i="7"/>
  <c r="HGI66" i="7"/>
  <c r="HGK66" i="7"/>
  <c r="HGM66" i="7"/>
  <c r="HGO66" i="7"/>
  <c r="HGQ66" i="7"/>
  <c r="HGS66" i="7"/>
  <c r="HGU66" i="7"/>
  <c r="HGW66" i="7"/>
  <c r="HGY66" i="7"/>
  <c r="HHA66" i="7"/>
  <c r="HHC66" i="7"/>
  <c r="HHE66" i="7"/>
  <c r="HHG66" i="7"/>
  <c r="HHI66" i="7"/>
  <c r="HHK66" i="7"/>
  <c r="HHM66" i="7"/>
  <c r="HHO66" i="7"/>
  <c r="HHQ66" i="7"/>
  <c r="HHS66" i="7"/>
  <c r="HHU66" i="7"/>
  <c r="HHW66" i="7"/>
  <c r="HHY66" i="7"/>
  <c r="HIA66" i="7"/>
  <c r="HIC66" i="7"/>
  <c r="HIE66" i="7"/>
  <c r="HIG66" i="7"/>
  <c r="HII66" i="7"/>
  <c r="HIK66" i="7"/>
  <c r="HIM66" i="7"/>
  <c r="HIO66" i="7"/>
  <c r="HIQ66" i="7"/>
  <c r="HIS66" i="7"/>
  <c r="HIU66" i="7"/>
  <c r="HIW66" i="7"/>
  <c r="HIY66" i="7"/>
  <c r="HJA66" i="7"/>
  <c r="HJC66" i="7"/>
  <c r="HJE66" i="7"/>
  <c r="HJG66" i="7"/>
  <c r="HJI66" i="7"/>
  <c r="HJK66" i="7"/>
  <c r="HJM66" i="7"/>
  <c r="HJO66" i="7"/>
  <c r="HJQ66" i="7"/>
  <c r="HJS66" i="7"/>
  <c r="HJU66" i="7"/>
  <c r="HJW66" i="7"/>
  <c r="HJY66" i="7"/>
  <c r="HKA66" i="7"/>
  <c r="HKC66" i="7"/>
  <c r="HKE66" i="7"/>
  <c r="HKG66" i="7"/>
  <c r="HKI66" i="7"/>
  <c r="HKK66" i="7"/>
  <c r="HKM66" i="7"/>
  <c r="HKO66" i="7"/>
  <c r="HKQ66" i="7"/>
  <c r="HKS66" i="7"/>
  <c r="HKU66" i="7"/>
  <c r="HKW66" i="7"/>
  <c r="HKY66" i="7"/>
  <c r="HLA66" i="7"/>
  <c r="HLC66" i="7"/>
  <c r="HLE66" i="7"/>
  <c r="HLG66" i="7"/>
  <c r="HLI66" i="7"/>
  <c r="HLK66" i="7"/>
  <c r="HLM66" i="7"/>
  <c r="HLO66" i="7"/>
  <c r="HLQ66" i="7"/>
  <c r="HLS66" i="7"/>
  <c r="HLU66" i="7"/>
  <c r="HLW66" i="7"/>
  <c r="HLY66" i="7"/>
  <c r="HMA66" i="7"/>
  <c r="HMC66" i="7"/>
  <c r="HME66" i="7"/>
  <c r="HMG66" i="7"/>
  <c r="HMI66" i="7"/>
  <c r="HMK66" i="7"/>
  <c r="HMM66" i="7"/>
  <c r="HMO66" i="7"/>
  <c r="HMQ66" i="7"/>
  <c r="HMS66" i="7"/>
  <c r="HMU66" i="7"/>
  <c r="HMW66" i="7"/>
  <c r="HMY66" i="7"/>
  <c r="HNA66" i="7"/>
  <c r="HNC66" i="7"/>
  <c r="HNE66" i="7"/>
  <c r="HNG66" i="7"/>
  <c r="HNI66" i="7"/>
  <c r="HNK66" i="7"/>
  <c r="HNM66" i="7"/>
  <c r="HNO66" i="7"/>
  <c r="HNQ66" i="7"/>
  <c r="HNS66" i="7"/>
  <c r="HNU66" i="7"/>
  <c r="HNW66" i="7"/>
  <c r="HNY66" i="7"/>
  <c r="HOA66" i="7"/>
  <c r="HOC66" i="7"/>
  <c r="HOE66" i="7"/>
  <c r="HOG66" i="7"/>
  <c r="HOI66" i="7"/>
  <c r="HOK66" i="7"/>
  <c r="HOM66" i="7"/>
  <c r="HOO66" i="7"/>
  <c r="HOQ66" i="7"/>
  <c r="HOS66" i="7"/>
  <c r="HOU66" i="7"/>
  <c r="HOW66" i="7"/>
  <c r="HOY66" i="7"/>
  <c r="HPA66" i="7"/>
  <c r="HPC66" i="7"/>
  <c r="HPE66" i="7"/>
  <c r="HPG66" i="7"/>
  <c r="HPI66" i="7"/>
  <c r="HPK66" i="7"/>
  <c r="HPM66" i="7"/>
  <c r="HPO66" i="7"/>
  <c r="HPQ66" i="7"/>
  <c r="HPS66" i="7"/>
  <c r="HPU66" i="7"/>
  <c r="HPW66" i="7"/>
  <c r="HPY66" i="7"/>
  <c r="HQA66" i="7"/>
  <c r="HQC66" i="7"/>
  <c r="HQE66" i="7"/>
  <c r="HQG66" i="7"/>
  <c r="HQI66" i="7"/>
  <c r="HQK66" i="7"/>
  <c r="HQM66" i="7"/>
  <c r="HQO66" i="7"/>
  <c r="HQQ66" i="7"/>
  <c r="HQS66" i="7"/>
  <c r="HQU66" i="7"/>
  <c r="HQW66" i="7"/>
  <c r="HQY66" i="7"/>
  <c r="HRA66" i="7"/>
  <c r="HRC66" i="7"/>
  <c r="HRE66" i="7"/>
  <c r="HRG66" i="7"/>
  <c r="HRI66" i="7"/>
  <c r="HRK66" i="7"/>
  <c r="HRM66" i="7"/>
  <c r="HRO66" i="7"/>
  <c r="HRQ66" i="7"/>
  <c r="HRS66" i="7"/>
  <c r="HRU66" i="7"/>
  <c r="HRW66" i="7"/>
  <c r="HRY66" i="7"/>
  <c r="HSA66" i="7"/>
  <c r="HSC66" i="7"/>
  <c r="HSE66" i="7"/>
  <c r="HSG66" i="7"/>
  <c r="HSI66" i="7"/>
  <c r="HSK66" i="7"/>
  <c r="HSM66" i="7"/>
  <c r="HSO66" i="7"/>
  <c r="HSQ66" i="7"/>
  <c r="HSS66" i="7"/>
  <c r="HSU66" i="7"/>
  <c r="HSW66" i="7"/>
  <c r="HSY66" i="7"/>
  <c r="HTA66" i="7"/>
  <c r="HTC66" i="7"/>
  <c r="HTE66" i="7"/>
  <c r="HTG66" i="7"/>
  <c r="HTI66" i="7"/>
  <c r="HTK66" i="7"/>
  <c r="HTM66" i="7"/>
  <c r="HTO66" i="7"/>
  <c r="HTQ66" i="7"/>
  <c r="HTS66" i="7"/>
  <c r="HTU66" i="7"/>
  <c r="HTW66" i="7"/>
  <c r="HTY66" i="7"/>
  <c r="HUA66" i="7"/>
  <c r="HUC66" i="7"/>
  <c r="HUE66" i="7"/>
  <c r="HUG66" i="7"/>
  <c r="HUI66" i="7"/>
  <c r="HUK66" i="7"/>
  <c r="HUM66" i="7"/>
  <c r="HUO66" i="7"/>
  <c r="HUQ66" i="7"/>
  <c r="HUS66" i="7"/>
  <c r="HUU66" i="7"/>
  <c r="HUW66" i="7"/>
  <c r="HUY66" i="7"/>
  <c r="HVA66" i="7"/>
  <c r="HVC66" i="7"/>
  <c r="HVE66" i="7"/>
  <c r="HVG66" i="7"/>
  <c r="HVI66" i="7"/>
  <c r="HVK66" i="7"/>
  <c r="HVM66" i="7"/>
  <c r="HVO66" i="7"/>
  <c r="HVQ66" i="7"/>
  <c r="HVS66" i="7"/>
  <c r="HVU66" i="7"/>
  <c r="HVW66" i="7"/>
  <c r="HVY66" i="7"/>
  <c r="HWA66" i="7"/>
  <c r="HWC66" i="7"/>
  <c r="HWE66" i="7"/>
  <c r="HWG66" i="7"/>
  <c r="HWI66" i="7"/>
  <c r="HWK66" i="7"/>
  <c r="HWM66" i="7"/>
  <c r="HWO66" i="7"/>
  <c r="HWQ66" i="7"/>
  <c r="HWS66" i="7"/>
  <c r="HWU66" i="7"/>
  <c r="HWW66" i="7"/>
  <c r="HWY66" i="7"/>
  <c r="HXA66" i="7"/>
  <c r="HXC66" i="7"/>
  <c r="HXE66" i="7"/>
  <c r="HXG66" i="7"/>
  <c r="HXI66" i="7"/>
  <c r="HXK66" i="7"/>
  <c r="HXM66" i="7"/>
  <c r="HXO66" i="7"/>
  <c r="HXQ66" i="7"/>
  <c r="HXS66" i="7"/>
  <c r="HXU66" i="7"/>
  <c r="HXW66" i="7"/>
  <c r="HXY66" i="7"/>
  <c r="HYA66" i="7"/>
  <c r="HYC66" i="7"/>
  <c r="HYE66" i="7"/>
  <c r="HYG66" i="7"/>
  <c r="HYI66" i="7"/>
  <c r="HYK66" i="7"/>
  <c r="HYM66" i="7"/>
  <c r="HYO66" i="7"/>
  <c r="HYQ66" i="7"/>
  <c r="HYS66" i="7"/>
  <c r="HYU66" i="7"/>
  <c r="HYW66" i="7"/>
  <c r="HYY66" i="7"/>
  <c r="HZA66" i="7"/>
  <c r="HZC66" i="7"/>
  <c r="HZE66" i="7"/>
  <c r="HZG66" i="7"/>
  <c r="HZI66" i="7"/>
  <c r="HZK66" i="7"/>
  <c r="HZM66" i="7"/>
  <c r="HZO66" i="7"/>
  <c r="HZQ66" i="7"/>
  <c r="HZS66" i="7"/>
  <c r="HZU66" i="7"/>
  <c r="HZW66" i="7"/>
  <c r="HZY66" i="7"/>
  <c r="IAA66" i="7"/>
  <c r="IAC66" i="7"/>
  <c r="IAE66" i="7"/>
  <c r="IAG66" i="7"/>
  <c r="IAI66" i="7"/>
  <c r="IAK66" i="7"/>
  <c r="IAM66" i="7"/>
  <c r="IAO66" i="7"/>
  <c r="IAQ66" i="7"/>
  <c r="IAS66" i="7"/>
  <c r="IAU66" i="7"/>
  <c r="IAW66" i="7"/>
  <c r="IAY66" i="7"/>
  <c r="IBA66" i="7"/>
  <c r="IBC66" i="7"/>
  <c r="IBE66" i="7"/>
  <c r="IBG66" i="7"/>
  <c r="IBI66" i="7"/>
  <c r="IBK66" i="7"/>
  <c r="IBM66" i="7"/>
  <c r="IBO66" i="7"/>
  <c r="IBQ66" i="7"/>
  <c r="IBS66" i="7"/>
  <c r="IBU66" i="7"/>
  <c r="IBW66" i="7"/>
  <c r="IBY66" i="7"/>
  <c r="ICA66" i="7"/>
  <c r="ICC66" i="7"/>
  <c r="ICE66" i="7"/>
  <c r="ICG66" i="7"/>
  <c r="ICI66" i="7"/>
  <c r="ICK66" i="7"/>
  <c r="ICM66" i="7"/>
  <c r="ICO66" i="7"/>
  <c r="ICQ66" i="7"/>
  <c r="ICS66" i="7"/>
  <c r="ICU66" i="7"/>
  <c r="ICW66" i="7"/>
  <c r="ICY66" i="7"/>
  <c r="IDA66" i="7"/>
  <c r="IDC66" i="7"/>
  <c r="IDE66" i="7"/>
  <c r="IDG66" i="7"/>
  <c r="IDI66" i="7"/>
  <c r="IDK66" i="7"/>
  <c r="IDM66" i="7"/>
  <c r="IDO66" i="7"/>
  <c r="IDQ66" i="7"/>
  <c r="IDS66" i="7"/>
  <c r="IDU66" i="7"/>
  <c r="IDW66" i="7"/>
  <c r="IDY66" i="7"/>
  <c r="IEA66" i="7"/>
  <c r="IEC66" i="7"/>
  <c r="IEE66" i="7"/>
  <c r="IEG66" i="7"/>
  <c r="IEI66" i="7"/>
  <c r="IEK66" i="7"/>
  <c r="IEM66" i="7"/>
  <c r="IEO66" i="7"/>
  <c r="IEQ66" i="7"/>
  <c r="IES66" i="7"/>
  <c r="IEU66" i="7"/>
  <c r="IEW66" i="7"/>
  <c r="IEY66" i="7"/>
  <c r="IFA66" i="7"/>
  <c r="IFC66" i="7"/>
  <c r="IFE66" i="7"/>
  <c r="IFG66" i="7"/>
  <c r="IFI66" i="7"/>
  <c r="IFK66" i="7"/>
  <c r="IFM66" i="7"/>
  <c r="IFO66" i="7"/>
  <c r="IFQ66" i="7"/>
  <c r="IFS66" i="7"/>
  <c r="IFU66" i="7"/>
  <c r="IFW66" i="7"/>
  <c r="IFY66" i="7"/>
  <c r="IGA66" i="7"/>
  <c r="IGC66" i="7"/>
  <c r="IGE66" i="7"/>
  <c r="IGG66" i="7"/>
  <c r="IGI66" i="7"/>
  <c r="IGK66" i="7"/>
  <c r="IGM66" i="7"/>
  <c r="IGO66" i="7"/>
  <c r="IGQ66" i="7"/>
  <c r="IGS66" i="7"/>
  <c r="IGU66" i="7"/>
  <c r="IGW66" i="7"/>
  <c r="IGY66" i="7"/>
  <c r="IHA66" i="7"/>
  <c r="IHC66" i="7"/>
  <c r="IHE66" i="7"/>
  <c r="IHG66" i="7"/>
  <c r="IHI66" i="7"/>
  <c r="IHK66" i="7"/>
  <c r="IHM66" i="7"/>
  <c r="IHO66" i="7"/>
  <c r="IHQ66" i="7"/>
  <c r="IHS66" i="7"/>
  <c r="IHU66" i="7"/>
  <c r="IHW66" i="7"/>
  <c r="IHY66" i="7"/>
  <c r="IIA66" i="7"/>
  <c r="IIC66" i="7"/>
  <c r="IIE66" i="7"/>
  <c r="IIG66" i="7"/>
  <c r="III66" i="7"/>
  <c r="IIK66" i="7"/>
  <c r="IIM66" i="7"/>
  <c r="IIO66" i="7"/>
  <c r="IIQ66" i="7"/>
  <c r="IIS66" i="7"/>
  <c r="IIU66" i="7"/>
  <c r="IIW66" i="7"/>
  <c r="IIY66" i="7"/>
  <c r="IJA66" i="7"/>
  <c r="IJC66" i="7"/>
  <c r="IJE66" i="7"/>
  <c r="IJG66" i="7"/>
  <c r="IJI66" i="7"/>
  <c r="IJK66" i="7"/>
  <c r="IJM66" i="7"/>
  <c r="IJO66" i="7"/>
  <c r="IJQ66" i="7"/>
  <c r="IJS66" i="7"/>
  <c r="IJU66" i="7"/>
  <c r="IJW66" i="7"/>
  <c r="IJY66" i="7"/>
  <c r="IKA66" i="7"/>
  <c r="IKC66" i="7"/>
  <c r="IKE66" i="7"/>
  <c r="IKG66" i="7"/>
  <c r="IKI66" i="7"/>
  <c r="IKK66" i="7"/>
  <c r="IKM66" i="7"/>
  <c r="IKO66" i="7"/>
  <c r="IKQ66" i="7"/>
  <c r="IKS66" i="7"/>
  <c r="IKU66" i="7"/>
  <c r="IKW66" i="7"/>
  <c r="IKY66" i="7"/>
  <c r="ILA66" i="7"/>
  <c r="ILC66" i="7"/>
  <c r="ILE66" i="7"/>
  <c r="ILG66" i="7"/>
  <c r="ILI66" i="7"/>
  <c r="ILK66" i="7"/>
  <c r="ILM66" i="7"/>
  <c r="ILO66" i="7"/>
  <c r="ILQ66" i="7"/>
  <c r="ILS66" i="7"/>
  <c r="ILU66" i="7"/>
  <c r="ILW66" i="7"/>
  <c r="ILY66" i="7"/>
  <c r="IMA66" i="7"/>
  <c r="IMC66" i="7"/>
  <c r="IME66" i="7"/>
  <c r="IMG66" i="7"/>
  <c r="IMI66" i="7"/>
  <c r="IMK66" i="7"/>
  <c r="IMM66" i="7"/>
  <c r="IMO66" i="7"/>
  <c r="IMQ66" i="7"/>
  <c r="IMS66" i="7"/>
  <c r="IMU66" i="7"/>
  <c r="IMW66" i="7"/>
  <c r="IMY66" i="7"/>
  <c r="INA66" i="7"/>
  <c r="INC66" i="7"/>
  <c r="INE66" i="7"/>
  <c r="ING66" i="7"/>
  <c r="INI66" i="7"/>
  <c r="INK66" i="7"/>
  <c r="INM66" i="7"/>
  <c r="INO66" i="7"/>
  <c r="INQ66" i="7"/>
  <c r="INS66" i="7"/>
  <c r="INU66" i="7"/>
  <c r="INW66" i="7"/>
  <c r="INY66" i="7"/>
  <c r="IOA66" i="7"/>
  <c r="IOC66" i="7"/>
  <c r="IOE66" i="7"/>
  <c r="IOG66" i="7"/>
  <c r="IOI66" i="7"/>
  <c r="IOK66" i="7"/>
  <c r="IOM66" i="7"/>
  <c r="IOO66" i="7"/>
  <c r="IOQ66" i="7"/>
  <c r="IOS66" i="7"/>
  <c r="IOU66" i="7"/>
  <c r="IOW66" i="7"/>
  <c r="IOY66" i="7"/>
  <c r="IPA66" i="7"/>
  <c r="IPC66" i="7"/>
  <c r="IPE66" i="7"/>
  <c r="IPG66" i="7"/>
  <c r="IPI66" i="7"/>
  <c r="IPK66" i="7"/>
  <c r="IPM66" i="7"/>
  <c r="IPO66" i="7"/>
  <c r="IPQ66" i="7"/>
  <c r="IPS66" i="7"/>
  <c r="IPU66" i="7"/>
  <c r="IPW66" i="7"/>
  <c r="IPY66" i="7"/>
  <c r="IQA66" i="7"/>
  <c r="IQC66" i="7"/>
  <c r="IQE66" i="7"/>
  <c r="IQG66" i="7"/>
  <c r="IQI66" i="7"/>
  <c r="IQK66" i="7"/>
  <c r="IQM66" i="7"/>
  <c r="IQO66" i="7"/>
  <c r="IQQ66" i="7"/>
  <c r="IQS66" i="7"/>
  <c r="IQU66" i="7"/>
  <c r="IQW66" i="7"/>
  <c r="IQY66" i="7"/>
  <c r="IRA66" i="7"/>
  <c r="IRC66" i="7"/>
  <c r="IRE66" i="7"/>
  <c r="IRG66" i="7"/>
  <c r="IRI66" i="7"/>
  <c r="IRK66" i="7"/>
  <c r="IRM66" i="7"/>
  <c r="IRO66" i="7"/>
  <c r="IRQ66" i="7"/>
  <c r="IRS66" i="7"/>
  <c r="IRU66" i="7"/>
  <c r="IRW66" i="7"/>
  <c r="IRY66" i="7"/>
  <c r="ISA66" i="7"/>
  <c r="ISC66" i="7"/>
  <c r="ISE66" i="7"/>
  <c r="ISG66" i="7"/>
  <c r="ISI66" i="7"/>
  <c r="ISK66" i="7"/>
  <c r="ISM66" i="7"/>
  <c r="ISO66" i="7"/>
  <c r="ISQ66" i="7"/>
  <c r="ISS66" i="7"/>
  <c r="ISU66" i="7"/>
  <c r="ISW66" i="7"/>
  <c r="ISY66" i="7"/>
  <c r="ITA66" i="7"/>
  <c r="ITC66" i="7"/>
  <c r="ITE66" i="7"/>
  <c r="ITG66" i="7"/>
  <c r="ITI66" i="7"/>
  <c r="ITK66" i="7"/>
  <c r="ITM66" i="7"/>
  <c r="ITO66" i="7"/>
  <c r="ITQ66" i="7"/>
  <c r="ITS66" i="7"/>
  <c r="ITU66" i="7"/>
  <c r="ITW66" i="7"/>
  <c r="ITY66" i="7"/>
  <c r="IUA66" i="7"/>
  <c r="IUC66" i="7"/>
  <c r="IUE66" i="7"/>
  <c r="IUG66" i="7"/>
  <c r="IUI66" i="7"/>
  <c r="IUK66" i="7"/>
  <c r="IUM66" i="7"/>
  <c r="IUO66" i="7"/>
  <c r="IUQ66" i="7"/>
  <c r="IUS66" i="7"/>
  <c r="IUU66" i="7"/>
  <c r="IUW66" i="7"/>
  <c r="IUY66" i="7"/>
  <c r="IVA66" i="7"/>
  <c r="IVC66" i="7"/>
  <c r="IVE66" i="7"/>
  <c r="IVG66" i="7"/>
  <c r="IVI66" i="7"/>
  <c r="IVK66" i="7"/>
  <c r="IVM66" i="7"/>
  <c r="IVO66" i="7"/>
  <c r="IVQ66" i="7"/>
  <c r="IVS66" i="7"/>
  <c r="IVU66" i="7"/>
  <c r="IVW66" i="7"/>
  <c r="IVY66" i="7"/>
  <c r="IWA66" i="7"/>
  <c r="IWC66" i="7"/>
  <c r="IWE66" i="7"/>
  <c r="IWG66" i="7"/>
  <c r="IWI66" i="7"/>
  <c r="IWK66" i="7"/>
  <c r="IWM66" i="7"/>
  <c r="IWO66" i="7"/>
  <c r="IWQ66" i="7"/>
  <c r="IWS66" i="7"/>
  <c r="IWU66" i="7"/>
  <c r="IWW66" i="7"/>
  <c r="IWY66" i="7"/>
  <c r="IXA66" i="7"/>
  <c r="IXC66" i="7"/>
  <c r="IXE66" i="7"/>
  <c r="IXG66" i="7"/>
  <c r="IXI66" i="7"/>
  <c r="IXK66" i="7"/>
  <c r="IXM66" i="7"/>
  <c r="IXO66" i="7"/>
  <c r="IXQ66" i="7"/>
  <c r="IXS66" i="7"/>
  <c r="IXU66" i="7"/>
  <c r="IXW66" i="7"/>
  <c r="IXY66" i="7"/>
  <c r="IYA66" i="7"/>
  <c r="IYC66" i="7"/>
  <c r="IYE66" i="7"/>
  <c r="IYG66" i="7"/>
  <c r="IYI66" i="7"/>
  <c r="IYK66" i="7"/>
  <c r="IYM66" i="7"/>
  <c r="IYO66" i="7"/>
  <c r="IYQ66" i="7"/>
  <c r="IYS66" i="7"/>
  <c r="IYU66" i="7"/>
  <c r="IYW66" i="7"/>
  <c r="IYY66" i="7"/>
  <c r="IZA66" i="7"/>
  <c r="IZC66" i="7"/>
  <c r="IZE66" i="7"/>
  <c r="IZG66" i="7"/>
  <c r="IZI66" i="7"/>
  <c r="IZK66" i="7"/>
  <c r="IZM66" i="7"/>
  <c r="IZO66" i="7"/>
  <c r="IZQ66" i="7"/>
  <c r="IZS66" i="7"/>
  <c r="IZU66" i="7"/>
  <c r="IZW66" i="7"/>
  <c r="IZY66" i="7"/>
  <c r="JAA66" i="7"/>
  <c r="JAC66" i="7"/>
  <c r="JAE66" i="7"/>
  <c r="JAG66" i="7"/>
  <c r="JAI66" i="7"/>
  <c r="JAK66" i="7"/>
  <c r="JAM66" i="7"/>
  <c r="JAO66" i="7"/>
  <c r="JAQ66" i="7"/>
  <c r="JAS66" i="7"/>
  <c r="JAU66" i="7"/>
  <c r="JAW66" i="7"/>
  <c r="JAY66" i="7"/>
  <c r="JBA66" i="7"/>
  <c r="JBC66" i="7"/>
  <c r="JBE66" i="7"/>
  <c r="JBG66" i="7"/>
  <c r="JBI66" i="7"/>
  <c r="JBK66" i="7"/>
  <c r="JBM66" i="7"/>
  <c r="JBO66" i="7"/>
  <c r="JBQ66" i="7"/>
  <c r="JBS66" i="7"/>
  <c r="JBU66" i="7"/>
  <c r="JBW66" i="7"/>
  <c r="JBY66" i="7"/>
  <c r="JCA66" i="7"/>
  <c r="JCC66" i="7"/>
  <c r="JCE66" i="7"/>
  <c r="JCG66" i="7"/>
  <c r="JCI66" i="7"/>
  <c r="JCK66" i="7"/>
  <c r="JCM66" i="7"/>
  <c r="JCO66" i="7"/>
  <c r="JCQ66" i="7"/>
  <c r="JCS66" i="7"/>
  <c r="JCU66" i="7"/>
  <c r="JCW66" i="7"/>
  <c r="JCY66" i="7"/>
  <c r="JDA66" i="7"/>
  <c r="JDC66" i="7"/>
  <c r="JDE66" i="7"/>
  <c r="JDG66" i="7"/>
  <c r="JDI66" i="7"/>
  <c r="JDK66" i="7"/>
  <c r="JDM66" i="7"/>
  <c r="JDO66" i="7"/>
  <c r="JDQ66" i="7"/>
  <c r="JDS66" i="7"/>
  <c r="JDU66" i="7"/>
  <c r="JDW66" i="7"/>
  <c r="JDY66" i="7"/>
  <c r="JEA66" i="7"/>
  <c r="JEC66" i="7"/>
  <c r="JEE66" i="7"/>
  <c r="JEG66" i="7"/>
  <c r="JEI66" i="7"/>
  <c r="JEK66" i="7"/>
  <c r="JEM66" i="7"/>
  <c r="JEO66" i="7"/>
  <c r="JEQ66" i="7"/>
  <c r="JES66" i="7"/>
  <c r="JEU66" i="7"/>
  <c r="JEW66" i="7"/>
  <c r="JEY66" i="7"/>
  <c r="JFA66" i="7"/>
  <c r="JFC66" i="7"/>
  <c r="JFE66" i="7"/>
  <c r="JFG66" i="7"/>
  <c r="JFI66" i="7"/>
  <c r="JFK66" i="7"/>
  <c r="JFM66" i="7"/>
  <c r="JFO66" i="7"/>
  <c r="JFQ66" i="7"/>
  <c r="JFS66" i="7"/>
  <c r="JFU66" i="7"/>
  <c r="JFW66" i="7"/>
  <c r="JFY66" i="7"/>
  <c r="JGA66" i="7"/>
  <c r="JGC66" i="7"/>
  <c r="JGE66" i="7"/>
  <c r="JGG66" i="7"/>
  <c r="JGI66" i="7"/>
  <c r="JGK66" i="7"/>
  <c r="JGM66" i="7"/>
  <c r="JGO66" i="7"/>
  <c r="JGQ66" i="7"/>
  <c r="JGS66" i="7"/>
  <c r="JGU66" i="7"/>
  <c r="JGW66" i="7"/>
  <c r="JGY66" i="7"/>
  <c r="JHA66" i="7"/>
  <c r="JHC66" i="7"/>
  <c r="JHE66" i="7"/>
  <c r="JHG66" i="7"/>
  <c r="JHI66" i="7"/>
  <c r="JHK66" i="7"/>
  <c r="JHM66" i="7"/>
  <c r="JHO66" i="7"/>
  <c r="JHQ66" i="7"/>
  <c r="JHS66" i="7"/>
  <c r="JHU66" i="7"/>
  <c r="JHW66" i="7"/>
  <c r="JHY66" i="7"/>
  <c r="JIA66" i="7"/>
  <c r="JIC66" i="7"/>
  <c r="JIE66" i="7"/>
  <c r="JIG66" i="7"/>
  <c r="JII66" i="7"/>
  <c r="JIK66" i="7"/>
  <c r="JIM66" i="7"/>
  <c r="JIO66" i="7"/>
  <c r="JIQ66" i="7"/>
  <c r="JIS66" i="7"/>
  <c r="JIU66" i="7"/>
  <c r="JIW66" i="7"/>
  <c r="JIY66" i="7"/>
  <c r="JJA66" i="7"/>
  <c r="JJC66" i="7"/>
  <c r="JJE66" i="7"/>
  <c r="JJG66" i="7"/>
  <c r="JJI66" i="7"/>
  <c r="JJK66" i="7"/>
  <c r="JJM66" i="7"/>
  <c r="JJO66" i="7"/>
  <c r="JJQ66" i="7"/>
  <c r="JJS66" i="7"/>
  <c r="JJU66" i="7"/>
  <c r="JJW66" i="7"/>
  <c r="JJY66" i="7"/>
  <c r="JKA66" i="7"/>
  <c r="JKC66" i="7"/>
  <c r="JKE66" i="7"/>
  <c r="JKG66" i="7"/>
  <c r="JKI66" i="7"/>
  <c r="JKK66" i="7"/>
  <c r="JKM66" i="7"/>
  <c r="JKO66" i="7"/>
  <c r="JKQ66" i="7"/>
  <c r="JKS66" i="7"/>
  <c r="JKU66" i="7"/>
  <c r="JKW66" i="7"/>
  <c r="JKY66" i="7"/>
  <c r="JLA66" i="7"/>
  <c r="JLC66" i="7"/>
  <c r="JLE66" i="7"/>
  <c r="JLG66" i="7"/>
  <c r="JLI66" i="7"/>
  <c r="JLK66" i="7"/>
  <c r="JLM66" i="7"/>
  <c r="JLO66" i="7"/>
  <c r="JLQ66" i="7"/>
  <c r="JLS66" i="7"/>
  <c r="JLU66" i="7"/>
  <c r="JLW66" i="7"/>
  <c r="JLY66" i="7"/>
  <c r="JMA66" i="7"/>
  <c r="JMC66" i="7"/>
  <c r="JME66" i="7"/>
  <c r="JMG66" i="7"/>
  <c r="JMI66" i="7"/>
  <c r="JMK66" i="7"/>
  <c r="JMM66" i="7"/>
  <c r="JMO66" i="7"/>
  <c r="JMQ66" i="7"/>
  <c r="JMS66" i="7"/>
  <c r="JMU66" i="7"/>
  <c r="JMW66" i="7"/>
  <c r="JMY66" i="7"/>
  <c r="JNA66" i="7"/>
  <c r="JNC66" i="7"/>
  <c r="JNE66" i="7"/>
  <c r="JNG66" i="7"/>
  <c r="JNI66" i="7"/>
  <c r="JNK66" i="7"/>
  <c r="JNM66" i="7"/>
  <c r="JNO66" i="7"/>
  <c r="JNQ66" i="7"/>
  <c r="JNS66" i="7"/>
  <c r="JNU66" i="7"/>
  <c r="JNW66" i="7"/>
  <c r="JNY66" i="7"/>
  <c r="JOA66" i="7"/>
  <c r="JOC66" i="7"/>
  <c r="JOE66" i="7"/>
  <c r="JOG66" i="7"/>
  <c r="JOI66" i="7"/>
  <c r="JOK66" i="7"/>
  <c r="JOM66" i="7"/>
  <c r="JOO66" i="7"/>
  <c r="JOQ66" i="7"/>
  <c r="JOS66" i="7"/>
  <c r="JOU66" i="7"/>
  <c r="JOW66" i="7"/>
  <c r="JOY66" i="7"/>
  <c r="JPA66" i="7"/>
  <c r="JPC66" i="7"/>
  <c r="JPE66" i="7"/>
  <c r="JPG66" i="7"/>
  <c r="JPI66" i="7"/>
  <c r="JPK66" i="7"/>
  <c r="JPM66" i="7"/>
  <c r="JPO66" i="7"/>
  <c r="JPQ66" i="7"/>
  <c r="JPS66" i="7"/>
  <c r="JPU66" i="7"/>
  <c r="JPW66" i="7"/>
  <c r="JPY66" i="7"/>
  <c r="JQA66" i="7"/>
  <c r="JQC66" i="7"/>
  <c r="JQE66" i="7"/>
  <c r="JQG66" i="7"/>
  <c r="JQI66" i="7"/>
  <c r="JQK66" i="7"/>
  <c r="JQM66" i="7"/>
  <c r="JQO66" i="7"/>
  <c r="JQQ66" i="7"/>
  <c r="JQS66" i="7"/>
  <c r="JQU66" i="7"/>
  <c r="JQW66" i="7"/>
  <c r="JQY66" i="7"/>
  <c r="JRA66" i="7"/>
  <c r="JRC66" i="7"/>
  <c r="JRE66" i="7"/>
  <c r="JRG66" i="7"/>
  <c r="JRI66" i="7"/>
  <c r="JRK66" i="7"/>
  <c r="JRM66" i="7"/>
  <c r="JRO66" i="7"/>
  <c r="JRQ66" i="7"/>
  <c r="JRS66" i="7"/>
  <c r="JRU66" i="7"/>
  <c r="JRW66" i="7"/>
  <c r="JRY66" i="7"/>
  <c r="JSA66" i="7"/>
  <c r="JSC66" i="7"/>
  <c r="JSE66" i="7"/>
  <c r="JSG66" i="7"/>
  <c r="JSI66" i="7"/>
  <c r="JSK66" i="7"/>
  <c r="JSM66" i="7"/>
  <c r="JSO66" i="7"/>
  <c r="JSQ66" i="7"/>
  <c r="JSS66" i="7"/>
  <c r="JSU66" i="7"/>
  <c r="JSW66" i="7"/>
  <c r="JSY66" i="7"/>
  <c r="JTA66" i="7"/>
  <c r="JTC66" i="7"/>
  <c r="JTE66" i="7"/>
  <c r="JTG66" i="7"/>
  <c r="JTI66" i="7"/>
  <c r="JTK66" i="7"/>
  <c r="JTM66" i="7"/>
  <c r="JTO66" i="7"/>
  <c r="JTQ66" i="7"/>
  <c r="JTS66" i="7"/>
  <c r="JTU66" i="7"/>
  <c r="JTW66" i="7"/>
  <c r="JTY66" i="7"/>
  <c r="JUA66" i="7"/>
  <c r="JUC66" i="7"/>
  <c r="JUE66" i="7"/>
  <c r="JUG66" i="7"/>
  <c r="JUI66" i="7"/>
  <c r="JUK66" i="7"/>
  <c r="JUM66" i="7"/>
  <c r="JUO66" i="7"/>
  <c r="JUQ66" i="7"/>
  <c r="JUS66" i="7"/>
  <c r="JUU66" i="7"/>
  <c r="JUW66" i="7"/>
  <c r="JUY66" i="7"/>
  <c r="JVA66" i="7"/>
  <c r="JVC66" i="7"/>
  <c r="JVE66" i="7"/>
  <c r="JVG66" i="7"/>
  <c r="JVI66" i="7"/>
  <c r="JVK66" i="7"/>
  <c r="JVM66" i="7"/>
  <c r="JVO66" i="7"/>
  <c r="JVQ66" i="7"/>
  <c r="JVS66" i="7"/>
  <c r="JVU66" i="7"/>
  <c r="JVW66" i="7"/>
  <c r="JVY66" i="7"/>
  <c r="JWA66" i="7"/>
  <c r="JWC66" i="7"/>
  <c r="JWE66" i="7"/>
  <c r="JWG66" i="7"/>
  <c r="JWI66" i="7"/>
  <c r="JWK66" i="7"/>
  <c r="JWM66" i="7"/>
  <c r="JWO66" i="7"/>
  <c r="JWQ66" i="7"/>
  <c r="JWS66" i="7"/>
  <c r="JWU66" i="7"/>
  <c r="JWW66" i="7"/>
  <c r="JWY66" i="7"/>
  <c r="JXA66" i="7"/>
  <c r="JXC66" i="7"/>
  <c r="JXE66" i="7"/>
  <c r="JXG66" i="7"/>
  <c r="JXI66" i="7"/>
  <c r="JXK66" i="7"/>
  <c r="JXM66" i="7"/>
  <c r="JXO66" i="7"/>
  <c r="JXQ66" i="7"/>
  <c r="JXS66" i="7"/>
  <c r="JXU66" i="7"/>
  <c r="JXW66" i="7"/>
  <c r="JXY66" i="7"/>
  <c r="JYA66" i="7"/>
  <c r="JYC66" i="7"/>
  <c r="JYE66" i="7"/>
  <c r="JYG66" i="7"/>
  <c r="JYI66" i="7"/>
  <c r="JYK66" i="7"/>
  <c r="JYM66" i="7"/>
  <c r="JYO66" i="7"/>
  <c r="JYQ66" i="7"/>
  <c r="JYS66" i="7"/>
  <c r="JYU66" i="7"/>
  <c r="JYW66" i="7"/>
  <c r="JYY66" i="7"/>
  <c r="JZA66" i="7"/>
  <c r="JZC66" i="7"/>
  <c r="JZE66" i="7"/>
  <c r="JZG66" i="7"/>
  <c r="JZI66" i="7"/>
  <c r="JZK66" i="7"/>
  <c r="JZM66" i="7"/>
  <c r="JZO66" i="7"/>
  <c r="JZQ66" i="7"/>
  <c r="JZS66" i="7"/>
  <c r="JZU66" i="7"/>
  <c r="JZW66" i="7"/>
  <c r="JZY66" i="7"/>
  <c r="KAA66" i="7"/>
  <c r="KAC66" i="7"/>
  <c r="KAE66" i="7"/>
  <c r="KAG66" i="7"/>
  <c r="KAI66" i="7"/>
  <c r="KAK66" i="7"/>
  <c r="KAM66" i="7"/>
  <c r="KAO66" i="7"/>
  <c r="KAQ66" i="7"/>
  <c r="KAS66" i="7"/>
  <c r="KAU66" i="7"/>
  <c r="KAW66" i="7"/>
  <c r="KAY66" i="7"/>
  <c r="KBA66" i="7"/>
  <c r="KBC66" i="7"/>
  <c r="KBE66" i="7"/>
  <c r="KBG66" i="7"/>
  <c r="KBI66" i="7"/>
  <c r="KBK66" i="7"/>
  <c r="KBM66" i="7"/>
  <c r="KBO66" i="7"/>
  <c r="KBQ66" i="7"/>
  <c r="KBS66" i="7"/>
  <c r="KBU66" i="7"/>
  <c r="KBW66" i="7"/>
  <c r="KBY66" i="7"/>
  <c r="KCA66" i="7"/>
  <c r="KCC66" i="7"/>
  <c r="KCE66" i="7"/>
  <c r="KCG66" i="7"/>
  <c r="KCI66" i="7"/>
  <c r="KCK66" i="7"/>
  <c r="KCM66" i="7"/>
  <c r="KCO66" i="7"/>
  <c r="KCQ66" i="7"/>
  <c r="KCS66" i="7"/>
  <c r="KCU66" i="7"/>
  <c r="KCW66" i="7"/>
  <c r="KCY66" i="7"/>
  <c r="KDA66" i="7"/>
  <c r="KDC66" i="7"/>
  <c r="KDE66" i="7"/>
  <c r="KDG66" i="7"/>
  <c r="KDI66" i="7"/>
  <c r="KDK66" i="7"/>
  <c r="KDM66" i="7"/>
  <c r="KDO66" i="7"/>
  <c r="KDQ66" i="7"/>
  <c r="KDS66" i="7"/>
  <c r="KDU66" i="7"/>
  <c r="KDW66" i="7"/>
  <c r="KDY66" i="7"/>
  <c r="KEA66" i="7"/>
  <c r="KEC66" i="7"/>
  <c r="KEE66" i="7"/>
  <c r="KEG66" i="7"/>
  <c r="KEI66" i="7"/>
  <c r="KEK66" i="7"/>
  <c r="KEM66" i="7"/>
  <c r="KEO66" i="7"/>
  <c r="KEQ66" i="7"/>
  <c r="KES66" i="7"/>
  <c r="KEU66" i="7"/>
  <c r="KEW66" i="7"/>
  <c r="KEY66" i="7"/>
  <c r="KFA66" i="7"/>
  <c r="KFC66" i="7"/>
  <c r="KFE66" i="7"/>
  <c r="KFG66" i="7"/>
  <c r="KFI66" i="7"/>
  <c r="KFK66" i="7"/>
  <c r="KFM66" i="7"/>
  <c r="KFO66" i="7"/>
  <c r="KFQ66" i="7"/>
  <c r="KFS66" i="7"/>
  <c r="KFU66" i="7"/>
  <c r="KFW66" i="7"/>
  <c r="KFY66" i="7"/>
  <c r="KGA66" i="7"/>
  <c r="KGC66" i="7"/>
  <c r="KGE66" i="7"/>
  <c r="KGG66" i="7"/>
  <c r="KGI66" i="7"/>
  <c r="KGK66" i="7"/>
  <c r="KGM66" i="7"/>
  <c r="KGO66" i="7"/>
  <c r="KGQ66" i="7"/>
  <c r="KGS66" i="7"/>
  <c r="KGU66" i="7"/>
  <c r="KGW66" i="7"/>
  <c r="KGY66" i="7"/>
  <c r="KHA66" i="7"/>
  <c r="KHC66" i="7"/>
  <c r="KHE66" i="7"/>
  <c r="KHG66" i="7"/>
  <c r="KHI66" i="7"/>
  <c r="KHK66" i="7"/>
  <c r="KHM66" i="7"/>
  <c r="KHO66" i="7"/>
  <c r="KHQ66" i="7"/>
  <c r="KHS66" i="7"/>
  <c r="KHU66" i="7"/>
  <c r="KHW66" i="7"/>
  <c r="KHY66" i="7"/>
  <c r="KIA66" i="7"/>
  <c r="KIC66" i="7"/>
  <c r="KIE66" i="7"/>
  <c r="KIG66" i="7"/>
  <c r="KII66" i="7"/>
  <c r="KIK66" i="7"/>
  <c r="KIM66" i="7"/>
  <c r="KIO66" i="7"/>
  <c r="KIQ66" i="7"/>
  <c r="KIS66" i="7"/>
  <c r="KIU66" i="7"/>
  <c r="KIW66" i="7"/>
  <c r="KIY66" i="7"/>
  <c r="KJA66" i="7"/>
  <c r="KJC66" i="7"/>
  <c r="KJE66" i="7"/>
  <c r="KJG66" i="7"/>
  <c r="KJI66" i="7"/>
  <c r="KJK66" i="7"/>
  <c r="KJM66" i="7"/>
  <c r="KJO66" i="7"/>
  <c r="KJQ66" i="7"/>
  <c r="KJS66" i="7"/>
  <c r="KJU66" i="7"/>
  <c r="KJW66" i="7"/>
  <c r="KJY66" i="7"/>
  <c r="KKA66" i="7"/>
  <c r="KKC66" i="7"/>
  <c r="KKE66" i="7"/>
  <c r="KKG66" i="7"/>
  <c r="KKI66" i="7"/>
  <c r="KKK66" i="7"/>
  <c r="KKM66" i="7"/>
  <c r="KKO66" i="7"/>
  <c r="KKQ66" i="7"/>
  <c r="KKS66" i="7"/>
  <c r="KKU66" i="7"/>
  <c r="KKW66" i="7"/>
  <c r="KKY66" i="7"/>
  <c r="KLA66" i="7"/>
  <c r="KLC66" i="7"/>
  <c r="KLE66" i="7"/>
  <c r="KLG66" i="7"/>
  <c r="KLI66" i="7"/>
  <c r="KLK66" i="7"/>
  <c r="KLM66" i="7"/>
  <c r="KLO66" i="7"/>
  <c r="KLQ66" i="7"/>
  <c r="KLS66" i="7"/>
  <c r="KLU66" i="7"/>
  <c r="KLW66" i="7"/>
  <c r="KLY66" i="7"/>
  <c r="KMA66" i="7"/>
  <c r="KMC66" i="7"/>
  <c r="KME66" i="7"/>
  <c r="KMG66" i="7"/>
  <c r="KMI66" i="7"/>
  <c r="KMK66" i="7"/>
  <c r="KMM66" i="7"/>
  <c r="KMO66" i="7"/>
  <c r="KMQ66" i="7"/>
  <c r="KMS66" i="7"/>
  <c r="KMU66" i="7"/>
  <c r="KMW66" i="7"/>
  <c r="KMY66" i="7"/>
  <c r="KNA66" i="7"/>
  <c r="KNC66" i="7"/>
  <c r="KNE66" i="7"/>
  <c r="KNG66" i="7"/>
  <c r="KNI66" i="7"/>
  <c r="KNK66" i="7"/>
  <c r="KNM66" i="7"/>
  <c r="KNO66" i="7"/>
  <c r="KNQ66" i="7"/>
  <c r="KNS66" i="7"/>
  <c r="KNU66" i="7"/>
  <c r="KNW66" i="7"/>
  <c r="KNY66" i="7"/>
  <c r="KOA66" i="7"/>
  <c r="KOC66" i="7"/>
  <c r="KOE66" i="7"/>
  <c r="KOG66" i="7"/>
  <c r="KOI66" i="7"/>
  <c r="KOK66" i="7"/>
  <c r="KOM66" i="7"/>
  <c r="KOO66" i="7"/>
  <c r="KOQ66" i="7"/>
  <c r="KOS66" i="7"/>
  <c r="KOU66" i="7"/>
  <c r="KOW66" i="7"/>
  <c r="KOY66" i="7"/>
  <c r="KPA66" i="7"/>
  <c r="KPC66" i="7"/>
  <c r="KPE66" i="7"/>
  <c r="KPG66" i="7"/>
  <c r="KPI66" i="7"/>
  <c r="KPK66" i="7"/>
  <c r="KPM66" i="7"/>
  <c r="KPO66" i="7"/>
  <c r="KPQ66" i="7"/>
  <c r="KPS66" i="7"/>
  <c r="KPU66" i="7"/>
  <c r="KPW66" i="7"/>
  <c r="KPY66" i="7"/>
  <c r="KQA66" i="7"/>
  <c r="KQC66" i="7"/>
  <c r="KQE66" i="7"/>
  <c r="KQG66" i="7"/>
  <c r="KQI66" i="7"/>
  <c r="KQK66" i="7"/>
  <c r="KQM66" i="7"/>
  <c r="KQO66" i="7"/>
  <c r="KQQ66" i="7"/>
  <c r="KQS66" i="7"/>
  <c r="KQU66" i="7"/>
  <c r="KQW66" i="7"/>
  <c r="KQY66" i="7"/>
  <c r="KRA66" i="7"/>
  <c r="KRC66" i="7"/>
  <c r="KRE66" i="7"/>
  <c r="KRG66" i="7"/>
  <c r="KRI66" i="7"/>
  <c r="KRK66" i="7"/>
  <c r="KRM66" i="7"/>
  <c r="KRO66" i="7"/>
  <c r="KRQ66" i="7"/>
  <c r="KRS66" i="7"/>
  <c r="KRU66" i="7"/>
  <c r="KRW66" i="7"/>
  <c r="KRY66" i="7"/>
  <c r="KSA66" i="7"/>
  <c r="KSC66" i="7"/>
  <c r="KSE66" i="7"/>
  <c r="KSG66" i="7"/>
  <c r="KSI66" i="7"/>
  <c r="KSK66" i="7"/>
  <c r="KSM66" i="7"/>
  <c r="KSO66" i="7"/>
  <c r="KSQ66" i="7"/>
  <c r="KSS66" i="7"/>
  <c r="KSU66" i="7"/>
  <c r="KSW66" i="7"/>
  <c r="KSY66" i="7"/>
  <c r="KTA66" i="7"/>
  <c r="KTC66" i="7"/>
  <c r="KTE66" i="7"/>
  <c r="KTG66" i="7"/>
  <c r="KTI66" i="7"/>
  <c r="KTK66" i="7"/>
  <c r="KTM66" i="7"/>
  <c r="KTO66" i="7"/>
  <c r="KTQ66" i="7"/>
  <c r="KTS66" i="7"/>
  <c r="KTU66" i="7"/>
  <c r="KTW66" i="7"/>
  <c r="KTY66" i="7"/>
  <c r="KUA66" i="7"/>
  <c r="KUC66" i="7"/>
  <c r="KUE66" i="7"/>
  <c r="KUG66" i="7"/>
  <c r="KUI66" i="7"/>
  <c r="KUK66" i="7"/>
  <c r="KUM66" i="7"/>
  <c r="KUO66" i="7"/>
  <c r="KUQ66" i="7"/>
  <c r="KUS66" i="7"/>
  <c r="KUU66" i="7"/>
  <c r="KUW66" i="7"/>
  <c r="KUY66" i="7"/>
  <c r="KVA66" i="7"/>
  <c r="KVC66" i="7"/>
  <c r="KVE66" i="7"/>
  <c r="KVG66" i="7"/>
  <c r="KVI66" i="7"/>
  <c r="KVK66" i="7"/>
  <c r="KVM66" i="7"/>
  <c r="KVO66" i="7"/>
  <c r="KVQ66" i="7"/>
  <c r="KVS66" i="7"/>
  <c r="KVU66" i="7"/>
  <c r="KVW66" i="7"/>
  <c r="KVY66" i="7"/>
  <c r="KWA66" i="7"/>
  <c r="KWC66" i="7"/>
  <c r="KWE66" i="7"/>
  <c r="KWG66" i="7"/>
  <c r="KWI66" i="7"/>
  <c r="KWK66" i="7"/>
  <c r="KWM66" i="7"/>
  <c r="KWO66" i="7"/>
  <c r="KWQ66" i="7"/>
  <c r="KWS66" i="7"/>
  <c r="KWU66" i="7"/>
  <c r="KWW66" i="7"/>
  <c r="KWY66" i="7"/>
  <c r="KXA66" i="7"/>
  <c r="KXC66" i="7"/>
  <c r="KXE66" i="7"/>
  <c r="KXG66" i="7"/>
  <c r="KXI66" i="7"/>
  <c r="KXK66" i="7"/>
  <c r="KXM66" i="7"/>
  <c r="KXO66" i="7"/>
  <c r="KXQ66" i="7"/>
  <c r="KXS66" i="7"/>
  <c r="KXU66" i="7"/>
  <c r="KXW66" i="7"/>
  <c r="KXY66" i="7"/>
  <c r="KYA66" i="7"/>
  <c r="KYC66" i="7"/>
  <c r="KYE66" i="7"/>
  <c r="KYG66" i="7"/>
  <c r="KYI66" i="7"/>
  <c r="KYK66" i="7"/>
  <c r="KYM66" i="7"/>
  <c r="KYO66" i="7"/>
  <c r="KYQ66" i="7"/>
  <c r="KYS66" i="7"/>
  <c r="KYU66" i="7"/>
  <c r="KYW66" i="7"/>
  <c r="KYY66" i="7"/>
  <c r="KZA66" i="7"/>
  <c r="KZC66" i="7"/>
  <c r="KZE66" i="7"/>
  <c r="KZG66" i="7"/>
  <c r="KZI66" i="7"/>
  <c r="KZK66" i="7"/>
  <c r="KZM66" i="7"/>
  <c r="KZO66" i="7"/>
  <c r="KZQ66" i="7"/>
  <c r="KZS66" i="7"/>
  <c r="KZU66" i="7"/>
  <c r="KZW66" i="7"/>
  <c r="KZY66" i="7"/>
  <c r="LAA66" i="7"/>
  <c r="LAC66" i="7"/>
  <c r="LAE66" i="7"/>
  <c r="LAG66" i="7"/>
  <c r="LAI66" i="7"/>
  <c r="LAK66" i="7"/>
  <c r="LAM66" i="7"/>
  <c r="LAO66" i="7"/>
  <c r="LAQ66" i="7"/>
  <c r="LAS66" i="7"/>
  <c r="LAU66" i="7"/>
  <c r="LAW66" i="7"/>
  <c r="LAY66" i="7"/>
  <c r="LBA66" i="7"/>
  <c r="LBC66" i="7"/>
  <c r="LBE66" i="7"/>
  <c r="LBG66" i="7"/>
  <c r="LBI66" i="7"/>
  <c r="LBK66" i="7"/>
  <c r="LBM66" i="7"/>
  <c r="LBO66" i="7"/>
  <c r="LBQ66" i="7"/>
  <c r="LBS66" i="7"/>
  <c r="LBU66" i="7"/>
  <c r="LBW66" i="7"/>
  <c r="LBY66" i="7"/>
  <c r="LCA66" i="7"/>
  <c r="LCC66" i="7"/>
  <c r="LCE66" i="7"/>
  <c r="LCG66" i="7"/>
  <c r="LCI66" i="7"/>
  <c r="LCK66" i="7"/>
  <c r="LCM66" i="7"/>
  <c r="LCO66" i="7"/>
  <c r="LCQ66" i="7"/>
  <c r="LCS66" i="7"/>
  <c r="LCU66" i="7"/>
  <c r="LCW66" i="7"/>
  <c r="LCY66" i="7"/>
  <c r="LDA66" i="7"/>
  <c r="LDC66" i="7"/>
  <c r="LDE66" i="7"/>
  <c r="LDG66" i="7"/>
  <c r="LDI66" i="7"/>
  <c r="LDK66" i="7"/>
  <c r="LDM66" i="7"/>
  <c r="LDO66" i="7"/>
  <c r="LDQ66" i="7"/>
  <c r="LDS66" i="7"/>
  <c r="LDU66" i="7"/>
  <c r="LDW66" i="7"/>
  <c r="LDY66" i="7"/>
  <c r="LEA66" i="7"/>
  <c r="LEC66" i="7"/>
  <c r="LEE66" i="7"/>
  <c r="LEG66" i="7"/>
  <c r="LEI66" i="7"/>
  <c r="LEK66" i="7"/>
  <c r="LEM66" i="7"/>
  <c r="LEO66" i="7"/>
  <c r="LEQ66" i="7"/>
  <c r="LES66" i="7"/>
  <c r="LEU66" i="7"/>
  <c r="LEW66" i="7"/>
  <c r="LEY66" i="7"/>
  <c r="LFA66" i="7"/>
  <c r="LFC66" i="7"/>
  <c r="LFE66" i="7"/>
  <c r="LFG66" i="7"/>
  <c r="LFI66" i="7"/>
  <c r="LFK66" i="7"/>
  <c r="LFM66" i="7"/>
  <c r="LFO66" i="7"/>
  <c r="LFQ66" i="7"/>
  <c r="LFS66" i="7"/>
  <c r="LFU66" i="7"/>
  <c r="LFW66" i="7"/>
  <c r="LFY66" i="7"/>
  <c r="LGA66" i="7"/>
  <c r="LGC66" i="7"/>
  <c r="LGE66" i="7"/>
  <c r="LGG66" i="7"/>
  <c r="LGI66" i="7"/>
  <c r="LGK66" i="7"/>
  <c r="LGM66" i="7"/>
  <c r="LGO66" i="7"/>
  <c r="LGQ66" i="7"/>
  <c r="LGS66" i="7"/>
  <c r="LGU66" i="7"/>
  <c r="LGW66" i="7"/>
  <c r="LGY66" i="7"/>
  <c r="LHA66" i="7"/>
  <c r="LHC66" i="7"/>
  <c r="LHE66" i="7"/>
  <c r="LHG66" i="7"/>
  <c r="LHI66" i="7"/>
  <c r="LHK66" i="7"/>
  <c r="LHM66" i="7"/>
  <c r="LHO66" i="7"/>
  <c r="LHQ66" i="7"/>
  <c r="LHS66" i="7"/>
  <c r="LHU66" i="7"/>
  <c r="LHW66" i="7"/>
  <c r="LHY66" i="7"/>
  <c r="LIA66" i="7"/>
  <c r="LIC66" i="7"/>
  <c r="LIE66" i="7"/>
  <c r="LIG66" i="7"/>
  <c r="LII66" i="7"/>
  <c r="LIK66" i="7"/>
  <c r="LIM66" i="7"/>
  <c r="LIO66" i="7"/>
  <c r="LIQ66" i="7"/>
  <c r="LIS66" i="7"/>
  <c r="LIU66" i="7"/>
  <c r="LIW66" i="7"/>
  <c r="LIY66" i="7"/>
  <c r="LJA66" i="7"/>
  <c r="LJC66" i="7"/>
  <c r="LJE66" i="7"/>
  <c r="LJG66" i="7"/>
  <c r="LJI66" i="7"/>
  <c r="LJK66" i="7"/>
  <c r="LJM66" i="7"/>
  <c r="LJO66" i="7"/>
  <c r="LJQ66" i="7"/>
  <c r="LJS66" i="7"/>
  <c r="LJU66" i="7"/>
  <c r="LJW66" i="7"/>
  <c r="LJY66" i="7"/>
  <c r="LKA66" i="7"/>
  <c r="LKC66" i="7"/>
  <c r="LKE66" i="7"/>
  <c r="LKG66" i="7"/>
  <c r="LKI66" i="7"/>
  <c r="LKK66" i="7"/>
  <c r="LKM66" i="7"/>
  <c r="LKO66" i="7"/>
  <c r="LKQ66" i="7"/>
  <c r="LKS66" i="7"/>
  <c r="LKU66" i="7"/>
  <c r="LKW66" i="7"/>
  <c r="LKY66" i="7"/>
  <c r="LLA66" i="7"/>
  <c r="LLC66" i="7"/>
  <c r="LLE66" i="7"/>
  <c r="LLG66" i="7"/>
  <c r="LLI66" i="7"/>
  <c r="LLK66" i="7"/>
  <c r="LLM66" i="7"/>
  <c r="LLO66" i="7"/>
  <c r="LLQ66" i="7"/>
  <c r="LLS66" i="7"/>
  <c r="LLU66" i="7"/>
  <c r="LLW66" i="7"/>
  <c r="LLY66" i="7"/>
  <c r="LMA66" i="7"/>
  <c r="LMC66" i="7"/>
  <c r="LME66" i="7"/>
  <c r="LMG66" i="7"/>
  <c r="LMI66" i="7"/>
  <c r="LMK66" i="7"/>
  <c r="LMM66" i="7"/>
  <c r="LMO66" i="7"/>
  <c r="LMQ66" i="7"/>
  <c r="LMS66" i="7"/>
  <c r="LMU66" i="7"/>
  <c r="LMW66" i="7"/>
  <c r="LMY66" i="7"/>
  <c r="LNA66" i="7"/>
  <c r="LNC66" i="7"/>
  <c r="LNE66" i="7"/>
  <c r="LNG66" i="7"/>
  <c r="LNI66" i="7"/>
  <c r="LNK66" i="7"/>
  <c r="LNM66" i="7"/>
  <c r="LNO66" i="7"/>
  <c r="LNQ66" i="7"/>
  <c r="LNS66" i="7"/>
  <c r="LNU66" i="7"/>
  <c r="LNW66" i="7"/>
  <c r="LNY66" i="7"/>
  <c r="LOA66" i="7"/>
  <c r="LOC66" i="7"/>
  <c r="LOE66" i="7"/>
  <c r="LOG66" i="7"/>
  <c r="LOI66" i="7"/>
  <c r="LOK66" i="7"/>
  <c r="LOM66" i="7"/>
  <c r="LOO66" i="7"/>
  <c r="LOQ66" i="7"/>
  <c r="LOS66" i="7"/>
  <c r="LOU66" i="7"/>
  <c r="LOW66" i="7"/>
  <c r="LOY66" i="7"/>
  <c r="LPA66" i="7"/>
  <c r="LPC66" i="7"/>
  <c r="LPE66" i="7"/>
  <c r="LPG66" i="7"/>
  <c r="LPI66" i="7"/>
  <c r="LPK66" i="7"/>
  <c r="LPM66" i="7"/>
  <c r="LPO66" i="7"/>
  <c r="LPQ66" i="7"/>
  <c r="LPS66" i="7"/>
  <c r="LPU66" i="7"/>
  <c r="LPW66" i="7"/>
  <c r="LPY66" i="7"/>
  <c r="LQA66" i="7"/>
  <c r="LQC66" i="7"/>
  <c r="LQE66" i="7"/>
  <c r="LQG66" i="7"/>
  <c r="LQI66" i="7"/>
  <c r="LQK66" i="7"/>
  <c r="LQM66" i="7"/>
  <c r="LQO66" i="7"/>
  <c r="LQQ66" i="7"/>
  <c r="LQS66" i="7"/>
  <c r="LQU66" i="7"/>
  <c r="LQW66" i="7"/>
  <c r="LQY66" i="7"/>
  <c r="LRA66" i="7"/>
  <c r="LRC66" i="7"/>
  <c r="LRE66" i="7"/>
  <c r="LRG66" i="7"/>
  <c r="LRI66" i="7"/>
  <c r="LRK66" i="7"/>
  <c r="LRM66" i="7"/>
  <c r="LRO66" i="7"/>
  <c r="LRQ66" i="7"/>
  <c r="LRS66" i="7"/>
  <c r="LRU66" i="7"/>
  <c r="LRW66" i="7"/>
  <c r="LRY66" i="7"/>
  <c r="LSA66" i="7"/>
  <c r="LSC66" i="7"/>
  <c r="LSE66" i="7"/>
  <c r="LSG66" i="7"/>
  <c r="LSI66" i="7"/>
  <c r="LSK66" i="7"/>
  <c r="LSM66" i="7"/>
  <c r="LSO66" i="7"/>
  <c r="LSQ66" i="7"/>
  <c r="LSS66" i="7"/>
  <c r="LSU66" i="7"/>
  <c r="LSW66" i="7"/>
  <c r="LSY66" i="7"/>
  <c r="LTA66" i="7"/>
  <c r="LTC66" i="7"/>
  <c r="LTE66" i="7"/>
  <c r="LTG66" i="7"/>
  <c r="LTI66" i="7"/>
  <c r="LTK66" i="7"/>
  <c r="LTM66" i="7"/>
  <c r="LTO66" i="7"/>
  <c r="LTQ66" i="7"/>
  <c r="LTS66" i="7"/>
  <c r="LTU66" i="7"/>
  <c r="LTW66" i="7"/>
  <c r="LTY66" i="7"/>
  <c r="LUA66" i="7"/>
  <c r="LUC66" i="7"/>
  <c r="LUE66" i="7"/>
  <c r="LUG66" i="7"/>
  <c r="LUI66" i="7"/>
  <c r="LUK66" i="7"/>
  <c r="LUM66" i="7"/>
  <c r="LUO66" i="7"/>
  <c r="LUQ66" i="7"/>
  <c r="LUS66" i="7"/>
  <c r="LUU66" i="7"/>
  <c r="LUW66" i="7"/>
  <c r="LUY66" i="7"/>
  <c r="LVA66" i="7"/>
  <c r="LVC66" i="7"/>
  <c r="LVE66" i="7"/>
  <c r="LVG66" i="7"/>
  <c r="LVI66" i="7"/>
  <c r="LVK66" i="7"/>
  <c r="LVM66" i="7"/>
  <c r="LVO66" i="7"/>
  <c r="LVQ66" i="7"/>
  <c r="LVS66" i="7"/>
  <c r="LVU66" i="7"/>
  <c r="LVW66" i="7"/>
  <c r="LVY66" i="7"/>
  <c r="LWA66" i="7"/>
  <c r="LWC66" i="7"/>
  <c r="LWE66" i="7"/>
  <c r="LWG66" i="7"/>
  <c r="LWI66" i="7"/>
  <c r="LWK66" i="7"/>
  <c r="LWM66" i="7"/>
  <c r="LWO66" i="7"/>
  <c r="LWQ66" i="7"/>
  <c r="LWS66" i="7"/>
  <c r="LWU66" i="7"/>
  <c r="LWW66" i="7"/>
  <c r="LWY66" i="7"/>
  <c r="LXA66" i="7"/>
  <c r="LXC66" i="7"/>
  <c r="LXE66" i="7"/>
  <c r="LXG66" i="7"/>
  <c r="LXI66" i="7"/>
  <c r="LXK66" i="7"/>
  <c r="LXM66" i="7"/>
  <c r="LXO66" i="7"/>
  <c r="LXQ66" i="7"/>
  <c r="LXS66" i="7"/>
  <c r="LXU66" i="7"/>
  <c r="LXW66" i="7"/>
  <c r="LXY66" i="7"/>
  <c r="LYA66" i="7"/>
  <c r="LYC66" i="7"/>
  <c r="LYE66" i="7"/>
  <c r="LYG66" i="7"/>
  <c r="LYI66" i="7"/>
  <c r="LYK66" i="7"/>
  <c r="LYM66" i="7"/>
  <c r="LYO66" i="7"/>
  <c r="LYQ66" i="7"/>
  <c r="LYS66" i="7"/>
  <c r="LYU66" i="7"/>
  <c r="LYW66" i="7"/>
  <c r="LYY66" i="7"/>
  <c r="LZA66" i="7"/>
  <c r="LZC66" i="7"/>
  <c r="LZE66" i="7"/>
  <c r="LZG66" i="7"/>
  <c r="LZI66" i="7"/>
  <c r="LZK66" i="7"/>
  <c r="LZM66" i="7"/>
  <c r="LZO66" i="7"/>
  <c r="LZQ66" i="7"/>
  <c r="LZS66" i="7"/>
  <c r="LZU66" i="7"/>
  <c r="LZW66" i="7"/>
  <c r="LZY66" i="7"/>
  <c r="MAA66" i="7"/>
  <c r="MAC66" i="7"/>
  <c r="MAE66" i="7"/>
  <c r="MAG66" i="7"/>
  <c r="MAI66" i="7"/>
  <c r="MAK66" i="7"/>
  <c r="MAM66" i="7"/>
  <c r="MAO66" i="7"/>
  <c r="MAQ66" i="7"/>
  <c r="MAS66" i="7"/>
  <c r="MAU66" i="7"/>
  <c r="MAW66" i="7"/>
  <c r="MAY66" i="7"/>
  <c r="MBA66" i="7"/>
  <c r="MBC66" i="7"/>
  <c r="MBE66" i="7"/>
  <c r="MBG66" i="7"/>
  <c r="MBI66" i="7"/>
  <c r="MBK66" i="7"/>
  <c r="MBM66" i="7"/>
  <c r="MBO66" i="7"/>
  <c r="MBQ66" i="7"/>
  <c r="MBS66" i="7"/>
  <c r="MBU66" i="7"/>
  <c r="MBW66" i="7"/>
  <c r="MBY66" i="7"/>
  <c r="MCA66" i="7"/>
  <c r="MCC66" i="7"/>
  <c r="MCE66" i="7"/>
  <c r="MCG66" i="7"/>
  <c r="MCI66" i="7"/>
  <c r="MCK66" i="7"/>
  <c r="MCM66" i="7"/>
  <c r="MCO66" i="7"/>
  <c r="MCQ66" i="7"/>
  <c r="MCS66" i="7"/>
  <c r="MCU66" i="7"/>
  <c r="MCW66" i="7"/>
  <c r="MCY66" i="7"/>
  <c r="MDA66" i="7"/>
  <c r="MDC66" i="7"/>
  <c r="MDE66" i="7"/>
  <c r="MDG66" i="7"/>
  <c r="MDI66" i="7"/>
  <c r="MDK66" i="7"/>
  <c r="MDM66" i="7"/>
  <c r="MDO66" i="7"/>
  <c r="MDQ66" i="7"/>
  <c r="MDS66" i="7"/>
  <c r="MDU66" i="7"/>
  <c r="MDW66" i="7"/>
  <c r="MDY66" i="7"/>
  <c r="MEA66" i="7"/>
  <c r="MEC66" i="7"/>
  <c r="MEE66" i="7"/>
  <c r="MEG66" i="7"/>
  <c r="MEI66" i="7"/>
  <c r="MEK66" i="7"/>
  <c r="MEM66" i="7"/>
  <c r="MEO66" i="7"/>
  <c r="MEQ66" i="7"/>
  <c r="MES66" i="7"/>
  <c r="MEU66" i="7"/>
  <c r="MEW66" i="7"/>
  <c r="MEY66" i="7"/>
  <c r="MFA66" i="7"/>
  <c r="MFC66" i="7"/>
  <c r="MFE66" i="7"/>
  <c r="MFG66" i="7"/>
  <c r="MFI66" i="7"/>
  <c r="MFK66" i="7"/>
  <c r="MFM66" i="7"/>
  <c r="MFO66" i="7"/>
  <c r="MFQ66" i="7"/>
  <c r="MFS66" i="7"/>
  <c r="MFU66" i="7"/>
  <c r="MFW66" i="7"/>
  <c r="MFY66" i="7"/>
  <c r="MGA66" i="7"/>
  <c r="MGC66" i="7"/>
  <c r="MGE66" i="7"/>
  <c r="MGG66" i="7"/>
  <c r="MGI66" i="7"/>
  <c r="MGK66" i="7"/>
  <c r="MGM66" i="7"/>
  <c r="MGO66" i="7"/>
  <c r="MGQ66" i="7"/>
  <c r="MGS66" i="7"/>
  <c r="MGU66" i="7"/>
  <c r="MGW66" i="7"/>
  <c r="MGY66" i="7"/>
  <c r="MHA66" i="7"/>
  <c r="MHC66" i="7"/>
  <c r="MHE66" i="7"/>
  <c r="MHG66" i="7"/>
  <c r="MHI66" i="7"/>
  <c r="MHK66" i="7"/>
  <c r="MHM66" i="7"/>
  <c r="MHO66" i="7"/>
  <c r="MHQ66" i="7"/>
  <c r="MHS66" i="7"/>
  <c r="MHU66" i="7"/>
  <c r="MHW66" i="7"/>
  <c r="MHY66" i="7"/>
  <c r="MIA66" i="7"/>
  <c r="MIC66" i="7"/>
  <c r="MIE66" i="7"/>
  <c r="MIG66" i="7"/>
  <c r="MII66" i="7"/>
  <c r="MIK66" i="7"/>
  <c r="MIM66" i="7"/>
  <c r="MIO66" i="7"/>
  <c r="MIQ66" i="7"/>
  <c r="MIS66" i="7"/>
  <c r="MIU66" i="7"/>
  <c r="MIW66" i="7"/>
  <c r="MIY66" i="7"/>
  <c r="MJA66" i="7"/>
  <c r="MJC66" i="7"/>
  <c r="MJE66" i="7"/>
  <c r="MJG66" i="7"/>
  <c r="MJI66" i="7"/>
  <c r="MJK66" i="7"/>
  <c r="MJM66" i="7"/>
  <c r="MJO66" i="7"/>
  <c r="MJQ66" i="7"/>
  <c r="MJS66" i="7"/>
  <c r="MJU66" i="7"/>
  <c r="MJW66" i="7"/>
  <c r="MJY66" i="7"/>
  <c r="MKA66" i="7"/>
  <c r="MKC66" i="7"/>
  <c r="MKE66" i="7"/>
  <c r="MKG66" i="7"/>
  <c r="MKI66" i="7"/>
  <c r="MKK66" i="7"/>
  <c r="MKM66" i="7"/>
  <c r="MKO66" i="7"/>
  <c r="MKQ66" i="7"/>
  <c r="MKS66" i="7"/>
  <c r="MKU66" i="7"/>
  <c r="MKW66" i="7"/>
  <c r="MKY66" i="7"/>
  <c r="MLA66" i="7"/>
  <c r="MLC66" i="7"/>
  <c r="MLE66" i="7"/>
  <c r="MLG66" i="7"/>
  <c r="MLI66" i="7"/>
  <c r="MLK66" i="7"/>
  <c r="MLM66" i="7"/>
  <c r="MLO66" i="7"/>
  <c r="MLQ66" i="7"/>
  <c r="MLS66" i="7"/>
  <c r="MLU66" i="7"/>
  <c r="MLW66" i="7"/>
  <c r="MLY66" i="7"/>
  <c r="MMA66" i="7"/>
  <c r="MMC66" i="7"/>
  <c r="MME66" i="7"/>
  <c r="MMG66" i="7"/>
  <c r="MMI66" i="7"/>
  <c r="MMK66" i="7"/>
  <c r="MMM66" i="7"/>
  <c r="MMO66" i="7"/>
  <c r="MMQ66" i="7"/>
  <c r="MMS66" i="7"/>
  <c r="MMU66" i="7"/>
  <c r="MMW66" i="7"/>
  <c r="MMY66" i="7"/>
  <c r="MNA66" i="7"/>
  <c r="MNC66" i="7"/>
  <c r="MNE66" i="7"/>
  <c r="MNG66" i="7"/>
  <c r="MNI66" i="7"/>
  <c r="MNK66" i="7"/>
  <c r="MNM66" i="7"/>
  <c r="MNO66" i="7"/>
  <c r="MNQ66" i="7"/>
  <c r="MNS66" i="7"/>
  <c r="MNU66" i="7"/>
  <c r="MNW66" i="7"/>
  <c r="MNY66" i="7"/>
  <c r="MOA66" i="7"/>
  <c r="MOC66" i="7"/>
  <c r="MOE66" i="7"/>
  <c r="MOG66" i="7"/>
  <c r="MOI66" i="7"/>
  <c r="MOK66" i="7"/>
  <c r="MOM66" i="7"/>
  <c r="MOO66" i="7"/>
  <c r="MOQ66" i="7"/>
  <c r="MOS66" i="7"/>
  <c r="MOU66" i="7"/>
  <c r="MOW66" i="7"/>
  <c r="MOY66" i="7"/>
  <c r="MPA66" i="7"/>
  <c r="MPC66" i="7"/>
  <c r="MPE66" i="7"/>
  <c r="MPG66" i="7"/>
  <c r="MPI66" i="7"/>
  <c r="MPK66" i="7"/>
  <c r="MPM66" i="7"/>
  <c r="MPO66" i="7"/>
  <c r="MPQ66" i="7"/>
  <c r="MPS66" i="7"/>
  <c r="MPU66" i="7"/>
  <c r="MPW66" i="7"/>
  <c r="MPY66" i="7"/>
  <c r="MQA66" i="7"/>
  <c r="MQC66" i="7"/>
  <c r="MQE66" i="7"/>
  <c r="MQG66" i="7"/>
  <c r="MQI66" i="7"/>
  <c r="MQK66" i="7"/>
  <c r="MQM66" i="7"/>
  <c r="MQO66" i="7"/>
  <c r="MQQ66" i="7"/>
  <c r="MQS66" i="7"/>
  <c r="MQU66" i="7"/>
  <c r="MQW66" i="7"/>
  <c r="MQY66" i="7"/>
  <c r="MRA66" i="7"/>
  <c r="MRC66" i="7"/>
  <c r="MRE66" i="7"/>
  <c r="MRG66" i="7"/>
  <c r="MRI66" i="7"/>
  <c r="MRK66" i="7"/>
  <c r="MRM66" i="7"/>
  <c r="MRO66" i="7"/>
  <c r="MRQ66" i="7"/>
  <c r="MRS66" i="7"/>
  <c r="MRU66" i="7"/>
  <c r="MRW66" i="7"/>
  <c r="MRY66" i="7"/>
  <c r="MSA66" i="7"/>
  <c r="MSC66" i="7"/>
  <c r="MSE66" i="7"/>
  <c r="MSG66" i="7"/>
  <c r="MSI66" i="7"/>
  <c r="MSK66" i="7"/>
  <c r="MSM66" i="7"/>
  <c r="MSO66" i="7"/>
  <c r="MSQ66" i="7"/>
  <c r="MSS66" i="7"/>
  <c r="MSU66" i="7"/>
  <c r="MSW66" i="7"/>
  <c r="MSY66" i="7"/>
  <c r="MTA66" i="7"/>
  <c r="MTC66" i="7"/>
  <c r="MTE66" i="7"/>
  <c r="MTG66" i="7"/>
  <c r="MTI66" i="7"/>
  <c r="MTK66" i="7"/>
  <c r="MTM66" i="7"/>
  <c r="MTO66" i="7"/>
  <c r="MTQ66" i="7"/>
  <c r="MTS66" i="7"/>
  <c r="MTU66" i="7"/>
  <c r="MTW66" i="7"/>
  <c r="MTY66" i="7"/>
  <c r="MUA66" i="7"/>
  <c r="MUC66" i="7"/>
  <c r="MUE66" i="7"/>
  <c r="MUG66" i="7"/>
  <c r="MUI66" i="7"/>
  <c r="MUK66" i="7"/>
  <c r="MUM66" i="7"/>
  <c r="MUO66" i="7"/>
  <c r="MUQ66" i="7"/>
  <c r="MUS66" i="7"/>
  <c r="MUU66" i="7"/>
  <c r="MUW66" i="7"/>
  <c r="MUY66" i="7"/>
  <c r="MVA66" i="7"/>
  <c r="MVC66" i="7"/>
  <c r="MVE66" i="7"/>
  <c r="MVG66" i="7"/>
  <c r="MVI66" i="7"/>
  <c r="MVK66" i="7"/>
  <c r="MVM66" i="7"/>
  <c r="MVO66" i="7"/>
  <c r="MVQ66" i="7"/>
  <c r="MVS66" i="7"/>
  <c r="MVU66" i="7"/>
  <c r="MVW66" i="7"/>
  <c r="MVY66" i="7"/>
  <c r="MWA66" i="7"/>
  <c r="MWC66" i="7"/>
  <c r="MWE66" i="7"/>
  <c r="MWG66" i="7"/>
  <c r="MWI66" i="7"/>
  <c r="MWK66" i="7"/>
  <c r="MWM66" i="7"/>
  <c r="MWO66" i="7"/>
  <c r="MWQ66" i="7"/>
  <c r="MWS66" i="7"/>
  <c r="MWU66" i="7"/>
  <c r="MWW66" i="7"/>
  <c r="MWY66" i="7"/>
  <c r="MXA66" i="7"/>
  <c r="MXC66" i="7"/>
  <c r="MXE66" i="7"/>
  <c r="MXG66" i="7"/>
  <c r="MXI66" i="7"/>
  <c r="MXK66" i="7"/>
  <c r="MXM66" i="7"/>
  <c r="MXO66" i="7"/>
  <c r="MXQ66" i="7"/>
  <c r="MXS66" i="7"/>
  <c r="MXU66" i="7"/>
  <c r="MXW66" i="7"/>
  <c r="MXY66" i="7"/>
  <c r="MYA66" i="7"/>
  <c r="MYC66" i="7"/>
  <c r="MYE66" i="7"/>
  <c r="MYG66" i="7"/>
  <c r="MYI66" i="7"/>
  <c r="MYK66" i="7"/>
  <c r="MYM66" i="7"/>
  <c r="MYO66" i="7"/>
  <c r="MYQ66" i="7"/>
  <c r="MYS66" i="7"/>
  <c r="MYU66" i="7"/>
  <c r="MYW66" i="7"/>
  <c r="MYY66" i="7"/>
  <c r="MZA66" i="7"/>
  <c r="MZC66" i="7"/>
  <c r="MZE66" i="7"/>
  <c r="MZG66" i="7"/>
  <c r="MZI66" i="7"/>
  <c r="MZK66" i="7"/>
  <c r="MZM66" i="7"/>
  <c r="MZO66" i="7"/>
  <c r="MZQ66" i="7"/>
  <c r="MZS66" i="7"/>
  <c r="MZU66" i="7"/>
  <c r="MZW66" i="7"/>
  <c r="MZY66" i="7"/>
  <c r="NAA66" i="7"/>
  <c r="NAC66" i="7"/>
  <c r="NAE66" i="7"/>
  <c r="NAG66" i="7"/>
  <c r="NAI66" i="7"/>
  <c r="NAK66" i="7"/>
  <c r="NAM66" i="7"/>
  <c r="NAO66" i="7"/>
  <c r="NAQ66" i="7"/>
  <c r="NAS66" i="7"/>
  <c r="NAU66" i="7"/>
  <c r="NAW66" i="7"/>
  <c r="NAY66" i="7"/>
  <c r="NBA66" i="7"/>
  <c r="NBC66" i="7"/>
  <c r="NBE66" i="7"/>
  <c r="NBG66" i="7"/>
  <c r="NBI66" i="7"/>
  <c r="NBK66" i="7"/>
  <c r="NBM66" i="7"/>
  <c r="NBO66" i="7"/>
  <c r="NBQ66" i="7"/>
  <c r="NBS66" i="7"/>
  <c r="NBU66" i="7"/>
  <c r="NBW66" i="7"/>
  <c r="NBY66" i="7"/>
  <c r="NCA66" i="7"/>
  <c r="NCC66" i="7"/>
  <c r="NCE66" i="7"/>
  <c r="NCG66" i="7"/>
  <c r="NCI66" i="7"/>
  <c r="NCK66" i="7"/>
  <c r="NCM66" i="7"/>
  <c r="NCO66" i="7"/>
  <c r="NCQ66" i="7"/>
  <c r="NCS66" i="7"/>
  <c r="NCU66" i="7"/>
  <c r="NCW66" i="7"/>
  <c r="NCY66" i="7"/>
  <c r="NDA66" i="7"/>
  <c r="NDC66" i="7"/>
  <c r="NDE66" i="7"/>
  <c r="NDG66" i="7"/>
  <c r="NDI66" i="7"/>
  <c r="NDK66" i="7"/>
  <c r="NDM66" i="7"/>
  <c r="NDO66" i="7"/>
  <c r="NDQ66" i="7"/>
  <c r="NDS66" i="7"/>
  <c r="NDU66" i="7"/>
  <c r="NDW66" i="7"/>
  <c r="NDY66" i="7"/>
  <c r="NEA66" i="7"/>
  <c r="NEC66" i="7"/>
  <c r="NEE66" i="7"/>
  <c r="NEG66" i="7"/>
  <c r="NEI66" i="7"/>
  <c r="NEK66" i="7"/>
  <c r="NEM66" i="7"/>
  <c r="NEO66" i="7"/>
  <c r="NEQ66" i="7"/>
  <c r="NES66" i="7"/>
  <c r="NEU66" i="7"/>
  <c r="NEW66" i="7"/>
  <c r="NEY66" i="7"/>
  <c r="NFA66" i="7"/>
  <c r="NFC66" i="7"/>
  <c r="NFE66" i="7"/>
  <c r="NFG66" i="7"/>
  <c r="NFI66" i="7"/>
  <c r="NFK66" i="7"/>
  <c r="NFM66" i="7"/>
  <c r="NFO66" i="7"/>
  <c r="NFQ66" i="7"/>
  <c r="NFS66" i="7"/>
  <c r="NFU66" i="7"/>
  <c r="NFW66" i="7"/>
  <c r="NFY66" i="7"/>
  <c r="NGA66" i="7"/>
  <c r="NGC66" i="7"/>
  <c r="NGE66" i="7"/>
  <c r="NGG66" i="7"/>
  <c r="NGI66" i="7"/>
  <c r="NGK66" i="7"/>
  <c r="NGM66" i="7"/>
  <c r="NGO66" i="7"/>
  <c r="NGQ66" i="7"/>
  <c r="NGS66" i="7"/>
  <c r="NGU66" i="7"/>
  <c r="NGW66" i="7"/>
  <c r="NGY66" i="7"/>
  <c r="NHA66" i="7"/>
  <c r="NHC66" i="7"/>
  <c r="NHE66" i="7"/>
  <c r="NHG66" i="7"/>
  <c r="NHI66" i="7"/>
  <c r="NHK66" i="7"/>
  <c r="NHM66" i="7"/>
  <c r="NHO66" i="7"/>
  <c r="NHQ66" i="7"/>
  <c r="NHS66" i="7"/>
  <c r="NHU66" i="7"/>
  <c r="NHW66" i="7"/>
  <c r="NHY66" i="7"/>
  <c r="NIA66" i="7"/>
  <c r="NIC66" i="7"/>
  <c r="NIE66" i="7"/>
  <c r="NIG66" i="7"/>
  <c r="NII66" i="7"/>
  <c r="NIK66" i="7"/>
  <c r="NIM66" i="7"/>
  <c r="NIO66" i="7"/>
  <c r="NIQ66" i="7"/>
  <c r="NIS66" i="7"/>
  <c r="NIU66" i="7"/>
  <c r="NIW66" i="7"/>
  <c r="NIY66" i="7"/>
  <c r="NJA66" i="7"/>
  <c r="NJC66" i="7"/>
  <c r="NJE66" i="7"/>
  <c r="NJG66" i="7"/>
  <c r="NJI66" i="7"/>
  <c r="NJK66" i="7"/>
  <c r="NJM66" i="7"/>
  <c r="NJO66" i="7"/>
  <c r="NJQ66" i="7"/>
  <c r="NJS66" i="7"/>
  <c r="NJU66" i="7"/>
  <c r="NJW66" i="7"/>
  <c r="NJY66" i="7"/>
  <c r="NKA66" i="7"/>
  <c r="NKC66" i="7"/>
  <c r="NKE66" i="7"/>
  <c r="NKG66" i="7"/>
  <c r="NKI66" i="7"/>
  <c r="NKK66" i="7"/>
  <c r="NKM66" i="7"/>
  <c r="NKO66" i="7"/>
  <c r="NKQ66" i="7"/>
  <c r="NKS66" i="7"/>
  <c r="NKU66" i="7"/>
  <c r="NKW66" i="7"/>
  <c r="NKY66" i="7"/>
  <c r="NLA66" i="7"/>
  <c r="NLC66" i="7"/>
  <c r="NLE66" i="7"/>
  <c r="NLG66" i="7"/>
  <c r="NLI66" i="7"/>
  <c r="NLK66" i="7"/>
  <c r="NLM66" i="7"/>
  <c r="NLO66" i="7"/>
  <c r="NLQ66" i="7"/>
  <c r="NLS66" i="7"/>
  <c r="NLU66" i="7"/>
  <c r="NLW66" i="7"/>
  <c r="NLY66" i="7"/>
  <c r="NMA66" i="7"/>
  <c r="NMC66" i="7"/>
  <c r="NME66" i="7"/>
  <c r="NMG66" i="7"/>
  <c r="NMI66" i="7"/>
  <c r="NMK66" i="7"/>
  <c r="NMM66" i="7"/>
  <c r="NMO66" i="7"/>
  <c r="NMQ66" i="7"/>
  <c r="NMS66" i="7"/>
  <c r="NMU66" i="7"/>
  <c r="NMW66" i="7"/>
  <c r="NMY66" i="7"/>
  <c r="NNA66" i="7"/>
  <c r="NNC66" i="7"/>
  <c r="NNE66" i="7"/>
  <c r="NNG66" i="7"/>
  <c r="NNI66" i="7"/>
  <c r="NNK66" i="7"/>
  <c r="NNM66" i="7"/>
  <c r="NNO66" i="7"/>
  <c r="NNQ66" i="7"/>
  <c r="NNS66" i="7"/>
  <c r="NNU66" i="7"/>
  <c r="NNW66" i="7"/>
  <c r="NNY66" i="7"/>
  <c r="NOA66" i="7"/>
  <c r="NOC66" i="7"/>
  <c r="NOE66" i="7"/>
  <c r="NOG66" i="7"/>
  <c r="NOI66" i="7"/>
  <c r="NOK66" i="7"/>
  <c r="NOM66" i="7"/>
  <c r="NOO66" i="7"/>
  <c r="NOQ66" i="7"/>
  <c r="NOS66" i="7"/>
  <c r="NOU66" i="7"/>
  <c r="NOW66" i="7"/>
  <c r="NOY66" i="7"/>
  <c r="NPA66" i="7"/>
  <c r="NPC66" i="7"/>
  <c r="NPE66" i="7"/>
  <c r="NPG66" i="7"/>
  <c r="NPI66" i="7"/>
  <c r="NPK66" i="7"/>
  <c r="NPM66" i="7"/>
  <c r="NPO66" i="7"/>
  <c r="NPQ66" i="7"/>
  <c r="NPS66" i="7"/>
  <c r="NPU66" i="7"/>
  <c r="NPW66" i="7"/>
  <c r="NPY66" i="7"/>
  <c r="NQA66" i="7"/>
  <c r="NQC66" i="7"/>
  <c r="NQE66" i="7"/>
  <c r="NQG66" i="7"/>
  <c r="NQI66" i="7"/>
  <c r="NQK66" i="7"/>
  <c r="NQM66" i="7"/>
  <c r="NQO66" i="7"/>
  <c r="NQQ66" i="7"/>
  <c r="NQS66" i="7"/>
  <c r="NQU66" i="7"/>
  <c r="NQW66" i="7"/>
  <c r="NQY66" i="7"/>
  <c r="NRA66" i="7"/>
  <c r="NRC66" i="7"/>
  <c r="NRE66" i="7"/>
  <c r="NRG66" i="7"/>
  <c r="NRI66" i="7"/>
  <c r="NRK66" i="7"/>
  <c r="NRM66" i="7"/>
  <c r="NRO66" i="7"/>
  <c r="NRQ66" i="7"/>
  <c r="NRS66" i="7"/>
  <c r="NRU66" i="7"/>
  <c r="NRW66" i="7"/>
  <c r="NRY66" i="7"/>
  <c r="NSA66" i="7"/>
  <c r="NSC66" i="7"/>
  <c r="NSE66" i="7"/>
  <c r="NSG66" i="7"/>
  <c r="NSI66" i="7"/>
  <c r="NSK66" i="7"/>
  <c r="NSM66" i="7"/>
  <c r="NSO66" i="7"/>
  <c r="NSQ66" i="7"/>
  <c r="NSS66" i="7"/>
  <c r="NSU66" i="7"/>
  <c r="NSW66" i="7"/>
  <c r="NSY66" i="7"/>
  <c r="NTA66" i="7"/>
  <c r="NTC66" i="7"/>
  <c r="NTE66" i="7"/>
  <c r="NTG66" i="7"/>
  <c r="NTI66" i="7"/>
  <c r="NTK66" i="7"/>
  <c r="NTM66" i="7"/>
  <c r="NTO66" i="7"/>
  <c r="NTQ66" i="7"/>
  <c r="NTS66" i="7"/>
  <c r="NTU66" i="7"/>
  <c r="NTW66" i="7"/>
  <c r="NTY66" i="7"/>
  <c r="NUA66" i="7"/>
  <c r="NUC66" i="7"/>
  <c r="NUE66" i="7"/>
  <c r="NUG66" i="7"/>
  <c r="NUI66" i="7"/>
  <c r="NUK66" i="7"/>
  <c r="NUM66" i="7"/>
  <c r="NUO66" i="7"/>
  <c r="NUQ66" i="7"/>
  <c r="NUS66" i="7"/>
  <c r="NUU66" i="7"/>
  <c r="NUW66" i="7"/>
  <c r="NUY66" i="7"/>
  <c r="NVA66" i="7"/>
  <c r="NVC66" i="7"/>
  <c r="NVE66" i="7"/>
  <c r="NVG66" i="7"/>
  <c r="NVI66" i="7"/>
  <c r="NVK66" i="7"/>
  <c r="NVM66" i="7"/>
  <c r="NVO66" i="7"/>
  <c r="NVQ66" i="7"/>
  <c r="NVS66" i="7"/>
  <c r="NVU66" i="7"/>
  <c r="NVW66" i="7"/>
  <c r="NVY66" i="7"/>
  <c r="NWA66" i="7"/>
  <c r="NWC66" i="7"/>
  <c r="NWE66" i="7"/>
  <c r="NWG66" i="7"/>
  <c r="NWI66" i="7"/>
  <c r="NWK66" i="7"/>
  <c r="NWM66" i="7"/>
  <c r="NWO66" i="7"/>
  <c r="NWQ66" i="7"/>
  <c r="NWS66" i="7"/>
  <c r="NWU66" i="7"/>
  <c r="NWW66" i="7"/>
  <c r="NWY66" i="7"/>
  <c r="NXA66" i="7"/>
  <c r="NXC66" i="7"/>
  <c r="NXE66" i="7"/>
  <c r="NXG66" i="7"/>
  <c r="NXI66" i="7"/>
  <c r="NXK66" i="7"/>
  <c r="NXM66" i="7"/>
  <c r="NXO66" i="7"/>
  <c r="NXQ66" i="7"/>
  <c r="NXS66" i="7"/>
  <c r="NXU66" i="7"/>
  <c r="NXW66" i="7"/>
  <c r="NXY66" i="7"/>
  <c r="NYA66" i="7"/>
  <c r="NYC66" i="7"/>
  <c r="NYE66" i="7"/>
  <c r="NYG66" i="7"/>
  <c r="NYI66" i="7"/>
  <c r="NYK66" i="7"/>
  <c r="NYM66" i="7"/>
  <c r="NYO66" i="7"/>
  <c r="NYQ66" i="7"/>
  <c r="NYS66" i="7"/>
  <c r="NYU66" i="7"/>
  <c r="NYW66" i="7"/>
  <c r="NYY66" i="7"/>
  <c r="NZA66" i="7"/>
  <c r="NZC66" i="7"/>
  <c r="NZE66" i="7"/>
  <c r="NZG66" i="7"/>
  <c r="NZI66" i="7"/>
  <c r="NZK66" i="7"/>
  <c r="NZM66" i="7"/>
  <c r="NZO66" i="7"/>
  <c r="NZQ66" i="7"/>
  <c r="NZS66" i="7"/>
  <c r="NZU66" i="7"/>
  <c r="NZW66" i="7"/>
  <c r="NZY66" i="7"/>
  <c r="OAA66" i="7"/>
  <c r="OAC66" i="7"/>
  <c r="OAE66" i="7"/>
  <c r="OAG66" i="7"/>
  <c r="OAI66" i="7"/>
  <c r="OAK66" i="7"/>
  <c r="OAM66" i="7"/>
  <c r="OAO66" i="7"/>
  <c r="OAQ66" i="7"/>
  <c r="OAS66" i="7"/>
  <c r="OAU66" i="7"/>
  <c r="OAW66" i="7"/>
  <c r="OAY66" i="7"/>
  <c r="OBA66" i="7"/>
  <c r="OBC66" i="7"/>
  <c r="OBE66" i="7"/>
  <c r="OBG66" i="7"/>
  <c r="OBI66" i="7"/>
  <c r="OBK66" i="7"/>
  <c r="OBM66" i="7"/>
  <c r="OBO66" i="7"/>
  <c r="OBQ66" i="7"/>
  <c r="OBS66" i="7"/>
  <c r="OBU66" i="7"/>
  <c r="OBW66" i="7"/>
  <c r="OBY66" i="7"/>
  <c r="OCA66" i="7"/>
  <c r="OCC66" i="7"/>
  <c r="OCE66" i="7"/>
  <c r="OCG66" i="7"/>
  <c r="OCI66" i="7"/>
  <c r="OCK66" i="7"/>
  <c r="OCM66" i="7"/>
  <c r="OCO66" i="7"/>
  <c r="OCQ66" i="7"/>
  <c r="OCS66" i="7"/>
  <c r="OCU66" i="7"/>
  <c r="OCW66" i="7"/>
  <c r="OCY66" i="7"/>
  <c r="ODA66" i="7"/>
  <c r="ODC66" i="7"/>
  <c r="ODE66" i="7"/>
  <c r="ODG66" i="7"/>
  <c r="ODI66" i="7"/>
  <c r="ODK66" i="7"/>
  <c r="ODM66" i="7"/>
  <c r="ODO66" i="7"/>
  <c r="ODQ66" i="7"/>
  <c r="ODS66" i="7"/>
  <c r="ODU66" i="7"/>
  <c r="ODW66" i="7"/>
  <c r="ODY66" i="7"/>
  <c r="OEA66" i="7"/>
  <c r="OEC66" i="7"/>
  <c r="OEE66" i="7"/>
  <c r="OEG66" i="7"/>
  <c r="OEI66" i="7"/>
  <c r="OEK66" i="7"/>
  <c r="OEM66" i="7"/>
  <c r="OEO66" i="7"/>
  <c r="OEQ66" i="7"/>
  <c r="OES66" i="7"/>
  <c r="OEU66" i="7"/>
  <c r="OEW66" i="7"/>
  <c r="OEY66" i="7"/>
  <c r="OFA66" i="7"/>
  <c r="OFC66" i="7"/>
  <c r="OFE66" i="7"/>
  <c r="OFG66" i="7"/>
  <c r="OFI66" i="7"/>
  <c r="OFK66" i="7"/>
  <c r="OFM66" i="7"/>
  <c r="OFO66" i="7"/>
  <c r="OFQ66" i="7"/>
  <c r="OFS66" i="7"/>
  <c r="OFU66" i="7"/>
  <c r="OFW66" i="7"/>
  <c r="OFY66" i="7"/>
  <c r="OGA66" i="7"/>
  <c r="OGC66" i="7"/>
  <c r="OGE66" i="7"/>
  <c r="OGG66" i="7"/>
  <c r="OGI66" i="7"/>
  <c r="OGK66" i="7"/>
  <c r="OGM66" i="7"/>
  <c r="OGO66" i="7"/>
  <c r="OGQ66" i="7"/>
  <c r="OGS66" i="7"/>
  <c r="OGU66" i="7"/>
  <c r="OGW66" i="7"/>
  <c r="OGY66" i="7"/>
  <c r="OHA66" i="7"/>
  <c r="OHC66" i="7"/>
  <c r="OHE66" i="7"/>
  <c r="OHG66" i="7"/>
  <c r="OHI66" i="7"/>
  <c r="OHK66" i="7"/>
  <c r="OHM66" i="7"/>
  <c r="OHO66" i="7"/>
  <c r="OHQ66" i="7"/>
  <c r="OHS66" i="7"/>
  <c r="OHU66" i="7"/>
  <c r="OHW66" i="7"/>
  <c r="OHY66" i="7"/>
  <c r="OIA66" i="7"/>
  <c r="OIC66" i="7"/>
  <c r="OIE66" i="7"/>
  <c r="OIG66" i="7"/>
  <c r="OII66" i="7"/>
  <c r="OIK66" i="7"/>
  <c r="OIM66" i="7"/>
  <c r="OIO66" i="7"/>
  <c r="OIQ66" i="7"/>
  <c r="OIS66" i="7"/>
  <c r="OIU66" i="7"/>
  <c r="OIW66" i="7"/>
  <c r="OIY66" i="7"/>
  <c r="OJA66" i="7"/>
  <c r="OJC66" i="7"/>
  <c r="OJE66" i="7"/>
  <c r="OJG66" i="7"/>
  <c r="OJI66" i="7"/>
  <c r="OJK66" i="7"/>
  <c r="OJM66" i="7"/>
  <c r="OJO66" i="7"/>
  <c r="OJQ66" i="7"/>
  <c r="OJS66" i="7"/>
  <c r="OJU66" i="7"/>
  <c r="OJW66" i="7"/>
  <c r="OJY66" i="7"/>
  <c r="OKA66" i="7"/>
  <c r="OKC66" i="7"/>
  <c r="OKE66" i="7"/>
  <c r="OKG66" i="7"/>
  <c r="OKI66" i="7"/>
  <c r="OKK66" i="7"/>
  <c r="OKM66" i="7"/>
  <c r="OKO66" i="7"/>
  <c r="OKQ66" i="7"/>
  <c r="OKS66" i="7"/>
  <c r="OKU66" i="7"/>
  <c r="OKW66" i="7"/>
  <c r="OKY66" i="7"/>
  <c r="OLA66" i="7"/>
  <c r="OLC66" i="7"/>
  <c r="OLE66" i="7"/>
  <c r="OLG66" i="7"/>
  <c r="OLI66" i="7"/>
  <c r="OLK66" i="7"/>
  <c r="OLM66" i="7"/>
  <c r="OLO66" i="7"/>
  <c r="OLQ66" i="7"/>
  <c r="OLS66" i="7"/>
  <c r="OLU66" i="7"/>
  <c r="OLW66" i="7"/>
  <c r="OLY66" i="7"/>
  <c r="OMA66" i="7"/>
  <c r="OMC66" i="7"/>
  <c r="OME66" i="7"/>
  <c r="OMG66" i="7"/>
  <c r="OMI66" i="7"/>
  <c r="OMK66" i="7"/>
  <c r="OMM66" i="7"/>
  <c r="OMO66" i="7"/>
  <c r="OMQ66" i="7"/>
  <c r="OMS66" i="7"/>
  <c r="OMU66" i="7"/>
  <c r="OMW66" i="7"/>
  <c r="OMY66" i="7"/>
  <c r="ONA66" i="7"/>
  <c r="ONC66" i="7"/>
  <c r="ONE66" i="7"/>
  <c r="ONG66" i="7"/>
  <c r="ONI66" i="7"/>
  <c r="ONK66" i="7"/>
  <c r="ONM66" i="7"/>
  <c r="ONO66" i="7"/>
  <c r="ONQ66" i="7"/>
  <c r="ONS66" i="7"/>
  <c r="ONU66" i="7"/>
  <c r="ONW66" i="7"/>
  <c r="ONY66" i="7"/>
  <c r="OOA66" i="7"/>
  <c r="OOC66" i="7"/>
  <c r="OOE66" i="7"/>
  <c r="OOG66" i="7"/>
  <c r="OOI66" i="7"/>
  <c r="OOK66" i="7"/>
  <c r="OOM66" i="7"/>
  <c r="OOO66" i="7"/>
  <c r="OOQ66" i="7"/>
  <c r="OOS66" i="7"/>
  <c r="OOU66" i="7"/>
  <c r="OOW66" i="7"/>
  <c r="OOY66" i="7"/>
  <c r="OPA66" i="7"/>
  <c r="OPC66" i="7"/>
  <c r="OPE66" i="7"/>
  <c r="OPG66" i="7"/>
  <c r="OPI66" i="7"/>
  <c r="OPK66" i="7"/>
  <c r="OPM66" i="7"/>
  <c r="OPO66" i="7"/>
  <c r="OPQ66" i="7"/>
  <c r="OPS66" i="7"/>
  <c r="OPU66" i="7"/>
  <c r="OPW66" i="7"/>
  <c r="OPY66" i="7"/>
  <c r="OQA66" i="7"/>
  <c r="OQC66" i="7"/>
  <c r="OQE66" i="7"/>
  <c r="OQG66" i="7"/>
  <c r="OQI66" i="7"/>
  <c r="OQK66" i="7"/>
  <c r="OQM66" i="7"/>
  <c r="OQO66" i="7"/>
  <c r="OQQ66" i="7"/>
  <c r="OQS66" i="7"/>
  <c r="OQU66" i="7"/>
  <c r="OQW66" i="7"/>
  <c r="OQY66" i="7"/>
  <c r="ORA66" i="7"/>
  <c r="ORC66" i="7"/>
  <c r="ORE66" i="7"/>
  <c r="ORG66" i="7"/>
  <c r="ORI66" i="7"/>
  <c r="ORK66" i="7"/>
  <c r="ORM66" i="7"/>
  <c r="ORO66" i="7"/>
  <c r="ORQ66" i="7"/>
  <c r="ORS66" i="7"/>
  <c r="ORU66" i="7"/>
  <c r="ORW66" i="7"/>
  <c r="ORY66" i="7"/>
  <c r="OSA66" i="7"/>
  <c r="OSC66" i="7"/>
  <c r="OSE66" i="7"/>
  <c r="OSG66" i="7"/>
  <c r="OSI66" i="7"/>
  <c r="OSK66" i="7"/>
  <c r="OSM66" i="7"/>
  <c r="OSO66" i="7"/>
  <c r="OSQ66" i="7"/>
  <c r="OSS66" i="7"/>
  <c r="OSU66" i="7"/>
  <c r="OSW66" i="7"/>
  <c r="OSY66" i="7"/>
  <c r="OTA66" i="7"/>
  <c r="OTC66" i="7"/>
  <c r="OTE66" i="7"/>
  <c r="OTG66" i="7"/>
  <c r="OTI66" i="7"/>
  <c r="OTK66" i="7"/>
  <c r="OTM66" i="7"/>
  <c r="OTO66" i="7"/>
  <c r="OTQ66" i="7"/>
  <c r="OTS66" i="7"/>
  <c r="OTU66" i="7"/>
  <c r="OTW66" i="7"/>
  <c r="OTY66" i="7"/>
  <c r="OUA66" i="7"/>
  <c r="OUC66" i="7"/>
  <c r="OUE66" i="7"/>
  <c r="OUG66" i="7"/>
  <c r="OUI66" i="7"/>
  <c r="OUK66" i="7"/>
  <c r="OUM66" i="7"/>
  <c r="OUO66" i="7"/>
  <c r="OUQ66" i="7"/>
  <c r="OUS66" i="7"/>
  <c r="OUU66" i="7"/>
  <c r="OUW66" i="7"/>
  <c r="OUY66" i="7"/>
  <c r="OVA66" i="7"/>
  <c r="OVC66" i="7"/>
  <c r="OVE66" i="7"/>
  <c r="OVG66" i="7"/>
  <c r="OVI66" i="7"/>
  <c r="OVK66" i="7"/>
  <c r="OVM66" i="7"/>
  <c r="OVO66" i="7"/>
  <c r="OVQ66" i="7"/>
  <c r="OVS66" i="7"/>
  <c r="OVU66" i="7"/>
  <c r="OVW66" i="7"/>
  <c r="OVY66" i="7"/>
  <c r="OWA66" i="7"/>
  <c r="OWC66" i="7"/>
  <c r="OWE66" i="7"/>
  <c r="OWG66" i="7"/>
  <c r="OWI66" i="7"/>
  <c r="OWK66" i="7"/>
  <c r="OWM66" i="7"/>
  <c r="OWO66" i="7"/>
  <c r="OWQ66" i="7"/>
  <c r="OWS66" i="7"/>
  <c r="OWU66" i="7"/>
  <c r="OWW66" i="7"/>
  <c r="OWY66" i="7"/>
  <c r="OXA66" i="7"/>
  <c r="OXC66" i="7"/>
  <c r="OXE66" i="7"/>
  <c r="OXG66" i="7"/>
  <c r="OXI66" i="7"/>
  <c r="OXK66" i="7"/>
  <c r="OXM66" i="7"/>
  <c r="OXO66" i="7"/>
  <c r="OXQ66" i="7"/>
  <c r="OXS66" i="7"/>
  <c r="OXU66" i="7"/>
  <c r="OXW66" i="7"/>
  <c r="OXY66" i="7"/>
  <c r="OYA66" i="7"/>
  <c r="OYC66" i="7"/>
  <c r="OYE66" i="7"/>
  <c r="OYG66" i="7"/>
  <c r="OYI66" i="7"/>
  <c r="OYK66" i="7"/>
  <c r="OYM66" i="7"/>
  <c r="OYO66" i="7"/>
  <c r="OYQ66" i="7"/>
  <c r="OYS66" i="7"/>
  <c r="OYU66" i="7"/>
  <c r="OYW66" i="7"/>
  <c r="OYY66" i="7"/>
  <c r="OZA66" i="7"/>
  <c r="OZC66" i="7"/>
  <c r="OZE66" i="7"/>
  <c r="OZG66" i="7"/>
  <c r="OZI66" i="7"/>
  <c r="OZK66" i="7"/>
  <c r="OZM66" i="7"/>
  <c r="OZO66" i="7"/>
  <c r="OZQ66" i="7"/>
  <c r="OZS66" i="7"/>
  <c r="OZU66" i="7"/>
  <c r="OZW66" i="7"/>
  <c r="OZY66" i="7"/>
  <c r="PAA66" i="7"/>
  <c r="PAC66" i="7"/>
  <c r="PAE66" i="7"/>
  <c r="PAG66" i="7"/>
  <c r="PAI66" i="7"/>
  <c r="PAK66" i="7"/>
  <c r="PAM66" i="7"/>
  <c r="PAO66" i="7"/>
  <c r="PAQ66" i="7"/>
  <c r="PAS66" i="7"/>
  <c r="PAU66" i="7"/>
  <c r="PAW66" i="7"/>
  <c r="PAY66" i="7"/>
  <c r="PBA66" i="7"/>
  <c r="PBC66" i="7"/>
  <c r="PBE66" i="7"/>
  <c r="PBG66" i="7"/>
  <c r="PBI66" i="7"/>
  <c r="PBK66" i="7"/>
  <c r="PBM66" i="7"/>
  <c r="PBO66" i="7"/>
  <c r="PBQ66" i="7"/>
  <c r="PBS66" i="7"/>
  <c r="PBU66" i="7"/>
  <c r="PBW66" i="7"/>
  <c r="PBY66" i="7"/>
  <c r="PCA66" i="7"/>
  <c r="PCC66" i="7"/>
  <c r="PCE66" i="7"/>
  <c r="PCG66" i="7"/>
  <c r="PCI66" i="7"/>
  <c r="PCK66" i="7"/>
  <c r="PCM66" i="7"/>
  <c r="PCO66" i="7"/>
  <c r="PCQ66" i="7"/>
  <c r="PCS66" i="7"/>
  <c r="PCU66" i="7"/>
  <c r="PCW66" i="7"/>
  <c r="PCY66" i="7"/>
  <c r="PDA66" i="7"/>
  <c r="PDC66" i="7"/>
  <c r="PDE66" i="7"/>
  <c r="PDG66" i="7"/>
  <c r="PDI66" i="7"/>
  <c r="PDK66" i="7"/>
  <c r="PDM66" i="7"/>
  <c r="PDO66" i="7"/>
  <c r="PDQ66" i="7"/>
  <c r="PDS66" i="7"/>
  <c r="PDU66" i="7"/>
  <c r="PDW66" i="7"/>
  <c r="PDY66" i="7"/>
  <c r="PEA66" i="7"/>
  <c r="PEC66" i="7"/>
  <c r="PEE66" i="7"/>
  <c r="PEG66" i="7"/>
  <c r="PEI66" i="7"/>
  <c r="PEK66" i="7"/>
  <c r="PEM66" i="7"/>
  <c r="PEO66" i="7"/>
  <c r="PEQ66" i="7"/>
  <c r="PES66" i="7"/>
  <c r="PEU66" i="7"/>
  <c r="PEW66" i="7"/>
  <c r="PEY66" i="7"/>
  <c r="PFA66" i="7"/>
  <c r="PFC66" i="7"/>
  <c r="PFE66" i="7"/>
  <c r="PFG66" i="7"/>
  <c r="PFI66" i="7"/>
  <c r="PFK66" i="7"/>
  <c r="PFM66" i="7"/>
  <c r="PFO66" i="7"/>
  <c r="PFQ66" i="7"/>
  <c r="PFS66" i="7"/>
  <c r="PFU66" i="7"/>
  <c r="PFW66" i="7"/>
  <c r="PFY66" i="7"/>
  <c r="PGA66" i="7"/>
  <c r="PGC66" i="7"/>
  <c r="PGE66" i="7"/>
  <c r="PGG66" i="7"/>
  <c r="PGI66" i="7"/>
  <c r="PGK66" i="7"/>
  <c r="PGM66" i="7"/>
  <c r="PGO66" i="7"/>
  <c r="PGQ66" i="7"/>
  <c r="PGS66" i="7"/>
  <c r="PGU66" i="7"/>
  <c r="PGW66" i="7"/>
  <c r="PGY66" i="7"/>
  <c r="PHA66" i="7"/>
  <c r="PHC66" i="7"/>
  <c r="PHE66" i="7"/>
  <c r="PHG66" i="7"/>
  <c r="PHI66" i="7"/>
  <c r="PHK66" i="7"/>
  <c r="PHM66" i="7"/>
  <c r="PHO66" i="7"/>
  <c r="PHQ66" i="7"/>
  <c r="PHS66" i="7"/>
  <c r="PHU66" i="7"/>
  <c r="PHW66" i="7"/>
  <c r="PHY66" i="7"/>
  <c r="PIA66" i="7"/>
  <c r="PIC66" i="7"/>
  <c r="PIE66" i="7"/>
  <c r="PIG66" i="7"/>
  <c r="PII66" i="7"/>
  <c r="PIK66" i="7"/>
  <c r="PIM66" i="7"/>
  <c r="PIO66" i="7"/>
  <c r="PIQ66" i="7"/>
  <c r="PIS66" i="7"/>
  <c r="PIU66" i="7"/>
  <c r="PIW66" i="7"/>
  <c r="PIY66" i="7"/>
  <c r="PJA66" i="7"/>
  <c r="PJC66" i="7"/>
  <c r="PJE66" i="7"/>
  <c r="PJG66" i="7"/>
  <c r="PJI66" i="7"/>
  <c r="PJK66" i="7"/>
  <c r="PJM66" i="7"/>
  <c r="PJO66" i="7"/>
  <c r="PJQ66" i="7"/>
  <c r="PJS66" i="7"/>
  <c r="PJU66" i="7"/>
  <c r="PJW66" i="7"/>
  <c r="PJY66" i="7"/>
  <c r="PKA66" i="7"/>
  <c r="PKC66" i="7"/>
  <c r="PKE66" i="7"/>
  <c r="PKG66" i="7"/>
  <c r="PKI66" i="7"/>
  <c r="PKK66" i="7"/>
  <c r="PKM66" i="7"/>
  <c r="PKO66" i="7"/>
  <c r="PKQ66" i="7"/>
  <c r="PKS66" i="7"/>
  <c r="PKU66" i="7"/>
  <c r="PKW66" i="7"/>
  <c r="PKY66" i="7"/>
  <c r="PLA66" i="7"/>
  <c r="PLC66" i="7"/>
  <c r="PLE66" i="7"/>
  <c r="PLG66" i="7"/>
  <c r="PLI66" i="7"/>
  <c r="PLK66" i="7"/>
  <c r="PLM66" i="7"/>
  <c r="PLO66" i="7"/>
  <c r="PLQ66" i="7"/>
  <c r="PLS66" i="7"/>
  <c r="PLU66" i="7"/>
  <c r="PLW66" i="7"/>
  <c r="PLY66" i="7"/>
  <c r="PMA66" i="7"/>
  <c r="PMC66" i="7"/>
  <c r="PME66" i="7"/>
  <c r="PMG66" i="7"/>
  <c r="PMI66" i="7"/>
  <c r="PMK66" i="7"/>
  <c r="PMM66" i="7"/>
  <c r="PMO66" i="7"/>
  <c r="PMQ66" i="7"/>
  <c r="PMS66" i="7"/>
  <c r="PMU66" i="7"/>
  <c r="PMW66" i="7"/>
  <c r="PMY66" i="7"/>
  <c r="PNA66" i="7"/>
  <c r="PNC66" i="7"/>
  <c r="PNE66" i="7"/>
  <c r="PNG66" i="7"/>
  <c r="PNI66" i="7"/>
  <c r="PNK66" i="7"/>
  <c r="PNM66" i="7"/>
  <c r="PNO66" i="7"/>
  <c r="PNQ66" i="7"/>
  <c r="PNS66" i="7"/>
  <c r="PNU66" i="7"/>
  <c r="PNW66" i="7"/>
  <c r="PNY66" i="7"/>
  <c r="POA66" i="7"/>
  <c r="POC66" i="7"/>
  <c r="POE66" i="7"/>
  <c r="POG66" i="7"/>
  <c r="POI66" i="7"/>
  <c r="POK66" i="7"/>
  <c r="POM66" i="7"/>
  <c r="POO66" i="7"/>
  <c r="POQ66" i="7"/>
  <c r="POS66" i="7"/>
  <c r="POU66" i="7"/>
  <c r="POW66" i="7"/>
  <c r="POY66" i="7"/>
  <c r="PPA66" i="7"/>
  <c r="PPC66" i="7"/>
  <c r="PPE66" i="7"/>
  <c r="PPG66" i="7"/>
  <c r="PPI66" i="7"/>
  <c r="PPK66" i="7"/>
  <c r="PPM66" i="7"/>
  <c r="PPO66" i="7"/>
  <c r="PPQ66" i="7"/>
  <c r="PPS66" i="7"/>
  <c r="PPU66" i="7"/>
  <c r="PPW66" i="7"/>
  <c r="PPY66" i="7"/>
  <c r="PQA66" i="7"/>
  <c r="PQC66" i="7"/>
  <c r="PQE66" i="7"/>
  <c r="PQG66" i="7"/>
  <c r="PQI66" i="7"/>
  <c r="PQK66" i="7"/>
  <c r="PQM66" i="7"/>
  <c r="PQO66" i="7"/>
  <c r="PQQ66" i="7"/>
  <c r="PQS66" i="7"/>
  <c r="PQU66" i="7"/>
  <c r="PQW66" i="7"/>
  <c r="PQY66" i="7"/>
  <c r="PRA66" i="7"/>
  <c r="PRC66" i="7"/>
  <c r="PRE66" i="7"/>
  <c r="PRG66" i="7"/>
  <c r="PRI66" i="7"/>
  <c r="PRK66" i="7"/>
  <c r="PRM66" i="7"/>
  <c r="PRO66" i="7"/>
  <c r="PRQ66" i="7"/>
  <c r="PRS66" i="7"/>
  <c r="PRU66" i="7"/>
  <c r="PRW66" i="7"/>
  <c r="PRY66" i="7"/>
  <c r="PSA66" i="7"/>
  <c r="PSC66" i="7"/>
  <c r="PSE66" i="7"/>
  <c r="PSG66" i="7"/>
  <c r="PSI66" i="7"/>
  <c r="PSK66" i="7"/>
  <c r="PSM66" i="7"/>
  <c r="PSO66" i="7"/>
  <c r="PSQ66" i="7"/>
  <c r="PSS66" i="7"/>
  <c r="PSU66" i="7"/>
  <c r="PSW66" i="7"/>
  <c r="PSY66" i="7"/>
  <c r="PTA66" i="7"/>
  <c r="PTC66" i="7"/>
  <c r="PTE66" i="7"/>
  <c r="PTG66" i="7"/>
  <c r="PTI66" i="7"/>
  <c r="PTK66" i="7"/>
  <c r="PTM66" i="7"/>
  <c r="PTO66" i="7"/>
  <c r="PTQ66" i="7"/>
  <c r="PTS66" i="7"/>
  <c r="PTU66" i="7"/>
  <c r="PTW66" i="7"/>
  <c r="PTY66" i="7"/>
  <c r="PUA66" i="7"/>
  <c r="PUC66" i="7"/>
  <c r="PUE66" i="7"/>
  <c r="PUG66" i="7"/>
  <c r="PUI66" i="7"/>
  <c r="PUK66" i="7"/>
  <c r="PUM66" i="7"/>
  <c r="PUO66" i="7"/>
  <c r="PUQ66" i="7"/>
  <c r="PUS66" i="7"/>
  <c r="PUU66" i="7"/>
  <c r="PUW66" i="7"/>
  <c r="PUY66" i="7"/>
  <c r="PVA66" i="7"/>
  <c r="PVC66" i="7"/>
  <c r="PVE66" i="7"/>
  <c r="PVG66" i="7"/>
  <c r="PVI66" i="7"/>
  <c r="PVK66" i="7"/>
  <c r="PVM66" i="7"/>
  <c r="PVO66" i="7"/>
  <c r="PVQ66" i="7"/>
  <c r="PVS66" i="7"/>
  <c r="PVU66" i="7"/>
  <c r="PVW66" i="7"/>
  <c r="PVY66" i="7"/>
  <c r="PWA66" i="7"/>
  <c r="PWC66" i="7"/>
  <c r="PWE66" i="7"/>
  <c r="PWG66" i="7"/>
  <c r="PWI66" i="7"/>
  <c r="PWK66" i="7"/>
  <c r="PWM66" i="7"/>
  <c r="PWO66" i="7"/>
  <c r="PWQ66" i="7"/>
  <c r="PWS66" i="7"/>
  <c r="PWU66" i="7"/>
  <c r="PWW66" i="7"/>
  <c r="PWY66" i="7"/>
  <c r="PXA66" i="7"/>
  <c r="PXC66" i="7"/>
  <c r="PXE66" i="7"/>
  <c r="PXG66" i="7"/>
  <c r="PXI66" i="7"/>
  <c r="PXK66" i="7"/>
  <c r="PXM66" i="7"/>
  <c r="PXO66" i="7"/>
  <c r="PXQ66" i="7"/>
  <c r="PXS66" i="7"/>
  <c r="PXU66" i="7"/>
  <c r="PXW66" i="7"/>
  <c r="PXY66" i="7"/>
  <c r="PYA66" i="7"/>
  <c r="PYC66" i="7"/>
  <c r="PYE66" i="7"/>
  <c r="PYG66" i="7"/>
  <c r="PYI66" i="7"/>
  <c r="PYK66" i="7"/>
  <c r="PYM66" i="7"/>
  <c r="PYO66" i="7"/>
  <c r="PYQ66" i="7"/>
  <c r="PYS66" i="7"/>
  <c r="PYU66" i="7"/>
  <c r="PYW66" i="7"/>
  <c r="PYY66" i="7"/>
  <c r="PZA66" i="7"/>
  <c r="PZC66" i="7"/>
  <c r="PZE66" i="7"/>
  <c r="PZG66" i="7"/>
  <c r="PZI66" i="7"/>
  <c r="PZK66" i="7"/>
  <c r="PZM66" i="7"/>
  <c r="PZO66" i="7"/>
  <c r="PZQ66" i="7"/>
  <c r="PZS66" i="7"/>
  <c r="PZU66" i="7"/>
  <c r="PZW66" i="7"/>
  <c r="PZY66" i="7"/>
  <c r="QAA66" i="7"/>
  <c r="QAC66" i="7"/>
  <c r="QAE66" i="7"/>
  <c r="QAG66" i="7"/>
  <c r="QAI66" i="7"/>
  <c r="QAK66" i="7"/>
  <c r="QAM66" i="7"/>
  <c r="QAO66" i="7"/>
  <c r="QAQ66" i="7"/>
  <c r="QAS66" i="7"/>
  <c r="QAU66" i="7"/>
  <c r="QAW66" i="7"/>
  <c r="QAY66" i="7"/>
  <c r="QBA66" i="7"/>
  <c r="QBC66" i="7"/>
  <c r="QBE66" i="7"/>
  <c r="QBG66" i="7"/>
  <c r="QBI66" i="7"/>
  <c r="QBK66" i="7"/>
  <c r="QBM66" i="7"/>
  <c r="QBO66" i="7"/>
  <c r="QBQ66" i="7"/>
  <c r="QBS66" i="7"/>
  <c r="QBU66" i="7"/>
  <c r="QBW66" i="7"/>
  <c r="QBY66" i="7"/>
  <c r="QCA66" i="7"/>
  <c r="QCC66" i="7"/>
  <c r="QCE66" i="7"/>
  <c r="QCG66" i="7"/>
  <c r="QCI66" i="7"/>
  <c r="QCK66" i="7"/>
  <c r="QCM66" i="7"/>
  <c r="QCO66" i="7"/>
  <c r="QCQ66" i="7"/>
  <c r="QCS66" i="7"/>
  <c r="QCU66" i="7"/>
  <c r="QCW66" i="7"/>
  <c r="QCY66" i="7"/>
  <c r="QDA66" i="7"/>
  <c r="QDC66" i="7"/>
  <c r="QDE66" i="7"/>
  <c r="QDG66" i="7"/>
  <c r="QDI66" i="7"/>
  <c r="QDK66" i="7"/>
  <c r="QDM66" i="7"/>
  <c r="QDO66" i="7"/>
  <c r="QDQ66" i="7"/>
  <c r="QDS66" i="7"/>
  <c r="QDU66" i="7"/>
  <c r="QDW66" i="7"/>
  <c r="QDY66" i="7"/>
  <c r="QEA66" i="7"/>
  <c r="QEC66" i="7"/>
  <c r="QEE66" i="7"/>
  <c r="QEG66" i="7"/>
  <c r="QEI66" i="7"/>
  <c r="QEK66" i="7"/>
  <c r="QEM66" i="7"/>
  <c r="QEO66" i="7"/>
  <c r="QEQ66" i="7"/>
  <c r="QES66" i="7"/>
  <c r="QEU66" i="7"/>
  <c r="QEW66" i="7"/>
  <c r="QEY66" i="7"/>
  <c r="QFA66" i="7"/>
  <c r="QFC66" i="7"/>
  <c r="QFE66" i="7"/>
  <c r="QFG66" i="7"/>
  <c r="QFI66" i="7"/>
  <c r="QFK66" i="7"/>
  <c r="QFM66" i="7"/>
  <c r="QFO66" i="7"/>
  <c r="QFQ66" i="7"/>
  <c r="QFS66" i="7"/>
  <c r="QFU66" i="7"/>
  <c r="QFW66" i="7"/>
  <c r="QFY66" i="7"/>
  <c r="QGA66" i="7"/>
  <c r="QGC66" i="7"/>
  <c r="QGE66" i="7"/>
  <c r="QGG66" i="7"/>
  <c r="QGI66" i="7"/>
  <c r="QGK66" i="7"/>
  <c r="QGM66" i="7"/>
  <c r="QGO66" i="7"/>
  <c r="QGQ66" i="7"/>
  <c r="QGS66" i="7"/>
  <c r="QGU66" i="7"/>
  <c r="QGW66" i="7"/>
  <c r="QGY66" i="7"/>
  <c r="QHA66" i="7"/>
  <c r="QHC66" i="7"/>
  <c r="QHE66" i="7"/>
  <c r="QHG66" i="7"/>
  <c r="QHI66" i="7"/>
  <c r="QHK66" i="7"/>
  <c r="QHM66" i="7"/>
  <c r="QHO66" i="7"/>
  <c r="QHQ66" i="7"/>
  <c r="QHS66" i="7"/>
  <c r="QHU66" i="7"/>
  <c r="QHW66" i="7"/>
  <c r="QHY66" i="7"/>
  <c r="QIA66" i="7"/>
  <c r="QIC66" i="7"/>
  <c r="QIE66" i="7"/>
  <c r="QIG66" i="7"/>
  <c r="QII66" i="7"/>
  <c r="QIK66" i="7"/>
  <c r="QIM66" i="7"/>
  <c r="QIO66" i="7"/>
  <c r="QIQ66" i="7"/>
  <c r="QIS66" i="7"/>
  <c r="QIU66" i="7"/>
  <c r="QIW66" i="7"/>
  <c r="QIY66" i="7"/>
  <c r="QJA66" i="7"/>
  <c r="QJC66" i="7"/>
  <c r="QJE66" i="7"/>
  <c r="QJG66" i="7"/>
  <c r="QJI66" i="7"/>
  <c r="QJK66" i="7"/>
  <c r="QJM66" i="7"/>
  <c r="QJO66" i="7"/>
  <c r="QJQ66" i="7"/>
  <c r="QJS66" i="7"/>
  <c r="QJU66" i="7"/>
  <c r="QJW66" i="7"/>
  <c r="QJY66" i="7"/>
  <c r="QKA66" i="7"/>
  <c r="QKC66" i="7"/>
  <c r="QKE66" i="7"/>
  <c r="QKG66" i="7"/>
  <c r="QKI66" i="7"/>
  <c r="QKK66" i="7"/>
  <c r="QKM66" i="7"/>
  <c r="QKO66" i="7"/>
  <c r="QKQ66" i="7"/>
  <c r="QKS66" i="7"/>
  <c r="QKU66" i="7"/>
  <c r="QKW66" i="7"/>
  <c r="QKY66" i="7"/>
  <c r="QLA66" i="7"/>
  <c r="QLC66" i="7"/>
  <c r="QLE66" i="7"/>
  <c r="QLG66" i="7"/>
  <c r="QLI66" i="7"/>
  <c r="QLK66" i="7"/>
  <c r="QLM66" i="7"/>
  <c r="QLO66" i="7"/>
  <c r="QLQ66" i="7"/>
  <c r="QLS66" i="7"/>
  <c r="QLU66" i="7"/>
  <c r="QLW66" i="7"/>
  <c r="QLY66" i="7"/>
  <c r="QMA66" i="7"/>
  <c r="QMC66" i="7"/>
  <c r="QME66" i="7"/>
  <c r="QMG66" i="7"/>
  <c r="QMI66" i="7"/>
  <c r="QMK66" i="7"/>
  <c r="QMM66" i="7"/>
  <c r="QMO66" i="7"/>
  <c r="QMQ66" i="7"/>
  <c r="QMS66" i="7"/>
  <c r="QMU66" i="7"/>
  <c r="QMW66" i="7"/>
  <c r="QMY66" i="7"/>
  <c r="QNA66" i="7"/>
  <c r="QNC66" i="7"/>
  <c r="QNE66" i="7"/>
  <c r="QNG66" i="7"/>
  <c r="QNI66" i="7"/>
  <c r="QNK66" i="7"/>
  <c r="QNM66" i="7"/>
  <c r="QNO66" i="7"/>
  <c r="QNQ66" i="7"/>
  <c r="QNS66" i="7"/>
  <c r="QNU66" i="7"/>
  <c r="QNW66" i="7"/>
  <c r="QNY66" i="7"/>
  <c r="QOA66" i="7"/>
  <c r="QOC66" i="7"/>
  <c r="QOE66" i="7"/>
  <c r="QOG66" i="7"/>
  <c r="QOI66" i="7"/>
  <c r="QOK66" i="7"/>
  <c r="QOM66" i="7"/>
  <c r="QOO66" i="7"/>
  <c r="QOQ66" i="7"/>
  <c r="QOS66" i="7"/>
  <c r="QOU66" i="7"/>
  <c r="QOW66" i="7"/>
  <c r="QOY66" i="7"/>
  <c r="QPA66" i="7"/>
  <c r="QPC66" i="7"/>
  <c r="QPE66" i="7"/>
  <c r="QPG66" i="7"/>
  <c r="QPI66" i="7"/>
  <c r="QPK66" i="7"/>
  <c r="QPM66" i="7"/>
  <c r="QPO66" i="7"/>
  <c r="QPQ66" i="7"/>
  <c r="QPS66" i="7"/>
  <c r="QPU66" i="7"/>
  <c r="QPW66" i="7"/>
  <c r="QPY66" i="7"/>
  <c r="QQA66" i="7"/>
  <c r="QQC66" i="7"/>
  <c r="QQE66" i="7"/>
  <c r="QQG66" i="7"/>
  <c r="QQI66" i="7"/>
  <c r="QQK66" i="7"/>
  <c r="QQM66" i="7"/>
  <c r="QQO66" i="7"/>
  <c r="QQQ66" i="7"/>
  <c r="QQS66" i="7"/>
  <c r="QQU66" i="7"/>
  <c r="QQW66" i="7"/>
  <c r="QQY66" i="7"/>
  <c r="QRA66" i="7"/>
  <c r="QRC66" i="7"/>
  <c r="QRE66" i="7"/>
  <c r="QRG66" i="7"/>
  <c r="QRI66" i="7"/>
  <c r="QRK66" i="7"/>
  <c r="QRM66" i="7"/>
  <c r="QRO66" i="7"/>
  <c r="QRQ66" i="7"/>
  <c r="QRS66" i="7"/>
  <c r="QRU66" i="7"/>
  <c r="QRW66" i="7"/>
  <c r="QRY66" i="7"/>
  <c r="QSA66" i="7"/>
  <c r="QSC66" i="7"/>
  <c r="QSE66" i="7"/>
  <c r="QSG66" i="7"/>
  <c r="QSI66" i="7"/>
  <c r="QSK66" i="7"/>
  <c r="QSM66" i="7"/>
  <c r="QSO66" i="7"/>
  <c r="QSQ66" i="7"/>
  <c r="QSS66" i="7"/>
  <c r="QSU66" i="7"/>
  <c r="QSW66" i="7"/>
  <c r="QSY66" i="7"/>
  <c r="QTA66" i="7"/>
  <c r="QTC66" i="7"/>
  <c r="QTE66" i="7"/>
  <c r="QTG66" i="7"/>
  <c r="QTI66" i="7"/>
  <c r="QTK66" i="7"/>
  <c r="QTM66" i="7"/>
  <c r="QTO66" i="7"/>
  <c r="QTQ66" i="7"/>
  <c r="QTS66" i="7"/>
  <c r="QTU66" i="7"/>
  <c r="QTW66" i="7"/>
  <c r="QTY66" i="7"/>
  <c r="QUA66" i="7"/>
  <c r="QUC66" i="7"/>
  <c r="QUE66" i="7"/>
  <c r="QUG66" i="7"/>
  <c r="QUI66" i="7"/>
  <c r="QUK66" i="7"/>
  <c r="QUM66" i="7"/>
  <c r="QUO66" i="7"/>
  <c r="QUQ66" i="7"/>
  <c r="QUS66" i="7"/>
  <c r="QUU66" i="7"/>
  <c r="QUW66" i="7"/>
  <c r="QUY66" i="7"/>
  <c r="QVA66" i="7"/>
  <c r="QVC66" i="7"/>
  <c r="QVE66" i="7"/>
  <c r="QVG66" i="7"/>
  <c r="QVI66" i="7"/>
  <c r="QVK66" i="7"/>
  <c r="QVM66" i="7"/>
  <c r="QVO66" i="7"/>
  <c r="QVQ66" i="7"/>
  <c r="QVS66" i="7"/>
  <c r="QVU66" i="7"/>
  <c r="QVW66" i="7"/>
  <c r="QVY66" i="7"/>
  <c r="QWA66" i="7"/>
  <c r="QWC66" i="7"/>
  <c r="QWE66" i="7"/>
  <c r="QWG66" i="7"/>
  <c r="QWI66" i="7"/>
  <c r="QWK66" i="7"/>
  <c r="QWM66" i="7"/>
  <c r="QWO66" i="7"/>
  <c r="QWQ66" i="7"/>
  <c r="QWS66" i="7"/>
  <c r="QWU66" i="7"/>
  <c r="QWW66" i="7"/>
  <c r="QWY66" i="7"/>
  <c r="QXA66" i="7"/>
  <c r="QXC66" i="7"/>
  <c r="QXE66" i="7"/>
  <c r="QXG66" i="7"/>
  <c r="QXI66" i="7"/>
  <c r="QXK66" i="7"/>
  <c r="QXM66" i="7"/>
  <c r="QXO66" i="7"/>
  <c r="QXQ66" i="7"/>
  <c r="QXS66" i="7"/>
  <c r="QXU66" i="7"/>
  <c r="QXW66" i="7"/>
  <c r="QXY66" i="7"/>
  <c r="QYA66" i="7"/>
  <c r="QYC66" i="7"/>
  <c r="QYE66" i="7"/>
  <c r="QYG66" i="7"/>
  <c r="QYI66" i="7"/>
  <c r="QYK66" i="7"/>
  <c r="QYM66" i="7"/>
  <c r="QYO66" i="7"/>
  <c r="QYQ66" i="7"/>
  <c r="QYS66" i="7"/>
  <c r="QYU66" i="7"/>
  <c r="QYW66" i="7"/>
  <c r="QYY66" i="7"/>
  <c r="QZA66" i="7"/>
  <c r="QZC66" i="7"/>
  <c r="QZE66" i="7"/>
  <c r="QZG66" i="7"/>
  <c r="QZI66" i="7"/>
  <c r="QZK66" i="7"/>
  <c r="QZM66" i="7"/>
  <c r="QZO66" i="7"/>
  <c r="QZQ66" i="7"/>
  <c r="QZS66" i="7"/>
  <c r="QZU66" i="7"/>
  <c r="QZW66" i="7"/>
  <c r="QZY66" i="7"/>
  <c r="RAA66" i="7"/>
  <c r="RAC66" i="7"/>
  <c r="RAE66" i="7"/>
  <c r="RAG66" i="7"/>
  <c r="RAI66" i="7"/>
  <c r="RAK66" i="7"/>
  <c r="RAM66" i="7"/>
  <c r="RAO66" i="7"/>
  <c r="RAQ66" i="7"/>
  <c r="RAS66" i="7"/>
  <c r="RAU66" i="7"/>
  <c r="RAW66" i="7"/>
  <c r="RAY66" i="7"/>
  <c r="RBA66" i="7"/>
  <c r="RBC66" i="7"/>
  <c r="RBE66" i="7"/>
  <c r="RBG66" i="7"/>
  <c r="RBI66" i="7"/>
  <c r="RBK66" i="7"/>
  <c r="RBM66" i="7"/>
  <c r="RBO66" i="7"/>
  <c r="RBQ66" i="7"/>
  <c r="RBS66" i="7"/>
  <c r="RBU66" i="7"/>
  <c r="RBW66" i="7"/>
  <c r="RBY66" i="7"/>
  <c r="RCA66" i="7"/>
  <c r="RCC66" i="7"/>
  <c r="RCE66" i="7"/>
  <c r="RCG66" i="7"/>
  <c r="RCI66" i="7"/>
  <c r="RCK66" i="7"/>
  <c r="RCM66" i="7"/>
  <c r="RCO66" i="7"/>
  <c r="RCQ66" i="7"/>
  <c r="RCS66" i="7"/>
  <c r="RCU66" i="7"/>
  <c r="RCW66" i="7"/>
  <c r="RCY66" i="7"/>
  <c r="RDA66" i="7"/>
  <c r="RDC66" i="7"/>
  <c r="RDE66" i="7"/>
  <c r="RDG66" i="7"/>
  <c r="RDI66" i="7"/>
  <c r="RDK66" i="7"/>
  <c r="RDM66" i="7"/>
  <c r="RDO66" i="7"/>
  <c r="RDQ66" i="7"/>
  <c r="RDS66" i="7"/>
  <c r="RDU66" i="7"/>
  <c r="RDW66" i="7"/>
  <c r="RDY66" i="7"/>
  <c r="REA66" i="7"/>
  <c r="REC66" i="7"/>
  <c r="REE66" i="7"/>
  <c r="REG66" i="7"/>
  <c r="REI66" i="7"/>
  <c r="REK66" i="7"/>
  <c r="REM66" i="7"/>
  <c r="REO66" i="7"/>
  <c r="REQ66" i="7"/>
  <c r="RES66" i="7"/>
  <c r="REU66" i="7"/>
  <c r="REW66" i="7"/>
  <c r="REY66" i="7"/>
  <c r="RFA66" i="7"/>
  <c r="RFC66" i="7"/>
  <c r="RFE66" i="7"/>
  <c r="RFG66" i="7"/>
  <c r="RFI66" i="7"/>
  <c r="RFK66" i="7"/>
  <c r="RFM66" i="7"/>
  <c r="RFO66" i="7"/>
  <c r="RFQ66" i="7"/>
  <c r="RFS66" i="7"/>
  <c r="RFU66" i="7"/>
  <c r="RFW66" i="7"/>
  <c r="RFY66" i="7"/>
  <c r="RGA66" i="7"/>
  <c r="RGC66" i="7"/>
  <c r="RGE66" i="7"/>
  <c r="RGG66" i="7"/>
  <c r="RGI66" i="7"/>
  <c r="RGK66" i="7"/>
  <c r="RGM66" i="7"/>
  <c r="RGO66" i="7"/>
  <c r="RGQ66" i="7"/>
  <c r="RGS66" i="7"/>
  <c r="RGU66" i="7"/>
  <c r="RGW66" i="7"/>
  <c r="RGY66" i="7"/>
  <c r="RHA66" i="7"/>
  <c r="RHC66" i="7"/>
  <c r="RHE66" i="7"/>
  <c r="RHG66" i="7"/>
  <c r="RHI66" i="7"/>
  <c r="RHK66" i="7"/>
  <c r="RHM66" i="7"/>
  <c r="RHO66" i="7"/>
  <c r="RHQ66" i="7"/>
  <c r="RHS66" i="7"/>
  <c r="RHU66" i="7"/>
  <c r="RHW66" i="7"/>
  <c r="RHY66" i="7"/>
  <c r="RIA66" i="7"/>
  <c r="RIC66" i="7"/>
  <c r="RIE66" i="7"/>
  <c r="RIG66" i="7"/>
  <c r="RII66" i="7"/>
  <c r="RIK66" i="7"/>
  <c r="RIM66" i="7"/>
  <c r="RIO66" i="7"/>
  <c r="RIQ66" i="7"/>
  <c r="RIS66" i="7"/>
  <c r="RIU66" i="7"/>
  <c r="RIW66" i="7"/>
  <c r="RIY66" i="7"/>
  <c r="RJA66" i="7"/>
  <c r="RJC66" i="7"/>
  <c r="RJE66" i="7"/>
  <c r="RJG66" i="7"/>
  <c r="RJI66" i="7"/>
  <c r="RJK66" i="7"/>
  <c r="RJM66" i="7"/>
  <c r="RJO66" i="7"/>
  <c r="RJQ66" i="7"/>
  <c r="RJS66" i="7"/>
  <c r="RJU66" i="7"/>
  <c r="RJW66" i="7"/>
  <c r="RJY66" i="7"/>
  <c r="RKA66" i="7"/>
  <c r="RKC66" i="7"/>
  <c r="RKE66" i="7"/>
  <c r="RKG66" i="7"/>
  <c r="RKI66" i="7"/>
  <c r="RKK66" i="7"/>
  <c r="RKM66" i="7"/>
  <c r="RKO66" i="7"/>
  <c r="RKQ66" i="7"/>
  <c r="RKS66" i="7"/>
  <c r="RKU66" i="7"/>
  <c r="RKW66" i="7"/>
  <c r="RKY66" i="7"/>
  <c r="RLA66" i="7"/>
  <c r="RLC66" i="7"/>
  <c r="RLE66" i="7"/>
  <c r="RLG66" i="7"/>
  <c r="RLI66" i="7"/>
  <c r="RLK66" i="7"/>
  <c r="RLM66" i="7"/>
  <c r="RLO66" i="7"/>
  <c r="RLQ66" i="7"/>
  <c r="RLS66" i="7"/>
  <c r="RLU66" i="7"/>
  <c r="RLW66" i="7"/>
  <c r="RLY66" i="7"/>
  <c r="RMA66" i="7"/>
  <c r="RMC66" i="7"/>
  <c r="RME66" i="7"/>
  <c r="RMG66" i="7"/>
  <c r="RMI66" i="7"/>
  <c r="RMK66" i="7"/>
  <c r="RMM66" i="7"/>
  <c r="RMO66" i="7"/>
  <c r="RMQ66" i="7"/>
  <c r="RMS66" i="7"/>
  <c r="RMU66" i="7"/>
  <c r="RMW66" i="7"/>
  <c r="RMY66" i="7"/>
  <c r="RNA66" i="7"/>
  <c r="RNC66" i="7"/>
  <c r="RNE66" i="7"/>
  <c r="RNG66" i="7"/>
  <c r="RNI66" i="7"/>
  <c r="RNK66" i="7"/>
  <c r="RNM66" i="7"/>
  <c r="RNO66" i="7"/>
  <c r="RNQ66" i="7"/>
  <c r="RNS66" i="7"/>
  <c r="RNU66" i="7"/>
  <c r="RNW66" i="7"/>
  <c r="RNY66" i="7"/>
  <c r="ROA66" i="7"/>
  <c r="ROC66" i="7"/>
  <c r="ROE66" i="7"/>
  <c r="ROG66" i="7"/>
  <c r="ROI66" i="7"/>
  <c r="ROK66" i="7"/>
  <c r="ROM66" i="7"/>
  <c r="ROO66" i="7"/>
  <c r="ROQ66" i="7"/>
  <c r="ROS66" i="7"/>
  <c r="ROU66" i="7"/>
  <c r="ROW66" i="7"/>
  <c r="ROY66" i="7"/>
  <c r="RPA66" i="7"/>
  <c r="RPC66" i="7"/>
  <c r="RPE66" i="7"/>
  <c r="RPG66" i="7"/>
  <c r="RPI66" i="7"/>
  <c r="RPK66" i="7"/>
  <c r="RPM66" i="7"/>
  <c r="RPO66" i="7"/>
  <c r="RPQ66" i="7"/>
  <c r="RPS66" i="7"/>
  <c r="RPU66" i="7"/>
  <c r="RPW66" i="7"/>
  <c r="RPY66" i="7"/>
  <c r="RQA66" i="7"/>
  <c r="RQC66" i="7"/>
  <c r="RQE66" i="7"/>
  <c r="RQG66" i="7"/>
  <c r="RQI66" i="7"/>
  <c r="RQK66" i="7"/>
  <c r="RQM66" i="7"/>
  <c r="RQO66" i="7"/>
  <c r="RQQ66" i="7"/>
  <c r="RQS66" i="7"/>
  <c r="RQU66" i="7"/>
  <c r="RQW66" i="7"/>
  <c r="RQY66" i="7"/>
  <c r="RRA66" i="7"/>
  <c r="RRC66" i="7"/>
  <c r="RRE66" i="7"/>
  <c r="RRG66" i="7"/>
  <c r="RRI66" i="7"/>
  <c r="RRK66" i="7"/>
  <c r="RRM66" i="7"/>
  <c r="RRO66" i="7"/>
  <c r="RRQ66" i="7"/>
  <c r="RRS66" i="7"/>
  <c r="RRU66" i="7"/>
  <c r="RRW66" i="7"/>
  <c r="RRY66" i="7"/>
  <c r="RSA66" i="7"/>
  <c r="RSC66" i="7"/>
  <c r="RSE66" i="7"/>
  <c r="RSG66" i="7"/>
  <c r="RSI66" i="7"/>
  <c r="RSK66" i="7"/>
  <c r="RSM66" i="7"/>
  <c r="RSO66" i="7"/>
  <c r="RSQ66" i="7"/>
  <c r="RSS66" i="7"/>
  <c r="RSU66" i="7"/>
  <c r="RSW66" i="7"/>
  <c r="RSY66" i="7"/>
  <c r="RTA66" i="7"/>
  <c r="RTC66" i="7"/>
  <c r="RTE66" i="7"/>
  <c r="RTG66" i="7"/>
  <c r="RTI66" i="7"/>
  <c r="RTK66" i="7"/>
  <c r="RTM66" i="7"/>
  <c r="RTO66" i="7"/>
  <c r="RTQ66" i="7"/>
  <c r="RTS66" i="7"/>
  <c r="RTU66" i="7"/>
  <c r="RTW66" i="7"/>
  <c r="RTY66" i="7"/>
  <c r="RUA66" i="7"/>
  <c r="RUC66" i="7"/>
  <c r="RUE66" i="7"/>
  <c r="RUG66" i="7"/>
  <c r="RUI66" i="7"/>
  <c r="RUK66" i="7"/>
  <c r="RUM66" i="7"/>
  <c r="RUO66" i="7"/>
  <c r="RUQ66" i="7"/>
  <c r="RUS66" i="7"/>
  <c r="RUU66" i="7"/>
  <c r="RUW66" i="7"/>
  <c r="RUY66" i="7"/>
  <c r="RVA66" i="7"/>
  <c r="RVC66" i="7"/>
  <c r="RVE66" i="7"/>
  <c r="RVG66" i="7"/>
  <c r="RVI66" i="7"/>
  <c r="RVK66" i="7"/>
  <c r="RVM66" i="7"/>
  <c r="RVO66" i="7"/>
  <c r="RVQ66" i="7"/>
  <c r="RVS66" i="7"/>
  <c r="RVU66" i="7"/>
  <c r="RVW66" i="7"/>
  <c r="RVY66" i="7"/>
  <c r="RWA66" i="7"/>
  <c r="RWC66" i="7"/>
  <c r="RWE66" i="7"/>
  <c r="RWG66" i="7"/>
  <c r="RWI66" i="7"/>
  <c r="RWK66" i="7"/>
  <c r="RWM66" i="7"/>
  <c r="RWO66" i="7"/>
  <c r="RWQ66" i="7"/>
  <c r="RWS66" i="7"/>
  <c r="RWU66" i="7"/>
  <c r="RWW66" i="7"/>
  <c r="RWY66" i="7"/>
  <c r="RXA66" i="7"/>
  <c r="RXC66" i="7"/>
  <c r="RXE66" i="7"/>
  <c r="RXG66" i="7"/>
  <c r="RXI66" i="7"/>
  <c r="RXK66" i="7"/>
  <c r="RXM66" i="7"/>
  <c r="RXO66" i="7"/>
  <c r="RXQ66" i="7"/>
  <c r="RXS66" i="7"/>
  <c r="RXU66" i="7"/>
  <c r="RXW66" i="7"/>
  <c r="RXY66" i="7"/>
  <c r="RYA66" i="7"/>
  <c r="RYC66" i="7"/>
  <c r="RYE66" i="7"/>
  <c r="RYG66" i="7"/>
  <c r="RYI66" i="7"/>
  <c r="RYK66" i="7"/>
  <c r="RYM66" i="7"/>
  <c r="RYO66" i="7"/>
  <c r="RYQ66" i="7"/>
  <c r="RYS66" i="7"/>
  <c r="RYU66" i="7"/>
  <c r="RYW66" i="7"/>
  <c r="RYY66" i="7"/>
  <c r="RZA66" i="7"/>
  <c r="RZC66" i="7"/>
  <c r="RZE66" i="7"/>
  <c r="RZG66" i="7"/>
  <c r="RZI66" i="7"/>
  <c r="RZK66" i="7"/>
  <c r="RZM66" i="7"/>
  <c r="RZO66" i="7"/>
  <c r="RZQ66" i="7"/>
  <c r="RZS66" i="7"/>
  <c r="RZU66" i="7"/>
  <c r="RZW66" i="7"/>
  <c r="RZY66" i="7"/>
  <c r="SAA66" i="7"/>
  <c r="SAC66" i="7"/>
  <c r="SAE66" i="7"/>
  <c r="SAG66" i="7"/>
  <c r="SAI66" i="7"/>
  <c r="SAK66" i="7"/>
  <c r="SAM66" i="7"/>
  <c r="SAO66" i="7"/>
  <c r="SAQ66" i="7"/>
  <c r="SAS66" i="7"/>
  <c r="SAU66" i="7"/>
  <c r="SAW66" i="7"/>
  <c r="SAY66" i="7"/>
  <c r="SBA66" i="7"/>
  <c r="SBC66" i="7"/>
  <c r="SBE66" i="7"/>
  <c r="SBG66" i="7"/>
  <c r="SBI66" i="7"/>
  <c r="SBK66" i="7"/>
  <c r="SBM66" i="7"/>
  <c r="SBO66" i="7"/>
  <c r="SBQ66" i="7"/>
  <c r="SBS66" i="7"/>
  <c r="SBU66" i="7"/>
  <c r="SBW66" i="7"/>
  <c r="SBY66" i="7"/>
  <c r="SCA66" i="7"/>
  <c r="SCC66" i="7"/>
  <c r="SCE66" i="7"/>
  <c r="SCG66" i="7"/>
  <c r="SCI66" i="7"/>
  <c r="SCK66" i="7"/>
  <c r="SCM66" i="7"/>
  <c r="SCO66" i="7"/>
  <c r="SCQ66" i="7"/>
  <c r="SCS66" i="7"/>
  <c r="SCU66" i="7"/>
  <c r="SCW66" i="7"/>
  <c r="SCY66" i="7"/>
  <c r="SDA66" i="7"/>
  <c r="SDC66" i="7"/>
  <c r="SDE66" i="7"/>
  <c r="SDG66" i="7"/>
  <c r="SDI66" i="7"/>
  <c r="SDK66" i="7"/>
  <c r="SDM66" i="7"/>
  <c r="SDO66" i="7"/>
  <c r="SDQ66" i="7"/>
  <c r="SDS66" i="7"/>
  <c r="SDU66" i="7"/>
  <c r="SDW66" i="7"/>
  <c r="SDY66" i="7"/>
  <c r="SEA66" i="7"/>
  <c r="SEC66" i="7"/>
  <c r="SEE66" i="7"/>
  <c r="SEG66" i="7"/>
  <c r="SEI66" i="7"/>
  <c r="SEK66" i="7"/>
  <c r="SEM66" i="7"/>
  <c r="SEO66" i="7"/>
  <c r="SEQ66" i="7"/>
  <c r="SES66" i="7"/>
  <c r="SEU66" i="7"/>
  <c r="SEW66" i="7"/>
  <c r="SEY66" i="7"/>
  <c r="SFA66" i="7"/>
  <c r="SFC66" i="7"/>
  <c r="SFE66" i="7"/>
  <c r="SFG66" i="7"/>
  <c r="SFI66" i="7"/>
  <c r="SFK66" i="7"/>
  <c r="SFM66" i="7"/>
  <c r="SFO66" i="7"/>
  <c r="SFQ66" i="7"/>
  <c r="SFS66" i="7"/>
  <c r="SFU66" i="7"/>
  <c r="SFW66" i="7"/>
  <c r="SFY66" i="7"/>
  <c r="SGA66" i="7"/>
  <c r="SGC66" i="7"/>
  <c r="SGE66" i="7"/>
  <c r="SGG66" i="7"/>
  <c r="SGI66" i="7"/>
  <c r="SGK66" i="7"/>
  <c r="SGM66" i="7"/>
  <c r="SGO66" i="7"/>
  <c r="SGQ66" i="7"/>
  <c r="SGS66" i="7"/>
  <c r="SGU66" i="7"/>
  <c r="SGW66" i="7"/>
  <c r="SGY66" i="7"/>
  <c r="SHA66" i="7"/>
  <c r="SHC66" i="7"/>
  <c r="SHE66" i="7"/>
  <c r="SHG66" i="7"/>
  <c r="SHI66" i="7"/>
  <c r="SHK66" i="7"/>
  <c r="SHM66" i="7"/>
  <c r="SHO66" i="7"/>
  <c r="SHQ66" i="7"/>
  <c r="SHS66" i="7"/>
  <c r="SHU66" i="7"/>
  <c r="SHW66" i="7"/>
  <c r="SHY66" i="7"/>
  <c r="SIA66" i="7"/>
  <c r="SIC66" i="7"/>
  <c r="SIE66" i="7"/>
  <c r="SIG66" i="7"/>
  <c r="SII66" i="7"/>
  <c r="SIK66" i="7"/>
  <c r="SIM66" i="7"/>
  <c r="SIO66" i="7"/>
  <c r="SIQ66" i="7"/>
  <c r="SIS66" i="7"/>
  <c r="SIU66" i="7"/>
  <c r="SIW66" i="7"/>
  <c r="SIY66" i="7"/>
  <c r="SJA66" i="7"/>
  <c r="SJC66" i="7"/>
  <c r="SJE66" i="7"/>
  <c r="SJG66" i="7"/>
  <c r="SJI66" i="7"/>
  <c r="SJK66" i="7"/>
  <c r="SJM66" i="7"/>
  <c r="SJO66" i="7"/>
  <c r="SJQ66" i="7"/>
  <c r="SJS66" i="7"/>
  <c r="SJU66" i="7"/>
  <c r="SJW66" i="7"/>
  <c r="SJY66" i="7"/>
  <c r="SKA66" i="7"/>
  <c r="SKC66" i="7"/>
  <c r="SKE66" i="7"/>
  <c r="SKG66" i="7"/>
  <c r="SKI66" i="7"/>
  <c r="SKK66" i="7"/>
  <c r="SKM66" i="7"/>
  <c r="SKO66" i="7"/>
  <c r="SKQ66" i="7"/>
  <c r="SKS66" i="7"/>
  <c r="SKU66" i="7"/>
  <c r="SKW66" i="7"/>
  <c r="SKY66" i="7"/>
  <c r="SLA66" i="7"/>
  <c r="SLC66" i="7"/>
  <c r="SLE66" i="7"/>
  <c r="SLG66" i="7"/>
  <c r="SLI66" i="7"/>
  <c r="SLK66" i="7"/>
  <c r="SLM66" i="7"/>
  <c r="SLO66" i="7"/>
  <c r="SLQ66" i="7"/>
  <c r="SLS66" i="7"/>
  <c r="SLU66" i="7"/>
  <c r="SLW66" i="7"/>
  <c r="SLY66" i="7"/>
  <c r="SMA66" i="7"/>
  <c r="SMC66" i="7"/>
  <c r="SME66" i="7"/>
  <c r="SMG66" i="7"/>
  <c r="SMI66" i="7"/>
  <c r="SMK66" i="7"/>
  <c r="SMM66" i="7"/>
  <c r="SMO66" i="7"/>
  <c r="SMQ66" i="7"/>
  <c r="SMS66" i="7"/>
  <c r="SMU66" i="7"/>
  <c r="SMW66" i="7"/>
  <c r="SMY66" i="7"/>
  <c r="SNA66" i="7"/>
  <c r="SNC66" i="7"/>
  <c r="SNE66" i="7"/>
  <c r="SNG66" i="7"/>
  <c r="SNI66" i="7"/>
  <c r="SNK66" i="7"/>
  <c r="SNM66" i="7"/>
  <c r="SNO66" i="7"/>
  <c r="SNQ66" i="7"/>
  <c r="SNS66" i="7"/>
  <c r="SNU66" i="7"/>
  <c r="SNW66" i="7"/>
  <c r="SNY66" i="7"/>
  <c r="SOA66" i="7"/>
  <c r="SOC66" i="7"/>
  <c r="SOE66" i="7"/>
  <c r="SOG66" i="7"/>
  <c r="SOI66" i="7"/>
  <c r="SOK66" i="7"/>
  <c r="SOM66" i="7"/>
  <c r="SOO66" i="7"/>
  <c r="SOQ66" i="7"/>
  <c r="SOS66" i="7"/>
  <c r="SOU66" i="7"/>
  <c r="SOW66" i="7"/>
  <c r="SOY66" i="7"/>
  <c r="SPA66" i="7"/>
  <c r="SPC66" i="7"/>
  <c r="SPE66" i="7"/>
  <c r="SPG66" i="7"/>
  <c r="SPI66" i="7"/>
  <c r="SPK66" i="7"/>
  <c r="SPM66" i="7"/>
  <c r="SPO66" i="7"/>
  <c r="SPQ66" i="7"/>
  <c r="SPS66" i="7"/>
  <c r="SPU66" i="7"/>
  <c r="SPW66" i="7"/>
  <c r="SPY66" i="7"/>
  <c r="SQA66" i="7"/>
  <c r="SQC66" i="7"/>
  <c r="SQE66" i="7"/>
  <c r="SQG66" i="7"/>
  <c r="SQI66" i="7"/>
  <c r="SQK66" i="7"/>
  <c r="SQM66" i="7"/>
  <c r="SQO66" i="7"/>
  <c r="SQQ66" i="7"/>
  <c r="SQS66" i="7"/>
  <c r="SQU66" i="7"/>
  <c r="SQW66" i="7"/>
  <c r="SQY66" i="7"/>
  <c r="SRA66" i="7"/>
  <c r="SRC66" i="7"/>
  <c r="SRE66" i="7"/>
  <c r="SRG66" i="7"/>
  <c r="SRI66" i="7"/>
  <c r="SRK66" i="7"/>
  <c r="SRM66" i="7"/>
  <c r="SRO66" i="7"/>
  <c r="SRQ66" i="7"/>
  <c r="SRS66" i="7"/>
  <c r="SRU66" i="7"/>
  <c r="SRW66" i="7"/>
  <c r="SRY66" i="7"/>
  <c r="SSA66" i="7"/>
  <c r="SSC66" i="7"/>
  <c r="SSE66" i="7"/>
  <c r="SSG66" i="7"/>
  <c r="SSI66" i="7"/>
  <c r="SSK66" i="7"/>
  <c r="SSM66" i="7"/>
  <c r="SSO66" i="7"/>
  <c r="SSQ66" i="7"/>
  <c r="SSS66" i="7"/>
  <c r="SSU66" i="7"/>
  <c r="SSW66" i="7"/>
  <c r="SSY66" i="7"/>
  <c r="STA66" i="7"/>
  <c r="STC66" i="7"/>
  <c r="STE66" i="7"/>
  <c r="STG66" i="7"/>
  <c r="STI66" i="7"/>
  <c r="STK66" i="7"/>
  <c r="STM66" i="7"/>
  <c r="STO66" i="7"/>
  <c r="STQ66" i="7"/>
  <c r="STS66" i="7"/>
  <c r="STU66" i="7"/>
  <c r="STW66" i="7"/>
  <c r="STY66" i="7"/>
  <c r="SUA66" i="7"/>
  <c r="SUC66" i="7"/>
  <c r="SUE66" i="7"/>
  <c r="SUG66" i="7"/>
  <c r="SUI66" i="7"/>
  <c r="SUK66" i="7"/>
  <c r="SUM66" i="7"/>
  <c r="SUO66" i="7"/>
  <c r="SUQ66" i="7"/>
  <c r="SUS66" i="7"/>
  <c r="SUU66" i="7"/>
  <c r="SUW66" i="7"/>
  <c r="SUY66" i="7"/>
  <c r="SVA66" i="7"/>
  <c r="SVC66" i="7"/>
  <c r="SVE66" i="7"/>
  <c r="SVG66" i="7"/>
  <c r="SVI66" i="7"/>
  <c r="SVK66" i="7"/>
  <c r="SVM66" i="7"/>
  <c r="SVO66" i="7"/>
  <c r="SVQ66" i="7"/>
  <c r="SVS66" i="7"/>
  <c r="SVU66" i="7"/>
  <c r="SVW66" i="7"/>
  <c r="SVY66" i="7"/>
  <c r="SWA66" i="7"/>
  <c r="SWC66" i="7"/>
  <c r="SWE66" i="7"/>
  <c r="SWG66" i="7"/>
  <c r="SWI66" i="7"/>
  <c r="SWK66" i="7"/>
  <c r="SWM66" i="7"/>
  <c r="SWO66" i="7"/>
  <c r="SWQ66" i="7"/>
  <c r="SWS66" i="7"/>
  <c r="SWU66" i="7"/>
  <c r="SWW66" i="7"/>
  <c r="SWY66" i="7"/>
  <c r="SXA66" i="7"/>
  <c r="SXC66" i="7"/>
  <c r="SXE66" i="7"/>
  <c r="SXG66" i="7"/>
  <c r="SXI66" i="7"/>
  <c r="SXK66" i="7"/>
  <c r="SXM66" i="7"/>
  <c r="SXO66" i="7"/>
  <c r="SXQ66" i="7"/>
  <c r="SXS66" i="7"/>
  <c r="SXU66" i="7"/>
  <c r="SXW66" i="7"/>
  <c r="SXY66" i="7"/>
  <c r="SYA66" i="7"/>
  <c r="SYC66" i="7"/>
  <c r="SYE66" i="7"/>
  <c r="SYG66" i="7"/>
  <c r="SYI66" i="7"/>
  <c r="SYK66" i="7"/>
  <c r="SYM66" i="7"/>
  <c r="SYO66" i="7"/>
  <c r="SYQ66" i="7"/>
  <c r="SYS66" i="7"/>
  <c r="SYU66" i="7"/>
  <c r="SYW66" i="7"/>
  <c r="SYY66" i="7"/>
  <c r="SZA66" i="7"/>
  <c r="SZC66" i="7"/>
  <c r="SZE66" i="7"/>
  <c r="SZG66" i="7"/>
  <c r="SZI66" i="7"/>
  <c r="SZK66" i="7"/>
  <c r="SZM66" i="7"/>
  <c r="SZO66" i="7"/>
  <c r="SZQ66" i="7"/>
  <c r="SZS66" i="7"/>
  <c r="SZU66" i="7"/>
  <c r="SZW66" i="7"/>
  <c r="SZY66" i="7"/>
  <c r="TAA66" i="7"/>
  <c r="TAC66" i="7"/>
  <c r="TAE66" i="7"/>
  <c r="TAG66" i="7"/>
  <c r="TAI66" i="7"/>
  <c r="TAK66" i="7"/>
  <c r="TAM66" i="7"/>
  <c r="TAO66" i="7"/>
  <c r="TAQ66" i="7"/>
  <c r="TAS66" i="7"/>
  <c r="TAU66" i="7"/>
  <c r="TAW66" i="7"/>
  <c r="TAY66" i="7"/>
  <c r="TBA66" i="7"/>
  <c r="TBC66" i="7"/>
  <c r="TBE66" i="7"/>
  <c r="TBG66" i="7"/>
  <c r="TBI66" i="7"/>
  <c r="TBK66" i="7"/>
  <c r="TBM66" i="7"/>
  <c r="TBO66" i="7"/>
  <c r="TBQ66" i="7"/>
  <c r="TBS66" i="7"/>
  <c r="TBU66" i="7"/>
  <c r="TBW66" i="7"/>
  <c r="TBY66" i="7"/>
  <c r="TCA66" i="7"/>
  <c r="TCC66" i="7"/>
  <c r="TCE66" i="7"/>
  <c r="TCG66" i="7"/>
  <c r="TCI66" i="7"/>
  <c r="TCK66" i="7"/>
  <c r="TCM66" i="7"/>
  <c r="TCO66" i="7"/>
  <c r="TCQ66" i="7"/>
  <c r="TCS66" i="7"/>
  <c r="TCU66" i="7"/>
  <c r="TCW66" i="7"/>
  <c r="TCY66" i="7"/>
  <c r="TDA66" i="7"/>
  <c r="TDC66" i="7"/>
  <c r="TDE66" i="7"/>
  <c r="TDG66" i="7"/>
  <c r="TDI66" i="7"/>
  <c r="TDK66" i="7"/>
  <c r="TDM66" i="7"/>
  <c r="TDO66" i="7"/>
  <c r="TDQ66" i="7"/>
  <c r="TDS66" i="7"/>
  <c r="TDU66" i="7"/>
  <c r="TDW66" i="7"/>
  <c r="TDY66" i="7"/>
  <c r="TEA66" i="7"/>
  <c r="TEC66" i="7"/>
  <c r="TEE66" i="7"/>
  <c r="TEG66" i="7"/>
  <c r="TEI66" i="7"/>
  <c r="TEK66" i="7"/>
  <c r="TEM66" i="7"/>
  <c r="TEO66" i="7"/>
  <c r="TEQ66" i="7"/>
  <c r="TES66" i="7"/>
  <c r="TEU66" i="7"/>
  <c r="TEW66" i="7"/>
  <c r="TEY66" i="7"/>
  <c r="TFA66" i="7"/>
  <c r="TFC66" i="7"/>
  <c r="TFE66" i="7"/>
  <c r="TFG66" i="7"/>
  <c r="TFI66" i="7"/>
  <c r="TFK66" i="7"/>
  <c r="TFM66" i="7"/>
  <c r="TFO66" i="7"/>
  <c r="TFQ66" i="7"/>
  <c r="TFS66" i="7"/>
  <c r="TFU66" i="7"/>
  <c r="TFW66" i="7"/>
  <c r="TFY66" i="7"/>
  <c r="TGA66" i="7"/>
  <c r="TGC66" i="7"/>
  <c r="TGE66" i="7"/>
  <c r="TGG66" i="7"/>
  <c r="TGI66" i="7"/>
  <c r="TGK66" i="7"/>
  <c r="TGM66" i="7"/>
  <c r="TGO66" i="7"/>
  <c r="TGQ66" i="7"/>
  <c r="TGS66" i="7"/>
  <c r="TGU66" i="7"/>
  <c r="TGW66" i="7"/>
  <c r="TGY66" i="7"/>
  <c r="THA66" i="7"/>
  <c r="THC66" i="7"/>
  <c r="THE66" i="7"/>
  <c r="THG66" i="7"/>
  <c r="THI66" i="7"/>
  <c r="THK66" i="7"/>
  <c r="THM66" i="7"/>
  <c r="THO66" i="7"/>
  <c r="THQ66" i="7"/>
  <c r="THS66" i="7"/>
  <c r="THU66" i="7"/>
  <c r="THW66" i="7"/>
  <c r="THY66" i="7"/>
  <c r="TIA66" i="7"/>
  <c r="TIC66" i="7"/>
  <c r="TIE66" i="7"/>
  <c r="TIG66" i="7"/>
  <c r="TII66" i="7"/>
  <c r="TIK66" i="7"/>
  <c r="TIM66" i="7"/>
  <c r="TIO66" i="7"/>
  <c r="TIQ66" i="7"/>
  <c r="TIS66" i="7"/>
  <c r="TIU66" i="7"/>
  <c r="TIW66" i="7"/>
  <c r="TIY66" i="7"/>
  <c r="TJA66" i="7"/>
  <c r="TJC66" i="7"/>
  <c r="TJE66" i="7"/>
  <c r="TJG66" i="7"/>
  <c r="TJI66" i="7"/>
  <c r="TJK66" i="7"/>
  <c r="TJM66" i="7"/>
  <c r="TJO66" i="7"/>
  <c r="TJQ66" i="7"/>
  <c r="TJS66" i="7"/>
  <c r="TJU66" i="7"/>
  <c r="TJW66" i="7"/>
  <c r="TJY66" i="7"/>
  <c r="TKA66" i="7"/>
  <c r="TKC66" i="7"/>
  <c r="TKE66" i="7"/>
  <c r="TKG66" i="7"/>
  <c r="TKI66" i="7"/>
  <c r="TKK66" i="7"/>
  <c r="TKM66" i="7"/>
  <c r="TKO66" i="7"/>
  <c r="TKQ66" i="7"/>
  <c r="TKS66" i="7"/>
  <c r="TKU66" i="7"/>
  <c r="TKW66" i="7"/>
  <c r="TKY66" i="7"/>
  <c r="TLA66" i="7"/>
  <c r="TLC66" i="7"/>
  <c r="TLE66" i="7"/>
  <c r="TLG66" i="7"/>
  <c r="TLI66" i="7"/>
  <c r="TLK66" i="7"/>
  <c r="TLM66" i="7"/>
  <c r="TLO66" i="7"/>
  <c r="TLQ66" i="7"/>
  <c r="TLS66" i="7"/>
  <c r="TLU66" i="7"/>
  <c r="TLW66" i="7"/>
  <c r="TLY66" i="7"/>
  <c r="TMA66" i="7"/>
  <c r="TMC66" i="7"/>
  <c r="TME66" i="7"/>
  <c r="TMG66" i="7"/>
  <c r="TMI66" i="7"/>
  <c r="TMK66" i="7"/>
  <c r="TMM66" i="7"/>
  <c r="TMO66" i="7"/>
  <c r="TMQ66" i="7"/>
  <c r="TMS66" i="7"/>
  <c r="TMU66" i="7"/>
  <c r="TMW66" i="7"/>
  <c r="TMY66" i="7"/>
  <c r="TNA66" i="7"/>
  <c r="TNC66" i="7"/>
  <c r="TNE66" i="7"/>
  <c r="TNG66" i="7"/>
  <c r="TNI66" i="7"/>
  <c r="TNK66" i="7"/>
  <c r="TNM66" i="7"/>
  <c r="TNO66" i="7"/>
  <c r="TNQ66" i="7"/>
  <c r="TNS66" i="7"/>
  <c r="TNU66" i="7"/>
  <c r="TNW66" i="7"/>
  <c r="TNY66" i="7"/>
  <c r="TOA66" i="7"/>
  <c r="TOC66" i="7"/>
  <c r="TOE66" i="7"/>
  <c r="TOG66" i="7"/>
  <c r="TOI66" i="7"/>
  <c r="TOK66" i="7"/>
  <c r="TOM66" i="7"/>
  <c r="TOO66" i="7"/>
  <c r="TOQ66" i="7"/>
  <c r="TOS66" i="7"/>
  <c r="TOU66" i="7"/>
  <c r="TOW66" i="7"/>
  <c r="TOY66" i="7"/>
  <c r="TPA66" i="7"/>
  <c r="TPC66" i="7"/>
  <c r="TPE66" i="7"/>
  <c r="TPG66" i="7"/>
  <c r="TPI66" i="7"/>
  <c r="TPK66" i="7"/>
  <c r="TPM66" i="7"/>
  <c r="TPO66" i="7"/>
  <c r="TPQ66" i="7"/>
  <c r="TPS66" i="7"/>
  <c r="TPU66" i="7"/>
  <c r="TPW66" i="7"/>
  <c r="TPY66" i="7"/>
  <c r="TQA66" i="7"/>
  <c r="TQC66" i="7"/>
  <c r="TQE66" i="7"/>
  <c r="TQG66" i="7"/>
  <c r="TQI66" i="7"/>
  <c r="TQK66" i="7"/>
  <c r="TQM66" i="7"/>
  <c r="TQO66" i="7"/>
  <c r="TQQ66" i="7"/>
  <c r="TQS66" i="7"/>
  <c r="TQU66" i="7"/>
  <c r="TQW66" i="7"/>
  <c r="TQY66" i="7"/>
  <c r="TRA66" i="7"/>
  <c r="TRC66" i="7"/>
  <c r="TRE66" i="7"/>
  <c r="TRG66" i="7"/>
  <c r="TRI66" i="7"/>
  <c r="TRK66" i="7"/>
  <c r="TRM66" i="7"/>
  <c r="TRO66" i="7"/>
  <c r="TRQ66" i="7"/>
  <c r="TRS66" i="7"/>
  <c r="TRU66" i="7"/>
  <c r="TRW66" i="7"/>
  <c r="TRY66" i="7"/>
  <c r="TSA66" i="7"/>
  <c r="TSC66" i="7"/>
  <c r="TSE66" i="7"/>
  <c r="TSG66" i="7"/>
  <c r="TSI66" i="7"/>
  <c r="TSK66" i="7"/>
  <c r="TSM66" i="7"/>
  <c r="TSO66" i="7"/>
  <c r="TSQ66" i="7"/>
  <c r="TSS66" i="7"/>
  <c r="TSU66" i="7"/>
  <c r="TSW66" i="7"/>
  <c r="TSY66" i="7"/>
  <c r="TTA66" i="7"/>
  <c r="TTC66" i="7"/>
  <c r="TTE66" i="7"/>
  <c r="TTG66" i="7"/>
  <c r="TTI66" i="7"/>
  <c r="TTK66" i="7"/>
  <c r="TTM66" i="7"/>
  <c r="TTO66" i="7"/>
  <c r="TTQ66" i="7"/>
  <c r="TTS66" i="7"/>
  <c r="TTU66" i="7"/>
  <c r="TTW66" i="7"/>
  <c r="TTY66" i="7"/>
  <c r="TUA66" i="7"/>
  <c r="TUC66" i="7"/>
  <c r="TUE66" i="7"/>
  <c r="TUG66" i="7"/>
  <c r="TUI66" i="7"/>
  <c r="TUK66" i="7"/>
  <c r="TUM66" i="7"/>
  <c r="TUO66" i="7"/>
  <c r="TUQ66" i="7"/>
  <c r="TUS66" i="7"/>
  <c r="TUU66" i="7"/>
  <c r="TUW66" i="7"/>
  <c r="TUY66" i="7"/>
  <c r="TVA66" i="7"/>
  <c r="TVC66" i="7"/>
  <c r="TVE66" i="7"/>
  <c r="TVG66" i="7"/>
  <c r="TVI66" i="7"/>
  <c r="TVK66" i="7"/>
  <c r="TVM66" i="7"/>
  <c r="TVO66" i="7"/>
  <c r="TVQ66" i="7"/>
  <c r="TVS66" i="7"/>
  <c r="TVU66" i="7"/>
  <c r="TVW66" i="7"/>
  <c r="TVY66" i="7"/>
  <c r="TWA66" i="7"/>
  <c r="TWC66" i="7"/>
  <c r="TWE66" i="7"/>
  <c r="TWG66" i="7"/>
  <c r="TWI66" i="7"/>
  <c r="TWK66" i="7"/>
  <c r="TWM66" i="7"/>
  <c r="TWO66" i="7"/>
  <c r="TWQ66" i="7"/>
  <c r="TWS66" i="7"/>
  <c r="TWU66" i="7"/>
  <c r="TWW66" i="7"/>
  <c r="TWY66" i="7"/>
  <c r="TXA66" i="7"/>
  <c r="TXC66" i="7"/>
  <c r="TXE66" i="7"/>
  <c r="TXG66" i="7"/>
  <c r="TXI66" i="7"/>
  <c r="TXK66" i="7"/>
  <c r="TXM66" i="7"/>
  <c r="TXO66" i="7"/>
  <c r="TXQ66" i="7"/>
  <c r="TXS66" i="7"/>
  <c r="TXU66" i="7"/>
  <c r="TXW66" i="7"/>
  <c r="TXY66" i="7"/>
  <c r="TYA66" i="7"/>
  <c r="TYC66" i="7"/>
  <c r="TYE66" i="7"/>
  <c r="TYG66" i="7"/>
  <c r="TYI66" i="7"/>
  <c r="TYK66" i="7"/>
  <c r="TYM66" i="7"/>
  <c r="TYO66" i="7"/>
  <c r="TYQ66" i="7"/>
  <c r="TYS66" i="7"/>
  <c r="TYU66" i="7"/>
  <c r="TYW66" i="7"/>
  <c r="TYY66" i="7"/>
  <c r="TZA66" i="7"/>
  <c r="TZC66" i="7"/>
  <c r="TZE66" i="7"/>
  <c r="TZG66" i="7"/>
  <c r="TZI66" i="7"/>
  <c r="TZK66" i="7"/>
  <c r="TZM66" i="7"/>
  <c r="TZO66" i="7"/>
  <c r="TZQ66" i="7"/>
  <c r="TZS66" i="7"/>
  <c r="TZU66" i="7"/>
  <c r="TZW66" i="7"/>
  <c r="TZY66" i="7"/>
  <c r="UAA66" i="7"/>
  <c r="UAC66" i="7"/>
  <c r="UAE66" i="7"/>
  <c r="UAG66" i="7"/>
  <c r="UAI66" i="7"/>
  <c r="UAK66" i="7"/>
  <c r="UAM66" i="7"/>
  <c r="UAO66" i="7"/>
  <c r="UAQ66" i="7"/>
  <c r="UAS66" i="7"/>
  <c r="UAU66" i="7"/>
  <c r="UAW66" i="7"/>
  <c r="UAY66" i="7"/>
  <c r="UBA66" i="7"/>
  <c r="UBC66" i="7"/>
  <c r="UBE66" i="7"/>
  <c r="UBG66" i="7"/>
  <c r="UBI66" i="7"/>
  <c r="UBK66" i="7"/>
  <c r="UBM66" i="7"/>
  <c r="UBO66" i="7"/>
  <c r="UBQ66" i="7"/>
  <c r="UBS66" i="7"/>
  <c r="UBU66" i="7"/>
  <c r="UBW66" i="7"/>
  <c r="UBY66" i="7"/>
  <c r="UCA66" i="7"/>
  <c r="UCC66" i="7"/>
  <c r="UCE66" i="7"/>
  <c r="UCG66" i="7"/>
  <c r="UCI66" i="7"/>
  <c r="UCK66" i="7"/>
  <c r="UCM66" i="7"/>
  <c r="UCO66" i="7"/>
  <c r="UCQ66" i="7"/>
  <c r="UCS66" i="7"/>
  <c r="UCU66" i="7"/>
  <c r="UCW66" i="7"/>
  <c r="UCY66" i="7"/>
  <c r="UDA66" i="7"/>
  <c r="UDC66" i="7"/>
  <c r="UDE66" i="7"/>
  <c r="UDG66" i="7"/>
  <c r="UDI66" i="7"/>
  <c r="UDK66" i="7"/>
  <c r="UDM66" i="7"/>
  <c r="UDO66" i="7"/>
  <c r="UDQ66" i="7"/>
  <c r="UDS66" i="7"/>
  <c r="UDU66" i="7"/>
  <c r="UDW66" i="7"/>
  <c r="UDY66" i="7"/>
  <c r="UEA66" i="7"/>
  <c r="UEC66" i="7"/>
  <c r="UEE66" i="7"/>
  <c r="UEG66" i="7"/>
  <c r="UEI66" i="7"/>
  <c r="UEK66" i="7"/>
  <c r="UEM66" i="7"/>
  <c r="UEO66" i="7"/>
  <c r="UEQ66" i="7"/>
  <c r="UES66" i="7"/>
  <c r="UEU66" i="7"/>
  <c r="UEW66" i="7"/>
  <c r="UEY66" i="7"/>
  <c r="UFA66" i="7"/>
  <c r="UFC66" i="7"/>
  <c r="UFE66" i="7"/>
  <c r="UFG66" i="7"/>
  <c r="UFI66" i="7"/>
  <c r="UFK66" i="7"/>
  <c r="UFM66" i="7"/>
  <c r="UFO66" i="7"/>
  <c r="UFQ66" i="7"/>
  <c r="UFS66" i="7"/>
  <c r="UFU66" i="7"/>
  <c r="UFW66" i="7"/>
  <c r="UFY66" i="7"/>
  <c r="UGA66" i="7"/>
  <c r="UGC66" i="7"/>
  <c r="UGE66" i="7"/>
  <c r="UGG66" i="7"/>
  <c r="UGI66" i="7"/>
  <c r="UGK66" i="7"/>
  <c r="UGM66" i="7"/>
  <c r="UGO66" i="7"/>
  <c r="UGQ66" i="7"/>
  <c r="UGS66" i="7"/>
  <c r="UGU66" i="7"/>
  <c r="UGW66" i="7"/>
  <c r="UGY66" i="7"/>
  <c r="UHA66" i="7"/>
  <c r="UHC66" i="7"/>
  <c r="UHE66" i="7"/>
  <c r="UHG66" i="7"/>
  <c r="UHI66" i="7"/>
  <c r="UHK66" i="7"/>
  <c r="UHM66" i="7"/>
  <c r="UHO66" i="7"/>
  <c r="UHQ66" i="7"/>
  <c r="UHS66" i="7"/>
  <c r="UHU66" i="7"/>
  <c r="UHW66" i="7"/>
  <c r="UHY66" i="7"/>
  <c r="UIA66" i="7"/>
  <c r="UIC66" i="7"/>
  <c r="UIE66" i="7"/>
  <c r="UIG66" i="7"/>
  <c r="UII66" i="7"/>
  <c r="UIK66" i="7"/>
  <c r="UIM66" i="7"/>
  <c r="UIO66" i="7"/>
  <c r="UIQ66" i="7"/>
  <c r="UIS66" i="7"/>
  <c r="UIU66" i="7"/>
  <c r="UIW66" i="7"/>
  <c r="UIY66" i="7"/>
  <c r="UJA66" i="7"/>
  <c r="UJC66" i="7"/>
  <c r="UJE66" i="7"/>
  <c r="UJG66" i="7"/>
  <c r="UJI66" i="7"/>
  <c r="UJK66" i="7"/>
  <c r="UJM66" i="7"/>
  <c r="UJO66" i="7"/>
  <c r="UJQ66" i="7"/>
  <c r="UJS66" i="7"/>
  <c r="UJU66" i="7"/>
  <c r="UJW66" i="7"/>
  <c r="UJY66" i="7"/>
  <c r="UKA66" i="7"/>
  <c r="UKC66" i="7"/>
  <c r="UKE66" i="7"/>
  <c r="UKG66" i="7"/>
  <c r="UKI66" i="7"/>
  <c r="UKK66" i="7"/>
  <c r="UKM66" i="7"/>
  <c r="UKO66" i="7"/>
  <c r="UKQ66" i="7"/>
  <c r="UKS66" i="7"/>
  <c r="UKU66" i="7"/>
  <c r="UKW66" i="7"/>
  <c r="UKY66" i="7"/>
  <c r="ULA66" i="7"/>
  <c r="ULC66" i="7"/>
  <c r="ULE66" i="7"/>
  <c r="ULG66" i="7"/>
  <c r="ULI66" i="7"/>
  <c r="ULK66" i="7"/>
  <c r="ULM66" i="7"/>
  <c r="ULO66" i="7"/>
  <c r="ULQ66" i="7"/>
  <c r="ULS66" i="7"/>
  <c r="ULU66" i="7"/>
  <c r="ULW66" i="7"/>
  <c r="ULY66" i="7"/>
  <c r="UMA66" i="7"/>
  <c r="UMC66" i="7"/>
  <c r="UME66" i="7"/>
  <c r="UMG66" i="7"/>
  <c r="UMI66" i="7"/>
  <c r="UMK66" i="7"/>
  <c r="UMM66" i="7"/>
  <c r="UMO66" i="7"/>
  <c r="UMQ66" i="7"/>
  <c r="UMS66" i="7"/>
  <c r="UMU66" i="7"/>
  <c r="UMW66" i="7"/>
  <c r="UMY66" i="7"/>
  <c r="UNA66" i="7"/>
  <c r="UNC66" i="7"/>
  <c r="UNE66" i="7"/>
  <c r="UNG66" i="7"/>
  <c r="UNI66" i="7"/>
  <c r="UNK66" i="7"/>
  <c r="UNM66" i="7"/>
  <c r="UNO66" i="7"/>
  <c r="UNQ66" i="7"/>
  <c r="UNS66" i="7"/>
  <c r="UNU66" i="7"/>
  <c r="UNW66" i="7"/>
  <c r="UNY66" i="7"/>
  <c r="UOA66" i="7"/>
  <c r="UOC66" i="7"/>
  <c r="UOE66" i="7"/>
  <c r="UOG66" i="7"/>
  <c r="UOI66" i="7"/>
  <c r="UOK66" i="7"/>
  <c r="UOM66" i="7"/>
  <c r="UOO66" i="7"/>
  <c r="UOQ66" i="7"/>
  <c r="UOS66" i="7"/>
  <c r="UOU66" i="7"/>
  <c r="UOW66" i="7"/>
  <c r="UOY66" i="7"/>
  <c r="UPA66" i="7"/>
  <c r="UPC66" i="7"/>
  <c r="UPE66" i="7"/>
  <c r="UPG66" i="7"/>
  <c r="UPI66" i="7"/>
  <c r="UPK66" i="7"/>
  <c r="UPM66" i="7"/>
  <c r="UPO66" i="7"/>
  <c r="UPQ66" i="7"/>
  <c r="UPS66" i="7"/>
  <c r="UPU66" i="7"/>
  <c r="UPW66" i="7"/>
  <c r="UPY66" i="7"/>
  <c r="UQA66" i="7"/>
  <c r="UQC66" i="7"/>
  <c r="UQE66" i="7"/>
  <c r="UQG66" i="7"/>
  <c r="UQI66" i="7"/>
  <c r="UQK66" i="7"/>
  <c r="UQM66" i="7"/>
  <c r="UQO66" i="7"/>
  <c r="UQQ66" i="7"/>
  <c r="UQS66" i="7"/>
  <c r="UQU66" i="7"/>
  <c r="UQW66" i="7"/>
  <c r="UQY66" i="7"/>
  <c r="URA66" i="7"/>
  <c r="URC66" i="7"/>
  <c r="URE66" i="7"/>
  <c r="URG66" i="7"/>
  <c r="URI66" i="7"/>
  <c r="URK66" i="7"/>
  <c r="URM66" i="7"/>
  <c r="URO66" i="7"/>
  <c r="URQ66" i="7"/>
  <c r="URS66" i="7"/>
  <c r="URU66" i="7"/>
  <c r="URW66" i="7"/>
  <c r="URY66" i="7"/>
  <c r="USA66" i="7"/>
  <c r="USC66" i="7"/>
  <c r="USE66" i="7"/>
  <c r="USG66" i="7"/>
  <c r="USI66" i="7"/>
  <c r="USK66" i="7"/>
  <c r="USM66" i="7"/>
  <c r="USO66" i="7"/>
  <c r="USQ66" i="7"/>
  <c r="USS66" i="7"/>
  <c r="USU66" i="7"/>
  <c r="USW66" i="7"/>
  <c r="USY66" i="7"/>
  <c r="UTA66" i="7"/>
  <c r="UTC66" i="7"/>
  <c r="UTE66" i="7"/>
  <c r="UTG66" i="7"/>
  <c r="UTI66" i="7"/>
  <c r="UTK66" i="7"/>
  <c r="UTM66" i="7"/>
  <c r="UTO66" i="7"/>
  <c r="UTQ66" i="7"/>
  <c r="UTS66" i="7"/>
  <c r="UTU66" i="7"/>
  <c r="UTW66" i="7"/>
  <c r="UTY66" i="7"/>
  <c r="UUA66" i="7"/>
  <c r="UUC66" i="7"/>
  <c r="UUE66" i="7"/>
  <c r="UUG66" i="7"/>
  <c r="UUI66" i="7"/>
  <c r="UUK66" i="7"/>
  <c r="UUM66" i="7"/>
  <c r="UUO66" i="7"/>
  <c r="UUQ66" i="7"/>
  <c r="UUS66" i="7"/>
  <c r="UUU66" i="7"/>
  <c r="UUW66" i="7"/>
  <c r="UUY66" i="7"/>
  <c r="UVA66" i="7"/>
  <c r="UVC66" i="7"/>
  <c r="UVE66" i="7"/>
  <c r="UVG66" i="7"/>
  <c r="UVI66" i="7"/>
  <c r="UVK66" i="7"/>
  <c r="UVM66" i="7"/>
  <c r="UVO66" i="7"/>
  <c r="UVQ66" i="7"/>
  <c r="UVS66" i="7"/>
  <c r="UVU66" i="7"/>
  <c r="UVW66" i="7"/>
  <c r="UVY66" i="7"/>
  <c r="UWA66" i="7"/>
  <c r="UWC66" i="7"/>
  <c r="UWE66" i="7"/>
  <c r="UWG66" i="7"/>
  <c r="UWI66" i="7"/>
  <c r="UWK66" i="7"/>
  <c r="UWM66" i="7"/>
  <c r="UWO66" i="7"/>
  <c r="UWQ66" i="7"/>
  <c r="UWS66" i="7"/>
  <c r="UWU66" i="7"/>
  <c r="UWW66" i="7"/>
  <c r="UWY66" i="7"/>
  <c r="UXA66" i="7"/>
  <c r="UXC66" i="7"/>
  <c r="UXE66" i="7"/>
  <c r="UXG66" i="7"/>
  <c r="UXI66" i="7"/>
  <c r="UXK66" i="7"/>
  <c r="UXM66" i="7"/>
  <c r="UXO66" i="7"/>
  <c r="UXQ66" i="7"/>
  <c r="UXS66" i="7"/>
  <c r="UXU66" i="7"/>
  <c r="UXW66" i="7"/>
  <c r="UXY66" i="7"/>
  <c r="UYA66" i="7"/>
  <c r="UYC66" i="7"/>
  <c r="UYE66" i="7"/>
  <c r="UYG66" i="7"/>
  <c r="UYI66" i="7"/>
  <c r="UYK66" i="7"/>
  <c r="UYM66" i="7"/>
  <c r="UYO66" i="7"/>
  <c r="UYQ66" i="7"/>
  <c r="UYS66" i="7"/>
  <c r="UYU66" i="7"/>
  <c r="UYW66" i="7"/>
  <c r="UYY66" i="7"/>
  <c r="UZA66" i="7"/>
  <c r="UZC66" i="7"/>
  <c r="UZE66" i="7"/>
  <c r="UZG66" i="7"/>
  <c r="UZI66" i="7"/>
  <c r="UZK66" i="7"/>
  <c r="UZM66" i="7"/>
  <c r="UZO66" i="7"/>
  <c r="UZQ66" i="7"/>
  <c r="UZS66" i="7"/>
  <c r="UZU66" i="7"/>
  <c r="UZW66" i="7"/>
  <c r="UZY66" i="7"/>
  <c r="VAA66" i="7"/>
  <c r="VAC66" i="7"/>
  <c r="VAE66" i="7"/>
  <c r="VAG66" i="7"/>
  <c r="VAI66" i="7"/>
  <c r="VAK66" i="7"/>
  <c r="VAM66" i="7"/>
  <c r="VAO66" i="7"/>
  <c r="VAQ66" i="7"/>
  <c r="VAS66" i="7"/>
  <c r="VAU66" i="7"/>
  <c r="VAW66" i="7"/>
  <c r="VAY66" i="7"/>
  <c r="VBA66" i="7"/>
  <c r="VBC66" i="7"/>
  <c r="VBE66" i="7"/>
  <c r="VBG66" i="7"/>
  <c r="VBI66" i="7"/>
  <c r="VBK66" i="7"/>
  <c r="VBM66" i="7"/>
  <c r="VBO66" i="7"/>
  <c r="VBQ66" i="7"/>
  <c r="VBS66" i="7"/>
  <c r="VBU66" i="7"/>
  <c r="VBW66" i="7"/>
  <c r="VBY66" i="7"/>
  <c r="VCA66" i="7"/>
  <c r="VCC66" i="7"/>
  <c r="VCE66" i="7"/>
  <c r="VCG66" i="7"/>
  <c r="VCI66" i="7"/>
  <c r="VCK66" i="7"/>
  <c r="VCM66" i="7"/>
  <c r="VCO66" i="7"/>
  <c r="VCQ66" i="7"/>
  <c r="VCS66" i="7"/>
  <c r="VCU66" i="7"/>
  <c r="VCW66" i="7"/>
  <c r="VCY66" i="7"/>
  <c r="VDA66" i="7"/>
  <c r="VDC66" i="7"/>
  <c r="VDE66" i="7"/>
  <c r="VDG66" i="7"/>
  <c r="VDI66" i="7"/>
  <c r="VDK66" i="7"/>
  <c r="VDM66" i="7"/>
  <c r="VDO66" i="7"/>
  <c r="VDQ66" i="7"/>
  <c r="VDS66" i="7"/>
  <c r="VDU66" i="7"/>
  <c r="VDW66" i="7"/>
  <c r="VDY66" i="7"/>
  <c r="VEA66" i="7"/>
  <c r="VEC66" i="7"/>
  <c r="VEE66" i="7"/>
  <c r="VEG66" i="7"/>
  <c r="VEI66" i="7"/>
  <c r="VEK66" i="7"/>
  <c r="VEM66" i="7"/>
  <c r="VEO66" i="7"/>
  <c r="VEQ66" i="7"/>
  <c r="VES66" i="7"/>
  <c r="VEU66" i="7"/>
  <c r="VEW66" i="7"/>
  <c r="VEY66" i="7"/>
  <c r="VFA66" i="7"/>
  <c r="VFC66" i="7"/>
  <c r="VFE66" i="7"/>
  <c r="VFG66" i="7"/>
  <c r="VFI66" i="7"/>
  <c r="VFK66" i="7"/>
  <c r="VFM66" i="7"/>
  <c r="VFO66" i="7"/>
  <c r="VFQ66" i="7"/>
  <c r="VFS66" i="7"/>
  <c r="VFU66" i="7"/>
  <c r="VFW66" i="7"/>
  <c r="VFY66" i="7"/>
  <c r="VGA66" i="7"/>
  <c r="VGC66" i="7"/>
  <c r="VGE66" i="7"/>
  <c r="VGG66" i="7"/>
  <c r="VGI66" i="7"/>
  <c r="VGK66" i="7"/>
  <c r="VGM66" i="7"/>
  <c r="VGO66" i="7"/>
  <c r="VGQ66" i="7"/>
  <c r="VGS66" i="7"/>
  <c r="VGU66" i="7"/>
  <c r="VGW66" i="7"/>
  <c r="VGY66" i="7"/>
  <c r="VHA66" i="7"/>
  <c r="VHC66" i="7"/>
  <c r="VHE66" i="7"/>
  <c r="VHG66" i="7"/>
  <c r="VHI66" i="7"/>
  <c r="VHK66" i="7"/>
  <c r="VHM66" i="7"/>
  <c r="VHO66" i="7"/>
  <c r="VHQ66" i="7"/>
  <c r="VHS66" i="7"/>
  <c r="VHU66" i="7"/>
  <c r="VHW66" i="7"/>
  <c r="VHY66" i="7"/>
  <c r="VIA66" i="7"/>
  <c r="VIC66" i="7"/>
  <c r="VIE66" i="7"/>
  <c r="VIG66" i="7"/>
  <c r="VII66" i="7"/>
  <c r="VIK66" i="7"/>
  <c r="VIM66" i="7"/>
  <c r="VIO66" i="7"/>
  <c r="VIQ66" i="7"/>
  <c r="VIS66" i="7"/>
  <c r="VIU66" i="7"/>
  <c r="VIW66" i="7"/>
  <c r="VIY66" i="7"/>
  <c r="VJA66" i="7"/>
  <c r="VJC66" i="7"/>
  <c r="VJE66" i="7"/>
  <c r="VJG66" i="7"/>
  <c r="VJI66" i="7"/>
  <c r="VJK66" i="7"/>
  <c r="VJM66" i="7"/>
  <c r="VJO66" i="7"/>
  <c r="VJQ66" i="7"/>
  <c r="VJS66" i="7"/>
  <c r="VJU66" i="7"/>
  <c r="VJW66" i="7"/>
  <c r="VJY66" i="7"/>
  <c r="VKA66" i="7"/>
  <c r="VKC66" i="7"/>
  <c r="VKE66" i="7"/>
  <c r="VKG66" i="7"/>
  <c r="VKI66" i="7"/>
  <c r="VKK66" i="7"/>
  <c r="VKM66" i="7"/>
  <c r="VKO66" i="7"/>
  <c r="VKQ66" i="7"/>
  <c r="VKS66" i="7"/>
  <c r="VKU66" i="7"/>
  <c r="VKW66" i="7"/>
  <c r="VKY66" i="7"/>
  <c r="VLA66" i="7"/>
  <c r="VLC66" i="7"/>
  <c r="VLE66" i="7"/>
  <c r="VLG66" i="7"/>
  <c r="VLI66" i="7"/>
  <c r="VLK66" i="7"/>
  <c r="VLM66" i="7"/>
  <c r="VLO66" i="7"/>
  <c r="VLQ66" i="7"/>
  <c r="VLS66" i="7"/>
  <c r="VLU66" i="7"/>
  <c r="VLW66" i="7"/>
  <c r="VLY66" i="7"/>
  <c r="VMA66" i="7"/>
  <c r="VMC66" i="7"/>
  <c r="VME66" i="7"/>
  <c r="VMG66" i="7"/>
  <c r="VMI66" i="7"/>
  <c r="VMK66" i="7"/>
  <c r="VMM66" i="7"/>
  <c r="VMO66" i="7"/>
  <c r="VMQ66" i="7"/>
  <c r="VMS66" i="7"/>
  <c r="VMU66" i="7"/>
  <c r="VMW66" i="7"/>
  <c r="VMY66" i="7"/>
  <c r="VNA66" i="7"/>
  <c r="VNC66" i="7"/>
  <c r="VNE66" i="7"/>
  <c r="VNG66" i="7"/>
  <c r="VNI66" i="7"/>
  <c r="VNK66" i="7"/>
  <c r="VNM66" i="7"/>
  <c r="VNO66" i="7"/>
  <c r="VNQ66" i="7"/>
  <c r="VNS66" i="7"/>
  <c r="VNU66" i="7"/>
  <c r="VNW66" i="7"/>
  <c r="VNY66" i="7"/>
  <c r="VOA66" i="7"/>
  <c r="VOC66" i="7"/>
  <c r="VOE66" i="7"/>
  <c r="VOG66" i="7"/>
  <c r="VOI66" i="7"/>
  <c r="VOK66" i="7"/>
  <c r="VOM66" i="7"/>
  <c r="VOO66" i="7"/>
  <c r="VOQ66" i="7"/>
  <c r="VOS66" i="7"/>
  <c r="VOU66" i="7"/>
  <c r="VOW66" i="7"/>
  <c r="VOY66" i="7"/>
  <c r="VPA66" i="7"/>
  <c r="VPC66" i="7"/>
  <c r="VPE66" i="7"/>
  <c r="VPG66" i="7"/>
  <c r="VPI66" i="7"/>
  <c r="VPK66" i="7"/>
  <c r="VPM66" i="7"/>
  <c r="VPO66" i="7"/>
  <c r="VPQ66" i="7"/>
  <c r="VPS66" i="7"/>
  <c r="VPU66" i="7"/>
  <c r="VPW66" i="7"/>
  <c r="VPY66" i="7"/>
  <c r="VQA66" i="7"/>
  <c r="VQC66" i="7"/>
  <c r="VQE66" i="7"/>
  <c r="VQG66" i="7"/>
  <c r="VQI66" i="7"/>
  <c r="VQK66" i="7"/>
  <c r="VQM66" i="7"/>
  <c r="VQO66" i="7"/>
  <c r="VQQ66" i="7"/>
  <c r="VQS66" i="7"/>
  <c r="VQU66" i="7"/>
  <c r="VQW66" i="7"/>
  <c r="VQY66" i="7"/>
  <c r="VRA66" i="7"/>
  <c r="VRC66" i="7"/>
  <c r="VRE66" i="7"/>
  <c r="VRG66" i="7"/>
  <c r="VRI66" i="7"/>
  <c r="VRK66" i="7"/>
  <c r="VRM66" i="7"/>
  <c r="VRO66" i="7"/>
  <c r="VRQ66" i="7"/>
  <c r="VRS66" i="7"/>
  <c r="VRU66" i="7"/>
  <c r="VRW66" i="7"/>
  <c r="VRY66" i="7"/>
  <c r="VSA66" i="7"/>
  <c r="VSC66" i="7"/>
  <c r="VSE66" i="7"/>
  <c r="VSG66" i="7"/>
  <c r="VSI66" i="7"/>
  <c r="VSK66" i="7"/>
  <c r="VSM66" i="7"/>
  <c r="VSO66" i="7"/>
  <c r="VSQ66" i="7"/>
  <c r="VSS66" i="7"/>
  <c r="VSU66" i="7"/>
  <c r="VSW66" i="7"/>
  <c r="VSY66" i="7"/>
  <c r="VTA66" i="7"/>
  <c r="VTC66" i="7"/>
  <c r="VTE66" i="7"/>
  <c r="VTG66" i="7"/>
  <c r="VTI66" i="7"/>
  <c r="VTK66" i="7"/>
  <c r="VTM66" i="7"/>
  <c r="VTO66" i="7"/>
  <c r="VTQ66" i="7"/>
  <c r="VTS66" i="7"/>
  <c r="VTU66" i="7"/>
  <c r="VTW66" i="7"/>
  <c r="VTY66" i="7"/>
  <c r="VUA66" i="7"/>
  <c r="VUC66" i="7"/>
  <c r="VUE66" i="7"/>
  <c r="VUG66" i="7"/>
  <c r="VUI66" i="7"/>
  <c r="VUK66" i="7"/>
  <c r="VUM66" i="7"/>
  <c r="VUO66" i="7"/>
  <c r="VUQ66" i="7"/>
  <c r="VUS66" i="7"/>
  <c r="VUU66" i="7"/>
  <c r="VUW66" i="7"/>
  <c r="VUY66" i="7"/>
  <c r="VVA66" i="7"/>
  <c r="VVC66" i="7"/>
  <c r="VVE66" i="7"/>
  <c r="VVG66" i="7"/>
  <c r="VVI66" i="7"/>
  <c r="VVK66" i="7"/>
  <c r="VVM66" i="7"/>
  <c r="VVO66" i="7"/>
  <c r="VVQ66" i="7"/>
  <c r="VVS66" i="7"/>
  <c r="VVU66" i="7"/>
  <c r="VVW66" i="7"/>
  <c r="VVY66" i="7"/>
  <c r="VWA66" i="7"/>
  <c r="VWC66" i="7"/>
  <c r="VWE66" i="7"/>
  <c r="VWG66" i="7"/>
  <c r="VWI66" i="7"/>
  <c r="VWK66" i="7"/>
  <c r="VWM66" i="7"/>
  <c r="VWO66" i="7"/>
  <c r="VWQ66" i="7"/>
  <c r="VWS66" i="7"/>
  <c r="VWU66" i="7"/>
  <c r="VWW66" i="7"/>
  <c r="VWY66" i="7"/>
  <c r="VXA66" i="7"/>
  <c r="VXC66" i="7"/>
  <c r="VXE66" i="7"/>
  <c r="VXG66" i="7"/>
  <c r="VXI66" i="7"/>
  <c r="VXK66" i="7"/>
  <c r="VXM66" i="7"/>
  <c r="VXO66" i="7"/>
  <c r="VXQ66" i="7"/>
  <c r="VXS66" i="7"/>
  <c r="VXU66" i="7"/>
  <c r="VXW66" i="7"/>
  <c r="VXY66" i="7"/>
  <c r="VYA66" i="7"/>
  <c r="VYC66" i="7"/>
  <c r="VYE66" i="7"/>
  <c r="VYG66" i="7"/>
  <c r="VYI66" i="7"/>
  <c r="VYK66" i="7"/>
  <c r="VYM66" i="7"/>
  <c r="VYO66" i="7"/>
  <c r="VYQ66" i="7"/>
  <c r="VYS66" i="7"/>
  <c r="VYU66" i="7"/>
  <c r="VYW66" i="7"/>
  <c r="VYY66" i="7"/>
  <c r="VZA66" i="7"/>
  <c r="VZC66" i="7"/>
  <c r="VZE66" i="7"/>
  <c r="VZG66" i="7"/>
  <c r="VZI66" i="7"/>
  <c r="VZK66" i="7"/>
  <c r="VZM66" i="7"/>
  <c r="VZO66" i="7"/>
  <c r="VZQ66" i="7"/>
  <c r="VZS66" i="7"/>
  <c r="VZU66" i="7"/>
  <c r="VZW66" i="7"/>
  <c r="VZY66" i="7"/>
  <c r="WAA66" i="7"/>
  <c r="WAC66" i="7"/>
  <c r="WAE66" i="7"/>
  <c r="WAG66" i="7"/>
  <c r="WAI66" i="7"/>
  <c r="WAK66" i="7"/>
  <c r="WAM66" i="7"/>
  <c r="WAO66" i="7"/>
  <c r="WAQ66" i="7"/>
  <c r="WAS66" i="7"/>
  <c r="WAU66" i="7"/>
  <c r="WAW66" i="7"/>
  <c r="WAY66" i="7"/>
  <c r="WBA66" i="7"/>
  <c r="WBC66" i="7"/>
  <c r="WBE66" i="7"/>
  <c r="WBG66" i="7"/>
  <c r="WBI66" i="7"/>
  <c r="WBK66" i="7"/>
  <c r="WBM66" i="7"/>
  <c r="WBO66" i="7"/>
  <c r="WBQ66" i="7"/>
  <c r="WBS66" i="7"/>
  <c r="WBU66" i="7"/>
  <c r="WBW66" i="7"/>
  <c r="WBY66" i="7"/>
  <c r="WCA66" i="7"/>
  <c r="WCC66" i="7"/>
  <c r="WCE66" i="7"/>
  <c r="WCG66" i="7"/>
  <c r="WCI66" i="7"/>
  <c r="WCK66" i="7"/>
  <c r="WCM66" i="7"/>
  <c r="WCO66" i="7"/>
  <c r="WCQ66" i="7"/>
  <c r="WCS66" i="7"/>
  <c r="WCU66" i="7"/>
  <c r="WCW66" i="7"/>
  <c r="WCY66" i="7"/>
  <c r="WDA66" i="7"/>
  <c r="WDC66" i="7"/>
  <c r="WDE66" i="7"/>
  <c r="WDG66" i="7"/>
  <c r="WDI66" i="7"/>
  <c r="WDK66" i="7"/>
  <c r="WDM66" i="7"/>
  <c r="WDO66" i="7"/>
  <c r="WDQ66" i="7"/>
  <c r="WDS66" i="7"/>
  <c r="WDU66" i="7"/>
  <c r="WDW66" i="7"/>
  <c r="WDY66" i="7"/>
  <c r="WEA66" i="7"/>
  <c r="WEC66" i="7"/>
  <c r="WEE66" i="7"/>
  <c r="WEG66" i="7"/>
  <c r="WEI66" i="7"/>
  <c r="WEK66" i="7"/>
  <c r="WEM66" i="7"/>
  <c r="WEO66" i="7"/>
  <c r="WEQ66" i="7"/>
  <c r="WES66" i="7"/>
  <c r="WEU66" i="7"/>
  <c r="WEW66" i="7"/>
  <c r="WEY66" i="7"/>
  <c r="WFA66" i="7"/>
  <c r="WFC66" i="7"/>
  <c r="WFE66" i="7"/>
  <c r="WFG66" i="7"/>
  <c r="WFI66" i="7"/>
  <c r="WFK66" i="7"/>
  <c r="WFM66" i="7"/>
  <c r="WFO66" i="7"/>
  <c r="WFQ66" i="7"/>
  <c r="WFS66" i="7"/>
  <c r="WFU66" i="7"/>
  <c r="WFW66" i="7"/>
  <c r="WFY66" i="7"/>
  <c r="WGA66" i="7"/>
  <c r="WGC66" i="7"/>
  <c r="WGE66" i="7"/>
  <c r="WGG66" i="7"/>
  <c r="WGI66" i="7"/>
  <c r="WGK66" i="7"/>
  <c r="WGM66" i="7"/>
  <c r="WGO66" i="7"/>
  <c r="WGQ66" i="7"/>
  <c r="WGS66" i="7"/>
  <c r="WGU66" i="7"/>
  <c r="WGW66" i="7"/>
  <c r="WGY66" i="7"/>
  <c r="WHA66" i="7"/>
  <c r="WHC66" i="7"/>
  <c r="WHE66" i="7"/>
  <c r="WHG66" i="7"/>
  <c r="WHI66" i="7"/>
  <c r="WHK66" i="7"/>
  <c r="WHM66" i="7"/>
  <c r="WHO66" i="7"/>
  <c r="WHQ66" i="7"/>
  <c r="WHS66" i="7"/>
  <c r="WHU66" i="7"/>
  <c r="WHW66" i="7"/>
  <c r="WHY66" i="7"/>
  <c r="WIA66" i="7"/>
  <c r="WIC66" i="7"/>
  <c r="WIE66" i="7"/>
  <c r="WIG66" i="7"/>
  <c r="WII66" i="7"/>
  <c r="WIK66" i="7"/>
  <c r="WIM66" i="7"/>
  <c r="WIO66" i="7"/>
  <c r="WIQ66" i="7"/>
  <c r="WIS66" i="7"/>
  <c r="WIU66" i="7"/>
  <c r="WIW66" i="7"/>
  <c r="WIY66" i="7"/>
  <c r="WJA66" i="7"/>
  <c r="WJC66" i="7"/>
  <c r="WJE66" i="7"/>
  <c r="WJG66" i="7"/>
  <c r="WJI66" i="7"/>
  <c r="WJK66" i="7"/>
  <c r="WJM66" i="7"/>
  <c r="WJO66" i="7"/>
  <c r="WJQ66" i="7"/>
  <c r="WJS66" i="7"/>
  <c r="WJU66" i="7"/>
  <c r="WJW66" i="7"/>
  <c r="WJY66" i="7"/>
  <c r="WKA66" i="7"/>
  <c r="WKC66" i="7"/>
  <c r="WKE66" i="7"/>
  <c r="WKG66" i="7"/>
  <c r="WKI66" i="7"/>
  <c r="WKK66" i="7"/>
  <c r="WKM66" i="7"/>
  <c r="WKO66" i="7"/>
  <c r="WKQ66" i="7"/>
  <c r="WKS66" i="7"/>
  <c r="WKU66" i="7"/>
  <c r="WKW66" i="7"/>
  <c r="WKY66" i="7"/>
  <c r="WLA66" i="7"/>
  <c r="WLC66" i="7"/>
  <c r="WLE66" i="7"/>
  <c r="WLG66" i="7"/>
  <c r="WLI66" i="7"/>
  <c r="WLK66" i="7"/>
  <c r="WLM66" i="7"/>
  <c r="WLO66" i="7"/>
  <c r="WLQ66" i="7"/>
  <c r="WLS66" i="7"/>
  <c r="WLU66" i="7"/>
  <c r="WLW66" i="7"/>
  <c r="WLY66" i="7"/>
  <c r="WMA66" i="7"/>
  <c r="WMC66" i="7"/>
  <c r="WME66" i="7"/>
  <c r="WMG66" i="7"/>
  <c r="WMI66" i="7"/>
  <c r="WMK66" i="7"/>
  <c r="WMM66" i="7"/>
  <c r="WMO66" i="7"/>
  <c r="WMQ66" i="7"/>
  <c r="WMS66" i="7"/>
  <c r="WMU66" i="7"/>
  <c r="WMW66" i="7"/>
  <c r="WMY66" i="7"/>
  <c r="WNA66" i="7"/>
  <c r="WNC66" i="7"/>
  <c r="WNE66" i="7"/>
  <c r="WNG66" i="7"/>
  <c r="WNI66" i="7"/>
  <c r="WNK66" i="7"/>
  <c r="WNM66" i="7"/>
  <c r="WNO66" i="7"/>
  <c r="WNQ66" i="7"/>
  <c r="WNS66" i="7"/>
  <c r="WNU66" i="7"/>
  <c r="WNW66" i="7"/>
  <c r="WNY66" i="7"/>
  <c r="WOA66" i="7"/>
  <c r="WOC66" i="7"/>
  <c r="WOE66" i="7"/>
  <c r="WOG66" i="7"/>
  <c r="WOI66" i="7"/>
  <c r="WOK66" i="7"/>
  <c r="WOM66" i="7"/>
  <c r="WOO66" i="7"/>
  <c r="WOQ66" i="7"/>
  <c r="WOS66" i="7"/>
  <c r="WOU66" i="7"/>
  <c r="WOW66" i="7"/>
  <c r="WOY66" i="7"/>
  <c r="WPA66" i="7"/>
  <c r="WPC66" i="7"/>
  <c r="WPE66" i="7"/>
  <c r="WPG66" i="7"/>
  <c r="WPI66" i="7"/>
  <c r="WPK66" i="7"/>
  <c r="WPM66" i="7"/>
  <c r="WPO66" i="7"/>
  <c r="WPQ66" i="7"/>
  <c r="WPS66" i="7"/>
  <c r="WPU66" i="7"/>
  <c r="WPW66" i="7"/>
  <c r="WPY66" i="7"/>
  <c r="WQA66" i="7"/>
  <c r="WQC66" i="7"/>
  <c r="WQE66" i="7"/>
  <c r="WQG66" i="7"/>
  <c r="WQI66" i="7"/>
  <c r="WQK66" i="7"/>
  <c r="WQM66" i="7"/>
  <c r="WQO66" i="7"/>
  <c r="WQQ66" i="7"/>
  <c r="WQS66" i="7"/>
  <c r="WQU66" i="7"/>
  <c r="WQW66" i="7"/>
  <c r="WQY66" i="7"/>
  <c r="WRA66" i="7"/>
  <c r="WRC66" i="7"/>
  <c r="WRE66" i="7"/>
  <c r="WRG66" i="7"/>
  <c r="WRI66" i="7"/>
  <c r="WRK66" i="7"/>
  <c r="WRM66" i="7"/>
  <c r="WRO66" i="7"/>
  <c r="WRQ66" i="7"/>
  <c r="WRS66" i="7"/>
  <c r="WRU66" i="7"/>
  <c r="WRW66" i="7"/>
  <c r="WRY66" i="7"/>
  <c r="WSA66" i="7"/>
  <c r="WSC66" i="7"/>
  <c r="WSE66" i="7"/>
  <c r="WSG66" i="7"/>
  <c r="WSI66" i="7"/>
  <c r="WSK66" i="7"/>
  <c r="WSM66" i="7"/>
  <c r="WSO66" i="7"/>
  <c r="WSQ66" i="7"/>
  <c r="WSS66" i="7"/>
  <c r="WSU66" i="7"/>
  <c r="WSW66" i="7"/>
  <c r="WSY66" i="7"/>
  <c r="WTA66" i="7"/>
  <c r="WTC66" i="7"/>
  <c r="WTE66" i="7"/>
  <c r="WTG66" i="7"/>
  <c r="WTI66" i="7"/>
  <c r="WTK66" i="7"/>
  <c r="WTM66" i="7"/>
  <c r="WTO66" i="7"/>
  <c r="WTQ66" i="7"/>
  <c r="WTS66" i="7"/>
  <c r="WTU66" i="7"/>
  <c r="WTW66" i="7"/>
  <c r="WTY66" i="7"/>
  <c r="WUA66" i="7"/>
  <c r="WUC66" i="7"/>
  <c r="WUE66" i="7"/>
  <c r="WUG66" i="7"/>
  <c r="WUI66" i="7"/>
  <c r="WUK66" i="7"/>
  <c r="WUM66" i="7"/>
  <c r="WUO66" i="7"/>
  <c r="WUQ66" i="7"/>
  <c r="WUS66" i="7"/>
  <c r="WUU66" i="7"/>
  <c r="WUW66" i="7"/>
  <c r="WUY66" i="7"/>
  <c r="WVA66" i="7"/>
  <c r="WVC66" i="7"/>
  <c r="WVE66" i="7"/>
  <c r="WVG66" i="7"/>
  <c r="WVI66" i="7"/>
  <c r="WVK66" i="7"/>
  <c r="WVM66" i="7"/>
  <c r="WVO66" i="7"/>
  <c r="WVQ66" i="7"/>
  <c r="WVS66" i="7"/>
  <c r="WVU66" i="7"/>
  <c r="WVW66" i="7"/>
  <c r="WVY66" i="7"/>
  <c r="WWA66" i="7"/>
  <c r="WWC66" i="7"/>
  <c r="WWE66" i="7"/>
  <c r="WWG66" i="7"/>
  <c r="WWI66" i="7"/>
  <c r="WWK66" i="7"/>
  <c r="WWM66" i="7"/>
  <c r="WWO66" i="7"/>
  <c r="WWQ66" i="7"/>
  <c r="WWS66" i="7"/>
  <c r="WWU66" i="7"/>
  <c r="WWW66" i="7"/>
  <c r="WWY66" i="7"/>
  <c r="WXA66" i="7"/>
  <c r="WXC66" i="7"/>
  <c r="WXE66" i="7"/>
  <c r="WXG66" i="7"/>
  <c r="WXI66" i="7"/>
  <c r="WXK66" i="7"/>
  <c r="WXM66" i="7"/>
  <c r="WXO66" i="7"/>
  <c r="WXQ66" i="7"/>
  <c r="WXS66" i="7"/>
  <c r="WXU66" i="7"/>
  <c r="WXW66" i="7"/>
  <c r="WXY66" i="7"/>
  <c r="WYA66" i="7"/>
  <c r="WYC66" i="7"/>
  <c r="WYE66" i="7"/>
  <c r="WYG66" i="7"/>
  <c r="WYI66" i="7"/>
  <c r="WYK66" i="7"/>
  <c r="WYM66" i="7"/>
  <c r="WYO66" i="7"/>
  <c r="WYQ66" i="7"/>
  <c r="WYS66" i="7"/>
  <c r="WYU66" i="7"/>
  <c r="WYW66" i="7"/>
  <c r="WYY66" i="7"/>
  <c r="WZA66" i="7"/>
  <c r="WZC66" i="7"/>
  <c r="WZE66" i="7"/>
  <c r="WZG66" i="7"/>
  <c r="WZI66" i="7"/>
  <c r="WZK66" i="7"/>
  <c r="WZM66" i="7"/>
  <c r="WZO66" i="7"/>
  <c r="WZQ66" i="7"/>
  <c r="WZS66" i="7"/>
  <c r="WZU66" i="7"/>
  <c r="WZW66" i="7"/>
  <c r="WZY66" i="7"/>
  <c r="XAA66" i="7"/>
  <c r="XAC66" i="7"/>
  <c r="XAE66" i="7"/>
  <c r="XAG66" i="7"/>
  <c r="XAI66" i="7"/>
  <c r="XAK66" i="7"/>
  <c r="XAM66" i="7"/>
  <c r="XAO66" i="7"/>
  <c r="XAQ66" i="7"/>
  <c r="XAS66" i="7"/>
  <c r="XAU66" i="7"/>
  <c r="XAW66" i="7"/>
  <c r="XAY66" i="7"/>
  <c r="XBA66" i="7"/>
  <c r="XBC66" i="7"/>
  <c r="XBE66" i="7"/>
  <c r="XBG66" i="7"/>
  <c r="XBI66" i="7"/>
  <c r="XBK66" i="7"/>
  <c r="XBM66" i="7"/>
  <c r="XBO66" i="7"/>
  <c r="XBQ66" i="7"/>
  <c r="XBS66" i="7"/>
  <c r="XBU66" i="7"/>
  <c r="XBW66" i="7"/>
  <c r="XBY66" i="7"/>
  <c r="XCA66" i="7"/>
  <c r="XCC66" i="7"/>
  <c r="XCE66" i="7"/>
  <c r="XCG66" i="7"/>
  <c r="XCI66" i="7"/>
  <c r="XCK66" i="7"/>
  <c r="XCM66" i="7"/>
  <c r="XCO66" i="7"/>
  <c r="XCQ66" i="7"/>
  <c r="XCS66" i="7"/>
  <c r="XCU66" i="7"/>
  <c r="XCW66" i="7"/>
  <c r="XCY66" i="7"/>
  <c r="XDA66" i="7"/>
  <c r="XDC66" i="7"/>
  <c r="XDE66" i="7"/>
  <c r="XDG66" i="7"/>
  <c r="XDI66" i="7"/>
  <c r="XDK66" i="7"/>
  <c r="XDM66" i="7"/>
  <c r="XDO66" i="7"/>
  <c r="XDQ66" i="7"/>
  <c r="XDS66" i="7"/>
  <c r="XDU66" i="7"/>
  <c r="XDW66" i="7"/>
  <c r="XDY66" i="7"/>
  <c r="XEA66" i="7"/>
  <c r="XEC66" i="7"/>
  <c r="XEE66" i="7"/>
  <c r="XEG66" i="7"/>
  <c r="XEI66" i="7"/>
  <c r="XEK66" i="7"/>
  <c r="XEM66" i="7"/>
  <c r="XEO66" i="7"/>
  <c r="XEQ66" i="7"/>
  <c r="XES66" i="7"/>
  <c r="XEU66" i="7"/>
  <c r="XEW66" i="7"/>
  <c r="XEY66" i="7"/>
  <c r="XFA66" i="7"/>
  <c r="XFC66" i="7"/>
  <c r="AI67" i="7"/>
  <c r="AK67" i="7"/>
  <c r="AM67" i="7"/>
  <c r="AO67" i="7"/>
  <c r="AQ67" i="7"/>
  <c r="AS67" i="7"/>
  <c r="AU67" i="7"/>
  <c r="AW67" i="7"/>
  <c r="AY67" i="7"/>
  <c r="BA67" i="7"/>
  <c r="BC67" i="7"/>
  <c r="BE67" i="7"/>
  <c r="BG67" i="7"/>
  <c r="BI67" i="7"/>
  <c r="BK67" i="7"/>
  <c r="BM67" i="7"/>
  <c r="BO67" i="7"/>
  <c r="BQ67" i="7"/>
  <c r="BS67" i="7"/>
  <c r="BU67" i="7"/>
  <c r="BW67" i="7"/>
  <c r="BY67" i="7"/>
  <c r="CA67" i="7"/>
  <c r="CC67" i="7"/>
  <c r="CE67" i="7"/>
  <c r="CG67" i="7"/>
  <c r="CI67" i="7"/>
  <c r="CK67" i="7"/>
  <c r="CM67" i="7"/>
  <c r="CO67" i="7"/>
  <c r="CQ67" i="7"/>
  <c r="CS67" i="7"/>
  <c r="CU67" i="7"/>
  <c r="CW67" i="7"/>
  <c r="CY67" i="7"/>
  <c r="DA67" i="7"/>
  <c r="DC67" i="7"/>
  <c r="DE67" i="7"/>
  <c r="DG67" i="7"/>
  <c r="DI67" i="7"/>
  <c r="DK67" i="7"/>
  <c r="DM67" i="7"/>
  <c r="DO67" i="7"/>
  <c r="DQ67" i="7"/>
  <c r="DS67" i="7"/>
  <c r="DU67" i="7"/>
  <c r="DW67" i="7"/>
  <c r="DY67" i="7"/>
  <c r="EA67" i="7"/>
  <c r="EC67" i="7"/>
  <c r="EE67" i="7"/>
  <c r="EG67" i="7"/>
  <c r="EI67" i="7"/>
  <c r="EK67" i="7"/>
  <c r="EM67" i="7"/>
  <c r="EO67" i="7"/>
  <c r="EQ67" i="7"/>
  <c r="ES67" i="7"/>
  <c r="EU67" i="7"/>
  <c r="EW67" i="7"/>
  <c r="EY67" i="7"/>
  <c r="FA67" i="7"/>
  <c r="FC67" i="7"/>
  <c r="FE67" i="7"/>
  <c r="FG67" i="7"/>
  <c r="FI67" i="7"/>
  <c r="FK67" i="7"/>
  <c r="FM67" i="7"/>
  <c r="FO67" i="7"/>
  <c r="FQ67" i="7"/>
  <c r="FS67" i="7"/>
  <c r="FU67" i="7"/>
  <c r="FW67" i="7"/>
  <c r="FY67" i="7"/>
  <c r="GA67" i="7"/>
  <c r="GC67" i="7"/>
  <c r="GE67" i="7"/>
  <c r="GG67" i="7"/>
  <c r="GI67" i="7"/>
  <c r="GK67" i="7"/>
  <c r="GM67" i="7"/>
  <c r="GO67" i="7"/>
  <c r="GQ67" i="7"/>
  <c r="GS67" i="7"/>
  <c r="GU67" i="7"/>
  <c r="GW67" i="7"/>
  <c r="GY67" i="7"/>
  <c r="HA67" i="7"/>
  <c r="HC67" i="7"/>
  <c r="HE67" i="7"/>
  <c r="HG67" i="7"/>
  <c r="HI67" i="7"/>
  <c r="HK67" i="7"/>
  <c r="HM67" i="7"/>
  <c r="HO67" i="7"/>
  <c r="HQ67" i="7"/>
  <c r="HS67" i="7"/>
  <c r="HU67" i="7"/>
  <c r="HW67" i="7"/>
  <c r="HY67" i="7"/>
  <c r="IA67" i="7"/>
  <c r="IC67" i="7"/>
  <c r="IE67" i="7"/>
  <c r="IG67" i="7"/>
  <c r="II67" i="7"/>
  <c r="IK67" i="7"/>
  <c r="IM67" i="7"/>
  <c r="IO67" i="7"/>
  <c r="IQ67" i="7"/>
  <c r="IS67" i="7"/>
  <c r="IU67" i="7"/>
  <c r="IW67" i="7"/>
  <c r="IY67" i="7"/>
  <c r="JA67" i="7"/>
  <c r="JC67" i="7"/>
  <c r="JE67" i="7"/>
  <c r="JG67" i="7"/>
  <c r="JI67" i="7"/>
  <c r="JK67" i="7"/>
  <c r="JM67" i="7"/>
  <c r="JO67" i="7"/>
  <c r="JQ67" i="7"/>
  <c r="JS67" i="7"/>
  <c r="JU67" i="7"/>
  <c r="JW67" i="7"/>
  <c r="JY67" i="7"/>
  <c r="KA67" i="7"/>
  <c r="KC67" i="7"/>
  <c r="KE67" i="7"/>
  <c r="KG67" i="7"/>
  <c r="KI67" i="7"/>
  <c r="KK67" i="7"/>
  <c r="KM67" i="7"/>
  <c r="KO67" i="7"/>
  <c r="KQ67" i="7"/>
  <c r="KS67" i="7"/>
  <c r="KU67" i="7"/>
  <c r="KW67" i="7"/>
  <c r="KY67" i="7"/>
  <c r="LA67" i="7"/>
  <c r="LC67" i="7"/>
  <c r="LE67" i="7"/>
  <c r="LG67" i="7"/>
  <c r="LI67" i="7"/>
  <c r="LK67" i="7"/>
  <c r="LM67" i="7"/>
  <c r="LO67" i="7"/>
  <c r="LQ67" i="7"/>
  <c r="LS67" i="7"/>
  <c r="LU67" i="7"/>
  <c r="LW67" i="7"/>
  <c r="LY67" i="7"/>
  <c r="MA67" i="7"/>
  <c r="MC67" i="7"/>
  <c r="ME67" i="7"/>
  <c r="MG67" i="7"/>
  <c r="MI67" i="7"/>
  <c r="MK67" i="7"/>
  <c r="MM67" i="7"/>
  <c r="MO67" i="7"/>
  <c r="MQ67" i="7"/>
  <c r="MS67" i="7"/>
  <c r="MU67" i="7"/>
  <c r="MW67" i="7"/>
  <c r="MY67" i="7"/>
  <c r="NA67" i="7"/>
  <c r="NC67" i="7"/>
  <c r="NE67" i="7"/>
  <c r="NG67" i="7"/>
  <c r="NI67" i="7"/>
  <c r="NK67" i="7"/>
  <c r="NM67" i="7"/>
  <c r="NO67" i="7"/>
  <c r="NQ67" i="7"/>
  <c r="NS67" i="7"/>
  <c r="NU67" i="7"/>
  <c r="NW67" i="7"/>
  <c r="NY67" i="7"/>
  <c r="OA67" i="7"/>
  <c r="OC67" i="7"/>
  <c r="OE67" i="7"/>
  <c r="OG67" i="7"/>
  <c r="OI67" i="7"/>
  <c r="OK67" i="7"/>
  <c r="OM67" i="7"/>
  <c r="OO67" i="7"/>
  <c r="OQ67" i="7"/>
  <c r="OS67" i="7"/>
  <c r="OU67" i="7"/>
  <c r="OW67" i="7"/>
  <c r="OY67" i="7"/>
  <c r="PA67" i="7"/>
  <c r="PC67" i="7"/>
  <c r="PE67" i="7"/>
  <c r="PG67" i="7"/>
  <c r="PI67" i="7"/>
  <c r="PK67" i="7"/>
  <c r="PM67" i="7"/>
  <c r="PO67" i="7"/>
  <c r="PQ67" i="7"/>
  <c r="PS67" i="7"/>
  <c r="PU67" i="7"/>
  <c r="PW67" i="7"/>
  <c r="PY67" i="7"/>
  <c r="QA67" i="7"/>
  <c r="QC67" i="7"/>
  <c r="QE67" i="7"/>
  <c r="QG67" i="7"/>
  <c r="QI67" i="7"/>
  <c r="QK67" i="7"/>
  <c r="QM67" i="7"/>
  <c r="QO67" i="7"/>
  <c r="QQ67" i="7"/>
  <c r="QS67" i="7"/>
  <c r="QU67" i="7"/>
  <c r="QW67" i="7"/>
  <c r="QY67" i="7"/>
  <c r="RA67" i="7"/>
  <c r="RC67" i="7"/>
  <c r="RE67" i="7"/>
  <c r="RG67" i="7"/>
  <c r="RI67" i="7"/>
  <c r="RK67" i="7"/>
  <c r="RM67" i="7"/>
  <c r="RO67" i="7"/>
  <c r="RQ67" i="7"/>
  <c r="RS67" i="7"/>
  <c r="RU67" i="7"/>
  <c r="RW67" i="7"/>
  <c r="RY67" i="7"/>
  <c r="SA67" i="7"/>
  <c r="SC67" i="7"/>
  <c r="SE67" i="7"/>
  <c r="SG67" i="7"/>
  <c r="SI67" i="7"/>
  <c r="SK67" i="7"/>
  <c r="SM67" i="7"/>
  <c r="SO67" i="7"/>
  <c r="SQ67" i="7"/>
  <c r="SS67" i="7"/>
  <c r="SU67" i="7"/>
  <c r="SW67" i="7"/>
  <c r="SY67" i="7"/>
  <c r="TA67" i="7"/>
  <c r="TC67" i="7"/>
  <c r="TE67" i="7"/>
  <c r="TG67" i="7"/>
  <c r="TI67" i="7"/>
  <c r="TK67" i="7"/>
  <c r="TM67" i="7"/>
  <c r="TO67" i="7"/>
  <c r="TQ67" i="7"/>
  <c r="TS67" i="7"/>
  <c r="TU67" i="7"/>
  <c r="TW67" i="7"/>
  <c r="TY67" i="7"/>
  <c r="UA67" i="7"/>
  <c r="UC67" i="7"/>
  <c r="UE67" i="7"/>
  <c r="UG67" i="7"/>
  <c r="UI67" i="7"/>
  <c r="UK67" i="7"/>
  <c r="UM67" i="7"/>
  <c r="UO67" i="7"/>
  <c r="UQ67" i="7"/>
  <c r="US67" i="7"/>
  <c r="UU67" i="7"/>
  <c r="UW67" i="7"/>
  <c r="UY67" i="7"/>
  <c r="VA67" i="7"/>
  <c r="VC67" i="7"/>
  <c r="VE67" i="7"/>
  <c r="VG67" i="7"/>
  <c r="VI67" i="7"/>
  <c r="VK67" i="7"/>
  <c r="VM67" i="7"/>
  <c r="VO67" i="7"/>
  <c r="VQ67" i="7"/>
  <c r="VS67" i="7"/>
  <c r="VU67" i="7"/>
  <c r="VW67" i="7"/>
  <c r="VY67" i="7"/>
  <c r="WA67" i="7"/>
  <c r="WC67" i="7"/>
  <c r="WE67" i="7"/>
  <c r="WG67" i="7"/>
  <c r="WI67" i="7"/>
  <c r="WK67" i="7"/>
  <c r="WM67" i="7"/>
  <c r="WO67" i="7"/>
  <c r="WQ67" i="7"/>
  <c r="WS67" i="7"/>
  <c r="WU67" i="7"/>
  <c r="WW67" i="7"/>
  <c r="WY67" i="7"/>
  <c r="XA67" i="7"/>
  <c r="XC67" i="7"/>
  <c r="XE67" i="7"/>
  <c r="XG67" i="7"/>
  <c r="XI67" i="7"/>
  <c r="XK67" i="7"/>
  <c r="XM67" i="7"/>
  <c r="XO67" i="7"/>
  <c r="XQ67" i="7"/>
  <c r="XS67" i="7"/>
  <c r="XU67" i="7"/>
  <c r="XW67" i="7"/>
  <c r="XY67" i="7"/>
  <c r="YA67" i="7"/>
  <c r="YC67" i="7"/>
  <c r="YE67" i="7"/>
  <c r="YG67" i="7"/>
  <c r="YI67" i="7"/>
  <c r="YK67" i="7"/>
  <c r="YM67" i="7"/>
  <c r="YO67" i="7"/>
  <c r="YQ67" i="7"/>
  <c r="YS67" i="7"/>
  <c r="YU67" i="7"/>
  <c r="YW67" i="7"/>
  <c r="YY67" i="7"/>
  <c r="ZA67" i="7"/>
  <c r="ZC67" i="7"/>
  <c r="ZE67" i="7"/>
  <c r="ZG67" i="7"/>
  <c r="ZI67" i="7"/>
  <c r="ZK67" i="7"/>
  <c r="ZM67" i="7"/>
  <c r="ZO67" i="7"/>
  <c r="ZQ67" i="7"/>
  <c r="ZS67" i="7"/>
  <c r="ZU67" i="7"/>
  <c r="ZW67" i="7"/>
  <c r="ZY67" i="7"/>
  <c r="AAA67" i="7"/>
  <c r="AAC67" i="7"/>
  <c r="AAE67" i="7"/>
  <c r="AAG67" i="7"/>
  <c r="AAI67" i="7"/>
  <c r="AAK67" i="7"/>
  <c r="AAM67" i="7"/>
  <c r="AAO67" i="7"/>
  <c r="AAQ67" i="7"/>
  <c r="AAS67" i="7"/>
  <c r="AAU67" i="7"/>
  <c r="AAW67" i="7"/>
  <c r="AAY67" i="7"/>
  <c r="ABA67" i="7"/>
  <c r="ABC67" i="7"/>
  <c r="ABE67" i="7"/>
  <c r="ABG67" i="7"/>
  <c r="ABI67" i="7"/>
  <c r="ABK67" i="7"/>
  <c r="ABM67" i="7"/>
  <c r="ABO67" i="7"/>
  <c r="ABQ67" i="7"/>
  <c r="ABS67" i="7"/>
  <c r="ABU67" i="7"/>
  <c r="ABW67" i="7"/>
  <c r="ABY67" i="7"/>
  <c r="ACA67" i="7"/>
  <c r="ACC67" i="7"/>
  <c r="ACE67" i="7"/>
  <c r="ACG67" i="7"/>
  <c r="ACI67" i="7"/>
  <c r="ACK67" i="7"/>
  <c r="ACM67" i="7"/>
  <c r="ACO67" i="7"/>
  <c r="ACQ67" i="7"/>
  <c r="ACS67" i="7"/>
  <c r="ACU67" i="7"/>
  <c r="ACW67" i="7"/>
  <c r="ACY67" i="7"/>
  <c r="ADA67" i="7"/>
  <c r="ADC67" i="7"/>
  <c r="ADE67" i="7"/>
  <c r="ADG67" i="7"/>
  <c r="ADI67" i="7"/>
  <c r="ADK67" i="7"/>
  <c r="ADM67" i="7"/>
  <c r="ADO67" i="7"/>
  <c r="ADQ67" i="7"/>
  <c r="ADS67" i="7"/>
  <c r="ADU67" i="7"/>
  <c r="ADW67" i="7"/>
  <c r="ADY67" i="7"/>
  <c r="AEA67" i="7"/>
  <c r="AEC67" i="7"/>
  <c r="AEE67" i="7"/>
  <c r="AEG67" i="7"/>
  <c r="AEI67" i="7"/>
  <c r="AEK67" i="7"/>
  <c r="AEM67" i="7"/>
  <c r="AEO67" i="7"/>
  <c r="AEQ67" i="7"/>
  <c r="AES67" i="7"/>
  <c r="AEU67" i="7"/>
  <c r="AEW67" i="7"/>
  <c r="AEY67" i="7"/>
  <c r="AFA67" i="7"/>
  <c r="AFC67" i="7"/>
  <c r="AFE67" i="7"/>
  <c r="AFG67" i="7"/>
  <c r="AFI67" i="7"/>
  <c r="AFK67" i="7"/>
  <c r="AFM67" i="7"/>
  <c r="AFO67" i="7"/>
  <c r="AFQ67" i="7"/>
  <c r="AFS67" i="7"/>
  <c r="AFU67" i="7"/>
  <c r="AFW67" i="7"/>
  <c r="AFY67" i="7"/>
  <c r="AGA67" i="7"/>
  <c r="AGC67" i="7"/>
  <c r="AGE67" i="7"/>
  <c r="AGG67" i="7"/>
  <c r="AGI67" i="7"/>
  <c r="AGK67" i="7"/>
  <c r="AGM67" i="7"/>
  <c r="AGO67" i="7"/>
  <c r="AGQ67" i="7"/>
  <c r="AGS67" i="7"/>
  <c r="AGU67" i="7"/>
  <c r="AGW67" i="7"/>
  <c r="AGY67" i="7"/>
  <c r="AHA67" i="7"/>
  <c r="AHC67" i="7"/>
  <c r="AHE67" i="7"/>
  <c r="AHG67" i="7"/>
  <c r="AHI67" i="7"/>
  <c r="AHK67" i="7"/>
  <c r="AHM67" i="7"/>
  <c r="AHO67" i="7"/>
  <c r="AHQ67" i="7"/>
  <c r="AHS67" i="7"/>
  <c r="AHU67" i="7"/>
  <c r="AHW67" i="7"/>
  <c r="AHY67" i="7"/>
  <c r="AIA67" i="7"/>
  <c r="AIC67" i="7"/>
  <c r="AIE67" i="7"/>
  <c r="AIG67" i="7"/>
  <c r="AII67" i="7"/>
  <c r="AIK67" i="7"/>
  <c r="AIM67" i="7"/>
  <c r="AIO67" i="7"/>
  <c r="AIQ67" i="7"/>
  <c r="AIS67" i="7"/>
  <c r="AIU67" i="7"/>
  <c r="AIW67" i="7"/>
  <c r="AIY67" i="7"/>
  <c r="AJA67" i="7"/>
  <c r="AJC67" i="7"/>
  <c r="AJE67" i="7"/>
  <c r="AJG67" i="7"/>
  <c r="AJI67" i="7"/>
  <c r="AJK67" i="7"/>
  <c r="AJM67" i="7"/>
  <c r="AJO67" i="7"/>
  <c r="AJQ67" i="7"/>
  <c r="AJS67" i="7"/>
  <c r="AJU67" i="7"/>
  <c r="AJW67" i="7"/>
  <c r="AJY67" i="7"/>
  <c r="AKA67" i="7"/>
  <c r="AKC67" i="7"/>
  <c r="AKE67" i="7"/>
  <c r="AKG67" i="7"/>
  <c r="AKI67" i="7"/>
  <c r="AKK67" i="7"/>
  <c r="AKM67" i="7"/>
  <c r="AKO67" i="7"/>
  <c r="AKQ67" i="7"/>
  <c r="AKS67" i="7"/>
  <c r="AKU67" i="7"/>
  <c r="AKW67" i="7"/>
  <c r="AKY67" i="7"/>
  <c r="ALA67" i="7"/>
  <c r="ALC67" i="7"/>
  <c r="ALE67" i="7"/>
  <c r="ALG67" i="7"/>
  <c r="ALI67" i="7"/>
  <c r="ALK67" i="7"/>
  <c r="ALM67" i="7"/>
  <c r="ALO67" i="7"/>
  <c r="ALQ67" i="7"/>
  <c r="ALS67" i="7"/>
  <c r="ALU67" i="7"/>
  <c r="ALW67" i="7"/>
  <c r="ALY67" i="7"/>
  <c r="AMA67" i="7"/>
  <c r="AMC67" i="7"/>
  <c r="AME67" i="7"/>
  <c r="AMG67" i="7"/>
  <c r="AMI67" i="7"/>
  <c r="AMK67" i="7"/>
  <c r="AMM67" i="7"/>
  <c r="AMO67" i="7"/>
  <c r="AMQ67" i="7"/>
  <c r="AMS67" i="7"/>
  <c r="AMU67" i="7"/>
  <c r="AMW67" i="7"/>
  <c r="AMY67" i="7"/>
  <c r="ANA67" i="7"/>
  <c r="ANC67" i="7"/>
  <c r="ANE67" i="7"/>
  <c r="ANG67" i="7"/>
  <c r="ANI67" i="7"/>
  <c r="ANK67" i="7"/>
  <c r="ANM67" i="7"/>
  <c r="ANO67" i="7"/>
  <c r="ANQ67" i="7"/>
  <c r="ANS67" i="7"/>
  <c r="ANU67" i="7"/>
  <c r="ANW67" i="7"/>
  <c r="ANY67" i="7"/>
  <c r="AOA67" i="7"/>
  <c r="AOC67" i="7"/>
  <c r="AOE67" i="7"/>
  <c r="AOG67" i="7"/>
  <c r="AOI67" i="7"/>
  <c r="AOK67" i="7"/>
  <c r="AOM67" i="7"/>
  <c r="AOO67" i="7"/>
  <c r="AOQ67" i="7"/>
  <c r="AOS67" i="7"/>
  <c r="AOU67" i="7"/>
  <c r="AOW67" i="7"/>
  <c r="AOY67" i="7"/>
  <c r="APA67" i="7"/>
  <c r="APC67" i="7"/>
  <c r="APE67" i="7"/>
  <c r="APG67" i="7"/>
  <c r="API67" i="7"/>
  <c r="APK67" i="7"/>
  <c r="APM67" i="7"/>
  <c r="APO67" i="7"/>
  <c r="APQ67" i="7"/>
  <c r="APS67" i="7"/>
  <c r="APU67" i="7"/>
  <c r="APW67" i="7"/>
  <c r="APY67" i="7"/>
  <c r="AQA67" i="7"/>
  <c r="AQC67" i="7"/>
  <c r="AQE67" i="7"/>
  <c r="AQG67" i="7"/>
  <c r="AQI67" i="7"/>
  <c r="AQK67" i="7"/>
  <c r="AQM67" i="7"/>
  <c r="AQO67" i="7"/>
  <c r="AQQ67" i="7"/>
  <c r="AQS67" i="7"/>
  <c r="AQU67" i="7"/>
  <c r="AQW67" i="7"/>
  <c r="AQY67" i="7"/>
  <c r="ARA67" i="7"/>
  <c r="ARC67" i="7"/>
  <c r="ARE67" i="7"/>
  <c r="ARG67" i="7"/>
  <c r="ARI67" i="7"/>
  <c r="ARK67" i="7"/>
  <c r="ARM67" i="7"/>
  <c r="ARO67" i="7"/>
  <c r="ARQ67" i="7"/>
  <c r="ARS67" i="7"/>
  <c r="ARU67" i="7"/>
  <c r="ARW67" i="7"/>
  <c r="ARY67" i="7"/>
  <c r="ASA67" i="7"/>
  <c r="ASC67" i="7"/>
  <c r="ASE67" i="7"/>
  <c r="ASG67" i="7"/>
  <c r="ASI67" i="7"/>
  <c r="ASK67" i="7"/>
  <c r="ASM67" i="7"/>
  <c r="ASO67" i="7"/>
  <c r="ASQ67" i="7"/>
  <c r="ASS67" i="7"/>
  <c r="ASU67" i="7"/>
  <c r="ASW67" i="7"/>
  <c r="ASY67" i="7"/>
  <c r="ATA67" i="7"/>
  <c r="ATC67" i="7"/>
  <c r="ATE67" i="7"/>
  <c r="ATG67" i="7"/>
  <c r="ATI67" i="7"/>
  <c r="ATK67" i="7"/>
  <c r="ATM67" i="7"/>
  <c r="ATO67" i="7"/>
  <c r="ATQ67" i="7"/>
  <c r="ATS67" i="7"/>
  <c r="ATU67" i="7"/>
  <c r="ATW67" i="7"/>
  <c r="ATY67" i="7"/>
  <c r="AUA67" i="7"/>
  <c r="AUC67" i="7"/>
  <c r="AUE67" i="7"/>
  <c r="AUG67" i="7"/>
  <c r="AUI67" i="7"/>
  <c r="AUK67" i="7"/>
  <c r="AUM67" i="7"/>
  <c r="AUO67" i="7"/>
  <c r="AUQ67" i="7"/>
  <c r="AUS67" i="7"/>
  <c r="AUU67" i="7"/>
  <c r="AUW67" i="7"/>
  <c r="AUY67" i="7"/>
  <c r="AVA67" i="7"/>
  <c r="AVC67" i="7"/>
  <c r="AVE67" i="7"/>
  <c r="AVG67" i="7"/>
  <c r="AVI67" i="7"/>
  <c r="AVK67" i="7"/>
  <c r="AVM67" i="7"/>
  <c r="AVO67" i="7"/>
  <c r="AVQ67" i="7"/>
  <c r="AVS67" i="7"/>
  <c r="AVU67" i="7"/>
  <c r="AVW67" i="7"/>
  <c r="AVY67" i="7"/>
  <c r="AWA67" i="7"/>
  <c r="AWC67" i="7"/>
  <c r="AWE67" i="7"/>
  <c r="AWG67" i="7"/>
  <c r="AWI67" i="7"/>
  <c r="AWK67" i="7"/>
  <c r="AWM67" i="7"/>
  <c r="AWO67" i="7"/>
  <c r="AWQ67" i="7"/>
  <c r="AWS67" i="7"/>
  <c r="AWU67" i="7"/>
  <c r="AWW67" i="7"/>
  <c r="AWY67" i="7"/>
  <c r="AXA67" i="7"/>
  <c r="AXC67" i="7"/>
  <c r="AXE67" i="7"/>
  <c r="AXG67" i="7"/>
  <c r="AXI67" i="7"/>
  <c r="AXK67" i="7"/>
  <c r="AXM67" i="7"/>
  <c r="AXO67" i="7"/>
  <c r="AXQ67" i="7"/>
  <c r="AXS67" i="7"/>
  <c r="AXU67" i="7"/>
  <c r="AXW67" i="7"/>
  <c r="AXY67" i="7"/>
  <c r="AYA67" i="7"/>
  <c r="AYC67" i="7"/>
  <c r="AYE67" i="7"/>
  <c r="AYG67" i="7"/>
  <c r="AYI67" i="7"/>
  <c r="AYK67" i="7"/>
  <c r="AYM67" i="7"/>
  <c r="AYO67" i="7"/>
  <c r="AYQ67" i="7"/>
  <c r="AYS67" i="7"/>
  <c r="AYU67" i="7"/>
  <c r="AYW67" i="7"/>
  <c r="AYY67" i="7"/>
  <c r="AZA67" i="7"/>
  <c r="AZC67" i="7"/>
  <c r="AZE67" i="7"/>
  <c r="AZG67" i="7"/>
  <c r="AZI67" i="7"/>
  <c r="AZK67" i="7"/>
  <c r="AZM67" i="7"/>
  <c r="AZO67" i="7"/>
  <c r="AZQ67" i="7"/>
  <c r="AZS67" i="7"/>
  <c r="AZU67" i="7"/>
  <c r="AZW67" i="7"/>
  <c r="AZY67" i="7"/>
  <c r="BAA67" i="7"/>
  <c r="BAC67" i="7"/>
  <c r="BAE67" i="7"/>
  <c r="BAG67" i="7"/>
  <c r="BAI67" i="7"/>
  <c r="BAK67" i="7"/>
  <c r="BAM67" i="7"/>
  <c r="BAO67" i="7"/>
  <c r="BAQ67" i="7"/>
  <c r="BAS67" i="7"/>
  <c r="BAU67" i="7"/>
  <c r="BAW67" i="7"/>
  <c r="BAY67" i="7"/>
  <c r="BBA67" i="7"/>
  <c r="BBC67" i="7"/>
  <c r="BBE67" i="7"/>
  <c r="BBG67" i="7"/>
  <c r="BBI67" i="7"/>
  <c r="BBK67" i="7"/>
  <c r="BBM67" i="7"/>
  <c r="BBO67" i="7"/>
  <c r="BBQ67" i="7"/>
  <c r="BBS67" i="7"/>
  <c r="BBU67" i="7"/>
  <c r="BBW67" i="7"/>
  <c r="BBY67" i="7"/>
  <c r="BCA67" i="7"/>
  <c r="BCC67" i="7"/>
  <c r="BCE67" i="7"/>
  <c r="BCG67" i="7"/>
  <c r="BCI67" i="7"/>
  <c r="BCK67" i="7"/>
  <c r="BCM67" i="7"/>
  <c r="BCO67" i="7"/>
  <c r="BCQ67" i="7"/>
  <c r="BCS67" i="7"/>
  <c r="BCU67" i="7"/>
  <c r="BCW67" i="7"/>
  <c r="BCY67" i="7"/>
  <c r="BDA67" i="7"/>
  <c r="BDC67" i="7"/>
  <c r="BDE67" i="7"/>
  <c r="BDG67" i="7"/>
  <c r="BDI67" i="7"/>
  <c r="BDK67" i="7"/>
  <c r="BDM67" i="7"/>
  <c r="BDO67" i="7"/>
  <c r="BDQ67" i="7"/>
  <c r="BDS67" i="7"/>
  <c r="BDU67" i="7"/>
  <c r="BDW67" i="7"/>
  <c r="BDY67" i="7"/>
  <c r="BEA67" i="7"/>
  <c r="BEC67" i="7"/>
  <c r="BEE67" i="7"/>
  <c r="BEG67" i="7"/>
  <c r="BEI67" i="7"/>
  <c r="BEK67" i="7"/>
  <c r="BEM67" i="7"/>
  <c r="BEO67" i="7"/>
  <c r="BEQ67" i="7"/>
  <c r="BES67" i="7"/>
  <c r="BEU67" i="7"/>
  <c r="BEW67" i="7"/>
  <c r="BEY67" i="7"/>
  <c r="BFA67" i="7"/>
  <c r="BFC67" i="7"/>
  <c r="BFE67" i="7"/>
  <c r="BFG67" i="7"/>
  <c r="BFI67" i="7"/>
  <c r="BFK67" i="7"/>
  <c r="BFM67" i="7"/>
  <c r="BFO67" i="7"/>
  <c r="BFQ67" i="7"/>
  <c r="BFS67" i="7"/>
  <c r="BFU67" i="7"/>
  <c r="BFW67" i="7"/>
  <c r="BFY67" i="7"/>
  <c r="BGA67" i="7"/>
  <c r="BGC67" i="7"/>
  <c r="BGE67" i="7"/>
  <c r="BGG67" i="7"/>
  <c r="BGI67" i="7"/>
  <c r="BGK67" i="7"/>
  <c r="BGM67" i="7"/>
  <c r="BGO67" i="7"/>
  <c r="BGQ67" i="7"/>
  <c r="BGS67" i="7"/>
  <c r="BGU67" i="7"/>
  <c r="BGW67" i="7"/>
  <c r="BGY67" i="7"/>
  <c r="BHA67" i="7"/>
  <c r="BHC67" i="7"/>
  <c r="BHE67" i="7"/>
  <c r="BHG67" i="7"/>
  <c r="BHI67" i="7"/>
  <c r="BHK67" i="7"/>
  <c r="BHM67" i="7"/>
  <c r="BHO67" i="7"/>
  <c r="BHQ67" i="7"/>
  <c r="BHS67" i="7"/>
  <c r="BHU67" i="7"/>
  <c r="BHW67" i="7"/>
  <c r="BHY67" i="7"/>
  <c r="BIA67" i="7"/>
  <c r="BIC67" i="7"/>
  <c r="BIE67" i="7"/>
  <c r="BIG67" i="7"/>
  <c r="BII67" i="7"/>
  <c r="BIK67" i="7"/>
  <c r="BIM67" i="7"/>
  <c r="BIO67" i="7"/>
  <c r="BIQ67" i="7"/>
  <c r="BIS67" i="7"/>
  <c r="BIU67" i="7"/>
  <c r="BIW67" i="7"/>
  <c r="BIY67" i="7"/>
  <c r="BJA67" i="7"/>
  <c r="BJC67" i="7"/>
  <c r="BJE67" i="7"/>
  <c r="BJG67" i="7"/>
  <c r="BJI67" i="7"/>
  <c r="BJK67" i="7"/>
  <c r="BJM67" i="7"/>
  <c r="BJO67" i="7"/>
  <c r="BJQ67" i="7"/>
  <c r="BJS67" i="7"/>
  <c r="BJU67" i="7"/>
  <c r="BJW67" i="7"/>
  <c r="BJY67" i="7"/>
  <c r="BKA67" i="7"/>
  <c r="BKC67" i="7"/>
  <c r="BKE67" i="7"/>
  <c r="BKG67" i="7"/>
  <c r="BKI67" i="7"/>
  <c r="BKK67" i="7"/>
  <c r="BKM67" i="7"/>
  <c r="BKO67" i="7"/>
  <c r="BKQ67" i="7"/>
  <c r="BKS67" i="7"/>
  <c r="BKU67" i="7"/>
  <c r="BKW67" i="7"/>
  <c r="BKY67" i="7"/>
  <c r="BLA67" i="7"/>
  <c r="BLC67" i="7"/>
  <c r="BLE67" i="7"/>
  <c r="BLG67" i="7"/>
  <c r="BLI67" i="7"/>
  <c r="BLK67" i="7"/>
  <c r="BLM67" i="7"/>
  <c r="BLO67" i="7"/>
  <c r="BLQ67" i="7"/>
  <c r="BLS67" i="7"/>
  <c r="BLU67" i="7"/>
  <c r="BLW67" i="7"/>
  <c r="BLY67" i="7"/>
  <c r="BMA67" i="7"/>
  <c r="BMC67" i="7"/>
  <c r="BME67" i="7"/>
  <c r="BMG67" i="7"/>
  <c r="BMI67" i="7"/>
  <c r="BMK67" i="7"/>
  <c r="BMM67" i="7"/>
  <c r="BMO67" i="7"/>
  <c r="BMQ67" i="7"/>
  <c r="BMS67" i="7"/>
  <c r="BMU67" i="7"/>
  <c r="BMW67" i="7"/>
  <c r="BMY67" i="7"/>
  <c r="BNA67" i="7"/>
  <c r="BNC67" i="7"/>
  <c r="BNE67" i="7"/>
  <c r="BNG67" i="7"/>
  <c r="BNI67" i="7"/>
  <c r="BNK67" i="7"/>
  <c r="BNM67" i="7"/>
  <c r="BNO67" i="7"/>
  <c r="BNQ67" i="7"/>
  <c r="BNS67" i="7"/>
  <c r="BNU67" i="7"/>
  <c r="BNW67" i="7"/>
  <c r="BNY67" i="7"/>
  <c r="BOA67" i="7"/>
  <c r="BOC67" i="7"/>
  <c r="BOE67" i="7"/>
  <c r="BOG67" i="7"/>
  <c r="BOI67" i="7"/>
  <c r="BOK67" i="7"/>
  <c r="BOM67" i="7"/>
  <c r="BOO67" i="7"/>
  <c r="BOQ67" i="7"/>
  <c r="BOS67" i="7"/>
  <c r="BOU67" i="7"/>
  <c r="BOW67" i="7"/>
  <c r="BOY67" i="7"/>
  <c r="BPA67" i="7"/>
  <c r="BPC67" i="7"/>
  <c r="BPE67" i="7"/>
  <c r="BPG67" i="7"/>
  <c r="BPI67" i="7"/>
  <c r="BPK67" i="7"/>
  <c r="BPM67" i="7"/>
  <c r="BPO67" i="7"/>
  <c r="BPQ67" i="7"/>
  <c r="BPS67" i="7"/>
  <c r="BPU67" i="7"/>
  <c r="BPW67" i="7"/>
  <c r="BPY67" i="7"/>
  <c r="BQA67" i="7"/>
  <c r="BQC67" i="7"/>
  <c r="BQE67" i="7"/>
  <c r="BQG67" i="7"/>
  <c r="BQI67" i="7"/>
  <c r="BQK67" i="7"/>
  <c r="BQM67" i="7"/>
  <c r="BQO67" i="7"/>
  <c r="BQQ67" i="7"/>
  <c r="BQS67" i="7"/>
  <c r="BQU67" i="7"/>
  <c r="BQW67" i="7"/>
  <c r="BQY67" i="7"/>
  <c r="BRA67" i="7"/>
  <c r="BRC67" i="7"/>
  <c r="BRE67" i="7"/>
  <c r="BRG67" i="7"/>
  <c r="BRI67" i="7"/>
  <c r="BRK67" i="7"/>
  <c r="BRM67" i="7"/>
  <c r="BRO67" i="7"/>
  <c r="BRQ67" i="7"/>
  <c r="BRS67" i="7"/>
  <c r="BRU67" i="7"/>
  <c r="BRW67" i="7"/>
  <c r="BRY67" i="7"/>
  <c r="BSA67" i="7"/>
  <c r="BSC67" i="7"/>
  <c r="BSE67" i="7"/>
  <c r="BSG67" i="7"/>
  <c r="BSI67" i="7"/>
  <c r="BSK67" i="7"/>
  <c r="BSM67" i="7"/>
  <c r="BSO67" i="7"/>
  <c r="BSQ67" i="7"/>
  <c r="BSS67" i="7"/>
  <c r="BSU67" i="7"/>
  <c r="BSW67" i="7"/>
  <c r="BSY67" i="7"/>
  <c r="BTA67" i="7"/>
  <c r="BTC67" i="7"/>
  <c r="BTE67" i="7"/>
  <c r="BTG67" i="7"/>
  <c r="BTI67" i="7"/>
  <c r="BTK67" i="7"/>
  <c r="BTM67" i="7"/>
  <c r="BTO67" i="7"/>
  <c r="BTQ67" i="7"/>
  <c r="BTS67" i="7"/>
  <c r="BTU67" i="7"/>
  <c r="BTW67" i="7"/>
  <c r="BTY67" i="7"/>
  <c r="BUA67" i="7"/>
  <c r="BUC67" i="7"/>
  <c r="BUE67" i="7"/>
  <c r="BUG67" i="7"/>
  <c r="BUI67" i="7"/>
  <c r="BUK67" i="7"/>
  <c r="BUM67" i="7"/>
  <c r="BUO67" i="7"/>
  <c r="BUQ67" i="7"/>
  <c r="BUS67" i="7"/>
  <c r="BUU67" i="7"/>
  <c r="BUW67" i="7"/>
  <c r="BUY67" i="7"/>
  <c r="BVA67" i="7"/>
  <c r="BVC67" i="7"/>
  <c r="BVE67" i="7"/>
  <c r="BVG67" i="7"/>
  <c r="BVI67" i="7"/>
  <c r="BVK67" i="7"/>
  <c r="BVM67" i="7"/>
  <c r="BVO67" i="7"/>
  <c r="BVQ67" i="7"/>
  <c r="BVS67" i="7"/>
  <c r="BVU67" i="7"/>
  <c r="BVW67" i="7"/>
  <c r="BVY67" i="7"/>
  <c r="BWA67" i="7"/>
  <c r="BWC67" i="7"/>
  <c r="BWE67" i="7"/>
  <c r="BWG67" i="7"/>
  <c r="BWI67" i="7"/>
  <c r="BWK67" i="7"/>
  <c r="BWM67" i="7"/>
  <c r="BWO67" i="7"/>
  <c r="BWQ67" i="7"/>
  <c r="BWS67" i="7"/>
  <c r="BWU67" i="7"/>
  <c r="BWW67" i="7"/>
  <c r="BWY67" i="7"/>
  <c r="BXA67" i="7"/>
  <c r="BXC67" i="7"/>
  <c r="BXE67" i="7"/>
  <c r="BXG67" i="7"/>
  <c r="BXI67" i="7"/>
  <c r="BXK67" i="7"/>
  <c r="BXM67" i="7"/>
  <c r="BXO67" i="7"/>
  <c r="BXQ67" i="7"/>
  <c r="BXS67" i="7"/>
  <c r="BXU67" i="7"/>
  <c r="BXW67" i="7"/>
  <c r="BXY67" i="7"/>
  <c r="BYA67" i="7"/>
  <c r="BYC67" i="7"/>
  <c r="BYE67" i="7"/>
  <c r="BYG67" i="7"/>
  <c r="BYI67" i="7"/>
  <c r="BYK67" i="7"/>
  <c r="BYM67" i="7"/>
  <c r="BYO67" i="7"/>
  <c r="BYQ67" i="7"/>
  <c r="BYS67" i="7"/>
  <c r="BYU67" i="7"/>
  <c r="BYW67" i="7"/>
  <c r="BYY67" i="7"/>
  <c r="BZA67" i="7"/>
  <c r="BZC67" i="7"/>
  <c r="BZE67" i="7"/>
  <c r="BZG67" i="7"/>
  <c r="BZI67" i="7"/>
  <c r="BZK67" i="7"/>
  <c r="BZM67" i="7"/>
  <c r="BZO67" i="7"/>
  <c r="BZQ67" i="7"/>
  <c r="BZS67" i="7"/>
  <c r="BZU67" i="7"/>
  <c r="BZW67" i="7"/>
  <c r="BZY67" i="7"/>
  <c r="CAA67" i="7"/>
  <c r="CAC67" i="7"/>
  <c r="CAE67" i="7"/>
  <c r="CAG67" i="7"/>
  <c r="CAI67" i="7"/>
  <c r="CAK67" i="7"/>
  <c r="CAM67" i="7"/>
  <c r="CAO67" i="7"/>
  <c r="CAQ67" i="7"/>
  <c r="CAS67" i="7"/>
  <c r="CAU67" i="7"/>
  <c r="CAW67" i="7"/>
  <c r="CAY67" i="7"/>
  <c r="CBA67" i="7"/>
  <c r="CBC67" i="7"/>
  <c r="CBE67" i="7"/>
  <c r="CBG67" i="7"/>
  <c r="CBI67" i="7"/>
  <c r="CBK67" i="7"/>
  <c r="CBM67" i="7"/>
  <c r="CBO67" i="7"/>
  <c r="CBQ67" i="7"/>
  <c r="CBS67" i="7"/>
  <c r="CBU67" i="7"/>
  <c r="CBW67" i="7"/>
  <c r="CBY67" i="7"/>
  <c r="CCA67" i="7"/>
  <c r="CCC67" i="7"/>
  <c r="CCE67" i="7"/>
  <c r="CCG67" i="7"/>
  <c r="CCI67" i="7"/>
  <c r="CCK67" i="7"/>
  <c r="CCM67" i="7"/>
  <c r="CCO67" i="7"/>
  <c r="CCQ67" i="7"/>
  <c r="CCS67" i="7"/>
  <c r="CCU67" i="7"/>
  <c r="CCW67" i="7"/>
  <c r="CCY67" i="7"/>
  <c r="CDA67" i="7"/>
  <c r="CDC67" i="7"/>
  <c r="CDE67" i="7"/>
  <c r="CDG67" i="7"/>
  <c r="CDI67" i="7"/>
  <c r="CDK67" i="7"/>
  <c r="CDM67" i="7"/>
  <c r="CDO67" i="7"/>
  <c r="CDQ67" i="7"/>
  <c r="CDS67" i="7"/>
  <c r="CDU67" i="7"/>
  <c r="CDW67" i="7"/>
  <c r="CDY67" i="7"/>
  <c r="CEA67" i="7"/>
  <c r="CEC67" i="7"/>
  <c r="CEE67" i="7"/>
  <c r="CEG67" i="7"/>
  <c r="CEI67" i="7"/>
  <c r="CEK67" i="7"/>
  <c r="CEM67" i="7"/>
  <c r="CEO67" i="7"/>
  <c r="CEQ67" i="7"/>
  <c r="CES67" i="7"/>
  <c r="CEU67" i="7"/>
  <c r="CEW67" i="7"/>
  <c r="CEY67" i="7"/>
  <c r="CFA67" i="7"/>
  <c r="CFC67" i="7"/>
  <c r="CFE67" i="7"/>
  <c r="CFG67" i="7"/>
  <c r="CFI67" i="7"/>
  <c r="CFK67" i="7"/>
  <c r="CFM67" i="7"/>
  <c r="CFO67" i="7"/>
  <c r="CFQ67" i="7"/>
  <c r="CFS67" i="7"/>
  <c r="CFU67" i="7"/>
  <c r="CFW67" i="7"/>
  <c r="CFY67" i="7"/>
  <c r="CGA67" i="7"/>
  <c r="CGC67" i="7"/>
  <c r="CGE67" i="7"/>
  <c r="CGG67" i="7"/>
  <c r="CGI67" i="7"/>
  <c r="CGK67" i="7"/>
  <c r="CGM67" i="7"/>
  <c r="CGO67" i="7"/>
  <c r="CGQ67" i="7"/>
  <c r="CGS67" i="7"/>
  <c r="CGU67" i="7"/>
  <c r="CGW67" i="7"/>
  <c r="CGY67" i="7"/>
  <c r="CHA67" i="7"/>
  <c r="CHC67" i="7"/>
  <c r="CHE67" i="7"/>
  <c r="CHG67" i="7"/>
  <c r="CHI67" i="7"/>
  <c r="CHK67" i="7"/>
  <c r="CHM67" i="7"/>
  <c r="CHO67" i="7"/>
  <c r="CHQ67" i="7"/>
  <c r="CHS67" i="7"/>
  <c r="CHU67" i="7"/>
  <c r="CHW67" i="7"/>
  <c r="CHY67" i="7"/>
  <c r="CIA67" i="7"/>
  <c r="CIC67" i="7"/>
  <c r="CIE67" i="7"/>
  <c r="CIG67" i="7"/>
  <c r="CII67" i="7"/>
  <c r="CIK67" i="7"/>
  <c r="CIM67" i="7"/>
  <c r="CIO67" i="7"/>
  <c r="CIQ67" i="7"/>
  <c r="CIS67" i="7"/>
  <c r="CIU67" i="7"/>
  <c r="CIW67" i="7"/>
  <c r="CIY67" i="7"/>
  <c r="CJA67" i="7"/>
  <c r="CJC67" i="7"/>
  <c r="CJE67" i="7"/>
  <c r="CJG67" i="7"/>
  <c r="CJI67" i="7"/>
  <c r="CJK67" i="7"/>
  <c r="CJM67" i="7"/>
  <c r="CJO67" i="7"/>
  <c r="CJQ67" i="7"/>
  <c r="CJS67" i="7"/>
  <c r="CJU67" i="7"/>
  <c r="CJW67" i="7"/>
  <c r="CJY67" i="7"/>
  <c r="CKA67" i="7"/>
  <c r="CKC67" i="7"/>
  <c r="CKE67" i="7"/>
  <c r="CKG67" i="7"/>
  <c r="CKI67" i="7"/>
  <c r="CKK67" i="7"/>
  <c r="CKM67" i="7"/>
  <c r="CKO67" i="7"/>
  <c r="CKQ67" i="7"/>
  <c r="CKS67" i="7"/>
  <c r="CKU67" i="7"/>
  <c r="CKW67" i="7"/>
  <c r="CKY67" i="7"/>
  <c r="CLA67" i="7"/>
  <c r="CLC67" i="7"/>
  <c r="CLE67" i="7"/>
  <c r="CLG67" i="7"/>
  <c r="CLI67" i="7"/>
  <c r="CLK67" i="7"/>
  <c r="CLM67" i="7"/>
  <c r="CLO67" i="7"/>
  <c r="CLQ67" i="7"/>
  <c r="CLS67" i="7"/>
  <c r="CLU67" i="7"/>
  <c r="CLW67" i="7"/>
  <c r="CLY67" i="7"/>
  <c r="CMA67" i="7"/>
  <c r="CMC67" i="7"/>
  <c r="CME67" i="7"/>
  <c r="CMG67" i="7"/>
  <c r="CMI67" i="7"/>
  <c r="CMK67" i="7"/>
  <c r="CMM67" i="7"/>
  <c r="CMO67" i="7"/>
  <c r="CMQ67" i="7"/>
  <c r="CMS67" i="7"/>
  <c r="CMU67" i="7"/>
  <c r="CMW67" i="7"/>
  <c r="CMY67" i="7"/>
  <c r="CNA67" i="7"/>
  <c r="CNC67" i="7"/>
  <c r="CNE67" i="7"/>
  <c r="CNG67" i="7"/>
  <c r="CNI67" i="7"/>
  <c r="CNK67" i="7"/>
  <c r="CNM67" i="7"/>
  <c r="CNO67" i="7"/>
  <c r="CNQ67" i="7"/>
  <c r="CNS67" i="7"/>
  <c r="CNU67" i="7"/>
  <c r="CNW67" i="7"/>
  <c r="CNY67" i="7"/>
  <c r="COA67" i="7"/>
  <c r="COC67" i="7"/>
  <c r="COE67" i="7"/>
  <c r="COG67" i="7"/>
  <c r="COI67" i="7"/>
  <c r="COK67" i="7"/>
  <c r="COM67" i="7"/>
  <c r="COO67" i="7"/>
  <c r="COQ67" i="7"/>
  <c r="COS67" i="7"/>
  <c r="COU67" i="7"/>
  <c r="COW67" i="7"/>
  <c r="COY67" i="7"/>
  <c r="CPA67" i="7"/>
  <c r="CPC67" i="7"/>
  <c r="CPE67" i="7"/>
  <c r="CPG67" i="7"/>
  <c r="CPI67" i="7"/>
  <c r="CPK67" i="7"/>
  <c r="CPM67" i="7"/>
  <c r="CPO67" i="7"/>
  <c r="CPQ67" i="7"/>
  <c r="CPS67" i="7"/>
  <c r="CPU67" i="7"/>
  <c r="CPW67" i="7"/>
  <c r="CPY67" i="7"/>
  <c r="CQA67" i="7"/>
  <c r="CQC67" i="7"/>
  <c r="CQE67" i="7"/>
  <c r="CQG67" i="7"/>
  <c r="CQI67" i="7"/>
  <c r="CQK67" i="7"/>
  <c r="CQM67" i="7"/>
  <c r="CQO67" i="7"/>
  <c r="CQQ67" i="7"/>
  <c r="CQS67" i="7"/>
  <c r="CQU67" i="7"/>
  <c r="CQW67" i="7"/>
  <c r="CQY67" i="7"/>
  <c r="CRA67" i="7"/>
  <c r="CRC67" i="7"/>
  <c r="CRE67" i="7"/>
  <c r="CRG67" i="7"/>
  <c r="CRI67" i="7"/>
  <c r="CRK67" i="7"/>
  <c r="CRM67" i="7"/>
  <c r="CRO67" i="7"/>
  <c r="CRQ67" i="7"/>
  <c r="CRS67" i="7"/>
  <c r="CRU67" i="7"/>
  <c r="CRW67" i="7"/>
  <c r="CRY67" i="7"/>
  <c r="CSA67" i="7"/>
  <c r="CSC67" i="7"/>
  <c r="CSE67" i="7"/>
  <c r="CSG67" i="7"/>
  <c r="CSI67" i="7"/>
  <c r="CSK67" i="7"/>
  <c r="CSM67" i="7"/>
  <c r="CSO67" i="7"/>
  <c r="CSQ67" i="7"/>
  <c r="CSS67" i="7"/>
  <c r="CSU67" i="7"/>
  <c r="CSW67" i="7"/>
  <c r="CSY67" i="7"/>
  <c r="CTA67" i="7"/>
  <c r="CTC67" i="7"/>
  <c r="CTE67" i="7"/>
  <c r="CTG67" i="7"/>
  <c r="CTI67" i="7"/>
  <c r="CTK67" i="7"/>
  <c r="CTM67" i="7"/>
  <c r="CTO67" i="7"/>
  <c r="CTQ67" i="7"/>
  <c r="CTS67" i="7"/>
  <c r="CTU67" i="7"/>
  <c r="CTW67" i="7"/>
  <c r="CTY67" i="7"/>
  <c r="CUA67" i="7"/>
  <c r="CUC67" i="7"/>
  <c r="CUE67" i="7"/>
  <c r="CUG67" i="7"/>
  <c r="CUI67" i="7"/>
  <c r="CUK67" i="7"/>
  <c r="CUM67" i="7"/>
  <c r="CUO67" i="7"/>
  <c r="CUQ67" i="7"/>
  <c r="CUS67" i="7"/>
  <c r="CUU67" i="7"/>
  <c r="CUW67" i="7"/>
  <c r="CUY67" i="7"/>
  <c r="CVA67" i="7"/>
  <c r="CVC67" i="7"/>
  <c r="CVE67" i="7"/>
  <c r="CVG67" i="7"/>
  <c r="CVI67" i="7"/>
  <c r="CVK67" i="7"/>
  <c r="CVM67" i="7"/>
  <c r="CVO67" i="7"/>
  <c r="CVQ67" i="7"/>
  <c r="CVS67" i="7"/>
  <c r="CVU67" i="7"/>
  <c r="CVW67" i="7"/>
  <c r="CVY67" i="7"/>
  <c r="CWA67" i="7"/>
  <c r="CWC67" i="7"/>
  <c r="CWE67" i="7"/>
  <c r="CWG67" i="7"/>
  <c r="CWI67" i="7"/>
  <c r="CWK67" i="7"/>
  <c r="CWM67" i="7"/>
  <c r="CWO67" i="7"/>
  <c r="CWQ67" i="7"/>
  <c r="CWS67" i="7"/>
  <c r="CWU67" i="7"/>
  <c r="CWW67" i="7"/>
  <c r="CWY67" i="7"/>
  <c r="CXA67" i="7"/>
  <c r="CXC67" i="7"/>
  <c r="CXE67" i="7"/>
  <c r="CXG67" i="7"/>
  <c r="CXI67" i="7"/>
  <c r="CXK67" i="7"/>
  <c r="CXM67" i="7"/>
  <c r="CXO67" i="7"/>
  <c r="CXQ67" i="7"/>
  <c r="CXS67" i="7"/>
  <c r="CXU67" i="7"/>
  <c r="CXW67" i="7"/>
  <c r="CXY67" i="7"/>
  <c r="CYA67" i="7"/>
  <c r="CYC67" i="7"/>
  <c r="CYE67" i="7"/>
  <c r="CYG67" i="7"/>
  <c r="CYI67" i="7"/>
  <c r="CYK67" i="7"/>
  <c r="CYM67" i="7"/>
  <c r="CYO67" i="7"/>
  <c r="CYQ67" i="7"/>
  <c r="CYS67" i="7"/>
  <c r="CYU67" i="7"/>
  <c r="CYW67" i="7"/>
  <c r="CYY67" i="7"/>
  <c r="CZA67" i="7"/>
  <c r="CZC67" i="7"/>
  <c r="CZE67" i="7"/>
  <c r="CZG67" i="7"/>
  <c r="CZI67" i="7"/>
  <c r="CZK67" i="7"/>
  <c r="CZM67" i="7"/>
  <c r="CZO67" i="7"/>
  <c r="CZQ67" i="7"/>
  <c r="CZS67" i="7"/>
  <c r="CZU67" i="7"/>
  <c r="CZW67" i="7"/>
  <c r="CZY67" i="7"/>
  <c r="DAA67" i="7"/>
  <c r="DAC67" i="7"/>
  <c r="DAE67" i="7"/>
  <c r="DAG67" i="7"/>
  <c r="DAI67" i="7"/>
  <c r="DAK67" i="7"/>
  <c r="DAM67" i="7"/>
  <c r="DAO67" i="7"/>
  <c r="DAQ67" i="7"/>
  <c r="DAS67" i="7"/>
  <c r="DAU67" i="7"/>
  <c r="DAW67" i="7"/>
  <c r="DAY67" i="7"/>
  <c r="DBA67" i="7"/>
  <c r="DBC67" i="7"/>
  <c r="DBE67" i="7"/>
  <c r="DBG67" i="7"/>
  <c r="DBI67" i="7"/>
  <c r="DBK67" i="7"/>
  <c r="DBM67" i="7"/>
  <c r="DBO67" i="7"/>
  <c r="DBQ67" i="7"/>
  <c r="DBS67" i="7"/>
  <c r="DBU67" i="7"/>
  <c r="DBW67" i="7"/>
  <c r="DBY67" i="7"/>
  <c r="DCA67" i="7"/>
  <c r="DCC67" i="7"/>
  <c r="DCE67" i="7"/>
  <c r="DCG67" i="7"/>
  <c r="DCI67" i="7"/>
  <c r="DCK67" i="7"/>
  <c r="DCM67" i="7"/>
  <c r="DCO67" i="7"/>
  <c r="DCQ67" i="7"/>
  <c r="DCS67" i="7"/>
  <c r="DCU67" i="7"/>
  <c r="DCW67" i="7"/>
  <c r="DCY67" i="7"/>
  <c r="DDA67" i="7"/>
  <c r="DDC67" i="7"/>
  <c r="DDE67" i="7"/>
  <c r="DDG67" i="7"/>
  <c r="DDI67" i="7"/>
  <c r="DDK67" i="7"/>
  <c r="DDM67" i="7"/>
  <c r="DDO67" i="7"/>
  <c r="DDQ67" i="7"/>
  <c r="DDS67" i="7"/>
  <c r="DDU67" i="7"/>
  <c r="DDW67" i="7"/>
  <c r="DDY67" i="7"/>
  <c r="DEA67" i="7"/>
  <c r="DEC67" i="7"/>
  <c r="DEE67" i="7"/>
  <c r="DEG67" i="7"/>
  <c r="DEI67" i="7"/>
  <c r="DEK67" i="7"/>
  <c r="DEM67" i="7"/>
  <c r="DEO67" i="7"/>
  <c r="DEQ67" i="7"/>
  <c r="DES67" i="7"/>
  <c r="DEU67" i="7"/>
  <c r="DEW67" i="7"/>
  <c r="DEY67" i="7"/>
  <c r="DFA67" i="7"/>
  <c r="DFC67" i="7"/>
  <c r="DFE67" i="7"/>
  <c r="DFG67" i="7"/>
  <c r="DFI67" i="7"/>
  <c r="DFK67" i="7"/>
  <c r="DFM67" i="7"/>
  <c r="DFO67" i="7"/>
  <c r="DFQ67" i="7"/>
  <c r="DFS67" i="7"/>
  <c r="DFU67" i="7"/>
  <c r="DFW67" i="7"/>
  <c r="DFY67" i="7"/>
  <c r="DGA67" i="7"/>
  <c r="DGC67" i="7"/>
  <c r="DGE67" i="7"/>
  <c r="DGG67" i="7"/>
  <c r="DGI67" i="7"/>
  <c r="DGK67" i="7"/>
  <c r="DGM67" i="7"/>
  <c r="DGO67" i="7"/>
  <c r="DGQ67" i="7"/>
  <c r="DGS67" i="7"/>
  <c r="DGU67" i="7"/>
  <c r="DGW67" i="7"/>
  <c r="DGY67" i="7"/>
  <c r="DHA67" i="7"/>
  <c r="DHC67" i="7"/>
  <c r="DHE67" i="7"/>
  <c r="DHG67" i="7"/>
  <c r="DHI67" i="7"/>
  <c r="DHK67" i="7"/>
  <c r="DHM67" i="7"/>
  <c r="DHO67" i="7"/>
  <c r="DHQ67" i="7"/>
  <c r="DHS67" i="7"/>
  <c r="DHU67" i="7"/>
  <c r="DHW67" i="7"/>
  <c r="DHY67" i="7"/>
  <c r="DIA67" i="7"/>
  <c r="DIC67" i="7"/>
  <c r="DIE67" i="7"/>
  <c r="DIG67" i="7"/>
  <c r="DII67" i="7"/>
  <c r="DIK67" i="7"/>
  <c r="DIM67" i="7"/>
  <c r="DIO67" i="7"/>
  <c r="DIQ67" i="7"/>
  <c r="DIS67" i="7"/>
  <c r="DIU67" i="7"/>
  <c r="DIW67" i="7"/>
  <c r="DIY67" i="7"/>
  <c r="DJA67" i="7"/>
  <c r="DJC67" i="7"/>
  <c r="DJE67" i="7"/>
  <c r="DJG67" i="7"/>
  <c r="DJI67" i="7"/>
  <c r="DJK67" i="7"/>
  <c r="DJM67" i="7"/>
  <c r="DJO67" i="7"/>
  <c r="DJQ67" i="7"/>
  <c r="DJS67" i="7"/>
  <c r="DJU67" i="7"/>
  <c r="DJW67" i="7"/>
  <c r="DJY67" i="7"/>
  <c r="DKA67" i="7"/>
  <c r="DKC67" i="7"/>
  <c r="DKE67" i="7"/>
  <c r="DKG67" i="7"/>
  <c r="DKI67" i="7"/>
  <c r="DKK67" i="7"/>
  <c r="DKM67" i="7"/>
  <c r="DKO67" i="7"/>
  <c r="DKQ67" i="7"/>
  <c r="DKS67" i="7"/>
  <c r="DKU67" i="7"/>
  <c r="DKW67" i="7"/>
  <c r="DKY67" i="7"/>
  <c r="DLA67" i="7"/>
  <c r="DLC67" i="7"/>
  <c r="DLE67" i="7"/>
  <c r="DLG67" i="7"/>
  <c r="DLI67" i="7"/>
  <c r="DLK67" i="7"/>
  <c r="DLM67" i="7"/>
  <c r="DLO67" i="7"/>
  <c r="DLQ67" i="7"/>
  <c r="DLS67" i="7"/>
  <c r="DLU67" i="7"/>
  <c r="DLW67" i="7"/>
  <c r="DLY67" i="7"/>
  <c r="DMA67" i="7"/>
  <c r="DMC67" i="7"/>
  <c r="DME67" i="7"/>
  <c r="DMG67" i="7"/>
  <c r="DMI67" i="7"/>
  <c r="DMK67" i="7"/>
  <c r="DMM67" i="7"/>
  <c r="DMO67" i="7"/>
  <c r="DMQ67" i="7"/>
  <c r="DMS67" i="7"/>
  <c r="DMU67" i="7"/>
  <c r="DMW67" i="7"/>
  <c r="DMY67" i="7"/>
  <c r="DNA67" i="7"/>
  <c r="DNC67" i="7"/>
  <c r="DNE67" i="7"/>
  <c r="DNG67" i="7"/>
  <c r="DNI67" i="7"/>
  <c r="DNK67" i="7"/>
  <c r="DNM67" i="7"/>
  <c r="DNO67" i="7"/>
  <c r="DNQ67" i="7"/>
  <c r="DNS67" i="7"/>
  <c r="DNU67" i="7"/>
  <c r="DNW67" i="7"/>
  <c r="DNY67" i="7"/>
  <c r="DOA67" i="7"/>
  <c r="DOC67" i="7"/>
  <c r="DOE67" i="7"/>
  <c r="DOG67" i="7"/>
  <c r="DOI67" i="7"/>
  <c r="DOK67" i="7"/>
  <c r="DOM67" i="7"/>
  <c r="DOO67" i="7"/>
  <c r="DOQ67" i="7"/>
  <c r="DOS67" i="7"/>
  <c r="DOU67" i="7"/>
  <c r="DOW67" i="7"/>
  <c r="DOY67" i="7"/>
  <c r="DPA67" i="7"/>
  <c r="DPC67" i="7"/>
  <c r="DPE67" i="7"/>
  <c r="DPG67" i="7"/>
  <c r="DPI67" i="7"/>
  <c r="DPK67" i="7"/>
  <c r="DPM67" i="7"/>
  <c r="DPO67" i="7"/>
  <c r="DPQ67" i="7"/>
  <c r="DPS67" i="7"/>
  <c r="DPU67" i="7"/>
  <c r="DPW67" i="7"/>
  <c r="DPY67" i="7"/>
  <c r="DQA67" i="7"/>
  <c r="DQC67" i="7"/>
  <c r="DQE67" i="7"/>
  <c r="DQG67" i="7"/>
  <c r="DQI67" i="7"/>
  <c r="DQK67" i="7"/>
  <c r="DQM67" i="7"/>
  <c r="DQO67" i="7"/>
  <c r="DQQ67" i="7"/>
  <c r="DQS67" i="7"/>
  <c r="DQU67" i="7"/>
  <c r="DQW67" i="7"/>
  <c r="DQY67" i="7"/>
  <c r="DRA67" i="7"/>
  <c r="DRC67" i="7"/>
  <c r="DRE67" i="7"/>
  <c r="DRG67" i="7"/>
  <c r="DRI67" i="7"/>
  <c r="DRK67" i="7"/>
  <c r="DRM67" i="7"/>
  <c r="DRO67" i="7"/>
  <c r="DRQ67" i="7"/>
  <c r="DRS67" i="7"/>
  <c r="DRU67" i="7"/>
  <c r="DRW67" i="7"/>
  <c r="DRY67" i="7"/>
  <c r="DSA67" i="7"/>
  <c r="DSC67" i="7"/>
  <c r="DSE67" i="7"/>
  <c r="DSG67" i="7"/>
  <c r="DSI67" i="7"/>
  <c r="DSK67" i="7"/>
  <c r="DSM67" i="7"/>
  <c r="DSO67" i="7"/>
  <c r="DSQ67" i="7"/>
  <c r="DSS67" i="7"/>
  <c r="DSU67" i="7"/>
  <c r="DSW67" i="7"/>
  <c r="DSY67" i="7"/>
  <c r="DTA67" i="7"/>
  <c r="DTC67" i="7"/>
  <c r="DTE67" i="7"/>
  <c r="DTG67" i="7"/>
  <c r="DTI67" i="7"/>
  <c r="DTK67" i="7"/>
  <c r="DTM67" i="7"/>
  <c r="DTO67" i="7"/>
  <c r="DTQ67" i="7"/>
  <c r="DTS67" i="7"/>
  <c r="DTU67" i="7"/>
  <c r="DTW67" i="7"/>
  <c r="DTY67" i="7"/>
  <c r="DUA67" i="7"/>
  <c r="DUC67" i="7"/>
  <c r="DUE67" i="7"/>
  <c r="DUG67" i="7"/>
  <c r="DUI67" i="7"/>
  <c r="DUK67" i="7"/>
  <c r="DUM67" i="7"/>
  <c r="DUO67" i="7"/>
  <c r="DUQ67" i="7"/>
  <c r="DUS67" i="7"/>
  <c r="DUU67" i="7"/>
  <c r="DUW67" i="7"/>
  <c r="DUY67" i="7"/>
  <c r="DVA67" i="7"/>
  <c r="DVC67" i="7"/>
  <c r="DVE67" i="7"/>
  <c r="DVG67" i="7"/>
  <c r="DVI67" i="7"/>
  <c r="DVK67" i="7"/>
  <c r="DVM67" i="7"/>
  <c r="DVO67" i="7"/>
  <c r="DVQ67" i="7"/>
  <c r="DVS67" i="7"/>
  <c r="DVU67" i="7"/>
  <c r="DVW67" i="7"/>
  <c r="DVY67" i="7"/>
  <c r="DWA67" i="7"/>
  <c r="DWC67" i="7"/>
  <c r="DWE67" i="7"/>
  <c r="DWG67" i="7"/>
  <c r="DWI67" i="7"/>
  <c r="DWK67" i="7"/>
  <c r="DWM67" i="7"/>
  <c r="DWO67" i="7"/>
  <c r="DWQ67" i="7"/>
  <c r="DWS67" i="7"/>
  <c r="DWU67" i="7"/>
  <c r="DWW67" i="7"/>
  <c r="DWY67" i="7"/>
  <c r="DXA67" i="7"/>
  <c r="DXC67" i="7"/>
  <c r="DXE67" i="7"/>
  <c r="DXG67" i="7"/>
  <c r="DXI67" i="7"/>
  <c r="DXK67" i="7"/>
  <c r="DXM67" i="7"/>
  <c r="DXO67" i="7"/>
  <c r="DXQ67" i="7"/>
  <c r="DXS67" i="7"/>
  <c r="DXU67" i="7"/>
  <c r="DXW67" i="7"/>
  <c r="DXY67" i="7"/>
  <c r="DYA67" i="7"/>
  <c r="DYC67" i="7"/>
  <c r="DYE67" i="7"/>
  <c r="DYG67" i="7"/>
  <c r="DYI67" i="7"/>
  <c r="DYK67" i="7"/>
  <c r="DYM67" i="7"/>
  <c r="DYO67" i="7"/>
  <c r="DYQ67" i="7"/>
  <c r="DYS67" i="7"/>
  <c r="DYU67" i="7"/>
  <c r="DYW67" i="7"/>
  <c r="DYY67" i="7"/>
  <c r="DZA67" i="7"/>
  <c r="DZC67" i="7"/>
  <c r="DZE67" i="7"/>
  <c r="DZG67" i="7"/>
  <c r="DZI67" i="7"/>
  <c r="DZK67" i="7"/>
  <c r="DZM67" i="7"/>
  <c r="DZO67" i="7"/>
  <c r="DZQ67" i="7"/>
  <c r="DZS67" i="7"/>
  <c r="DZU67" i="7"/>
  <c r="DZW67" i="7"/>
  <c r="DZY67" i="7"/>
  <c r="EAA67" i="7"/>
  <c r="EAC67" i="7"/>
  <c r="EAE67" i="7"/>
  <c r="EAG67" i="7"/>
  <c r="EAI67" i="7"/>
  <c r="EAK67" i="7"/>
  <c r="EAM67" i="7"/>
  <c r="EAO67" i="7"/>
  <c r="EAQ67" i="7"/>
  <c r="EAS67" i="7"/>
  <c r="EAU67" i="7"/>
  <c r="EAW67" i="7"/>
  <c r="EAY67" i="7"/>
  <c r="EBA67" i="7"/>
  <c r="EBC67" i="7"/>
  <c r="EBE67" i="7"/>
  <c r="EBG67" i="7"/>
  <c r="EBI67" i="7"/>
  <c r="EBK67" i="7"/>
  <c r="EBM67" i="7"/>
  <c r="EBO67" i="7"/>
  <c r="EBQ67" i="7"/>
  <c r="EBS67" i="7"/>
  <c r="EBU67" i="7"/>
  <c r="EBW67" i="7"/>
  <c r="EBY67" i="7"/>
  <c r="ECA67" i="7"/>
  <c r="ECC67" i="7"/>
  <c r="ECE67" i="7"/>
  <c r="ECG67" i="7"/>
  <c r="ECI67" i="7"/>
  <c r="ECK67" i="7"/>
  <c r="ECM67" i="7"/>
  <c r="ECO67" i="7"/>
  <c r="ECQ67" i="7"/>
  <c r="ECS67" i="7"/>
  <c r="ECU67" i="7"/>
  <c r="ECW67" i="7"/>
  <c r="ECY67" i="7"/>
  <c r="EDA67" i="7"/>
  <c r="EDC67" i="7"/>
  <c r="EDE67" i="7"/>
  <c r="EDG67" i="7"/>
  <c r="EDI67" i="7"/>
  <c r="EDK67" i="7"/>
  <c r="EDM67" i="7"/>
  <c r="EDO67" i="7"/>
  <c r="EDQ67" i="7"/>
  <c r="EDS67" i="7"/>
  <c r="EDU67" i="7"/>
  <c r="EDW67" i="7"/>
  <c r="EDY67" i="7"/>
  <c r="EEA67" i="7"/>
  <c r="EEC67" i="7"/>
  <c r="EEE67" i="7"/>
  <c r="EEG67" i="7"/>
  <c r="EEI67" i="7"/>
  <c r="EEK67" i="7"/>
  <c r="EEM67" i="7"/>
  <c r="EEO67" i="7"/>
  <c r="EEQ67" i="7"/>
  <c r="EES67" i="7"/>
  <c r="EEU67" i="7"/>
  <c r="EEW67" i="7"/>
  <c r="EEY67" i="7"/>
  <c r="EFA67" i="7"/>
  <c r="EFC67" i="7"/>
  <c r="EFE67" i="7"/>
  <c r="EFG67" i="7"/>
  <c r="EFI67" i="7"/>
  <c r="EFK67" i="7"/>
  <c r="EFM67" i="7"/>
  <c r="EFO67" i="7"/>
  <c r="EFQ67" i="7"/>
  <c r="EFS67" i="7"/>
  <c r="EFU67" i="7"/>
  <c r="EFW67" i="7"/>
  <c r="EFY67" i="7"/>
  <c r="EGA67" i="7"/>
  <c r="EGC67" i="7"/>
  <c r="EGE67" i="7"/>
  <c r="EGG67" i="7"/>
  <c r="EGI67" i="7"/>
  <c r="EGK67" i="7"/>
  <c r="EGM67" i="7"/>
  <c r="EGO67" i="7"/>
  <c r="EGQ67" i="7"/>
  <c r="EGS67" i="7"/>
  <c r="EGU67" i="7"/>
  <c r="EGW67" i="7"/>
  <c r="EGY67" i="7"/>
  <c r="EHA67" i="7"/>
  <c r="EHC67" i="7"/>
  <c r="EHE67" i="7"/>
  <c r="EHG67" i="7"/>
  <c r="EHI67" i="7"/>
  <c r="EHK67" i="7"/>
  <c r="EHM67" i="7"/>
  <c r="EHO67" i="7"/>
  <c r="EHQ67" i="7"/>
  <c r="EHS67" i="7"/>
  <c r="EHU67" i="7"/>
  <c r="EHW67" i="7"/>
  <c r="EHY67" i="7"/>
  <c r="EIA67" i="7"/>
  <c r="EIC67" i="7"/>
  <c r="EIE67" i="7"/>
  <c r="EIG67" i="7"/>
  <c r="EII67" i="7"/>
  <c r="EIK67" i="7"/>
  <c r="EIM67" i="7"/>
  <c r="EIO67" i="7"/>
  <c r="EIQ67" i="7"/>
  <c r="EIS67" i="7"/>
  <c r="EIU67" i="7"/>
  <c r="EIW67" i="7"/>
  <c r="EIY67" i="7"/>
  <c r="EJA67" i="7"/>
  <c r="EJC67" i="7"/>
  <c r="EJE67" i="7"/>
  <c r="EJG67" i="7"/>
  <c r="EJI67" i="7"/>
  <c r="EJK67" i="7"/>
  <c r="EJM67" i="7"/>
  <c r="EJO67" i="7"/>
  <c r="EJQ67" i="7"/>
  <c r="EJS67" i="7"/>
  <c r="EJU67" i="7"/>
  <c r="EJW67" i="7"/>
  <c r="EJY67" i="7"/>
  <c r="EKA67" i="7"/>
  <c r="EKC67" i="7"/>
  <c r="EKE67" i="7"/>
  <c r="EKG67" i="7"/>
  <c r="EKI67" i="7"/>
  <c r="EKK67" i="7"/>
  <c r="EKM67" i="7"/>
  <c r="EKO67" i="7"/>
  <c r="EKQ67" i="7"/>
  <c r="EKS67" i="7"/>
  <c r="EKU67" i="7"/>
  <c r="EKW67" i="7"/>
  <c r="EKY67" i="7"/>
  <c r="ELA67" i="7"/>
  <c r="ELC67" i="7"/>
  <c r="ELE67" i="7"/>
  <c r="ELG67" i="7"/>
  <c r="ELI67" i="7"/>
  <c r="ELK67" i="7"/>
  <c r="ELM67" i="7"/>
  <c r="ELO67" i="7"/>
  <c r="ELQ67" i="7"/>
  <c r="ELS67" i="7"/>
  <c r="ELU67" i="7"/>
  <c r="ELW67" i="7"/>
  <c r="ELY67" i="7"/>
  <c r="EMA67" i="7"/>
  <c r="EMC67" i="7"/>
  <c r="EME67" i="7"/>
  <c r="EMG67" i="7"/>
  <c r="EMI67" i="7"/>
  <c r="EMK67" i="7"/>
  <c r="EMM67" i="7"/>
  <c r="EMO67" i="7"/>
  <c r="EMQ67" i="7"/>
  <c r="EMS67" i="7"/>
  <c r="EMU67" i="7"/>
  <c r="EMW67" i="7"/>
  <c r="EMY67" i="7"/>
  <c r="ENA67" i="7"/>
  <c r="ENC67" i="7"/>
  <c r="ENE67" i="7"/>
  <c r="ENG67" i="7"/>
  <c r="ENI67" i="7"/>
  <c r="ENK67" i="7"/>
  <c r="ENM67" i="7"/>
  <c r="ENO67" i="7"/>
  <c r="ENQ67" i="7"/>
  <c r="ENS67" i="7"/>
  <c r="ENU67" i="7"/>
  <c r="ENW67" i="7"/>
  <c r="ENY67" i="7"/>
  <c r="EOA67" i="7"/>
  <c r="EOC67" i="7"/>
  <c r="EOE67" i="7"/>
  <c r="EOG67" i="7"/>
  <c r="EOI67" i="7"/>
  <c r="EOK67" i="7"/>
  <c r="EOM67" i="7"/>
  <c r="EOO67" i="7"/>
  <c r="EOQ67" i="7"/>
  <c r="EOS67" i="7"/>
  <c r="EOU67" i="7"/>
  <c r="EOW67" i="7"/>
  <c r="EOY67" i="7"/>
  <c r="EPA67" i="7"/>
  <c r="EPC67" i="7"/>
  <c r="EPE67" i="7"/>
  <c r="EPG67" i="7"/>
  <c r="EPI67" i="7"/>
  <c r="EPK67" i="7"/>
  <c r="EPM67" i="7"/>
  <c r="EPO67" i="7"/>
  <c r="EPQ67" i="7"/>
  <c r="EPS67" i="7"/>
  <c r="EPU67" i="7"/>
  <c r="EPW67" i="7"/>
  <c r="EPY67" i="7"/>
  <c r="EQA67" i="7"/>
  <c r="EQC67" i="7"/>
  <c r="EQE67" i="7"/>
  <c r="EQG67" i="7"/>
  <c r="EQI67" i="7"/>
  <c r="EQK67" i="7"/>
  <c r="EQM67" i="7"/>
  <c r="EQO67" i="7"/>
  <c r="EQQ67" i="7"/>
  <c r="EQS67" i="7"/>
  <c r="EQU67" i="7"/>
  <c r="EQW67" i="7"/>
  <c r="EQY67" i="7"/>
  <c r="ERA67" i="7"/>
  <c r="ERC67" i="7"/>
  <c r="ERE67" i="7"/>
  <c r="ERG67" i="7"/>
  <c r="ERI67" i="7"/>
  <c r="ERK67" i="7"/>
  <c r="ERM67" i="7"/>
  <c r="ERO67" i="7"/>
  <c r="ERQ67" i="7"/>
  <c r="ERS67" i="7"/>
  <c r="ERU67" i="7"/>
  <c r="ERW67" i="7"/>
  <c r="ERY67" i="7"/>
  <c r="ESA67" i="7"/>
  <c r="ESC67" i="7"/>
  <c r="ESE67" i="7"/>
  <c r="ESG67" i="7"/>
  <c r="ESI67" i="7"/>
  <c r="ESK67" i="7"/>
  <c r="ESM67" i="7"/>
  <c r="ESO67" i="7"/>
  <c r="ESQ67" i="7"/>
  <c r="ESS67" i="7"/>
  <c r="ESU67" i="7"/>
  <c r="ESW67" i="7"/>
  <c r="ESY67" i="7"/>
  <c r="ETA67" i="7"/>
  <c r="ETC67" i="7"/>
  <c r="ETE67" i="7"/>
  <c r="ETG67" i="7"/>
  <c r="ETI67" i="7"/>
  <c r="ETK67" i="7"/>
  <c r="ETM67" i="7"/>
  <c r="ETO67" i="7"/>
  <c r="ETQ67" i="7"/>
  <c r="ETS67" i="7"/>
  <c r="ETU67" i="7"/>
  <c r="ETW67" i="7"/>
  <c r="ETY67" i="7"/>
  <c r="EUA67" i="7"/>
  <c r="EUC67" i="7"/>
  <c r="EUE67" i="7"/>
  <c r="EUG67" i="7"/>
  <c r="EUI67" i="7"/>
  <c r="EUK67" i="7"/>
  <c r="EUM67" i="7"/>
  <c r="EUO67" i="7"/>
  <c r="EUQ67" i="7"/>
  <c r="EUS67" i="7"/>
  <c r="EUU67" i="7"/>
  <c r="EUW67" i="7"/>
  <c r="EUY67" i="7"/>
  <c r="EVA67" i="7"/>
  <c r="EVC67" i="7"/>
  <c r="EVE67" i="7"/>
  <c r="EVG67" i="7"/>
  <c r="EVI67" i="7"/>
  <c r="EVK67" i="7"/>
  <c r="EVM67" i="7"/>
  <c r="EVO67" i="7"/>
  <c r="EVQ67" i="7"/>
  <c r="EVS67" i="7"/>
  <c r="EVU67" i="7"/>
  <c r="EVW67" i="7"/>
  <c r="EVY67" i="7"/>
  <c r="EWA67" i="7"/>
  <c r="EWC67" i="7"/>
  <c r="EWE67" i="7"/>
  <c r="EWG67" i="7"/>
  <c r="EWI67" i="7"/>
  <c r="EWK67" i="7"/>
  <c r="EWM67" i="7"/>
  <c r="EWO67" i="7"/>
  <c r="EWQ67" i="7"/>
  <c r="EWS67" i="7"/>
  <c r="EWU67" i="7"/>
  <c r="EWW67" i="7"/>
  <c r="EWY67" i="7"/>
  <c r="EXA67" i="7"/>
  <c r="EXC67" i="7"/>
  <c r="EXE67" i="7"/>
  <c r="EXG67" i="7"/>
  <c r="EXI67" i="7"/>
  <c r="EXK67" i="7"/>
  <c r="EXM67" i="7"/>
  <c r="EXO67" i="7"/>
  <c r="EXQ67" i="7"/>
  <c r="EXS67" i="7"/>
  <c r="EXU67" i="7"/>
  <c r="EXW67" i="7"/>
  <c r="EXY67" i="7"/>
  <c r="EYA67" i="7"/>
  <c r="EYC67" i="7"/>
  <c r="EYE67" i="7"/>
  <c r="EYG67" i="7"/>
  <c r="EYI67" i="7"/>
  <c r="EYK67" i="7"/>
  <c r="EYM67" i="7"/>
  <c r="EYO67" i="7"/>
  <c r="EYQ67" i="7"/>
  <c r="EYS67" i="7"/>
  <c r="EYU67" i="7"/>
  <c r="EYW67" i="7"/>
  <c r="EYY67" i="7"/>
  <c r="EZA67" i="7"/>
  <c r="EZC67" i="7"/>
  <c r="EZE67" i="7"/>
  <c r="EZG67" i="7"/>
  <c r="EZI67" i="7"/>
  <c r="EZK67" i="7"/>
  <c r="EZM67" i="7"/>
  <c r="EZO67" i="7"/>
  <c r="EZQ67" i="7"/>
  <c r="EZS67" i="7"/>
  <c r="EZU67" i="7"/>
  <c r="EZW67" i="7"/>
  <c r="EZY67" i="7"/>
  <c r="FAA67" i="7"/>
  <c r="FAC67" i="7"/>
  <c r="FAE67" i="7"/>
  <c r="FAG67" i="7"/>
  <c r="FAI67" i="7"/>
  <c r="FAK67" i="7"/>
  <c r="FAM67" i="7"/>
  <c r="FAO67" i="7"/>
  <c r="FAQ67" i="7"/>
  <c r="FAS67" i="7"/>
  <c r="FAU67" i="7"/>
  <c r="FAW67" i="7"/>
  <c r="FAY67" i="7"/>
  <c r="FBA67" i="7"/>
  <c r="FBC67" i="7"/>
  <c r="FBE67" i="7"/>
  <c r="FBG67" i="7"/>
  <c r="FBI67" i="7"/>
  <c r="FBK67" i="7"/>
  <c r="FBM67" i="7"/>
  <c r="FBO67" i="7"/>
  <c r="FBQ67" i="7"/>
  <c r="FBS67" i="7"/>
  <c r="FBU67" i="7"/>
  <c r="FBW67" i="7"/>
  <c r="FBY67" i="7"/>
  <c r="FCA67" i="7"/>
  <c r="FCC67" i="7"/>
  <c r="FCE67" i="7"/>
  <c r="FCG67" i="7"/>
  <c r="FCI67" i="7"/>
  <c r="FCK67" i="7"/>
  <c r="FCM67" i="7"/>
  <c r="FCO67" i="7"/>
  <c r="FCQ67" i="7"/>
  <c r="FCS67" i="7"/>
  <c r="FCU67" i="7"/>
  <c r="FCW67" i="7"/>
  <c r="FCY67" i="7"/>
  <c r="FDA67" i="7"/>
  <c r="FDC67" i="7"/>
  <c r="FDE67" i="7"/>
  <c r="FDG67" i="7"/>
  <c r="FDI67" i="7"/>
  <c r="FDK67" i="7"/>
  <c r="FDM67" i="7"/>
  <c r="FDO67" i="7"/>
  <c r="FDQ67" i="7"/>
  <c r="FDS67" i="7"/>
  <c r="FDU67" i="7"/>
  <c r="FDW67" i="7"/>
  <c r="FDY67" i="7"/>
  <c r="FEA67" i="7"/>
  <c r="FEC67" i="7"/>
  <c r="FEE67" i="7"/>
  <c r="FEG67" i="7"/>
  <c r="FEI67" i="7"/>
  <c r="FEK67" i="7"/>
  <c r="FEM67" i="7"/>
  <c r="FEO67" i="7"/>
  <c r="FEQ67" i="7"/>
  <c r="FES67" i="7"/>
  <c r="FEU67" i="7"/>
  <c r="FEW67" i="7"/>
  <c r="FEY67" i="7"/>
  <c r="FFA67" i="7"/>
  <c r="FFC67" i="7"/>
  <c r="FFE67" i="7"/>
  <c r="FFG67" i="7"/>
  <c r="FFI67" i="7"/>
  <c r="FFK67" i="7"/>
  <c r="FFM67" i="7"/>
  <c r="FFO67" i="7"/>
  <c r="FFQ67" i="7"/>
  <c r="FFS67" i="7"/>
  <c r="FFU67" i="7"/>
  <c r="FFW67" i="7"/>
  <c r="FFY67" i="7"/>
  <c r="FGA67" i="7"/>
  <c r="FGC67" i="7"/>
  <c r="FGE67" i="7"/>
  <c r="FGG67" i="7"/>
  <c r="FGI67" i="7"/>
  <c r="FGK67" i="7"/>
  <c r="FGM67" i="7"/>
  <c r="FGO67" i="7"/>
  <c r="FGQ67" i="7"/>
  <c r="FGS67" i="7"/>
  <c r="FGU67" i="7"/>
  <c r="FGW67" i="7"/>
  <c r="FGY67" i="7"/>
  <c r="FHA67" i="7"/>
  <c r="FHC67" i="7"/>
  <c r="FHE67" i="7"/>
  <c r="FHG67" i="7"/>
  <c r="FHI67" i="7"/>
  <c r="FHK67" i="7"/>
  <c r="FHM67" i="7"/>
  <c r="FHO67" i="7"/>
  <c r="FHQ67" i="7"/>
  <c r="FHS67" i="7"/>
  <c r="FHU67" i="7"/>
  <c r="FHW67" i="7"/>
  <c r="FHY67" i="7"/>
  <c r="FIA67" i="7"/>
  <c r="FIC67" i="7"/>
  <c r="FIE67" i="7"/>
  <c r="FIG67" i="7"/>
  <c r="FII67" i="7"/>
  <c r="FIK67" i="7"/>
  <c r="FIM67" i="7"/>
  <c r="FIO67" i="7"/>
  <c r="FIQ67" i="7"/>
  <c r="FIS67" i="7"/>
  <c r="FIU67" i="7"/>
  <c r="FIW67" i="7"/>
  <c r="FIY67" i="7"/>
  <c r="FJA67" i="7"/>
  <c r="FJC67" i="7"/>
  <c r="FJE67" i="7"/>
  <c r="FJG67" i="7"/>
  <c r="FJI67" i="7"/>
  <c r="FJK67" i="7"/>
  <c r="FJM67" i="7"/>
  <c r="FJO67" i="7"/>
  <c r="FJQ67" i="7"/>
  <c r="FJS67" i="7"/>
  <c r="FJU67" i="7"/>
  <c r="FJW67" i="7"/>
  <c r="FJY67" i="7"/>
  <c r="FKA67" i="7"/>
  <c r="FKC67" i="7"/>
  <c r="FKE67" i="7"/>
  <c r="FKG67" i="7"/>
  <c r="FKI67" i="7"/>
  <c r="FKK67" i="7"/>
  <c r="FKM67" i="7"/>
  <c r="FKO67" i="7"/>
  <c r="FKQ67" i="7"/>
  <c r="FKS67" i="7"/>
  <c r="FKU67" i="7"/>
  <c r="FKW67" i="7"/>
  <c r="FKY67" i="7"/>
  <c r="FLA67" i="7"/>
  <c r="FLC67" i="7"/>
  <c r="FLE67" i="7"/>
  <c r="FLG67" i="7"/>
  <c r="FLI67" i="7"/>
  <c r="FLK67" i="7"/>
  <c r="FLM67" i="7"/>
  <c r="FLO67" i="7"/>
  <c r="FLQ67" i="7"/>
  <c r="FLS67" i="7"/>
  <c r="FLU67" i="7"/>
  <c r="FLW67" i="7"/>
  <c r="FLY67" i="7"/>
  <c r="FMA67" i="7"/>
  <c r="FMC67" i="7"/>
  <c r="FME67" i="7"/>
  <c r="FMG67" i="7"/>
  <c r="FMI67" i="7"/>
  <c r="FMK67" i="7"/>
  <c r="FMM67" i="7"/>
  <c r="FMO67" i="7"/>
  <c r="FMQ67" i="7"/>
  <c r="FMS67" i="7"/>
  <c r="FMU67" i="7"/>
  <c r="FMW67" i="7"/>
  <c r="FMY67" i="7"/>
  <c r="FNA67" i="7"/>
  <c r="FNC67" i="7"/>
  <c r="FNE67" i="7"/>
  <c r="FNG67" i="7"/>
  <c r="FNI67" i="7"/>
  <c r="FNK67" i="7"/>
  <c r="FNM67" i="7"/>
  <c r="FNO67" i="7"/>
  <c r="FNQ67" i="7"/>
  <c r="FNS67" i="7"/>
  <c r="FNU67" i="7"/>
  <c r="FNW67" i="7"/>
  <c r="FNY67" i="7"/>
  <c r="FOA67" i="7"/>
  <c r="FOC67" i="7"/>
  <c r="FOE67" i="7"/>
  <c r="FOG67" i="7"/>
  <c r="FOI67" i="7"/>
  <c r="FOK67" i="7"/>
  <c r="FOM67" i="7"/>
  <c r="FOO67" i="7"/>
  <c r="FOQ67" i="7"/>
  <c r="FOS67" i="7"/>
  <c r="FOU67" i="7"/>
  <c r="FOW67" i="7"/>
  <c r="FOY67" i="7"/>
  <c r="FPA67" i="7"/>
  <c r="FPC67" i="7"/>
  <c r="FPE67" i="7"/>
  <c r="FPG67" i="7"/>
  <c r="FPI67" i="7"/>
  <c r="FPK67" i="7"/>
  <c r="FPM67" i="7"/>
  <c r="FPO67" i="7"/>
  <c r="FPQ67" i="7"/>
  <c r="FPS67" i="7"/>
  <c r="FPU67" i="7"/>
  <c r="FPW67" i="7"/>
  <c r="FPY67" i="7"/>
  <c r="FQA67" i="7"/>
  <c r="FQC67" i="7"/>
  <c r="FQE67" i="7"/>
  <c r="FQG67" i="7"/>
  <c r="FQI67" i="7"/>
  <c r="FQK67" i="7"/>
  <c r="FQM67" i="7"/>
  <c r="FQO67" i="7"/>
  <c r="FQQ67" i="7"/>
  <c r="FQS67" i="7"/>
  <c r="FQU67" i="7"/>
  <c r="FQW67" i="7"/>
  <c r="FQY67" i="7"/>
  <c r="FRA67" i="7"/>
  <c r="FRC67" i="7"/>
  <c r="FRE67" i="7"/>
  <c r="FRG67" i="7"/>
  <c r="FRI67" i="7"/>
  <c r="FRK67" i="7"/>
  <c r="FRM67" i="7"/>
  <c r="FRO67" i="7"/>
  <c r="FRQ67" i="7"/>
  <c r="FRS67" i="7"/>
  <c r="FRU67" i="7"/>
  <c r="FRW67" i="7"/>
  <c r="FRY67" i="7"/>
  <c r="FSA67" i="7"/>
  <c r="FSC67" i="7"/>
  <c r="FSE67" i="7"/>
  <c r="FSG67" i="7"/>
  <c r="FSI67" i="7"/>
  <c r="FSK67" i="7"/>
  <c r="FSM67" i="7"/>
  <c r="FSO67" i="7"/>
  <c r="FSQ67" i="7"/>
  <c r="FSS67" i="7"/>
  <c r="FSU67" i="7"/>
  <c r="FSW67" i="7"/>
  <c r="FSY67" i="7"/>
  <c r="FTA67" i="7"/>
  <c r="FTC67" i="7"/>
  <c r="FTE67" i="7"/>
  <c r="FTG67" i="7"/>
  <c r="FTI67" i="7"/>
  <c r="FTK67" i="7"/>
  <c r="FTM67" i="7"/>
  <c r="FTO67" i="7"/>
  <c r="FTQ67" i="7"/>
  <c r="FTS67" i="7"/>
  <c r="FTU67" i="7"/>
  <c r="FTW67" i="7"/>
  <c r="FTY67" i="7"/>
  <c r="FUA67" i="7"/>
  <c r="FUC67" i="7"/>
  <c r="FUE67" i="7"/>
  <c r="FUG67" i="7"/>
  <c r="FUI67" i="7"/>
  <c r="FUK67" i="7"/>
  <c r="FUM67" i="7"/>
  <c r="FUO67" i="7"/>
  <c r="FUQ67" i="7"/>
  <c r="FUS67" i="7"/>
  <c r="FUU67" i="7"/>
  <c r="FUW67" i="7"/>
  <c r="FUY67" i="7"/>
  <c r="FVA67" i="7"/>
  <c r="FVC67" i="7"/>
  <c r="FVE67" i="7"/>
  <c r="FVG67" i="7"/>
  <c r="FVI67" i="7"/>
  <c r="FVK67" i="7"/>
  <c r="FVM67" i="7"/>
  <c r="FVO67" i="7"/>
  <c r="FVQ67" i="7"/>
  <c r="FVS67" i="7"/>
  <c r="FVU67" i="7"/>
  <c r="FVW67" i="7"/>
  <c r="FVY67" i="7"/>
  <c r="FWA67" i="7"/>
  <c r="FWC67" i="7"/>
  <c r="FWE67" i="7"/>
  <c r="FWG67" i="7"/>
  <c r="FWI67" i="7"/>
  <c r="FWK67" i="7"/>
  <c r="FWM67" i="7"/>
  <c r="FWO67" i="7"/>
  <c r="FWQ67" i="7"/>
  <c r="FWS67" i="7"/>
  <c r="FWU67" i="7"/>
  <c r="FWW67" i="7"/>
  <c r="FWY67" i="7"/>
  <c r="FXA67" i="7"/>
  <c r="FXC67" i="7"/>
  <c r="FXE67" i="7"/>
  <c r="FXG67" i="7"/>
  <c r="FXI67" i="7"/>
  <c r="FXK67" i="7"/>
  <c r="FXM67" i="7"/>
  <c r="FXO67" i="7"/>
  <c r="FXQ67" i="7"/>
  <c r="FXS67" i="7"/>
  <c r="FXU67" i="7"/>
  <c r="FXW67" i="7"/>
  <c r="FXY67" i="7"/>
  <c r="FYA67" i="7"/>
  <c r="FYC67" i="7"/>
  <c r="FYE67" i="7"/>
  <c r="FYG67" i="7"/>
  <c r="FYI67" i="7"/>
  <c r="FYK67" i="7"/>
  <c r="FYM67" i="7"/>
  <c r="FYO67" i="7"/>
  <c r="FYQ67" i="7"/>
  <c r="FYS67" i="7"/>
  <c r="FYU67" i="7"/>
  <c r="FYW67" i="7"/>
  <c r="FYY67" i="7"/>
  <c r="FZA67" i="7"/>
  <c r="FZC67" i="7"/>
  <c r="FZE67" i="7"/>
  <c r="FZG67" i="7"/>
  <c r="FZI67" i="7"/>
  <c r="FZK67" i="7"/>
  <c r="FZM67" i="7"/>
  <c r="FZO67" i="7"/>
  <c r="FZQ67" i="7"/>
  <c r="FZS67" i="7"/>
  <c r="FZU67" i="7"/>
  <c r="FZW67" i="7"/>
  <c r="FZY67" i="7"/>
  <c r="GAA67" i="7"/>
  <c r="GAC67" i="7"/>
  <c r="GAE67" i="7"/>
  <c r="GAG67" i="7"/>
  <c r="GAI67" i="7"/>
  <c r="GAK67" i="7"/>
  <c r="GAM67" i="7"/>
  <c r="GAO67" i="7"/>
  <c r="GAQ67" i="7"/>
  <c r="GAS67" i="7"/>
  <c r="GAU67" i="7"/>
  <c r="GAW67" i="7"/>
  <c r="GAY67" i="7"/>
  <c r="GBA67" i="7"/>
  <c r="GBC67" i="7"/>
  <c r="GBE67" i="7"/>
  <c r="GBG67" i="7"/>
  <c r="GBI67" i="7"/>
  <c r="GBK67" i="7"/>
  <c r="GBM67" i="7"/>
  <c r="GBO67" i="7"/>
  <c r="GBQ67" i="7"/>
  <c r="GBS67" i="7"/>
  <c r="GBU67" i="7"/>
  <c r="GBW67" i="7"/>
  <c r="GBY67" i="7"/>
  <c r="GCA67" i="7"/>
  <c r="GCC67" i="7"/>
  <c r="GCE67" i="7"/>
  <c r="GCG67" i="7"/>
  <c r="GCI67" i="7"/>
  <c r="GCK67" i="7"/>
  <c r="GCM67" i="7"/>
  <c r="GCO67" i="7"/>
  <c r="GCQ67" i="7"/>
  <c r="GCS67" i="7"/>
  <c r="GCU67" i="7"/>
  <c r="GCW67" i="7"/>
  <c r="GCY67" i="7"/>
  <c r="GDA67" i="7"/>
  <c r="GDC67" i="7"/>
  <c r="GDE67" i="7"/>
  <c r="GDG67" i="7"/>
  <c r="GDI67" i="7"/>
  <c r="GDK67" i="7"/>
  <c r="GDM67" i="7"/>
  <c r="GDO67" i="7"/>
  <c r="GDQ67" i="7"/>
  <c r="GDS67" i="7"/>
  <c r="GDU67" i="7"/>
  <c r="GDW67" i="7"/>
  <c r="GDY67" i="7"/>
  <c r="GEA67" i="7"/>
  <c r="GEC67" i="7"/>
  <c r="GEE67" i="7"/>
  <c r="GEG67" i="7"/>
  <c r="GEI67" i="7"/>
  <c r="GEK67" i="7"/>
  <c r="GEM67" i="7"/>
  <c r="GEO67" i="7"/>
  <c r="GEQ67" i="7"/>
  <c r="GES67" i="7"/>
  <c r="GEU67" i="7"/>
  <c r="GEW67" i="7"/>
  <c r="GEY67" i="7"/>
  <c r="GFA67" i="7"/>
  <c r="GFC67" i="7"/>
  <c r="GFE67" i="7"/>
  <c r="GFG67" i="7"/>
  <c r="GFI67" i="7"/>
  <c r="GFK67" i="7"/>
  <c r="GFM67" i="7"/>
  <c r="GFO67" i="7"/>
  <c r="GFQ67" i="7"/>
  <c r="GFS67" i="7"/>
  <c r="GFU67" i="7"/>
  <c r="GFW67" i="7"/>
  <c r="GFY67" i="7"/>
  <c r="GGA67" i="7"/>
  <c r="GGC67" i="7"/>
  <c r="GGE67" i="7"/>
  <c r="GGG67" i="7"/>
  <c r="GGI67" i="7"/>
  <c r="GGK67" i="7"/>
  <c r="GGM67" i="7"/>
  <c r="GGO67" i="7"/>
  <c r="GGQ67" i="7"/>
  <c r="GGS67" i="7"/>
  <c r="GGU67" i="7"/>
  <c r="GGW67" i="7"/>
  <c r="GGY67" i="7"/>
  <c r="GHA67" i="7"/>
  <c r="GHC67" i="7"/>
  <c r="GHE67" i="7"/>
  <c r="GHG67" i="7"/>
  <c r="GHI67" i="7"/>
  <c r="GHK67" i="7"/>
  <c r="GHM67" i="7"/>
  <c r="GHO67" i="7"/>
  <c r="GHQ67" i="7"/>
  <c r="GHS67" i="7"/>
  <c r="GHU67" i="7"/>
  <c r="GHW67" i="7"/>
  <c r="GHY67" i="7"/>
  <c r="GIA67" i="7"/>
  <c r="GIC67" i="7"/>
  <c r="GIE67" i="7"/>
  <c r="GIG67" i="7"/>
  <c r="GII67" i="7"/>
  <c r="GIK67" i="7"/>
  <c r="GIM67" i="7"/>
  <c r="GIO67" i="7"/>
  <c r="GIQ67" i="7"/>
  <c r="GIS67" i="7"/>
  <c r="GIU67" i="7"/>
  <c r="GIW67" i="7"/>
  <c r="GIY67" i="7"/>
  <c r="GJA67" i="7"/>
  <c r="GJC67" i="7"/>
  <c r="GJE67" i="7"/>
  <c r="GJG67" i="7"/>
  <c r="GJI67" i="7"/>
  <c r="GJK67" i="7"/>
  <c r="GJM67" i="7"/>
  <c r="GJO67" i="7"/>
  <c r="GJQ67" i="7"/>
  <c r="GJS67" i="7"/>
  <c r="GJU67" i="7"/>
  <c r="GJW67" i="7"/>
  <c r="GJY67" i="7"/>
  <c r="GKA67" i="7"/>
  <c r="GKC67" i="7"/>
  <c r="GKE67" i="7"/>
  <c r="GKG67" i="7"/>
  <c r="GKI67" i="7"/>
  <c r="GKK67" i="7"/>
  <c r="GKM67" i="7"/>
  <c r="GKO67" i="7"/>
  <c r="GKQ67" i="7"/>
  <c r="GKS67" i="7"/>
  <c r="GKU67" i="7"/>
  <c r="GKW67" i="7"/>
  <c r="GKY67" i="7"/>
  <c r="GLA67" i="7"/>
  <c r="GLC67" i="7"/>
  <c r="GLE67" i="7"/>
  <c r="GLG67" i="7"/>
  <c r="GLI67" i="7"/>
  <c r="GLK67" i="7"/>
  <c r="GLM67" i="7"/>
  <c r="GLO67" i="7"/>
  <c r="GLQ67" i="7"/>
  <c r="GLS67" i="7"/>
  <c r="GLU67" i="7"/>
  <c r="GLW67" i="7"/>
  <c r="GLY67" i="7"/>
  <c r="GMA67" i="7"/>
  <c r="GMC67" i="7"/>
  <c r="GME67" i="7"/>
  <c r="GMG67" i="7"/>
  <c r="GMI67" i="7"/>
  <c r="GMK67" i="7"/>
  <c r="GMM67" i="7"/>
  <c r="GMO67" i="7"/>
  <c r="GMQ67" i="7"/>
  <c r="GMS67" i="7"/>
  <c r="GMU67" i="7"/>
  <c r="GMW67" i="7"/>
  <c r="GMY67" i="7"/>
  <c r="GNA67" i="7"/>
  <c r="GNC67" i="7"/>
  <c r="GNE67" i="7"/>
  <c r="GNG67" i="7"/>
  <c r="GNI67" i="7"/>
  <c r="GNK67" i="7"/>
  <c r="GNM67" i="7"/>
  <c r="GNO67" i="7"/>
  <c r="GNQ67" i="7"/>
  <c r="GNS67" i="7"/>
  <c r="GNU67" i="7"/>
  <c r="GNW67" i="7"/>
  <c r="GNY67" i="7"/>
  <c r="GOA67" i="7"/>
  <c r="GOC67" i="7"/>
  <c r="GOE67" i="7"/>
  <c r="GOG67" i="7"/>
  <c r="GOI67" i="7"/>
  <c r="GOK67" i="7"/>
  <c r="GOM67" i="7"/>
  <c r="GOO67" i="7"/>
  <c r="GOQ67" i="7"/>
  <c r="GOS67" i="7"/>
  <c r="GOU67" i="7"/>
  <c r="GOW67" i="7"/>
  <c r="GOY67" i="7"/>
  <c r="GPA67" i="7"/>
  <c r="GPC67" i="7"/>
  <c r="GPE67" i="7"/>
  <c r="GPG67" i="7"/>
  <c r="GPI67" i="7"/>
  <c r="GPK67" i="7"/>
  <c r="GPM67" i="7"/>
  <c r="GPO67" i="7"/>
  <c r="GPQ67" i="7"/>
  <c r="GPS67" i="7"/>
  <c r="GPU67" i="7"/>
  <c r="GPW67" i="7"/>
  <c r="GPY67" i="7"/>
  <c r="GQA67" i="7"/>
  <c r="GQC67" i="7"/>
  <c r="GQE67" i="7"/>
  <c r="GQG67" i="7"/>
  <c r="GQI67" i="7"/>
  <c r="GQK67" i="7"/>
  <c r="GQM67" i="7"/>
  <c r="GQO67" i="7"/>
  <c r="GQQ67" i="7"/>
  <c r="GQS67" i="7"/>
  <c r="GQU67" i="7"/>
  <c r="GQW67" i="7"/>
  <c r="GQY67" i="7"/>
  <c r="GRA67" i="7"/>
  <c r="GRC67" i="7"/>
  <c r="GRE67" i="7"/>
  <c r="GRG67" i="7"/>
  <c r="GRI67" i="7"/>
  <c r="GRK67" i="7"/>
  <c r="GRM67" i="7"/>
  <c r="GRO67" i="7"/>
  <c r="GRQ67" i="7"/>
  <c r="GRS67" i="7"/>
  <c r="GRU67" i="7"/>
  <c r="GRW67" i="7"/>
  <c r="GRY67" i="7"/>
  <c r="GSA67" i="7"/>
  <c r="GSC67" i="7"/>
  <c r="GSE67" i="7"/>
  <c r="GSG67" i="7"/>
  <c r="GSI67" i="7"/>
  <c r="GSK67" i="7"/>
  <c r="GSM67" i="7"/>
  <c r="GSO67" i="7"/>
  <c r="GSQ67" i="7"/>
  <c r="GSS67" i="7"/>
  <c r="GSU67" i="7"/>
  <c r="GSW67" i="7"/>
  <c r="GSY67" i="7"/>
  <c r="GTA67" i="7"/>
  <c r="GTC67" i="7"/>
  <c r="GTE67" i="7"/>
  <c r="GTG67" i="7"/>
  <c r="GTI67" i="7"/>
  <c r="GTK67" i="7"/>
  <c r="GTM67" i="7"/>
  <c r="GTO67" i="7"/>
  <c r="GTQ67" i="7"/>
  <c r="GTS67" i="7"/>
  <c r="GTU67" i="7"/>
  <c r="GTW67" i="7"/>
  <c r="GTY67" i="7"/>
  <c r="GUA67" i="7"/>
  <c r="GUC67" i="7"/>
  <c r="GUE67" i="7"/>
  <c r="GUG67" i="7"/>
  <c r="GUI67" i="7"/>
  <c r="GUK67" i="7"/>
  <c r="GUM67" i="7"/>
  <c r="GUO67" i="7"/>
  <c r="GUQ67" i="7"/>
  <c r="GUS67" i="7"/>
  <c r="GUU67" i="7"/>
  <c r="GUW67" i="7"/>
  <c r="GUY67" i="7"/>
  <c r="GVA67" i="7"/>
  <c r="GVC67" i="7"/>
  <c r="GVE67" i="7"/>
  <c r="GVG67" i="7"/>
  <c r="GVI67" i="7"/>
  <c r="GVK67" i="7"/>
  <c r="GVM67" i="7"/>
  <c r="GVO67" i="7"/>
  <c r="GVQ67" i="7"/>
  <c r="GVS67" i="7"/>
  <c r="GVU67" i="7"/>
  <c r="GVW67" i="7"/>
  <c r="GVY67" i="7"/>
  <c r="GWA67" i="7"/>
  <c r="GWC67" i="7"/>
  <c r="GWE67" i="7"/>
  <c r="GWG67" i="7"/>
  <c r="GWI67" i="7"/>
  <c r="GWK67" i="7"/>
  <c r="GWM67" i="7"/>
  <c r="GWO67" i="7"/>
  <c r="GWQ67" i="7"/>
  <c r="GWS67" i="7"/>
  <c r="GWU67" i="7"/>
  <c r="GWW67" i="7"/>
  <c r="GWY67" i="7"/>
  <c r="GXA67" i="7"/>
  <c r="GXC67" i="7"/>
  <c r="GXE67" i="7"/>
  <c r="GXG67" i="7"/>
  <c r="GXI67" i="7"/>
  <c r="GXK67" i="7"/>
  <c r="GXM67" i="7"/>
  <c r="GXO67" i="7"/>
  <c r="GXQ67" i="7"/>
  <c r="GXS67" i="7"/>
  <c r="GXU67" i="7"/>
  <c r="GXW67" i="7"/>
  <c r="GXY67" i="7"/>
  <c r="GYA67" i="7"/>
  <c r="GYC67" i="7"/>
  <c r="GYE67" i="7"/>
  <c r="GYG67" i="7"/>
  <c r="GYI67" i="7"/>
  <c r="GYK67" i="7"/>
  <c r="GYM67" i="7"/>
  <c r="GYO67" i="7"/>
  <c r="GYQ67" i="7"/>
  <c r="GYS67" i="7"/>
  <c r="GYU67" i="7"/>
  <c r="GYW67" i="7"/>
  <c r="GYY67" i="7"/>
  <c r="GZA67" i="7"/>
  <c r="GZC67" i="7"/>
  <c r="GZE67" i="7"/>
  <c r="GZG67" i="7"/>
  <c r="GZI67" i="7"/>
  <c r="GZK67" i="7"/>
  <c r="GZM67" i="7"/>
  <c r="GZO67" i="7"/>
  <c r="GZQ67" i="7"/>
  <c r="GZS67" i="7"/>
  <c r="GZU67" i="7"/>
  <c r="GZW67" i="7"/>
  <c r="GZY67" i="7"/>
  <c r="HAA67" i="7"/>
  <c r="HAC67" i="7"/>
  <c r="HAE67" i="7"/>
  <c r="HAG67" i="7"/>
  <c r="HAI67" i="7"/>
  <c r="HAK67" i="7"/>
  <c r="HAM67" i="7"/>
  <c r="HAO67" i="7"/>
  <c r="HAQ67" i="7"/>
  <c r="HAS67" i="7"/>
  <c r="HAU67" i="7"/>
  <c r="HAW67" i="7"/>
  <c r="HAY67" i="7"/>
  <c r="HBA67" i="7"/>
  <c r="HBC67" i="7"/>
  <c r="HBE67" i="7"/>
  <c r="HBG67" i="7"/>
  <c r="HBI67" i="7"/>
  <c r="HBK67" i="7"/>
  <c r="HBM67" i="7"/>
  <c r="HBO67" i="7"/>
  <c r="HBQ67" i="7"/>
  <c r="HBS67" i="7"/>
  <c r="HBU67" i="7"/>
  <c r="HBW67" i="7"/>
  <c r="HBY67" i="7"/>
  <c r="HCA67" i="7"/>
  <c r="HCC67" i="7"/>
  <c r="HCE67" i="7"/>
  <c r="HCG67" i="7"/>
  <c r="HCI67" i="7"/>
  <c r="HCK67" i="7"/>
  <c r="HCM67" i="7"/>
  <c r="HCO67" i="7"/>
  <c r="HCQ67" i="7"/>
  <c r="HCS67" i="7"/>
  <c r="HCU67" i="7"/>
  <c r="HCW67" i="7"/>
  <c r="HCY67" i="7"/>
  <c r="HDA67" i="7"/>
  <c r="HDC67" i="7"/>
  <c r="HDE67" i="7"/>
  <c r="HDG67" i="7"/>
  <c r="HDI67" i="7"/>
  <c r="HDK67" i="7"/>
  <c r="HDM67" i="7"/>
  <c r="HDO67" i="7"/>
  <c r="HDQ67" i="7"/>
  <c r="HDS67" i="7"/>
  <c r="HDU67" i="7"/>
  <c r="HDW67" i="7"/>
  <c r="HDY67" i="7"/>
  <c r="HEA67" i="7"/>
  <c r="HEC67" i="7"/>
  <c r="HEE67" i="7"/>
  <c r="HEG67" i="7"/>
  <c r="HEI67" i="7"/>
  <c r="HEK67" i="7"/>
  <c r="HEM67" i="7"/>
  <c r="HEO67" i="7"/>
  <c r="HEQ67" i="7"/>
  <c r="HES67" i="7"/>
  <c r="HEU67" i="7"/>
  <c r="HEW67" i="7"/>
  <c r="HEY67" i="7"/>
  <c r="HFA67" i="7"/>
  <c r="HFC67" i="7"/>
  <c r="HFE67" i="7"/>
  <c r="HFG67" i="7"/>
  <c r="HFI67" i="7"/>
  <c r="HFK67" i="7"/>
  <c r="HFM67" i="7"/>
  <c r="HFO67" i="7"/>
  <c r="HFQ67" i="7"/>
  <c r="HFS67" i="7"/>
  <c r="HFU67" i="7"/>
  <c r="HFW67" i="7"/>
  <c r="HFY67" i="7"/>
  <c r="HGA67" i="7"/>
  <c r="HGC67" i="7"/>
  <c r="HGE67" i="7"/>
  <c r="HGG67" i="7"/>
  <c r="HGI67" i="7"/>
  <c r="HGK67" i="7"/>
  <c r="HGM67" i="7"/>
  <c r="HGO67" i="7"/>
  <c r="HGQ67" i="7"/>
  <c r="HGS67" i="7"/>
  <c r="HGU67" i="7"/>
  <c r="HGW67" i="7"/>
  <c r="HGY67" i="7"/>
  <c r="HHA67" i="7"/>
  <c r="HHC67" i="7"/>
  <c r="HHE67" i="7"/>
  <c r="HHG67" i="7"/>
  <c r="HHI67" i="7"/>
  <c r="HHK67" i="7"/>
  <c r="HHM67" i="7"/>
  <c r="HHO67" i="7"/>
  <c r="HHQ67" i="7"/>
  <c r="HHS67" i="7"/>
  <c r="HHU67" i="7"/>
  <c r="HHW67" i="7"/>
  <c r="HHY67" i="7"/>
  <c r="HIA67" i="7"/>
  <c r="HIC67" i="7"/>
  <c r="HIE67" i="7"/>
  <c r="HIG67" i="7"/>
  <c r="HII67" i="7"/>
  <c r="HIK67" i="7"/>
  <c r="HIM67" i="7"/>
  <c r="HIO67" i="7"/>
  <c r="HIQ67" i="7"/>
  <c r="HIS67" i="7"/>
  <c r="HIU67" i="7"/>
  <c r="HIW67" i="7"/>
  <c r="HIY67" i="7"/>
  <c r="HJA67" i="7"/>
  <c r="HJC67" i="7"/>
  <c r="HJE67" i="7"/>
  <c r="HJG67" i="7"/>
  <c r="HJI67" i="7"/>
  <c r="HJK67" i="7"/>
  <c r="HJM67" i="7"/>
  <c r="HJO67" i="7"/>
  <c r="HJQ67" i="7"/>
  <c r="HJS67" i="7"/>
  <c r="HJU67" i="7"/>
  <c r="HJW67" i="7"/>
  <c r="HJY67" i="7"/>
  <c r="HKA67" i="7"/>
  <c r="HKC67" i="7"/>
  <c r="HKE67" i="7"/>
  <c r="HKG67" i="7"/>
  <c r="HKI67" i="7"/>
  <c r="HKK67" i="7"/>
  <c r="HKM67" i="7"/>
  <c r="HKO67" i="7"/>
  <c r="HKQ67" i="7"/>
  <c r="HKS67" i="7"/>
  <c r="HKU67" i="7"/>
  <c r="HKW67" i="7"/>
  <c r="HKY67" i="7"/>
  <c r="HLA67" i="7"/>
  <c r="HLC67" i="7"/>
  <c r="HLE67" i="7"/>
  <c r="HLG67" i="7"/>
  <c r="HLI67" i="7"/>
  <c r="HLK67" i="7"/>
  <c r="HLM67" i="7"/>
  <c r="HLO67" i="7"/>
  <c r="HLQ67" i="7"/>
  <c r="HLS67" i="7"/>
  <c r="HLU67" i="7"/>
  <c r="HLW67" i="7"/>
  <c r="HLY67" i="7"/>
  <c r="HMA67" i="7"/>
  <c r="HMC67" i="7"/>
  <c r="HME67" i="7"/>
  <c r="HMG67" i="7"/>
  <c r="HMI67" i="7"/>
  <c r="HMK67" i="7"/>
  <c r="HMM67" i="7"/>
  <c r="HMO67" i="7"/>
  <c r="HMQ67" i="7"/>
  <c r="HMS67" i="7"/>
  <c r="HMU67" i="7"/>
  <c r="HMW67" i="7"/>
  <c r="HMY67" i="7"/>
  <c r="HNA67" i="7"/>
  <c r="HNC67" i="7"/>
  <c r="HNE67" i="7"/>
  <c r="HNG67" i="7"/>
  <c r="HNI67" i="7"/>
  <c r="HNK67" i="7"/>
  <c r="HNM67" i="7"/>
  <c r="HNO67" i="7"/>
  <c r="HNQ67" i="7"/>
  <c r="HNS67" i="7"/>
  <c r="HNU67" i="7"/>
  <c r="HNW67" i="7"/>
  <c r="HNY67" i="7"/>
  <c r="HOA67" i="7"/>
  <c r="HOC67" i="7"/>
  <c r="HOE67" i="7"/>
  <c r="HOG67" i="7"/>
  <c r="HOI67" i="7"/>
  <c r="HOK67" i="7"/>
  <c r="HOM67" i="7"/>
  <c r="HOO67" i="7"/>
  <c r="HOQ67" i="7"/>
  <c r="HOS67" i="7"/>
  <c r="HOU67" i="7"/>
  <c r="HOW67" i="7"/>
  <c r="HOY67" i="7"/>
  <c r="HPA67" i="7"/>
  <c r="HPC67" i="7"/>
  <c r="HPE67" i="7"/>
  <c r="HPG67" i="7"/>
  <c r="HPI67" i="7"/>
  <c r="HPK67" i="7"/>
  <c r="HPM67" i="7"/>
  <c r="HPO67" i="7"/>
  <c r="HPQ67" i="7"/>
  <c r="HPS67" i="7"/>
  <c r="HPU67" i="7"/>
  <c r="HPW67" i="7"/>
  <c r="HPY67" i="7"/>
  <c r="HQA67" i="7"/>
  <c r="HQC67" i="7"/>
  <c r="HQE67" i="7"/>
  <c r="HQG67" i="7"/>
  <c r="HQI67" i="7"/>
  <c r="HQK67" i="7"/>
  <c r="HQM67" i="7"/>
  <c r="HQO67" i="7"/>
  <c r="HQQ67" i="7"/>
  <c r="HQS67" i="7"/>
  <c r="HQU67" i="7"/>
  <c r="HQW67" i="7"/>
  <c r="HQY67" i="7"/>
  <c r="HRA67" i="7"/>
  <c r="HRC67" i="7"/>
  <c r="HRE67" i="7"/>
  <c r="HRG67" i="7"/>
  <c r="HRI67" i="7"/>
  <c r="HRK67" i="7"/>
  <c r="HRM67" i="7"/>
  <c r="HRO67" i="7"/>
  <c r="HRQ67" i="7"/>
  <c r="HRS67" i="7"/>
  <c r="HRU67" i="7"/>
  <c r="HRW67" i="7"/>
  <c r="HRY67" i="7"/>
  <c r="HSA67" i="7"/>
  <c r="HSC67" i="7"/>
  <c r="HSE67" i="7"/>
  <c r="HSG67" i="7"/>
  <c r="HSI67" i="7"/>
  <c r="HSK67" i="7"/>
  <c r="HSM67" i="7"/>
  <c r="HSO67" i="7"/>
  <c r="HSQ67" i="7"/>
  <c r="HSS67" i="7"/>
  <c r="HSU67" i="7"/>
  <c r="HSW67" i="7"/>
  <c r="HSY67" i="7"/>
  <c r="HTA67" i="7"/>
  <c r="HTC67" i="7"/>
  <c r="HTE67" i="7"/>
  <c r="HTG67" i="7"/>
  <c r="HTI67" i="7"/>
  <c r="HTK67" i="7"/>
  <c r="HTM67" i="7"/>
  <c r="HTO67" i="7"/>
  <c r="HTQ67" i="7"/>
  <c r="HTS67" i="7"/>
  <c r="HTU67" i="7"/>
  <c r="HTW67" i="7"/>
  <c r="HTY67" i="7"/>
  <c r="HUA67" i="7"/>
  <c r="HUC67" i="7"/>
  <c r="HUE67" i="7"/>
  <c r="HUG67" i="7"/>
  <c r="HUI67" i="7"/>
  <c r="HUK67" i="7"/>
  <c r="HUM67" i="7"/>
  <c r="HUO67" i="7"/>
  <c r="HUQ67" i="7"/>
  <c r="HUS67" i="7"/>
  <c r="HUU67" i="7"/>
  <c r="HUW67" i="7"/>
  <c r="HUY67" i="7"/>
  <c r="HVA67" i="7"/>
  <c r="HVC67" i="7"/>
  <c r="HVE67" i="7"/>
  <c r="HVG67" i="7"/>
  <c r="HVI67" i="7"/>
  <c r="HVK67" i="7"/>
  <c r="HVM67" i="7"/>
  <c r="HVO67" i="7"/>
  <c r="HVQ67" i="7"/>
  <c r="HVS67" i="7"/>
  <c r="HVU67" i="7"/>
  <c r="HVW67" i="7"/>
  <c r="HVY67" i="7"/>
  <c r="HWA67" i="7"/>
  <c r="HWC67" i="7"/>
  <c r="HWE67" i="7"/>
  <c r="HWG67" i="7"/>
  <c r="HWI67" i="7"/>
  <c r="HWK67" i="7"/>
  <c r="HWM67" i="7"/>
  <c r="HWO67" i="7"/>
  <c r="HWQ67" i="7"/>
  <c r="HWS67" i="7"/>
  <c r="HWU67" i="7"/>
  <c r="HWW67" i="7"/>
  <c r="HWY67" i="7"/>
  <c r="HXA67" i="7"/>
  <c r="HXC67" i="7"/>
  <c r="HXE67" i="7"/>
  <c r="HXG67" i="7"/>
  <c r="HXI67" i="7"/>
  <c r="HXK67" i="7"/>
  <c r="HXM67" i="7"/>
  <c r="HXO67" i="7"/>
  <c r="HXQ67" i="7"/>
  <c r="HXS67" i="7"/>
  <c r="HXU67" i="7"/>
  <c r="HXW67" i="7"/>
  <c r="HXY67" i="7"/>
  <c r="HYA67" i="7"/>
  <c r="HYC67" i="7"/>
  <c r="HYE67" i="7"/>
  <c r="HYG67" i="7"/>
  <c r="HYI67" i="7"/>
  <c r="HYK67" i="7"/>
  <c r="HYM67" i="7"/>
  <c r="HYO67" i="7"/>
  <c r="HYQ67" i="7"/>
  <c r="HYS67" i="7"/>
  <c r="HYU67" i="7"/>
  <c r="HYW67" i="7"/>
  <c r="HYY67" i="7"/>
  <c r="HZA67" i="7"/>
  <c r="HZC67" i="7"/>
  <c r="HZE67" i="7"/>
  <c r="HZG67" i="7"/>
  <c r="HZI67" i="7"/>
  <c r="HZK67" i="7"/>
  <c r="HZM67" i="7"/>
  <c r="HZO67" i="7"/>
  <c r="HZQ67" i="7"/>
  <c r="HZS67" i="7"/>
  <c r="HZU67" i="7"/>
  <c r="HZW67" i="7"/>
  <c r="HZY67" i="7"/>
  <c r="IAA67" i="7"/>
  <c r="IAC67" i="7"/>
  <c r="IAE67" i="7"/>
  <c r="IAG67" i="7"/>
  <c r="IAI67" i="7"/>
  <c r="IAK67" i="7"/>
  <c r="IAM67" i="7"/>
  <c r="IAO67" i="7"/>
  <c r="IAQ67" i="7"/>
  <c r="IAS67" i="7"/>
  <c r="IAU67" i="7"/>
  <c r="IAW67" i="7"/>
  <c r="IAY67" i="7"/>
  <c r="IBA67" i="7"/>
  <c r="IBC67" i="7"/>
  <c r="IBE67" i="7"/>
  <c r="IBG67" i="7"/>
  <c r="IBI67" i="7"/>
  <c r="IBK67" i="7"/>
  <c r="IBM67" i="7"/>
  <c r="IBO67" i="7"/>
  <c r="IBQ67" i="7"/>
  <c r="IBS67" i="7"/>
  <c r="IBU67" i="7"/>
  <c r="IBW67" i="7"/>
  <c r="IBY67" i="7"/>
  <c r="ICA67" i="7"/>
  <c r="ICC67" i="7"/>
  <c r="ICE67" i="7"/>
  <c r="ICG67" i="7"/>
  <c r="ICI67" i="7"/>
  <c r="ICK67" i="7"/>
  <c r="ICM67" i="7"/>
  <c r="ICO67" i="7"/>
  <c r="ICQ67" i="7"/>
  <c r="ICS67" i="7"/>
  <c r="ICU67" i="7"/>
  <c r="ICW67" i="7"/>
  <c r="ICY67" i="7"/>
  <c r="IDA67" i="7"/>
  <c r="IDC67" i="7"/>
  <c r="IDE67" i="7"/>
  <c r="IDG67" i="7"/>
  <c r="IDI67" i="7"/>
  <c r="IDK67" i="7"/>
  <c r="IDM67" i="7"/>
  <c r="IDO67" i="7"/>
  <c r="IDQ67" i="7"/>
  <c r="IDS67" i="7"/>
  <c r="IDU67" i="7"/>
  <c r="IDW67" i="7"/>
  <c r="IDY67" i="7"/>
  <c r="IEA67" i="7"/>
  <c r="IEC67" i="7"/>
  <c r="IEE67" i="7"/>
  <c r="IEG67" i="7"/>
  <c r="IEI67" i="7"/>
  <c r="IEK67" i="7"/>
  <c r="IEM67" i="7"/>
  <c r="IEO67" i="7"/>
  <c r="IEQ67" i="7"/>
  <c r="IES67" i="7"/>
  <c r="IEU67" i="7"/>
  <c r="IEW67" i="7"/>
  <c r="IEY67" i="7"/>
  <c r="IFA67" i="7"/>
  <c r="IFC67" i="7"/>
  <c r="IFE67" i="7"/>
  <c r="IFG67" i="7"/>
  <c r="IFI67" i="7"/>
  <c r="IFK67" i="7"/>
  <c r="IFM67" i="7"/>
  <c r="IFO67" i="7"/>
  <c r="IFQ67" i="7"/>
  <c r="IFS67" i="7"/>
  <c r="IFU67" i="7"/>
  <c r="IFW67" i="7"/>
  <c r="IFY67" i="7"/>
  <c r="IGA67" i="7"/>
  <c r="IGC67" i="7"/>
  <c r="IGE67" i="7"/>
  <c r="IGG67" i="7"/>
  <c r="IGI67" i="7"/>
  <c r="IGK67" i="7"/>
  <c r="IGM67" i="7"/>
  <c r="IGO67" i="7"/>
  <c r="IGQ67" i="7"/>
  <c r="IGS67" i="7"/>
  <c r="IGU67" i="7"/>
  <c r="IGW67" i="7"/>
  <c r="IGY67" i="7"/>
  <c r="IHA67" i="7"/>
  <c r="IHC67" i="7"/>
  <c r="IHE67" i="7"/>
  <c r="IHG67" i="7"/>
  <c r="IHI67" i="7"/>
  <c r="IHK67" i="7"/>
  <c r="IHM67" i="7"/>
  <c r="IHO67" i="7"/>
  <c r="IHQ67" i="7"/>
  <c r="IHS67" i="7"/>
  <c r="IHU67" i="7"/>
  <c r="IHW67" i="7"/>
  <c r="IHY67" i="7"/>
  <c r="IIA67" i="7"/>
  <c r="IIC67" i="7"/>
  <c r="IIE67" i="7"/>
  <c r="IIG67" i="7"/>
  <c r="III67" i="7"/>
  <c r="IIK67" i="7"/>
  <c r="IIM67" i="7"/>
  <c r="IIO67" i="7"/>
  <c r="IIQ67" i="7"/>
  <c r="IIS67" i="7"/>
  <c r="IIU67" i="7"/>
  <c r="IIW67" i="7"/>
  <c r="IIY67" i="7"/>
  <c r="IJA67" i="7"/>
  <c r="IJC67" i="7"/>
  <c r="IJE67" i="7"/>
  <c r="IJG67" i="7"/>
  <c r="IJI67" i="7"/>
  <c r="IJK67" i="7"/>
  <c r="IJM67" i="7"/>
  <c r="IJO67" i="7"/>
  <c r="IJQ67" i="7"/>
  <c r="IJS67" i="7"/>
  <c r="IJU67" i="7"/>
  <c r="IJW67" i="7"/>
  <c r="IJY67" i="7"/>
  <c r="IKA67" i="7"/>
  <c r="IKC67" i="7"/>
  <c r="IKE67" i="7"/>
  <c r="IKG67" i="7"/>
  <c r="IKI67" i="7"/>
  <c r="IKK67" i="7"/>
  <c r="IKM67" i="7"/>
  <c r="IKO67" i="7"/>
  <c r="IKQ67" i="7"/>
  <c r="IKS67" i="7"/>
  <c r="IKU67" i="7"/>
  <c r="IKW67" i="7"/>
  <c r="IKY67" i="7"/>
  <c r="ILA67" i="7"/>
  <c r="ILC67" i="7"/>
  <c r="ILE67" i="7"/>
  <c r="ILG67" i="7"/>
  <c r="ILI67" i="7"/>
  <c r="ILK67" i="7"/>
  <c r="ILM67" i="7"/>
  <c r="ILO67" i="7"/>
  <c r="ILQ67" i="7"/>
  <c r="ILS67" i="7"/>
  <c r="ILU67" i="7"/>
  <c r="ILW67" i="7"/>
  <c r="ILY67" i="7"/>
  <c r="IMA67" i="7"/>
  <c r="IMC67" i="7"/>
  <c r="IME67" i="7"/>
  <c r="IMG67" i="7"/>
  <c r="IMI67" i="7"/>
  <c r="IMK67" i="7"/>
  <c r="IMM67" i="7"/>
  <c r="IMO67" i="7"/>
  <c r="IMQ67" i="7"/>
  <c r="IMS67" i="7"/>
  <c r="IMU67" i="7"/>
  <c r="IMW67" i="7"/>
  <c r="IMY67" i="7"/>
  <c r="INA67" i="7"/>
  <c r="INC67" i="7"/>
  <c r="INE67" i="7"/>
  <c r="ING67" i="7"/>
  <c r="INI67" i="7"/>
  <c r="INK67" i="7"/>
  <c r="INM67" i="7"/>
  <c r="INO67" i="7"/>
  <c r="INQ67" i="7"/>
  <c r="INS67" i="7"/>
  <c r="INU67" i="7"/>
  <c r="INW67" i="7"/>
  <c r="INY67" i="7"/>
  <c r="IOA67" i="7"/>
  <c r="IOC67" i="7"/>
  <c r="IOE67" i="7"/>
  <c r="IOG67" i="7"/>
  <c r="IOI67" i="7"/>
  <c r="IOK67" i="7"/>
  <c r="IOM67" i="7"/>
  <c r="IOO67" i="7"/>
  <c r="IOQ67" i="7"/>
  <c r="IOS67" i="7"/>
  <c r="IOU67" i="7"/>
  <c r="IOW67" i="7"/>
  <c r="IOY67" i="7"/>
  <c r="IPA67" i="7"/>
  <c r="IPC67" i="7"/>
  <c r="IPE67" i="7"/>
  <c r="IPG67" i="7"/>
  <c r="IPI67" i="7"/>
  <c r="IPK67" i="7"/>
  <c r="IPM67" i="7"/>
  <c r="IPO67" i="7"/>
  <c r="IPQ67" i="7"/>
  <c r="IPS67" i="7"/>
  <c r="IPU67" i="7"/>
  <c r="IPW67" i="7"/>
  <c r="IPY67" i="7"/>
  <c r="IQA67" i="7"/>
  <c r="IQC67" i="7"/>
  <c r="IQE67" i="7"/>
  <c r="IQG67" i="7"/>
  <c r="IQI67" i="7"/>
  <c r="IQK67" i="7"/>
  <c r="IQM67" i="7"/>
  <c r="IQO67" i="7"/>
  <c r="IQQ67" i="7"/>
  <c r="IQS67" i="7"/>
  <c r="IQU67" i="7"/>
  <c r="IQW67" i="7"/>
  <c r="IQY67" i="7"/>
  <c r="IRA67" i="7"/>
  <c r="IRC67" i="7"/>
  <c r="IRE67" i="7"/>
  <c r="IRG67" i="7"/>
  <c r="IRI67" i="7"/>
  <c r="IRK67" i="7"/>
  <c r="IRM67" i="7"/>
  <c r="IRO67" i="7"/>
  <c r="IRQ67" i="7"/>
  <c r="IRS67" i="7"/>
  <c r="IRU67" i="7"/>
  <c r="IRW67" i="7"/>
  <c r="IRY67" i="7"/>
  <c r="ISA67" i="7"/>
  <c r="ISC67" i="7"/>
  <c r="ISE67" i="7"/>
  <c r="ISG67" i="7"/>
  <c r="ISI67" i="7"/>
  <c r="ISK67" i="7"/>
  <c r="ISM67" i="7"/>
  <c r="ISO67" i="7"/>
  <c r="ISQ67" i="7"/>
  <c r="ISS67" i="7"/>
  <c r="ISU67" i="7"/>
  <c r="ISW67" i="7"/>
  <c r="ISY67" i="7"/>
  <c r="ITA67" i="7"/>
  <c r="ITC67" i="7"/>
  <c r="ITE67" i="7"/>
  <c r="ITG67" i="7"/>
  <c r="ITI67" i="7"/>
  <c r="ITK67" i="7"/>
  <c r="ITM67" i="7"/>
  <c r="ITO67" i="7"/>
  <c r="ITQ67" i="7"/>
  <c r="ITS67" i="7"/>
  <c r="ITU67" i="7"/>
  <c r="ITW67" i="7"/>
  <c r="ITY67" i="7"/>
  <c r="IUA67" i="7"/>
  <c r="IUC67" i="7"/>
  <c r="IUE67" i="7"/>
  <c r="IUG67" i="7"/>
  <c r="IUI67" i="7"/>
  <c r="IUK67" i="7"/>
  <c r="IUM67" i="7"/>
  <c r="IUO67" i="7"/>
  <c r="IUQ67" i="7"/>
  <c r="IUS67" i="7"/>
  <c r="IUU67" i="7"/>
  <c r="IUW67" i="7"/>
  <c r="IUY67" i="7"/>
  <c r="IVA67" i="7"/>
  <c r="IVC67" i="7"/>
  <c r="IVE67" i="7"/>
  <c r="IVG67" i="7"/>
  <c r="IVI67" i="7"/>
  <c r="IVK67" i="7"/>
  <c r="IVM67" i="7"/>
  <c r="IVO67" i="7"/>
  <c r="IVQ67" i="7"/>
  <c r="IVS67" i="7"/>
  <c r="IVU67" i="7"/>
  <c r="IVW67" i="7"/>
  <c r="IVY67" i="7"/>
  <c r="IWA67" i="7"/>
  <c r="IWC67" i="7"/>
  <c r="IWE67" i="7"/>
  <c r="IWG67" i="7"/>
  <c r="IWI67" i="7"/>
  <c r="IWK67" i="7"/>
  <c r="IWM67" i="7"/>
  <c r="IWO67" i="7"/>
  <c r="IWQ67" i="7"/>
  <c r="IWS67" i="7"/>
  <c r="IWU67" i="7"/>
  <c r="IWW67" i="7"/>
  <c r="IWY67" i="7"/>
  <c r="IXA67" i="7"/>
  <c r="IXC67" i="7"/>
  <c r="IXE67" i="7"/>
  <c r="IXG67" i="7"/>
  <c r="IXI67" i="7"/>
  <c r="IXK67" i="7"/>
  <c r="IXM67" i="7"/>
  <c r="IXO67" i="7"/>
  <c r="IXQ67" i="7"/>
  <c r="IXS67" i="7"/>
  <c r="IXU67" i="7"/>
  <c r="IXW67" i="7"/>
  <c r="IXY67" i="7"/>
  <c r="IYA67" i="7"/>
  <c r="IYC67" i="7"/>
  <c r="IYE67" i="7"/>
  <c r="IYG67" i="7"/>
  <c r="IYI67" i="7"/>
  <c r="IYK67" i="7"/>
  <c r="IYM67" i="7"/>
  <c r="IYO67" i="7"/>
  <c r="IYQ67" i="7"/>
  <c r="IYS67" i="7"/>
  <c r="IYU67" i="7"/>
  <c r="IYW67" i="7"/>
  <c r="IYY67" i="7"/>
  <c r="IZA67" i="7"/>
  <c r="IZC67" i="7"/>
  <c r="IZE67" i="7"/>
  <c r="IZG67" i="7"/>
  <c r="IZI67" i="7"/>
  <c r="IZK67" i="7"/>
  <c r="IZM67" i="7"/>
  <c r="IZO67" i="7"/>
  <c r="IZQ67" i="7"/>
  <c r="IZS67" i="7"/>
  <c r="IZU67" i="7"/>
  <c r="IZW67" i="7"/>
  <c r="IZY67" i="7"/>
  <c r="JAA67" i="7"/>
  <c r="JAC67" i="7"/>
  <c r="JAE67" i="7"/>
  <c r="JAG67" i="7"/>
  <c r="JAI67" i="7"/>
  <c r="JAK67" i="7"/>
  <c r="JAM67" i="7"/>
  <c r="JAO67" i="7"/>
  <c r="JAQ67" i="7"/>
  <c r="JAS67" i="7"/>
  <c r="JAU67" i="7"/>
  <c r="JAW67" i="7"/>
  <c r="JAY67" i="7"/>
  <c r="JBA67" i="7"/>
  <c r="JBC67" i="7"/>
  <c r="JBE67" i="7"/>
  <c r="JBG67" i="7"/>
  <c r="JBI67" i="7"/>
  <c r="JBK67" i="7"/>
  <c r="JBM67" i="7"/>
  <c r="JBO67" i="7"/>
  <c r="JBQ67" i="7"/>
  <c r="JBS67" i="7"/>
  <c r="JBU67" i="7"/>
  <c r="JBW67" i="7"/>
  <c r="JBY67" i="7"/>
  <c r="JCA67" i="7"/>
  <c r="JCC67" i="7"/>
  <c r="JCE67" i="7"/>
  <c r="JCG67" i="7"/>
  <c r="JCI67" i="7"/>
  <c r="JCK67" i="7"/>
  <c r="JCM67" i="7"/>
  <c r="JCO67" i="7"/>
  <c r="JCQ67" i="7"/>
  <c r="JCS67" i="7"/>
  <c r="JCU67" i="7"/>
  <c r="JCW67" i="7"/>
  <c r="JCY67" i="7"/>
  <c r="JDA67" i="7"/>
  <c r="JDC67" i="7"/>
  <c r="JDE67" i="7"/>
  <c r="JDG67" i="7"/>
  <c r="JDI67" i="7"/>
  <c r="JDK67" i="7"/>
  <c r="JDM67" i="7"/>
  <c r="JDO67" i="7"/>
  <c r="JDQ67" i="7"/>
  <c r="JDS67" i="7"/>
  <c r="JDU67" i="7"/>
  <c r="JDW67" i="7"/>
  <c r="JDY67" i="7"/>
  <c r="JEA67" i="7"/>
  <c r="JEC67" i="7"/>
  <c r="JEE67" i="7"/>
  <c r="JEG67" i="7"/>
  <c r="JEI67" i="7"/>
  <c r="JEK67" i="7"/>
  <c r="JEM67" i="7"/>
  <c r="JEO67" i="7"/>
  <c r="JEQ67" i="7"/>
  <c r="JES67" i="7"/>
  <c r="JEU67" i="7"/>
  <c r="JEW67" i="7"/>
  <c r="JEY67" i="7"/>
  <c r="JFA67" i="7"/>
  <c r="JFC67" i="7"/>
  <c r="JFE67" i="7"/>
  <c r="JFG67" i="7"/>
  <c r="JFI67" i="7"/>
  <c r="JFK67" i="7"/>
  <c r="JFM67" i="7"/>
  <c r="JFO67" i="7"/>
  <c r="JFQ67" i="7"/>
  <c r="JFS67" i="7"/>
  <c r="JFU67" i="7"/>
  <c r="JFW67" i="7"/>
  <c r="JFY67" i="7"/>
  <c r="JGA67" i="7"/>
  <c r="JGC67" i="7"/>
  <c r="JGE67" i="7"/>
  <c r="JGG67" i="7"/>
  <c r="JGI67" i="7"/>
  <c r="JGK67" i="7"/>
  <c r="JGM67" i="7"/>
  <c r="JGO67" i="7"/>
  <c r="JGQ67" i="7"/>
  <c r="JGS67" i="7"/>
  <c r="JGU67" i="7"/>
  <c r="JGW67" i="7"/>
  <c r="JGY67" i="7"/>
  <c r="JHA67" i="7"/>
  <c r="JHC67" i="7"/>
  <c r="JHE67" i="7"/>
  <c r="JHG67" i="7"/>
  <c r="JHI67" i="7"/>
  <c r="JHK67" i="7"/>
  <c r="JHM67" i="7"/>
  <c r="JHO67" i="7"/>
  <c r="JHQ67" i="7"/>
  <c r="JHS67" i="7"/>
  <c r="JHU67" i="7"/>
  <c r="JHW67" i="7"/>
  <c r="JHY67" i="7"/>
  <c r="JIA67" i="7"/>
  <c r="JIC67" i="7"/>
  <c r="JIE67" i="7"/>
  <c r="JIG67" i="7"/>
  <c r="JII67" i="7"/>
  <c r="JIK67" i="7"/>
  <c r="JIM67" i="7"/>
  <c r="JIO67" i="7"/>
  <c r="JIQ67" i="7"/>
  <c r="JIS67" i="7"/>
  <c r="JIU67" i="7"/>
  <c r="JIW67" i="7"/>
  <c r="JIY67" i="7"/>
  <c r="JJA67" i="7"/>
  <c r="JJC67" i="7"/>
  <c r="JJE67" i="7"/>
  <c r="JJG67" i="7"/>
  <c r="JJI67" i="7"/>
  <c r="JJK67" i="7"/>
  <c r="JJM67" i="7"/>
  <c r="JJO67" i="7"/>
  <c r="JJQ67" i="7"/>
  <c r="JJS67" i="7"/>
  <c r="JJU67" i="7"/>
  <c r="JJW67" i="7"/>
  <c r="JJY67" i="7"/>
  <c r="JKA67" i="7"/>
  <c r="JKC67" i="7"/>
  <c r="JKE67" i="7"/>
  <c r="JKG67" i="7"/>
  <c r="JKI67" i="7"/>
  <c r="JKK67" i="7"/>
  <c r="JKM67" i="7"/>
  <c r="JKO67" i="7"/>
  <c r="JKQ67" i="7"/>
  <c r="JKS67" i="7"/>
  <c r="JKU67" i="7"/>
  <c r="JKW67" i="7"/>
  <c r="JKY67" i="7"/>
  <c r="JLA67" i="7"/>
  <c r="JLC67" i="7"/>
  <c r="JLE67" i="7"/>
  <c r="JLG67" i="7"/>
  <c r="JLI67" i="7"/>
  <c r="JLK67" i="7"/>
  <c r="JLM67" i="7"/>
  <c r="JLO67" i="7"/>
  <c r="JLQ67" i="7"/>
  <c r="JLS67" i="7"/>
  <c r="JLU67" i="7"/>
  <c r="JLW67" i="7"/>
  <c r="JLY67" i="7"/>
  <c r="JMA67" i="7"/>
  <c r="JMC67" i="7"/>
  <c r="JME67" i="7"/>
  <c r="JMG67" i="7"/>
  <c r="JMI67" i="7"/>
  <c r="JMK67" i="7"/>
  <c r="JMM67" i="7"/>
  <c r="JMO67" i="7"/>
  <c r="JMQ67" i="7"/>
  <c r="JMS67" i="7"/>
  <c r="JMU67" i="7"/>
  <c r="JMW67" i="7"/>
  <c r="JMY67" i="7"/>
  <c r="JNA67" i="7"/>
  <c r="JNC67" i="7"/>
  <c r="JNE67" i="7"/>
  <c r="JNG67" i="7"/>
  <c r="JNI67" i="7"/>
  <c r="JNK67" i="7"/>
  <c r="JNM67" i="7"/>
  <c r="JNO67" i="7"/>
  <c r="JNQ67" i="7"/>
  <c r="JNS67" i="7"/>
  <c r="JNU67" i="7"/>
  <c r="JNW67" i="7"/>
  <c r="JNY67" i="7"/>
  <c r="JOA67" i="7"/>
  <c r="JOC67" i="7"/>
  <c r="JOE67" i="7"/>
  <c r="JOG67" i="7"/>
  <c r="JOI67" i="7"/>
  <c r="JOK67" i="7"/>
  <c r="JOM67" i="7"/>
  <c r="JOO67" i="7"/>
  <c r="JOQ67" i="7"/>
  <c r="JOS67" i="7"/>
  <c r="JOU67" i="7"/>
  <c r="JOW67" i="7"/>
  <c r="JOY67" i="7"/>
  <c r="JPA67" i="7"/>
  <c r="JPC67" i="7"/>
  <c r="JPE67" i="7"/>
  <c r="JPG67" i="7"/>
  <c r="JPI67" i="7"/>
  <c r="JPK67" i="7"/>
  <c r="JPM67" i="7"/>
  <c r="JPO67" i="7"/>
  <c r="JPQ67" i="7"/>
  <c r="JPS67" i="7"/>
  <c r="JPU67" i="7"/>
  <c r="JPW67" i="7"/>
  <c r="JPY67" i="7"/>
  <c r="JQA67" i="7"/>
  <c r="JQC67" i="7"/>
  <c r="JQE67" i="7"/>
  <c r="JQG67" i="7"/>
  <c r="JQI67" i="7"/>
  <c r="JQK67" i="7"/>
  <c r="JQM67" i="7"/>
  <c r="JQO67" i="7"/>
  <c r="JQQ67" i="7"/>
  <c r="JQS67" i="7"/>
  <c r="JQU67" i="7"/>
  <c r="JQW67" i="7"/>
  <c r="JQY67" i="7"/>
  <c r="JRA67" i="7"/>
  <c r="JRC67" i="7"/>
  <c r="JRE67" i="7"/>
  <c r="JRG67" i="7"/>
  <c r="JRI67" i="7"/>
  <c r="JRK67" i="7"/>
  <c r="JRM67" i="7"/>
  <c r="JRO67" i="7"/>
  <c r="JRQ67" i="7"/>
  <c r="JRS67" i="7"/>
  <c r="JRU67" i="7"/>
  <c r="JRW67" i="7"/>
  <c r="JRY67" i="7"/>
  <c r="JSA67" i="7"/>
  <c r="JSC67" i="7"/>
  <c r="JSE67" i="7"/>
  <c r="JSG67" i="7"/>
  <c r="JSI67" i="7"/>
  <c r="JSK67" i="7"/>
  <c r="JSM67" i="7"/>
  <c r="JSO67" i="7"/>
  <c r="JSQ67" i="7"/>
  <c r="JSS67" i="7"/>
  <c r="JSU67" i="7"/>
  <c r="JSW67" i="7"/>
  <c r="JSY67" i="7"/>
  <c r="JTA67" i="7"/>
  <c r="JTC67" i="7"/>
  <c r="JTE67" i="7"/>
  <c r="JTG67" i="7"/>
  <c r="JTI67" i="7"/>
  <c r="JTK67" i="7"/>
  <c r="JTM67" i="7"/>
  <c r="JTO67" i="7"/>
  <c r="JTQ67" i="7"/>
  <c r="JTS67" i="7"/>
  <c r="JTU67" i="7"/>
  <c r="JTW67" i="7"/>
  <c r="JTY67" i="7"/>
  <c r="JUA67" i="7"/>
  <c r="JUC67" i="7"/>
  <c r="JUE67" i="7"/>
  <c r="JUG67" i="7"/>
  <c r="JUI67" i="7"/>
  <c r="JUK67" i="7"/>
  <c r="JUM67" i="7"/>
  <c r="JUO67" i="7"/>
  <c r="JUQ67" i="7"/>
  <c r="JUS67" i="7"/>
  <c r="JUU67" i="7"/>
  <c r="JUW67" i="7"/>
  <c r="JUY67" i="7"/>
  <c r="JVA67" i="7"/>
  <c r="JVC67" i="7"/>
  <c r="JVE67" i="7"/>
  <c r="JVG67" i="7"/>
  <c r="JVI67" i="7"/>
  <c r="JVK67" i="7"/>
  <c r="JVM67" i="7"/>
  <c r="JVO67" i="7"/>
  <c r="JVQ67" i="7"/>
  <c r="JVS67" i="7"/>
  <c r="JVU67" i="7"/>
  <c r="JVW67" i="7"/>
  <c r="JVY67" i="7"/>
  <c r="JWA67" i="7"/>
  <c r="JWC67" i="7"/>
  <c r="JWE67" i="7"/>
  <c r="JWG67" i="7"/>
  <c r="JWI67" i="7"/>
  <c r="JWK67" i="7"/>
  <c r="JWM67" i="7"/>
  <c r="JWO67" i="7"/>
  <c r="JWQ67" i="7"/>
  <c r="JWS67" i="7"/>
  <c r="JWU67" i="7"/>
  <c r="JWW67" i="7"/>
  <c r="JWY67" i="7"/>
  <c r="JXA67" i="7"/>
  <c r="JXC67" i="7"/>
  <c r="JXE67" i="7"/>
  <c r="JXG67" i="7"/>
  <c r="JXI67" i="7"/>
  <c r="JXK67" i="7"/>
  <c r="JXM67" i="7"/>
  <c r="JXO67" i="7"/>
  <c r="JXQ67" i="7"/>
  <c r="JXS67" i="7"/>
  <c r="JXU67" i="7"/>
  <c r="JXW67" i="7"/>
  <c r="JXY67" i="7"/>
  <c r="JYA67" i="7"/>
  <c r="JYC67" i="7"/>
  <c r="JYE67" i="7"/>
  <c r="JYG67" i="7"/>
  <c r="JYI67" i="7"/>
  <c r="JYK67" i="7"/>
  <c r="JYM67" i="7"/>
  <c r="JYO67" i="7"/>
  <c r="JYQ67" i="7"/>
  <c r="JYS67" i="7"/>
  <c r="JYU67" i="7"/>
  <c r="JYW67" i="7"/>
  <c r="JYY67" i="7"/>
  <c r="JZA67" i="7"/>
  <c r="JZC67" i="7"/>
  <c r="JZE67" i="7"/>
  <c r="JZG67" i="7"/>
  <c r="JZI67" i="7"/>
  <c r="JZK67" i="7"/>
  <c r="JZM67" i="7"/>
  <c r="JZO67" i="7"/>
  <c r="JZQ67" i="7"/>
  <c r="JZS67" i="7"/>
  <c r="JZU67" i="7"/>
  <c r="JZW67" i="7"/>
  <c r="JZY67" i="7"/>
  <c r="KAA67" i="7"/>
  <c r="KAC67" i="7"/>
  <c r="KAE67" i="7"/>
  <c r="KAG67" i="7"/>
  <c r="KAI67" i="7"/>
  <c r="KAK67" i="7"/>
  <c r="KAM67" i="7"/>
  <c r="KAO67" i="7"/>
  <c r="KAQ67" i="7"/>
  <c r="KAS67" i="7"/>
  <c r="KAU67" i="7"/>
  <c r="KAW67" i="7"/>
  <c r="KAY67" i="7"/>
  <c r="KBA67" i="7"/>
  <c r="KBC67" i="7"/>
  <c r="KBE67" i="7"/>
  <c r="KBG67" i="7"/>
  <c r="KBI67" i="7"/>
  <c r="KBK67" i="7"/>
  <c r="KBM67" i="7"/>
  <c r="KBO67" i="7"/>
  <c r="KBQ67" i="7"/>
  <c r="KBS67" i="7"/>
  <c r="KBU67" i="7"/>
  <c r="KBW67" i="7"/>
  <c r="KBY67" i="7"/>
  <c r="KCA67" i="7"/>
  <c r="KCC67" i="7"/>
  <c r="KCE67" i="7"/>
  <c r="KCG67" i="7"/>
  <c r="KCI67" i="7"/>
  <c r="KCK67" i="7"/>
  <c r="KCM67" i="7"/>
  <c r="KCO67" i="7"/>
  <c r="KCQ67" i="7"/>
  <c r="KCS67" i="7"/>
  <c r="KCU67" i="7"/>
  <c r="KCW67" i="7"/>
  <c r="KCY67" i="7"/>
  <c r="KDA67" i="7"/>
  <c r="KDC67" i="7"/>
  <c r="KDE67" i="7"/>
  <c r="KDG67" i="7"/>
  <c r="KDI67" i="7"/>
  <c r="KDK67" i="7"/>
  <c r="KDM67" i="7"/>
  <c r="KDO67" i="7"/>
  <c r="KDQ67" i="7"/>
  <c r="KDS67" i="7"/>
  <c r="KDU67" i="7"/>
  <c r="KDW67" i="7"/>
  <c r="KDY67" i="7"/>
  <c r="KEA67" i="7"/>
  <c r="KEC67" i="7"/>
  <c r="KEE67" i="7"/>
  <c r="KEG67" i="7"/>
  <c r="KEI67" i="7"/>
  <c r="KEK67" i="7"/>
  <c r="KEM67" i="7"/>
  <c r="KEO67" i="7"/>
  <c r="KEQ67" i="7"/>
  <c r="KES67" i="7"/>
  <c r="KEU67" i="7"/>
  <c r="KEW67" i="7"/>
  <c r="KEY67" i="7"/>
  <c r="KFA67" i="7"/>
  <c r="KFC67" i="7"/>
  <c r="KFE67" i="7"/>
  <c r="KFG67" i="7"/>
  <c r="KFI67" i="7"/>
  <c r="KFK67" i="7"/>
  <c r="KFM67" i="7"/>
  <c r="KFO67" i="7"/>
  <c r="KFQ67" i="7"/>
  <c r="KFS67" i="7"/>
  <c r="KFU67" i="7"/>
  <c r="KFW67" i="7"/>
  <c r="KFY67" i="7"/>
  <c r="KGA67" i="7"/>
  <c r="KGC67" i="7"/>
  <c r="KGE67" i="7"/>
  <c r="KGG67" i="7"/>
  <c r="KGI67" i="7"/>
  <c r="KGK67" i="7"/>
  <c r="KGM67" i="7"/>
  <c r="KGO67" i="7"/>
  <c r="KGQ67" i="7"/>
  <c r="KGS67" i="7"/>
  <c r="KGU67" i="7"/>
  <c r="KGW67" i="7"/>
  <c r="KGY67" i="7"/>
  <c r="KHA67" i="7"/>
  <c r="KHC67" i="7"/>
  <c r="KHE67" i="7"/>
  <c r="KHG67" i="7"/>
  <c r="KHI67" i="7"/>
  <c r="KHK67" i="7"/>
  <c r="KHM67" i="7"/>
  <c r="KHO67" i="7"/>
  <c r="KHQ67" i="7"/>
  <c r="KHS67" i="7"/>
  <c r="KHU67" i="7"/>
  <c r="KHW67" i="7"/>
  <c r="KHY67" i="7"/>
  <c r="KIA67" i="7"/>
  <c r="KIC67" i="7"/>
  <c r="KIE67" i="7"/>
  <c r="KIG67" i="7"/>
  <c r="KII67" i="7"/>
  <c r="KIK67" i="7"/>
  <c r="KIM67" i="7"/>
  <c r="KIO67" i="7"/>
  <c r="KIQ67" i="7"/>
  <c r="KIS67" i="7"/>
  <c r="KIU67" i="7"/>
  <c r="KIW67" i="7"/>
  <c r="KIY67" i="7"/>
  <c r="KJA67" i="7"/>
  <c r="KJC67" i="7"/>
  <c r="KJE67" i="7"/>
  <c r="KJG67" i="7"/>
  <c r="KJI67" i="7"/>
  <c r="KJK67" i="7"/>
  <c r="KJM67" i="7"/>
  <c r="KJO67" i="7"/>
  <c r="KJQ67" i="7"/>
  <c r="KJS67" i="7"/>
  <c r="KJU67" i="7"/>
  <c r="KJW67" i="7"/>
  <c r="KJY67" i="7"/>
  <c r="KKA67" i="7"/>
  <c r="KKC67" i="7"/>
  <c r="KKE67" i="7"/>
  <c r="KKG67" i="7"/>
  <c r="KKI67" i="7"/>
  <c r="KKK67" i="7"/>
  <c r="KKM67" i="7"/>
  <c r="KKO67" i="7"/>
  <c r="KKQ67" i="7"/>
  <c r="KKS67" i="7"/>
  <c r="KKU67" i="7"/>
  <c r="KKW67" i="7"/>
  <c r="KKY67" i="7"/>
  <c r="KLA67" i="7"/>
  <c r="KLC67" i="7"/>
  <c r="KLE67" i="7"/>
  <c r="KLG67" i="7"/>
  <c r="KLI67" i="7"/>
  <c r="KLK67" i="7"/>
  <c r="KLM67" i="7"/>
  <c r="KLO67" i="7"/>
  <c r="KLQ67" i="7"/>
  <c r="KLS67" i="7"/>
  <c r="KLU67" i="7"/>
  <c r="KLW67" i="7"/>
  <c r="KLY67" i="7"/>
  <c r="KMA67" i="7"/>
  <c r="KMC67" i="7"/>
  <c r="KME67" i="7"/>
  <c r="KMG67" i="7"/>
  <c r="KMI67" i="7"/>
  <c r="KMK67" i="7"/>
  <c r="KMM67" i="7"/>
  <c r="KMO67" i="7"/>
  <c r="KMQ67" i="7"/>
  <c r="KMS67" i="7"/>
  <c r="KMU67" i="7"/>
  <c r="KMW67" i="7"/>
  <c r="KMY67" i="7"/>
  <c r="KNA67" i="7"/>
  <c r="KNC67" i="7"/>
  <c r="KNE67" i="7"/>
  <c r="KNG67" i="7"/>
  <c r="KNI67" i="7"/>
  <c r="KNK67" i="7"/>
  <c r="KNM67" i="7"/>
  <c r="KNO67" i="7"/>
  <c r="KNQ67" i="7"/>
  <c r="KNS67" i="7"/>
  <c r="KNU67" i="7"/>
  <c r="KNW67" i="7"/>
  <c r="KNY67" i="7"/>
  <c r="KOA67" i="7"/>
  <c r="KOC67" i="7"/>
  <c r="KOE67" i="7"/>
  <c r="KOG67" i="7"/>
  <c r="KOI67" i="7"/>
  <c r="KOK67" i="7"/>
  <c r="KOM67" i="7"/>
  <c r="KOO67" i="7"/>
  <c r="KOQ67" i="7"/>
  <c r="KOS67" i="7"/>
  <c r="KOU67" i="7"/>
  <c r="KOW67" i="7"/>
  <c r="KOY67" i="7"/>
  <c r="KPA67" i="7"/>
  <c r="KPC67" i="7"/>
  <c r="KPE67" i="7"/>
  <c r="KPG67" i="7"/>
  <c r="KPI67" i="7"/>
  <c r="KPK67" i="7"/>
  <c r="KPM67" i="7"/>
  <c r="KPO67" i="7"/>
  <c r="KPQ67" i="7"/>
  <c r="KPS67" i="7"/>
  <c r="KPU67" i="7"/>
  <c r="KPW67" i="7"/>
  <c r="KPY67" i="7"/>
  <c r="KQA67" i="7"/>
  <c r="KQC67" i="7"/>
  <c r="KQE67" i="7"/>
  <c r="KQG67" i="7"/>
  <c r="KQI67" i="7"/>
  <c r="KQK67" i="7"/>
  <c r="KQM67" i="7"/>
  <c r="KQO67" i="7"/>
  <c r="KQQ67" i="7"/>
  <c r="KQS67" i="7"/>
  <c r="KQU67" i="7"/>
  <c r="KQW67" i="7"/>
  <c r="KQY67" i="7"/>
  <c r="KRA67" i="7"/>
  <c r="KRC67" i="7"/>
  <c r="KRE67" i="7"/>
  <c r="KRG67" i="7"/>
  <c r="KRI67" i="7"/>
  <c r="KRK67" i="7"/>
  <c r="KRM67" i="7"/>
  <c r="KRO67" i="7"/>
  <c r="KRQ67" i="7"/>
  <c r="KRS67" i="7"/>
  <c r="KRU67" i="7"/>
  <c r="KRW67" i="7"/>
  <c r="KRY67" i="7"/>
  <c r="KSA67" i="7"/>
  <c r="KSC67" i="7"/>
  <c r="KSE67" i="7"/>
  <c r="KSG67" i="7"/>
  <c r="KSI67" i="7"/>
  <c r="KSK67" i="7"/>
  <c r="KSM67" i="7"/>
  <c r="KSO67" i="7"/>
  <c r="KSQ67" i="7"/>
  <c r="KSS67" i="7"/>
  <c r="KSU67" i="7"/>
  <c r="KSW67" i="7"/>
  <c r="KSY67" i="7"/>
  <c r="KTA67" i="7"/>
  <c r="KTC67" i="7"/>
  <c r="KTE67" i="7"/>
  <c r="KTG67" i="7"/>
  <c r="KTI67" i="7"/>
  <c r="KTK67" i="7"/>
  <c r="KTM67" i="7"/>
  <c r="KTO67" i="7"/>
  <c r="KTQ67" i="7"/>
  <c r="KTS67" i="7"/>
  <c r="KTU67" i="7"/>
  <c r="KTW67" i="7"/>
  <c r="KTY67" i="7"/>
  <c r="KUA67" i="7"/>
  <c r="KUC67" i="7"/>
  <c r="KUE67" i="7"/>
  <c r="KUG67" i="7"/>
  <c r="KUI67" i="7"/>
  <c r="KUK67" i="7"/>
  <c r="KUM67" i="7"/>
  <c r="KUO67" i="7"/>
  <c r="KUQ67" i="7"/>
  <c r="KUS67" i="7"/>
  <c r="KUU67" i="7"/>
  <c r="KUW67" i="7"/>
  <c r="KUY67" i="7"/>
  <c r="KVA67" i="7"/>
  <c r="KVC67" i="7"/>
  <c r="KVE67" i="7"/>
  <c r="KVG67" i="7"/>
  <c r="KVI67" i="7"/>
  <c r="KVK67" i="7"/>
  <c r="KVM67" i="7"/>
  <c r="KVO67" i="7"/>
  <c r="KVQ67" i="7"/>
  <c r="KVS67" i="7"/>
  <c r="KVU67" i="7"/>
  <c r="KVW67" i="7"/>
  <c r="KVY67" i="7"/>
  <c r="KWA67" i="7"/>
  <c r="KWC67" i="7"/>
  <c r="KWE67" i="7"/>
  <c r="KWG67" i="7"/>
  <c r="KWI67" i="7"/>
  <c r="KWK67" i="7"/>
  <c r="KWM67" i="7"/>
  <c r="KWO67" i="7"/>
  <c r="KWQ67" i="7"/>
  <c r="KWS67" i="7"/>
  <c r="KWU67" i="7"/>
  <c r="KWW67" i="7"/>
  <c r="KWY67" i="7"/>
  <c r="KXA67" i="7"/>
  <c r="KXC67" i="7"/>
  <c r="KXE67" i="7"/>
  <c r="KXG67" i="7"/>
  <c r="KXI67" i="7"/>
  <c r="KXK67" i="7"/>
  <c r="KXM67" i="7"/>
  <c r="KXO67" i="7"/>
  <c r="KXQ67" i="7"/>
  <c r="KXS67" i="7"/>
  <c r="KXU67" i="7"/>
  <c r="KXW67" i="7"/>
  <c r="KXY67" i="7"/>
  <c r="KYA67" i="7"/>
  <c r="KYC67" i="7"/>
  <c r="KYE67" i="7"/>
  <c r="KYG67" i="7"/>
  <c r="KYI67" i="7"/>
  <c r="KYK67" i="7"/>
  <c r="KYM67" i="7"/>
  <c r="KYO67" i="7"/>
  <c r="KYQ67" i="7"/>
  <c r="KYS67" i="7"/>
  <c r="KYU67" i="7"/>
  <c r="KYW67" i="7"/>
  <c r="KYY67" i="7"/>
  <c r="KZA67" i="7"/>
  <c r="KZC67" i="7"/>
  <c r="KZE67" i="7"/>
  <c r="KZG67" i="7"/>
  <c r="KZI67" i="7"/>
  <c r="KZK67" i="7"/>
  <c r="KZM67" i="7"/>
  <c r="KZO67" i="7"/>
  <c r="KZQ67" i="7"/>
  <c r="KZS67" i="7"/>
  <c r="KZU67" i="7"/>
  <c r="KZW67" i="7"/>
  <c r="KZY67" i="7"/>
  <c r="LAA67" i="7"/>
  <c r="LAC67" i="7"/>
  <c r="LAE67" i="7"/>
  <c r="LAG67" i="7"/>
  <c r="LAI67" i="7"/>
  <c r="LAK67" i="7"/>
  <c r="LAM67" i="7"/>
  <c r="LAO67" i="7"/>
  <c r="LAQ67" i="7"/>
  <c r="LAS67" i="7"/>
  <c r="LAU67" i="7"/>
  <c r="LAW67" i="7"/>
  <c r="LAY67" i="7"/>
  <c r="LBA67" i="7"/>
  <c r="LBC67" i="7"/>
  <c r="LBE67" i="7"/>
  <c r="LBG67" i="7"/>
  <c r="LBI67" i="7"/>
  <c r="LBK67" i="7"/>
  <c r="LBM67" i="7"/>
  <c r="LBO67" i="7"/>
  <c r="LBQ67" i="7"/>
  <c r="LBS67" i="7"/>
  <c r="LBU67" i="7"/>
  <c r="LBW67" i="7"/>
  <c r="LBY67" i="7"/>
  <c r="LCA67" i="7"/>
  <c r="LCC67" i="7"/>
  <c r="LCE67" i="7"/>
  <c r="LCG67" i="7"/>
  <c r="LCI67" i="7"/>
  <c r="LCK67" i="7"/>
  <c r="LCM67" i="7"/>
  <c r="LCO67" i="7"/>
  <c r="LCQ67" i="7"/>
  <c r="LCS67" i="7"/>
  <c r="LCU67" i="7"/>
  <c r="LCW67" i="7"/>
  <c r="LCY67" i="7"/>
  <c r="LDA67" i="7"/>
  <c r="LDC67" i="7"/>
  <c r="LDE67" i="7"/>
  <c r="LDG67" i="7"/>
  <c r="LDI67" i="7"/>
  <c r="LDK67" i="7"/>
  <c r="LDM67" i="7"/>
  <c r="LDO67" i="7"/>
  <c r="LDQ67" i="7"/>
  <c r="LDS67" i="7"/>
  <c r="LDU67" i="7"/>
  <c r="LDW67" i="7"/>
  <c r="LDY67" i="7"/>
  <c r="LEA67" i="7"/>
  <c r="LEC67" i="7"/>
  <c r="LEE67" i="7"/>
  <c r="LEG67" i="7"/>
  <c r="LEI67" i="7"/>
  <c r="LEK67" i="7"/>
  <c r="LEM67" i="7"/>
  <c r="LEO67" i="7"/>
  <c r="LEQ67" i="7"/>
  <c r="LES67" i="7"/>
  <c r="LEU67" i="7"/>
  <c r="LEW67" i="7"/>
  <c r="LEY67" i="7"/>
  <c r="LFA67" i="7"/>
  <c r="LFC67" i="7"/>
  <c r="LFE67" i="7"/>
  <c r="LFG67" i="7"/>
  <c r="LFI67" i="7"/>
  <c r="LFK67" i="7"/>
  <c r="LFM67" i="7"/>
  <c r="LFO67" i="7"/>
  <c r="LFQ67" i="7"/>
  <c r="LFS67" i="7"/>
  <c r="LFU67" i="7"/>
  <c r="LFW67" i="7"/>
  <c r="LFY67" i="7"/>
  <c r="LGA67" i="7"/>
  <c r="LGC67" i="7"/>
  <c r="LGE67" i="7"/>
  <c r="LGG67" i="7"/>
  <c r="LGI67" i="7"/>
  <c r="LGK67" i="7"/>
  <c r="LGM67" i="7"/>
  <c r="LGO67" i="7"/>
  <c r="LGQ67" i="7"/>
  <c r="LGS67" i="7"/>
  <c r="LGU67" i="7"/>
  <c r="LGW67" i="7"/>
  <c r="LGY67" i="7"/>
  <c r="LHA67" i="7"/>
  <c r="LHC67" i="7"/>
  <c r="LHE67" i="7"/>
  <c r="LHG67" i="7"/>
  <c r="LHI67" i="7"/>
  <c r="LHK67" i="7"/>
  <c r="LHM67" i="7"/>
  <c r="LHO67" i="7"/>
  <c r="LHQ67" i="7"/>
  <c r="LHS67" i="7"/>
  <c r="LHU67" i="7"/>
  <c r="LHW67" i="7"/>
  <c r="LHY67" i="7"/>
  <c r="LIA67" i="7"/>
  <c r="LIC67" i="7"/>
  <c r="LIE67" i="7"/>
  <c r="LIG67" i="7"/>
  <c r="LII67" i="7"/>
  <c r="LIK67" i="7"/>
  <c r="LIM67" i="7"/>
  <c r="LIO67" i="7"/>
  <c r="LIQ67" i="7"/>
  <c r="LIS67" i="7"/>
  <c r="LIU67" i="7"/>
  <c r="LIW67" i="7"/>
  <c r="LIY67" i="7"/>
  <c r="LJA67" i="7"/>
  <c r="LJC67" i="7"/>
  <c r="LJE67" i="7"/>
  <c r="LJG67" i="7"/>
  <c r="LJI67" i="7"/>
  <c r="LJK67" i="7"/>
  <c r="LJM67" i="7"/>
  <c r="LJO67" i="7"/>
  <c r="LJQ67" i="7"/>
  <c r="LJS67" i="7"/>
  <c r="LJU67" i="7"/>
  <c r="LJW67" i="7"/>
  <c r="LJY67" i="7"/>
  <c r="LKA67" i="7"/>
  <c r="LKC67" i="7"/>
  <c r="LKE67" i="7"/>
  <c r="LKG67" i="7"/>
  <c r="LKI67" i="7"/>
  <c r="LKK67" i="7"/>
  <c r="LKM67" i="7"/>
  <c r="LKO67" i="7"/>
  <c r="LKQ67" i="7"/>
  <c r="LKS67" i="7"/>
  <c r="LKU67" i="7"/>
  <c r="LKW67" i="7"/>
  <c r="LKY67" i="7"/>
  <c r="LLA67" i="7"/>
  <c r="LLC67" i="7"/>
  <c r="LLE67" i="7"/>
  <c r="LLG67" i="7"/>
  <c r="LLI67" i="7"/>
  <c r="LLK67" i="7"/>
  <c r="LLM67" i="7"/>
  <c r="LLO67" i="7"/>
  <c r="LLQ67" i="7"/>
  <c r="LLS67" i="7"/>
  <c r="LLU67" i="7"/>
  <c r="LLW67" i="7"/>
  <c r="LLY67" i="7"/>
  <c r="LMA67" i="7"/>
  <c r="LMC67" i="7"/>
  <c r="LME67" i="7"/>
  <c r="LMG67" i="7"/>
  <c r="LMI67" i="7"/>
  <c r="LMK67" i="7"/>
  <c r="LMM67" i="7"/>
  <c r="LMO67" i="7"/>
  <c r="LMQ67" i="7"/>
  <c r="LMS67" i="7"/>
  <c r="LMU67" i="7"/>
  <c r="LMW67" i="7"/>
  <c r="LMY67" i="7"/>
  <c r="LNA67" i="7"/>
  <c r="LNC67" i="7"/>
  <c r="LNE67" i="7"/>
  <c r="LNG67" i="7"/>
  <c r="LNI67" i="7"/>
  <c r="LNK67" i="7"/>
  <c r="LNM67" i="7"/>
  <c r="LNO67" i="7"/>
  <c r="LNQ67" i="7"/>
  <c r="LNS67" i="7"/>
  <c r="LNU67" i="7"/>
  <c r="LNW67" i="7"/>
  <c r="LNY67" i="7"/>
  <c r="LOA67" i="7"/>
  <c r="LOC67" i="7"/>
  <c r="LOE67" i="7"/>
  <c r="LOG67" i="7"/>
  <c r="LOI67" i="7"/>
  <c r="LOK67" i="7"/>
  <c r="LOM67" i="7"/>
  <c r="LOO67" i="7"/>
  <c r="LOQ67" i="7"/>
  <c r="LOS67" i="7"/>
  <c r="LOU67" i="7"/>
  <c r="LOW67" i="7"/>
  <c r="LOY67" i="7"/>
  <c r="LPA67" i="7"/>
  <c r="LPC67" i="7"/>
  <c r="LPE67" i="7"/>
  <c r="LPG67" i="7"/>
  <c r="LPI67" i="7"/>
  <c r="LPK67" i="7"/>
  <c r="LPM67" i="7"/>
  <c r="LPO67" i="7"/>
  <c r="LPQ67" i="7"/>
  <c r="LPS67" i="7"/>
  <c r="LPU67" i="7"/>
  <c r="LPW67" i="7"/>
  <c r="LPY67" i="7"/>
  <c r="LQA67" i="7"/>
  <c r="LQC67" i="7"/>
  <c r="LQE67" i="7"/>
  <c r="LQG67" i="7"/>
  <c r="LQI67" i="7"/>
  <c r="LQK67" i="7"/>
  <c r="LQM67" i="7"/>
  <c r="LQO67" i="7"/>
  <c r="LQQ67" i="7"/>
  <c r="LQS67" i="7"/>
  <c r="LQU67" i="7"/>
  <c r="LQW67" i="7"/>
  <c r="LQY67" i="7"/>
  <c r="LRA67" i="7"/>
  <c r="LRC67" i="7"/>
  <c r="LRE67" i="7"/>
  <c r="LRG67" i="7"/>
  <c r="LRI67" i="7"/>
  <c r="LRK67" i="7"/>
  <c r="LRM67" i="7"/>
  <c r="LRO67" i="7"/>
  <c r="LRQ67" i="7"/>
  <c r="LRS67" i="7"/>
  <c r="LRU67" i="7"/>
  <c r="LRW67" i="7"/>
  <c r="LRY67" i="7"/>
  <c r="LSA67" i="7"/>
  <c r="LSC67" i="7"/>
  <c r="LSE67" i="7"/>
  <c r="LSG67" i="7"/>
  <c r="LSI67" i="7"/>
  <c r="LSK67" i="7"/>
  <c r="LSM67" i="7"/>
  <c r="LSO67" i="7"/>
  <c r="LSQ67" i="7"/>
  <c r="LSS67" i="7"/>
  <c r="LSU67" i="7"/>
  <c r="LSW67" i="7"/>
  <c r="LSY67" i="7"/>
  <c r="LTA67" i="7"/>
  <c r="LTC67" i="7"/>
  <c r="LTE67" i="7"/>
  <c r="LTG67" i="7"/>
  <c r="LTI67" i="7"/>
  <c r="LTK67" i="7"/>
  <c r="LTM67" i="7"/>
  <c r="LTO67" i="7"/>
  <c r="LTQ67" i="7"/>
  <c r="LTS67" i="7"/>
  <c r="LTU67" i="7"/>
  <c r="LTW67" i="7"/>
  <c r="LTY67" i="7"/>
  <c r="LUA67" i="7"/>
  <c r="LUC67" i="7"/>
  <c r="LUE67" i="7"/>
  <c r="LUG67" i="7"/>
  <c r="LUI67" i="7"/>
  <c r="LUK67" i="7"/>
  <c r="LUM67" i="7"/>
  <c r="LUO67" i="7"/>
  <c r="LUQ67" i="7"/>
  <c r="LUS67" i="7"/>
  <c r="LUU67" i="7"/>
  <c r="LUW67" i="7"/>
  <c r="LUY67" i="7"/>
  <c r="LVA67" i="7"/>
  <c r="LVC67" i="7"/>
  <c r="LVE67" i="7"/>
  <c r="LVG67" i="7"/>
  <c r="LVI67" i="7"/>
  <c r="LVK67" i="7"/>
  <c r="LVM67" i="7"/>
  <c r="LVO67" i="7"/>
  <c r="LVQ67" i="7"/>
  <c r="LVS67" i="7"/>
  <c r="LVU67" i="7"/>
  <c r="LVW67" i="7"/>
  <c r="LVY67" i="7"/>
  <c r="LWA67" i="7"/>
  <c r="LWC67" i="7"/>
  <c r="LWE67" i="7"/>
  <c r="LWG67" i="7"/>
  <c r="LWI67" i="7"/>
  <c r="LWK67" i="7"/>
  <c r="LWM67" i="7"/>
  <c r="LWO67" i="7"/>
  <c r="LWQ67" i="7"/>
  <c r="LWS67" i="7"/>
  <c r="LWU67" i="7"/>
  <c r="LWW67" i="7"/>
  <c r="LWY67" i="7"/>
  <c r="LXA67" i="7"/>
  <c r="LXC67" i="7"/>
  <c r="LXE67" i="7"/>
  <c r="LXG67" i="7"/>
  <c r="LXI67" i="7"/>
  <c r="LXK67" i="7"/>
  <c r="LXM67" i="7"/>
  <c r="LXO67" i="7"/>
  <c r="LXQ67" i="7"/>
  <c r="LXS67" i="7"/>
  <c r="LXU67" i="7"/>
  <c r="LXW67" i="7"/>
  <c r="LXY67" i="7"/>
  <c r="LYA67" i="7"/>
  <c r="LYC67" i="7"/>
  <c r="LYE67" i="7"/>
  <c r="LYG67" i="7"/>
  <c r="LYI67" i="7"/>
  <c r="LYK67" i="7"/>
  <c r="LYM67" i="7"/>
  <c r="LYO67" i="7"/>
  <c r="LYQ67" i="7"/>
  <c r="LYS67" i="7"/>
  <c r="LYU67" i="7"/>
  <c r="LYW67" i="7"/>
  <c r="LYY67" i="7"/>
  <c r="LZA67" i="7"/>
  <c r="LZC67" i="7"/>
  <c r="LZE67" i="7"/>
  <c r="LZG67" i="7"/>
  <c r="LZI67" i="7"/>
  <c r="LZK67" i="7"/>
  <c r="LZM67" i="7"/>
  <c r="LZO67" i="7"/>
  <c r="LZQ67" i="7"/>
  <c r="LZS67" i="7"/>
  <c r="LZU67" i="7"/>
  <c r="LZW67" i="7"/>
  <c r="LZY67" i="7"/>
  <c r="MAA67" i="7"/>
  <c r="MAC67" i="7"/>
  <c r="MAE67" i="7"/>
  <c r="MAG67" i="7"/>
  <c r="MAI67" i="7"/>
  <c r="MAK67" i="7"/>
  <c r="MAM67" i="7"/>
  <c r="MAO67" i="7"/>
  <c r="MAQ67" i="7"/>
  <c r="MAS67" i="7"/>
  <c r="MAU67" i="7"/>
  <c r="MAW67" i="7"/>
  <c r="MAY67" i="7"/>
  <c r="MBA67" i="7"/>
  <c r="MBC67" i="7"/>
  <c r="MBE67" i="7"/>
  <c r="MBG67" i="7"/>
  <c r="MBI67" i="7"/>
  <c r="MBK67" i="7"/>
  <c r="MBM67" i="7"/>
  <c r="MBO67" i="7"/>
  <c r="MBQ67" i="7"/>
  <c r="MBS67" i="7"/>
  <c r="MBU67" i="7"/>
  <c r="MBW67" i="7"/>
  <c r="MBY67" i="7"/>
  <c r="MCA67" i="7"/>
  <c r="MCC67" i="7"/>
  <c r="MCE67" i="7"/>
  <c r="MCG67" i="7"/>
  <c r="MCI67" i="7"/>
  <c r="MCK67" i="7"/>
  <c r="MCM67" i="7"/>
  <c r="MCO67" i="7"/>
  <c r="MCQ67" i="7"/>
  <c r="MCS67" i="7"/>
  <c r="MCU67" i="7"/>
  <c r="MCW67" i="7"/>
  <c r="MCY67" i="7"/>
  <c r="MDA67" i="7"/>
  <c r="MDC67" i="7"/>
  <c r="MDE67" i="7"/>
  <c r="MDG67" i="7"/>
  <c r="MDI67" i="7"/>
  <c r="MDK67" i="7"/>
  <c r="MDM67" i="7"/>
  <c r="MDO67" i="7"/>
  <c r="MDQ67" i="7"/>
  <c r="MDS67" i="7"/>
  <c r="MDU67" i="7"/>
  <c r="MDW67" i="7"/>
  <c r="MDY67" i="7"/>
  <c r="MEA67" i="7"/>
  <c r="MEC67" i="7"/>
  <c r="MEE67" i="7"/>
  <c r="MEG67" i="7"/>
  <c r="MEI67" i="7"/>
  <c r="MEK67" i="7"/>
  <c r="MEM67" i="7"/>
  <c r="MEO67" i="7"/>
  <c r="MEQ67" i="7"/>
  <c r="MES67" i="7"/>
  <c r="MEU67" i="7"/>
  <c r="MEW67" i="7"/>
  <c r="MEY67" i="7"/>
  <c r="MFA67" i="7"/>
  <c r="MFC67" i="7"/>
  <c r="MFE67" i="7"/>
  <c r="MFG67" i="7"/>
  <c r="MFI67" i="7"/>
  <c r="MFK67" i="7"/>
  <c r="MFM67" i="7"/>
  <c r="MFO67" i="7"/>
  <c r="MFQ67" i="7"/>
  <c r="MFS67" i="7"/>
  <c r="MFU67" i="7"/>
  <c r="MFW67" i="7"/>
  <c r="MFY67" i="7"/>
  <c r="MGA67" i="7"/>
  <c r="MGC67" i="7"/>
  <c r="MGE67" i="7"/>
  <c r="MGG67" i="7"/>
  <c r="MGI67" i="7"/>
  <c r="MGK67" i="7"/>
  <c r="MGM67" i="7"/>
  <c r="MGO67" i="7"/>
  <c r="MGQ67" i="7"/>
  <c r="MGS67" i="7"/>
  <c r="MGU67" i="7"/>
  <c r="MGW67" i="7"/>
  <c r="MGY67" i="7"/>
  <c r="MHA67" i="7"/>
  <c r="MHC67" i="7"/>
  <c r="MHE67" i="7"/>
  <c r="MHG67" i="7"/>
  <c r="MHI67" i="7"/>
  <c r="MHK67" i="7"/>
  <c r="MHM67" i="7"/>
  <c r="MHO67" i="7"/>
  <c r="MHQ67" i="7"/>
  <c r="MHS67" i="7"/>
  <c r="MHU67" i="7"/>
  <c r="MHW67" i="7"/>
  <c r="MHY67" i="7"/>
  <c r="MIA67" i="7"/>
  <c r="MIC67" i="7"/>
  <c r="MIE67" i="7"/>
  <c r="MIG67" i="7"/>
  <c r="MII67" i="7"/>
  <c r="MIK67" i="7"/>
  <c r="MIM67" i="7"/>
  <c r="MIO67" i="7"/>
  <c r="MIQ67" i="7"/>
  <c r="MIS67" i="7"/>
  <c r="MIU67" i="7"/>
  <c r="MIW67" i="7"/>
  <c r="MIY67" i="7"/>
  <c r="MJA67" i="7"/>
  <c r="MJC67" i="7"/>
  <c r="MJE67" i="7"/>
  <c r="MJG67" i="7"/>
  <c r="MJI67" i="7"/>
  <c r="MJK67" i="7"/>
  <c r="MJM67" i="7"/>
  <c r="MJO67" i="7"/>
  <c r="MJQ67" i="7"/>
  <c r="MJS67" i="7"/>
  <c r="MJU67" i="7"/>
  <c r="MJW67" i="7"/>
  <c r="MJY67" i="7"/>
  <c r="MKA67" i="7"/>
  <c r="MKC67" i="7"/>
  <c r="MKE67" i="7"/>
  <c r="MKG67" i="7"/>
  <c r="MKI67" i="7"/>
  <c r="MKK67" i="7"/>
  <c r="MKM67" i="7"/>
  <c r="MKO67" i="7"/>
  <c r="MKQ67" i="7"/>
  <c r="MKS67" i="7"/>
  <c r="MKU67" i="7"/>
  <c r="MKW67" i="7"/>
  <c r="MKY67" i="7"/>
  <c r="MLA67" i="7"/>
  <c r="MLC67" i="7"/>
  <c r="MLE67" i="7"/>
  <c r="MLG67" i="7"/>
  <c r="MLI67" i="7"/>
  <c r="MLK67" i="7"/>
  <c r="MLM67" i="7"/>
  <c r="MLO67" i="7"/>
  <c r="MLQ67" i="7"/>
  <c r="MLS67" i="7"/>
  <c r="MLU67" i="7"/>
  <c r="MLW67" i="7"/>
  <c r="MLY67" i="7"/>
  <c r="MMA67" i="7"/>
  <c r="MMC67" i="7"/>
  <c r="MME67" i="7"/>
  <c r="MMG67" i="7"/>
  <c r="MMI67" i="7"/>
  <c r="MMK67" i="7"/>
  <c r="MMM67" i="7"/>
  <c r="MMO67" i="7"/>
  <c r="MMQ67" i="7"/>
  <c r="MMS67" i="7"/>
  <c r="MMU67" i="7"/>
  <c r="MMW67" i="7"/>
  <c r="MMY67" i="7"/>
  <c r="MNA67" i="7"/>
  <c r="MNC67" i="7"/>
  <c r="MNE67" i="7"/>
  <c r="MNG67" i="7"/>
  <c r="MNI67" i="7"/>
  <c r="MNK67" i="7"/>
  <c r="MNM67" i="7"/>
  <c r="MNO67" i="7"/>
  <c r="MNQ67" i="7"/>
  <c r="MNS67" i="7"/>
  <c r="MNU67" i="7"/>
  <c r="MNW67" i="7"/>
  <c r="MNY67" i="7"/>
  <c r="MOA67" i="7"/>
  <c r="MOC67" i="7"/>
  <c r="MOE67" i="7"/>
  <c r="MOG67" i="7"/>
  <c r="MOI67" i="7"/>
  <c r="MOK67" i="7"/>
  <c r="MOM67" i="7"/>
  <c r="MOO67" i="7"/>
  <c r="MOQ67" i="7"/>
  <c r="MOS67" i="7"/>
  <c r="MOU67" i="7"/>
  <c r="MOW67" i="7"/>
  <c r="MOY67" i="7"/>
  <c r="MPA67" i="7"/>
  <c r="MPC67" i="7"/>
  <c r="MPE67" i="7"/>
  <c r="MPG67" i="7"/>
  <c r="MPI67" i="7"/>
  <c r="MPK67" i="7"/>
  <c r="MPM67" i="7"/>
  <c r="MPO67" i="7"/>
  <c r="MPQ67" i="7"/>
  <c r="MPS67" i="7"/>
  <c r="MPU67" i="7"/>
  <c r="MPW67" i="7"/>
  <c r="MPY67" i="7"/>
  <c r="MQA67" i="7"/>
  <c r="MQC67" i="7"/>
  <c r="MQE67" i="7"/>
  <c r="MQG67" i="7"/>
  <c r="MQI67" i="7"/>
  <c r="MQK67" i="7"/>
  <c r="MQM67" i="7"/>
  <c r="MQO67" i="7"/>
  <c r="MQQ67" i="7"/>
  <c r="MQS67" i="7"/>
  <c r="MQU67" i="7"/>
  <c r="MQW67" i="7"/>
  <c r="MQY67" i="7"/>
  <c r="MRA67" i="7"/>
  <c r="MRC67" i="7"/>
  <c r="MRE67" i="7"/>
  <c r="MRG67" i="7"/>
  <c r="MRI67" i="7"/>
  <c r="MRK67" i="7"/>
  <c r="MRM67" i="7"/>
  <c r="MRO67" i="7"/>
  <c r="MRQ67" i="7"/>
  <c r="MRS67" i="7"/>
  <c r="MRU67" i="7"/>
  <c r="MRW67" i="7"/>
  <c r="MRY67" i="7"/>
  <c r="MSA67" i="7"/>
  <c r="MSC67" i="7"/>
  <c r="MSE67" i="7"/>
  <c r="MSG67" i="7"/>
  <c r="MSI67" i="7"/>
  <c r="MSK67" i="7"/>
  <c r="MSM67" i="7"/>
  <c r="MSO67" i="7"/>
  <c r="MSQ67" i="7"/>
  <c r="MSS67" i="7"/>
  <c r="MSU67" i="7"/>
  <c r="MSW67" i="7"/>
  <c r="MSY67" i="7"/>
  <c r="MTA67" i="7"/>
  <c r="MTC67" i="7"/>
  <c r="MTE67" i="7"/>
  <c r="MTG67" i="7"/>
  <c r="MTI67" i="7"/>
  <c r="MTK67" i="7"/>
  <c r="MTM67" i="7"/>
  <c r="MTO67" i="7"/>
  <c r="MTQ67" i="7"/>
  <c r="MTS67" i="7"/>
  <c r="MTU67" i="7"/>
  <c r="MTW67" i="7"/>
  <c r="MTY67" i="7"/>
  <c r="MUA67" i="7"/>
  <c r="MUC67" i="7"/>
  <c r="MUE67" i="7"/>
  <c r="MUG67" i="7"/>
  <c r="MUI67" i="7"/>
  <c r="MUK67" i="7"/>
  <c r="MUM67" i="7"/>
  <c r="MUO67" i="7"/>
  <c r="MUQ67" i="7"/>
  <c r="MUS67" i="7"/>
  <c r="MUU67" i="7"/>
  <c r="MUW67" i="7"/>
  <c r="MUY67" i="7"/>
  <c r="MVA67" i="7"/>
  <c r="MVC67" i="7"/>
  <c r="MVE67" i="7"/>
  <c r="MVG67" i="7"/>
  <c r="MVI67" i="7"/>
  <c r="MVK67" i="7"/>
  <c r="MVM67" i="7"/>
  <c r="MVO67" i="7"/>
  <c r="MVQ67" i="7"/>
  <c r="MVS67" i="7"/>
  <c r="MVU67" i="7"/>
  <c r="MVW67" i="7"/>
  <c r="MVY67" i="7"/>
  <c r="MWA67" i="7"/>
  <c r="MWC67" i="7"/>
  <c r="MWE67" i="7"/>
  <c r="MWG67" i="7"/>
  <c r="MWI67" i="7"/>
  <c r="MWK67" i="7"/>
  <c r="MWM67" i="7"/>
  <c r="MWO67" i="7"/>
  <c r="MWQ67" i="7"/>
  <c r="MWS67" i="7"/>
  <c r="MWU67" i="7"/>
  <c r="MWW67" i="7"/>
  <c r="MWY67" i="7"/>
  <c r="MXA67" i="7"/>
  <c r="MXC67" i="7"/>
  <c r="MXE67" i="7"/>
  <c r="MXG67" i="7"/>
  <c r="MXI67" i="7"/>
  <c r="MXK67" i="7"/>
  <c r="MXM67" i="7"/>
  <c r="MXO67" i="7"/>
  <c r="MXQ67" i="7"/>
  <c r="MXS67" i="7"/>
  <c r="MXU67" i="7"/>
  <c r="MXW67" i="7"/>
  <c r="MXY67" i="7"/>
  <c r="MYA67" i="7"/>
  <c r="MYC67" i="7"/>
  <c r="MYE67" i="7"/>
  <c r="MYG67" i="7"/>
  <c r="MYI67" i="7"/>
  <c r="MYK67" i="7"/>
  <c r="MYM67" i="7"/>
  <c r="MYO67" i="7"/>
  <c r="MYQ67" i="7"/>
  <c r="MYS67" i="7"/>
  <c r="MYU67" i="7"/>
  <c r="MYW67" i="7"/>
  <c r="MYY67" i="7"/>
  <c r="MZA67" i="7"/>
  <c r="MZC67" i="7"/>
  <c r="MZE67" i="7"/>
  <c r="MZG67" i="7"/>
  <c r="MZI67" i="7"/>
  <c r="MZK67" i="7"/>
  <c r="MZM67" i="7"/>
  <c r="MZO67" i="7"/>
  <c r="MZQ67" i="7"/>
  <c r="MZS67" i="7"/>
  <c r="MZU67" i="7"/>
  <c r="MZW67" i="7"/>
  <c r="MZY67" i="7"/>
  <c r="NAA67" i="7"/>
  <c r="NAC67" i="7"/>
  <c r="NAE67" i="7"/>
  <c r="NAG67" i="7"/>
  <c r="NAI67" i="7"/>
  <c r="NAK67" i="7"/>
  <c r="NAM67" i="7"/>
  <c r="NAO67" i="7"/>
  <c r="NAQ67" i="7"/>
  <c r="NAS67" i="7"/>
  <c r="NAU67" i="7"/>
  <c r="NAW67" i="7"/>
  <c r="NAY67" i="7"/>
  <c r="NBA67" i="7"/>
  <c r="NBC67" i="7"/>
  <c r="NBE67" i="7"/>
  <c r="NBG67" i="7"/>
  <c r="NBI67" i="7"/>
  <c r="NBK67" i="7"/>
  <c r="NBM67" i="7"/>
  <c r="NBO67" i="7"/>
  <c r="NBQ67" i="7"/>
  <c r="NBS67" i="7"/>
  <c r="NBU67" i="7"/>
  <c r="NBW67" i="7"/>
  <c r="NBY67" i="7"/>
  <c r="NCA67" i="7"/>
  <c r="NCC67" i="7"/>
  <c r="NCE67" i="7"/>
  <c r="NCG67" i="7"/>
  <c r="NCI67" i="7"/>
  <c r="NCK67" i="7"/>
  <c r="NCM67" i="7"/>
  <c r="NCO67" i="7"/>
  <c r="NCQ67" i="7"/>
  <c r="NCS67" i="7"/>
  <c r="NCU67" i="7"/>
  <c r="NCW67" i="7"/>
  <c r="NCY67" i="7"/>
  <c r="NDA67" i="7"/>
  <c r="NDC67" i="7"/>
  <c r="NDE67" i="7"/>
  <c r="NDG67" i="7"/>
  <c r="NDI67" i="7"/>
  <c r="NDK67" i="7"/>
  <c r="NDM67" i="7"/>
  <c r="NDO67" i="7"/>
  <c r="NDQ67" i="7"/>
  <c r="NDS67" i="7"/>
  <c r="NDU67" i="7"/>
  <c r="NDW67" i="7"/>
  <c r="NDY67" i="7"/>
  <c r="NEA67" i="7"/>
  <c r="NEC67" i="7"/>
  <c r="NEE67" i="7"/>
  <c r="NEG67" i="7"/>
  <c r="NEI67" i="7"/>
  <c r="NEK67" i="7"/>
  <c r="NEM67" i="7"/>
  <c r="NEO67" i="7"/>
  <c r="NEQ67" i="7"/>
  <c r="NES67" i="7"/>
  <c r="NEU67" i="7"/>
  <c r="NEW67" i="7"/>
  <c r="NEY67" i="7"/>
  <c r="NFA67" i="7"/>
  <c r="NFC67" i="7"/>
  <c r="NFE67" i="7"/>
  <c r="NFG67" i="7"/>
  <c r="NFI67" i="7"/>
  <c r="NFK67" i="7"/>
  <c r="NFM67" i="7"/>
  <c r="NFO67" i="7"/>
  <c r="NFQ67" i="7"/>
  <c r="NFS67" i="7"/>
  <c r="NFU67" i="7"/>
  <c r="NFW67" i="7"/>
  <c r="NFY67" i="7"/>
  <c r="NGA67" i="7"/>
  <c r="NGC67" i="7"/>
  <c r="NGE67" i="7"/>
  <c r="NGG67" i="7"/>
  <c r="NGI67" i="7"/>
  <c r="NGK67" i="7"/>
  <c r="NGM67" i="7"/>
  <c r="NGO67" i="7"/>
  <c r="NGQ67" i="7"/>
  <c r="NGS67" i="7"/>
  <c r="NGU67" i="7"/>
  <c r="NGW67" i="7"/>
  <c r="NGY67" i="7"/>
  <c r="NHA67" i="7"/>
  <c r="NHC67" i="7"/>
  <c r="NHE67" i="7"/>
  <c r="NHG67" i="7"/>
  <c r="NHI67" i="7"/>
  <c r="NHK67" i="7"/>
  <c r="NHM67" i="7"/>
  <c r="NHO67" i="7"/>
  <c r="NHQ67" i="7"/>
  <c r="NHS67" i="7"/>
  <c r="NHU67" i="7"/>
  <c r="NHW67" i="7"/>
  <c r="NHY67" i="7"/>
  <c r="NIA67" i="7"/>
  <c r="NIC67" i="7"/>
  <c r="NIE67" i="7"/>
  <c r="NIG67" i="7"/>
  <c r="NII67" i="7"/>
  <c r="NIK67" i="7"/>
  <c r="NIM67" i="7"/>
  <c r="NIO67" i="7"/>
  <c r="NIQ67" i="7"/>
  <c r="NIS67" i="7"/>
  <c r="NIU67" i="7"/>
  <c r="NIW67" i="7"/>
  <c r="NIY67" i="7"/>
  <c r="NJA67" i="7"/>
  <c r="NJC67" i="7"/>
  <c r="NJE67" i="7"/>
  <c r="NJG67" i="7"/>
  <c r="NJI67" i="7"/>
  <c r="NJK67" i="7"/>
  <c r="NJM67" i="7"/>
  <c r="NJO67" i="7"/>
  <c r="NJQ67" i="7"/>
  <c r="NJS67" i="7"/>
  <c r="NJU67" i="7"/>
  <c r="NJW67" i="7"/>
  <c r="NJY67" i="7"/>
  <c r="NKA67" i="7"/>
  <c r="NKC67" i="7"/>
  <c r="NKE67" i="7"/>
  <c r="NKG67" i="7"/>
  <c r="NKI67" i="7"/>
  <c r="NKK67" i="7"/>
  <c r="NKM67" i="7"/>
  <c r="NKO67" i="7"/>
  <c r="NKQ67" i="7"/>
  <c r="NKS67" i="7"/>
  <c r="NKU67" i="7"/>
  <c r="NKW67" i="7"/>
  <c r="NKY67" i="7"/>
  <c r="NLA67" i="7"/>
  <c r="NLC67" i="7"/>
  <c r="NLE67" i="7"/>
  <c r="NLG67" i="7"/>
  <c r="NLI67" i="7"/>
  <c r="NLK67" i="7"/>
  <c r="NLM67" i="7"/>
  <c r="NLO67" i="7"/>
  <c r="NLQ67" i="7"/>
  <c r="NLS67" i="7"/>
  <c r="NLU67" i="7"/>
  <c r="NLW67" i="7"/>
  <c r="NLY67" i="7"/>
  <c r="NMA67" i="7"/>
  <c r="NMC67" i="7"/>
  <c r="NME67" i="7"/>
  <c r="NMG67" i="7"/>
  <c r="NMI67" i="7"/>
  <c r="NMK67" i="7"/>
  <c r="NMM67" i="7"/>
  <c r="NMO67" i="7"/>
  <c r="NMQ67" i="7"/>
  <c r="NMS67" i="7"/>
  <c r="NMU67" i="7"/>
  <c r="NMW67" i="7"/>
  <c r="NMY67" i="7"/>
  <c r="NNA67" i="7"/>
  <c r="NNC67" i="7"/>
  <c r="NNE67" i="7"/>
  <c r="NNG67" i="7"/>
  <c r="NNI67" i="7"/>
  <c r="NNK67" i="7"/>
  <c r="NNM67" i="7"/>
  <c r="NNO67" i="7"/>
  <c r="NNQ67" i="7"/>
  <c r="NNS67" i="7"/>
  <c r="NNU67" i="7"/>
  <c r="NNW67" i="7"/>
  <c r="NNY67" i="7"/>
  <c r="NOA67" i="7"/>
  <c r="NOC67" i="7"/>
  <c r="NOE67" i="7"/>
  <c r="NOG67" i="7"/>
  <c r="NOI67" i="7"/>
  <c r="NOK67" i="7"/>
  <c r="NOM67" i="7"/>
  <c r="NOO67" i="7"/>
  <c r="NOQ67" i="7"/>
  <c r="NOS67" i="7"/>
  <c r="NOU67" i="7"/>
  <c r="NOW67" i="7"/>
  <c r="NOY67" i="7"/>
  <c r="NPA67" i="7"/>
  <c r="NPC67" i="7"/>
  <c r="NPE67" i="7"/>
  <c r="NPG67" i="7"/>
  <c r="NPI67" i="7"/>
  <c r="NPK67" i="7"/>
  <c r="NPM67" i="7"/>
  <c r="NPO67" i="7"/>
  <c r="NPQ67" i="7"/>
  <c r="NPS67" i="7"/>
  <c r="NPU67" i="7"/>
  <c r="NPW67" i="7"/>
  <c r="NPY67" i="7"/>
  <c r="NQA67" i="7"/>
  <c r="NQC67" i="7"/>
  <c r="NQE67" i="7"/>
  <c r="NQG67" i="7"/>
  <c r="NQI67" i="7"/>
  <c r="NQK67" i="7"/>
  <c r="NQM67" i="7"/>
  <c r="NQO67" i="7"/>
  <c r="NQQ67" i="7"/>
  <c r="NQS67" i="7"/>
  <c r="NQU67" i="7"/>
  <c r="NQW67" i="7"/>
  <c r="NQY67" i="7"/>
  <c r="NRA67" i="7"/>
  <c r="NRC67" i="7"/>
  <c r="NRE67" i="7"/>
  <c r="NRG67" i="7"/>
  <c r="NRI67" i="7"/>
  <c r="NRK67" i="7"/>
  <c r="NRM67" i="7"/>
  <c r="NRO67" i="7"/>
  <c r="NRQ67" i="7"/>
  <c r="NRS67" i="7"/>
  <c r="NRU67" i="7"/>
  <c r="NRW67" i="7"/>
  <c r="NRY67" i="7"/>
  <c r="NSA67" i="7"/>
  <c r="NSC67" i="7"/>
  <c r="NSE67" i="7"/>
  <c r="NSG67" i="7"/>
  <c r="NSI67" i="7"/>
  <c r="NSK67" i="7"/>
  <c r="NSM67" i="7"/>
  <c r="NSO67" i="7"/>
  <c r="NSQ67" i="7"/>
  <c r="NSS67" i="7"/>
  <c r="NSU67" i="7"/>
  <c r="NSW67" i="7"/>
  <c r="NSY67" i="7"/>
  <c r="NTA67" i="7"/>
  <c r="NTC67" i="7"/>
  <c r="NTE67" i="7"/>
  <c r="NTG67" i="7"/>
  <c r="NTI67" i="7"/>
  <c r="NTK67" i="7"/>
  <c r="NTM67" i="7"/>
  <c r="NTO67" i="7"/>
  <c r="NTQ67" i="7"/>
  <c r="NTS67" i="7"/>
  <c r="NTU67" i="7"/>
  <c r="NTW67" i="7"/>
  <c r="NTY67" i="7"/>
  <c r="NUA67" i="7"/>
  <c r="NUC67" i="7"/>
  <c r="NUE67" i="7"/>
  <c r="NUG67" i="7"/>
  <c r="NUI67" i="7"/>
  <c r="NUK67" i="7"/>
  <c r="NUM67" i="7"/>
  <c r="NUO67" i="7"/>
  <c r="NUQ67" i="7"/>
  <c r="NUS67" i="7"/>
  <c r="NUU67" i="7"/>
  <c r="NUW67" i="7"/>
  <c r="NUY67" i="7"/>
  <c r="NVA67" i="7"/>
  <c r="NVC67" i="7"/>
  <c r="NVE67" i="7"/>
  <c r="NVG67" i="7"/>
  <c r="NVI67" i="7"/>
  <c r="NVK67" i="7"/>
  <c r="NVM67" i="7"/>
  <c r="NVO67" i="7"/>
  <c r="NVQ67" i="7"/>
  <c r="NVS67" i="7"/>
  <c r="NVU67" i="7"/>
  <c r="NVW67" i="7"/>
  <c r="NVY67" i="7"/>
  <c r="NWA67" i="7"/>
  <c r="NWC67" i="7"/>
  <c r="NWE67" i="7"/>
  <c r="NWG67" i="7"/>
  <c r="NWI67" i="7"/>
  <c r="NWK67" i="7"/>
  <c r="NWM67" i="7"/>
  <c r="NWO67" i="7"/>
  <c r="NWQ67" i="7"/>
  <c r="NWS67" i="7"/>
  <c r="NWU67" i="7"/>
  <c r="NWW67" i="7"/>
  <c r="NWY67" i="7"/>
  <c r="NXA67" i="7"/>
  <c r="NXC67" i="7"/>
  <c r="NXE67" i="7"/>
  <c r="NXG67" i="7"/>
  <c r="NXI67" i="7"/>
  <c r="NXK67" i="7"/>
  <c r="NXM67" i="7"/>
  <c r="NXO67" i="7"/>
  <c r="NXQ67" i="7"/>
  <c r="NXS67" i="7"/>
  <c r="NXU67" i="7"/>
  <c r="NXW67" i="7"/>
  <c r="NXY67" i="7"/>
  <c r="NYA67" i="7"/>
  <c r="NYC67" i="7"/>
  <c r="NYE67" i="7"/>
  <c r="NYG67" i="7"/>
  <c r="NYI67" i="7"/>
  <c r="NYK67" i="7"/>
  <c r="NYM67" i="7"/>
  <c r="NYO67" i="7"/>
  <c r="NYQ67" i="7"/>
  <c r="NYS67" i="7"/>
  <c r="NYU67" i="7"/>
  <c r="NYW67" i="7"/>
  <c r="NYY67" i="7"/>
  <c r="NZA67" i="7"/>
  <c r="NZC67" i="7"/>
  <c r="NZE67" i="7"/>
  <c r="NZG67" i="7"/>
  <c r="NZI67" i="7"/>
  <c r="NZK67" i="7"/>
  <c r="NZM67" i="7"/>
  <c r="NZO67" i="7"/>
  <c r="NZQ67" i="7"/>
  <c r="NZS67" i="7"/>
  <c r="NZU67" i="7"/>
  <c r="NZW67" i="7"/>
  <c r="NZY67" i="7"/>
  <c r="OAA67" i="7"/>
  <c r="OAC67" i="7"/>
  <c r="OAE67" i="7"/>
  <c r="OAG67" i="7"/>
  <c r="OAI67" i="7"/>
  <c r="OAK67" i="7"/>
  <c r="OAM67" i="7"/>
  <c r="OAO67" i="7"/>
  <c r="OAQ67" i="7"/>
  <c r="OAS67" i="7"/>
  <c r="OAU67" i="7"/>
  <c r="OAW67" i="7"/>
  <c r="OAY67" i="7"/>
  <c r="OBA67" i="7"/>
  <c r="OBC67" i="7"/>
  <c r="OBE67" i="7"/>
  <c r="OBG67" i="7"/>
  <c r="OBI67" i="7"/>
  <c r="OBK67" i="7"/>
  <c r="OBM67" i="7"/>
  <c r="OBO67" i="7"/>
  <c r="OBQ67" i="7"/>
  <c r="OBS67" i="7"/>
  <c r="OBU67" i="7"/>
  <c r="OBW67" i="7"/>
  <c r="OBY67" i="7"/>
  <c r="OCA67" i="7"/>
  <c r="OCC67" i="7"/>
  <c r="OCE67" i="7"/>
  <c r="OCG67" i="7"/>
  <c r="OCI67" i="7"/>
  <c r="OCK67" i="7"/>
  <c r="OCM67" i="7"/>
  <c r="OCO67" i="7"/>
  <c r="OCQ67" i="7"/>
  <c r="OCS67" i="7"/>
  <c r="OCU67" i="7"/>
  <c r="OCW67" i="7"/>
  <c r="OCY67" i="7"/>
  <c r="ODA67" i="7"/>
  <c r="ODC67" i="7"/>
  <c r="ODE67" i="7"/>
  <c r="ODG67" i="7"/>
  <c r="ODI67" i="7"/>
  <c r="ODK67" i="7"/>
  <c r="ODM67" i="7"/>
  <c r="ODO67" i="7"/>
  <c r="ODQ67" i="7"/>
  <c r="ODS67" i="7"/>
  <c r="ODU67" i="7"/>
  <c r="ODW67" i="7"/>
  <c r="ODY67" i="7"/>
  <c r="OEA67" i="7"/>
  <c r="OEC67" i="7"/>
  <c r="OEE67" i="7"/>
  <c r="OEG67" i="7"/>
  <c r="OEI67" i="7"/>
  <c r="OEK67" i="7"/>
  <c r="OEM67" i="7"/>
  <c r="OEO67" i="7"/>
  <c r="OEQ67" i="7"/>
  <c r="OES67" i="7"/>
  <c r="OEU67" i="7"/>
  <c r="OEW67" i="7"/>
  <c r="OEY67" i="7"/>
  <c r="OFA67" i="7"/>
  <c r="OFC67" i="7"/>
  <c r="OFE67" i="7"/>
  <c r="OFG67" i="7"/>
  <c r="OFI67" i="7"/>
  <c r="OFK67" i="7"/>
  <c r="OFM67" i="7"/>
  <c r="OFO67" i="7"/>
  <c r="OFQ67" i="7"/>
  <c r="OFS67" i="7"/>
  <c r="OFU67" i="7"/>
  <c r="OFW67" i="7"/>
  <c r="OFY67" i="7"/>
  <c r="OGA67" i="7"/>
  <c r="OGC67" i="7"/>
  <c r="OGE67" i="7"/>
  <c r="OGG67" i="7"/>
  <c r="OGI67" i="7"/>
  <c r="OGK67" i="7"/>
  <c r="OGM67" i="7"/>
  <c r="OGO67" i="7"/>
  <c r="OGQ67" i="7"/>
  <c r="OGS67" i="7"/>
  <c r="OGU67" i="7"/>
  <c r="OGW67" i="7"/>
  <c r="OGY67" i="7"/>
  <c r="OHA67" i="7"/>
  <c r="OHC67" i="7"/>
  <c r="OHE67" i="7"/>
  <c r="OHG67" i="7"/>
  <c r="OHI67" i="7"/>
  <c r="OHK67" i="7"/>
  <c r="OHM67" i="7"/>
  <c r="OHO67" i="7"/>
  <c r="OHQ67" i="7"/>
  <c r="OHS67" i="7"/>
  <c r="OHU67" i="7"/>
  <c r="OHW67" i="7"/>
  <c r="OHY67" i="7"/>
  <c r="OIA67" i="7"/>
  <c r="OIC67" i="7"/>
  <c r="OIE67" i="7"/>
  <c r="OIG67" i="7"/>
  <c r="OII67" i="7"/>
  <c r="OIK67" i="7"/>
  <c r="OIM67" i="7"/>
  <c r="OIO67" i="7"/>
  <c r="OIQ67" i="7"/>
  <c r="OIS67" i="7"/>
  <c r="OIU67" i="7"/>
  <c r="OIW67" i="7"/>
  <c r="OIY67" i="7"/>
  <c r="OJA67" i="7"/>
  <c r="OJC67" i="7"/>
  <c r="OJE67" i="7"/>
  <c r="OJG67" i="7"/>
  <c r="OJI67" i="7"/>
  <c r="OJK67" i="7"/>
  <c r="OJM67" i="7"/>
  <c r="OJO67" i="7"/>
  <c r="OJQ67" i="7"/>
  <c r="OJS67" i="7"/>
  <c r="OJU67" i="7"/>
  <c r="OJW67" i="7"/>
  <c r="OJY67" i="7"/>
  <c r="OKA67" i="7"/>
  <c r="OKC67" i="7"/>
  <c r="OKE67" i="7"/>
  <c r="OKG67" i="7"/>
  <c r="OKI67" i="7"/>
  <c r="OKK67" i="7"/>
  <c r="OKM67" i="7"/>
  <c r="OKO67" i="7"/>
  <c r="OKQ67" i="7"/>
  <c r="OKS67" i="7"/>
  <c r="OKU67" i="7"/>
  <c r="OKW67" i="7"/>
  <c r="OKY67" i="7"/>
  <c r="OLA67" i="7"/>
  <c r="OLC67" i="7"/>
  <c r="OLE67" i="7"/>
  <c r="OLG67" i="7"/>
  <c r="OLI67" i="7"/>
  <c r="OLK67" i="7"/>
  <c r="OLM67" i="7"/>
  <c r="OLO67" i="7"/>
  <c r="OLQ67" i="7"/>
  <c r="OLS67" i="7"/>
  <c r="OLU67" i="7"/>
  <c r="OLW67" i="7"/>
  <c r="OLY67" i="7"/>
  <c r="OMA67" i="7"/>
  <c r="OMC67" i="7"/>
  <c r="OME67" i="7"/>
  <c r="OMG67" i="7"/>
  <c r="OMI67" i="7"/>
  <c r="OMK67" i="7"/>
  <c r="OMM67" i="7"/>
  <c r="OMO67" i="7"/>
  <c r="OMQ67" i="7"/>
  <c r="OMS67" i="7"/>
  <c r="OMU67" i="7"/>
  <c r="OMW67" i="7"/>
  <c r="OMY67" i="7"/>
  <c r="ONA67" i="7"/>
  <c r="ONC67" i="7"/>
  <c r="ONE67" i="7"/>
  <c r="ONG67" i="7"/>
  <c r="ONI67" i="7"/>
  <c r="ONK67" i="7"/>
  <c r="ONM67" i="7"/>
  <c r="ONO67" i="7"/>
  <c r="ONQ67" i="7"/>
  <c r="ONS67" i="7"/>
  <c r="ONU67" i="7"/>
  <c r="ONW67" i="7"/>
  <c r="ONY67" i="7"/>
  <c r="OOA67" i="7"/>
  <c r="OOC67" i="7"/>
  <c r="OOE67" i="7"/>
  <c r="OOG67" i="7"/>
  <c r="OOI67" i="7"/>
  <c r="OOK67" i="7"/>
  <c r="OOM67" i="7"/>
  <c r="OOO67" i="7"/>
  <c r="OOQ67" i="7"/>
  <c r="OOS67" i="7"/>
  <c r="OOU67" i="7"/>
  <c r="OOW67" i="7"/>
  <c r="OOY67" i="7"/>
  <c r="OPA67" i="7"/>
  <c r="OPC67" i="7"/>
  <c r="OPE67" i="7"/>
  <c r="OPG67" i="7"/>
  <c r="OPI67" i="7"/>
  <c r="OPK67" i="7"/>
  <c r="OPM67" i="7"/>
  <c r="OPO67" i="7"/>
  <c r="OPQ67" i="7"/>
  <c r="OPS67" i="7"/>
  <c r="OPU67" i="7"/>
  <c r="OPW67" i="7"/>
  <c r="OPY67" i="7"/>
  <c r="OQA67" i="7"/>
  <c r="OQC67" i="7"/>
  <c r="OQE67" i="7"/>
  <c r="OQG67" i="7"/>
  <c r="OQI67" i="7"/>
  <c r="OQK67" i="7"/>
  <c r="OQM67" i="7"/>
  <c r="OQO67" i="7"/>
  <c r="OQQ67" i="7"/>
  <c r="OQS67" i="7"/>
  <c r="OQU67" i="7"/>
  <c r="OQW67" i="7"/>
  <c r="OQY67" i="7"/>
  <c r="ORA67" i="7"/>
  <c r="ORC67" i="7"/>
  <c r="ORE67" i="7"/>
  <c r="ORG67" i="7"/>
  <c r="ORI67" i="7"/>
  <c r="ORK67" i="7"/>
  <c r="ORM67" i="7"/>
  <c r="ORO67" i="7"/>
  <c r="ORQ67" i="7"/>
  <c r="ORS67" i="7"/>
  <c r="ORU67" i="7"/>
  <c r="ORW67" i="7"/>
  <c r="ORY67" i="7"/>
  <c r="OSA67" i="7"/>
  <c r="OSC67" i="7"/>
  <c r="OSE67" i="7"/>
  <c r="OSG67" i="7"/>
  <c r="OSI67" i="7"/>
  <c r="OSK67" i="7"/>
  <c r="OSM67" i="7"/>
  <c r="OSO67" i="7"/>
  <c r="OSQ67" i="7"/>
  <c r="OSS67" i="7"/>
  <c r="OSU67" i="7"/>
  <c r="OSW67" i="7"/>
  <c r="OSY67" i="7"/>
  <c r="OTA67" i="7"/>
  <c r="OTC67" i="7"/>
  <c r="OTE67" i="7"/>
  <c r="OTG67" i="7"/>
  <c r="OTI67" i="7"/>
  <c r="OTK67" i="7"/>
  <c r="OTM67" i="7"/>
  <c r="OTO67" i="7"/>
  <c r="OTQ67" i="7"/>
  <c r="OTS67" i="7"/>
  <c r="OTU67" i="7"/>
  <c r="OTW67" i="7"/>
  <c r="OTY67" i="7"/>
  <c r="OUA67" i="7"/>
  <c r="OUC67" i="7"/>
  <c r="OUE67" i="7"/>
  <c r="OUG67" i="7"/>
  <c r="OUI67" i="7"/>
  <c r="OUK67" i="7"/>
  <c r="OUM67" i="7"/>
  <c r="OUO67" i="7"/>
  <c r="OUQ67" i="7"/>
  <c r="OUS67" i="7"/>
  <c r="OUU67" i="7"/>
  <c r="OUW67" i="7"/>
  <c r="OUY67" i="7"/>
  <c r="OVA67" i="7"/>
  <c r="OVC67" i="7"/>
  <c r="OVE67" i="7"/>
  <c r="OVG67" i="7"/>
  <c r="OVI67" i="7"/>
  <c r="OVK67" i="7"/>
  <c r="OVM67" i="7"/>
  <c r="OVO67" i="7"/>
  <c r="OVQ67" i="7"/>
  <c r="OVS67" i="7"/>
  <c r="OVU67" i="7"/>
  <c r="OVW67" i="7"/>
  <c r="OVY67" i="7"/>
  <c r="OWA67" i="7"/>
  <c r="OWC67" i="7"/>
  <c r="OWE67" i="7"/>
  <c r="OWG67" i="7"/>
  <c r="OWI67" i="7"/>
  <c r="OWK67" i="7"/>
  <c r="OWM67" i="7"/>
  <c r="OWO67" i="7"/>
  <c r="OWQ67" i="7"/>
  <c r="OWS67" i="7"/>
  <c r="OWU67" i="7"/>
  <c r="OWW67" i="7"/>
  <c r="OWY67" i="7"/>
  <c r="OXA67" i="7"/>
  <c r="OXC67" i="7"/>
  <c r="OXE67" i="7"/>
  <c r="OXG67" i="7"/>
  <c r="OXI67" i="7"/>
  <c r="OXK67" i="7"/>
  <c r="OXM67" i="7"/>
  <c r="OXO67" i="7"/>
  <c r="OXQ67" i="7"/>
  <c r="OXS67" i="7"/>
  <c r="OXU67" i="7"/>
  <c r="OXW67" i="7"/>
  <c r="OXY67" i="7"/>
  <c r="OYA67" i="7"/>
  <c r="OYC67" i="7"/>
  <c r="OYE67" i="7"/>
  <c r="OYG67" i="7"/>
  <c r="OYI67" i="7"/>
  <c r="OYK67" i="7"/>
  <c r="OYM67" i="7"/>
  <c r="OYO67" i="7"/>
  <c r="OYQ67" i="7"/>
  <c r="OYS67" i="7"/>
  <c r="OYU67" i="7"/>
  <c r="OYW67" i="7"/>
  <c r="OYY67" i="7"/>
  <c r="OZA67" i="7"/>
  <c r="OZC67" i="7"/>
  <c r="OZE67" i="7"/>
  <c r="OZG67" i="7"/>
  <c r="OZI67" i="7"/>
  <c r="OZK67" i="7"/>
  <c r="OZM67" i="7"/>
  <c r="OZO67" i="7"/>
  <c r="OZQ67" i="7"/>
  <c r="OZS67" i="7"/>
  <c r="OZU67" i="7"/>
  <c r="OZW67" i="7"/>
  <c r="OZY67" i="7"/>
  <c r="PAA67" i="7"/>
  <c r="PAC67" i="7"/>
  <c r="PAE67" i="7"/>
  <c r="PAG67" i="7"/>
  <c r="PAI67" i="7"/>
  <c r="PAK67" i="7"/>
  <c r="PAM67" i="7"/>
  <c r="PAO67" i="7"/>
  <c r="PAQ67" i="7"/>
  <c r="PAS67" i="7"/>
  <c r="PAU67" i="7"/>
  <c r="PAW67" i="7"/>
  <c r="PAY67" i="7"/>
  <c r="PBA67" i="7"/>
  <c r="PBC67" i="7"/>
  <c r="PBE67" i="7"/>
  <c r="PBG67" i="7"/>
  <c r="PBI67" i="7"/>
  <c r="PBK67" i="7"/>
  <c r="PBM67" i="7"/>
  <c r="PBO67" i="7"/>
  <c r="PBQ67" i="7"/>
  <c r="PBS67" i="7"/>
  <c r="PBU67" i="7"/>
  <c r="PBW67" i="7"/>
  <c r="PBY67" i="7"/>
  <c r="PCA67" i="7"/>
  <c r="PCC67" i="7"/>
  <c r="PCE67" i="7"/>
  <c r="PCG67" i="7"/>
  <c r="PCI67" i="7"/>
  <c r="PCK67" i="7"/>
  <c r="PCM67" i="7"/>
  <c r="PCO67" i="7"/>
  <c r="PCQ67" i="7"/>
  <c r="PCS67" i="7"/>
  <c r="PCU67" i="7"/>
  <c r="PCW67" i="7"/>
  <c r="PCY67" i="7"/>
  <c r="PDA67" i="7"/>
  <c r="PDC67" i="7"/>
  <c r="PDE67" i="7"/>
  <c r="PDG67" i="7"/>
  <c r="PDI67" i="7"/>
  <c r="PDK67" i="7"/>
  <c r="PDM67" i="7"/>
  <c r="PDO67" i="7"/>
  <c r="PDQ67" i="7"/>
  <c r="PDS67" i="7"/>
  <c r="PDU67" i="7"/>
  <c r="PDW67" i="7"/>
  <c r="PDY67" i="7"/>
  <c r="PEA67" i="7"/>
  <c r="PEC67" i="7"/>
  <c r="PEE67" i="7"/>
  <c r="PEG67" i="7"/>
  <c r="PEI67" i="7"/>
  <c r="PEK67" i="7"/>
  <c r="PEM67" i="7"/>
  <c r="PEO67" i="7"/>
  <c r="PEQ67" i="7"/>
  <c r="PES67" i="7"/>
  <c r="PEU67" i="7"/>
  <c r="PEW67" i="7"/>
  <c r="PEY67" i="7"/>
  <c r="PFA67" i="7"/>
  <c r="PFC67" i="7"/>
  <c r="PFE67" i="7"/>
  <c r="PFG67" i="7"/>
  <c r="PFI67" i="7"/>
  <c r="PFK67" i="7"/>
  <c r="PFM67" i="7"/>
  <c r="PFO67" i="7"/>
  <c r="PFQ67" i="7"/>
  <c r="PFS67" i="7"/>
  <c r="PFU67" i="7"/>
  <c r="PFW67" i="7"/>
  <c r="PFY67" i="7"/>
  <c r="PGA67" i="7"/>
  <c r="PGC67" i="7"/>
  <c r="PGE67" i="7"/>
  <c r="PGG67" i="7"/>
  <c r="PGI67" i="7"/>
  <c r="PGK67" i="7"/>
  <c r="PGM67" i="7"/>
  <c r="PGO67" i="7"/>
  <c r="PGQ67" i="7"/>
  <c r="PGS67" i="7"/>
  <c r="PGU67" i="7"/>
  <c r="PGW67" i="7"/>
  <c r="PGY67" i="7"/>
  <c r="PHA67" i="7"/>
  <c r="PHC67" i="7"/>
  <c r="PHE67" i="7"/>
  <c r="PHG67" i="7"/>
  <c r="PHI67" i="7"/>
  <c r="PHK67" i="7"/>
  <c r="PHM67" i="7"/>
  <c r="PHO67" i="7"/>
  <c r="PHQ67" i="7"/>
  <c r="PHS67" i="7"/>
  <c r="PHU67" i="7"/>
  <c r="PHW67" i="7"/>
  <c r="PHY67" i="7"/>
  <c r="PIA67" i="7"/>
  <c r="PIC67" i="7"/>
  <c r="PIE67" i="7"/>
  <c r="PIG67" i="7"/>
  <c r="PII67" i="7"/>
  <c r="PIK67" i="7"/>
  <c r="PIM67" i="7"/>
  <c r="PIO67" i="7"/>
  <c r="PIQ67" i="7"/>
  <c r="PIS67" i="7"/>
  <c r="PIU67" i="7"/>
  <c r="PIW67" i="7"/>
  <c r="PIY67" i="7"/>
  <c r="PJA67" i="7"/>
  <c r="PJC67" i="7"/>
  <c r="PJE67" i="7"/>
  <c r="PJG67" i="7"/>
  <c r="PJI67" i="7"/>
  <c r="PJK67" i="7"/>
  <c r="PJM67" i="7"/>
  <c r="PJO67" i="7"/>
  <c r="PJQ67" i="7"/>
  <c r="PJS67" i="7"/>
  <c r="PJU67" i="7"/>
  <c r="PJW67" i="7"/>
  <c r="PJY67" i="7"/>
  <c r="PKA67" i="7"/>
  <c r="PKC67" i="7"/>
  <c r="PKE67" i="7"/>
  <c r="PKG67" i="7"/>
  <c r="PKI67" i="7"/>
  <c r="PKK67" i="7"/>
  <c r="PKM67" i="7"/>
  <c r="PKO67" i="7"/>
  <c r="PKQ67" i="7"/>
  <c r="PKS67" i="7"/>
  <c r="PKU67" i="7"/>
  <c r="PKW67" i="7"/>
  <c r="PKY67" i="7"/>
  <c r="PLA67" i="7"/>
  <c r="PLC67" i="7"/>
  <c r="PLE67" i="7"/>
  <c r="PLG67" i="7"/>
  <c r="PLI67" i="7"/>
  <c r="PLK67" i="7"/>
  <c r="PLM67" i="7"/>
  <c r="PLO67" i="7"/>
  <c r="PLQ67" i="7"/>
  <c r="PLS67" i="7"/>
  <c r="PLU67" i="7"/>
  <c r="PLW67" i="7"/>
  <c r="PLY67" i="7"/>
  <c r="PMA67" i="7"/>
  <c r="PMC67" i="7"/>
  <c r="PME67" i="7"/>
  <c r="PMG67" i="7"/>
  <c r="PMI67" i="7"/>
  <c r="PMK67" i="7"/>
  <c r="PMM67" i="7"/>
  <c r="PMO67" i="7"/>
  <c r="PMQ67" i="7"/>
  <c r="PMS67" i="7"/>
  <c r="PMU67" i="7"/>
  <c r="PMW67" i="7"/>
  <c r="PMY67" i="7"/>
  <c r="PNA67" i="7"/>
  <c r="PNC67" i="7"/>
  <c r="PNE67" i="7"/>
  <c r="PNG67" i="7"/>
  <c r="PNI67" i="7"/>
  <c r="PNK67" i="7"/>
  <c r="PNM67" i="7"/>
  <c r="PNO67" i="7"/>
  <c r="PNQ67" i="7"/>
  <c r="PNS67" i="7"/>
  <c r="PNU67" i="7"/>
  <c r="PNW67" i="7"/>
  <c r="PNY67" i="7"/>
  <c r="POA67" i="7"/>
  <c r="POC67" i="7"/>
  <c r="POE67" i="7"/>
  <c r="POG67" i="7"/>
  <c r="POI67" i="7"/>
  <c r="POK67" i="7"/>
  <c r="POM67" i="7"/>
  <c r="POO67" i="7"/>
  <c r="POQ67" i="7"/>
  <c r="POS67" i="7"/>
  <c r="POU67" i="7"/>
  <c r="POW67" i="7"/>
  <c r="POY67" i="7"/>
  <c r="PPA67" i="7"/>
  <c r="PPC67" i="7"/>
  <c r="PPE67" i="7"/>
  <c r="PPG67" i="7"/>
  <c r="PPI67" i="7"/>
  <c r="PPK67" i="7"/>
  <c r="PPM67" i="7"/>
  <c r="PPO67" i="7"/>
  <c r="PPQ67" i="7"/>
  <c r="PPS67" i="7"/>
  <c r="PPU67" i="7"/>
  <c r="PPW67" i="7"/>
  <c r="PPY67" i="7"/>
  <c r="PQA67" i="7"/>
  <c r="PQC67" i="7"/>
  <c r="PQE67" i="7"/>
  <c r="PQG67" i="7"/>
  <c r="PQI67" i="7"/>
  <c r="PQK67" i="7"/>
  <c r="PQM67" i="7"/>
  <c r="PQO67" i="7"/>
  <c r="PQQ67" i="7"/>
  <c r="PQS67" i="7"/>
  <c r="PQU67" i="7"/>
  <c r="PQW67" i="7"/>
  <c r="PQY67" i="7"/>
  <c r="PRA67" i="7"/>
  <c r="PRC67" i="7"/>
  <c r="PRE67" i="7"/>
  <c r="PRG67" i="7"/>
  <c r="PRI67" i="7"/>
  <c r="PRK67" i="7"/>
  <c r="PRM67" i="7"/>
  <c r="PRO67" i="7"/>
  <c r="PRQ67" i="7"/>
  <c r="PRS67" i="7"/>
  <c r="PRU67" i="7"/>
  <c r="PRW67" i="7"/>
  <c r="PRY67" i="7"/>
  <c r="PSA67" i="7"/>
  <c r="PSC67" i="7"/>
  <c r="PSE67" i="7"/>
  <c r="PSG67" i="7"/>
  <c r="PSI67" i="7"/>
  <c r="PSK67" i="7"/>
  <c r="PSM67" i="7"/>
  <c r="PSO67" i="7"/>
  <c r="PSQ67" i="7"/>
  <c r="PSS67" i="7"/>
  <c r="PSU67" i="7"/>
  <c r="PSW67" i="7"/>
  <c r="PSY67" i="7"/>
  <c r="PTA67" i="7"/>
  <c r="PTC67" i="7"/>
  <c r="PTE67" i="7"/>
  <c r="PTG67" i="7"/>
  <c r="PTI67" i="7"/>
  <c r="PTK67" i="7"/>
  <c r="PTM67" i="7"/>
  <c r="PTO67" i="7"/>
  <c r="PTQ67" i="7"/>
  <c r="PTS67" i="7"/>
  <c r="PTU67" i="7"/>
  <c r="PTW67" i="7"/>
  <c r="PTY67" i="7"/>
  <c r="PUA67" i="7"/>
  <c r="PUC67" i="7"/>
  <c r="PUE67" i="7"/>
  <c r="PUG67" i="7"/>
  <c r="PUI67" i="7"/>
  <c r="PUK67" i="7"/>
  <c r="PUM67" i="7"/>
  <c r="PUO67" i="7"/>
  <c r="PUQ67" i="7"/>
  <c r="PUS67" i="7"/>
  <c r="PUU67" i="7"/>
  <c r="PUW67" i="7"/>
  <c r="PUY67" i="7"/>
  <c r="PVA67" i="7"/>
  <c r="PVC67" i="7"/>
  <c r="PVE67" i="7"/>
  <c r="PVG67" i="7"/>
  <c r="PVI67" i="7"/>
  <c r="PVK67" i="7"/>
  <c r="PVM67" i="7"/>
  <c r="PVO67" i="7"/>
  <c r="PVQ67" i="7"/>
  <c r="PVS67" i="7"/>
  <c r="PVU67" i="7"/>
  <c r="PVW67" i="7"/>
  <c r="PVY67" i="7"/>
  <c r="PWA67" i="7"/>
  <c r="PWC67" i="7"/>
  <c r="PWE67" i="7"/>
  <c r="PWG67" i="7"/>
  <c r="PWI67" i="7"/>
  <c r="PWK67" i="7"/>
  <c r="PWM67" i="7"/>
  <c r="PWO67" i="7"/>
  <c r="PWQ67" i="7"/>
  <c r="PWS67" i="7"/>
  <c r="PWU67" i="7"/>
  <c r="PWW67" i="7"/>
  <c r="PWY67" i="7"/>
  <c r="PXA67" i="7"/>
  <c r="PXC67" i="7"/>
  <c r="PXE67" i="7"/>
  <c r="PXG67" i="7"/>
  <c r="PXI67" i="7"/>
  <c r="PXK67" i="7"/>
  <c r="PXM67" i="7"/>
  <c r="PXO67" i="7"/>
  <c r="PXQ67" i="7"/>
  <c r="PXS67" i="7"/>
  <c r="PXU67" i="7"/>
  <c r="PXW67" i="7"/>
  <c r="PXY67" i="7"/>
  <c r="PYA67" i="7"/>
  <c r="PYC67" i="7"/>
  <c r="PYE67" i="7"/>
  <c r="PYG67" i="7"/>
  <c r="PYI67" i="7"/>
  <c r="PYK67" i="7"/>
  <c r="PYM67" i="7"/>
  <c r="PYO67" i="7"/>
  <c r="PYQ67" i="7"/>
  <c r="PYS67" i="7"/>
  <c r="PYU67" i="7"/>
  <c r="PYW67" i="7"/>
  <c r="PYY67" i="7"/>
  <c r="PZA67" i="7"/>
  <c r="PZC67" i="7"/>
  <c r="PZE67" i="7"/>
  <c r="PZG67" i="7"/>
  <c r="PZI67" i="7"/>
  <c r="PZK67" i="7"/>
  <c r="PZM67" i="7"/>
  <c r="PZO67" i="7"/>
  <c r="PZQ67" i="7"/>
  <c r="PZS67" i="7"/>
  <c r="PZU67" i="7"/>
  <c r="PZW67" i="7"/>
  <c r="PZY67" i="7"/>
  <c r="QAA67" i="7"/>
  <c r="QAC67" i="7"/>
  <c r="QAE67" i="7"/>
  <c r="QAG67" i="7"/>
  <c r="QAI67" i="7"/>
  <c r="QAK67" i="7"/>
  <c r="QAM67" i="7"/>
  <c r="QAO67" i="7"/>
  <c r="QAQ67" i="7"/>
  <c r="QAS67" i="7"/>
  <c r="QAU67" i="7"/>
  <c r="QAW67" i="7"/>
  <c r="QAY67" i="7"/>
  <c r="QBA67" i="7"/>
  <c r="QBC67" i="7"/>
  <c r="QBE67" i="7"/>
  <c r="QBG67" i="7"/>
  <c r="QBI67" i="7"/>
  <c r="QBK67" i="7"/>
  <c r="QBM67" i="7"/>
  <c r="QBO67" i="7"/>
  <c r="QBQ67" i="7"/>
  <c r="QBS67" i="7"/>
  <c r="QBU67" i="7"/>
  <c r="QBW67" i="7"/>
  <c r="QBY67" i="7"/>
  <c r="QCA67" i="7"/>
  <c r="QCC67" i="7"/>
  <c r="QCE67" i="7"/>
  <c r="QCG67" i="7"/>
  <c r="QCI67" i="7"/>
  <c r="QCK67" i="7"/>
  <c r="QCM67" i="7"/>
  <c r="QCO67" i="7"/>
  <c r="QCQ67" i="7"/>
  <c r="QCS67" i="7"/>
  <c r="QCU67" i="7"/>
  <c r="QCW67" i="7"/>
  <c r="QCY67" i="7"/>
  <c r="QDA67" i="7"/>
  <c r="QDC67" i="7"/>
  <c r="QDE67" i="7"/>
  <c r="QDG67" i="7"/>
  <c r="QDI67" i="7"/>
  <c r="QDK67" i="7"/>
  <c r="QDM67" i="7"/>
  <c r="QDO67" i="7"/>
  <c r="QDQ67" i="7"/>
  <c r="QDS67" i="7"/>
  <c r="QDU67" i="7"/>
  <c r="QDW67" i="7"/>
  <c r="QDY67" i="7"/>
  <c r="QEA67" i="7"/>
  <c r="QEC67" i="7"/>
  <c r="QEE67" i="7"/>
  <c r="QEG67" i="7"/>
  <c r="QEI67" i="7"/>
  <c r="QEK67" i="7"/>
  <c r="QEM67" i="7"/>
  <c r="QEO67" i="7"/>
  <c r="QEQ67" i="7"/>
  <c r="QES67" i="7"/>
  <c r="QEU67" i="7"/>
  <c r="QEW67" i="7"/>
  <c r="QEY67" i="7"/>
  <c r="QFA67" i="7"/>
  <c r="QFC67" i="7"/>
  <c r="QFE67" i="7"/>
  <c r="QFG67" i="7"/>
  <c r="QFI67" i="7"/>
  <c r="QFK67" i="7"/>
  <c r="QFM67" i="7"/>
  <c r="QFO67" i="7"/>
  <c r="QFQ67" i="7"/>
  <c r="QFS67" i="7"/>
  <c r="QFU67" i="7"/>
  <c r="QFW67" i="7"/>
  <c r="QFY67" i="7"/>
  <c r="QGA67" i="7"/>
  <c r="QGC67" i="7"/>
  <c r="QGE67" i="7"/>
  <c r="QGG67" i="7"/>
  <c r="QGI67" i="7"/>
  <c r="QGK67" i="7"/>
  <c r="QGM67" i="7"/>
  <c r="QGO67" i="7"/>
  <c r="QGQ67" i="7"/>
  <c r="QGS67" i="7"/>
  <c r="QGU67" i="7"/>
  <c r="QGW67" i="7"/>
  <c r="QGY67" i="7"/>
  <c r="QHA67" i="7"/>
  <c r="QHC67" i="7"/>
  <c r="QHE67" i="7"/>
  <c r="QHG67" i="7"/>
  <c r="QHI67" i="7"/>
  <c r="QHK67" i="7"/>
  <c r="QHM67" i="7"/>
  <c r="QHO67" i="7"/>
  <c r="QHQ67" i="7"/>
  <c r="QHS67" i="7"/>
  <c r="QHU67" i="7"/>
  <c r="QHW67" i="7"/>
  <c r="QHY67" i="7"/>
  <c r="QIA67" i="7"/>
  <c r="QIC67" i="7"/>
  <c r="QIE67" i="7"/>
  <c r="QIG67" i="7"/>
  <c r="QII67" i="7"/>
  <c r="QIK67" i="7"/>
  <c r="QIM67" i="7"/>
  <c r="QIO67" i="7"/>
  <c r="QIQ67" i="7"/>
  <c r="QIS67" i="7"/>
  <c r="QIU67" i="7"/>
  <c r="QIW67" i="7"/>
  <c r="QIY67" i="7"/>
  <c r="QJA67" i="7"/>
  <c r="QJC67" i="7"/>
  <c r="QJE67" i="7"/>
  <c r="QJG67" i="7"/>
  <c r="QJI67" i="7"/>
  <c r="QJK67" i="7"/>
  <c r="QJM67" i="7"/>
  <c r="QJO67" i="7"/>
  <c r="QJQ67" i="7"/>
  <c r="QJS67" i="7"/>
  <c r="QJU67" i="7"/>
  <c r="QJW67" i="7"/>
  <c r="QJY67" i="7"/>
  <c r="QKA67" i="7"/>
  <c r="QKC67" i="7"/>
  <c r="QKE67" i="7"/>
  <c r="QKG67" i="7"/>
  <c r="QKI67" i="7"/>
  <c r="QKK67" i="7"/>
  <c r="QKM67" i="7"/>
  <c r="QKO67" i="7"/>
  <c r="QKQ67" i="7"/>
  <c r="QKS67" i="7"/>
  <c r="QKU67" i="7"/>
  <c r="QKW67" i="7"/>
  <c r="QKY67" i="7"/>
  <c r="QLA67" i="7"/>
  <c r="QLC67" i="7"/>
  <c r="QLE67" i="7"/>
  <c r="QLG67" i="7"/>
  <c r="QLI67" i="7"/>
  <c r="QLK67" i="7"/>
  <c r="QLM67" i="7"/>
  <c r="QLO67" i="7"/>
  <c r="QLQ67" i="7"/>
  <c r="QLS67" i="7"/>
  <c r="QLU67" i="7"/>
  <c r="QLW67" i="7"/>
  <c r="QLY67" i="7"/>
  <c r="QMA67" i="7"/>
  <c r="QMC67" i="7"/>
  <c r="QME67" i="7"/>
  <c r="QMG67" i="7"/>
  <c r="QMI67" i="7"/>
  <c r="QMK67" i="7"/>
  <c r="QMM67" i="7"/>
  <c r="QMO67" i="7"/>
  <c r="QMQ67" i="7"/>
  <c r="QMS67" i="7"/>
  <c r="QMU67" i="7"/>
  <c r="QMW67" i="7"/>
  <c r="QMY67" i="7"/>
  <c r="QNA67" i="7"/>
  <c r="QNC67" i="7"/>
  <c r="QNE67" i="7"/>
  <c r="QNG67" i="7"/>
  <c r="QNI67" i="7"/>
  <c r="QNK67" i="7"/>
  <c r="QNM67" i="7"/>
  <c r="QNO67" i="7"/>
  <c r="QNQ67" i="7"/>
  <c r="QNS67" i="7"/>
  <c r="QNU67" i="7"/>
  <c r="QNW67" i="7"/>
  <c r="QNY67" i="7"/>
  <c r="QOA67" i="7"/>
  <c r="QOC67" i="7"/>
  <c r="QOE67" i="7"/>
  <c r="QOG67" i="7"/>
  <c r="QOI67" i="7"/>
  <c r="QOK67" i="7"/>
  <c r="QOM67" i="7"/>
  <c r="QOO67" i="7"/>
  <c r="QOQ67" i="7"/>
  <c r="QOS67" i="7"/>
  <c r="QOU67" i="7"/>
  <c r="QOW67" i="7"/>
  <c r="QOY67" i="7"/>
  <c r="QPA67" i="7"/>
  <c r="QPC67" i="7"/>
  <c r="QPE67" i="7"/>
  <c r="QPG67" i="7"/>
  <c r="QPI67" i="7"/>
  <c r="QPK67" i="7"/>
  <c r="QPM67" i="7"/>
  <c r="QPO67" i="7"/>
  <c r="QPQ67" i="7"/>
  <c r="QPS67" i="7"/>
  <c r="QPU67" i="7"/>
  <c r="QPW67" i="7"/>
  <c r="QPY67" i="7"/>
  <c r="QQA67" i="7"/>
  <c r="QQC67" i="7"/>
  <c r="QQE67" i="7"/>
  <c r="QQG67" i="7"/>
  <c r="QQI67" i="7"/>
  <c r="QQK67" i="7"/>
  <c r="QQM67" i="7"/>
  <c r="QQO67" i="7"/>
  <c r="QQQ67" i="7"/>
  <c r="QQS67" i="7"/>
  <c r="QQU67" i="7"/>
  <c r="QQW67" i="7"/>
  <c r="QQY67" i="7"/>
  <c r="QRA67" i="7"/>
  <c r="QRC67" i="7"/>
  <c r="QRE67" i="7"/>
  <c r="QRG67" i="7"/>
  <c r="QRI67" i="7"/>
  <c r="QRK67" i="7"/>
  <c r="QRM67" i="7"/>
  <c r="QRO67" i="7"/>
  <c r="QRQ67" i="7"/>
  <c r="QRS67" i="7"/>
  <c r="QRU67" i="7"/>
  <c r="QRW67" i="7"/>
  <c r="QRY67" i="7"/>
  <c r="QSA67" i="7"/>
  <c r="QSC67" i="7"/>
  <c r="QSE67" i="7"/>
  <c r="QSG67" i="7"/>
  <c r="QSI67" i="7"/>
  <c r="QSK67" i="7"/>
  <c r="QSM67" i="7"/>
  <c r="QSO67" i="7"/>
  <c r="QSQ67" i="7"/>
  <c r="QSS67" i="7"/>
  <c r="QSU67" i="7"/>
  <c r="QSW67" i="7"/>
  <c r="QSY67" i="7"/>
  <c r="QTA67" i="7"/>
  <c r="QTC67" i="7"/>
  <c r="QTE67" i="7"/>
  <c r="QTG67" i="7"/>
  <c r="QTI67" i="7"/>
  <c r="QTK67" i="7"/>
  <c r="QTM67" i="7"/>
  <c r="QTO67" i="7"/>
  <c r="QTQ67" i="7"/>
  <c r="QTS67" i="7"/>
  <c r="QTU67" i="7"/>
  <c r="QTW67" i="7"/>
  <c r="QTY67" i="7"/>
  <c r="QUA67" i="7"/>
  <c r="QUC67" i="7"/>
  <c r="QUE67" i="7"/>
  <c r="QUG67" i="7"/>
  <c r="QUI67" i="7"/>
  <c r="QUK67" i="7"/>
  <c r="QUM67" i="7"/>
  <c r="QUO67" i="7"/>
  <c r="QUQ67" i="7"/>
  <c r="QUS67" i="7"/>
  <c r="QUU67" i="7"/>
  <c r="QUW67" i="7"/>
  <c r="QUY67" i="7"/>
  <c r="QVA67" i="7"/>
  <c r="QVC67" i="7"/>
  <c r="QVE67" i="7"/>
  <c r="QVG67" i="7"/>
  <c r="QVI67" i="7"/>
  <c r="QVK67" i="7"/>
  <c r="QVM67" i="7"/>
  <c r="QVO67" i="7"/>
  <c r="QVQ67" i="7"/>
  <c r="QVS67" i="7"/>
  <c r="QVU67" i="7"/>
  <c r="QVW67" i="7"/>
  <c r="QVY67" i="7"/>
  <c r="QWA67" i="7"/>
  <c r="QWC67" i="7"/>
  <c r="QWE67" i="7"/>
  <c r="QWG67" i="7"/>
  <c r="QWI67" i="7"/>
  <c r="QWK67" i="7"/>
  <c r="QWM67" i="7"/>
  <c r="QWO67" i="7"/>
  <c r="QWQ67" i="7"/>
  <c r="QWS67" i="7"/>
  <c r="QWU67" i="7"/>
  <c r="QWW67" i="7"/>
  <c r="QWY67" i="7"/>
  <c r="QXA67" i="7"/>
  <c r="QXC67" i="7"/>
  <c r="QXE67" i="7"/>
  <c r="QXG67" i="7"/>
  <c r="QXI67" i="7"/>
  <c r="QXK67" i="7"/>
  <c r="QXM67" i="7"/>
  <c r="QXO67" i="7"/>
  <c r="QXQ67" i="7"/>
  <c r="QXS67" i="7"/>
  <c r="QXU67" i="7"/>
  <c r="QXW67" i="7"/>
  <c r="QXY67" i="7"/>
  <c r="QYA67" i="7"/>
  <c r="QYC67" i="7"/>
  <c r="QYE67" i="7"/>
  <c r="QYG67" i="7"/>
  <c r="QYI67" i="7"/>
  <c r="QYK67" i="7"/>
  <c r="QYM67" i="7"/>
  <c r="QYO67" i="7"/>
  <c r="QYQ67" i="7"/>
  <c r="QYS67" i="7"/>
  <c r="QYU67" i="7"/>
  <c r="QYW67" i="7"/>
  <c r="QYY67" i="7"/>
  <c r="QZA67" i="7"/>
  <c r="QZC67" i="7"/>
  <c r="QZE67" i="7"/>
  <c r="QZG67" i="7"/>
  <c r="QZI67" i="7"/>
  <c r="QZK67" i="7"/>
  <c r="QZM67" i="7"/>
  <c r="QZO67" i="7"/>
  <c r="QZQ67" i="7"/>
  <c r="QZS67" i="7"/>
  <c r="QZU67" i="7"/>
  <c r="QZW67" i="7"/>
  <c r="QZY67" i="7"/>
  <c r="RAA67" i="7"/>
  <c r="RAC67" i="7"/>
  <c r="RAE67" i="7"/>
  <c r="RAG67" i="7"/>
  <c r="RAI67" i="7"/>
  <c r="RAK67" i="7"/>
  <c r="RAM67" i="7"/>
  <c r="RAO67" i="7"/>
  <c r="RAQ67" i="7"/>
  <c r="RAS67" i="7"/>
  <c r="RAU67" i="7"/>
  <c r="RAW67" i="7"/>
  <c r="RAY67" i="7"/>
  <c r="RBA67" i="7"/>
  <c r="RBC67" i="7"/>
  <c r="RBE67" i="7"/>
  <c r="RBG67" i="7"/>
  <c r="RBI67" i="7"/>
  <c r="RBK67" i="7"/>
  <c r="RBM67" i="7"/>
  <c r="RBO67" i="7"/>
  <c r="RBQ67" i="7"/>
  <c r="RBS67" i="7"/>
  <c r="RBU67" i="7"/>
  <c r="RBW67" i="7"/>
  <c r="RBY67" i="7"/>
  <c r="RCA67" i="7"/>
  <c r="RCC67" i="7"/>
  <c r="RCE67" i="7"/>
  <c r="RCG67" i="7"/>
  <c r="RCI67" i="7"/>
  <c r="RCK67" i="7"/>
  <c r="RCM67" i="7"/>
  <c r="RCO67" i="7"/>
  <c r="RCQ67" i="7"/>
  <c r="RCS67" i="7"/>
  <c r="RCU67" i="7"/>
  <c r="RCW67" i="7"/>
  <c r="RCY67" i="7"/>
  <c r="RDA67" i="7"/>
  <c r="RDC67" i="7"/>
  <c r="RDE67" i="7"/>
  <c r="RDG67" i="7"/>
  <c r="RDI67" i="7"/>
  <c r="RDK67" i="7"/>
  <c r="RDM67" i="7"/>
  <c r="RDO67" i="7"/>
  <c r="RDQ67" i="7"/>
  <c r="RDS67" i="7"/>
  <c r="RDU67" i="7"/>
  <c r="RDW67" i="7"/>
  <c r="RDY67" i="7"/>
  <c r="REA67" i="7"/>
  <c r="REC67" i="7"/>
  <c r="REE67" i="7"/>
  <c r="REG67" i="7"/>
  <c r="REI67" i="7"/>
  <c r="REK67" i="7"/>
  <c r="REM67" i="7"/>
  <c r="REO67" i="7"/>
  <c r="REQ67" i="7"/>
  <c r="RES67" i="7"/>
  <c r="REU67" i="7"/>
  <c r="REW67" i="7"/>
  <c r="REY67" i="7"/>
  <c r="RFA67" i="7"/>
  <c r="RFC67" i="7"/>
  <c r="RFE67" i="7"/>
  <c r="RFG67" i="7"/>
  <c r="RFI67" i="7"/>
  <c r="RFK67" i="7"/>
  <c r="RFM67" i="7"/>
  <c r="RFO67" i="7"/>
  <c r="RFQ67" i="7"/>
  <c r="RFS67" i="7"/>
  <c r="RFU67" i="7"/>
  <c r="RFW67" i="7"/>
  <c r="RFY67" i="7"/>
  <c r="RGA67" i="7"/>
  <c r="RGC67" i="7"/>
  <c r="RGE67" i="7"/>
  <c r="RGG67" i="7"/>
  <c r="RGI67" i="7"/>
  <c r="RGK67" i="7"/>
  <c r="RGM67" i="7"/>
  <c r="RGO67" i="7"/>
  <c r="RGQ67" i="7"/>
  <c r="RGS67" i="7"/>
  <c r="RGU67" i="7"/>
  <c r="RGW67" i="7"/>
  <c r="RGY67" i="7"/>
  <c r="RHA67" i="7"/>
  <c r="RHC67" i="7"/>
  <c r="RHE67" i="7"/>
  <c r="RHG67" i="7"/>
  <c r="RHI67" i="7"/>
  <c r="RHK67" i="7"/>
  <c r="RHM67" i="7"/>
  <c r="RHO67" i="7"/>
  <c r="RHQ67" i="7"/>
  <c r="RHS67" i="7"/>
  <c r="RHU67" i="7"/>
  <c r="RHW67" i="7"/>
  <c r="RHY67" i="7"/>
  <c r="RIA67" i="7"/>
  <c r="RIC67" i="7"/>
  <c r="RIE67" i="7"/>
  <c r="RIG67" i="7"/>
  <c r="RII67" i="7"/>
  <c r="RIK67" i="7"/>
  <c r="RIM67" i="7"/>
  <c r="RIO67" i="7"/>
  <c r="RIQ67" i="7"/>
  <c r="RIS67" i="7"/>
  <c r="RIU67" i="7"/>
  <c r="RIW67" i="7"/>
  <c r="RIY67" i="7"/>
  <c r="RJA67" i="7"/>
  <c r="RJC67" i="7"/>
  <c r="RJE67" i="7"/>
  <c r="RJG67" i="7"/>
  <c r="RJI67" i="7"/>
  <c r="RJK67" i="7"/>
  <c r="RJM67" i="7"/>
  <c r="RJO67" i="7"/>
  <c r="RJQ67" i="7"/>
  <c r="RJS67" i="7"/>
  <c r="RJU67" i="7"/>
  <c r="RJW67" i="7"/>
  <c r="RJY67" i="7"/>
  <c r="RKA67" i="7"/>
  <c r="RKC67" i="7"/>
  <c r="RKE67" i="7"/>
  <c r="RKG67" i="7"/>
  <c r="RKI67" i="7"/>
  <c r="RKK67" i="7"/>
  <c r="RKM67" i="7"/>
  <c r="RKO67" i="7"/>
  <c r="RKQ67" i="7"/>
  <c r="RKS67" i="7"/>
  <c r="RKU67" i="7"/>
  <c r="RKW67" i="7"/>
  <c r="RKY67" i="7"/>
  <c r="RLA67" i="7"/>
  <c r="RLC67" i="7"/>
  <c r="RLE67" i="7"/>
  <c r="RLG67" i="7"/>
  <c r="RLI67" i="7"/>
  <c r="RLK67" i="7"/>
  <c r="RLM67" i="7"/>
  <c r="RLO67" i="7"/>
  <c r="RLQ67" i="7"/>
  <c r="RLS67" i="7"/>
  <c r="RLU67" i="7"/>
  <c r="RLW67" i="7"/>
  <c r="RLY67" i="7"/>
  <c r="RMA67" i="7"/>
  <c r="RMC67" i="7"/>
  <c r="RME67" i="7"/>
  <c r="RMG67" i="7"/>
  <c r="RMI67" i="7"/>
  <c r="RMK67" i="7"/>
  <c r="RMM67" i="7"/>
  <c r="RMO67" i="7"/>
  <c r="RMQ67" i="7"/>
  <c r="RMS67" i="7"/>
  <c r="RMU67" i="7"/>
  <c r="RMW67" i="7"/>
  <c r="RMY67" i="7"/>
  <c r="RNA67" i="7"/>
  <c r="RNC67" i="7"/>
  <c r="RNE67" i="7"/>
  <c r="RNG67" i="7"/>
  <c r="RNI67" i="7"/>
  <c r="RNK67" i="7"/>
  <c r="RNM67" i="7"/>
  <c r="RNO67" i="7"/>
  <c r="RNQ67" i="7"/>
  <c r="RNS67" i="7"/>
  <c r="RNU67" i="7"/>
  <c r="RNW67" i="7"/>
  <c r="RNY67" i="7"/>
  <c r="ROA67" i="7"/>
  <c r="ROC67" i="7"/>
  <c r="ROE67" i="7"/>
  <c r="ROG67" i="7"/>
  <c r="ROI67" i="7"/>
  <c r="ROK67" i="7"/>
  <c r="ROM67" i="7"/>
  <c r="ROO67" i="7"/>
  <c r="ROQ67" i="7"/>
  <c r="ROS67" i="7"/>
  <c r="ROU67" i="7"/>
  <c r="ROW67" i="7"/>
  <c r="ROY67" i="7"/>
  <c r="RPA67" i="7"/>
  <c r="RPC67" i="7"/>
  <c r="RPE67" i="7"/>
  <c r="RPG67" i="7"/>
  <c r="RPI67" i="7"/>
  <c r="RPK67" i="7"/>
  <c r="RPM67" i="7"/>
  <c r="RPO67" i="7"/>
  <c r="RPQ67" i="7"/>
  <c r="RPS67" i="7"/>
  <c r="RPU67" i="7"/>
  <c r="RPW67" i="7"/>
  <c r="RPY67" i="7"/>
  <c r="RQA67" i="7"/>
  <c r="RQC67" i="7"/>
  <c r="RQE67" i="7"/>
  <c r="RQG67" i="7"/>
  <c r="RQI67" i="7"/>
  <c r="RQK67" i="7"/>
  <c r="RQM67" i="7"/>
  <c r="RQO67" i="7"/>
  <c r="RQQ67" i="7"/>
  <c r="RQS67" i="7"/>
  <c r="RQU67" i="7"/>
  <c r="RQW67" i="7"/>
  <c r="RQY67" i="7"/>
  <c r="RRA67" i="7"/>
  <c r="RRC67" i="7"/>
  <c r="RRE67" i="7"/>
  <c r="RRG67" i="7"/>
  <c r="RRI67" i="7"/>
  <c r="RRK67" i="7"/>
  <c r="RRM67" i="7"/>
  <c r="RRO67" i="7"/>
  <c r="RRQ67" i="7"/>
  <c r="RRS67" i="7"/>
  <c r="RRU67" i="7"/>
  <c r="RRW67" i="7"/>
  <c r="RRY67" i="7"/>
  <c r="RSA67" i="7"/>
  <c r="RSC67" i="7"/>
  <c r="RSE67" i="7"/>
  <c r="RSG67" i="7"/>
  <c r="RSI67" i="7"/>
  <c r="RSK67" i="7"/>
  <c r="RSM67" i="7"/>
  <c r="RSO67" i="7"/>
  <c r="RSQ67" i="7"/>
  <c r="RSS67" i="7"/>
  <c r="RSU67" i="7"/>
  <c r="RSW67" i="7"/>
  <c r="RSY67" i="7"/>
  <c r="RTA67" i="7"/>
  <c r="RTC67" i="7"/>
  <c r="RTE67" i="7"/>
  <c r="RTG67" i="7"/>
  <c r="RTI67" i="7"/>
  <c r="RTK67" i="7"/>
  <c r="RTM67" i="7"/>
  <c r="RTO67" i="7"/>
  <c r="RTQ67" i="7"/>
  <c r="RTS67" i="7"/>
  <c r="RTU67" i="7"/>
  <c r="RTW67" i="7"/>
  <c r="RTY67" i="7"/>
  <c r="RUA67" i="7"/>
  <c r="RUC67" i="7"/>
  <c r="RUE67" i="7"/>
  <c r="RUG67" i="7"/>
  <c r="RUI67" i="7"/>
  <c r="RUK67" i="7"/>
  <c r="RUM67" i="7"/>
  <c r="RUO67" i="7"/>
  <c r="RUQ67" i="7"/>
  <c r="RUS67" i="7"/>
  <c r="RUU67" i="7"/>
  <c r="RUW67" i="7"/>
  <c r="RUY67" i="7"/>
  <c r="RVA67" i="7"/>
  <c r="RVC67" i="7"/>
  <c r="RVE67" i="7"/>
  <c r="RVG67" i="7"/>
  <c r="RVI67" i="7"/>
  <c r="RVK67" i="7"/>
  <c r="RVM67" i="7"/>
  <c r="RVO67" i="7"/>
  <c r="RVQ67" i="7"/>
  <c r="RVS67" i="7"/>
  <c r="RVU67" i="7"/>
  <c r="RVW67" i="7"/>
  <c r="RVY67" i="7"/>
  <c r="RWA67" i="7"/>
  <c r="RWC67" i="7"/>
  <c r="RWE67" i="7"/>
  <c r="RWG67" i="7"/>
  <c r="RWI67" i="7"/>
  <c r="RWK67" i="7"/>
  <c r="RWM67" i="7"/>
  <c r="RWO67" i="7"/>
  <c r="RWQ67" i="7"/>
  <c r="RWS67" i="7"/>
  <c r="RWU67" i="7"/>
  <c r="RWW67" i="7"/>
  <c r="RWY67" i="7"/>
  <c r="RXA67" i="7"/>
  <c r="RXC67" i="7"/>
  <c r="RXE67" i="7"/>
  <c r="RXG67" i="7"/>
  <c r="RXI67" i="7"/>
  <c r="RXK67" i="7"/>
  <c r="RXM67" i="7"/>
  <c r="RXO67" i="7"/>
  <c r="RXQ67" i="7"/>
  <c r="RXS67" i="7"/>
  <c r="RXU67" i="7"/>
  <c r="RXW67" i="7"/>
  <c r="RXY67" i="7"/>
  <c r="RYA67" i="7"/>
  <c r="RYC67" i="7"/>
  <c r="RYE67" i="7"/>
  <c r="RYG67" i="7"/>
  <c r="RYI67" i="7"/>
  <c r="RYK67" i="7"/>
  <c r="RYM67" i="7"/>
  <c r="RYO67" i="7"/>
  <c r="RYQ67" i="7"/>
  <c r="RYS67" i="7"/>
  <c r="RYU67" i="7"/>
  <c r="RYW67" i="7"/>
  <c r="RYY67" i="7"/>
  <c r="RZA67" i="7"/>
  <c r="RZC67" i="7"/>
  <c r="RZE67" i="7"/>
  <c r="RZG67" i="7"/>
  <c r="RZI67" i="7"/>
  <c r="RZK67" i="7"/>
  <c r="RZM67" i="7"/>
  <c r="RZO67" i="7"/>
  <c r="RZQ67" i="7"/>
  <c r="RZS67" i="7"/>
  <c r="RZU67" i="7"/>
  <c r="RZW67" i="7"/>
  <c r="RZY67" i="7"/>
  <c r="SAA67" i="7"/>
  <c r="SAC67" i="7"/>
  <c r="SAE67" i="7"/>
  <c r="SAG67" i="7"/>
  <c r="SAI67" i="7"/>
  <c r="SAK67" i="7"/>
  <c r="SAM67" i="7"/>
  <c r="SAO67" i="7"/>
  <c r="SAQ67" i="7"/>
  <c r="SAS67" i="7"/>
  <c r="SAU67" i="7"/>
  <c r="SAW67" i="7"/>
  <c r="SAY67" i="7"/>
  <c r="SBA67" i="7"/>
  <c r="SBC67" i="7"/>
  <c r="SBE67" i="7"/>
  <c r="SBG67" i="7"/>
  <c r="SBI67" i="7"/>
  <c r="SBK67" i="7"/>
  <c r="SBM67" i="7"/>
  <c r="SBO67" i="7"/>
  <c r="SBQ67" i="7"/>
  <c r="SBS67" i="7"/>
  <c r="SBU67" i="7"/>
  <c r="SBW67" i="7"/>
  <c r="SBY67" i="7"/>
  <c r="SCA67" i="7"/>
  <c r="SCC67" i="7"/>
  <c r="SCE67" i="7"/>
  <c r="SCG67" i="7"/>
  <c r="SCI67" i="7"/>
  <c r="SCK67" i="7"/>
  <c r="SCM67" i="7"/>
  <c r="SCO67" i="7"/>
  <c r="SCQ67" i="7"/>
  <c r="SCS67" i="7"/>
  <c r="SCU67" i="7"/>
  <c r="SCW67" i="7"/>
  <c r="SCY67" i="7"/>
  <c r="SDA67" i="7"/>
  <c r="SDC67" i="7"/>
  <c r="SDE67" i="7"/>
  <c r="SDG67" i="7"/>
  <c r="SDI67" i="7"/>
  <c r="SDK67" i="7"/>
  <c r="SDM67" i="7"/>
  <c r="SDO67" i="7"/>
  <c r="SDQ67" i="7"/>
  <c r="SDS67" i="7"/>
  <c r="SDU67" i="7"/>
  <c r="SDW67" i="7"/>
  <c r="SDY67" i="7"/>
  <c r="SEA67" i="7"/>
  <c r="SEC67" i="7"/>
  <c r="SEE67" i="7"/>
  <c r="SEG67" i="7"/>
  <c r="SEI67" i="7"/>
  <c r="SEK67" i="7"/>
  <c r="SEM67" i="7"/>
  <c r="SEO67" i="7"/>
  <c r="SEQ67" i="7"/>
  <c r="SES67" i="7"/>
  <c r="SEU67" i="7"/>
  <c r="SEW67" i="7"/>
  <c r="SEY67" i="7"/>
  <c r="SFA67" i="7"/>
  <c r="SFC67" i="7"/>
  <c r="SFE67" i="7"/>
  <c r="SFG67" i="7"/>
  <c r="SFI67" i="7"/>
  <c r="SFK67" i="7"/>
  <c r="SFM67" i="7"/>
  <c r="SFO67" i="7"/>
  <c r="SFQ67" i="7"/>
  <c r="SFS67" i="7"/>
  <c r="SFU67" i="7"/>
  <c r="SFW67" i="7"/>
  <c r="SFY67" i="7"/>
  <c r="SGA67" i="7"/>
  <c r="SGC67" i="7"/>
  <c r="SGE67" i="7"/>
  <c r="SGG67" i="7"/>
  <c r="SGI67" i="7"/>
  <c r="SGK67" i="7"/>
  <c r="SGM67" i="7"/>
  <c r="SGO67" i="7"/>
  <c r="SGQ67" i="7"/>
  <c r="SGS67" i="7"/>
  <c r="SGU67" i="7"/>
  <c r="SGW67" i="7"/>
  <c r="SGY67" i="7"/>
  <c r="SHA67" i="7"/>
  <c r="SHC67" i="7"/>
  <c r="SHE67" i="7"/>
  <c r="SHG67" i="7"/>
  <c r="SHI67" i="7"/>
  <c r="SHK67" i="7"/>
  <c r="SHM67" i="7"/>
  <c r="SHO67" i="7"/>
  <c r="SHQ67" i="7"/>
  <c r="SHS67" i="7"/>
  <c r="SHU67" i="7"/>
  <c r="SHW67" i="7"/>
  <c r="SHY67" i="7"/>
  <c r="SIA67" i="7"/>
  <c r="SIC67" i="7"/>
  <c r="SIE67" i="7"/>
  <c r="SIG67" i="7"/>
  <c r="SII67" i="7"/>
  <c r="SIK67" i="7"/>
  <c r="SIM67" i="7"/>
  <c r="SIO67" i="7"/>
  <c r="SIQ67" i="7"/>
  <c r="SIS67" i="7"/>
  <c r="SIU67" i="7"/>
  <c r="SIW67" i="7"/>
  <c r="SIY67" i="7"/>
  <c r="SJA67" i="7"/>
  <c r="SJC67" i="7"/>
  <c r="SJE67" i="7"/>
  <c r="SJG67" i="7"/>
  <c r="SJI67" i="7"/>
  <c r="SJK67" i="7"/>
  <c r="SJM67" i="7"/>
  <c r="SJO67" i="7"/>
  <c r="SJQ67" i="7"/>
  <c r="SJS67" i="7"/>
  <c r="SJU67" i="7"/>
  <c r="SJW67" i="7"/>
  <c r="SJY67" i="7"/>
  <c r="SKA67" i="7"/>
  <c r="SKC67" i="7"/>
  <c r="SKE67" i="7"/>
  <c r="SKG67" i="7"/>
  <c r="SKI67" i="7"/>
  <c r="SKK67" i="7"/>
  <c r="SKM67" i="7"/>
  <c r="SKO67" i="7"/>
  <c r="SKQ67" i="7"/>
  <c r="SKS67" i="7"/>
  <c r="SKU67" i="7"/>
  <c r="SKW67" i="7"/>
  <c r="SKY67" i="7"/>
  <c r="SLA67" i="7"/>
  <c r="SLC67" i="7"/>
  <c r="SLE67" i="7"/>
  <c r="SLG67" i="7"/>
  <c r="SLI67" i="7"/>
  <c r="SLK67" i="7"/>
  <c r="SLM67" i="7"/>
  <c r="SLO67" i="7"/>
  <c r="SLQ67" i="7"/>
  <c r="SLS67" i="7"/>
  <c r="SLU67" i="7"/>
  <c r="SLW67" i="7"/>
  <c r="SLY67" i="7"/>
  <c r="SMA67" i="7"/>
  <c r="SMC67" i="7"/>
  <c r="SME67" i="7"/>
  <c r="SMG67" i="7"/>
  <c r="SMI67" i="7"/>
  <c r="SMK67" i="7"/>
  <c r="SMM67" i="7"/>
  <c r="SMO67" i="7"/>
  <c r="SMQ67" i="7"/>
  <c r="SMS67" i="7"/>
  <c r="SMU67" i="7"/>
  <c r="SMW67" i="7"/>
  <c r="SMY67" i="7"/>
  <c r="SNA67" i="7"/>
  <c r="SNC67" i="7"/>
  <c r="SNE67" i="7"/>
  <c r="SNG67" i="7"/>
  <c r="SNI67" i="7"/>
  <c r="SNK67" i="7"/>
  <c r="SNM67" i="7"/>
  <c r="SNO67" i="7"/>
  <c r="SNQ67" i="7"/>
  <c r="SNS67" i="7"/>
  <c r="SNU67" i="7"/>
  <c r="SNW67" i="7"/>
  <c r="SNY67" i="7"/>
  <c r="SOA67" i="7"/>
  <c r="SOC67" i="7"/>
  <c r="SOE67" i="7"/>
  <c r="SOG67" i="7"/>
  <c r="SOI67" i="7"/>
  <c r="SOK67" i="7"/>
  <c r="SOM67" i="7"/>
  <c r="SOO67" i="7"/>
  <c r="SOQ67" i="7"/>
  <c r="SOS67" i="7"/>
  <c r="SOU67" i="7"/>
  <c r="SOW67" i="7"/>
  <c r="SOY67" i="7"/>
  <c r="SPA67" i="7"/>
  <c r="SPC67" i="7"/>
  <c r="SPE67" i="7"/>
  <c r="SPG67" i="7"/>
  <c r="SPI67" i="7"/>
  <c r="SPK67" i="7"/>
  <c r="SPM67" i="7"/>
  <c r="SPO67" i="7"/>
  <c r="SPQ67" i="7"/>
  <c r="SPS67" i="7"/>
  <c r="SPU67" i="7"/>
  <c r="SPW67" i="7"/>
  <c r="SPY67" i="7"/>
  <c r="SQA67" i="7"/>
  <c r="SQC67" i="7"/>
  <c r="SQE67" i="7"/>
  <c r="SQG67" i="7"/>
  <c r="SQI67" i="7"/>
  <c r="SQK67" i="7"/>
  <c r="SQM67" i="7"/>
  <c r="SQO67" i="7"/>
  <c r="SQQ67" i="7"/>
  <c r="SQS67" i="7"/>
  <c r="SQU67" i="7"/>
  <c r="SQW67" i="7"/>
  <c r="SQY67" i="7"/>
  <c r="SRA67" i="7"/>
  <c r="SRC67" i="7"/>
  <c r="SRE67" i="7"/>
  <c r="SRG67" i="7"/>
  <c r="SRI67" i="7"/>
  <c r="SRK67" i="7"/>
  <c r="SRM67" i="7"/>
  <c r="SRO67" i="7"/>
  <c r="SRQ67" i="7"/>
  <c r="SRS67" i="7"/>
  <c r="SRU67" i="7"/>
  <c r="SRW67" i="7"/>
  <c r="SRY67" i="7"/>
  <c r="SSA67" i="7"/>
  <c r="SSC67" i="7"/>
  <c r="SSE67" i="7"/>
  <c r="SSG67" i="7"/>
  <c r="SSI67" i="7"/>
  <c r="SSK67" i="7"/>
  <c r="SSM67" i="7"/>
  <c r="SSO67" i="7"/>
  <c r="SSQ67" i="7"/>
  <c r="SSS67" i="7"/>
  <c r="SSU67" i="7"/>
  <c r="SSW67" i="7"/>
  <c r="SSY67" i="7"/>
  <c r="STA67" i="7"/>
  <c r="STC67" i="7"/>
  <c r="STE67" i="7"/>
  <c r="STG67" i="7"/>
  <c r="STI67" i="7"/>
  <c r="STK67" i="7"/>
  <c r="STM67" i="7"/>
  <c r="STO67" i="7"/>
  <c r="STQ67" i="7"/>
  <c r="STS67" i="7"/>
  <c r="STU67" i="7"/>
  <c r="STW67" i="7"/>
  <c r="STY67" i="7"/>
  <c r="SUA67" i="7"/>
  <c r="SUC67" i="7"/>
  <c r="SUE67" i="7"/>
  <c r="SUG67" i="7"/>
  <c r="SUI67" i="7"/>
  <c r="SUK67" i="7"/>
  <c r="SUM67" i="7"/>
  <c r="SUO67" i="7"/>
  <c r="SUQ67" i="7"/>
  <c r="SUS67" i="7"/>
  <c r="SUU67" i="7"/>
  <c r="SUW67" i="7"/>
  <c r="SUY67" i="7"/>
  <c r="SVA67" i="7"/>
  <c r="SVC67" i="7"/>
  <c r="SVE67" i="7"/>
  <c r="SVG67" i="7"/>
  <c r="SVI67" i="7"/>
  <c r="SVK67" i="7"/>
  <c r="SVM67" i="7"/>
  <c r="SVO67" i="7"/>
  <c r="SVQ67" i="7"/>
  <c r="SVS67" i="7"/>
  <c r="SVU67" i="7"/>
  <c r="SVW67" i="7"/>
  <c r="SVY67" i="7"/>
  <c r="SWA67" i="7"/>
  <c r="SWC67" i="7"/>
  <c r="SWE67" i="7"/>
  <c r="SWG67" i="7"/>
  <c r="SWI67" i="7"/>
  <c r="SWK67" i="7"/>
  <c r="SWM67" i="7"/>
  <c r="SWO67" i="7"/>
  <c r="SWQ67" i="7"/>
  <c r="SWS67" i="7"/>
  <c r="SWU67" i="7"/>
  <c r="SWW67" i="7"/>
  <c r="SWY67" i="7"/>
  <c r="SXA67" i="7"/>
  <c r="SXC67" i="7"/>
  <c r="SXE67" i="7"/>
  <c r="SXG67" i="7"/>
  <c r="SXI67" i="7"/>
  <c r="SXK67" i="7"/>
  <c r="SXM67" i="7"/>
  <c r="SXO67" i="7"/>
  <c r="SXQ67" i="7"/>
  <c r="SXS67" i="7"/>
  <c r="SXU67" i="7"/>
  <c r="SXW67" i="7"/>
  <c r="SXY67" i="7"/>
  <c r="SYA67" i="7"/>
  <c r="SYC67" i="7"/>
  <c r="SYE67" i="7"/>
  <c r="SYG67" i="7"/>
  <c r="SYI67" i="7"/>
  <c r="SYK67" i="7"/>
  <c r="SYM67" i="7"/>
  <c r="SYO67" i="7"/>
  <c r="SYQ67" i="7"/>
  <c r="SYS67" i="7"/>
  <c r="SYU67" i="7"/>
  <c r="SYW67" i="7"/>
  <c r="SYY67" i="7"/>
  <c r="SZA67" i="7"/>
  <c r="SZC67" i="7"/>
  <c r="SZE67" i="7"/>
  <c r="SZG67" i="7"/>
  <c r="SZI67" i="7"/>
  <c r="SZK67" i="7"/>
  <c r="SZM67" i="7"/>
  <c r="SZO67" i="7"/>
  <c r="SZQ67" i="7"/>
  <c r="SZS67" i="7"/>
  <c r="SZU67" i="7"/>
  <c r="SZW67" i="7"/>
  <c r="SZY67" i="7"/>
  <c r="TAA67" i="7"/>
  <c r="TAC67" i="7"/>
  <c r="TAE67" i="7"/>
  <c r="TAG67" i="7"/>
  <c r="TAI67" i="7"/>
  <c r="TAK67" i="7"/>
  <c r="TAM67" i="7"/>
  <c r="TAO67" i="7"/>
  <c r="TAQ67" i="7"/>
  <c r="TAS67" i="7"/>
  <c r="TAU67" i="7"/>
  <c r="TAW67" i="7"/>
  <c r="TAY67" i="7"/>
  <c r="TBA67" i="7"/>
  <c r="TBC67" i="7"/>
  <c r="TBE67" i="7"/>
  <c r="TBG67" i="7"/>
  <c r="TBI67" i="7"/>
  <c r="TBK67" i="7"/>
  <c r="TBM67" i="7"/>
  <c r="TBO67" i="7"/>
  <c r="TBQ67" i="7"/>
  <c r="TBS67" i="7"/>
  <c r="TBU67" i="7"/>
  <c r="TBW67" i="7"/>
  <c r="TBY67" i="7"/>
  <c r="TCA67" i="7"/>
  <c r="TCC67" i="7"/>
  <c r="TCE67" i="7"/>
  <c r="TCG67" i="7"/>
  <c r="TCI67" i="7"/>
  <c r="TCK67" i="7"/>
  <c r="TCM67" i="7"/>
  <c r="TCO67" i="7"/>
  <c r="TCQ67" i="7"/>
  <c r="TCS67" i="7"/>
  <c r="TCU67" i="7"/>
  <c r="TCW67" i="7"/>
  <c r="TCY67" i="7"/>
  <c r="TDA67" i="7"/>
  <c r="TDC67" i="7"/>
  <c r="TDE67" i="7"/>
  <c r="TDG67" i="7"/>
  <c r="TDI67" i="7"/>
  <c r="TDK67" i="7"/>
  <c r="TDM67" i="7"/>
  <c r="TDO67" i="7"/>
  <c r="TDQ67" i="7"/>
  <c r="TDS67" i="7"/>
  <c r="TDU67" i="7"/>
  <c r="TDW67" i="7"/>
  <c r="TDY67" i="7"/>
  <c r="TEA67" i="7"/>
  <c r="TEC67" i="7"/>
  <c r="TEE67" i="7"/>
  <c r="TEG67" i="7"/>
  <c r="TEI67" i="7"/>
  <c r="TEK67" i="7"/>
  <c r="TEM67" i="7"/>
  <c r="TEO67" i="7"/>
  <c r="TEQ67" i="7"/>
  <c r="TES67" i="7"/>
  <c r="TEU67" i="7"/>
  <c r="TEW67" i="7"/>
  <c r="TEY67" i="7"/>
  <c r="TFA67" i="7"/>
  <c r="TFC67" i="7"/>
  <c r="TFE67" i="7"/>
  <c r="TFG67" i="7"/>
  <c r="TFI67" i="7"/>
  <c r="TFK67" i="7"/>
  <c r="TFM67" i="7"/>
  <c r="TFO67" i="7"/>
  <c r="TFQ67" i="7"/>
  <c r="TFS67" i="7"/>
  <c r="TFU67" i="7"/>
  <c r="TFW67" i="7"/>
  <c r="TFY67" i="7"/>
  <c r="TGA67" i="7"/>
  <c r="TGC67" i="7"/>
  <c r="TGE67" i="7"/>
  <c r="TGG67" i="7"/>
  <c r="TGI67" i="7"/>
  <c r="TGK67" i="7"/>
  <c r="TGM67" i="7"/>
  <c r="TGO67" i="7"/>
  <c r="TGQ67" i="7"/>
  <c r="TGS67" i="7"/>
  <c r="TGU67" i="7"/>
  <c r="TGW67" i="7"/>
  <c r="TGY67" i="7"/>
  <c r="THA67" i="7"/>
  <c r="THC67" i="7"/>
  <c r="THE67" i="7"/>
  <c r="THG67" i="7"/>
  <c r="THI67" i="7"/>
  <c r="THK67" i="7"/>
  <c r="THM67" i="7"/>
  <c r="THO67" i="7"/>
  <c r="THQ67" i="7"/>
  <c r="THS67" i="7"/>
  <c r="THU67" i="7"/>
  <c r="THW67" i="7"/>
  <c r="THY67" i="7"/>
  <c r="TIA67" i="7"/>
  <c r="TIC67" i="7"/>
  <c r="TIE67" i="7"/>
  <c r="TIG67" i="7"/>
  <c r="TII67" i="7"/>
  <c r="TIK67" i="7"/>
  <c r="TIM67" i="7"/>
  <c r="TIO67" i="7"/>
  <c r="TIQ67" i="7"/>
  <c r="TIS67" i="7"/>
  <c r="TIU67" i="7"/>
  <c r="TIW67" i="7"/>
  <c r="TIY67" i="7"/>
  <c r="TJA67" i="7"/>
  <c r="TJC67" i="7"/>
  <c r="TJE67" i="7"/>
  <c r="TJG67" i="7"/>
  <c r="TJI67" i="7"/>
  <c r="TJK67" i="7"/>
  <c r="TJM67" i="7"/>
  <c r="TJO67" i="7"/>
  <c r="TJQ67" i="7"/>
  <c r="TJS67" i="7"/>
  <c r="TJU67" i="7"/>
  <c r="TJW67" i="7"/>
  <c r="TJY67" i="7"/>
  <c r="TKA67" i="7"/>
  <c r="TKC67" i="7"/>
  <c r="TKE67" i="7"/>
  <c r="TKG67" i="7"/>
  <c r="TKI67" i="7"/>
  <c r="TKK67" i="7"/>
  <c r="TKM67" i="7"/>
  <c r="TKO67" i="7"/>
  <c r="TKQ67" i="7"/>
  <c r="TKS67" i="7"/>
  <c r="TKU67" i="7"/>
  <c r="TKW67" i="7"/>
  <c r="TKY67" i="7"/>
  <c r="TLA67" i="7"/>
  <c r="TLC67" i="7"/>
  <c r="TLE67" i="7"/>
  <c r="TLG67" i="7"/>
  <c r="TLI67" i="7"/>
  <c r="TLK67" i="7"/>
  <c r="TLM67" i="7"/>
  <c r="TLO67" i="7"/>
  <c r="TLQ67" i="7"/>
  <c r="TLS67" i="7"/>
  <c r="TLU67" i="7"/>
  <c r="TLW67" i="7"/>
  <c r="TLY67" i="7"/>
  <c r="TMA67" i="7"/>
  <c r="TMC67" i="7"/>
  <c r="TME67" i="7"/>
  <c r="TMG67" i="7"/>
  <c r="TMI67" i="7"/>
  <c r="TMK67" i="7"/>
  <c r="TMM67" i="7"/>
  <c r="TMO67" i="7"/>
  <c r="TMQ67" i="7"/>
  <c r="TMS67" i="7"/>
  <c r="TMU67" i="7"/>
  <c r="TMW67" i="7"/>
  <c r="TMY67" i="7"/>
  <c r="TNA67" i="7"/>
  <c r="TNC67" i="7"/>
  <c r="TNE67" i="7"/>
  <c r="TNG67" i="7"/>
  <c r="TNI67" i="7"/>
  <c r="TNK67" i="7"/>
  <c r="TNM67" i="7"/>
  <c r="TNO67" i="7"/>
  <c r="TNQ67" i="7"/>
  <c r="TNS67" i="7"/>
  <c r="TNU67" i="7"/>
  <c r="TNW67" i="7"/>
  <c r="TNY67" i="7"/>
  <c r="TOA67" i="7"/>
  <c r="TOC67" i="7"/>
  <c r="TOE67" i="7"/>
  <c r="TOG67" i="7"/>
  <c r="TOI67" i="7"/>
  <c r="TOK67" i="7"/>
  <c r="TOM67" i="7"/>
  <c r="TOO67" i="7"/>
  <c r="TOQ67" i="7"/>
  <c r="TOS67" i="7"/>
  <c r="TOU67" i="7"/>
  <c r="TOW67" i="7"/>
  <c r="TOY67" i="7"/>
  <c r="TPA67" i="7"/>
  <c r="TPC67" i="7"/>
  <c r="TPE67" i="7"/>
  <c r="TPG67" i="7"/>
  <c r="TPI67" i="7"/>
  <c r="TPK67" i="7"/>
  <c r="TPM67" i="7"/>
  <c r="TPO67" i="7"/>
  <c r="TPQ67" i="7"/>
  <c r="TPS67" i="7"/>
  <c r="TPU67" i="7"/>
  <c r="TPW67" i="7"/>
  <c r="TPY67" i="7"/>
  <c r="TQA67" i="7"/>
  <c r="TQC67" i="7"/>
  <c r="TQE67" i="7"/>
  <c r="TQG67" i="7"/>
  <c r="TQI67" i="7"/>
  <c r="TQK67" i="7"/>
  <c r="TQM67" i="7"/>
  <c r="TQO67" i="7"/>
  <c r="TQQ67" i="7"/>
  <c r="TQS67" i="7"/>
  <c r="TQU67" i="7"/>
  <c r="TQW67" i="7"/>
  <c r="TQY67" i="7"/>
  <c r="TRA67" i="7"/>
  <c r="TRC67" i="7"/>
  <c r="TRE67" i="7"/>
  <c r="TRG67" i="7"/>
  <c r="TRI67" i="7"/>
  <c r="TRK67" i="7"/>
  <c r="TRM67" i="7"/>
  <c r="TRO67" i="7"/>
  <c r="TRQ67" i="7"/>
  <c r="TRS67" i="7"/>
  <c r="TRU67" i="7"/>
  <c r="TRW67" i="7"/>
  <c r="TRY67" i="7"/>
  <c r="TSA67" i="7"/>
  <c r="TSC67" i="7"/>
  <c r="TSE67" i="7"/>
  <c r="TSG67" i="7"/>
  <c r="TSI67" i="7"/>
  <c r="TSK67" i="7"/>
  <c r="TSM67" i="7"/>
  <c r="TSO67" i="7"/>
  <c r="TSQ67" i="7"/>
  <c r="TSS67" i="7"/>
  <c r="TSU67" i="7"/>
  <c r="TSW67" i="7"/>
  <c r="TSY67" i="7"/>
  <c r="TTA67" i="7"/>
  <c r="TTC67" i="7"/>
  <c r="TTE67" i="7"/>
  <c r="TTG67" i="7"/>
  <c r="TTI67" i="7"/>
  <c r="TTK67" i="7"/>
  <c r="TTM67" i="7"/>
  <c r="TTO67" i="7"/>
  <c r="TTQ67" i="7"/>
  <c r="TTS67" i="7"/>
  <c r="TTU67" i="7"/>
  <c r="TTW67" i="7"/>
  <c r="TTY67" i="7"/>
  <c r="TUA67" i="7"/>
  <c r="TUC67" i="7"/>
  <c r="TUE67" i="7"/>
  <c r="TUG67" i="7"/>
  <c r="TUI67" i="7"/>
  <c r="TUK67" i="7"/>
  <c r="TUM67" i="7"/>
  <c r="TUO67" i="7"/>
  <c r="TUQ67" i="7"/>
  <c r="TUS67" i="7"/>
  <c r="TUU67" i="7"/>
  <c r="TUW67" i="7"/>
  <c r="TUY67" i="7"/>
  <c r="TVA67" i="7"/>
  <c r="TVC67" i="7"/>
  <c r="TVE67" i="7"/>
  <c r="TVG67" i="7"/>
  <c r="TVI67" i="7"/>
  <c r="TVK67" i="7"/>
  <c r="TVM67" i="7"/>
  <c r="TVO67" i="7"/>
  <c r="TVQ67" i="7"/>
  <c r="TVS67" i="7"/>
  <c r="TVU67" i="7"/>
  <c r="TVW67" i="7"/>
  <c r="TVY67" i="7"/>
  <c r="TWA67" i="7"/>
  <c r="TWC67" i="7"/>
  <c r="TWE67" i="7"/>
  <c r="TWG67" i="7"/>
  <c r="TWI67" i="7"/>
  <c r="TWK67" i="7"/>
  <c r="TWM67" i="7"/>
  <c r="TWO67" i="7"/>
  <c r="TWQ67" i="7"/>
  <c r="TWS67" i="7"/>
  <c r="TWU67" i="7"/>
  <c r="TWW67" i="7"/>
  <c r="TWY67" i="7"/>
  <c r="TXA67" i="7"/>
  <c r="TXC67" i="7"/>
  <c r="TXE67" i="7"/>
  <c r="TXG67" i="7"/>
  <c r="TXI67" i="7"/>
  <c r="TXK67" i="7"/>
  <c r="TXM67" i="7"/>
  <c r="TXO67" i="7"/>
  <c r="TXQ67" i="7"/>
  <c r="TXS67" i="7"/>
  <c r="TXU67" i="7"/>
  <c r="TXW67" i="7"/>
  <c r="TXY67" i="7"/>
  <c r="TYA67" i="7"/>
  <c r="TYC67" i="7"/>
  <c r="TYE67" i="7"/>
  <c r="TYG67" i="7"/>
  <c r="TYI67" i="7"/>
  <c r="TYK67" i="7"/>
  <c r="TYM67" i="7"/>
  <c r="TYO67" i="7"/>
  <c r="TYQ67" i="7"/>
  <c r="TYS67" i="7"/>
  <c r="TYU67" i="7"/>
  <c r="TYW67" i="7"/>
  <c r="TYY67" i="7"/>
  <c r="TZA67" i="7"/>
  <c r="TZC67" i="7"/>
  <c r="TZE67" i="7"/>
  <c r="TZG67" i="7"/>
  <c r="TZI67" i="7"/>
  <c r="TZK67" i="7"/>
  <c r="TZM67" i="7"/>
  <c r="TZO67" i="7"/>
  <c r="TZQ67" i="7"/>
  <c r="TZS67" i="7"/>
  <c r="TZU67" i="7"/>
  <c r="TZW67" i="7"/>
  <c r="TZY67" i="7"/>
  <c r="UAA67" i="7"/>
  <c r="UAC67" i="7"/>
  <c r="UAE67" i="7"/>
  <c r="UAG67" i="7"/>
  <c r="UAI67" i="7"/>
  <c r="UAK67" i="7"/>
  <c r="UAM67" i="7"/>
  <c r="UAO67" i="7"/>
  <c r="UAQ67" i="7"/>
  <c r="UAS67" i="7"/>
  <c r="UAU67" i="7"/>
  <c r="UAW67" i="7"/>
  <c r="UAY67" i="7"/>
  <c r="UBA67" i="7"/>
  <c r="UBC67" i="7"/>
  <c r="UBE67" i="7"/>
  <c r="UBG67" i="7"/>
  <c r="UBI67" i="7"/>
  <c r="UBK67" i="7"/>
  <c r="UBM67" i="7"/>
  <c r="UBO67" i="7"/>
  <c r="UBQ67" i="7"/>
  <c r="UBS67" i="7"/>
  <c r="UBU67" i="7"/>
  <c r="UBW67" i="7"/>
  <c r="UBY67" i="7"/>
  <c r="UCA67" i="7"/>
  <c r="UCC67" i="7"/>
  <c r="UCE67" i="7"/>
  <c r="UCG67" i="7"/>
  <c r="UCI67" i="7"/>
  <c r="UCK67" i="7"/>
  <c r="UCM67" i="7"/>
  <c r="UCO67" i="7"/>
  <c r="UCQ67" i="7"/>
  <c r="UCS67" i="7"/>
  <c r="UCU67" i="7"/>
  <c r="UCW67" i="7"/>
  <c r="UCY67" i="7"/>
  <c r="UDA67" i="7"/>
  <c r="UDC67" i="7"/>
  <c r="UDE67" i="7"/>
  <c r="UDG67" i="7"/>
  <c r="UDI67" i="7"/>
  <c r="UDK67" i="7"/>
  <c r="UDM67" i="7"/>
  <c r="UDO67" i="7"/>
  <c r="UDQ67" i="7"/>
  <c r="UDS67" i="7"/>
  <c r="UDU67" i="7"/>
  <c r="UDW67" i="7"/>
  <c r="UDY67" i="7"/>
  <c r="UEA67" i="7"/>
  <c r="UEC67" i="7"/>
  <c r="UEE67" i="7"/>
  <c r="UEG67" i="7"/>
  <c r="UEI67" i="7"/>
  <c r="UEK67" i="7"/>
  <c r="UEM67" i="7"/>
  <c r="UEO67" i="7"/>
  <c r="UEQ67" i="7"/>
  <c r="UES67" i="7"/>
  <c r="UEU67" i="7"/>
  <c r="UEW67" i="7"/>
  <c r="UEY67" i="7"/>
  <c r="UFA67" i="7"/>
  <c r="UFC67" i="7"/>
  <c r="UFE67" i="7"/>
  <c r="UFG67" i="7"/>
  <c r="UFI67" i="7"/>
  <c r="UFK67" i="7"/>
  <c r="UFM67" i="7"/>
  <c r="UFO67" i="7"/>
  <c r="UFQ67" i="7"/>
  <c r="UFS67" i="7"/>
  <c r="UFU67" i="7"/>
  <c r="UFW67" i="7"/>
  <c r="UFY67" i="7"/>
  <c r="UGA67" i="7"/>
  <c r="UGC67" i="7"/>
  <c r="UGE67" i="7"/>
  <c r="UGG67" i="7"/>
  <c r="UGI67" i="7"/>
  <c r="UGK67" i="7"/>
  <c r="UGM67" i="7"/>
  <c r="UGO67" i="7"/>
  <c r="UGQ67" i="7"/>
  <c r="UGS67" i="7"/>
  <c r="UGU67" i="7"/>
  <c r="UGW67" i="7"/>
  <c r="UGY67" i="7"/>
  <c r="UHA67" i="7"/>
  <c r="UHC67" i="7"/>
  <c r="UHE67" i="7"/>
  <c r="UHG67" i="7"/>
  <c r="UHI67" i="7"/>
  <c r="UHK67" i="7"/>
  <c r="UHM67" i="7"/>
  <c r="UHO67" i="7"/>
  <c r="UHQ67" i="7"/>
  <c r="UHS67" i="7"/>
  <c r="UHU67" i="7"/>
  <c r="UHW67" i="7"/>
  <c r="UHY67" i="7"/>
  <c r="UIA67" i="7"/>
  <c r="UIC67" i="7"/>
  <c r="UIE67" i="7"/>
  <c r="UIG67" i="7"/>
  <c r="UII67" i="7"/>
  <c r="UIK67" i="7"/>
  <c r="UIM67" i="7"/>
  <c r="UIO67" i="7"/>
  <c r="UIQ67" i="7"/>
  <c r="UIS67" i="7"/>
  <c r="UIU67" i="7"/>
  <c r="UIW67" i="7"/>
  <c r="UIY67" i="7"/>
  <c r="UJA67" i="7"/>
  <c r="UJC67" i="7"/>
  <c r="UJE67" i="7"/>
  <c r="UJG67" i="7"/>
  <c r="UJI67" i="7"/>
  <c r="UJK67" i="7"/>
  <c r="UJM67" i="7"/>
  <c r="UJO67" i="7"/>
  <c r="UJQ67" i="7"/>
  <c r="UJS67" i="7"/>
  <c r="UJU67" i="7"/>
  <c r="UJW67" i="7"/>
  <c r="UJY67" i="7"/>
  <c r="UKA67" i="7"/>
  <c r="UKC67" i="7"/>
  <c r="UKE67" i="7"/>
  <c r="UKG67" i="7"/>
  <c r="UKI67" i="7"/>
  <c r="UKK67" i="7"/>
  <c r="UKM67" i="7"/>
  <c r="UKO67" i="7"/>
  <c r="UKQ67" i="7"/>
  <c r="UKS67" i="7"/>
  <c r="UKU67" i="7"/>
  <c r="UKW67" i="7"/>
  <c r="UKY67" i="7"/>
  <c r="ULA67" i="7"/>
  <c r="ULC67" i="7"/>
  <c r="ULE67" i="7"/>
  <c r="ULG67" i="7"/>
  <c r="ULI67" i="7"/>
  <c r="ULK67" i="7"/>
  <c r="ULM67" i="7"/>
  <c r="ULO67" i="7"/>
  <c r="ULQ67" i="7"/>
  <c r="ULS67" i="7"/>
  <c r="ULU67" i="7"/>
  <c r="ULW67" i="7"/>
  <c r="ULY67" i="7"/>
  <c r="UMA67" i="7"/>
  <c r="UMC67" i="7"/>
  <c r="UME67" i="7"/>
  <c r="UMG67" i="7"/>
  <c r="UMI67" i="7"/>
  <c r="UMK67" i="7"/>
  <c r="UMM67" i="7"/>
  <c r="UMO67" i="7"/>
  <c r="UMQ67" i="7"/>
  <c r="UMS67" i="7"/>
  <c r="UMU67" i="7"/>
  <c r="UMW67" i="7"/>
  <c r="UMY67" i="7"/>
  <c r="UNA67" i="7"/>
  <c r="UNC67" i="7"/>
  <c r="UNE67" i="7"/>
  <c r="UNG67" i="7"/>
  <c r="UNI67" i="7"/>
  <c r="UNK67" i="7"/>
  <c r="UNM67" i="7"/>
  <c r="UNO67" i="7"/>
  <c r="UNQ67" i="7"/>
  <c r="UNS67" i="7"/>
  <c r="UNU67" i="7"/>
  <c r="UNW67" i="7"/>
  <c r="UNY67" i="7"/>
  <c r="UOA67" i="7"/>
  <c r="UOC67" i="7"/>
  <c r="UOE67" i="7"/>
  <c r="UOG67" i="7"/>
  <c r="UOI67" i="7"/>
  <c r="UOK67" i="7"/>
  <c r="UOM67" i="7"/>
  <c r="UOO67" i="7"/>
  <c r="UOQ67" i="7"/>
  <c r="UOS67" i="7"/>
  <c r="UOU67" i="7"/>
  <c r="UOW67" i="7"/>
  <c r="UOY67" i="7"/>
  <c r="UPA67" i="7"/>
  <c r="UPC67" i="7"/>
  <c r="UPE67" i="7"/>
  <c r="UPG67" i="7"/>
  <c r="UPI67" i="7"/>
  <c r="UPK67" i="7"/>
  <c r="UPM67" i="7"/>
  <c r="UPO67" i="7"/>
  <c r="UPQ67" i="7"/>
  <c r="UPS67" i="7"/>
  <c r="UPU67" i="7"/>
  <c r="UPW67" i="7"/>
  <c r="UPY67" i="7"/>
  <c r="UQA67" i="7"/>
  <c r="UQC67" i="7"/>
  <c r="UQE67" i="7"/>
  <c r="UQG67" i="7"/>
  <c r="UQI67" i="7"/>
  <c r="UQK67" i="7"/>
  <c r="UQM67" i="7"/>
  <c r="UQO67" i="7"/>
  <c r="UQQ67" i="7"/>
  <c r="UQS67" i="7"/>
  <c r="UQU67" i="7"/>
  <c r="UQW67" i="7"/>
  <c r="UQY67" i="7"/>
  <c r="URA67" i="7"/>
  <c r="URC67" i="7"/>
  <c r="URE67" i="7"/>
  <c r="URG67" i="7"/>
  <c r="URI67" i="7"/>
  <c r="URK67" i="7"/>
  <c r="URM67" i="7"/>
  <c r="URO67" i="7"/>
  <c r="URQ67" i="7"/>
  <c r="URS67" i="7"/>
  <c r="URU67" i="7"/>
  <c r="URW67" i="7"/>
  <c r="URY67" i="7"/>
  <c r="USA67" i="7"/>
  <c r="USC67" i="7"/>
  <c r="USE67" i="7"/>
  <c r="USG67" i="7"/>
  <c r="USI67" i="7"/>
  <c r="USK67" i="7"/>
  <c r="USM67" i="7"/>
  <c r="USO67" i="7"/>
  <c r="USQ67" i="7"/>
  <c r="USS67" i="7"/>
  <c r="USU67" i="7"/>
  <c r="USW67" i="7"/>
  <c r="USY67" i="7"/>
  <c r="UTA67" i="7"/>
  <c r="UTC67" i="7"/>
  <c r="UTE67" i="7"/>
  <c r="UTG67" i="7"/>
  <c r="UTI67" i="7"/>
  <c r="UTK67" i="7"/>
  <c r="UTM67" i="7"/>
  <c r="UTO67" i="7"/>
  <c r="UTQ67" i="7"/>
  <c r="UTS67" i="7"/>
  <c r="UTU67" i="7"/>
  <c r="UTW67" i="7"/>
  <c r="UTY67" i="7"/>
  <c r="UUA67" i="7"/>
  <c r="UUC67" i="7"/>
  <c r="UUE67" i="7"/>
  <c r="UUG67" i="7"/>
  <c r="UUI67" i="7"/>
  <c r="UUK67" i="7"/>
  <c r="UUM67" i="7"/>
  <c r="UUO67" i="7"/>
  <c r="UUQ67" i="7"/>
  <c r="UUS67" i="7"/>
  <c r="UUU67" i="7"/>
  <c r="UUW67" i="7"/>
  <c r="UUY67" i="7"/>
  <c r="UVA67" i="7"/>
  <c r="UVC67" i="7"/>
  <c r="UVE67" i="7"/>
  <c r="UVG67" i="7"/>
  <c r="UVI67" i="7"/>
  <c r="UVK67" i="7"/>
  <c r="UVM67" i="7"/>
  <c r="UVO67" i="7"/>
  <c r="UVQ67" i="7"/>
  <c r="UVS67" i="7"/>
  <c r="UVU67" i="7"/>
  <c r="UVW67" i="7"/>
  <c r="UVY67" i="7"/>
  <c r="UWA67" i="7"/>
  <c r="UWC67" i="7"/>
  <c r="UWE67" i="7"/>
  <c r="UWG67" i="7"/>
  <c r="UWI67" i="7"/>
  <c r="UWK67" i="7"/>
  <c r="UWM67" i="7"/>
  <c r="UWO67" i="7"/>
  <c r="UWQ67" i="7"/>
  <c r="UWS67" i="7"/>
  <c r="UWU67" i="7"/>
  <c r="UWW67" i="7"/>
  <c r="UWY67" i="7"/>
  <c r="UXA67" i="7"/>
  <c r="UXC67" i="7"/>
  <c r="UXE67" i="7"/>
  <c r="UXG67" i="7"/>
  <c r="UXI67" i="7"/>
  <c r="UXK67" i="7"/>
  <c r="UXM67" i="7"/>
  <c r="UXO67" i="7"/>
  <c r="UXQ67" i="7"/>
  <c r="UXS67" i="7"/>
  <c r="UXU67" i="7"/>
  <c r="UXW67" i="7"/>
  <c r="UXY67" i="7"/>
  <c r="UYA67" i="7"/>
  <c r="UYC67" i="7"/>
  <c r="UYE67" i="7"/>
  <c r="UYG67" i="7"/>
  <c r="UYI67" i="7"/>
  <c r="UYK67" i="7"/>
  <c r="UYM67" i="7"/>
  <c r="UYO67" i="7"/>
  <c r="UYQ67" i="7"/>
  <c r="UYS67" i="7"/>
  <c r="UYU67" i="7"/>
  <c r="UYW67" i="7"/>
  <c r="UYY67" i="7"/>
  <c r="UZA67" i="7"/>
  <c r="UZC67" i="7"/>
  <c r="UZE67" i="7"/>
  <c r="UZG67" i="7"/>
  <c r="UZI67" i="7"/>
  <c r="UZK67" i="7"/>
  <c r="UZM67" i="7"/>
  <c r="UZO67" i="7"/>
  <c r="UZQ67" i="7"/>
  <c r="UZS67" i="7"/>
  <c r="UZU67" i="7"/>
  <c r="UZW67" i="7"/>
  <c r="UZY67" i="7"/>
  <c r="VAA67" i="7"/>
  <c r="VAC67" i="7"/>
  <c r="VAE67" i="7"/>
  <c r="VAG67" i="7"/>
  <c r="VAI67" i="7"/>
  <c r="VAK67" i="7"/>
  <c r="VAM67" i="7"/>
  <c r="VAO67" i="7"/>
  <c r="VAQ67" i="7"/>
  <c r="VAS67" i="7"/>
  <c r="VAU67" i="7"/>
  <c r="VAW67" i="7"/>
  <c r="VAY67" i="7"/>
  <c r="VBA67" i="7"/>
  <c r="VBC67" i="7"/>
  <c r="VBE67" i="7"/>
  <c r="VBG67" i="7"/>
  <c r="VBI67" i="7"/>
  <c r="VBK67" i="7"/>
  <c r="VBM67" i="7"/>
  <c r="VBO67" i="7"/>
  <c r="VBQ67" i="7"/>
  <c r="VBS67" i="7"/>
  <c r="VBU67" i="7"/>
  <c r="VBW67" i="7"/>
  <c r="VBY67" i="7"/>
  <c r="VCA67" i="7"/>
  <c r="VCC67" i="7"/>
  <c r="VCE67" i="7"/>
  <c r="VCG67" i="7"/>
  <c r="VCI67" i="7"/>
  <c r="VCK67" i="7"/>
  <c r="VCM67" i="7"/>
  <c r="VCO67" i="7"/>
  <c r="VCQ67" i="7"/>
  <c r="VCS67" i="7"/>
  <c r="VCU67" i="7"/>
  <c r="VCW67" i="7"/>
  <c r="VCY67" i="7"/>
  <c r="VDA67" i="7"/>
  <c r="VDC67" i="7"/>
  <c r="VDE67" i="7"/>
  <c r="VDG67" i="7"/>
  <c r="VDI67" i="7"/>
  <c r="VDK67" i="7"/>
  <c r="VDM67" i="7"/>
  <c r="VDO67" i="7"/>
  <c r="VDQ67" i="7"/>
  <c r="VDS67" i="7"/>
  <c r="VDU67" i="7"/>
  <c r="VDW67" i="7"/>
  <c r="VDY67" i="7"/>
  <c r="VEA67" i="7"/>
  <c r="VEC67" i="7"/>
  <c r="VEE67" i="7"/>
  <c r="VEG67" i="7"/>
  <c r="VEI67" i="7"/>
  <c r="VEK67" i="7"/>
  <c r="VEM67" i="7"/>
  <c r="VEO67" i="7"/>
  <c r="VEQ67" i="7"/>
  <c r="VES67" i="7"/>
  <c r="VEU67" i="7"/>
  <c r="VEW67" i="7"/>
  <c r="VEY67" i="7"/>
  <c r="VFA67" i="7"/>
  <c r="VFC67" i="7"/>
  <c r="VFE67" i="7"/>
  <c r="VFG67" i="7"/>
  <c r="VFI67" i="7"/>
  <c r="VFK67" i="7"/>
  <c r="VFM67" i="7"/>
  <c r="VFO67" i="7"/>
  <c r="VFQ67" i="7"/>
  <c r="VFS67" i="7"/>
  <c r="VFU67" i="7"/>
  <c r="VFW67" i="7"/>
  <c r="VFY67" i="7"/>
  <c r="VGA67" i="7"/>
  <c r="VGC67" i="7"/>
  <c r="VGE67" i="7"/>
  <c r="VGG67" i="7"/>
  <c r="VGI67" i="7"/>
  <c r="VGK67" i="7"/>
  <c r="VGM67" i="7"/>
  <c r="VGO67" i="7"/>
  <c r="VGQ67" i="7"/>
  <c r="VGS67" i="7"/>
  <c r="VGU67" i="7"/>
  <c r="VGW67" i="7"/>
  <c r="VGY67" i="7"/>
  <c r="VHA67" i="7"/>
  <c r="VHC67" i="7"/>
  <c r="VHE67" i="7"/>
  <c r="VHG67" i="7"/>
  <c r="VHI67" i="7"/>
  <c r="VHK67" i="7"/>
  <c r="VHM67" i="7"/>
  <c r="VHO67" i="7"/>
  <c r="VHQ67" i="7"/>
  <c r="VHS67" i="7"/>
  <c r="VHU67" i="7"/>
  <c r="VHW67" i="7"/>
  <c r="VHY67" i="7"/>
  <c r="VIA67" i="7"/>
  <c r="VIC67" i="7"/>
  <c r="VIE67" i="7"/>
  <c r="VIG67" i="7"/>
  <c r="VII67" i="7"/>
  <c r="VIK67" i="7"/>
  <c r="VIM67" i="7"/>
  <c r="VIO67" i="7"/>
  <c r="VIQ67" i="7"/>
  <c r="VIS67" i="7"/>
  <c r="VIU67" i="7"/>
  <c r="VIW67" i="7"/>
  <c r="VIY67" i="7"/>
  <c r="VJA67" i="7"/>
  <c r="VJC67" i="7"/>
  <c r="VJE67" i="7"/>
  <c r="VJG67" i="7"/>
  <c r="VJI67" i="7"/>
  <c r="VJK67" i="7"/>
  <c r="VJM67" i="7"/>
  <c r="VJO67" i="7"/>
  <c r="VJQ67" i="7"/>
  <c r="VJS67" i="7"/>
  <c r="VJU67" i="7"/>
  <c r="VJW67" i="7"/>
  <c r="VJY67" i="7"/>
  <c r="VKA67" i="7"/>
  <c r="VKC67" i="7"/>
  <c r="VKE67" i="7"/>
  <c r="VKG67" i="7"/>
  <c r="VKI67" i="7"/>
  <c r="VKK67" i="7"/>
  <c r="VKM67" i="7"/>
  <c r="VKO67" i="7"/>
  <c r="VKQ67" i="7"/>
  <c r="VKS67" i="7"/>
  <c r="VKU67" i="7"/>
  <c r="VKW67" i="7"/>
  <c r="VKY67" i="7"/>
  <c r="VLA67" i="7"/>
  <c r="VLC67" i="7"/>
  <c r="VLE67" i="7"/>
  <c r="VLG67" i="7"/>
  <c r="VLI67" i="7"/>
  <c r="VLK67" i="7"/>
  <c r="VLM67" i="7"/>
  <c r="VLO67" i="7"/>
  <c r="VLQ67" i="7"/>
  <c r="VLS67" i="7"/>
  <c r="VLU67" i="7"/>
  <c r="VLW67" i="7"/>
  <c r="VLY67" i="7"/>
  <c r="VMA67" i="7"/>
  <c r="VMC67" i="7"/>
  <c r="VME67" i="7"/>
  <c r="VMG67" i="7"/>
  <c r="VMI67" i="7"/>
  <c r="VMK67" i="7"/>
  <c r="VMM67" i="7"/>
  <c r="VMO67" i="7"/>
  <c r="VMQ67" i="7"/>
  <c r="VMS67" i="7"/>
  <c r="VMU67" i="7"/>
  <c r="VMW67" i="7"/>
  <c r="VMY67" i="7"/>
  <c r="VNA67" i="7"/>
  <c r="VNC67" i="7"/>
  <c r="VNE67" i="7"/>
  <c r="VNG67" i="7"/>
  <c r="VNI67" i="7"/>
  <c r="VNK67" i="7"/>
  <c r="VNM67" i="7"/>
  <c r="VNO67" i="7"/>
  <c r="VNQ67" i="7"/>
  <c r="VNS67" i="7"/>
  <c r="VNU67" i="7"/>
  <c r="VNW67" i="7"/>
  <c r="VNY67" i="7"/>
  <c r="VOA67" i="7"/>
  <c r="VOC67" i="7"/>
  <c r="VOE67" i="7"/>
  <c r="VOG67" i="7"/>
  <c r="VOI67" i="7"/>
  <c r="VOK67" i="7"/>
  <c r="VOM67" i="7"/>
  <c r="VOO67" i="7"/>
  <c r="VOQ67" i="7"/>
  <c r="VOS67" i="7"/>
  <c r="VOU67" i="7"/>
  <c r="VOW67" i="7"/>
  <c r="VOY67" i="7"/>
  <c r="VPA67" i="7"/>
  <c r="VPC67" i="7"/>
  <c r="VPE67" i="7"/>
  <c r="VPG67" i="7"/>
  <c r="VPI67" i="7"/>
  <c r="VPK67" i="7"/>
  <c r="VPM67" i="7"/>
  <c r="VPO67" i="7"/>
  <c r="VPQ67" i="7"/>
  <c r="VPS67" i="7"/>
  <c r="VPU67" i="7"/>
  <c r="VPW67" i="7"/>
  <c r="VPY67" i="7"/>
  <c r="VQA67" i="7"/>
  <c r="VQC67" i="7"/>
  <c r="VQE67" i="7"/>
  <c r="VQG67" i="7"/>
  <c r="VQI67" i="7"/>
  <c r="VQK67" i="7"/>
  <c r="VQM67" i="7"/>
  <c r="VQO67" i="7"/>
  <c r="VQQ67" i="7"/>
  <c r="VQS67" i="7"/>
  <c r="VQU67" i="7"/>
  <c r="VQW67" i="7"/>
  <c r="VQY67" i="7"/>
  <c r="VRA67" i="7"/>
  <c r="VRC67" i="7"/>
  <c r="VRE67" i="7"/>
  <c r="VRG67" i="7"/>
  <c r="VRI67" i="7"/>
  <c r="VRK67" i="7"/>
  <c r="VRM67" i="7"/>
  <c r="VRO67" i="7"/>
  <c r="VRQ67" i="7"/>
  <c r="VRS67" i="7"/>
  <c r="VRU67" i="7"/>
  <c r="VRW67" i="7"/>
  <c r="VRY67" i="7"/>
  <c r="VSA67" i="7"/>
  <c r="VSC67" i="7"/>
  <c r="VSE67" i="7"/>
  <c r="VSG67" i="7"/>
  <c r="VSI67" i="7"/>
  <c r="VSK67" i="7"/>
  <c r="VSM67" i="7"/>
  <c r="VSO67" i="7"/>
  <c r="VSQ67" i="7"/>
  <c r="VSS67" i="7"/>
  <c r="VSU67" i="7"/>
  <c r="VSW67" i="7"/>
  <c r="VSY67" i="7"/>
  <c r="VTA67" i="7"/>
  <c r="VTC67" i="7"/>
  <c r="VTE67" i="7"/>
  <c r="VTG67" i="7"/>
  <c r="VTI67" i="7"/>
  <c r="VTK67" i="7"/>
  <c r="VTM67" i="7"/>
  <c r="VTO67" i="7"/>
  <c r="VTQ67" i="7"/>
  <c r="VTS67" i="7"/>
  <c r="VTU67" i="7"/>
  <c r="VTW67" i="7"/>
  <c r="VTY67" i="7"/>
  <c r="VUA67" i="7"/>
  <c r="VUC67" i="7"/>
  <c r="VUE67" i="7"/>
  <c r="VUG67" i="7"/>
  <c r="VUI67" i="7"/>
  <c r="VUK67" i="7"/>
  <c r="VUM67" i="7"/>
  <c r="VUO67" i="7"/>
  <c r="VUQ67" i="7"/>
  <c r="VUS67" i="7"/>
  <c r="VUU67" i="7"/>
  <c r="VUW67" i="7"/>
  <c r="VUY67" i="7"/>
  <c r="VVA67" i="7"/>
  <c r="VVC67" i="7"/>
  <c r="VVE67" i="7"/>
  <c r="VVG67" i="7"/>
  <c r="VVI67" i="7"/>
  <c r="VVK67" i="7"/>
  <c r="VVM67" i="7"/>
  <c r="VVO67" i="7"/>
  <c r="VVQ67" i="7"/>
  <c r="VVS67" i="7"/>
  <c r="VVU67" i="7"/>
  <c r="VVW67" i="7"/>
  <c r="VVY67" i="7"/>
  <c r="VWA67" i="7"/>
  <c r="VWC67" i="7"/>
  <c r="VWE67" i="7"/>
  <c r="VWG67" i="7"/>
  <c r="VWI67" i="7"/>
  <c r="VWK67" i="7"/>
  <c r="VWM67" i="7"/>
  <c r="VWO67" i="7"/>
  <c r="VWQ67" i="7"/>
  <c r="VWS67" i="7"/>
  <c r="VWU67" i="7"/>
  <c r="VWW67" i="7"/>
  <c r="VWY67" i="7"/>
  <c r="VXA67" i="7"/>
  <c r="VXC67" i="7"/>
  <c r="VXE67" i="7"/>
  <c r="VXG67" i="7"/>
  <c r="VXI67" i="7"/>
  <c r="VXK67" i="7"/>
  <c r="VXM67" i="7"/>
  <c r="VXO67" i="7"/>
  <c r="VXQ67" i="7"/>
  <c r="VXS67" i="7"/>
  <c r="VXU67" i="7"/>
  <c r="VXW67" i="7"/>
  <c r="VXY67" i="7"/>
  <c r="VYA67" i="7"/>
  <c r="VYC67" i="7"/>
  <c r="VYE67" i="7"/>
  <c r="VYG67" i="7"/>
  <c r="VYI67" i="7"/>
  <c r="VYK67" i="7"/>
  <c r="VYM67" i="7"/>
  <c r="VYO67" i="7"/>
  <c r="VYQ67" i="7"/>
  <c r="VYS67" i="7"/>
  <c r="VYU67" i="7"/>
  <c r="VYW67" i="7"/>
  <c r="VYY67" i="7"/>
  <c r="VZA67" i="7"/>
  <c r="VZC67" i="7"/>
  <c r="VZE67" i="7"/>
  <c r="VZG67" i="7"/>
  <c r="VZI67" i="7"/>
  <c r="VZK67" i="7"/>
  <c r="VZM67" i="7"/>
  <c r="VZO67" i="7"/>
  <c r="VZQ67" i="7"/>
  <c r="VZS67" i="7"/>
  <c r="VZU67" i="7"/>
  <c r="VZW67" i="7"/>
  <c r="VZY67" i="7"/>
  <c r="WAA67" i="7"/>
  <c r="WAC67" i="7"/>
  <c r="WAE67" i="7"/>
  <c r="WAG67" i="7"/>
  <c r="WAI67" i="7"/>
  <c r="WAK67" i="7"/>
  <c r="WAM67" i="7"/>
  <c r="WAO67" i="7"/>
  <c r="WAQ67" i="7"/>
  <c r="WAS67" i="7"/>
  <c r="WAU67" i="7"/>
  <c r="WAW67" i="7"/>
  <c r="WAY67" i="7"/>
  <c r="WBA67" i="7"/>
  <c r="WBC67" i="7"/>
  <c r="WBE67" i="7"/>
  <c r="WBG67" i="7"/>
  <c r="WBI67" i="7"/>
  <c r="WBK67" i="7"/>
  <c r="WBM67" i="7"/>
  <c r="WBO67" i="7"/>
  <c r="WBQ67" i="7"/>
  <c r="WBS67" i="7"/>
  <c r="WBU67" i="7"/>
  <c r="WBW67" i="7"/>
  <c r="WBY67" i="7"/>
  <c r="WCA67" i="7"/>
  <c r="WCC67" i="7"/>
  <c r="WCE67" i="7"/>
  <c r="WCG67" i="7"/>
  <c r="WCI67" i="7"/>
  <c r="WCK67" i="7"/>
  <c r="WCM67" i="7"/>
  <c r="WCO67" i="7"/>
  <c r="WCQ67" i="7"/>
  <c r="WCS67" i="7"/>
  <c r="WCU67" i="7"/>
  <c r="WCW67" i="7"/>
  <c r="WCY67" i="7"/>
  <c r="WDA67" i="7"/>
  <c r="WDC67" i="7"/>
  <c r="WDE67" i="7"/>
  <c r="WDG67" i="7"/>
  <c r="WDI67" i="7"/>
  <c r="WDK67" i="7"/>
  <c r="WDM67" i="7"/>
  <c r="WDO67" i="7"/>
  <c r="WDQ67" i="7"/>
  <c r="WDS67" i="7"/>
  <c r="WDU67" i="7"/>
  <c r="WDW67" i="7"/>
  <c r="WDY67" i="7"/>
  <c r="WEA67" i="7"/>
  <c r="WEC67" i="7"/>
  <c r="WEE67" i="7"/>
  <c r="WEG67" i="7"/>
  <c r="WEI67" i="7"/>
  <c r="WEK67" i="7"/>
  <c r="WEM67" i="7"/>
  <c r="WEO67" i="7"/>
  <c r="WEQ67" i="7"/>
  <c r="WES67" i="7"/>
  <c r="WEU67" i="7"/>
  <c r="WEW67" i="7"/>
  <c r="WEY67" i="7"/>
  <c r="WFA67" i="7"/>
  <c r="WFC67" i="7"/>
  <c r="WFE67" i="7"/>
  <c r="WFG67" i="7"/>
  <c r="WFI67" i="7"/>
  <c r="WFK67" i="7"/>
  <c r="WFM67" i="7"/>
  <c r="WFO67" i="7"/>
  <c r="WFQ67" i="7"/>
  <c r="WFS67" i="7"/>
  <c r="WFU67" i="7"/>
  <c r="WFW67" i="7"/>
  <c r="WFY67" i="7"/>
  <c r="WGA67" i="7"/>
  <c r="WGC67" i="7"/>
  <c r="WGE67" i="7"/>
  <c r="WGG67" i="7"/>
  <c r="WGI67" i="7"/>
  <c r="WGK67" i="7"/>
  <c r="WGM67" i="7"/>
  <c r="WGO67" i="7"/>
  <c r="WGQ67" i="7"/>
  <c r="WGS67" i="7"/>
  <c r="WGU67" i="7"/>
  <c r="WGW67" i="7"/>
  <c r="WGY67" i="7"/>
  <c r="WHA67" i="7"/>
  <c r="WHC67" i="7"/>
  <c r="WHE67" i="7"/>
  <c r="WHG67" i="7"/>
  <c r="WHI67" i="7"/>
  <c r="WHK67" i="7"/>
  <c r="WHM67" i="7"/>
  <c r="WHO67" i="7"/>
  <c r="WHQ67" i="7"/>
  <c r="WHS67" i="7"/>
  <c r="WHU67" i="7"/>
  <c r="WHW67" i="7"/>
  <c r="WHY67" i="7"/>
  <c r="WIA67" i="7"/>
  <c r="WIC67" i="7"/>
  <c r="WIE67" i="7"/>
  <c r="WIG67" i="7"/>
  <c r="WII67" i="7"/>
  <c r="WIK67" i="7"/>
  <c r="WIM67" i="7"/>
  <c r="WIO67" i="7"/>
  <c r="WIQ67" i="7"/>
  <c r="WIS67" i="7"/>
  <c r="WIU67" i="7"/>
  <c r="WIW67" i="7"/>
  <c r="WIY67" i="7"/>
  <c r="WJA67" i="7"/>
  <c r="WJC67" i="7"/>
  <c r="WJE67" i="7"/>
  <c r="WJG67" i="7"/>
  <c r="WJI67" i="7"/>
  <c r="WJK67" i="7"/>
  <c r="WJM67" i="7"/>
  <c r="WJO67" i="7"/>
  <c r="WJQ67" i="7"/>
  <c r="WJS67" i="7"/>
  <c r="WJU67" i="7"/>
  <c r="WJW67" i="7"/>
  <c r="WJY67" i="7"/>
  <c r="WKA67" i="7"/>
  <c r="WKC67" i="7"/>
  <c r="WKE67" i="7"/>
  <c r="WKG67" i="7"/>
  <c r="WKI67" i="7"/>
  <c r="WKK67" i="7"/>
  <c r="WKM67" i="7"/>
  <c r="WKO67" i="7"/>
  <c r="WKQ67" i="7"/>
  <c r="WKS67" i="7"/>
  <c r="WKU67" i="7"/>
  <c r="WKW67" i="7"/>
  <c r="WKY67" i="7"/>
  <c r="WLA67" i="7"/>
  <c r="WLC67" i="7"/>
  <c r="WLE67" i="7"/>
  <c r="WLG67" i="7"/>
  <c r="WLI67" i="7"/>
  <c r="WLK67" i="7"/>
  <c r="WLM67" i="7"/>
  <c r="WLO67" i="7"/>
  <c r="WLQ67" i="7"/>
  <c r="WLS67" i="7"/>
  <c r="WLU67" i="7"/>
  <c r="WLW67" i="7"/>
  <c r="WLY67" i="7"/>
  <c r="WMA67" i="7"/>
  <c r="WMC67" i="7"/>
  <c r="WME67" i="7"/>
  <c r="WMG67" i="7"/>
  <c r="WMI67" i="7"/>
  <c r="WMK67" i="7"/>
  <c r="WMM67" i="7"/>
  <c r="WMO67" i="7"/>
  <c r="WMQ67" i="7"/>
  <c r="WMS67" i="7"/>
  <c r="WMU67" i="7"/>
  <c r="WMW67" i="7"/>
  <c r="WMY67" i="7"/>
  <c r="WNA67" i="7"/>
  <c r="WNC67" i="7"/>
  <c r="WNE67" i="7"/>
  <c r="WNG67" i="7"/>
  <c r="WNI67" i="7"/>
  <c r="WNK67" i="7"/>
  <c r="WNM67" i="7"/>
  <c r="WNO67" i="7"/>
  <c r="WNQ67" i="7"/>
  <c r="WNS67" i="7"/>
  <c r="WNU67" i="7"/>
  <c r="WNW67" i="7"/>
  <c r="WNY67" i="7"/>
  <c r="WOA67" i="7"/>
  <c r="WOC67" i="7"/>
  <c r="WOE67" i="7"/>
  <c r="WOG67" i="7"/>
  <c r="WOI67" i="7"/>
  <c r="WOK67" i="7"/>
  <c r="WOM67" i="7"/>
  <c r="WOO67" i="7"/>
  <c r="WOQ67" i="7"/>
  <c r="WOS67" i="7"/>
  <c r="WOU67" i="7"/>
  <c r="WOW67" i="7"/>
  <c r="WOY67" i="7"/>
  <c r="WPA67" i="7"/>
  <c r="WPC67" i="7"/>
  <c r="WPE67" i="7"/>
  <c r="WPG67" i="7"/>
  <c r="WPI67" i="7"/>
  <c r="WPK67" i="7"/>
  <c r="WPM67" i="7"/>
  <c r="WPO67" i="7"/>
  <c r="WPQ67" i="7"/>
  <c r="WPS67" i="7"/>
  <c r="WPU67" i="7"/>
  <c r="WPW67" i="7"/>
  <c r="WPY67" i="7"/>
  <c r="WQA67" i="7"/>
  <c r="WQC67" i="7"/>
  <c r="WQE67" i="7"/>
  <c r="WQG67" i="7"/>
  <c r="WQI67" i="7"/>
  <c r="WQK67" i="7"/>
  <c r="WQM67" i="7"/>
  <c r="WQO67" i="7"/>
  <c r="WQQ67" i="7"/>
  <c r="WQS67" i="7"/>
  <c r="WQU67" i="7"/>
  <c r="WQW67" i="7"/>
  <c r="WQY67" i="7"/>
  <c r="WRA67" i="7"/>
  <c r="WRC67" i="7"/>
  <c r="WRE67" i="7"/>
  <c r="WRG67" i="7"/>
  <c r="WRI67" i="7"/>
  <c r="WRK67" i="7"/>
  <c r="WRM67" i="7"/>
  <c r="WRO67" i="7"/>
  <c r="WRQ67" i="7"/>
  <c r="WRS67" i="7"/>
  <c r="WRU67" i="7"/>
  <c r="WRW67" i="7"/>
  <c r="WRY67" i="7"/>
  <c r="WSA67" i="7"/>
  <c r="WSC67" i="7"/>
  <c r="WSE67" i="7"/>
  <c r="WSG67" i="7"/>
  <c r="WSI67" i="7"/>
  <c r="WSK67" i="7"/>
  <c r="WSM67" i="7"/>
  <c r="WSO67" i="7"/>
  <c r="WSQ67" i="7"/>
  <c r="WSS67" i="7"/>
  <c r="WSU67" i="7"/>
  <c r="WSW67" i="7"/>
  <c r="WSY67" i="7"/>
  <c r="WTA67" i="7"/>
  <c r="WTC67" i="7"/>
  <c r="WTE67" i="7"/>
  <c r="WTG67" i="7"/>
  <c r="WTI67" i="7"/>
  <c r="WTK67" i="7"/>
  <c r="WTM67" i="7"/>
  <c r="WTO67" i="7"/>
  <c r="WTQ67" i="7"/>
  <c r="WTS67" i="7"/>
  <c r="WTU67" i="7"/>
  <c r="WTW67" i="7"/>
  <c r="WTY67" i="7"/>
  <c r="WUA67" i="7"/>
  <c r="WUC67" i="7"/>
  <c r="WUE67" i="7"/>
  <c r="WUG67" i="7"/>
  <c r="WUI67" i="7"/>
  <c r="WUK67" i="7"/>
  <c r="WUM67" i="7"/>
  <c r="WUO67" i="7"/>
  <c r="WUQ67" i="7"/>
  <c r="WUS67" i="7"/>
  <c r="WUU67" i="7"/>
  <c r="WUW67" i="7"/>
  <c r="WUY67" i="7"/>
  <c r="WVA67" i="7"/>
  <c r="WVC67" i="7"/>
  <c r="WVE67" i="7"/>
  <c r="WVG67" i="7"/>
  <c r="WVI67" i="7"/>
  <c r="WVK67" i="7"/>
  <c r="WVM67" i="7"/>
  <c r="WVO67" i="7"/>
  <c r="WVQ67" i="7"/>
  <c r="WVS67" i="7"/>
  <c r="WVU67" i="7"/>
  <c r="WVW67" i="7"/>
  <c r="WVY67" i="7"/>
  <c r="WWA67" i="7"/>
  <c r="WWC67" i="7"/>
  <c r="WWE67" i="7"/>
  <c r="WWG67" i="7"/>
  <c r="WWI67" i="7"/>
  <c r="WWK67" i="7"/>
  <c r="WWM67" i="7"/>
  <c r="WWO67" i="7"/>
  <c r="WWQ67" i="7"/>
  <c r="WWS67" i="7"/>
  <c r="WWU67" i="7"/>
  <c r="WWW67" i="7"/>
  <c r="WWY67" i="7"/>
  <c r="WXA67" i="7"/>
  <c r="WXC67" i="7"/>
  <c r="WXE67" i="7"/>
  <c r="WXG67" i="7"/>
  <c r="WXI67" i="7"/>
  <c r="WXK67" i="7"/>
  <c r="WXM67" i="7"/>
  <c r="WXO67" i="7"/>
  <c r="WXQ67" i="7"/>
  <c r="WXS67" i="7"/>
  <c r="WXU67" i="7"/>
  <c r="WXW67" i="7"/>
  <c r="WXY67" i="7"/>
  <c r="WYA67" i="7"/>
  <c r="WYC67" i="7"/>
  <c r="WYE67" i="7"/>
  <c r="WYG67" i="7"/>
  <c r="WYI67" i="7"/>
  <c r="WYK67" i="7"/>
  <c r="WYM67" i="7"/>
  <c r="WYO67" i="7"/>
  <c r="WYQ67" i="7"/>
  <c r="WYS67" i="7"/>
  <c r="WYU67" i="7"/>
  <c r="WYW67" i="7"/>
  <c r="WYY67" i="7"/>
  <c r="WZA67" i="7"/>
  <c r="WZC67" i="7"/>
  <c r="WZE67" i="7"/>
  <c r="WZG67" i="7"/>
  <c r="WZI67" i="7"/>
  <c r="WZK67" i="7"/>
  <c r="WZM67" i="7"/>
  <c r="WZO67" i="7"/>
  <c r="WZQ67" i="7"/>
  <c r="WZS67" i="7"/>
  <c r="WZU67" i="7"/>
  <c r="WZW67" i="7"/>
  <c r="WZY67" i="7"/>
  <c r="XAA67" i="7"/>
  <c r="XAC67" i="7"/>
  <c r="XAE67" i="7"/>
  <c r="XAG67" i="7"/>
  <c r="XAI67" i="7"/>
  <c r="XAK67" i="7"/>
  <c r="XAM67" i="7"/>
  <c r="XAO67" i="7"/>
  <c r="XAQ67" i="7"/>
  <c r="XAS67" i="7"/>
  <c r="XAU67" i="7"/>
  <c r="XAW67" i="7"/>
  <c r="XAY67" i="7"/>
  <c r="XBA67" i="7"/>
  <c r="XBC67" i="7"/>
  <c r="XBE67" i="7"/>
  <c r="XBG67" i="7"/>
  <c r="XBI67" i="7"/>
  <c r="XBK67" i="7"/>
  <c r="XBM67" i="7"/>
  <c r="XBO67" i="7"/>
  <c r="XBQ67" i="7"/>
  <c r="XBS67" i="7"/>
  <c r="XBU67" i="7"/>
  <c r="XBW67" i="7"/>
  <c r="XBY67" i="7"/>
  <c r="XCA67" i="7"/>
  <c r="XCC67" i="7"/>
  <c r="XCE67" i="7"/>
  <c r="XCG67" i="7"/>
  <c r="XCI67" i="7"/>
  <c r="XCK67" i="7"/>
  <c r="XCM67" i="7"/>
  <c r="XCO67" i="7"/>
  <c r="XCQ67" i="7"/>
  <c r="XCS67" i="7"/>
  <c r="XCU67" i="7"/>
  <c r="XCW67" i="7"/>
  <c r="XCY67" i="7"/>
  <c r="XDA67" i="7"/>
  <c r="XDC67" i="7"/>
  <c r="XDE67" i="7"/>
  <c r="XDG67" i="7"/>
  <c r="XDI67" i="7"/>
  <c r="XDK67" i="7"/>
  <c r="XDM67" i="7"/>
  <c r="XDO67" i="7"/>
  <c r="XDQ67" i="7"/>
  <c r="XDS67" i="7"/>
  <c r="XDU67" i="7"/>
  <c r="XDW67" i="7"/>
  <c r="XDY67" i="7"/>
  <c r="XEA67" i="7"/>
  <c r="XEC67" i="7"/>
  <c r="XEE67" i="7"/>
  <c r="XEG67" i="7"/>
  <c r="XEI67" i="7"/>
  <c r="XEK67" i="7"/>
  <c r="XEM67" i="7"/>
  <c r="XEO67" i="7"/>
  <c r="XEQ67" i="7"/>
  <c r="XES67" i="7"/>
  <c r="XEU67" i="7"/>
  <c r="XEW67" i="7"/>
  <c r="XEY67" i="7"/>
  <c r="XFA67" i="7"/>
  <c r="XFC67" i="7"/>
  <c r="E76" i="7"/>
  <c r="G76" i="7" s="1"/>
  <c r="G75" i="7"/>
  <c r="I75" i="7" s="1"/>
  <c r="K75" i="7" l="1"/>
  <c r="I76" i="7"/>
  <c r="K76" i="7" s="1"/>
  <c r="M76" i="7" s="1"/>
  <c r="O76" i="7" s="1"/>
  <c r="Q76" i="7" s="1"/>
  <c r="S76" i="7" s="1"/>
  <c r="U76" i="7" s="1"/>
  <c r="W76" i="7" s="1"/>
  <c r="Y76" i="7" s="1"/>
  <c r="AA76" i="7" s="1"/>
  <c r="AC76" i="7" s="1"/>
  <c r="AE76" i="7" s="1"/>
  <c r="AG76" i="7" s="1"/>
  <c r="G77" i="7"/>
  <c r="E77" i="7"/>
  <c r="I77" i="7" l="1"/>
  <c r="M75" i="7"/>
  <c r="K77" i="7"/>
  <c r="M77" i="7" l="1"/>
  <c r="O75" i="7"/>
  <c r="O77" i="7" l="1"/>
  <c r="Q75" i="7"/>
  <c r="Q77" i="7" l="1"/>
  <c r="S75" i="7"/>
  <c r="S77" i="7" l="1"/>
  <c r="U75" i="7"/>
  <c r="U77" i="7" l="1"/>
  <c r="W75" i="7"/>
  <c r="W77" i="7" l="1"/>
  <c r="Y75" i="7"/>
  <c r="Y77" i="7" l="1"/>
  <c r="AA75" i="7"/>
  <c r="AC75" i="7" l="1"/>
  <c r="AA77" i="7"/>
  <c r="AE75" i="7" l="1"/>
  <c r="AC77" i="7"/>
  <c r="AE77" i="7" l="1"/>
  <c r="AG75" i="7"/>
  <c r="AG77" i="7" s="1"/>
  <c r="S92" i="4" l="1"/>
  <c r="S65" i="4"/>
  <c r="S87" i="4" l="1"/>
  <c r="S41" i="4"/>
  <c r="S37" i="4"/>
  <c r="S34" i="4"/>
  <c r="L103" i="4" l="1"/>
  <c r="L102" i="4"/>
  <c r="L101" i="4"/>
  <c r="L100" i="4"/>
  <c r="D90" i="4"/>
  <c r="L90" i="4" s="1"/>
  <c r="D88" i="4"/>
  <c r="L88" i="4" s="1"/>
  <c r="D85" i="4"/>
  <c r="L85" i="4" s="1"/>
  <c r="D83" i="4"/>
  <c r="L83" i="4" s="1"/>
  <c r="C90" i="4"/>
  <c r="S85" i="4"/>
  <c r="L95" i="4"/>
  <c r="L94" i="4"/>
  <c r="L93" i="4"/>
  <c r="L91" i="4"/>
  <c r="L87" i="4"/>
  <c r="D76" i="4"/>
  <c r="L76" i="4" s="1"/>
  <c r="D75" i="4"/>
  <c r="L75" i="4" s="1"/>
  <c r="D74" i="4"/>
  <c r="L74" i="4" s="1"/>
  <c r="C76" i="4"/>
  <c r="L73" i="4"/>
  <c r="L72" i="4"/>
  <c r="L68" i="4"/>
  <c r="L67" i="4"/>
  <c r="L66" i="4"/>
  <c r="D58" i="4"/>
  <c r="L58" i="4" s="1"/>
  <c r="D56" i="4"/>
  <c r="L56" i="4" s="1"/>
  <c r="C58" i="4"/>
  <c r="L61" i="4"/>
  <c r="L60" i="4"/>
  <c r="L59" i="4"/>
  <c r="L57" i="4"/>
  <c r="D49" i="4"/>
  <c r="L49" i="4" s="1"/>
  <c r="D45" i="4"/>
  <c r="L45" i="4" s="1"/>
  <c r="L53" i="4"/>
  <c r="L48" i="4"/>
  <c r="L47" i="4"/>
  <c r="L41" i="4"/>
  <c r="AO631" i="3"/>
  <c r="J30" i="4" s="1"/>
  <c r="H9" i="4"/>
  <c r="H7" i="4"/>
  <c r="L34" i="4"/>
  <c r="L37" i="4"/>
  <c r="D10" i="4"/>
  <c r="L10" i="4" s="1"/>
  <c r="C10" i="4"/>
  <c r="S10" i="4" s="1"/>
  <c r="L9" i="4"/>
  <c r="L7" i="4"/>
  <c r="H10" i="4" l="1"/>
  <c r="AF1027" i="3"/>
  <c r="Z813" i="3"/>
  <c r="O720" i="3"/>
  <c r="O719" i="3"/>
  <c r="O718" i="3"/>
  <c r="AO628" i="3"/>
  <c r="AF628" i="3" s="1"/>
  <c r="E41" i="7" s="1"/>
  <c r="W627" i="3"/>
  <c r="Q556" i="3"/>
  <c r="AA938" i="3" l="1"/>
  <c r="G30" i="4"/>
  <c r="W555" i="3"/>
  <c r="W554" i="3"/>
  <c r="D32" i="4" l="1"/>
  <c r="D35" i="4"/>
  <c r="L35" i="4" s="1"/>
  <c r="D31" i="4"/>
  <c r="L31" i="4" s="1"/>
  <c r="D29" i="4"/>
  <c r="L29" i="4" s="1"/>
  <c r="D33" i="4" l="1"/>
  <c r="L33" i="4" s="1"/>
  <c r="L32" i="4"/>
  <c r="D36" i="4"/>
  <c r="L36" i="4" s="1"/>
  <c r="D86" i="4"/>
  <c r="L86" i="4" s="1"/>
  <c r="D43" i="4" l="1"/>
  <c r="L43" i="4" s="1"/>
  <c r="D30" i="4" l="1"/>
  <c r="L30" i="4" s="1"/>
  <c r="D4" i="4" l="1"/>
  <c r="L4" i="4" s="1"/>
  <c r="AM556" i="3" l="1"/>
  <c r="AO629" i="3"/>
  <c r="C43" i="4" l="1"/>
  <c r="S43" i="4" s="1"/>
  <c r="L92" i="4" l="1"/>
  <c r="AM557" i="3" l="1"/>
  <c r="AO630" i="3"/>
  <c r="C74" i="4"/>
  <c r="C88" i="4"/>
  <c r="AA948" i="3" l="1"/>
  <c r="I30" i="4"/>
  <c r="C29" i="4" l="1"/>
  <c r="S29" i="4" s="1"/>
  <c r="D79" i="4" l="1"/>
  <c r="L79" i="4" s="1"/>
  <c r="C31" i="4" l="1"/>
  <c r="S31" i="4" s="1"/>
  <c r="C35" i="4" l="1"/>
  <c r="S35" i="4" s="1"/>
  <c r="C32" i="4"/>
  <c r="C33" i="4" l="1"/>
  <c r="S33" i="4" s="1"/>
  <c r="S32" i="4"/>
  <c r="D5" i="4"/>
  <c r="L5" i="4" s="1"/>
  <c r="D51" i="4"/>
  <c r="L51" i="4" s="1"/>
  <c r="D84" i="4"/>
  <c r="L84" i="4" s="1"/>
  <c r="C30" i="4" l="1"/>
  <c r="S30" i="4" s="1"/>
  <c r="C51" i="4"/>
  <c r="S51" i="4" s="1"/>
  <c r="C36" i="4"/>
  <c r="S36" i="4" s="1"/>
  <c r="C5" i="4"/>
  <c r="H5" i="4" s="1"/>
  <c r="D69" i="4"/>
  <c r="L69" i="4" s="1"/>
  <c r="D65" i="4"/>
  <c r="L65" i="4" s="1"/>
  <c r="D52" i="4"/>
  <c r="L52" i="4" s="1"/>
  <c r="D50" i="4"/>
  <c r="L50" i="4" s="1"/>
  <c r="D6" i="4"/>
  <c r="L6" i="4" s="1"/>
  <c r="D40" i="4"/>
  <c r="L40" i="4" s="1"/>
  <c r="C84" i="4" l="1"/>
  <c r="S84" i="4" s="1"/>
  <c r="C52" i="4"/>
  <c r="S52" i="4" s="1"/>
  <c r="C50" i="4"/>
  <c r="S50" i="4" s="1"/>
  <c r="C6" i="4"/>
  <c r="H6" i="4" s="1"/>
  <c r="C86" i="4"/>
  <c r="S86" i="4" s="1"/>
  <c r="C40" i="4"/>
  <c r="S40" i="4" s="1"/>
  <c r="C65" i="4"/>
  <c r="C69" i="4" l="1"/>
  <c r="S69" i="4" s="1"/>
  <c r="H4" i="4"/>
  <c r="C79" i="4" l="1"/>
  <c r="S79" i="4" s="1"/>
  <c r="BE103" i="3" l="1"/>
  <c r="AC216" i="23"/>
  <c r="Y216" i="23"/>
  <c r="U216" i="23"/>
  <c r="BQ102" i="23"/>
  <c r="BQ101" i="23"/>
  <c r="N11" i="23"/>
  <c r="W879" i="3"/>
  <c r="W855" i="3"/>
  <c r="W847" i="3"/>
  <c r="W862" i="3"/>
  <c r="W872" i="3"/>
  <c r="L44" i="21"/>
  <c r="M44" i="21"/>
  <c r="R44" i="21" s="1" a="1"/>
  <c r="R44" i="21" s="1"/>
  <c r="N44" i="21"/>
  <c r="L45" i="21"/>
  <c r="M45" i="21"/>
  <c r="O45" i="21" s="1"/>
  <c r="N45" i="21"/>
  <c r="U45" i="21"/>
  <c r="L46" i="21"/>
  <c r="M46" i="21"/>
  <c r="O46" i="21" s="1"/>
  <c r="N46" i="21"/>
  <c r="L47" i="21"/>
  <c r="M47" i="21"/>
  <c r="O47" i="21" s="1"/>
  <c r="N47" i="21"/>
  <c r="L48" i="21"/>
  <c r="M48" i="21"/>
  <c r="O48" i="21" s="1"/>
  <c r="N48" i="21"/>
  <c r="L49" i="21"/>
  <c r="M49" i="21"/>
  <c r="S49" i="21" s="1"/>
  <c r="N49" i="21"/>
  <c r="L50" i="21"/>
  <c r="M50" i="21"/>
  <c r="T50" i="21" s="1"/>
  <c r="N50" i="21"/>
  <c r="L51" i="21"/>
  <c r="M51" i="21"/>
  <c r="S51" i="21" s="1"/>
  <c r="N51" i="21"/>
  <c r="L52" i="21"/>
  <c r="M52" i="21"/>
  <c r="R52" i="21" s="1" a="1"/>
  <c r="R52" i="21" s="1"/>
  <c r="N52" i="21"/>
  <c r="L53" i="21"/>
  <c r="M53" i="21"/>
  <c r="P53" i="21" s="1" a="1"/>
  <c r="P53" i="21" s="1"/>
  <c r="N53" i="21"/>
  <c r="L54" i="21"/>
  <c r="M54" i="21"/>
  <c r="O54" i="21" s="1"/>
  <c r="N54" i="21"/>
  <c r="AY1014" i="3"/>
  <c r="AY1015" i="3"/>
  <c r="AY1016" i="3"/>
  <c r="AY1017" i="3"/>
  <c r="AY1018" i="3"/>
  <c r="AY1019" i="3"/>
  <c r="AY1020" i="3"/>
  <c r="AY1021" i="3"/>
  <c r="AY1022" i="3"/>
  <c r="AY1023" i="3"/>
  <c r="AY1013" i="3"/>
  <c r="AZ719" i="3"/>
  <c r="AZ720" i="3"/>
  <c r="AZ721" i="3"/>
  <c r="AZ722" i="3"/>
  <c r="AZ723" i="3"/>
  <c r="AZ724" i="3"/>
  <c r="AZ725" i="3"/>
  <c r="AZ726" i="3"/>
  <c r="AZ727" i="3"/>
  <c r="AZ728" i="3"/>
  <c r="AZ729" i="3"/>
  <c r="AZ730" i="3"/>
  <c r="AZ731" i="3"/>
  <c r="AZ732" i="3"/>
  <c r="AZ733" i="3"/>
  <c r="AZ734" i="3"/>
  <c r="AZ735" i="3"/>
  <c r="AZ736" i="3"/>
  <c r="AZ737" i="3"/>
  <c r="AZ738" i="3"/>
  <c r="AZ739" i="3"/>
  <c r="AZ740" i="3"/>
  <c r="AZ741" i="3"/>
  <c r="AZ742" i="3"/>
  <c r="AZ743" i="3"/>
  <c r="AZ744" i="3"/>
  <c r="AZ745" i="3"/>
  <c r="AZ746" i="3"/>
  <c r="AZ747" i="3"/>
  <c r="AZ748" i="3"/>
  <c r="AZ749" i="3"/>
  <c r="AZ750" i="3"/>
  <c r="AZ751" i="3"/>
  <c r="AZ752" i="3"/>
  <c r="AZ718" i="3"/>
  <c r="G70" i="21"/>
  <c r="G76" i="21"/>
  <c r="U51" i="21" l="1"/>
  <c r="R51" i="21" a="1"/>
  <c r="R51" i="21" s="1"/>
  <c r="P51" i="21" a="1"/>
  <c r="P51" i="21" s="1"/>
  <c r="R48" i="21" a="1"/>
  <c r="R48" i="21" s="1"/>
  <c r="U49" i="21"/>
  <c r="R49" i="21" a="1"/>
  <c r="R49" i="21" s="1"/>
  <c r="P49" i="21" a="1"/>
  <c r="P49" i="21" s="1"/>
  <c r="U47" i="21"/>
  <c r="U50" i="21"/>
  <c r="T45" i="21"/>
  <c r="P50" i="21" a="1"/>
  <c r="P50" i="21" s="1"/>
  <c r="S45" i="21"/>
  <c r="O50" i="21"/>
  <c r="R53" i="21" a="1"/>
  <c r="R53" i="21" s="1"/>
  <c r="S52" i="21"/>
  <c r="P52" i="21" a="1"/>
  <c r="P52" i="21" s="1"/>
  <c r="S48" i="21"/>
  <c r="S47" i="21"/>
  <c r="R47" i="21" a="1"/>
  <c r="R47" i="21" s="1"/>
  <c r="U53" i="21"/>
  <c r="O51" i="21"/>
  <c r="O49" i="21"/>
  <c r="P48" i="21" a="1"/>
  <c r="P48" i="21" s="1"/>
  <c r="T53" i="21"/>
  <c r="U46" i="21"/>
  <c r="T51" i="21"/>
  <c r="T49" i="21"/>
  <c r="U48" i="21"/>
  <c r="T46" i="21"/>
  <c r="S50" i="21"/>
  <c r="T48" i="21"/>
  <c r="T47" i="21"/>
  <c r="S46" i="21"/>
  <c r="T44" i="21"/>
  <c r="R46" i="21" a="1"/>
  <c r="R46" i="21" s="1"/>
  <c r="P47" i="21" a="1"/>
  <c r="P47" i="21" s="1"/>
  <c r="O53" i="21"/>
  <c r="U44" i="21"/>
  <c r="U54" i="21"/>
  <c r="O52" i="21"/>
  <c r="R50" i="21" a="1"/>
  <c r="R50" i="21" s="1"/>
  <c r="P44" i="21" a="1"/>
  <c r="P44" i="21" s="1"/>
  <c r="T54" i="21"/>
  <c r="O44" i="21"/>
  <c r="S54" i="21"/>
  <c r="R54" i="21" a="1"/>
  <c r="R54" i="21" s="1"/>
  <c r="S53" i="21"/>
  <c r="U52" i="21"/>
  <c r="P54" i="21" a="1"/>
  <c r="P54" i="21" s="1"/>
  <c r="T52" i="21"/>
  <c r="P46" i="21" a="1"/>
  <c r="P46" i="21" s="1"/>
  <c r="R45" i="21" a="1"/>
  <c r="R45" i="21" s="1"/>
  <c r="S44" i="21"/>
  <c r="P45" i="21" a="1"/>
  <c r="P45" i="21" s="1"/>
  <c r="AD67" i="15" a="1"/>
  <c r="AD67" i="15" s="1"/>
  <c r="Y67" i="15" a="1"/>
  <c r="Y67" i="15" s="1"/>
  <c r="BE63" i="3" l="1"/>
  <c r="BE100" i="3"/>
  <c r="BE99" i="3"/>
  <c r="BE98" i="3"/>
  <c r="BE97" i="3"/>
  <c r="BE96" i="3"/>
  <c r="BE95" i="3"/>
  <c r="BE94" i="3"/>
  <c r="BE93" i="3"/>
  <c r="BE92" i="3"/>
  <c r="BE91" i="3"/>
  <c r="BE90" i="3"/>
  <c r="BE89" i="3"/>
  <c r="BE88" i="3"/>
  <c r="BE87" i="3"/>
  <c r="BE86" i="3"/>
  <c r="BE85" i="3"/>
  <c r="BE84" i="3"/>
  <c r="BE67" i="3"/>
  <c r="BE66" i="3"/>
  <c r="BE64" i="3"/>
  <c r="BE61" i="3"/>
  <c r="BE60" i="3"/>
  <c r="BE59" i="3"/>
  <c r="BE58" i="3"/>
  <c r="BE57" i="3"/>
  <c r="BE56" i="3"/>
  <c r="BE55" i="3"/>
  <c r="BE54" i="3"/>
  <c r="BE53" i="3"/>
  <c r="BE52" i="3"/>
  <c r="BE51" i="3"/>
  <c r="BE50" i="3"/>
  <c r="BE49" i="3"/>
  <c r="BE48" i="3"/>
  <c r="BE47" i="3"/>
  <c r="BE46" i="3"/>
  <c r="BE45" i="3"/>
  <c r="BE41" i="3"/>
  <c r="BE40" i="3"/>
  <c r="BE39" i="3"/>
  <c r="BE38" i="3"/>
  <c r="BE37" i="3"/>
  <c r="BE36" i="3"/>
  <c r="BE35" i="3"/>
  <c r="BE34" i="3"/>
  <c r="BE33" i="3"/>
  <c r="BE32" i="3"/>
  <c r="BE31" i="3"/>
  <c r="BE30" i="3"/>
  <c r="BE29" i="3"/>
  <c r="BE28" i="3"/>
  <c r="BE27" i="3"/>
  <c r="BE26" i="3"/>
  <c r="BE25" i="3"/>
  <c r="BE17" i="3"/>
  <c r="BE16" i="3"/>
  <c r="BE102" i="3"/>
  <c r="BE65" i="3"/>
  <c r="BE5" i="3"/>
  <c r="BE6" i="3" s="1"/>
  <c r="BE3" i="3"/>
  <c r="BR98" i="23" l="1"/>
  <c r="BQ98" i="23"/>
  <c r="BR97" i="23"/>
  <c r="BQ97" i="23"/>
  <c r="BR96" i="23"/>
  <c r="BQ96" i="23"/>
  <c r="AN28" i="23"/>
  <c r="AH28" i="23"/>
  <c r="AB28" i="23"/>
  <c r="V28" i="23"/>
  <c r="P28" i="23"/>
  <c r="S15" i="23"/>
  <c r="AO13" i="23"/>
  <c r="BE18" i="3"/>
  <c r="AB8" i="23"/>
  <c r="L6" i="23"/>
  <c r="L4" i="23"/>
  <c r="V21" i="23" a="1"/>
  <c r="V21" i="23" s="1"/>
  <c r="AN19" i="23" a="1"/>
  <c r="AN19" i="23" s="1"/>
  <c r="AB20" i="23" a="1"/>
  <c r="AB20" i="23" s="1"/>
  <c r="P21" i="23" a="1"/>
  <c r="P21" i="23" s="1"/>
  <c r="V20" i="23" a="1"/>
  <c r="V20" i="23" s="1"/>
  <c r="P20" i="23" a="1"/>
  <c r="P20" i="23" s="1"/>
  <c r="P19" i="23" a="1"/>
  <c r="P19" i="23" s="1"/>
  <c r="AH19" i="23" a="1"/>
  <c r="AH19" i="23" s="1"/>
  <c r="AB19" i="23" a="1"/>
  <c r="AB19" i="23" s="1"/>
  <c r="V19" i="23" a="1"/>
  <c r="V19" i="23" s="1"/>
  <c r="AB24" i="23" a="1"/>
  <c r="AB24" i="23" s="1"/>
  <c r="AN24" i="23" a="1"/>
  <c r="AN24" i="23" s="1"/>
  <c r="AH24" i="23" a="1"/>
  <c r="AH24" i="23" s="1"/>
  <c r="AB23" i="23" a="1"/>
  <c r="AB23" i="23" s="1"/>
  <c r="AN23" i="23" a="1"/>
  <c r="AN23" i="23" s="1"/>
  <c r="AH23" i="23" a="1"/>
  <c r="AH23" i="23" s="1"/>
  <c r="V24" i="23" a="1"/>
  <c r="V24" i="23" s="1"/>
  <c r="P24" i="23" a="1"/>
  <c r="P24" i="23" s="1"/>
  <c r="V23" i="23" a="1"/>
  <c r="V23" i="23" s="1"/>
  <c r="AN22" i="23" a="1"/>
  <c r="AN22" i="23" s="1"/>
  <c r="AB22" i="23" a="1"/>
  <c r="AB22" i="23" s="1"/>
  <c r="V22" i="23" a="1"/>
  <c r="V22" i="23" s="1"/>
  <c r="AH21" i="23" a="1"/>
  <c r="AH21" i="23" s="1"/>
  <c r="P23" i="23" a="1"/>
  <c r="P23" i="23" s="1"/>
  <c r="AN21" i="23" a="1"/>
  <c r="AN21" i="23" s="1"/>
  <c r="P22" i="23" a="1"/>
  <c r="P22" i="23" s="1"/>
  <c r="AH22" i="23" a="1"/>
  <c r="AH22" i="23" s="1"/>
  <c r="AB21" i="23" a="1"/>
  <c r="AB21" i="23" s="1"/>
  <c r="AN20" i="23" a="1"/>
  <c r="AN20" i="23" s="1"/>
  <c r="AH20" i="23" a="1"/>
  <c r="AH20" i="23" s="1"/>
  <c r="O203" i="23"/>
  <c r="AU192" i="23"/>
  <c r="O75" i="23"/>
  <c r="B64" i="23"/>
  <c r="B63" i="23"/>
  <c r="B62" i="23"/>
  <c r="B61" i="23"/>
  <c r="B60" i="23"/>
  <c r="Z57" i="23"/>
  <c r="R57" i="23"/>
  <c r="AS47" i="23"/>
  <c r="AS46" i="23"/>
  <c r="AS45" i="23"/>
  <c r="AS44" i="23"/>
  <c r="AS43" i="23"/>
  <c r="AS42" i="23"/>
  <c r="AS41" i="23"/>
  <c r="AS40" i="23"/>
  <c r="AS39" i="23"/>
  <c r="AS38" i="23"/>
  <c r="AS37" i="23"/>
  <c r="AS36" i="23"/>
  <c r="BA1041" i="3"/>
  <c r="BA1040" i="3"/>
  <c r="BA1046" i="3" s="1"/>
  <c r="CG718" i="3"/>
  <c r="CI718" i="3" s="1"/>
  <c r="BA1038" i="3"/>
  <c r="AZ1048" i="3"/>
  <c r="AZ1047" i="3"/>
  <c r="BA1052" i="3"/>
  <c r="BE7" i="3" l="1"/>
  <c r="J28" i="23"/>
  <c r="J23" i="23"/>
  <c r="O105" i="23"/>
  <c r="AN29" i="23"/>
  <c r="J20" i="23"/>
  <c r="AB29" i="23"/>
  <c r="J21" i="23"/>
  <c r="AH29" i="23"/>
  <c r="J22" i="23"/>
  <c r="J19" i="23"/>
  <c r="P29" i="23"/>
  <c r="V29" i="23"/>
  <c r="J24" i="23"/>
  <c r="R93" i="23"/>
  <c r="R80" i="23"/>
  <c r="BE8" i="3" l="1"/>
  <c r="BE9" i="3" s="1"/>
  <c r="J29" i="23"/>
  <c r="AT24" i="23" s="1"/>
  <c r="BH247" i="3"/>
  <c r="T212" i="3"/>
  <c r="C7" i="7" s="1"/>
  <c r="I14" i="21"/>
  <c r="G137" i="21"/>
  <c r="G86" i="21"/>
  <c r="B82" i="21"/>
  <c r="B67" i="21"/>
  <c r="B92" i="21"/>
  <c r="B58" i="21"/>
  <c r="B49" i="21"/>
  <c r="BA1042" i="3" l="1"/>
  <c r="BD1051" i="3" s="1" a="1"/>
  <c r="BD1051" i="3" s="1"/>
  <c r="C5" i="7"/>
  <c r="BE10" i="3"/>
  <c r="BE11" i="3" s="1"/>
  <c r="AT19" i="23"/>
  <c r="AT21" i="23"/>
  <c r="AT26" i="23"/>
  <c r="AT29" i="23"/>
  <c r="AT25" i="23"/>
  <c r="AY45" i="23"/>
  <c r="AY41" i="23"/>
  <c r="AY37" i="23"/>
  <c r="AT27" i="23"/>
  <c r="AY46" i="23"/>
  <c r="AT28" i="23"/>
  <c r="AY42" i="23"/>
  <c r="AY43" i="23"/>
  <c r="AY39" i="23"/>
  <c r="AY44" i="23"/>
  <c r="AY40" i="23"/>
  <c r="AY47" i="23"/>
  <c r="AY36" i="23"/>
  <c r="AT23" i="23"/>
  <c r="AT20" i="23"/>
  <c r="AY38" i="23"/>
  <c r="AT22" i="23"/>
  <c r="G37" i="21"/>
  <c r="P18" i="21"/>
  <c r="BE12" i="3" l="1"/>
  <c r="BE13" i="3" s="1"/>
  <c r="BE14" i="3" s="1"/>
  <c r="BE15" i="3" s="1"/>
  <c r="C39" i="21"/>
  <c r="G136" i="21"/>
  <c r="I17" i="21" s="1"/>
  <c r="AO22" i="20"/>
  <c r="AO17" i="20"/>
  <c r="AO13" i="20"/>
  <c r="AO25" i="20"/>
  <c r="AG444" i="3" l="1"/>
  <c r="AG441" i="3"/>
  <c r="BN150" i="3" l="1"/>
  <c r="C178" i="20" l="1"/>
  <c r="U374" i="20"/>
  <c r="AJ711" i="20"/>
  <c r="L100" i="21"/>
  <c r="X752" i="3" l="1"/>
  <c r="AH752" i="3"/>
  <c r="BF751" i="3"/>
  <c r="BS751" i="3"/>
  <c r="BS752" i="3"/>
  <c r="AJ1020" i="3"/>
  <c r="BF740" i="3" l="1"/>
  <c r="AH751" i="3"/>
  <c r="AH742" i="3"/>
  <c r="AY1027" i="3"/>
  <c r="G753" i="3"/>
  <c r="C757" i="3" l="1"/>
  <c r="AX690" i="20"/>
  <c r="AX689" i="20"/>
  <c r="AJ725" i="20"/>
  <c r="AO597" i="20"/>
  <c r="AP583" i="20"/>
  <c r="BS742" i="3" l="1"/>
  <c r="BS743" i="3"/>
  <c r="BS744" i="3"/>
  <c r="BS745" i="3"/>
  <c r="BS746" i="3"/>
  <c r="BS747" i="3"/>
  <c r="BS748" i="3"/>
  <c r="BS749" i="3"/>
  <c r="BS750" i="3"/>
  <c r="BF742" i="3"/>
  <c r="BF743" i="3"/>
  <c r="BF744" i="3"/>
  <c r="BF745" i="3"/>
  <c r="BF746" i="3"/>
  <c r="BF747" i="3"/>
  <c r="BF748" i="3"/>
  <c r="BF749" i="3"/>
  <c r="BF750" i="3"/>
  <c r="BF741" i="3"/>
  <c r="BF752" i="3"/>
  <c r="O753" i="3"/>
  <c r="D40" i="8" s="1"/>
  <c r="I28" i="8"/>
  <c r="J28" i="8"/>
  <c r="I29" i="8"/>
  <c r="J29" i="8"/>
  <c r="I30" i="8"/>
  <c r="J30" i="8"/>
  <c r="I31" i="8"/>
  <c r="J31" i="8"/>
  <c r="I32" i="8"/>
  <c r="J32" i="8"/>
  <c r="I33" i="8"/>
  <c r="J33" i="8"/>
  <c r="I34" i="8"/>
  <c r="J34" i="8"/>
  <c r="I35" i="8"/>
  <c r="J35" i="8"/>
  <c r="I36" i="8"/>
  <c r="J36" i="8"/>
  <c r="I37" i="8"/>
  <c r="J37" i="8"/>
  <c r="D28" i="8"/>
  <c r="D29" i="8"/>
  <c r="D30" i="8"/>
  <c r="D31" i="8"/>
  <c r="D32" i="8"/>
  <c r="D33" i="8"/>
  <c r="D34" i="8"/>
  <c r="D35" i="8"/>
  <c r="D36" i="8"/>
  <c r="D37" i="8"/>
  <c r="B28" i="8"/>
  <c r="G28" i="8" s="1"/>
  <c r="B29" i="8"/>
  <c r="G29" i="8" s="1"/>
  <c r="B30" i="8"/>
  <c r="G30" i="8" s="1"/>
  <c r="B31" i="8"/>
  <c r="G31" i="8" s="1"/>
  <c r="B32" i="8"/>
  <c r="G32" i="8" s="1"/>
  <c r="B33" i="8"/>
  <c r="G33" i="8" s="1"/>
  <c r="B34" i="8"/>
  <c r="G34" i="8" s="1"/>
  <c r="B35" i="8"/>
  <c r="G35" i="8" s="1"/>
  <c r="B36" i="8"/>
  <c r="G36" i="8" s="1"/>
  <c r="B37" i="8"/>
  <c r="G37" i="8" s="1"/>
  <c r="A28" i="8"/>
  <c r="A29" i="8"/>
  <c r="A30" i="8"/>
  <c r="A31" i="8"/>
  <c r="A32" i="8"/>
  <c r="A33" i="8"/>
  <c r="A34" i="8"/>
  <c r="A35" i="8"/>
  <c r="A36" i="8"/>
  <c r="A37" i="8"/>
  <c r="J38" i="8"/>
  <c r="I38" i="8"/>
  <c r="J27" i="8"/>
  <c r="I27" i="8"/>
  <c r="J26" i="8"/>
  <c r="I26" i="8"/>
  <c r="J25" i="8"/>
  <c r="I25" i="8"/>
  <c r="J24" i="8"/>
  <c r="I24" i="8"/>
  <c r="J23" i="8"/>
  <c r="I23" i="8"/>
  <c r="J22" i="8"/>
  <c r="I22" i="8"/>
  <c r="J21" i="8"/>
  <c r="I21" i="8"/>
  <c r="J20" i="8"/>
  <c r="I20" i="8"/>
  <c r="J19" i="8"/>
  <c r="I19" i="8"/>
  <c r="J18" i="8"/>
  <c r="I18" i="8"/>
  <c r="J17" i="8"/>
  <c r="I17" i="8"/>
  <c r="J16" i="8"/>
  <c r="I16" i="8"/>
  <c r="J15" i="8"/>
  <c r="I15" i="8"/>
  <c r="J14" i="8"/>
  <c r="I14" i="8"/>
  <c r="J13" i="8"/>
  <c r="I13" i="8"/>
  <c r="J12" i="8"/>
  <c r="I12" i="8"/>
  <c r="J11" i="8"/>
  <c r="I11" i="8"/>
  <c r="J10" i="8"/>
  <c r="I10" i="8"/>
  <c r="J9" i="8"/>
  <c r="I9" i="8"/>
  <c r="J8" i="8"/>
  <c r="I8" i="8"/>
  <c r="J6" i="8"/>
  <c r="I6" i="8"/>
  <c r="J5" i="8"/>
  <c r="I5" i="8"/>
  <c r="AH750" i="3"/>
  <c r="AH749" i="3"/>
  <c r="AH748" i="3"/>
  <c r="AH747" i="3"/>
  <c r="AH746" i="3"/>
  <c r="AH745" i="3"/>
  <c r="AH744" i="3"/>
  <c r="AH743" i="3"/>
  <c r="AH741" i="3"/>
  <c r="AH740" i="3"/>
  <c r="AH739" i="3"/>
  <c r="AH738" i="3"/>
  <c r="AH737" i="3"/>
  <c r="AH736" i="3"/>
  <c r="AH735" i="3"/>
  <c r="AH734" i="3"/>
  <c r="AH733" i="3"/>
  <c r="AH732" i="3"/>
  <c r="AH731" i="3"/>
  <c r="AH730" i="3"/>
  <c r="DU751" i="3"/>
  <c r="DZ751" i="3"/>
  <c r="EE751" i="3"/>
  <c r="EJ751" i="3"/>
  <c r="EO751" i="3"/>
  <c r="ET751" i="3"/>
  <c r="DU741" i="3"/>
  <c r="DZ741" i="3"/>
  <c r="EE741" i="3"/>
  <c r="EJ741" i="3"/>
  <c r="EO741" i="3"/>
  <c r="ET741" i="3"/>
  <c r="DU742" i="3"/>
  <c r="DZ742" i="3"/>
  <c r="EE742" i="3"/>
  <c r="EJ742" i="3"/>
  <c r="EO742" i="3"/>
  <c r="ET742" i="3"/>
  <c r="DU743" i="3"/>
  <c r="DZ743" i="3"/>
  <c r="EE743" i="3"/>
  <c r="EJ743" i="3"/>
  <c r="EO743" i="3"/>
  <c r="ET743" i="3"/>
  <c r="DU744" i="3"/>
  <c r="DZ744" i="3"/>
  <c r="EE744" i="3"/>
  <c r="EJ744" i="3"/>
  <c r="EO744" i="3"/>
  <c r="ET744" i="3"/>
  <c r="DU745" i="3"/>
  <c r="DZ745" i="3"/>
  <c r="EE745" i="3"/>
  <c r="EJ745" i="3"/>
  <c r="EO745" i="3"/>
  <c r="ET745" i="3"/>
  <c r="DU746" i="3"/>
  <c r="DZ746" i="3"/>
  <c r="EE746" i="3"/>
  <c r="EJ746" i="3"/>
  <c r="EO746" i="3"/>
  <c r="ET746" i="3"/>
  <c r="DU747" i="3"/>
  <c r="DZ747" i="3"/>
  <c r="EE747" i="3"/>
  <c r="EJ747" i="3"/>
  <c r="EO747" i="3"/>
  <c r="ET747" i="3"/>
  <c r="DU748" i="3"/>
  <c r="DZ748" i="3"/>
  <c r="EE748" i="3"/>
  <c r="EJ748" i="3"/>
  <c r="EO748" i="3"/>
  <c r="ET748" i="3"/>
  <c r="DU749" i="3"/>
  <c r="DZ749" i="3"/>
  <c r="EE749" i="3"/>
  <c r="EJ749" i="3"/>
  <c r="EO749" i="3"/>
  <c r="ET749" i="3"/>
  <c r="DU750" i="3"/>
  <c r="DZ750" i="3"/>
  <c r="EE750" i="3"/>
  <c r="EJ750" i="3"/>
  <c r="EO750" i="3"/>
  <c r="ET750" i="3"/>
  <c r="CP751" i="3"/>
  <c r="EZ751" i="3" s="1"/>
  <c r="CU751" i="3"/>
  <c r="FE751" i="3" s="1"/>
  <c r="CZ751" i="3"/>
  <c r="FJ751" i="3" s="1"/>
  <c r="DE751" i="3"/>
  <c r="FO751" i="3" s="1"/>
  <c r="DJ751" i="3"/>
  <c r="FT751" i="3" s="1"/>
  <c r="DO751" i="3"/>
  <c r="FY751" i="3" s="1"/>
  <c r="CP741" i="3"/>
  <c r="EZ741" i="3" s="1"/>
  <c r="CU741" i="3"/>
  <c r="FE741" i="3" s="1"/>
  <c r="CZ741" i="3"/>
  <c r="FJ741" i="3" s="1"/>
  <c r="DE741" i="3"/>
  <c r="FO741" i="3" s="1"/>
  <c r="DJ741" i="3"/>
  <c r="FT741" i="3" s="1"/>
  <c r="DO741" i="3"/>
  <c r="FY741" i="3" s="1"/>
  <c r="CP742" i="3"/>
  <c r="EZ742" i="3" s="1"/>
  <c r="CU742" i="3"/>
  <c r="FE742" i="3" s="1"/>
  <c r="CZ742" i="3"/>
  <c r="FJ742" i="3" s="1"/>
  <c r="DE742" i="3"/>
  <c r="FO742" i="3" s="1"/>
  <c r="DJ742" i="3"/>
  <c r="FT742" i="3" s="1"/>
  <c r="DO742" i="3"/>
  <c r="FY742" i="3" s="1"/>
  <c r="CP743" i="3"/>
  <c r="EZ743" i="3" s="1"/>
  <c r="CU743" i="3"/>
  <c r="FE743" i="3" s="1"/>
  <c r="CZ743" i="3"/>
  <c r="FJ743" i="3" s="1"/>
  <c r="DE743" i="3"/>
  <c r="FO743" i="3" s="1"/>
  <c r="DJ743" i="3"/>
  <c r="FT743" i="3" s="1"/>
  <c r="DO743" i="3"/>
  <c r="FY743" i="3" s="1"/>
  <c r="CP744" i="3"/>
  <c r="EZ744" i="3" s="1"/>
  <c r="CU744" i="3"/>
  <c r="FE744" i="3" s="1"/>
  <c r="CZ744" i="3"/>
  <c r="FJ744" i="3" s="1"/>
  <c r="DE744" i="3"/>
  <c r="FO744" i="3" s="1"/>
  <c r="DJ744" i="3"/>
  <c r="FT744" i="3" s="1"/>
  <c r="DO744" i="3"/>
  <c r="FY744" i="3" s="1"/>
  <c r="CP745" i="3"/>
  <c r="EZ745" i="3" s="1"/>
  <c r="CU745" i="3"/>
  <c r="FE745" i="3" s="1"/>
  <c r="CZ745" i="3"/>
  <c r="FJ745" i="3" s="1"/>
  <c r="DE745" i="3"/>
  <c r="FO745" i="3" s="1"/>
  <c r="DJ745" i="3"/>
  <c r="FT745" i="3" s="1"/>
  <c r="DO745" i="3"/>
  <c r="FY745" i="3" s="1"/>
  <c r="CP746" i="3"/>
  <c r="EZ746" i="3" s="1"/>
  <c r="CU746" i="3"/>
  <c r="FE746" i="3" s="1"/>
  <c r="CZ746" i="3"/>
  <c r="FJ746" i="3" s="1"/>
  <c r="DE746" i="3"/>
  <c r="FO746" i="3" s="1"/>
  <c r="DJ746" i="3"/>
  <c r="FT746" i="3" s="1"/>
  <c r="DO746" i="3"/>
  <c r="FY746" i="3" s="1"/>
  <c r="CP747" i="3"/>
  <c r="EZ747" i="3" s="1"/>
  <c r="CU747" i="3"/>
  <c r="FE747" i="3" s="1"/>
  <c r="CZ747" i="3"/>
  <c r="FJ747" i="3" s="1"/>
  <c r="DE747" i="3"/>
  <c r="FO747" i="3" s="1"/>
  <c r="DJ747" i="3"/>
  <c r="FT747" i="3" s="1"/>
  <c r="DO747" i="3"/>
  <c r="FY747" i="3" s="1"/>
  <c r="CP748" i="3"/>
  <c r="EZ748" i="3" s="1"/>
  <c r="CU748" i="3"/>
  <c r="FE748" i="3" s="1"/>
  <c r="CZ748" i="3"/>
  <c r="FJ748" i="3" s="1"/>
  <c r="DE748" i="3"/>
  <c r="FO748" i="3" s="1"/>
  <c r="DJ748" i="3"/>
  <c r="FT748" i="3" s="1"/>
  <c r="DO748" i="3"/>
  <c r="FY748" i="3" s="1"/>
  <c r="CP749" i="3"/>
  <c r="EZ749" i="3" s="1"/>
  <c r="CU749" i="3"/>
  <c r="FE749" i="3" s="1"/>
  <c r="CZ749" i="3"/>
  <c r="FJ749" i="3" s="1"/>
  <c r="DE749" i="3"/>
  <c r="FO749" i="3" s="1"/>
  <c r="DJ749" i="3"/>
  <c r="FT749" i="3" s="1"/>
  <c r="DO749" i="3"/>
  <c r="FY749" i="3" s="1"/>
  <c r="CP750" i="3"/>
  <c r="EZ750" i="3" s="1"/>
  <c r="CU750" i="3"/>
  <c r="FE750" i="3" s="1"/>
  <c r="CZ750" i="3"/>
  <c r="FJ750" i="3" s="1"/>
  <c r="DE750" i="3"/>
  <c r="FO750" i="3" s="1"/>
  <c r="DJ750" i="3"/>
  <c r="FT750" i="3" s="1"/>
  <c r="DO750" i="3"/>
  <c r="FY750" i="3" s="1"/>
  <c r="CG751" i="3"/>
  <c r="CI751" i="3" s="1"/>
  <c r="CK751" i="3"/>
  <c r="CM751" i="3" s="1"/>
  <c r="CG741" i="3"/>
  <c r="CI741" i="3" s="1"/>
  <c r="CK741" i="3"/>
  <c r="CM741" i="3" s="1"/>
  <c r="CG742" i="3"/>
  <c r="CI742" i="3" s="1"/>
  <c r="CK742" i="3"/>
  <c r="CM742" i="3" s="1"/>
  <c r="CG743" i="3"/>
  <c r="CI743" i="3" s="1"/>
  <c r="CK743" i="3"/>
  <c r="CM743" i="3" s="1"/>
  <c r="CG744" i="3"/>
  <c r="CI744" i="3" s="1"/>
  <c r="CK744" i="3"/>
  <c r="CM744" i="3" s="1"/>
  <c r="CG745" i="3"/>
  <c r="CI745" i="3" s="1"/>
  <c r="CK745" i="3"/>
  <c r="CM745" i="3" s="1"/>
  <c r="CG746" i="3"/>
  <c r="CI746" i="3" s="1"/>
  <c r="CK746" i="3"/>
  <c r="CM746" i="3" s="1"/>
  <c r="CG747" i="3"/>
  <c r="CI747" i="3" s="1"/>
  <c r="CK747" i="3"/>
  <c r="CM747" i="3" s="1"/>
  <c r="CG748" i="3"/>
  <c r="CI748" i="3" s="1"/>
  <c r="CK748" i="3"/>
  <c r="CM748" i="3" s="1"/>
  <c r="CG749" i="3"/>
  <c r="CI749" i="3" s="1"/>
  <c r="CK749" i="3"/>
  <c r="CM749" i="3" s="1"/>
  <c r="CG750" i="3"/>
  <c r="CI750" i="3" s="1"/>
  <c r="CK750" i="3"/>
  <c r="CM750" i="3" s="1"/>
  <c r="X742" i="3" l="1"/>
  <c r="X743" i="3"/>
  <c r="X744" i="3"/>
  <c r="X745" i="3"/>
  <c r="X746" i="3"/>
  <c r="X747" i="3"/>
  <c r="X748" i="3"/>
  <c r="X749" i="3"/>
  <c r="X750" i="3"/>
  <c r="X751" i="3"/>
  <c r="AJ180" i="20" l="1"/>
  <c r="AJ166" i="20"/>
  <c r="AP293" i="20" l="1"/>
  <c r="AJ1025" i="3" l="1"/>
  <c r="A33" i="7" l="1"/>
  <c r="A32" i="7"/>
  <c r="AT628" i="3" l="1"/>
  <c r="AT555" i="3"/>
  <c r="AT629" i="3"/>
  <c r="AT630" i="3"/>
  <c r="AT631" i="3"/>
  <c r="AT632" i="3"/>
  <c r="AT633" i="3"/>
  <c r="AT634" i="3"/>
  <c r="AT635" i="3"/>
  <c r="AT636" i="3"/>
  <c r="AT637" i="3"/>
  <c r="AT638" i="3"/>
  <c r="AT557" i="3"/>
  <c r="AT556" i="3"/>
  <c r="AT558" i="3"/>
  <c r="AT559" i="3"/>
  <c r="AT560" i="3"/>
  <c r="AT561" i="3"/>
  <c r="AT562" i="3"/>
  <c r="AT563" i="3"/>
  <c r="AT564" i="3"/>
  <c r="AT565" i="3"/>
  <c r="R24" i="4"/>
  <c r="AF1026" i="3"/>
  <c r="AF1021" i="3"/>
  <c r="A40" i="7"/>
  <c r="E33" i="7"/>
  <c r="E32" i="7"/>
  <c r="E31" i="7"/>
  <c r="E30" i="7"/>
  <c r="E29" i="7"/>
  <c r="E28" i="7"/>
  <c r="E27" i="7"/>
  <c r="E26" i="7"/>
  <c r="E15" i="7"/>
  <c r="G15" i="7" s="1"/>
  <c r="E16" i="7"/>
  <c r="G16" i="7" s="1"/>
  <c r="I16" i="7" s="1"/>
  <c r="K16" i="7" s="1"/>
  <c r="M16" i="7" s="1"/>
  <c r="O16" i="7" s="1"/>
  <c r="Q16" i="7" s="1"/>
  <c r="S16" i="7" s="1"/>
  <c r="U16" i="7" s="1"/>
  <c r="W16" i="7" s="1"/>
  <c r="Y16" i="7" s="1"/>
  <c r="AA16" i="7" s="1"/>
  <c r="AC16" i="7" s="1"/>
  <c r="AE16" i="7" s="1"/>
  <c r="AG16" i="7" s="1"/>
  <c r="E17" i="7"/>
  <c r="G17" i="7" s="1"/>
  <c r="I17" i="7" s="1"/>
  <c r="K17" i="7" s="1"/>
  <c r="M17" i="7" s="1"/>
  <c r="O17" i="7" s="1"/>
  <c r="Q17" i="7" s="1"/>
  <c r="S17" i="7" s="1"/>
  <c r="U17" i="7" s="1"/>
  <c r="W17" i="7" s="1"/>
  <c r="Y17" i="7" s="1"/>
  <c r="AA17" i="7" s="1"/>
  <c r="AC17" i="7" s="1"/>
  <c r="AE17" i="7" s="1"/>
  <c r="AG17" i="7" s="1"/>
  <c r="E18" i="7"/>
  <c r="G18" i="7" s="1"/>
  <c r="I18" i="7" s="1"/>
  <c r="K18" i="7" s="1"/>
  <c r="M18" i="7" s="1"/>
  <c r="O18" i="7" s="1"/>
  <c r="Q18" i="7" s="1"/>
  <c r="S18" i="7" s="1"/>
  <c r="U18" i="7" s="1"/>
  <c r="W18" i="7" s="1"/>
  <c r="Y18" i="7" s="1"/>
  <c r="AA18" i="7" s="1"/>
  <c r="AC18" i="7" s="1"/>
  <c r="AE18" i="7" s="1"/>
  <c r="AG18" i="7" s="1"/>
  <c r="E19" i="7"/>
  <c r="E21" i="7"/>
  <c r="G21" i="7" s="1"/>
  <c r="I21" i="7" s="1"/>
  <c r="K21" i="7" s="1"/>
  <c r="M21" i="7" s="1"/>
  <c r="O21" i="7" s="1"/>
  <c r="Q21" i="7" s="1"/>
  <c r="S21" i="7" s="1"/>
  <c r="U21" i="7" s="1"/>
  <c r="W21" i="7" s="1"/>
  <c r="Y21" i="7" s="1"/>
  <c r="AA21" i="7" s="1"/>
  <c r="AC21" i="7" s="1"/>
  <c r="AE21" i="7" s="1"/>
  <c r="AG21" i="7" s="1"/>
  <c r="Z817" i="3"/>
  <c r="E8" i="7" s="1"/>
  <c r="AC773" i="3"/>
  <c r="AC774" i="3"/>
  <c r="AC775" i="3"/>
  <c r="AC776" i="3"/>
  <c r="AC787" i="3"/>
  <c r="AC788" i="3"/>
  <c r="AC789" i="3"/>
  <c r="AC790" i="3"/>
  <c r="AC791" i="3"/>
  <c r="AC792" i="3"/>
  <c r="AC793" i="3"/>
  <c r="AC794" i="3"/>
  <c r="AC795" i="3"/>
  <c r="AC796" i="3"/>
  <c r="T25" i="15"/>
  <c r="AD7" i="15" s="1"/>
  <c r="DG122" i="3"/>
  <c r="R989" i="3" s="1"/>
  <c r="CP718" i="3"/>
  <c r="CP719" i="3"/>
  <c r="EZ719" i="3" s="1"/>
  <c r="CP720" i="3"/>
  <c r="EZ720" i="3" s="1"/>
  <c r="CP721" i="3"/>
  <c r="EZ721" i="3" s="1"/>
  <c r="CP722" i="3"/>
  <c r="EZ722" i="3" s="1"/>
  <c r="CP723" i="3"/>
  <c r="EZ723" i="3" s="1"/>
  <c r="CP724" i="3"/>
  <c r="EZ724" i="3" s="1"/>
  <c r="CP725" i="3"/>
  <c r="EZ725" i="3" s="1"/>
  <c r="CP726" i="3"/>
  <c r="EZ726" i="3" s="1"/>
  <c r="CP727" i="3"/>
  <c r="EZ727" i="3" s="1"/>
  <c r="CP728" i="3"/>
  <c r="EZ728" i="3" s="1"/>
  <c r="CP729" i="3"/>
  <c r="EZ729" i="3" s="1"/>
  <c r="CP730" i="3"/>
  <c r="EZ730" i="3" s="1"/>
  <c r="CP731" i="3"/>
  <c r="EZ731" i="3" s="1"/>
  <c r="CP732" i="3"/>
  <c r="EZ732" i="3" s="1"/>
  <c r="CP733" i="3"/>
  <c r="EZ733" i="3" s="1"/>
  <c r="CP734" i="3"/>
  <c r="EZ734" i="3" s="1"/>
  <c r="CP735" i="3"/>
  <c r="EZ735" i="3" s="1"/>
  <c r="CP736" i="3"/>
  <c r="EZ736" i="3" s="1"/>
  <c r="CP737" i="3"/>
  <c r="EZ737" i="3" s="1"/>
  <c r="CP738" i="3"/>
  <c r="EZ738" i="3" s="1"/>
  <c r="CP739" i="3"/>
  <c r="EZ739" i="3" s="1"/>
  <c r="CP740" i="3"/>
  <c r="EZ740" i="3" s="1"/>
  <c r="CP752" i="3"/>
  <c r="EZ752" i="3" s="1"/>
  <c r="CP773" i="3"/>
  <c r="CP774" i="3"/>
  <c r="CP775" i="3"/>
  <c r="CP776" i="3"/>
  <c r="CP787" i="3"/>
  <c r="DU787" i="3" s="1"/>
  <c r="CP788" i="3"/>
  <c r="DU788" i="3" s="1"/>
  <c r="CP789" i="3"/>
  <c r="DU789" i="3" s="1"/>
  <c r="CP790" i="3"/>
  <c r="CP791" i="3"/>
  <c r="DU791" i="3" s="1"/>
  <c r="CP792" i="3"/>
  <c r="DU792" i="3" s="1"/>
  <c r="CP793" i="3"/>
  <c r="DU793" i="3" s="1"/>
  <c r="CP794" i="3"/>
  <c r="DU794" i="3" s="1"/>
  <c r="CP795" i="3"/>
  <c r="DU795" i="3" s="1"/>
  <c r="CP796" i="3"/>
  <c r="DU796" i="3" s="1"/>
  <c r="CU718" i="3"/>
  <c r="CU719" i="3"/>
  <c r="FE719" i="3" s="1"/>
  <c r="CU720" i="3"/>
  <c r="FE720" i="3" s="1"/>
  <c r="CU721" i="3"/>
  <c r="FE721" i="3" s="1"/>
  <c r="CU722" i="3"/>
  <c r="FE722" i="3" s="1"/>
  <c r="CU723" i="3"/>
  <c r="FE723" i="3" s="1"/>
  <c r="CU724" i="3"/>
  <c r="FE724" i="3" s="1"/>
  <c r="CU725" i="3"/>
  <c r="FE725" i="3" s="1"/>
  <c r="CU726" i="3"/>
  <c r="FE726" i="3" s="1"/>
  <c r="CU727" i="3"/>
  <c r="FE727" i="3" s="1"/>
  <c r="CU728" i="3"/>
  <c r="FE728" i="3" s="1"/>
  <c r="CU729" i="3"/>
  <c r="FE729" i="3" s="1"/>
  <c r="CU730" i="3"/>
  <c r="FE730" i="3" s="1"/>
  <c r="CU731" i="3"/>
  <c r="FE731" i="3" s="1"/>
  <c r="CU732" i="3"/>
  <c r="FE732" i="3" s="1"/>
  <c r="CU733" i="3"/>
  <c r="FE733" i="3" s="1"/>
  <c r="CU734" i="3"/>
  <c r="FE734" i="3" s="1"/>
  <c r="CU735" i="3"/>
  <c r="FE735" i="3" s="1"/>
  <c r="CU736" i="3"/>
  <c r="FE736" i="3" s="1"/>
  <c r="CU737" i="3"/>
  <c r="FE737" i="3" s="1"/>
  <c r="CU738" i="3"/>
  <c r="FE738" i="3" s="1"/>
  <c r="CU739" i="3"/>
  <c r="FE739" i="3" s="1"/>
  <c r="CU740" i="3"/>
  <c r="FE740" i="3" s="1"/>
  <c r="CU752" i="3"/>
  <c r="FE752" i="3" s="1"/>
  <c r="CU773" i="3"/>
  <c r="CU774" i="3"/>
  <c r="CU775" i="3"/>
  <c r="CU776" i="3"/>
  <c r="CU787" i="3"/>
  <c r="DZ787" i="3" s="1"/>
  <c r="CU788" i="3"/>
  <c r="DZ788" i="3" s="1"/>
  <c r="CU789" i="3"/>
  <c r="DZ789" i="3" s="1"/>
  <c r="CU790" i="3"/>
  <c r="DZ790" i="3" s="1"/>
  <c r="CU791" i="3"/>
  <c r="DZ791" i="3" s="1"/>
  <c r="CU792" i="3"/>
  <c r="DZ792" i="3" s="1"/>
  <c r="CU793" i="3"/>
  <c r="DZ793" i="3" s="1"/>
  <c r="CU794" i="3"/>
  <c r="DZ794" i="3" s="1"/>
  <c r="CU795" i="3"/>
  <c r="DZ795" i="3" s="1"/>
  <c r="CU796" i="3"/>
  <c r="DZ796" i="3" s="1"/>
  <c r="CZ718" i="3"/>
  <c r="FJ718" i="3" s="1"/>
  <c r="CZ719" i="3"/>
  <c r="FJ719" i="3" s="1"/>
  <c r="CZ720" i="3"/>
  <c r="FJ720" i="3" s="1"/>
  <c r="CZ721" i="3"/>
  <c r="FJ721" i="3" s="1"/>
  <c r="CZ722" i="3"/>
  <c r="FJ722" i="3" s="1"/>
  <c r="CZ723" i="3"/>
  <c r="FJ723" i="3" s="1"/>
  <c r="CZ724" i="3"/>
  <c r="FJ724" i="3" s="1"/>
  <c r="CZ725" i="3"/>
  <c r="FJ725" i="3" s="1"/>
  <c r="CZ726" i="3"/>
  <c r="FJ726" i="3" s="1"/>
  <c r="CZ727" i="3"/>
  <c r="FJ727" i="3" s="1"/>
  <c r="CZ728" i="3"/>
  <c r="FJ728" i="3" s="1"/>
  <c r="CZ729" i="3"/>
  <c r="FJ729" i="3" s="1"/>
  <c r="CZ730" i="3"/>
  <c r="FJ730" i="3" s="1"/>
  <c r="CZ731" i="3"/>
  <c r="FJ731" i="3" s="1"/>
  <c r="CZ732" i="3"/>
  <c r="FJ732" i="3" s="1"/>
  <c r="CZ733" i="3"/>
  <c r="FJ733" i="3" s="1"/>
  <c r="CZ734" i="3"/>
  <c r="FJ734" i="3" s="1"/>
  <c r="CZ735" i="3"/>
  <c r="FJ735" i="3" s="1"/>
  <c r="CZ736" i="3"/>
  <c r="FJ736" i="3" s="1"/>
  <c r="CZ737" i="3"/>
  <c r="FJ737" i="3" s="1"/>
  <c r="CZ738" i="3"/>
  <c r="FJ738" i="3" s="1"/>
  <c r="CZ739" i="3"/>
  <c r="FJ739" i="3" s="1"/>
  <c r="CZ740" i="3"/>
  <c r="FJ740" i="3" s="1"/>
  <c r="CZ752" i="3"/>
  <c r="FJ752" i="3" s="1"/>
  <c r="CZ773" i="3"/>
  <c r="CZ774" i="3"/>
  <c r="CZ775" i="3"/>
  <c r="CZ776" i="3"/>
  <c r="CZ787" i="3"/>
  <c r="EE787" i="3" s="1"/>
  <c r="CZ788" i="3"/>
  <c r="EE788" i="3" s="1"/>
  <c r="CZ789" i="3"/>
  <c r="EE789" i="3" s="1"/>
  <c r="CZ790" i="3"/>
  <c r="EE790" i="3" s="1"/>
  <c r="CZ791" i="3"/>
  <c r="EE791" i="3" s="1"/>
  <c r="CZ792" i="3"/>
  <c r="EE792" i="3" s="1"/>
  <c r="CZ793" i="3"/>
  <c r="EE793" i="3" s="1"/>
  <c r="CZ794" i="3"/>
  <c r="CZ795" i="3"/>
  <c r="EE795" i="3" s="1"/>
  <c r="CZ796" i="3"/>
  <c r="EE796" i="3" s="1"/>
  <c r="DE718" i="3"/>
  <c r="FO718" i="3" s="1"/>
  <c r="DE719" i="3"/>
  <c r="FO719" i="3" s="1"/>
  <c r="DE720" i="3"/>
  <c r="FO720" i="3" s="1"/>
  <c r="DE721" i="3"/>
  <c r="FO721" i="3" s="1"/>
  <c r="DE722" i="3"/>
  <c r="FO722" i="3" s="1"/>
  <c r="DE723" i="3"/>
  <c r="FO723" i="3" s="1"/>
  <c r="DE724" i="3"/>
  <c r="FO724" i="3" s="1"/>
  <c r="DE725" i="3"/>
  <c r="FO725" i="3" s="1"/>
  <c r="DE726" i="3"/>
  <c r="FO726" i="3" s="1"/>
  <c r="DE727" i="3"/>
  <c r="FO727" i="3" s="1"/>
  <c r="DE728" i="3"/>
  <c r="FO728" i="3" s="1"/>
  <c r="DE729" i="3"/>
  <c r="FO729" i="3" s="1"/>
  <c r="DE730" i="3"/>
  <c r="FO730" i="3" s="1"/>
  <c r="DE731" i="3"/>
  <c r="FO731" i="3" s="1"/>
  <c r="DE732" i="3"/>
  <c r="FO732" i="3" s="1"/>
  <c r="DE733" i="3"/>
  <c r="FO733" i="3" s="1"/>
  <c r="DE734" i="3"/>
  <c r="FO734" i="3" s="1"/>
  <c r="DE735" i="3"/>
  <c r="FO735" i="3" s="1"/>
  <c r="DE736" i="3"/>
  <c r="FO736" i="3" s="1"/>
  <c r="DE737" i="3"/>
  <c r="FO737" i="3" s="1"/>
  <c r="DE738" i="3"/>
  <c r="FO738" i="3" s="1"/>
  <c r="DE739" i="3"/>
  <c r="FO739" i="3" s="1"/>
  <c r="DE740" i="3"/>
  <c r="FO740" i="3" s="1"/>
  <c r="DE752" i="3"/>
  <c r="FO752" i="3" s="1"/>
  <c r="DE773" i="3"/>
  <c r="DE774" i="3"/>
  <c r="DE775" i="3"/>
  <c r="DE776" i="3"/>
  <c r="DE787" i="3"/>
  <c r="EJ787" i="3" s="1"/>
  <c r="DE788" i="3"/>
  <c r="EJ788" i="3" s="1"/>
  <c r="DE789" i="3"/>
  <c r="EJ789" i="3" s="1"/>
  <c r="DE790" i="3"/>
  <c r="EJ790" i="3" s="1"/>
  <c r="DE791" i="3"/>
  <c r="EJ791" i="3" s="1"/>
  <c r="DE792" i="3"/>
  <c r="EJ792" i="3" s="1"/>
  <c r="DE793" i="3"/>
  <c r="EJ793" i="3" s="1"/>
  <c r="DE794" i="3"/>
  <c r="EJ794" i="3" s="1"/>
  <c r="DE795" i="3"/>
  <c r="EJ795" i="3" s="1"/>
  <c r="DE796" i="3"/>
  <c r="EJ796" i="3" s="1"/>
  <c r="DO787" i="3"/>
  <c r="ET787" i="3" s="1"/>
  <c r="DO788" i="3"/>
  <c r="ET788" i="3" s="1"/>
  <c r="DO789" i="3"/>
  <c r="ET789" i="3" s="1"/>
  <c r="DO790" i="3"/>
  <c r="ET790" i="3" s="1"/>
  <c r="DO791" i="3"/>
  <c r="ET791" i="3" s="1"/>
  <c r="DO792" i="3"/>
  <c r="ET792" i="3" s="1"/>
  <c r="DO793" i="3"/>
  <c r="ET793" i="3" s="1"/>
  <c r="DO794" i="3"/>
  <c r="ET794" i="3" s="1"/>
  <c r="DO795" i="3"/>
  <c r="ET795" i="3" s="1"/>
  <c r="DO796" i="3"/>
  <c r="ET796" i="3" s="1"/>
  <c r="DO773" i="3"/>
  <c r="DO774" i="3"/>
  <c r="DO775" i="3"/>
  <c r="DO776" i="3"/>
  <c r="DO718" i="3"/>
  <c r="FY718" i="3" s="1"/>
  <c r="DO719" i="3"/>
  <c r="FY719" i="3" s="1"/>
  <c r="DO720" i="3"/>
  <c r="FY720" i="3" s="1"/>
  <c r="DO721" i="3"/>
  <c r="FY721" i="3" s="1"/>
  <c r="DO722" i="3"/>
  <c r="FY722" i="3" s="1"/>
  <c r="DO723" i="3"/>
  <c r="FY723" i="3" s="1"/>
  <c r="DO724" i="3"/>
  <c r="FY724" i="3" s="1"/>
  <c r="DO725" i="3"/>
  <c r="FY725" i="3" s="1"/>
  <c r="DO726" i="3"/>
  <c r="FY726" i="3" s="1"/>
  <c r="DO727" i="3"/>
  <c r="FY727" i="3" s="1"/>
  <c r="DO728" i="3"/>
  <c r="FY728" i="3" s="1"/>
  <c r="DO729" i="3"/>
  <c r="FY729" i="3" s="1"/>
  <c r="DO730" i="3"/>
  <c r="FY730" i="3" s="1"/>
  <c r="DO731" i="3"/>
  <c r="FY731" i="3" s="1"/>
  <c r="DO732" i="3"/>
  <c r="FY732" i="3" s="1"/>
  <c r="DO733" i="3"/>
  <c r="FY733" i="3" s="1"/>
  <c r="DO734" i="3"/>
  <c r="FY734" i="3" s="1"/>
  <c r="DO735" i="3"/>
  <c r="FY735" i="3" s="1"/>
  <c r="DO736" i="3"/>
  <c r="FY736" i="3" s="1"/>
  <c r="DO737" i="3"/>
  <c r="FY737" i="3" s="1"/>
  <c r="DO738" i="3"/>
  <c r="FY738" i="3" s="1"/>
  <c r="DO739" i="3"/>
  <c r="FY739" i="3" s="1"/>
  <c r="DO740" i="3"/>
  <c r="FY740" i="3" s="1"/>
  <c r="DO752" i="3"/>
  <c r="FY752" i="3" s="1"/>
  <c r="DJ718" i="3"/>
  <c r="FT718" i="3" s="1"/>
  <c r="DJ719" i="3"/>
  <c r="FT719" i="3" s="1"/>
  <c r="DJ720" i="3"/>
  <c r="FT720" i="3" s="1"/>
  <c r="DJ721" i="3"/>
  <c r="FT721" i="3" s="1"/>
  <c r="DJ722" i="3"/>
  <c r="FT722" i="3" s="1"/>
  <c r="DJ723" i="3"/>
  <c r="FT723" i="3" s="1"/>
  <c r="DJ724" i="3"/>
  <c r="FT724" i="3" s="1"/>
  <c r="DJ725" i="3"/>
  <c r="FT725" i="3" s="1"/>
  <c r="DJ726" i="3"/>
  <c r="FT726" i="3" s="1"/>
  <c r="DJ727" i="3"/>
  <c r="FT727" i="3" s="1"/>
  <c r="DJ728" i="3"/>
  <c r="FT728" i="3" s="1"/>
  <c r="DJ729" i="3"/>
  <c r="FT729" i="3" s="1"/>
  <c r="DJ730" i="3"/>
  <c r="FT730" i="3" s="1"/>
  <c r="DJ731" i="3"/>
  <c r="FT731" i="3" s="1"/>
  <c r="DJ732" i="3"/>
  <c r="FT732" i="3" s="1"/>
  <c r="DJ733" i="3"/>
  <c r="FT733" i="3" s="1"/>
  <c r="DJ734" i="3"/>
  <c r="FT734" i="3" s="1"/>
  <c r="DJ735" i="3"/>
  <c r="FT735" i="3" s="1"/>
  <c r="DJ736" i="3"/>
  <c r="FT736" i="3" s="1"/>
  <c r="DJ737" i="3"/>
  <c r="FT737" i="3" s="1"/>
  <c r="DJ738" i="3"/>
  <c r="FT738" i="3" s="1"/>
  <c r="DJ739" i="3"/>
  <c r="FT739" i="3" s="1"/>
  <c r="DJ740" i="3"/>
  <c r="FT740" i="3" s="1"/>
  <c r="DJ752" i="3"/>
  <c r="FT752" i="3" s="1"/>
  <c r="DJ773" i="3"/>
  <c r="DJ774" i="3"/>
  <c r="DJ775" i="3"/>
  <c r="DJ776" i="3"/>
  <c r="DJ787" i="3"/>
  <c r="DJ788" i="3"/>
  <c r="EO788" i="3" s="1"/>
  <c r="DJ789" i="3"/>
  <c r="EO789" i="3" s="1"/>
  <c r="DJ790" i="3"/>
  <c r="EO790" i="3" s="1"/>
  <c r="DJ791" i="3"/>
  <c r="EO791" i="3" s="1"/>
  <c r="DJ792" i="3"/>
  <c r="EO792" i="3" s="1"/>
  <c r="DJ793" i="3"/>
  <c r="EO793" i="3" s="1"/>
  <c r="DJ794" i="3"/>
  <c r="EO794" i="3" s="1"/>
  <c r="DJ795" i="3"/>
  <c r="EO795" i="3" s="1"/>
  <c r="DJ796" i="3"/>
  <c r="EO796" i="3" s="1"/>
  <c r="AJ1001" i="3"/>
  <c r="AJ1007" i="3"/>
  <c r="AJ1011" i="3"/>
  <c r="AJ1013" i="3"/>
  <c r="AJ1032" i="3"/>
  <c r="AJ1041" i="3"/>
  <c r="CG719" i="3"/>
  <c r="CI719" i="3" s="1"/>
  <c r="CG720" i="3"/>
  <c r="CI720" i="3" s="1"/>
  <c r="CG721" i="3"/>
  <c r="CI721" i="3" s="1"/>
  <c r="CG722" i="3"/>
  <c r="CI722" i="3" s="1"/>
  <c r="CG723" i="3"/>
  <c r="CI723" i="3" s="1"/>
  <c r="CG724" i="3"/>
  <c r="CI724" i="3" s="1"/>
  <c r="CG725" i="3"/>
  <c r="CI725" i="3" s="1"/>
  <c r="CG726" i="3"/>
  <c r="CI726" i="3" s="1"/>
  <c r="CG727" i="3"/>
  <c r="CI727" i="3" s="1"/>
  <c r="CG728" i="3"/>
  <c r="CI728" i="3" s="1"/>
  <c r="CG729" i="3"/>
  <c r="CI729" i="3" s="1"/>
  <c r="CG730" i="3"/>
  <c r="CI730" i="3" s="1"/>
  <c r="CG731" i="3"/>
  <c r="CI731" i="3" s="1"/>
  <c r="CG732" i="3"/>
  <c r="CI732" i="3" s="1"/>
  <c r="CG733" i="3"/>
  <c r="CI733" i="3" s="1"/>
  <c r="CG734" i="3"/>
  <c r="CI734" i="3" s="1"/>
  <c r="CG735" i="3"/>
  <c r="CI735" i="3" s="1"/>
  <c r="CG736" i="3"/>
  <c r="CI736" i="3" s="1"/>
  <c r="CG737" i="3"/>
  <c r="CI737" i="3" s="1"/>
  <c r="CG738" i="3"/>
  <c r="CI738" i="3" s="1"/>
  <c r="CG739" i="3"/>
  <c r="CI739" i="3" s="1"/>
  <c r="CG740" i="3"/>
  <c r="CI740" i="3" s="1"/>
  <c r="CG752" i="3"/>
  <c r="CI752" i="3" s="1"/>
  <c r="CK718" i="3"/>
  <c r="CM718" i="3" s="1"/>
  <c r="CK719" i="3"/>
  <c r="CM719" i="3" s="1"/>
  <c r="CK720" i="3"/>
  <c r="CM720" i="3" s="1"/>
  <c r="CK721" i="3"/>
  <c r="CM721" i="3" s="1"/>
  <c r="CK722" i="3"/>
  <c r="CM722" i="3" s="1"/>
  <c r="CK723" i="3"/>
  <c r="CM723" i="3" s="1"/>
  <c r="CK724" i="3"/>
  <c r="CM724" i="3" s="1"/>
  <c r="CK725" i="3"/>
  <c r="CM725" i="3" s="1"/>
  <c r="CK726" i="3"/>
  <c r="CM726" i="3" s="1"/>
  <c r="CK727" i="3"/>
  <c r="CM727" i="3" s="1"/>
  <c r="CK728" i="3"/>
  <c r="CM728" i="3" s="1"/>
  <c r="CK729" i="3"/>
  <c r="CM729" i="3" s="1"/>
  <c r="CK730" i="3"/>
  <c r="CM730" i="3" s="1"/>
  <c r="CK731" i="3"/>
  <c r="CM731" i="3" s="1"/>
  <c r="CK732" i="3"/>
  <c r="CM732" i="3" s="1"/>
  <c r="CK733" i="3"/>
  <c r="CM733" i="3" s="1"/>
  <c r="CK734" i="3"/>
  <c r="CM734" i="3" s="1"/>
  <c r="CK735" i="3"/>
  <c r="CM735" i="3" s="1"/>
  <c r="CK736" i="3"/>
  <c r="CM736" i="3" s="1"/>
  <c r="CK737" i="3"/>
  <c r="CM737" i="3" s="1"/>
  <c r="CK738" i="3"/>
  <c r="CM738" i="3" s="1"/>
  <c r="CK739" i="3"/>
  <c r="CM739" i="3" s="1"/>
  <c r="CK740" i="3"/>
  <c r="CM740" i="3" s="1"/>
  <c r="CK752" i="3"/>
  <c r="CM752" i="3" s="1"/>
  <c r="AD64" i="15"/>
  <c r="W700" i="3"/>
  <c r="BE69" i="3" s="1"/>
  <c r="BG226" i="3"/>
  <c r="BG227" i="3"/>
  <c r="BG228" i="3"/>
  <c r="BG229" i="3"/>
  <c r="BG230" i="3"/>
  <c r="BG232" i="3"/>
  <c r="BG233" i="3"/>
  <c r="BG234" i="3"/>
  <c r="BG236" i="3"/>
  <c r="BG237" i="3"/>
  <c r="BG238" i="3"/>
  <c r="BG239" i="3"/>
  <c r="BG240" i="3"/>
  <c r="BG241" i="3"/>
  <c r="M232" i="3"/>
  <c r="AG450" i="3"/>
  <c r="BE24" i="3" s="1"/>
  <c r="O797" i="3"/>
  <c r="O777" i="3"/>
  <c r="BF718" i="3"/>
  <c r="BF719" i="3"/>
  <c r="BF720" i="3"/>
  <c r="BF721" i="3"/>
  <c r="BF722" i="3"/>
  <c r="BF723" i="3"/>
  <c r="BF724" i="3"/>
  <c r="BF725" i="3"/>
  <c r="BF726" i="3"/>
  <c r="BF727" i="3"/>
  <c r="BF728" i="3"/>
  <c r="BF729" i="3"/>
  <c r="BF730" i="3"/>
  <c r="BF731" i="3"/>
  <c r="BF732" i="3"/>
  <c r="BF733" i="3"/>
  <c r="BF734" i="3"/>
  <c r="BF735" i="3"/>
  <c r="BF736" i="3"/>
  <c r="BF737" i="3"/>
  <c r="BF738" i="3"/>
  <c r="BF739" i="3"/>
  <c r="AJ652" i="20"/>
  <c r="AJ792" i="20"/>
  <c r="AP294" i="20"/>
  <c r="AP295" i="20" s="1"/>
  <c r="AK338" i="20" s="1"/>
  <c r="AO31" i="20"/>
  <c r="AO32" i="20" s="1"/>
  <c r="AO26" i="20"/>
  <c r="AO21" i="20"/>
  <c r="AO20" i="20"/>
  <c r="AO16" i="20"/>
  <c r="AO15" i="20"/>
  <c r="AO14" i="20"/>
  <c r="G131" i="21"/>
  <c r="G128" i="21"/>
  <c r="E130" i="21" s="1"/>
  <c r="S26" i="4"/>
  <c r="E26" i="13" s="1"/>
  <c r="C26" i="4"/>
  <c r="B26" i="13" s="1"/>
  <c r="G72" i="21"/>
  <c r="G78" i="21" s="1"/>
  <c r="G109" i="21"/>
  <c r="M20" i="21"/>
  <c r="M21" i="21"/>
  <c r="M22" i="21"/>
  <c r="M23" i="21"/>
  <c r="O23" i="21" s="1"/>
  <c r="M24" i="21"/>
  <c r="O24" i="21" s="1"/>
  <c r="M25" i="21"/>
  <c r="O25" i="21" s="1"/>
  <c r="M26" i="21"/>
  <c r="O26" i="21" s="1"/>
  <c r="M27" i="21"/>
  <c r="O27" i="21" s="1"/>
  <c r="M28" i="21"/>
  <c r="O28" i="21" s="1"/>
  <c r="M29" i="21"/>
  <c r="O29" i="21" s="1"/>
  <c r="M30" i="21"/>
  <c r="O30" i="21" s="1"/>
  <c r="M31" i="21"/>
  <c r="O31" i="21" s="1"/>
  <c r="M32" i="21"/>
  <c r="O32" i="21" s="1"/>
  <c r="M33" i="21"/>
  <c r="O33" i="21" s="1"/>
  <c r="M34" i="21"/>
  <c r="O34" i="21" s="1"/>
  <c r="M35" i="21"/>
  <c r="O35" i="21" s="1"/>
  <c r="M36" i="21"/>
  <c r="O36" i="21" s="1"/>
  <c r="M37" i="21"/>
  <c r="O37" i="21" s="1"/>
  <c r="M38" i="21"/>
  <c r="O38" i="21" s="1"/>
  <c r="M39" i="21"/>
  <c r="O39" i="21" s="1"/>
  <c r="M40" i="21"/>
  <c r="O40" i="21" s="1"/>
  <c r="M41" i="21"/>
  <c r="O41" i="21" s="1"/>
  <c r="M42" i="21"/>
  <c r="O42" i="21" s="1"/>
  <c r="M43" i="21"/>
  <c r="O43" i="21" s="1"/>
  <c r="L97" i="21"/>
  <c r="L98" i="21"/>
  <c r="L99" i="21"/>
  <c r="L101" i="21"/>
  <c r="L102" i="21"/>
  <c r="L103" i="21"/>
  <c r="L104" i="21"/>
  <c r="L20" i="21"/>
  <c r="L21" i="21"/>
  <c r="L22" i="21"/>
  <c r="L23" i="21"/>
  <c r="L24" i="21"/>
  <c r="L25" i="21"/>
  <c r="L26" i="21"/>
  <c r="L27" i="21"/>
  <c r="L28" i="21"/>
  <c r="L29" i="21"/>
  <c r="L30" i="21"/>
  <c r="L31" i="21"/>
  <c r="L32" i="21"/>
  <c r="L33" i="21"/>
  <c r="L34" i="21"/>
  <c r="L35" i="21"/>
  <c r="L36" i="21"/>
  <c r="L37" i="21"/>
  <c r="L38" i="21"/>
  <c r="L39" i="21"/>
  <c r="L40" i="21"/>
  <c r="L41" i="21"/>
  <c r="L42" i="21"/>
  <c r="L43" i="21"/>
  <c r="G46" i="21"/>
  <c r="D27" i="21"/>
  <c r="D28" i="21"/>
  <c r="N20" i="21"/>
  <c r="N21" i="21"/>
  <c r="N22" i="21"/>
  <c r="N23" i="21"/>
  <c r="N24" i="21"/>
  <c r="N25" i="21"/>
  <c r="N26" i="21"/>
  <c r="N27" i="21"/>
  <c r="N28" i="21"/>
  <c r="N29" i="21"/>
  <c r="N30" i="21"/>
  <c r="N31" i="21"/>
  <c r="N32" i="21"/>
  <c r="N33" i="21"/>
  <c r="N34" i="21"/>
  <c r="N35" i="21"/>
  <c r="N36" i="21"/>
  <c r="N37" i="21"/>
  <c r="N38" i="21"/>
  <c r="N39" i="21"/>
  <c r="N40" i="21"/>
  <c r="N41" i="21"/>
  <c r="N42" i="21"/>
  <c r="N43" i="21"/>
  <c r="B4" i="8"/>
  <c r="G4" i="8" s="1"/>
  <c r="B5" i="8"/>
  <c r="G5" i="8" s="1"/>
  <c r="B6" i="8"/>
  <c r="G6" i="8" s="1"/>
  <c r="B10" i="8"/>
  <c r="G10" i="8" s="1"/>
  <c r="E88" i="21"/>
  <c r="E79" i="21"/>
  <c r="B35" i="21"/>
  <c r="B20" i="21"/>
  <c r="B7" i="8"/>
  <c r="G7" i="8" s="1"/>
  <c r="AK285" i="20"/>
  <c r="T814" i="20" s="1"/>
  <c r="AF814" i="20" s="1"/>
  <c r="BE78" i="3" s="1"/>
  <c r="B24" i="4"/>
  <c r="B36" i="4"/>
  <c r="E36" i="4" s="1"/>
  <c r="R36" i="4" s="1"/>
  <c r="B66" i="4"/>
  <c r="E66" i="4" s="1"/>
  <c r="R66" i="4" s="1"/>
  <c r="B67" i="4"/>
  <c r="E67" i="4" s="1"/>
  <c r="R67" i="4" s="1"/>
  <c r="B68" i="4"/>
  <c r="E68" i="4" s="1"/>
  <c r="R68" i="4" s="1"/>
  <c r="B69" i="4"/>
  <c r="E69" i="4" s="1"/>
  <c r="R69" i="4" s="1"/>
  <c r="A104" i="11"/>
  <c r="C101" i="11"/>
  <c r="C102" i="11"/>
  <c r="C103" i="11"/>
  <c r="C104" i="11"/>
  <c r="B101" i="11"/>
  <c r="B102" i="11"/>
  <c r="B103" i="11"/>
  <c r="B104" i="11"/>
  <c r="C85" i="11"/>
  <c r="C86" i="11"/>
  <c r="C87" i="11"/>
  <c r="C88" i="11"/>
  <c r="C89" i="11"/>
  <c r="C91" i="11"/>
  <c r="C92" i="11"/>
  <c r="C93" i="11"/>
  <c r="C94" i="11"/>
  <c r="C95" i="11"/>
  <c r="C96" i="11"/>
  <c r="B85" i="11"/>
  <c r="B86" i="11"/>
  <c r="B87" i="11"/>
  <c r="B88" i="11"/>
  <c r="B89" i="11"/>
  <c r="B91" i="11"/>
  <c r="B92" i="11"/>
  <c r="B93" i="11"/>
  <c r="B94" i="11"/>
  <c r="B95" i="11"/>
  <c r="B96" i="11"/>
  <c r="A70" i="11"/>
  <c r="C67" i="11"/>
  <c r="C68" i="11"/>
  <c r="C69" i="11"/>
  <c r="C70" i="11"/>
  <c r="B67" i="11"/>
  <c r="B68" i="11"/>
  <c r="B69" i="11"/>
  <c r="B70" i="11"/>
  <c r="A62" i="11"/>
  <c r="A54" i="11"/>
  <c r="A38" i="11"/>
  <c r="A26" i="11"/>
  <c r="C31" i="11"/>
  <c r="C32" i="11"/>
  <c r="C33" i="11"/>
  <c r="C34" i="11"/>
  <c r="C35" i="11"/>
  <c r="C36" i="11"/>
  <c r="C37" i="11"/>
  <c r="C38" i="11"/>
  <c r="B31" i="11"/>
  <c r="B32" i="11"/>
  <c r="B33" i="11"/>
  <c r="B34" i="11"/>
  <c r="B35" i="11"/>
  <c r="B36" i="11"/>
  <c r="B37" i="11"/>
  <c r="B38" i="11"/>
  <c r="C24" i="11"/>
  <c r="C25" i="11"/>
  <c r="C26" i="11"/>
  <c r="B25" i="11"/>
  <c r="B26" i="11"/>
  <c r="D70" i="4"/>
  <c r="C70" i="4"/>
  <c r="B70" i="13" s="1"/>
  <c r="C54" i="11"/>
  <c r="B54" i="11"/>
  <c r="AV121" i="20" a="1"/>
  <c r="AV121" i="20" s="1"/>
  <c r="AV120" i="20" a="1"/>
  <c r="AV120" i="20" s="1"/>
  <c r="AV119" i="20" a="1"/>
  <c r="AV119" i="20" s="1"/>
  <c r="AV118" i="20" a="1"/>
  <c r="AV118" i="20" s="1"/>
  <c r="AV117" i="20" a="1"/>
  <c r="AV117" i="20" s="1"/>
  <c r="AV116" i="20" a="1"/>
  <c r="AV116" i="20" s="1"/>
  <c r="AU121" i="20"/>
  <c r="AU120" i="20"/>
  <c r="AU119" i="20"/>
  <c r="AU118" i="20"/>
  <c r="AU117" i="20"/>
  <c r="AU116" i="20"/>
  <c r="H100" i="13"/>
  <c r="H101" i="13"/>
  <c r="H102" i="13"/>
  <c r="H103" i="13"/>
  <c r="E100" i="13"/>
  <c r="E101" i="13"/>
  <c r="E102" i="13"/>
  <c r="E103" i="13"/>
  <c r="B100" i="13"/>
  <c r="B101" i="13"/>
  <c r="B102" i="13"/>
  <c r="B103" i="13"/>
  <c r="A69" i="13"/>
  <c r="H66" i="13"/>
  <c r="H67" i="13"/>
  <c r="H68" i="13"/>
  <c r="H69" i="13"/>
  <c r="E66" i="13"/>
  <c r="E67" i="13"/>
  <c r="E68" i="13"/>
  <c r="E69" i="13"/>
  <c r="B66" i="13"/>
  <c r="B67" i="13"/>
  <c r="B68" i="13"/>
  <c r="B69" i="13"/>
  <c r="A53" i="13"/>
  <c r="H36" i="13"/>
  <c r="E36" i="13"/>
  <c r="B36" i="13"/>
  <c r="H24" i="13"/>
  <c r="E24" i="13"/>
  <c r="B24" i="13"/>
  <c r="G68" i="7"/>
  <c r="I68" i="7" s="1"/>
  <c r="K68" i="7" s="1"/>
  <c r="M68" i="7" s="1"/>
  <c r="O68" i="7" s="1"/>
  <c r="Q68" i="7" s="1"/>
  <c r="S68" i="7" s="1"/>
  <c r="U68" i="7" s="1"/>
  <c r="W68" i="7" s="1"/>
  <c r="Y68" i="7" s="1"/>
  <c r="AA68" i="7" s="1"/>
  <c r="AC68" i="7" s="1"/>
  <c r="AE68" i="7" s="1"/>
  <c r="AG68" i="7" s="1"/>
  <c r="G69" i="7"/>
  <c r="I69" i="7" s="1"/>
  <c r="K69" i="7" s="1"/>
  <c r="M69" i="7" s="1"/>
  <c r="O69" i="7" s="1"/>
  <c r="Q69" i="7" s="1"/>
  <c r="S69" i="7" s="1"/>
  <c r="U69" i="7" s="1"/>
  <c r="W69" i="7" s="1"/>
  <c r="Y69" i="7" s="1"/>
  <c r="AA69" i="7" s="1"/>
  <c r="AC69" i="7" s="1"/>
  <c r="AE69" i="7" s="1"/>
  <c r="AG69" i="7" s="1"/>
  <c r="G55" i="7"/>
  <c r="I55" i="7" s="1"/>
  <c r="K55" i="7" s="1"/>
  <c r="M55" i="7" s="1"/>
  <c r="O55" i="7" s="1"/>
  <c r="Q55" i="7" s="1"/>
  <c r="S55" i="7" s="1"/>
  <c r="U55" i="7" s="1"/>
  <c r="W55" i="7" s="1"/>
  <c r="Y55" i="7" s="1"/>
  <c r="AA55" i="7" s="1"/>
  <c r="AC55" i="7" s="1"/>
  <c r="AE55" i="7" s="1"/>
  <c r="AG55" i="7" s="1"/>
  <c r="G56" i="7"/>
  <c r="I56" i="7" s="1"/>
  <c r="K56" i="7" s="1"/>
  <c r="M56" i="7" s="1"/>
  <c r="O56" i="7" s="1"/>
  <c r="Q56" i="7" s="1"/>
  <c r="S56" i="7" s="1"/>
  <c r="U56" i="7" s="1"/>
  <c r="W56" i="7" s="1"/>
  <c r="Y56" i="7" s="1"/>
  <c r="AA56" i="7" s="1"/>
  <c r="AC56" i="7" s="1"/>
  <c r="AE56" i="7" s="1"/>
  <c r="AG56" i="7" s="1"/>
  <c r="G57" i="7"/>
  <c r="I57" i="7" s="1"/>
  <c r="K57" i="7" s="1"/>
  <c r="M57" i="7" s="1"/>
  <c r="O57" i="7" s="1"/>
  <c r="Q57" i="7" s="1"/>
  <c r="S57" i="7" s="1"/>
  <c r="U57" i="7" s="1"/>
  <c r="W57" i="7" s="1"/>
  <c r="Y57" i="7" s="1"/>
  <c r="AA57" i="7" s="1"/>
  <c r="AC57" i="7" s="1"/>
  <c r="AE57" i="7" s="1"/>
  <c r="AG57" i="7" s="1"/>
  <c r="A61" i="15"/>
  <c r="BA479" i="3"/>
  <c r="BA470" i="3"/>
  <c r="G24" i="7"/>
  <c r="I24" i="7" s="1"/>
  <c r="K24" i="7" s="1"/>
  <c r="M24" i="7" s="1"/>
  <c r="O24" i="7" s="1"/>
  <c r="Q24" i="7" s="1"/>
  <c r="S24" i="7" s="1"/>
  <c r="U24" i="7" s="1"/>
  <c r="W24" i="7" s="1"/>
  <c r="Y24" i="7" s="1"/>
  <c r="AA24" i="7" s="1"/>
  <c r="AC24" i="7" s="1"/>
  <c r="AE24" i="7" s="1"/>
  <c r="AG24" i="7" s="1"/>
  <c r="B100" i="4"/>
  <c r="E100" i="4" s="1"/>
  <c r="R100" i="4" s="1"/>
  <c r="AQ113" i="20"/>
  <c r="AQ114" i="20"/>
  <c r="AQ115" i="20"/>
  <c r="AQ116" i="20"/>
  <c r="AQ117" i="20"/>
  <c r="AQ118" i="20"/>
  <c r="AQ119" i="20"/>
  <c r="AQ120" i="20"/>
  <c r="AQ121" i="20"/>
  <c r="AQ122" i="20"/>
  <c r="AQ123" i="20"/>
  <c r="AQ124" i="20"/>
  <c r="AQ125" i="20"/>
  <c r="AQ126" i="20"/>
  <c r="AQ127" i="20"/>
  <c r="AQ128" i="20"/>
  <c r="AQ129" i="20"/>
  <c r="AQ130" i="20"/>
  <c r="AQ131" i="20"/>
  <c r="AQ132" i="20"/>
  <c r="AQ133" i="20"/>
  <c r="AQ134" i="20"/>
  <c r="AQ135" i="20"/>
  <c r="AQ136" i="20"/>
  <c r="AQ112" i="20"/>
  <c r="AO130" i="20"/>
  <c r="AO131" i="20"/>
  <c r="AO132" i="20"/>
  <c r="AO133" i="20"/>
  <c r="AO134" i="20"/>
  <c r="AO135" i="20"/>
  <c r="AO136" i="20"/>
  <c r="AO113" i="20"/>
  <c r="AO114" i="20"/>
  <c r="AO115" i="20"/>
  <c r="AO116" i="20"/>
  <c r="AO117" i="20"/>
  <c r="AO118" i="20"/>
  <c r="AO119" i="20"/>
  <c r="AO120" i="20"/>
  <c r="AO121" i="20"/>
  <c r="AO122" i="20"/>
  <c r="AO123" i="20"/>
  <c r="AO124" i="20"/>
  <c r="AO125" i="20"/>
  <c r="AO126" i="20"/>
  <c r="AO127" i="20"/>
  <c r="AO128" i="20"/>
  <c r="AO129" i="20"/>
  <c r="AO112" i="20"/>
  <c r="BS719" i="3"/>
  <c r="BS720" i="3"/>
  <c r="BS721" i="3"/>
  <c r="BS722" i="3"/>
  <c r="BS723" i="3"/>
  <c r="BS724" i="3"/>
  <c r="BS725" i="3"/>
  <c r="BS726" i="3"/>
  <c r="BS727" i="3"/>
  <c r="BS728" i="3"/>
  <c r="BS729" i="3"/>
  <c r="BS730" i="3"/>
  <c r="BS731" i="3"/>
  <c r="BS732" i="3"/>
  <c r="BS733" i="3"/>
  <c r="BS734" i="3"/>
  <c r="BS735" i="3"/>
  <c r="BS736" i="3"/>
  <c r="BS737" i="3"/>
  <c r="BS738" i="3"/>
  <c r="BS739" i="3"/>
  <c r="BS740" i="3"/>
  <c r="BS741" i="3"/>
  <c r="BS718" i="3"/>
  <c r="AH729" i="3"/>
  <c r="X729" i="3"/>
  <c r="AH726" i="3"/>
  <c r="X726" i="3"/>
  <c r="AH727" i="3"/>
  <c r="X727" i="3"/>
  <c r="AH725" i="3"/>
  <c r="X725" i="3"/>
  <c r="AH728" i="3"/>
  <c r="X728" i="3"/>
  <c r="AB245" i="20"/>
  <c r="AB247" i="20" s="1"/>
  <c r="AB233" i="20"/>
  <c r="AB232" i="20"/>
  <c r="AB231" i="20"/>
  <c r="AB230" i="20"/>
  <c r="AB229" i="20"/>
  <c r="AB228" i="20"/>
  <c r="AB227" i="20"/>
  <c r="AB226" i="20"/>
  <c r="AB225" i="20"/>
  <c r="AB224" i="20"/>
  <c r="AF820" i="20"/>
  <c r="AG523" i="20"/>
  <c r="AG519" i="20"/>
  <c r="AG515" i="20"/>
  <c r="AG512" i="20"/>
  <c r="AG508" i="20"/>
  <c r="AG503" i="20"/>
  <c r="AG498" i="20"/>
  <c r="AG496" i="20"/>
  <c r="AG492" i="20"/>
  <c r="AG487" i="20"/>
  <c r="AG485" i="20"/>
  <c r="AG480" i="20"/>
  <c r="AP373" i="20"/>
  <c r="AP372" i="20"/>
  <c r="AP371" i="20"/>
  <c r="AP370" i="20"/>
  <c r="AP369" i="20"/>
  <c r="AP368" i="20"/>
  <c r="AP365" i="20"/>
  <c r="AP364" i="20"/>
  <c r="AP363" i="20"/>
  <c r="AP362" i="20"/>
  <c r="AP361" i="20"/>
  <c r="AP360" i="20"/>
  <c r="AP359" i="20"/>
  <c r="AP358" i="20"/>
  <c r="AP357" i="20"/>
  <c r="AJ781" i="20"/>
  <c r="AJ765" i="20"/>
  <c r="AJ753" i="20"/>
  <c r="AJ737" i="20"/>
  <c r="AJ687" i="20"/>
  <c r="AJ640" i="20"/>
  <c r="T810" i="20"/>
  <c r="T809" i="20"/>
  <c r="AO70" i="20"/>
  <c r="AO69" i="20"/>
  <c r="AO68" i="20"/>
  <c r="A3" i="15"/>
  <c r="T11" i="4"/>
  <c r="H11" i="13" s="1"/>
  <c r="B59" i="4"/>
  <c r="E59" i="4" s="1"/>
  <c r="R59" i="4" s="1"/>
  <c r="C80" i="11"/>
  <c r="B80" i="11"/>
  <c r="I96" i="13"/>
  <c r="J96" i="13"/>
  <c r="J81" i="13"/>
  <c r="I81" i="13"/>
  <c r="G81" i="13"/>
  <c r="F81" i="13"/>
  <c r="D81" i="13"/>
  <c r="C81" i="13"/>
  <c r="H80" i="13"/>
  <c r="S70" i="4"/>
  <c r="E70" i="13" s="1"/>
  <c r="F81" i="4"/>
  <c r="G81" i="4"/>
  <c r="H81" i="4"/>
  <c r="I81" i="4"/>
  <c r="J81" i="4"/>
  <c r="K81" i="4"/>
  <c r="M81" i="4"/>
  <c r="N81" i="4"/>
  <c r="O81" i="4"/>
  <c r="P81" i="4"/>
  <c r="Q81" i="4"/>
  <c r="T81" i="4"/>
  <c r="H81" i="13" s="1"/>
  <c r="A76" i="13"/>
  <c r="A61" i="13"/>
  <c r="A37" i="13"/>
  <c r="A25" i="13"/>
  <c r="A103" i="13"/>
  <c r="A95" i="13"/>
  <c r="A94" i="13"/>
  <c r="A93" i="13"/>
  <c r="B8" i="8"/>
  <c r="G8" i="8" s="1"/>
  <c r="B9" i="8"/>
  <c r="G9" i="8" s="1"/>
  <c r="B11" i="8"/>
  <c r="G11" i="8" s="1"/>
  <c r="B12" i="8"/>
  <c r="G12" i="8" s="1"/>
  <c r="B13" i="8"/>
  <c r="G13" i="8" s="1"/>
  <c r="B14" i="8"/>
  <c r="G14" i="8" s="1"/>
  <c r="B15" i="8"/>
  <c r="G15" i="8" s="1"/>
  <c r="B16" i="8"/>
  <c r="G16" i="8" s="1"/>
  <c r="B17" i="8"/>
  <c r="G17" i="8" s="1"/>
  <c r="B18" i="8"/>
  <c r="G18" i="8" s="1"/>
  <c r="B19" i="8"/>
  <c r="G19" i="8" s="1"/>
  <c r="B20" i="8"/>
  <c r="G20" i="8" s="1"/>
  <c r="B21" i="8"/>
  <c r="G21" i="8" s="1"/>
  <c r="B22" i="8"/>
  <c r="G22" i="8" s="1"/>
  <c r="B23" i="8"/>
  <c r="G23" i="8" s="1"/>
  <c r="B24" i="8"/>
  <c r="G24" i="8" s="1"/>
  <c r="B25" i="8"/>
  <c r="G25" i="8" s="1"/>
  <c r="B26" i="8"/>
  <c r="G26" i="8" s="1"/>
  <c r="B27" i="8"/>
  <c r="G27" i="8" s="1"/>
  <c r="B38" i="8"/>
  <c r="G38" i="8" s="1"/>
  <c r="AI20" i="15"/>
  <c r="AI22" i="15" s="1"/>
  <c r="AD20" i="15"/>
  <c r="AD22" i="15" s="1"/>
  <c r="Y20" i="15"/>
  <c r="Y22" i="15" s="1"/>
  <c r="T20" i="15"/>
  <c r="T22" i="15" s="1"/>
  <c r="H106" i="13"/>
  <c r="H99" i="13"/>
  <c r="H95" i="13"/>
  <c r="H94" i="13"/>
  <c r="H93" i="13"/>
  <c r="H92" i="13"/>
  <c r="H91" i="13"/>
  <c r="H90" i="13"/>
  <c r="H89" i="13"/>
  <c r="H87" i="13"/>
  <c r="H86" i="13"/>
  <c r="H85" i="13"/>
  <c r="H84" i="13"/>
  <c r="H79" i="13"/>
  <c r="H65" i="13"/>
  <c r="H53" i="13"/>
  <c r="H52" i="13"/>
  <c r="H51" i="13"/>
  <c r="H50" i="13"/>
  <c r="H49" i="13"/>
  <c r="H48" i="13"/>
  <c r="H47" i="13"/>
  <c r="H46" i="13"/>
  <c r="H45" i="13"/>
  <c r="H43" i="13"/>
  <c r="H41" i="13"/>
  <c r="H40" i="13"/>
  <c r="H37" i="13"/>
  <c r="H35" i="13"/>
  <c r="H34" i="13"/>
  <c r="H33" i="13"/>
  <c r="H32" i="13"/>
  <c r="H31" i="13"/>
  <c r="H30" i="13"/>
  <c r="H29" i="13"/>
  <c r="H27" i="13"/>
  <c r="H25" i="13"/>
  <c r="H23" i="13"/>
  <c r="H22" i="13"/>
  <c r="H21" i="13"/>
  <c r="H20" i="13"/>
  <c r="H19" i="13"/>
  <c r="H18" i="13"/>
  <c r="H17" i="13"/>
  <c r="H15" i="13"/>
  <c r="H14" i="13"/>
  <c r="H13" i="13"/>
  <c r="H10" i="13"/>
  <c r="H9" i="13"/>
  <c r="E106" i="13"/>
  <c r="E95" i="13"/>
  <c r="E94" i="13"/>
  <c r="E93" i="13"/>
  <c r="E92" i="13"/>
  <c r="E91" i="13"/>
  <c r="E90" i="13"/>
  <c r="E87" i="13"/>
  <c r="E86" i="13"/>
  <c r="E85" i="13"/>
  <c r="E84" i="13"/>
  <c r="E79" i="13"/>
  <c r="E65" i="13"/>
  <c r="E53" i="13"/>
  <c r="E52" i="13"/>
  <c r="E51" i="13"/>
  <c r="E50" i="13"/>
  <c r="E48" i="13"/>
  <c r="E47" i="13"/>
  <c r="E43" i="13"/>
  <c r="E41" i="13"/>
  <c r="E40" i="13"/>
  <c r="E37" i="13"/>
  <c r="E35" i="13"/>
  <c r="E34" i="13"/>
  <c r="E33" i="13"/>
  <c r="E32" i="13"/>
  <c r="E31" i="13"/>
  <c r="E30" i="13"/>
  <c r="E29" i="13"/>
  <c r="E27" i="13"/>
  <c r="E25" i="13"/>
  <c r="E23" i="13"/>
  <c r="E22" i="13"/>
  <c r="E21" i="13"/>
  <c r="E20" i="13"/>
  <c r="E19" i="13"/>
  <c r="E18" i="13"/>
  <c r="E17" i="13"/>
  <c r="E15" i="13"/>
  <c r="E14" i="13"/>
  <c r="E13" i="13"/>
  <c r="E10" i="13"/>
  <c r="B95" i="13"/>
  <c r="B94" i="13"/>
  <c r="B93" i="13"/>
  <c r="B92" i="13"/>
  <c r="B91" i="13"/>
  <c r="B90" i="13"/>
  <c r="B88" i="13"/>
  <c r="B87" i="13"/>
  <c r="B86" i="13"/>
  <c r="B85" i="13"/>
  <c r="B84" i="13"/>
  <c r="B79" i="13"/>
  <c r="B76" i="13"/>
  <c r="B74" i="13"/>
  <c r="B73" i="13"/>
  <c r="B72" i="13"/>
  <c r="B65" i="13"/>
  <c r="B61" i="13"/>
  <c r="B60" i="13"/>
  <c r="B59" i="13"/>
  <c r="B58" i="13"/>
  <c r="B57" i="13"/>
  <c r="B53" i="13"/>
  <c r="B52" i="13"/>
  <c r="B51" i="13"/>
  <c r="B50" i="13"/>
  <c r="B48" i="13"/>
  <c r="B47" i="13"/>
  <c r="B43" i="13"/>
  <c r="C42" i="4"/>
  <c r="B42" i="13" s="1"/>
  <c r="B41" i="13"/>
  <c r="B40" i="13"/>
  <c r="B37" i="13"/>
  <c r="B35" i="13"/>
  <c r="B34" i="13"/>
  <c r="B33" i="13"/>
  <c r="B32" i="13"/>
  <c r="B31" i="13"/>
  <c r="B30" i="13"/>
  <c r="B29" i="13"/>
  <c r="B27" i="13"/>
  <c r="B25" i="13"/>
  <c r="B23" i="13"/>
  <c r="B22" i="13"/>
  <c r="B21" i="13"/>
  <c r="B20" i="13"/>
  <c r="B19" i="13"/>
  <c r="B18" i="13"/>
  <c r="B17" i="13"/>
  <c r="B5" i="13"/>
  <c r="B6" i="13"/>
  <c r="B7" i="13"/>
  <c r="C8" i="4"/>
  <c r="B8" i="13" s="1"/>
  <c r="B9" i="13"/>
  <c r="B10" i="13"/>
  <c r="B13" i="13"/>
  <c r="B14" i="13"/>
  <c r="B15" i="13"/>
  <c r="B4" i="13"/>
  <c r="J104" i="13"/>
  <c r="I104" i="13"/>
  <c r="G104" i="13"/>
  <c r="F104" i="13"/>
  <c r="D104" i="13"/>
  <c r="C104" i="13"/>
  <c r="G96" i="13"/>
  <c r="F96" i="13"/>
  <c r="D96" i="13"/>
  <c r="C96" i="13"/>
  <c r="D77" i="13"/>
  <c r="C77" i="13"/>
  <c r="J70" i="13"/>
  <c r="I70" i="13"/>
  <c r="G70" i="13"/>
  <c r="F70" i="13"/>
  <c r="D70" i="13"/>
  <c r="C70" i="13"/>
  <c r="D62" i="13"/>
  <c r="C62" i="13"/>
  <c r="J54" i="13"/>
  <c r="I54" i="13"/>
  <c r="G54" i="13"/>
  <c r="F54" i="13"/>
  <c r="D54" i="13"/>
  <c r="C54" i="13"/>
  <c r="J42" i="13"/>
  <c r="I42" i="13"/>
  <c r="G42" i="13"/>
  <c r="F42" i="13"/>
  <c r="F26" i="13"/>
  <c r="F38" i="13"/>
  <c r="D42" i="13"/>
  <c r="C42" i="13"/>
  <c r="J38" i="13"/>
  <c r="I38" i="13"/>
  <c r="G38" i="13"/>
  <c r="D38" i="13"/>
  <c r="C38" i="13"/>
  <c r="J26" i="13"/>
  <c r="I26" i="13"/>
  <c r="I11" i="13"/>
  <c r="G26" i="13"/>
  <c r="D26" i="13"/>
  <c r="C26" i="13"/>
  <c r="J11" i="13"/>
  <c r="D11" i="13"/>
  <c r="C11" i="13"/>
  <c r="C8" i="13"/>
  <c r="D8" i="13"/>
  <c r="T104" i="4"/>
  <c r="H104" i="13" s="1"/>
  <c r="R27" i="4"/>
  <c r="R25" i="4"/>
  <c r="R23" i="4"/>
  <c r="R22" i="4"/>
  <c r="R21" i="4"/>
  <c r="R20" i="4"/>
  <c r="R19" i="4"/>
  <c r="R18" i="4"/>
  <c r="R17" i="4"/>
  <c r="R15" i="4"/>
  <c r="R14" i="4"/>
  <c r="R13" i="4"/>
  <c r="B5" i="11"/>
  <c r="C5" i="11"/>
  <c r="B6" i="11"/>
  <c r="C6" i="11"/>
  <c r="B7" i="11"/>
  <c r="C7" i="11"/>
  <c r="C8" i="11"/>
  <c r="B8" i="11"/>
  <c r="B10" i="11"/>
  <c r="B11" i="11"/>
  <c r="C10" i="11"/>
  <c r="C11" i="11"/>
  <c r="B14" i="11"/>
  <c r="C14" i="11"/>
  <c r="B15" i="11"/>
  <c r="C15" i="11"/>
  <c r="B16" i="11"/>
  <c r="C16" i="11"/>
  <c r="B18" i="11"/>
  <c r="C18" i="11"/>
  <c r="B19" i="11"/>
  <c r="C19" i="11"/>
  <c r="B20" i="11"/>
  <c r="C20" i="11"/>
  <c r="B21" i="11"/>
  <c r="C21" i="11"/>
  <c r="B22" i="11"/>
  <c r="C22" i="11"/>
  <c r="B23" i="11"/>
  <c r="C23" i="11"/>
  <c r="B24" i="11"/>
  <c r="B28" i="11"/>
  <c r="C28" i="11"/>
  <c r="B30" i="11"/>
  <c r="C30" i="11"/>
  <c r="B41" i="11"/>
  <c r="C41" i="11"/>
  <c r="C42" i="11"/>
  <c r="B42" i="11"/>
  <c r="B44" i="11"/>
  <c r="C44" i="11"/>
  <c r="B48" i="11"/>
  <c r="B49" i="11"/>
  <c r="B51" i="11"/>
  <c r="B52" i="11"/>
  <c r="B53" i="11"/>
  <c r="C48" i="11"/>
  <c r="C49" i="11"/>
  <c r="C51" i="11"/>
  <c r="C52" i="11"/>
  <c r="C53" i="11"/>
  <c r="B58" i="11"/>
  <c r="C58" i="11"/>
  <c r="B59" i="11"/>
  <c r="C59" i="11"/>
  <c r="B60" i="11"/>
  <c r="C60" i="11"/>
  <c r="B61" i="11"/>
  <c r="C61" i="11"/>
  <c r="B62" i="11"/>
  <c r="C62" i="11"/>
  <c r="B66" i="11"/>
  <c r="C66" i="11"/>
  <c r="B73" i="11"/>
  <c r="C73" i="11"/>
  <c r="B74" i="11"/>
  <c r="C74" i="11"/>
  <c r="B75" i="11"/>
  <c r="C75" i="11"/>
  <c r="B77" i="11"/>
  <c r="C77" i="11"/>
  <c r="A4" i="8"/>
  <c r="D4" i="8"/>
  <c r="I4" i="8" s="1"/>
  <c r="A5" i="8"/>
  <c r="D5" i="8"/>
  <c r="A6" i="8"/>
  <c r="D6" i="8"/>
  <c r="A7" i="8"/>
  <c r="D7" i="8"/>
  <c r="I7" i="8" s="1"/>
  <c r="A8" i="8"/>
  <c r="D8" i="8"/>
  <c r="A9" i="8"/>
  <c r="D9" i="8"/>
  <c r="A10" i="8"/>
  <c r="D10" i="8"/>
  <c r="A11" i="8"/>
  <c r="D11" i="8"/>
  <c r="A12" i="8"/>
  <c r="D12" i="8"/>
  <c r="A13" i="8"/>
  <c r="D13" i="8"/>
  <c r="A14" i="8"/>
  <c r="D14" i="8"/>
  <c r="A15" i="8"/>
  <c r="D15" i="8"/>
  <c r="A16" i="8"/>
  <c r="D16" i="8"/>
  <c r="A17" i="8"/>
  <c r="D17" i="8"/>
  <c r="A18" i="8"/>
  <c r="D18" i="8"/>
  <c r="A19" i="8"/>
  <c r="D19" i="8"/>
  <c r="A20" i="8"/>
  <c r="D20" i="8"/>
  <c r="A21" i="8"/>
  <c r="D21" i="8"/>
  <c r="A22" i="8"/>
  <c r="D22" i="8"/>
  <c r="A23" i="8"/>
  <c r="D23" i="8"/>
  <c r="A24" i="8"/>
  <c r="D24" i="8"/>
  <c r="A25" i="8"/>
  <c r="D25" i="8"/>
  <c r="A26" i="8"/>
  <c r="D26" i="8"/>
  <c r="A27" i="8"/>
  <c r="D27" i="8"/>
  <c r="A38" i="8"/>
  <c r="D38" i="8"/>
  <c r="G41" i="7"/>
  <c r="I41" i="7"/>
  <c r="K41" i="7"/>
  <c r="M41" i="7"/>
  <c r="O41" i="7"/>
  <c r="Q41" i="7"/>
  <c r="S41" i="7"/>
  <c r="U41" i="7"/>
  <c r="W41" i="7"/>
  <c r="Y41" i="7"/>
  <c r="AA41" i="7"/>
  <c r="AC41" i="7"/>
  <c r="AE41" i="7"/>
  <c r="AG41" i="7"/>
  <c r="G42" i="7"/>
  <c r="I42" i="7"/>
  <c r="K42" i="7"/>
  <c r="M42" i="7"/>
  <c r="O42" i="7"/>
  <c r="Q42" i="7"/>
  <c r="S42" i="7"/>
  <c r="U42" i="7"/>
  <c r="W42" i="7"/>
  <c r="Y42" i="7"/>
  <c r="AA42" i="7"/>
  <c r="AC42" i="7"/>
  <c r="AE42" i="7"/>
  <c r="AG42" i="7"/>
  <c r="E58" i="7"/>
  <c r="T26" i="4"/>
  <c r="H26" i="13" s="1"/>
  <c r="T38" i="4"/>
  <c r="H38" i="13" s="1"/>
  <c r="T42" i="4"/>
  <c r="H42" i="13" s="1"/>
  <c r="T54" i="4"/>
  <c r="H54" i="13" s="1"/>
  <c r="T70" i="4"/>
  <c r="H70" i="13" s="1"/>
  <c r="T96" i="4"/>
  <c r="H96" i="13" s="1"/>
  <c r="C11" i="4"/>
  <c r="B11" i="13" s="1"/>
  <c r="C38" i="4"/>
  <c r="B38" i="13" s="1"/>
  <c r="D8" i="4"/>
  <c r="D11" i="4"/>
  <c r="D26" i="4"/>
  <c r="D38" i="4"/>
  <c r="D42" i="4"/>
  <c r="D62" i="4"/>
  <c r="D77" i="4"/>
  <c r="S38" i="4"/>
  <c r="E38" i="13" s="1"/>
  <c r="S42" i="4"/>
  <c r="E42" i="13" s="1"/>
  <c r="F2" i="4"/>
  <c r="G2" i="4"/>
  <c r="H2" i="4"/>
  <c r="I2" i="4"/>
  <c r="J2" i="4"/>
  <c r="K2" i="4"/>
  <c r="L2" i="4"/>
  <c r="M2" i="4"/>
  <c r="N2" i="4"/>
  <c r="O2" i="4"/>
  <c r="P2" i="4"/>
  <c r="Q2" i="4"/>
  <c r="B4" i="4"/>
  <c r="B5" i="4"/>
  <c r="E5" i="4" s="1"/>
  <c r="R5" i="4" s="1"/>
  <c r="B6" i="4"/>
  <c r="E6" i="4" s="1"/>
  <c r="R6" i="4" s="1"/>
  <c r="B7" i="4"/>
  <c r="E7" i="4" s="1"/>
  <c r="R7" i="4" s="1"/>
  <c r="F8" i="4"/>
  <c r="G8" i="4"/>
  <c r="G11" i="4"/>
  <c r="H8" i="4"/>
  <c r="H11" i="4"/>
  <c r="I8" i="4"/>
  <c r="I11" i="4"/>
  <c r="J8" i="4"/>
  <c r="J11" i="4"/>
  <c r="J26" i="4"/>
  <c r="J42" i="4"/>
  <c r="J54" i="4"/>
  <c r="J62" i="4"/>
  <c r="J70" i="4"/>
  <c r="J77" i="4"/>
  <c r="J96" i="4"/>
  <c r="K8" i="4"/>
  <c r="K11" i="4"/>
  <c r="L8" i="4"/>
  <c r="L11" i="4"/>
  <c r="M8" i="4"/>
  <c r="M11" i="4"/>
  <c r="N8" i="4"/>
  <c r="O8" i="4"/>
  <c r="Q8" i="4"/>
  <c r="Q11" i="4"/>
  <c r="B9" i="4"/>
  <c r="E9" i="4" s="1"/>
  <c r="B10" i="4"/>
  <c r="E10" i="4" s="1"/>
  <c r="R10" i="4" s="1"/>
  <c r="F11" i="4"/>
  <c r="F26" i="4"/>
  <c r="F42" i="4"/>
  <c r="F54" i="4"/>
  <c r="F62" i="4"/>
  <c r="N11" i="4"/>
  <c r="O11" i="4"/>
  <c r="B13" i="4"/>
  <c r="B14" i="4"/>
  <c r="B15" i="4"/>
  <c r="AD210" i="20" s="1"/>
  <c r="B17" i="4"/>
  <c r="B18" i="4"/>
  <c r="B19" i="4"/>
  <c r="B20" i="4"/>
  <c r="B21" i="4"/>
  <c r="B22" i="4"/>
  <c r="B23" i="4"/>
  <c r="B25" i="4"/>
  <c r="E26" i="4"/>
  <c r="G26" i="4"/>
  <c r="H26" i="4"/>
  <c r="I26" i="4"/>
  <c r="I38" i="4"/>
  <c r="I42" i="4"/>
  <c r="I54" i="4"/>
  <c r="I62" i="4"/>
  <c r="K26" i="4"/>
  <c r="L26" i="4"/>
  <c r="M26" i="4"/>
  <c r="M38" i="4"/>
  <c r="M42" i="4"/>
  <c r="M54" i="4"/>
  <c r="M62" i="4"/>
  <c r="M70" i="4"/>
  <c r="M77" i="4"/>
  <c r="M96" i="4"/>
  <c r="M104" i="4"/>
  <c r="N26" i="4"/>
  <c r="N38" i="4"/>
  <c r="N42" i="4"/>
  <c r="N54" i="4"/>
  <c r="N62" i="4"/>
  <c r="N70" i="4"/>
  <c r="N77" i="4"/>
  <c r="N96" i="4"/>
  <c r="N104" i="4"/>
  <c r="O26" i="4"/>
  <c r="P26" i="4"/>
  <c r="Q26" i="4"/>
  <c r="B27" i="4"/>
  <c r="B29" i="4"/>
  <c r="E29" i="4" s="1"/>
  <c r="R29" i="4" s="1"/>
  <c r="B30" i="4"/>
  <c r="B31" i="4"/>
  <c r="E31" i="4" s="1"/>
  <c r="R31" i="4" s="1"/>
  <c r="B32" i="4"/>
  <c r="E32" i="4" s="1"/>
  <c r="R32" i="4" s="1"/>
  <c r="B33" i="4"/>
  <c r="E33" i="4" s="1"/>
  <c r="R33" i="4" s="1"/>
  <c r="B34" i="4"/>
  <c r="E34" i="4" s="1"/>
  <c r="R34" i="4" s="1"/>
  <c r="B35" i="4"/>
  <c r="E35" i="4" s="1"/>
  <c r="R35" i="4" s="1"/>
  <c r="B37" i="4"/>
  <c r="E37" i="4" s="1"/>
  <c r="R37" i="4" s="1"/>
  <c r="G38" i="4"/>
  <c r="K38" i="4"/>
  <c r="L38" i="4"/>
  <c r="O38" i="4"/>
  <c r="P38" i="4"/>
  <c r="P42" i="4"/>
  <c r="P54" i="4"/>
  <c r="P62" i="4"/>
  <c r="P70" i="4"/>
  <c r="P77" i="4"/>
  <c r="P96" i="4"/>
  <c r="P104" i="4"/>
  <c r="Q38" i="4"/>
  <c r="B40" i="4"/>
  <c r="E40" i="4" s="1"/>
  <c r="R40" i="4" s="1"/>
  <c r="B41" i="4"/>
  <c r="E41" i="4" s="1"/>
  <c r="R41" i="4" s="1"/>
  <c r="G42" i="4"/>
  <c r="H42" i="4"/>
  <c r="K42" i="4"/>
  <c r="L42" i="4"/>
  <c r="O42" i="4"/>
  <c r="Q42" i="4"/>
  <c r="B43" i="4"/>
  <c r="E43" i="4" s="1"/>
  <c r="R43" i="4" s="1"/>
  <c r="B47" i="4"/>
  <c r="E47" i="4" s="1"/>
  <c r="R47" i="4" s="1"/>
  <c r="B48" i="4"/>
  <c r="E48" i="4" s="1"/>
  <c r="R48" i="4" s="1"/>
  <c r="B50" i="4"/>
  <c r="E50" i="4" s="1"/>
  <c r="R50" i="4" s="1"/>
  <c r="B51" i="4"/>
  <c r="E51" i="4" s="1"/>
  <c r="R51" i="4" s="1"/>
  <c r="B52" i="4"/>
  <c r="E52" i="4" s="1"/>
  <c r="R52" i="4" s="1"/>
  <c r="B53" i="4"/>
  <c r="E53" i="4" s="1"/>
  <c r="R53" i="4" s="1"/>
  <c r="G54" i="4"/>
  <c r="H54" i="4"/>
  <c r="K54" i="4"/>
  <c r="O54" i="4"/>
  <c r="Q54" i="4"/>
  <c r="B57" i="4"/>
  <c r="E57" i="4" s="1"/>
  <c r="R57" i="4" s="1"/>
  <c r="B58" i="4"/>
  <c r="E58" i="4" s="1"/>
  <c r="R58" i="4" s="1"/>
  <c r="B60" i="4"/>
  <c r="E60" i="4" s="1"/>
  <c r="R60" i="4" s="1"/>
  <c r="B61" i="4"/>
  <c r="E61" i="4" s="1"/>
  <c r="R61" i="4" s="1"/>
  <c r="G62" i="4"/>
  <c r="H62" i="4"/>
  <c r="K62" i="4"/>
  <c r="L62" i="4"/>
  <c r="O62" i="4"/>
  <c r="O70" i="4"/>
  <c r="O77" i="4"/>
  <c r="O96" i="4"/>
  <c r="O104" i="4"/>
  <c r="Q62" i="4"/>
  <c r="B65" i="4"/>
  <c r="E65" i="4" s="1"/>
  <c r="F70" i="4"/>
  <c r="G70" i="4"/>
  <c r="H70" i="4"/>
  <c r="I70" i="4"/>
  <c r="K70" i="4"/>
  <c r="L70" i="4"/>
  <c r="Q70" i="4"/>
  <c r="B72" i="4"/>
  <c r="E72" i="4" s="1"/>
  <c r="R72" i="4" s="1"/>
  <c r="B73" i="4"/>
  <c r="E73" i="4" s="1"/>
  <c r="R73" i="4" s="1"/>
  <c r="B74" i="4"/>
  <c r="E74" i="4" s="1"/>
  <c r="R74" i="4" s="1"/>
  <c r="B76" i="4"/>
  <c r="E76" i="4" s="1"/>
  <c r="R76" i="4" s="1"/>
  <c r="F77" i="4"/>
  <c r="G77" i="4"/>
  <c r="H77" i="4"/>
  <c r="I77" i="4"/>
  <c r="K77" i="4"/>
  <c r="L77" i="4"/>
  <c r="Q77" i="4"/>
  <c r="B79" i="4"/>
  <c r="E79" i="4" s="1"/>
  <c r="B84" i="4"/>
  <c r="E84" i="4" s="1"/>
  <c r="R84" i="4" s="1"/>
  <c r="B85" i="4"/>
  <c r="E85" i="4" s="1"/>
  <c r="R85" i="4" s="1"/>
  <c r="B86" i="4"/>
  <c r="E86" i="4" s="1"/>
  <c r="R86" i="4" s="1"/>
  <c r="B87" i="4"/>
  <c r="E87" i="4" s="1"/>
  <c r="R87" i="4" s="1"/>
  <c r="B88" i="4"/>
  <c r="E88" i="4" s="1"/>
  <c r="R88" i="4" s="1"/>
  <c r="B90" i="4"/>
  <c r="E90" i="4" s="1"/>
  <c r="R90" i="4" s="1"/>
  <c r="B91" i="4"/>
  <c r="E91" i="4" s="1"/>
  <c r="R91" i="4" s="1"/>
  <c r="B92" i="4"/>
  <c r="E92" i="4" s="1"/>
  <c r="R92" i="4" s="1"/>
  <c r="B93" i="4"/>
  <c r="E93" i="4" s="1"/>
  <c r="R93" i="4" s="1"/>
  <c r="B94" i="4"/>
  <c r="E94" i="4" s="1"/>
  <c r="R94" i="4" s="1"/>
  <c r="B95" i="4"/>
  <c r="E95" i="4" s="1"/>
  <c r="R95" i="4" s="1"/>
  <c r="F96" i="4"/>
  <c r="G96" i="4"/>
  <c r="H96" i="4"/>
  <c r="I96" i="4"/>
  <c r="K96" i="4"/>
  <c r="Q96" i="4"/>
  <c r="B101" i="4"/>
  <c r="E101" i="4" s="1"/>
  <c r="R101" i="4" s="1"/>
  <c r="B102" i="4"/>
  <c r="E102" i="4" s="1"/>
  <c r="R102" i="4" s="1"/>
  <c r="B103" i="4"/>
  <c r="E103" i="4" s="1"/>
  <c r="R103" i="4" s="1"/>
  <c r="F104" i="4"/>
  <c r="G104" i="4"/>
  <c r="H104" i="4"/>
  <c r="I104" i="4"/>
  <c r="Q104" i="4"/>
  <c r="G108" i="4"/>
  <c r="H108" i="4"/>
  <c r="I108" i="4"/>
  <c r="M108" i="4"/>
  <c r="N108" i="4"/>
  <c r="O108" i="4"/>
  <c r="P108" i="4"/>
  <c r="Q108" i="4"/>
  <c r="B131" i="4"/>
  <c r="I184" i="3"/>
  <c r="W418" i="3"/>
  <c r="AF418" i="3" s="1"/>
  <c r="AP582" i="20" s="1"/>
  <c r="BA453" i="3"/>
  <c r="BA454" i="3"/>
  <c r="BA461" i="3"/>
  <c r="BA462" i="3"/>
  <c r="BA469" i="3"/>
  <c r="BA478" i="3"/>
  <c r="BI542" i="3"/>
  <c r="BI543" i="3"/>
  <c r="BI550" i="3"/>
  <c r="BI551" i="3"/>
  <c r="BI558" i="3"/>
  <c r="BI559" i="3"/>
  <c r="G568" i="3"/>
  <c r="Z568" i="3"/>
  <c r="BI566" i="3"/>
  <c r="BI567" i="3"/>
  <c r="G577" i="3"/>
  <c r="Z577" i="3"/>
  <c r="G585" i="3"/>
  <c r="Z585" i="3"/>
  <c r="G593" i="3"/>
  <c r="Z593" i="3"/>
  <c r="G601" i="3"/>
  <c r="Z601" i="3"/>
  <c r="DU718" i="3"/>
  <c r="DZ718" i="3"/>
  <c r="EE718" i="3"/>
  <c r="EJ718" i="3"/>
  <c r="EO718" i="3"/>
  <c r="ET718" i="3"/>
  <c r="DU719" i="3"/>
  <c r="DZ719" i="3"/>
  <c r="EE719" i="3"/>
  <c r="EJ719" i="3"/>
  <c r="EO719" i="3"/>
  <c r="ET719" i="3"/>
  <c r="DU720" i="3"/>
  <c r="DZ720" i="3"/>
  <c r="EE720" i="3"/>
  <c r="EJ720" i="3"/>
  <c r="EO720" i="3"/>
  <c r="ET720" i="3"/>
  <c r="DU721" i="3"/>
  <c r="DZ721" i="3"/>
  <c r="EE721" i="3"/>
  <c r="EJ721" i="3"/>
  <c r="EO721" i="3"/>
  <c r="ET721" i="3"/>
  <c r="DU722" i="3"/>
  <c r="DZ722" i="3"/>
  <c r="EE722" i="3"/>
  <c r="EJ722" i="3"/>
  <c r="EO722" i="3"/>
  <c r="ET722" i="3"/>
  <c r="DU723" i="3"/>
  <c r="DZ723" i="3"/>
  <c r="EE723" i="3"/>
  <c r="EJ723" i="3"/>
  <c r="EO723" i="3"/>
  <c r="ET723" i="3"/>
  <c r="G609" i="3"/>
  <c r="Z609" i="3"/>
  <c r="DU724" i="3"/>
  <c r="DZ724" i="3"/>
  <c r="EE724" i="3"/>
  <c r="EJ724" i="3"/>
  <c r="EO724" i="3"/>
  <c r="ET724" i="3"/>
  <c r="DU725" i="3"/>
  <c r="DZ725" i="3"/>
  <c r="EE725" i="3"/>
  <c r="EJ725" i="3"/>
  <c r="EO725" i="3"/>
  <c r="ET725" i="3"/>
  <c r="DU726" i="3"/>
  <c r="DZ726" i="3"/>
  <c r="EE726" i="3"/>
  <c r="EJ726" i="3"/>
  <c r="EO726" i="3"/>
  <c r="ET726" i="3"/>
  <c r="DU727" i="3"/>
  <c r="DZ727" i="3"/>
  <c r="EE727" i="3"/>
  <c r="EJ727" i="3"/>
  <c r="EO727" i="3"/>
  <c r="ET727" i="3"/>
  <c r="DU728" i="3"/>
  <c r="DZ728" i="3"/>
  <c r="EE728" i="3"/>
  <c r="EJ728" i="3"/>
  <c r="EO728" i="3"/>
  <c r="ET728" i="3"/>
  <c r="DU729" i="3"/>
  <c r="DZ729" i="3"/>
  <c r="EE729" i="3"/>
  <c r="EJ729" i="3"/>
  <c r="EO729" i="3"/>
  <c r="ET729" i="3"/>
  <c r="DU730" i="3"/>
  <c r="DZ730" i="3"/>
  <c r="EE730" i="3"/>
  <c r="EJ730" i="3"/>
  <c r="EO730" i="3"/>
  <c r="ET730" i="3"/>
  <c r="DU731" i="3"/>
  <c r="DZ731" i="3"/>
  <c r="EE731" i="3"/>
  <c r="EJ731" i="3"/>
  <c r="EO731" i="3"/>
  <c r="ET731" i="3"/>
  <c r="DU732" i="3"/>
  <c r="DZ732" i="3"/>
  <c r="EE732" i="3"/>
  <c r="EJ732" i="3"/>
  <c r="EO732" i="3"/>
  <c r="ET732" i="3"/>
  <c r="DU733" i="3"/>
  <c r="DZ733" i="3"/>
  <c r="EE733" i="3"/>
  <c r="EJ733" i="3"/>
  <c r="EO733" i="3"/>
  <c r="ET733" i="3"/>
  <c r="DU734" i="3"/>
  <c r="DZ734" i="3"/>
  <c r="EE734" i="3"/>
  <c r="EJ734" i="3"/>
  <c r="EO734" i="3"/>
  <c r="ET734" i="3"/>
  <c r="DU735" i="3"/>
  <c r="DZ735" i="3"/>
  <c r="EE735" i="3"/>
  <c r="EJ735" i="3"/>
  <c r="EO735" i="3"/>
  <c r="ET735" i="3"/>
  <c r="DU736" i="3"/>
  <c r="DZ736" i="3"/>
  <c r="EE736" i="3"/>
  <c r="EJ736" i="3"/>
  <c r="EO736" i="3"/>
  <c r="ET736" i="3"/>
  <c r="DU737" i="3"/>
  <c r="DZ737" i="3"/>
  <c r="EE737" i="3"/>
  <c r="EJ737" i="3"/>
  <c r="EO737" i="3"/>
  <c r="ET737" i="3"/>
  <c r="DU738" i="3"/>
  <c r="DZ738" i="3"/>
  <c r="EE738" i="3"/>
  <c r="EJ738" i="3"/>
  <c r="EO738" i="3"/>
  <c r="ET738" i="3"/>
  <c r="DU739" i="3"/>
  <c r="DZ739" i="3"/>
  <c r="EE739" i="3"/>
  <c r="EJ739" i="3"/>
  <c r="EO739" i="3"/>
  <c r="ET739" i="3"/>
  <c r="DU740" i="3"/>
  <c r="DZ740" i="3"/>
  <c r="EE740" i="3"/>
  <c r="EJ740" i="3"/>
  <c r="EO740" i="3"/>
  <c r="ET740" i="3"/>
  <c r="DU752" i="3"/>
  <c r="DZ752" i="3"/>
  <c r="EE752" i="3"/>
  <c r="EJ752" i="3"/>
  <c r="EO752" i="3"/>
  <c r="ET752" i="3"/>
  <c r="G643" i="3"/>
  <c r="Z643" i="3"/>
  <c r="G651" i="3"/>
  <c r="Z651" i="3"/>
  <c r="G659" i="3"/>
  <c r="Z659" i="3"/>
  <c r="G667" i="3"/>
  <c r="Z667" i="3"/>
  <c r="AH722" i="3"/>
  <c r="AH723" i="3"/>
  <c r="AH724" i="3"/>
  <c r="G675" i="3"/>
  <c r="Z675" i="3"/>
  <c r="G683" i="3"/>
  <c r="Z683" i="3"/>
  <c r="X718" i="3"/>
  <c r="AH718" i="3" s="1"/>
  <c r="X719" i="3"/>
  <c r="AH719" i="3" s="1"/>
  <c r="X720" i="3"/>
  <c r="X721" i="3"/>
  <c r="X722" i="3"/>
  <c r="X723" i="3"/>
  <c r="X724" i="3"/>
  <c r="X730" i="3"/>
  <c r="X731" i="3"/>
  <c r="X732" i="3"/>
  <c r="X733" i="3"/>
  <c r="X734" i="3"/>
  <c r="X735" i="3"/>
  <c r="X736" i="3"/>
  <c r="X737" i="3"/>
  <c r="X738" i="3"/>
  <c r="X739" i="3"/>
  <c r="X740" i="3"/>
  <c r="X741" i="3"/>
  <c r="M832" i="3"/>
  <c r="Q832" i="3"/>
  <c r="U832" i="3"/>
  <c r="Y832" i="3"/>
  <c r="AC832" i="3"/>
  <c r="AG832" i="3"/>
  <c r="Z902" i="3"/>
  <c r="J4" i="8" l="1"/>
  <c r="R79" i="4"/>
  <c r="E70" i="4"/>
  <c r="R65" i="4"/>
  <c r="R70" i="4" s="1"/>
  <c r="E42" i="4"/>
  <c r="E11" i="4"/>
  <c r="R9" i="4"/>
  <c r="R11" i="4" s="1"/>
  <c r="D35" i="11"/>
  <c r="BE23" i="3"/>
  <c r="E4" i="4"/>
  <c r="B26" i="4"/>
  <c r="D36" i="11"/>
  <c r="D94" i="11"/>
  <c r="D86" i="11"/>
  <c r="D87" i="11"/>
  <c r="D103" i="11"/>
  <c r="D34" i="11"/>
  <c r="D6" i="11"/>
  <c r="D25" i="11"/>
  <c r="D91" i="11"/>
  <c r="D54" i="11"/>
  <c r="D70" i="11"/>
  <c r="D93" i="11"/>
  <c r="D85" i="11"/>
  <c r="D89" i="11"/>
  <c r="D101" i="11"/>
  <c r="D32" i="11"/>
  <c r="D33" i="11"/>
  <c r="D92" i="11"/>
  <c r="D96" i="11"/>
  <c r="D88" i="11"/>
  <c r="D104" i="11"/>
  <c r="B8" i="4"/>
  <c r="N189" i="23" s="1"/>
  <c r="D95" i="11"/>
  <c r="C12" i="4"/>
  <c r="B12" i="13" s="1"/>
  <c r="D75" i="11"/>
  <c r="D62" i="11"/>
  <c r="D58" i="11"/>
  <c r="L12" i="4"/>
  <c r="D38" i="11"/>
  <c r="B42" i="4"/>
  <c r="H12" i="4"/>
  <c r="H30" i="4" s="1"/>
  <c r="H38" i="4" s="1"/>
  <c r="H63" i="4" s="1"/>
  <c r="H97" i="4" s="1"/>
  <c r="H105" i="4" s="1"/>
  <c r="D51" i="11"/>
  <c r="D49" i="11"/>
  <c r="D48" i="11"/>
  <c r="D20" i="11"/>
  <c r="D15" i="11"/>
  <c r="D8" i="11"/>
  <c r="D41" i="11"/>
  <c r="D12" i="13"/>
  <c r="D74" i="11"/>
  <c r="C12" i="13"/>
  <c r="D77" i="11"/>
  <c r="D73" i="11"/>
  <c r="D53" i="11"/>
  <c r="D21" i="11"/>
  <c r="D16" i="11"/>
  <c r="B12" i="11"/>
  <c r="D5" i="11"/>
  <c r="D66" i="11"/>
  <c r="D59" i="11"/>
  <c r="D42" i="11"/>
  <c r="D28" i="11"/>
  <c r="N63" i="4"/>
  <c r="N97" i="4" s="1"/>
  <c r="N105" i="4" s="1"/>
  <c r="D12" i="4"/>
  <c r="C43" i="11"/>
  <c r="F12" i="4"/>
  <c r="D11" i="11"/>
  <c r="F63" i="13"/>
  <c r="F97" i="13" s="1"/>
  <c r="F105" i="13" s="1"/>
  <c r="F107" i="13" s="1"/>
  <c r="D24" i="11"/>
  <c r="B39" i="11"/>
  <c r="B71" i="11"/>
  <c r="O12" i="4"/>
  <c r="D10" i="11"/>
  <c r="B43" i="11"/>
  <c r="Q12" i="4"/>
  <c r="K12" i="4"/>
  <c r="D61" i="11"/>
  <c r="B9" i="11"/>
  <c r="J12" i="4"/>
  <c r="D30" i="11"/>
  <c r="D22" i="11"/>
  <c r="D80" i="11"/>
  <c r="D31" i="11"/>
  <c r="O63" i="4"/>
  <c r="O97" i="4" s="1"/>
  <c r="O105" i="4" s="1"/>
  <c r="M63" i="4"/>
  <c r="M97" i="4" s="1"/>
  <c r="M105" i="4" s="1"/>
  <c r="N12" i="4"/>
  <c r="I12" i="4"/>
  <c r="B70" i="4"/>
  <c r="D102" i="11"/>
  <c r="P63" i="4"/>
  <c r="P97" i="4" s="1"/>
  <c r="P105" i="4" s="1"/>
  <c r="I63" i="13"/>
  <c r="I97" i="13" s="1"/>
  <c r="I105" i="13" s="1"/>
  <c r="I107" i="13" s="1"/>
  <c r="C63" i="13"/>
  <c r="C97" i="13" s="1"/>
  <c r="C105" i="13" s="1"/>
  <c r="C71" i="11"/>
  <c r="G58" i="7"/>
  <c r="I63" i="4"/>
  <c r="I97" i="4" s="1"/>
  <c r="I105" i="4" s="1"/>
  <c r="D52" i="11"/>
  <c r="D44" i="11"/>
  <c r="D18" i="11"/>
  <c r="C12" i="11"/>
  <c r="Q63" i="4"/>
  <c r="Q97" i="4" s="1"/>
  <c r="Q105" i="4" s="1"/>
  <c r="B11" i="4"/>
  <c r="C39" i="11"/>
  <c r="J63" i="13"/>
  <c r="J97" i="13" s="1"/>
  <c r="J105" i="13" s="1"/>
  <c r="J107" i="13" s="1"/>
  <c r="D60" i="11"/>
  <c r="M12" i="4"/>
  <c r="R26" i="4"/>
  <c r="R42" i="4"/>
  <c r="D63" i="13"/>
  <c r="D97" i="13" s="1"/>
  <c r="D105" i="13" s="1"/>
  <c r="D23" i="11"/>
  <c r="D19" i="11"/>
  <c r="D14" i="11"/>
  <c r="D7" i="11"/>
  <c r="G63" i="13"/>
  <c r="G97" i="13" s="1"/>
  <c r="G105" i="13" s="1"/>
  <c r="G107" i="13" s="1"/>
  <c r="K58" i="7"/>
  <c r="N188" i="23"/>
  <c r="C27" i="11"/>
  <c r="G63" i="4"/>
  <c r="G97" i="4" s="1"/>
  <c r="G105" i="4" s="1"/>
  <c r="I58" i="7"/>
  <c r="C9" i="11"/>
  <c r="T63" i="4"/>
  <c r="B38" i="4"/>
  <c r="K63" i="4"/>
  <c r="K97" i="4" s="1"/>
  <c r="CI753" i="3"/>
  <c r="X1048" i="3" s="1"/>
  <c r="BG243" i="3"/>
  <c r="BO245" i="3" s="1"/>
  <c r="T267" i="3" s="1"/>
  <c r="AH721" i="3"/>
  <c r="J7" i="8"/>
  <c r="J40" i="8" s="1"/>
  <c r="Z809" i="3" s="1"/>
  <c r="M960" i="3" s="1"/>
  <c r="M961" i="3" s="1"/>
  <c r="S38" i="21"/>
  <c r="S37" i="21"/>
  <c r="S36" i="21"/>
  <c r="S43" i="21"/>
  <c r="S35" i="21"/>
  <c r="S42" i="21"/>
  <c r="S34" i="21"/>
  <c r="U20" i="21"/>
  <c r="S41" i="21"/>
  <c r="U33" i="21"/>
  <c r="S33" i="21"/>
  <c r="S40" i="21"/>
  <c r="U32" i="21"/>
  <c r="S32" i="21"/>
  <c r="U24" i="21"/>
  <c r="U28" i="21"/>
  <c r="S39" i="21"/>
  <c r="AH720" i="3"/>
  <c r="T22" i="21"/>
  <c r="U22" i="21"/>
  <c r="U37" i="21"/>
  <c r="U29" i="21"/>
  <c r="T21" i="21"/>
  <c r="U21" i="21"/>
  <c r="U36" i="21"/>
  <c r="T43" i="21"/>
  <c r="U43" i="21"/>
  <c r="T35" i="21"/>
  <c r="U35" i="21"/>
  <c r="T27" i="21"/>
  <c r="U27" i="21"/>
  <c r="U38" i="21"/>
  <c r="R42" i="21" a="1"/>
  <c r="R42" i="21" s="1"/>
  <c r="U42" i="21"/>
  <c r="T34" i="21"/>
  <c r="U34" i="21"/>
  <c r="U26" i="21"/>
  <c r="R41" i="21" a="1"/>
  <c r="R41" i="21" s="1"/>
  <c r="U41" i="21"/>
  <c r="T25" i="21"/>
  <c r="U25" i="21"/>
  <c r="R30" i="21" a="1"/>
  <c r="R30" i="21" s="1"/>
  <c r="U30" i="21"/>
  <c r="T40" i="21"/>
  <c r="U40" i="21"/>
  <c r="T39" i="21"/>
  <c r="U39" i="21"/>
  <c r="T31" i="21"/>
  <c r="U31" i="21"/>
  <c r="T23" i="21"/>
  <c r="U23" i="21"/>
  <c r="AO23" i="20"/>
  <c r="AY1024" i="3"/>
  <c r="AF1017" i="3" s="1"/>
  <c r="C9" i="7"/>
  <c r="E9" i="7" s="1"/>
  <c r="G12" i="4"/>
  <c r="AF1014" i="3"/>
  <c r="G99" i="21"/>
  <c r="AA29" i="7"/>
  <c r="O29" i="7"/>
  <c r="AY1003" i="3"/>
  <c r="I1048" i="3" s="1"/>
  <c r="C798" i="3"/>
  <c r="AE28" i="7"/>
  <c r="Y29" i="7"/>
  <c r="G30" i="7"/>
  <c r="I30" i="7" s="1"/>
  <c r="K30" i="7" s="1"/>
  <c r="M30" i="7" s="1"/>
  <c r="O30" i="7" s="1"/>
  <c r="Q30" i="7" s="1"/>
  <c r="S30" i="7" s="1"/>
  <c r="U30" i="7" s="1"/>
  <c r="W30" i="7" s="1"/>
  <c r="Y30" i="7" s="1"/>
  <c r="AA30" i="7" s="1"/>
  <c r="AC30" i="7" s="1"/>
  <c r="AE30" i="7" s="1"/>
  <c r="AG30" i="7" s="1"/>
  <c r="G31" i="7"/>
  <c r="I31" i="7" s="1"/>
  <c r="K31" i="7" s="1"/>
  <c r="M31" i="7" s="1"/>
  <c r="O31" i="7" s="1"/>
  <c r="Q31" i="7" s="1"/>
  <c r="S31" i="7" s="1"/>
  <c r="U31" i="7" s="1"/>
  <c r="W31" i="7" s="1"/>
  <c r="Y31" i="7" s="1"/>
  <c r="AA31" i="7" s="1"/>
  <c r="AC31" i="7" s="1"/>
  <c r="AE31" i="7" s="1"/>
  <c r="AG31" i="7" s="1"/>
  <c r="E20" i="7"/>
  <c r="G20" i="7" s="1"/>
  <c r="I20" i="7" s="1"/>
  <c r="K20" i="7" s="1"/>
  <c r="M20" i="7" s="1"/>
  <c r="O20" i="7" s="1"/>
  <c r="Q20" i="7" s="1"/>
  <c r="S20" i="7" s="1"/>
  <c r="U20" i="7" s="1"/>
  <c r="W20" i="7" s="1"/>
  <c r="Y20" i="7" s="1"/>
  <c r="AA20" i="7" s="1"/>
  <c r="AC20" i="7" s="1"/>
  <c r="AE20" i="7" s="1"/>
  <c r="AG20" i="7" s="1"/>
  <c r="Y607" i="20"/>
  <c r="AP587" i="20"/>
  <c r="AJ1016" i="3"/>
  <c r="BS753" i="3"/>
  <c r="BT751" i="3" s="1"/>
  <c r="BU751" i="3" s="1"/>
  <c r="AJ1036" i="3"/>
  <c r="I15" i="21" s="1"/>
  <c r="AB234" i="20"/>
  <c r="AB250" i="20" s="1"/>
  <c r="AB252" i="20" s="1"/>
  <c r="AB254" i="20" s="1"/>
  <c r="AB260" i="20" s="1"/>
  <c r="AD209" i="20" s="1"/>
  <c r="AD211" i="20" s="1"/>
  <c r="AO71" i="20"/>
  <c r="AP375" i="20"/>
  <c r="AQ375" i="20" s="1"/>
  <c r="AK535" i="20"/>
  <c r="T813" i="20" s="1"/>
  <c r="AF813" i="20" s="1"/>
  <c r="BF753" i="3"/>
  <c r="CU753" i="3"/>
  <c r="EC648" i="3" s="1"/>
  <c r="FE718" i="3"/>
  <c r="FE753" i="3" s="1"/>
  <c r="Y7" i="15"/>
  <c r="AI7" i="15"/>
  <c r="EZ718" i="3"/>
  <c r="CP753" i="3"/>
  <c r="DX669" i="3" s="1"/>
  <c r="DU753" i="3"/>
  <c r="AG29" i="7"/>
  <c r="AC28" i="7"/>
  <c r="K29" i="7"/>
  <c r="S29" i="7"/>
  <c r="AG28" i="7"/>
  <c r="Y28" i="7"/>
  <c r="U28" i="7"/>
  <c r="S28" i="7"/>
  <c r="Q28" i="7"/>
  <c r="W28" i="7"/>
  <c r="I28" i="7"/>
  <c r="O28" i="7"/>
  <c r="AA28" i="7"/>
  <c r="G28" i="7"/>
  <c r="M28" i="7"/>
  <c r="K28" i="7"/>
  <c r="AK183" i="20"/>
  <c r="AP366" i="20"/>
  <c r="AQ366" i="20" s="1"/>
  <c r="T816" i="20"/>
  <c r="AO18" i="20"/>
  <c r="T808" i="20"/>
  <c r="AF808" i="20" s="1"/>
  <c r="BE75" i="3" s="1"/>
  <c r="R21" i="21" a="1"/>
  <c r="R21" i="21" s="1"/>
  <c r="G32" i="7"/>
  <c r="I32" i="7" s="1"/>
  <c r="K32" i="7" s="1"/>
  <c r="M32" i="7" s="1"/>
  <c r="O32" i="7" s="1"/>
  <c r="Q32" i="7" s="1"/>
  <c r="S32" i="7" s="1"/>
  <c r="U32" i="7" s="1"/>
  <c r="W32" i="7" s="1"/>
  <c r="Y32" i="7" s="1"/>
  <c r="AA32" i="7" s="1"/>
  <c r="AC32" i="7" s="1"/>
  <c r="AE32" i="7" s="1"/>
  <c r="AG32" i="7" s="1"/>
  <c r="P43" i="21" a="1"/>
  <c r="P43" i="21" s="1"/>
  <c r="G33" i="7"/>
  <c r="I33" i="7" s="1"/>
  <c r="K33" i="7" s="1"/>
  <c r="M33" i="7" s="1"/>
  <c r="O33" i="7" s="1"/>
  <c r="Q33" i="7" s="1"/>
  <c r="S33" i="7" s="1"/>
  <c r="U33" i="7" s="1"/>
  <c r="W33" i="7" s="1"/>
  <c r="Y33" i="7" s="1"/>
  <c r="AA33" i="7" s="1"/>
  <c r="AC33" i="7" s="1"/>
  <c r="AE33" i="7" s="1"/>
  <c r="AG33" i="7" s="1"/>
  <c r="G26" i="7"/>
  <c r="I26" i="7" s="1"/>
  <c r="K26" i="7" s="1"/>
  <c r="M26" i="7" s="1"/>
  <c r="O26" i="7" s="1"/>
  <c r="Q26" i="7" s="1"/>
  <c r="S26" i="7" s="1"/>
  <c r="U26" i="7" s="1"/>
  <c r="W26" i="7" s="1"/>
  <c r="Y26" i="7" s="1"/>
  <c r="AA26" i="7" s="1"/>
  <c r="AC26" i="7" s="1"/>
  <c r="AE26" i="7" s="1"/>
  <c r="AG26" i="7" s="1"/>
  <c r="G27" i="7"/>
  <c r="I27" i="7" s="1"/>
  <c r="K27" i="7" s="1"/>
  <c r="M27" i="7" s="1"/>
  <c r="O27" i="7" s="1"/>
  <c r="Q27" i="7" s="1"/>
  <c r="S27" i="7" s="1"/>
  <c r="U27" i="7" s="1"/>
  <c r="W27" i="7" s="1"/>
  <c r="Y27" i="7" s="1"/>
  <c r="AA27" i="7" s="1"/>
  <c r="AC27" i="7" s="1"/>
  <c r="AE27" i="7" s="1"/>
  <c r="AG27" i="7" s="1"/>
  <c r="I29" i="7"/>
  <c r="R28" i="21" a="1"/>
  <c r="R28" i="21" s="1"/>
  <c r="AG445" i="3"/>
  <c r="AD27" i="15" s="1"/>
  <c r="ET753" i="3"/>
  <c r="T24" i="21"/>
  <c r="B27" i="11"/>
  <c r="D26" i="11"/>
  <c r="T30" i="21"/>
  <c r="T7" i="15"/>
  <c r="AC29" i="7"/>
  <c r="M29" i="7"/>
  <c r="G29" i="7"/>
  <c r="Q29" i="7"/>
  <c r="AE29" i="7"/>
  <c r="P36" i="21" a="1"/>
  <c r="P36" i="21" s="1"/>
  <c r="T28" i="21"/>
  <c r="W29" i="7"/>
  <c r="P40" i="21" a="1"/>
  <c r="P40" i="21" s="1"/>
  <c r="U29" i="7"/>
  <c r="R25" i="21" a="1"/>
  <c r="R25" i="21" s="1"/>
  <c r="T36" i="21"/>
  <c r="T42" i="21"/>
  <c r="AD68" i="15"/>
  <c r="CU777" i="3"/>
  <c r="CY778" i="3" s="1"/>
  <c r="EJ753" i="3"/>
  <c r="T33" i="21"/>
  <c r="DO777" i="3"/>
  <c r="DS778" i="3" s="1"/>
  <c r="CZ777" i="3"/>
  <c r="DD778" i="3" s="1"/>
  <c r="EE753" i="3"/>
  <c r="DE777" i="3"/>
  <c r="DI778" i="3" s="1"/>
  <c r="R39" i="21" a="1"/>
  <c r="R39" i="21" s="1"/>
  <c r="EO753" i="3"/>
  <c r="R27" i="21" a="1"/>
  <c r="R27" i="21" s="1"/>
  <c r="DJ777" i="3"/>
  <c r="DN778" i="3" s="1"/>
  <c r="DO797" i="3"/>
  <c r="DS798" i="3" s="1"/>
  <c r="AC797" i="3"/>
  <c r="G8" i="7"/>
  <c r="DZ797" i="3"/>
  <c r="R35" i="21" a="1"/>
  <c r="R35" i="21" s="1"/>
  <c r="R43" i="21" a="1"/>
  <c r="R43" i="21" s="1"/>
  <c r="R31" i="21" a="1"/>
  <c r="R31" i="21" s="1"/>
  <c r="R988" i="3"/>
  <c r="R987" i="3"/>
  <c r="R986" i="3"/>
  <c r="AC777" i="3"/>
  <c r="T41" i="21"/>
  <c r="E105" i="20"/>
  <c r="R23" i="21" a="1"/>
  <c r="R23" i="21" s="1"/>
  <c r="E104" i="20"/>
  <c r="R40" i="21" a="1"/>
  <c r="R40" i="21" s="1"/>
  <c r="AC883" i="3"/>
  <c r="P34" i="21" a="1"/>
  <c r="P34" i="21" s="1"/>
  <c r="P41" i="21" a="1"/>
  <c r="P41" i="21" s="1"/>
  <c r="R29" i="21" a="1"/>
  <c r="R29" i="21" s="1"/>
  <c r="DZ753" i="3"/>
  <c r="R34" i="21" a="1"/>
  <c r="R34" i="21" s="1"/>
  <c r="CP777" i="3"/>
  <c r="CT778" i="3" s="1"/>
  <c r="P35" i="21" a="1"/>
  <c r="P35" i="21" s="1"/>
  <c r="R990" i="3"/>
  <c r="FT753" i="3"/>
  <c r="CZ797" i="3"/>
  <c r="DD798" i="3" s="1"/>
  <c r="EE794" i="3"/>
  <c r="EE797" i="3" s="1"/>
  <c r="R32" i="21" a="1"/>
  <c r="R32" i="21" s="1"/>
  <c r="P32" i="21" a="1"/>
  <c r="P32" i="21" s="1"/>
  <c r="T32" i="21"/>
  <c r="T26" i="21"/>
  <c r="R26" i="21" a="1"/>
  <c r="R26" i="21" s="1"/>
  <c r="CM753" i="3"/>
  <c r="X1052" i="3" s="1"/>
  <c r="DJ753" i="3"/>
  <c r="AX692" i="20" s="1"/>
  <c r="CU797" i="3"/>
  <c r="CY798" i="3" s="1"/>
  <c r="M18" i="21"/>
  <c r="R37" i="21" a="1"/>
  <c r="R37" i="21" s="1"/>
  <c r="P37" i="21" a="1"/>
  <c r="P37" i="21" s="1"/>
  <c r="T37" i="21"/>
  <c r="DO753" i="3"/>
  <c r="AX693" i="20" s="1"/>
  <c r="DE753" i="3"/>
  <c r="AX691" i="20" s="1"/>
  <c r="ET797" i="3"/>
  <c r="DJ797" i="3"/>
  <c r="DN798" i="3" s="1"/>
  <c r="EO787" i="3"/>
  <c r="EO797" i="3" s="1"/>
  <c r="EJ797" i="3"/>
  <c r="AC884" i="3"/>
  <c r="DE797" i="3"/>
  <c r="DI798" i="3" s="1"/>
  <c r="CZ753" i="3"/>
  <c r="FJ753" i="3"/>
  <c r="DU790" i="3"/>
  <c r="DU797" i="3" s="1"/>
  <c r="CP797" i="3"/>
  <c r="P39" i="21" a="1"/>
  <c r="P39" i="21" s="1"/>
  <c r="AV122" i="20"/>
  <c r="AW121" i="20" s="1"/>
  <c r="R36" i="21" a="1"/>
  <c r="R36" i="21" s="1"/>
  <c r="R22" i="21" a="1"/>
  <c r="R22" i="21" s="1"/>
  <c r="T38" i="21"/>
  <c r="T29" i="21"/>
  <c r="T20" i="21"/>
  <c r="P38" i="21" a="1"/>
  <c r="P38" i="21" s="1"/>
  <c r="R38" i="21" a="1"/>
  <c r="R38" i="21" s="1"/>
  <c r="R20" i="21" a="1"/>
  <c r="R20" i="21" s="1"/>
  <c r="P33" i="21" a="1"/>
  <c r="P33" i="21" s="1"/>
  <c r="P42" i="21" a="1"/>
  <c r="P42" i="21" s="1"/>
  <c r="G19" i="7"/>
  <c r="I19" i="7" s="1"/>
  <c r="K19" i="7" s="1"/>
  <c r="M19" i="7" s="1"/>
  <c r="O19" i="7" s="1"/>
  <c r="Q19" i="7" s="1"/>
  <c r="S19" i="7" s="1"/>
  <c r="U19" i="7" s="1"/>
  <c r="W19" i="7" s="1"/>
  <c r="Y19" i="7" s="1"/>
  <c r="AA19" i="7" s="1"/>
  <c r="AC19" i="7" s="1"/>
  <c r="AE19" i="7" s="1"/>
  <c r="AG19" i="7" s="1"/>
  <c r="R33" i="21" a="1"/>
  <c r="R33" i="21" s="1"/>
  <c r="R24" i="21" a="1"/>
  <c r="R24" i="21" s="1"/>
  <c r="E27" i="21"/>
  <c r="G60" i="21"/>
  <c r="E26" i="21"/>
  <c r="E24" i="21"/>
  <c r="F24" i="21" s="1"/>
  <c r="G40" i="8"/>
  <c r="I15" i="7"/>
  <c r="E28" i="21"/>
  <c r="E25" i="21"/>
  <c r="F25" i="21" s="1"/>
  <c r="G25" i="21" s="1"/>
  <c r="E8" i="4" l="1"/>
  <c r="R4" i="4"/>
  <c r="R8" i="4" s="1"/>
  <c r="R12" i="4" s="1"/>
  <c r="AJ621" i="20"/>
  <c r="AK794" i="20" s="1"/>
  <c r="T819" i="20" s="1"/>
  <c r="AF819" i="20" s="1"/>
  <c r="BE82" i="3" s="1"/>
  <c r="G94" i="21"/>
  <c r="D43" i="11"/>
  <c r="D71" i="11"/>
  <c r="B12" i="4"/>
  <c r="N195" i="23"/>
  <c r="D39" i="11"/>
  <c r="D12" i="11"/>
  <c r="B13" i="11"/>
  <c r="D27" i="11"/>
  <c r="T97" i="4"/>
  <c r="H63" i="13"/>
  <c r="AO39" i="20"/>
  <c r="AK62" i="20" s="1"/>
  <c r="T804" i="20" s="1"/>
  <c r="AF804" i="20" s="1"/>
  <c r="BE71" i="3" s="1"/>
  <c r="D9" i="11"/>
  <c r="C13" i="11"/>
  <c r="M58" i="7"/>
  <c r="BA1039" i="3"/>
  <c r="BA1048" i="3" s="1" a="1"/>
  <c r="BA1048" i="3" s="1"/>
  <c r="AO42" i="20"/>
  <c r="AS360" i="20"/>
  <c r="G9" i="7"/>
  <c r="G130" i="21"/>
  <c r="G132" i="21" s="1"/>
  <c r="I16" i="21" s="1"/>
  <c r="AY1005" i="3"/>
  <c r="DX635" i="3"/>
  <c r="BG752" i="3"/>
  <c r="BH752" i="3" s="1"/>
  <c r="BG751" i="3"/>
  <c r="BH751" i="3" s="1"/>
  <c r="BT719" i="3"/>
  <c r="BU719" i="3" s="1"/>
  <c r="BT727" i="3"/>
  <c r="BU727" i="3" s="1"/>
  <c r="BT735" i="3"/>
  <c r="BU735" i="3" s="1"/>
  <c r="BT743" i="3"/>
  <c r="BU743" i="3" s="1"/>
  <c r="BT752" i="3"/>
  <c r="BU752" i="3" s="1"/>
  <c r="BT720" i="3"/>
  <c r="BU720" i="3" s="1"/>
  <c r="BT728" i="3"/>
  <c r="BU728" i="3" s="1"/>
  <c r="BT736" i="3"/>
  <c r="BU736" i="3" s="1"/>
  <c r="BT744" i="3"/>
  <c r="BU744" i="3" s="1"/>
  <c r="BT718" i="3"/>
  <c r="BU718" i="3" s="1"/>
  <c r="BT721" i="3"/>
  <c r="BU721" i="3" s="1"/>
  <c r="BT729" i="3"/>
  <c r="BU729" i="3" s="1"/>
  <c r="BT737" i="3"/>
  <c r="BU737" i="3" s="1"/>
  <c r="BT745" i="3"/>
  <c r="BU745" i="3" s="1"/>
  <c r="BT731" i="3"/>
  <c r="BU731" i="3" s="1"/>
  <c r="BT739" i="3"/>
  <c r="BU739" i="3" s="1"/>
  <c r="BT748" i="3"/>
  <c r="BU748" i="3" s="1"/>
  <c r="BT734" i="3"/>
  <c r="BU734" i="3" s="1"/>
  <c r="BT750" i="3"/>
  <c r="BU750" i="3" s="1"/>
  <c r="BT722" i="3"/>
  <c r="BU722" i="3" s="1"/>
  <c r="BT730" i="3"/>
  <c r="BU730" i="3" s="1"/>
  <c r="BT738" i="3"/>
  <c r="BU738" i="3" s="1"/>
  <c r="BT746" i="3"/>
  <c r="BU746" i="3" s="1"/>
  <c r="BT723" i="3"/>
  <c r="BU723" i="3" s="1"/>
  <c r="BT747" i="3"/>
  <c r="BU747" i="3" s="1"/>
  <c r="BT724" i="3"/>
  <c r="BU724" i="3" s="1"/>
  <c r="BT732" i="3"/>
  <c r="BU732" i="3" s="1"/>
  <c r="BT740" i="3"/>
  <c r="BU740" i="3" s="1"/>
  <c r="BT726" i="3"/>
  <c r="BU726" i="3" s="1"/>
  <c r="BT742" i="3"/>
  <c r="BU742" i="3" s="1"/>
  <c r="BT725" i="3"/>
  <c r="BU725" i="3" s="1"/>
  <c r="BT733" i="3"/>
  <c r="BU733" i="3" s="1"/>
  <c r="BT741" i="3"/>
  <c r="BU741" i="3" s="1"/>
  <c r="BT749" i="3"/>
  <c r="BU749" i="3" s="1"/>
  <c r="BG724" i="3"/>
  <c r="BH724" i="3" s="1"/>
  <c r="BG725" i="3"/>
  <c r="BH725" i="3" s="1"/>
  <c r="BG733" i="3"/>
  <c r="BH733" i="3" s="1"/>
  <c r="BG741" i="3"/>
  <c r="BH741" i="3" s="1"/>
  <c r="BG749" i="3"/>
  <c r="BH749" i="3" s="1"/>
  <c r="BG726" i="3"/>
  <c r="BH726" i="3" s="1"/>
  <c r="BG734" i="3"/>
  <c r="BH734" i="3" s="1"/>
  <c r="BG742" i="3"/>
  <c r="BH742" i="3" s="1"/>
  <c r="BG750" i="3"/>
  <c r="BH750" i="3" s="1"/>
  <c r="BG722" i="3"/>
  <c r="BH722" i="3" s="1"/>
  <c r="BG738" i="3"/>
  <c r="BH738" i="3" s="1"/>
  <c r="BG719" i="3"/>
  <c r="BH719" i="3" s="1"/>
  <c r="BG727" i="3"/>
  <c r="BH727" i="3" s="1"/>
  <c r="BG735" i="3"/>
  <c r="BH735" i="3" s="1"/>
  <c r="BG743" i="3"/>
  <c r="BH743" i="3" s="1"/>
  <c r="BG721" i="3"/>
  <c r="BH721" i="3" s="1"/>
  <c r="BG737" i="3"/>
  <c r="BH737" i="3" s="1"/>
  <c r="BG746" i="3"/>
  <c r="BH746" i="3" s="1"/>
  <c r="BG740" i="3"/>
  <c r="BH740" i="3" s="1"/>
  <c r="BG720" i="3"/>
  <c r="BH720" i="3" s="1"/>
  <c r="BG728" i="3"/>
  <c r="BH728" i="3" s="1"/>
  <c r="BG736" i="3"/>
  <c r="BH736" i="3" s="1"/>
  <c r="BG744" i="3"/>
  <c r="BH744" i="3" s="1"/>
  <c r="BG718" i="3"/>
  <c r="BG729" i="3"/>
  <c r="BH729" i="3" s="1"/>
  <c r="BG745" i="3"/>
  <c r="BH745" i="3" s="1"/>
  <c r="BG730" i="3"/>
  <c r="BH730" i="3" s="1"/>
  <c r="BG732" i="3"/>
  <c r="BH732" i="3" s="1"/>
  <c r="BG748" i="3"/>
  <c r="BH748" i="3" s="1"/>
  <c r="BG723" i="3"/>
  <c r="BH723" i="3" s="1"/>
  <c r="BG731" i="3"/>
  <c r="BH731" i="3" s="1"/>
  <c r="BG739" i="3"/>
  <c r="BH739" i="3" s="1"/>
  <c r="BG747" i="3"/>
  <c r="BH747" i="3" s="1"/>
  <c r="E22" i="7"/>
  <c r="AX694" i="20"/>
  <c r="AY695" i="20" s="1"/>
  <c r="AS362" i="20"/>
  <c r="AS358" i="20" s="1"/>
  <c r="DX661" i="3"/>
  <c r="CT755" i="3"/>
  <c r="CP802" i="3"/>
  <c r="AB986" i="3" s="1"/>
  <c r="DX660" i="3"/>
  <c r="DX664" i="3"/>
  <c r="DX666" i="3"/>
  <c r="DX665" i="3"/>
  <c r="DX662" i="3"/>
  <c r="DX658" i="3"/>
  <c r="DX663" i="3"/>
  <c r="DX667" i="3"/>
  <c r="DX659" i="3"/>
  <c r="EH659" i="3"/>
  <c r="EH664" i="3"/>
  <c r="EH666" i="3"/>
  <c r="EH661" i="3"/>
  <c r="EH662" i="3"/>
  <c r="EH660" i="3"/>
  <c r="EH663" i="3"/>
  <c r="EH658" i="3"/>
  <c r="EH667" i="3"/>
  <c r="EH665" i="3"/>
  <c r="EM651" i="3"/>
  <c r="EM663" i="3"/>
  <c r="EM659" i="3"/>
  <c r="EM666" i="3"/>
  <c r="EM661" i="3"/>
  <c r="EM665" i="3"/>
  <c r="EM658" i="3"/>
  <c r="EM662" i="3"/>
  <c r="EM664" i="3"/>
  <c r="EM667" i="3"/>
  <c r="EM660" i="3"/>
  <c r="ER665" i="3"/>
  <c r="ER660" i="3"/>
  <c r="ER667" i="3"/>
  <c r="ER662" i="3"/>
  <c r="ER664" i="3"/>
  <c r="ER659" i="3"/>
  <c r="ER666" i="3"/>
  <c r="ER661" i="3"/>
  <c r="ER658" i="3"/>
  <c r="ER663" i="3"/>
  <c r="EW643" i="3"/>
  <c r="EW658" i="3"/>
  <c r="EW666" i="3"/>
  <c r="EW663" i="3"/>
  <c r="EW660" i="3"/>
  <c r="EW667" i="3"/>
  <c r="EW665" i="3"/>
  <c r="EW659" i="3"/>
  <c r="EW664" i="3"/>
  <c r="EW662" i="3"/>
  <c r="EW661" i="3"/>
  <c r="EC666" i="3"/>
  <c r="CY755" i="3"/>
  <c r="EC661" i="3"/>
  <c r="EC665" i="3"/>
  <c r="EC659" i="3"/>
  <c r="EC662" i="3"/>
  <c r="EC663" i="3"/>
  <c r="EC660" i="3"/>
  <c r="EC664" i="3"/>
  <c r="EC667" i="3"/>
  <c r="EC658" i="3"/>
  <c r="DX668" i="3"/>
  <c r="DX639" i="3"/>
  <c r="DX636" i="3"/>
  <c r="DX653" i="3"/>
  <c r="DX657" i="3"/>
  <c r="EC639" i="3"/>
  <c r="AC885" i="3"/>
  <c r="EC652" i="3"/>
  <c r="I1052" i="3"/>
  <c r="AY1006" i="3" s="1"/>
  <c r="T815" i="20"/>
  <c r="AF815" i="20" s="1"/>
  <c r="BE79" i="3" s="1"/>
  <c r="Y27" i="15"/>
  <c r="AI27" i="15"/>
  <c r="T27" i="15"/>
  <c r="Y800" i="3"/>
  <c r="G22" i="7"/>
  <c r="G35" i="7" s="1"/>
  <c r="EC645" i="3"/>
  <c r="EC647" i="3"/>
  <c r="EC637" i="3"/>
  <c r="EC653" i="3"/>
  <c r="EC649" i="3"/>
  <c r="DX646" i="3"/>
  <c r="EC638" i="3"/>
  <c r="EC650" i="3"/>
  <c r="DU778" i="3"/>
  <c r="EC657" i="3"/>
  <c r="EC656" i="3"/>
  <c r="EC643" i="3"/>
  <c r="EC668" i="3"/>
  <c r="EC669" i="3"/>
  <c r="EC646" i="3"/>
  <c r="EC635" i="3"/>
  <c r="EC636" i="3"/>
  <c r="EC651" i="3"/>
  <c r="EC640" i="3"/>
  <c r="EC644" i="3"/>
  <c r="EC655" i="3"/>
  <c r="AW118" i="20"/>
  <c r="AW116" i="20"/>
  <c r="EM636" i="3"/>
  <c r="EC654" i="3"/>
  <c r="EC641" i="3"/>
  <c r="I8" i="7"/>
  <c r="I9" i="7" s="1"/>
  <c r="T18" i="21"/>
  <c r="G51" i="21" s="1"/>
  <c r="Y801" i="3"/>
  <c r="E4" i="7" s="1"/>
  <c r="DU777" i="3"/>
  <c r="EC642" i="3"/>
  <c r="AW117" i="20"/>
  <c r="AW120" i="20"/>
  <c r="EH641" i="3"/>
  <c r="AG1045" i="3"/>
  <c r="DS755" i="3"/>
  <c r="EW652" i="3"/>
  <c r="EW647" i="3"/>
  <c r="EW644" i="3"/>
  <c r="EW656" i="3"/>
  <c r="EW650" i="3"/>
  <c r="EW654" i="3"/>
  <c r="EW655" i="3"/>
  <c r="EW657" i="3"/>
  <c r="EW653" i="3"/>
  <c r="EW639" i="3"/>
  <c r="EW648" i="3"/>
  <c r="DO802" i="3"/>
  <c r="EW646" i="3"/>
  <c r="EW645" i="3"/>
  <c r="EW642" i="3"/>
  <c r="EW668" i="3"/>
  <c r="EW649" i="3"/>
  <c r="EW635" i="3"/>
  <c r="EW640" i="3"/>
  <c r="EW641" i="3"/>
  <c r="EW638" i="3"/>
  <c r="EW636" i="3"/>
  <c r="EW669" i="3"/>
  <c r="FY753" i="3"/>
  <c r="EW637" i="3"/>
  <c r="DN755" i="3"/>
  <c r="DJ802" i="3"/>
  <c r="ER636" i="3"/>
  <c r="ER647" i="3"/>
  <c r="ER651" i="3"/>
  <c r="ER646" i="3"/>
  <c r="ER640" i="3"/>
  <c r="ER652" i="3"/>
  <c r="ER641" i="3"/>
  <c r="ER643" i="3"/>
  <c r="ER644" i="3"/>
  <c r="ER655" i="3"/>
  <c r="ER669" i="3"/>
  <c r="ER653" i="3"/>
  <c r="ER635" i="3"/>
  <c r="ER638" i="3"/>
  <c r="ER657" i="3"/>
  <c r="ER645" i="3"/>
  <c r="ER649" i="3"/>
  <c r="ER637" i="3"/>
  <c r="ER656" i="3"/>
  <c r="ER639" i="3"/>
  <c r="ER654" i="3"/>
  <c r="ER648" i="3"/>
  <c r="EM652" i="3"/>
  <c r="AG1049" i="3"/>
  <c r="ER642" i="3"/>
  <c r="CZ802" i="3"/>
  <c r="AB988" i="3" s="1"/>
  <c r="AJ988" i="3" s="1"/>
  <c r="EH643" i="3"/>
  <c r="EH654" i="3"/>
  <c r="EH639" i="3"/>
  <c r="EH651" i="3"/>
  <c r="EH635" i="3"/>
  <c r="EH647" i="3"/>
  <c r="EH645" i="3"/>
  <c r="EH649" i="3"/>
  <c r="EH650" i="3"/>
  <c r="EH669" i="3"/>
  <c r="EH638" i="3"/>
  <c r="EH652" i="3"/>
  <c r="EH648" i="3"/>
  <c r="EH636" i="3"/>
  <c r="DD755" i="3"/>
  <c r="EH642" i="3"/>
  <c r="EH640" i="3"/>
  <c r="EH655" i="3"/>
  <c r="EH644" i="3"/>
  <c r="EH657" i="3"/>
  <c r="EH646" i="3"/>
  <c r="EH656" i="3"/>
  <c r="EH668" i="3"/>
  <c r="G42" i="21" a="1"/>
  <c r="G42" i="21" s="1"/>
  <c r="G43" i="21" s="1"/>
  <c r="O20" i="21" s="1"/>
  <c r="DX649" i="3"/>
  <c r="DX640" i="3"/>
  <c r="DX642" i="3"/>
  <c r="DX641" i="3"/>
  <c r="DX656" i="3"/>
  <c r="DX652" i="3"/>
  <c r="DX647" i="3"/>
  <c r="DX655" i="3"/>
  <c r="DX644" i="3"/>
  <c r="DX654" i="3"/>
  <c r="DX648" i="3"/>
  <c r="DO754" i="3"/>
  <c r="DX651" i="3"/>
  <c r="DX638" i="3"/>
  <c r="DX650" i="3"/>
  <c r="DX643" i="3"/>
  <c r="EH653" i="3"/>
  <c r="EW651" i="3"/>
  <c r="DX637" i="3"/>
  <c r="EZ753" i="3"/>
  <c r="ER650" i="3"/>
  <c r="AW119" i="20"/>
  <c r="DX645" i="3"/>
  <c r="CU802" i="3"/>
  <c r="AB987" i="3" s="1"/>
  <c r="AJ987" i="3" s="1"/>
  <c r="ER668" i="3"/>
  <c r="CT798" i="3"/>
  <c r="DU800" i="3" s="1"/>
  <c r="DU799" i="3"/>
  <c r="DE802" i="3"/>
  <c r="AB989" i="3" s="1"/>
  <c r="AJ989" i="3" s="1"/>
  <c r="EM650" i="3"/>
  <c r="EM646" i="3"/>
  <c r="EM653" i="3"/>
  <c r="EM641" i="3"/>
  <c r="EM654" i="3"/>
  <c r="DI755" i="3"/>
  <c r="EM669" i="3"/>
  <c r="EM637" i="3"/>
  <c r="EM657" i="3"/>
  <c r="EM655" i="3"/>
  <c r="EM668" i="3"/>
  <c r="EM640" i="3"/>
  <c r="EM645" i="3"/>
  <c r="EM647" i="3"/>
  <c r="EM639" i="3"/>
  <c r="EM649" i="3"/>
  <c r="EM642" i="3"/>
  <c r="EM656" i="3"/>
  <c r="EM644" i="3"/>
  <c r="EM638" i="3"/>
  <c r="EM648" i="3"/>
  <c r="EH637" i="3"/>
  <c r="ET799" i="3"/>
  <c r="FO753" i="3"/>
  <c r="EM635" i="3"/>
  <c r="EM643" i="3"/>
  <c r="E6" i="7"/>
  <c r="K15" i="7"/>
  <c r="I22" i="7"/>
  <c r="I35" i="7" s="1"/>
  <c r="E29" i="21"/>
  <c r="G24" i="21"/>
  <c r="AK469" i="20" l="1"/>
  <c r="T817" i="20" s="1"/>
  <c r="AF817" i="20" s="1"/>
  <c r="BE80" i="3" s="1"/>
  <c r="E12" i="4"/>
  <c r="O22" i="21"/>
  <c r="P22" i="21" s="1" a="1"/>
  <c r="P22" i="21" s="1"/>
  <c r="S22" i="21" s="1"/>
  <c r="O21" i="21"/>
  <c r="P21" i="21" s="1" a="1"/>
  <c r="P21" i="21" s="1"/>
  <c r="S21" i="21" s="1"/>
  <c r="AK84" i="20"/>
  <c r="AK191" i="20" s="1"/>
  <c r="T811" i="20" s="1"/>
  <c r="AF811" i="20" s="1"/>
  <c r="BE76" i="3" s="1"/>
  <c r="D13" i="11"/>
  <c r="O58" i="7"/>
  <c r="T105" i="4"/>
  <c r="H97" i="13"/>
  <c r="P29" i="21" a="1"/>
  <c r="P29" i="21" s="1"/>
  <c r="S29" i="21" s="1"/>
  <c r="P31" i="21" a="1"/>
  <c r="P31" i="21" s="1"/>
  <c r="S31" i="21" s="1"/>
  <c r="P30" i="21" a="1"/>
  <c r="P30" i="21" s="1"/>
  <c r="S30" i="21" s="1"/>
  <c r="P25" i="21" a="1"/>
  <c r="P25" i="21" s="1"/>
  <c r="S25" i="21" s="1"/>
  <c r="P28" i="21" a="1"/>
  <c r="P28" i="21" s="1"/>
  <c r="S28" i="21" s="1"/>
  <c r="P27" i="21" a="1"/>
  <c r="P27" i="21" s="1"/>
  <c r="S27" i="21" s="1"/>
  <c r="P26" i="21" a="1"/>
  <c r="P26" i="21" s="1"/>
  <c r="S26" i="21" s="1"/>
  <c r="P23" i="21" a="1"/>
  <c r="P23" i="21" s="1"/>
  <c r="S23" i="21" s="1"/>
  <c r="P24" i="21" a="1"/>
  <c r="P24" i="21" s="1"/>
  <c r="S24" i="21" s="1"/>
  <c r="P20" i="21" a="1"/>
  <c r="P20" i="21" s="1"/>
  <c r="S20" i="21" s="1"/>
  <c r="DU755" i="3"/>
  <c r="O756" i="3" s="1"/>
  <c r="BG753" i="3"/>
  <c r="BU753" i="3"/>
  <c r="AH753" i="3" s="1"/>
  <c r="BE43" i="3" s="1"/>
  <c r="E35" i="7"/>
  <c r="BT753" i="3"/>
  <c r="AX695" i="20"/>
  <c r="AO695" i="20" s="1"/>
  <c r="BH718" i="3"/>
  <c r="DX670" i="3"/>
  <c r="E130" i="20" s="1"/>
  <c r="E133" i="20" s="1"/>
  <c r="E136" i="20" s="1"/>
  <c r="AW122" i="20"/>
  <c r="K8" i="7"/>
  <c r="M8" i="7" s="1"/>
  <c r="G4" i="7"/>
  <c r="G5" i="7" s="1"/>
  <c r="EC670" i="3"/>
  <c r="J130" i="20" s="1"/>
  <c r="J133" i="20" s="1"/>
  <c r="J136" i="20" s="1"/>
  <c r="Z818" i="3"/>
  <c r="E5" i="7"/>
  <c r="EW670" i="3"/>
  <c r="AD130" i="20" s="1"/>
  <c r="AD133" i="20" s="1"/>
  <c r="AD136" i="20" s="1"/>
  <c r="EH670" i="3"/>
  <c r="O130" i="20" s="1"/>
  <c r="O133" i="20" s="1"/>
  <c r="O136" i="20" s="1"/>
  <c r="ER670" i="3"/>
  <c r="Y130" i="20" s="1"/>
  <c r="Y133" i="20" s="1"/>
  <c r="Y136" i="20" s="1"/>
  <c r="EM670" i="3"/>
  <c r="T130" i="20" s="1"/>
  <c r="T133" i="20" s="1"/>
  <c r="T136" i="20" s="1"/>
  <c r="AJ986" i="3"/>
  <c r="AB990" i="3"/>
  <c r="AJ990" i="3" s="1"/>
  <c r="G6" i="7"/>
  <c r="E7" i="7"/>
  <c r="M15" i="7"/>
  <c r="K22" i="7"/>
  <c r="K35" i="7" s="1"/>
  <c r="F27" i="21"/>
  <c r="G61" i="21"/>
  <c r="G63" i="21" s="1"/>
  <c r="G65" i="21" s="1"/>
  <c r="E13" i="21" s="1"/>
  <c r="F28" i="21"/>
  <c r="G28" i="21" s="1"/>
  <c r="G52" i="21"/>
  <c r="G54" i="21" s="1"/>
  <c r="G56" i="21" s="1"/>
  <c r="E12" i="21" s="1"/>
  <c r="T805" i="20" l="1"/>
  <c r="AF805" i="20" s="1"/>
  <c r="BE72" i="3" s="1"/>
  <c r="H105" i="13"/>
  <c r="T107" i="4"/>
  <c r="H107" i="13" s="1"/>
  <c r="Q58" i="7"/>
  <c r="G45" i="21"/>
  <c r="G47" i="21" s="1"/>
  <c r="E10" i="21" s="1"/>
  <c r="E11" i="21"/>
  <c r="AP705" i="20"/>
  <c r="AP706" i="20"/>
  <c r="I4" i="7"/>
  <c r="I5" i="7" s="1"/>
  <c r="K9" i="7"/>
  <c r="E11" i="7"/>
  <c r="E37" i="7" s="1"/>
  <c r="AJ992" i="3"/>
  <c r="E138" i="20"/>
  <c r="E139" i="20" s="1"/>
  <c r="AK143" i="20" s="1"/>
  <c r="T807" i="20" s="1"/>
  <c r="AF807" i="20" s="1"/>
  <c r="BE74" i="3" s="1"/>
  <c r="AB991" i="3"/>
  <c r="DU802" i="3"/>
  <c r="U373" i="20" s="1"/>
  <c r="P421" i="3"/>
  <c r="I6" i="7"/>
  <c r="G7" i="7"/>
  <c r="G11" i="7" s="1"/>
  <c r="G37" i="7" s="1"/>
  <c r="M22" i="7"/>
  <c r="M35" i="7" s="1"/>
  <c r="O15" i="7"/>
  <c r="M9" i="7"/>
  <c r="O8" i="7"/>
  <c r="G27" i="21"/>
  <c r="F26" i="21"/>
  <c r="AJ1029" i="3" l="1"/>
  <c r="AJ994" i="3"/>
  <c r="AD11" i="15"/>
  <c r="AD23" i="15" s="1"/>
  <c r="AD26" i="15" s="1"/>
  <c r="AD28" i="15" s="1"/>
  <c r="AI11" i="15"/>
  <c r="AI23" i="15" s="1"/>
  <c r="AI26" i="15" s="1"/>
  <c r="AI28" i="15" s="1"/>
  <c r="S58" i="7"/>
  <c r="AJ1045" i="3"/>
  <c r="AJ1049" i="3"/>
  <c r="AP553" i="20" s="1"/>
  <c r="AP550" i="20"/>
  <c r="K4" i="7"/>
  <c r="M4" i="7" s="1"/>
  <c r="K6" i="7"/>
  <c r="I7" i="7"/>
  <c r="I11" i="7" s="1"/>
  <c r="I37" i="7" s="1"/>
  <c r="G26" i="21"/>
  <c r="F29" i="21"/>
  <c r="G29" i="21"/>
  <c r="O22" i="7"/>
  <c r="O35" i="7" s="1"/>
  <c r="Q15" i="7"/>
  <c r="O9" i="7"/>
  <c r="Q8" i="7"/>
  <c r="U58" i="7" l="1"/>
  <c r="AJ1053" i="3"/>
  <c r="AP552" i="20"/>
  <c r="AP554" i="20" s="1"/>
  <c r="K5" i="7"/>
  <c r="O4" i="7"/>
  <c r="M5" i="7"/>
  <c r="M6" i="7"/>
  <c r="K7" i="7"/>
  <c r="Q22" i="7"/>
  <c r="Q35" i="7" s="1"/>
  <c r="S15" i="7"/>
  <c r="G79" i="21"/>
  <c r="G31" i="21"/>
  <c r="G33" i="21" s="1"/>
  <c r="E9" i="21" s="1"/>
  <c r="G88" i="21"/>
  <c r="G90" i="21" s="1"/>
  <c r="E16" i="21" s="1"/>
  <c r="G111" i="21"/>
  <c r="G96" i="21"/>
  <c r="Q9" i="7"/>
  <c r="S8" i="7"/>
  <c r="G80" i="21" l="1"/>
  <c r="E15" i="21" s="1"/>
  <c r="W58" i="7"/>
  <c r="T24" i="15"/>
  <c r="AP557" i="20"/>
  <c r="AP556" i="20" s="1"/>
  <c r="AP559" i="20" s="1"/>
  <c r="AF552" i="20" s="1"/>
  <c r="K11" i="7"/>
  <c r="K37" i="7" s="1"/>
  <c r="O5" i="7"/>
  <c r="Q4" i="7"/>
  <c r="M7" i="7"/>
  <c r="M11" i="7" s="1"/>
  <c r="M37" i="7" s="1"/>
  <c r="O6" i="7"/>
  <c r="G101" i="21"/>
  <c r="G113" i="21"/>
  <c r="G97" i="21"/>
  <c r="S22" i="7"/>
  <c r="S35" i="7" s="1"/>
  <c r="U15" i="7"/>
  <c r="U8" i="7"/>
  <c r="S9" i="7"/>
  <c r="Y58" i="7" l="1"/>
  <c r="G115" i="21"/>
  <c r="E17" i="21" s="1"/>
  <c r="E14" i="21" s="1"/>
  <c r="E18" i="21" s="1"/>
  <c r="S4" i="7"/>
  <c r="Q5" i="7"/>
  <c r="O7" i="7"/>
  <c r="O11" i="7" s="1"/>
  <c r="O37" i="7" s="1"/>
  <c r="Q6" i="7"/>
  <c r="U22" i="7"/>
  <c r="U35" i="7" s="1"/>
  <c r="W15" i="7"/>
  <c r="U9" i="7"/>
  <c r="W8" i="7"/>
  <c r="AA58" i="7" l="1"/>
  <c r="U4" i="7"/>
  <c r="S5" i="7"/>
  <c r="Q7" i="7"/>
  <c r="Q11" i="7" s="1"/>
  <c r="Q37" i="7" s="1"/>
  <c r="S6" i="7"/>
  <c r="W22" i="7"/>
  <c r="W35" i="7" s="1"/>
  <c r="Y15" i="7"/>
  <c r="W9" i="7"/>
  <c r="Y8" i="7"/>
  <c r="AC58" i="7" l="1"/>
  <c r="U5" i="7"/>
  <c r="W4" i="7"/>
  <c r="S7" i="7"/>
  <c r="S11" i="7" s="1"/>
  <c r="S37" i="7" s="1"/>
  <c r="U6" i="7"/>
  <c r="Y22" i="7"/>
  <c r="Y35" i="7" s="1"/>
  <c r="AA15" i="7"/>
  <c r="Y9" i="7"/>
  <c r="AA8" i="7"/>
  <c r="AG58" i="7" l="1"/>
  <c r="AE58" i="7"/>
  <c r="W5" i="7"/>
  <c r="Y4" i="7"/>
  <c r="U7" i="7"/>
  <c r="U11" i="7" s="1"/>
  <c r="U37" i="7" s="1"/>
  <c r="W6" i="7"/>
  <c r="AC15" i="7"/>
  <c r="AA22" i="7"/>
  <c r="AA35" i="7" s="1"/>
  <c r="AC8" i="7"/>
  <c r="AA9" i="7"/>
  <c r="AA4" i="7" l="1"/>
  <c r="Y5" i="7"/>
  <c r="Y6" i="7"/>
  <c r="W7" i="7"/>
  <c r="W11" i="7" s="1"/>
  <c r="W37" i="7" s="1"/>
  <c r="AE15" i="7"/>
  <c r="AC22" i="7"/>
  <c r="AC35" i="7" s="1"/>
  <c r="AC9" i="7"/>
  <c r="AE8" i="7"/>
  <c r="AA5" i="7" l="1"/>
  <c r="AC4" i="7"/>
  <c r="Y7" i="7"/>
  <c r="Y11" i="7" s="1"/>
  <c r="Y37" i="7" s="1"/>
  <c r="AA6" i="7"/>
  <c r="AE22" i="7"/>
  <c r="AE35" i="7" s="1"/>
  <c r="AG15" i="7"/>
  <c r="AG22" i="7" s="1"/>
  <c r="AG35" i="7" s="1"/>
  <c r="AE9" i="7"/>
  <c r="AG8" i="7"/>
  <c r="AG9" i="7" s="1"/>
  <c r="AC5" i="7" l="1"/>
  <c r="AE4" i="7"/>
  <c r="AC6" i="7"/>
  <c r="AA7" i="7"/>
  <c r="AA11" i="7" s="1"/>
  <c r="AA37" i="7" s="1"/>
  <c r="AE5" i="7" l="1"/>
  <c r="AG4" i="7"/>
  <c r="AE6" i="7"/>
  <c r="AC7" i="7"/>
  <c r="AC11" i="7" s="1"/>
  <c r="AC37" i="7" s="1"/>
  <c r="AG5" i="7" l="1"/>
  <c r="AE7" i="7"/>
  <c r="AE11" i="7" s="1"/>
  <c r="AE37" i="7" s="1"/>
  <c r="AG6" i="7"/>
  <c r="AG7" i="7" l="1"/>
  <c r="AG11" i="7" s="1"/>
  <c r="AG37" i="7" s="1"/>
  <c r="BH753" i="3" l="1"/>
  <c r="AC753" i="3" s="1"/>
  <c r="BE42" i="3" s="1"/>
  <c r="E93" i="20" l="1"/>
  <c r="E94" i="20" s="1"/>
  <c r="E95" i="20" s="1"/>
  <c r="AP95" i="20" s="1"/>
  <c r="E103" i="20"/>
  <c r="E106" i="20" s="1"/>
  <c r="AP106" i="20" s="1"/>
  <c r="AK109" i="20" l="1"/>
  <c r="T806" i="20" s="1"/>
  <c r="AF806" i="20" s="1"/>
  <c r="BE73" i="3" s="1"/>
  <c r="H3" i="21"/>
  <c r="J38" i="4"/>
  <c r="J63" i="4" s="1"/>
  <c r="J97" i="4" s="1"/>
  <c r="J108" i="4" l="1"/>
  <c r="J104" i="4"/>
  <c r="J105" i="4" s="1"/>
  <c r="Y64" i="15"/>
  <c r="Y68" i="15" s="1"/>
  <c r="Y69" i="15" s="1"/>
  <c r="AO627" i="3" l="1"/>
  <c r="AF627" i="3" l="1"/>
  <c r="E40" i="7" s="1"/>
  <c r="F30" i="4"/>
  <c r="N10" i="23"/>
  <c r="F108" i="4"/>
  <c r="F38" i="4" l="1"/>
  <c r="F63" i="4" s="1"/>
  <c r="F97" i="4" s="1"/>
  <c r="F105" i="4" s="1"/>
  <c r="E30" i="4"/>
  <c r="W40" i="7"/>
  <c r="W43" i="7" s="1"/>
  <c r="AG40" i="7"/>
  <c r="AG43" i="7" s="1"/>
  <c r="AA40" i="7"/>
  <c r="AA43" i="7" s="1"/>
  <c r="E43" i="7"/>
  <c r="Q40" i="7"/>
  <c r="Q43" i="7" s="1"/>
  <c r="G40" i="7"/>
  <c r="G43" i="7" s="1"/>
  <c r="S40" i="7"/>
  <c r="S43" i="7" s="1"/>
  <c r="AC40" i="7"/>
  <c r="AC43" i="7" s="1"/>
  <c r="Y40" i="7"/>
  <c r="Y43" i="7" s="1"/>
  <c r="O40" i="7"/>
  <c r="O43" i="7" s="1"/>
  <c r="M40" i="7"/>
  <c r="M43" i="7" s="1"/>
  <c r="K40" i="7"/>
  <c r="K43" i="7" s="1"/>
  <c r="U40" i="7"/>
  <c r="U43" i="7" s="1"/>
  <c r="AE40" i="7"/>
  <c r="AE43" i="7" s="1"/>
  <c r="I40" i="7"/>
  <c r="I43" i="7" s="1"/>
  <c r="C56" i="4"/>
  <c r="AE45" i="7" l="1"/>
  <c r="AE49" i="7"/>
  <c r="G45" i="7"/>
  <c r="G49" i="7"/>
  <c r="U49" i="7"/>
  <c r="U45" i="7"/>
  <c r="Q49" i="7"/>
  <c r="Q45" i="7"/>
  <c r="K45" i="7"/>
  <c r="K49" i="7"/>
  <c r="E49" i="7"/>
  <c r="E45" i="7"/>
  <c r="M45" i="7"/>
  <c r="M49" i="7"/>
  <c r="AA49" i="7"/>
  <c r="AA45" i="7"/>
  <c r="C75" i="4"/>
  <c r="AG45" i="7"/>
  <c r="AG49" i="7"/>
  <c r="C57" i="11"/>
  <c r="B56" i="4"/>
  <c r="E56" i="4" s="1"/>
  <c r="B57" i="11"/>
  <c r="B63" i="11" s="1"/>
  <c r="B56" i="13"/>
  <c r="C62" i="4"/>
  <c r="O45" i="7"/>
  <c r="O49" i="7"/>
  <c r="Y49" i="7"/>
  <c r="Y45" i="7"/>
  <c r="W49" i="7"/>
  <c r="W45" i="7"/>
  <c r="AC49" i="7"/>
  <c r="AC45" i="7"/>
  <c r="R30" i="4"/>
  <c r="R38" i="4" s="1"/>
  <c r="E38" i="4"/>
  <c r="I45" i="7"/>
  <c r="I49" i="7"/>
  <c r="S49" i="7"/>
  <c r="S45" i="7"/>
  <c r="U48" i="7" l="1"/>
  <c r="U47" i="7"/>
  <c r="U60" i="7"/>
  <c r="AA47" i="7"/>
  <c r="AA60" i="7"/>
  <c r="AA48" i="7"/>
  <c r="W60" i="7"/>
  <c r="W48" i="7"/>
  <c r="W47" i="7"/>
  <c r="Y47" i="7"/>
  <c r="Y60" i="7"/>
  <c r="Y48" i="7"/>
  <c r="C63" i="11"/>
  <c r="D63" i="11" s="1"/>
  <c r="D57" i="11"/>
  <c r="M48" i="7"/>
  <c r="M47" i="7"/>
  <c r="M60" i="7"/>
  <c r="I60" i="7"/>
  <c r="I47" i="7"/>
  <c r="I48" i="7"/>
  <c r="E48" i="7"/>
  <c r="E60" i="7"/>
  <c r="E47" i="7"/>
  <c r="AG47" i="7"/>
  <c r="AG60" i="7"/>
  <c r="AG48" i="7"/>
  <c r="G60" i="7"/>
  <c r="G48" i="7"/>
  <c r="G47" i="7"/>
  <c r="S47" i="7"/>
  <c r="S60" i="7"/>
  <c r="S48" i="7"/>
  <c r="R56" i="4"/>
  <c r="R62" i="4" s="1"/>
  <c r="E62" i="4"/>
  <c r="B76" i="11"/>
  <c r="B78" i="11" s="1"/>
  <c r="B75" i="4"/>
  <c r="E75" i="4" s="1"/>
  <c r="C76" i="11"/>
  <c r="B75" i="13"/>
  <c r="C77" i="4"/>
  <c r="Q60" i="7"/>
  <c r="Q47" i="7"/>
  <c r="Q48" i="7"/>
  <c r="O47" i="7"/>
  <c r="O60" i="7"/>
  <c r="O48" i="7"/>
  <c r="AC47" i="7"/>
  <c r="AC60" i="7"/>
  <c r="AC48" i="7"/>
  <c r="B62" i="13"/>
  <c r="B62" i="4"/>
  <c r="K60" i="7"/>
  <c r="K47" i="7"/>
  <c r="K48" i="7"/>
  <c r="AE48" i="7"/>
  <c r="AE60" i="7"/>
  <c r="AE47" i="7"/>
  <c r="AC66" i="7" l="1"/>
  <c r="AC67" i="7"/>
  <c r="AC62" i="7"/>
  <c r="B77" i="13"/>
  <c r="B77" i="4"/>
  <c r="S67" i="7"/>
  <c r="S62" i="7"/>
  <c r="S66" i="7"/>
  <c r="W67" i="7"/>
  <c r="W66" i="7"/>
  <c r="W62" i="7"/>
  <c r="E62" i="7"/>
  <c r="E67" i="7"/>
  <c r="E66" i="7"/>
  <c r="C78" i="11"/>
  <c r="D78" i="11" s="1"/>
  <c r="D76" i="11"/>
  <c r="AA67" i="7"/>
  <c r="AA66" i="7"/>
  <c r="AA62" i="7"/>
  <c r="R75" i="4"/>
  <c r="R77" i="4" s="1"/>
  <c r="E77" i="4"/>
  <c r="Q67" i="7"/>
  <c r="Q62" i="7"/>
  <c r="Q66" i="7"/>
  <c r="O67" i="7"/>
  <c r="O66" i="7"/>
  <c r="O62" i="7"/>
  <c r="K66" i="7"/>
  <c r="K67" i="7"/>
  <c r="K62" i="7"/>
  <c r="G66" i="7"/>
  <c r="G67" i="7"/>
  <c r="G62" i="7"/>
  <c r="Y67" i="7"/>
  <c r="Y62" i="7"/>
  <c r="Y66" i="7"/>
  <c r="U67" i="7"/>
  <c r="U66" i="7"/>
  <c r="U62" i="7"/>
  <c r="AE67" i="7"/>
  <c r="AE66" i="7"/>
  <c r="AE62" i="7"/>
  <c r="I66" i="7"/>
  <c r="I62" i="7"/>
  <c r="I67" i="7"/>
  <c r="AG66" i="7"/>
  <c r="AG67" i="7"/>
  <c r="AG62" i="7"/>
  <c r="M66" i="7"/>
  <c r="M67" i="7"/>
  <c r="M62" i="7"/>
  <c r="E70" i="7" l="1"/>
  <c r="E72" i="7" s="1"/>
  <c r="S70" i="7"/>
  <c r="S72" i="7" s="1"/>
  <c r="O70" i="7"/>
  <c r="O72" i="7" s="1"/>
  <c r="AC70" i="7"/>
  <c r="AC72" i="7" s="1"/>
  <c r="Q70" i="7"/>
  <c r="Q72" i="7" s="1"/>
  <c r="Y70" i="7"/>
  <c r="Y72" i="7" s="1"/>
  <c r="AA70" i="7"/>
  <c r="AA72" i="7" s="1"/>
  <c r="AG70" i="7"/>
  <c r="AG72" i="7" s="1"/>
  <c r="U70" i="7"/>
  <c r="U72" i="7" s="1"/>
  <c r="G70" i="7"/>
  <c r="G72" i="7" s="1"/>
  <c r="K70" i="7"/>
  <c r="K72" i="7" s="1"/>
  <c r="I70" i="7"/>
  <c r="I72" i="7" s="1"/>
  <c r="W70" i="7"/>
  <c r="W72" i="7" s="1"/>
  <c r="M70" i="7"/>
  <c r="M72" i="7" s="1"/>
  <c r="AE70" i="7"/>
  <c r="AE72" i="7" s="1"/>
  <c r="AM554" i="3"/>
  <c r="AM566" i="3" s="1"/>
  <c r="AM555" i="3"/>
  <c r="AA919" i="3" s="1"/>
  <c r="AM559" i="3"/>
  <c r="AM560" i="3" s="1"/>
  <c r="AM561" i="3"/>
  <c r="AO632" i="3"/>
  <c r="AO639" i="3" s="1"/>
  <c r="AO633" i="3"/>
  <c r="AO640" i="3"/>
  <c r="AE699" i="3"/>
  <c r="AA918" i="3"/>
  <c r="AB50" i="15"/>
  <c r="BE62" i="3" s="1"/>
  <c r="C46" i="11"/>
  <c r="D46" i="11" s="1"/>
  <c r="B50" i="11"/>
  <c r="C84" i="11"/>
  <c r="C90" i="11"/>
  <c r="B100" i="11"/>
  <c r="B105" i="11" s="1"/>
  <c r="B49" i="13"/>
  <c r="B89" i="13"/>
  <c r="B104" i="13"/>
  <c r="B45" i="4"/>
  <c r="E45" i="4" s="1"/>
  <c r="C45" i="4"/>
  <c r="B46" i="11" s="1"/>
  <c r="B55" i="11" s="1"/>
  <c r="B64" i="11" s="1"/>
  <c r="S45" i="4"/>
  <c r="E45" i="13" s="1"/>
  <c r="C46" i="4"/>
  <c r="B47" i="11" s="1"/>
  <c r="D46" i="4"/>
  <c r="AZ1045" i="3" s="1"/>
  <c r="L46" i="4"/>
  <c r="L54" i="4" s="1"/>
  <c r="L63" i="4" s="1"/>
  <c r="S46" i="4"/>
  <c r="E46" i="13" s="1"/>
  <c r="B49" i="4"/>
  <c r="C49" i="4"/>
  <c r="C50" i="11" s="1"/>
  <c r="D50" i="11" s="1"/>
  <c r="E49" i="4"/>
  <c r="R49" i="4" s="1"/>
  <c r="S49" i="4"/>
  <c r="E49" i="13" s="1"/>
  <c r="D54" i="4"/>
  <c r="D63" i="4" s="1"/>
  <c r="C80" i="4"/>
  <c r="B81" i="11" s="1"/>
  <c r="B82" i="11" s="1"/>
  <c r="D80" i="4"/>
  <c r="L80" i="4"/>
  <c r="L81" i="4" s="1"/>
  <c r="D81" i="4"/>
  <c r="C83" i="4"/>
  <c r="C96" i="4" s="1"/>
  <c r="C89" i="4"/>
  <c r="B90" i="11" s="1"/>
  <c r="D89" i="4"/>
  <c r="B89" i="4" s="1"/>
  <c r="C99" i="4"/>
  <c r="B99" i="13" s="1"/>
  <c r="D99" i="4"/>
  <c r="L99" i="4" s="1"/>
  <c r="L104" i="4" s="1"/>
  <c r="K99" i="4"/>
  <c r="C104" i="4"/>
  <c r="D104" i="4"/>
  <c r="B104" i="4" s="1"/>
  <c r="K104" i="4"/>
  <c r="K105" i="4"/>
  <c r="E108" i="4"/>
  <c r="K108" i="4"/>
  <c r="L108" i="4"/>
  <c r="I9" i="21"/>
  <c r="G144" i="21" s="1"/>
  <c r="G143" i="21"/>
  <c r="AZ1049" i="3" l="1"/>
  <c r="AZ1052" i="3"/>
  <c r="D90" i="11"/>
  <c r="D84" i="11"/>
  <c r="AB48" i="15"/>
  <c r="AO641" i="3"/>
  <c r="B96" i="13"/>
  <c r="B96" i="4"/>
  <c r="R45" i="4"/>
  <c r="S89" i="4"/>
  <c r="C81" i="4"/>
  <c r="B80" i="4"/>
  <c r="E80" i="4" s="1"/>
  <c r="S54" i="4"/>
  <c r="B84" i="11"/>
  <c r="B97" i="11" s="1"/>
  <c r="B98" i="11" s="1"/>
  <c r="B106" i="11" s="1"/>
  <c r="B99" i="4"/>
  <c r="E99" i="4" s="1"/>
  <c r="B80" i="13"/>
  <c r="B46" i="13"/>
  <c r="C97" i="11"/>
  <c r="D97" i="11" s="1"/>
  <c r="C47" i="11"/>
  <c r="D47" i="11" s="1"/>
  <c r="S99" i="4"/>
  <c r="L89" i="4"/>
  <c r="L96" i="4" s="1"/>
  <c r="L97" i="4" s="1"/>
  <c r="L105" i="4" s="1"/>
  <c r="B83" i="4"/>
  <c r="E83" i="4" s="1"/>
  <c r="S80" i="4"/>
  <c r="B46" i="4"/>
  <c r="E46" i="4" s="1"/>
  <c r="R46" i="4" s="1"/>
  <c r="B45" i="13"/>
  <c r="C100" i="11"/>
  <c r="C55" i="11"/>
  <c r="D96" i="4"/>
  <c r="D97" i="4" s="1"/>
  <c r="D105" i="4" s="1"/>
  <c r="C54" i="4"/>
  <c r="B83" i="13"/>
  <c r="C81" i="11"/>
  <c r="BE21" i="3"/>
  <c r="BE68" i="3" l="1"/>
  <c r="E54" i="4"/>
  <c r="E63" i="4" s="1"/>
  <c r="D55" i="11"/>
  <c r="C64" i="11"/>
  <c r="B81" i="13"/>
  <c r="B81" i="4"/>
  <c r="D100" i="11"/>
  <c r="C105" i="11"/>
  <c r="D105" i="11" s="1"/>
  <c r="E89" i="13"/>
  <c r="S96" i="4"/>
  <c r="E96" i="13" s="1"/>
  <c r="R54" i="4"/>
  <c r="R63" i="4" s="1"/>
  <c r="D81" i="11"/>
  <c r="C82" i="11"/>
  <c r="D82" i="11" s="1"/>
  <c r="S81" i="4"/>
  <c r="E81" i="13" s="1"/>
  <c r="E80" i="13"/>
  <c r="E104" i="4"/>
  <c r="R99" i="4"/>
  <c r="R104" i="4" s="1"/>
  <c r="E89" i="4"/>
  <c r="R89" i="4" s="1"/>
  <c r="R83" i="4"/>
  <c r="R96" i="4" s="1"/>
  <c r="E54" i="13"/>
  <c r="S63" i="4"/>
  <c r="B54" i="4"/>
  <c r="B63" i="4" s="1"/>
  <c r="C63" i="4"/>
  <c r="B54" i="13"/>
  <c r="E99" i="13"/>
  <c r="S104" i="4"/>
  <c r="E81" i="4"/>
  <c r="R80" i="4"/>
  <c r="R81" i="4" s="1"/>
  <c r="E63" i="13" l="1"/>
  <c r="S97" i="4"/>
  <c r="C98" i="11"/>
  <c r="D64" i="11"/>
  <c r="BA1058" i="3"/>
  <c r="E104" i="13"/>
  <c r="E96" i="4"/>
  <c r="E97" i="4" s="1"/>
  <c r="E105" i="4" s="1"/>
  <c r="R97" i="4"/>
  <c r="R105" i="4" s="1"/>
  <c r="C97" i="4"/>
  <c r="B63" i="13"/>
  <c r="B97" i="13" l="1"/>
  <c r="B97" i="4"/>
  <c r="C105" i="4"/>
  <c r="D98" i="11"/>
  <c r="C106" i="11"/>
  <c r="D106" i="11" s="1"/>
  <c r="E97" i="13"/>
  <c r="AZ1046" i="3"/>
  <c r="S105" i="4"/>
  <c r="AC455" i="3" l="1"/>
  <c r="BE101" i="3"/>
  <c r="B105" i="13"/>
  <c r="B105" i="4"/>
  <c r="AG269" i="20"/>
  <c r="BA1056" i="3"/>
  <c r="AZ1051" i="3"/>
  <c r="BA1055" i="3" s="1"/>
  <c r="BA1059" i="3" s="1"/>
  <c r="E105" i="13"/>
  <c r="S107" i="4"/>
  <c r="AC456" i="3" l="1"/>
  <c r="AF551" i="20"/>
  <c r="AF553" i="20" s="1"/>
  <c r="AK559" i="20" s="1"/>
  <c r="T818" i="20" s="1"/>
  <c r="AF818" i="20" s="1"/>
  <c r="BE81" i="3" s="1"/>
  <c r="E107" i="13"/>
  <c r="AA1056" i="3"/>
  <c r="AA1057" i="3" s="1"/>
  <c r="G1058" i="3" s="1"/>
  <c r="N185" i="23"/>
  <c r="BE22" i="3"/>
  <c r="AB47" i="15"/>
  <c r="AB49" i="15" s="1"/>
  <c r="AC454" i="3"/>
  <c r="AB266" i="20"/>
  <c r="AG268" i="20" s="1"/>
  <c r="AG270" i="20" s="1"/>
  <c r="AK273" i="20" s="1"/>
  <c r="T812" i="20" s="1"/>
  <c r="AF812" i="20" s="1"/>
  <c r="AB54" i="15" l="1"/>
  <c r="AB55" i="15" s="1"/>
  <c r="F457" i="3"/>
  <c r="BE44" i="3"/>
  <c r="N186" i="23"/>
  <c r="N196" i="23"/>
  <c r="T11" i="15"/>
  <c r="T23" i="15" s="1"/>
  <c r="Y11" i="15"/>
  <c r="Y23" i="15" s="1"/>
  <c r="Y26" i="15" s="1"/>
  <c r="Y28" i="15" s="1"/>
  <c r="AF821" i="20"/>
  <c r="BE70" i="3" s="1"/>
  <c r="BE77" i="3"/>
  <c r="T26" i="15" l="1"/>
  <c r="T28" i="15" s="1"/>
  <c r="T29" i="15" s="1"/>
  <c r="Y38" i="15"/>
  <c r="Y40" i="15" s="1"/>
  <c r="AD38" i="15"/>
  <c r="AD40" i="15" s="1"/>
  <c r="Y41" i="15" l="1"/>
  <c r="AB56" i="15" s="1"/>
  <c r="AB57" i="15" l="1"/>
  <c r="M26" i="3"/>
  <c r="P204" i="3" l="1"/>
  <c r="BE19" i="3"/>
  <c r="AB59" i="15"/>
  <c r="AB77" i="15" s="1"/>
  <c r="AB78" i="15" s="1"/>
  <c r="M27" i="3" l="1"/>
  <c r="I10" i="21"/>
  <c r="I11" i="21" s="1"/>
  <c r="I18" i="21" s="1"/>
  <c r="H4" i="21" s="1"/>
  <c r="H5" i="21" s="1"/>
  <c r="BE83" i="3" s="1"/>
  <c r="AB79" i="15"/>
  <c r="AB81" i="15" s="1"/>
  <c r="J82" i="15" s="1"/>
  <c r="BE20" i="3" l="1"/>
  <c r="P205"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SooHoo, D</author>
  </authors>
  <commentList>
    <comment ref="E367" authorId="0" shapeId="0" xr:uid="{00000000-0006-0000-0000-000001000000}">
      <text>
        <r>
          <rPr>
            <b/>
            <sz val="9"/>
            <color indexed="81"/>
            <rFont val="Tahoma"/>
            <family val="2"/>
          </rPr>
          <t>SooHoo, D:</t>
        </r>
        <r>
          <rPr>
            <sz val="9"/>
            <color indexed="81"/>
            <rFont val="Tahoma"/>
            <family val="2"/>
          </rPr>
          <t xml:space="preserve">
Regulations.. If State Credits…All sites must be in DDA?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Ferguson, Gina</author>
    <author>Gullikson, Sarah</author>
    <author>Chen, Zhuo</author>
    <author>State Treasurer's Office</author>
  </authors>
  <commentList>
    <comment ref="Z205" authorId="0" shapeId="0" xr:uid="{00000000-0006-0000-0400-000001000000}">
      <text>
        <r>
          <rPr>
            <b/>
            <sz val="9"/>
            <color indexed="81"/>
            <rFont val="Tahoma"/>
            <family val="2"/>
          </rPr>
          <t xml:space="preserve">Please contact CTCAC staff if you need assistance in selecting the type of state credit.  </t>
        </r>
        <r>
          <rPr>
            <sz val="9"/>
            <color indexed="81"/>
            <rFont val="Tahoma"/>
            <family val="2"/>
          </rPr>
          <t>For 2025, the 15% set-aside is available to rehabilitation projects only. State Farmworker Credit pursuant to 10310(b)(2)(D) does not include any portion of the $500M state credit.</t>
        </r>
      </text>
    </comment>
    <comment ref="AA335" authorId="1" shapeId="0" xr:uid="{B30D307B-0D42-4923-8A2F-B1545990DFED}">
      <text>
        <r>
          <rPr>
            <sz val="9"/>
            <color indexed="81"/>
            <rFont val="Tahoma"/>
            <family val="2"/>
          </rPr>
          <t xml:space="preserve">Experienced property management company requesting points </t>
        </r>
        <r>
          <rPr>
            <u/>
            <sz val="9"/>
            <color indexed="81"/>
            <rFont val="Tahoma"/>
            <family val="2"/>
          </rPr>
          <t>must</t>
        </r>
        <r>
          <rPr>
            <sz val="9"/>
            <color indexed="81"/>
            <rFont val="Tahoma"/>
            <family val="2"/>
          </rPr>
          <t xml:space="preserve"> be listed here.</t>
        </r>
      </text>
    </comment>
    <comment ref="M551" authorId="1" shapeId="0" xr:uid="{3D95B137-1E53-4FF7-BC31-F9E1E21763A5}">
      <text>
        <r>
          <rPr>
            <sz val="9"/>
            <color indexed="81"/>
            <rFont val="Tahoma"/>
            <family val="2"/>
          </rPr>
          <t>Separate taxable and tax-exempt bond amounts. This section is linked to the tie breaker. Multiple tranches of tax-exempt bonds may be separated. Ensure recycled bonds are marked as such.</t>
        </r>
      </text>
    </comment>
    <comment ref="Z809" authorId="2" shapeId="0" xr:uid="{00000000-0006-0000-0400-000003000000}">
      <text>
        <r>
          <rPr>
            <sz val="9"/>
            <color indexed="81"/>
            <rFont val="Tahoma"/>
            <family val="2"/>
          </rPr>
          <t xml:space="preserve">Complete the Subsidy Contract Calculation tab, the annual rental subsidy overhang amount will automatically populate
</t>
        </r>
      </text>
    </comment>
    <comment ref="R986" authorId="3" shapeId="0" xr:uid="{00000000-0006-0000-0400-000004000000}">
      <text>
        <r>
          <rPr>
            <sz val="9"/>
            <color indexed="81"/>
            <rFont val="Tahoma"/>
            <family val="2"/>
          </rPr>
          <t>Complete III, Section 3, A) Low Income Units and select the county on: II, Section 2, B) Project Information to see the threshold basis limit calculations.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Ferguson, Gina</author>
  </authors>
  <commentList>
    <comment ref="B4" authorId="0" shapeId="0" xr:uid="{00000000-0006-0000-0500-000001000000}">
      <text>
        <r>
          <rPr>
            <sz val="9"/>
            <color indexed="81"/>
            <rFont val="Tahoma"/>
            <family val="2"/>
          </rPr>
          <t xml:space="preserve">Lower of appraised "as-is" value or purchase price
</t>
        </r>
      </text>
    </comment>
    <comment ref="B15" authorId="1" shapeId="0" xr:uid="{00000000-0006-0000-0500-000002000000}">
      <text>
        <r>
          <rPr>
            <sz val="9"/>
            <color indexed="81"/>
            <rFont val="Tahoma"/>
            <family val="2"/>
          </rPr>
          <t>If the purchase price exceeds appraised value, input the overage amount in this row, unless a waiver has been obtained pursuant to CTCAC regulations Section 10327(c)(6)</t>
        </r>
      </text>
    </comment>
    <comment ref="A74" authorId="2" shapeId="0" xr:uid="{00000000-0006-0000-0500-000003000000}">
      <text>
        <r>
          <rPr>
            <sz val="9"/>
            <color indexed="81"/>
            <rFont val="Tahoma"/>
            <family val="2"/>
          </rPr>
          <t>For projects subject to a CTCAC Capital Needs Covenant</t>
        </r>
      </text>
    </comment>
    <comment ref="A75" authorId="2" shapeId="0" xr:uid="{00000000-0006-0000-0500-000004000000}">
      <text>
        <r>
          <rPr>
            <sz val="9"/>
            <color indexed="81"/>
            <rFont val="Tahoma"/>
            <family val="2"/>
          </rPr>
          <t>Three months of operating expenses and debt service as shown in the 15 year pro forma.</t>
        </r>
        <r>
          <rPr>
            <b/>
            <sz val="9"/>
            <color indexed="81"/>
            <rFont val="Tahoma"/>
            <family val="2"/>
          </rPr>
          <t xml:space="preserve">
</t>
        </r>
      </text>
    </comment>
    <comment ref="B101" authorId="0" shapeId="0" xr:uid="{00000000-0006-0000-0500-000005000000}">
      <text>
        <r>
          <rPr>
            <sz val="9"/>
            <color indexed="81"/>
            <rFont val="Tahoma"/>
            <family val="2"/>
          </rPr>
          <t xml:space="preserve">Any project fees paid as brokerage to a related party are part of developer fee.
</t>
        </r>
      </text>
    </comment>
    <comment ref="B102" authorId="0" shapeId="0" xr:uid="{00000000-0006-0000-0500-000006000000}">
      <text>
        <r>
          <rPr>
            <sz val="9"/>
            <color indexed="81"/>
            <rFont val="Tahoma"/>
            <family val="2"/>
          </rPr>
          <t xml:space="preserve">Any construction management oversight paid to developer or related party are part of developer fees.
</t>
        </r>
      </text>
    </comment>
    <comment ref="S104" authorId="0" shapeId="0" xr:uid="{00000000-0006-0000-0500-000007000000}">
      <text>
        <r>
          <rPr>
            <sz val="10"/>
            <color indexed="81"/>
            <rFont val="Arial"/>
            <family val="2"/>
          </rPr>
          <t>Cannot exceed 15% of cell S96 (for BIPOC project, max is 20%).  See CTCAC Reg. Section 10327(c)(2)(B) for deferral/equity contribution requirements.</t>
        </r>
      </text>
    </comment>
    <comment ref="T104" authorId="0" shapeId="0" xr:uid="{00000000-0006-0000-0500-000008000000}">
      <text>
        <r>
          <rPr>
            <sz val="10"/>
            <color indexed="81"/>
            <rFont val="Arial"/>
            <family val="2"/>
          </rPr>
          <t>Acquisition Credits cannot exceed 5% of cell T96 (or 15% if regulatory requirements are met). See 
CTCAC Reg. Section 10327(c)(2)(B) for deferral/ equity contribution requirements.</t>
        </r>
        <r>
          <rPr>
            <sz val="9"/>
            <color indexed="81"/>
            <rFont val="Tahoma"/>
            <family val="2"/>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Chen, Zhuo</author>
    <author>*DS</author>
    <author>State Treasurer's Office</author>
  </authors>
  <commentList>
    <comment ref="S21" authorId="0" shapeId="0" xr:uid="{00000000-0006-0000-0A00-000001000000}">
      <text>
        <r>
          <rPr>
            <sz val="9"/>
            <color indexed="81"/>
            <rFont val="Tahoma"/>
            <family val="2"/>
          </rPr>
          <t>Special Needs projects within a QCT or DDA may request the federal 130% basis boost and may also request State credits, provided that the applicant does not voluntarily reduce basis related to federal tax credits except to reduce the credit request to the amount available in the project’s geographic region or the $2.5 million limit.</t>
        </r>
      </text>
    </comment>
    <comment ref="S23" authorId="0" shapeId="0" xr:uid="{00000000-0006-0000-0A00-000002000000}">
      <text>
        <r>
          <rPr>
            <sz val="9"/>
            <color indexed="81"/>
            <rFont val="Tahoma"/>
            <family val="2"/>
          </rPr>
          <t xml:space="preserve">The Total Requested Unadjusted Eligible Basis must not exceed the Total Adjusted Threshold Basis Limit.
</t>
        </r>
      </text>
    </comment>
    <comment ref="B24" authorId="1" shapeId="0" xr:uid="{00000000-0006-0000-0A00-000003000000}">
      <text>
        <r>
          <rPr>
            <sz val="9"/>
            <color indexed="81"/>
            <rFont val="Tahoma"/>
            <family val="2"/>
          </rPr>
          <t>The Total Requested Unadjusted Eligible Basis must not exceed the Total Adjusted Threshold Basis Limit.</t>
        </r>
      </text>
    </comment>
    <comment ref="T25" authorId="2" shapeId="0" xr:uid="{00000000-0006-0000-0A00-000004000000}">
      <text>
        <r>
          <rPr>
            <sz val="10"/>
            <rFont val="Arial"/>
            <family val="2"/>
          </rPr>
          <t>130% adjustment only for sites located in a DDA/QCT.</t>
        </r>
      </text>
    </comment>
    <comment ref="Y25" authorId="2" shapeId="0" xr:uid="{00000000-0006-0000-0A00-000005000000}">
      <text>
        <r>
          <rPr>
            <sz val="10"/>
            <rFont val="Arial"/>
            <family val="2"/>
          </rPr>
          <t>No 130% adjustment for sites not located in DDA or QCT</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Gullikson, Sarah</author>
    <author>State Treasurer's Office</author>
  </authors>
  <commentList>
    <comment ref="C178" authorId="0" shapeId="0" xr:uid="{2734032B-3698-49CE-8783-8449528910F3}">
      <text>
        <r>
          <rPr>
            <sz val="9"/>
            <color indexed="81"/>
            <rFont val="Tahoma"/>
            <family val="2"/>
          </rPr>
          <t xml:space="preserve">Enter in Development Team section of Application tab. If there are two property management companies, the one requesting points </t>
        </r>
        <r>
          <rPr>
            <u/>
            <sz val="9"/>
            <color indexed="81"/>
            <rFont val="Tahoma"/>
            <family val="2"/>
          </rPr>
          <t>must</t>
        </r>
        <r>
          <rPr>
            <sz val="9"/>
            <color indexed="81"/>
            <rFont val="Tahoma"/>
            <family val="2"/>
          </rPr>
          <t xml:space="preserve"> be first.</t>
        </r>
      </text>
    </comment>
    <comment ref="AG292" authorId="0" shapeId="0" xr:uid="{44D572CF-24FA-4A9D-AF74-B902460F6538}">
      <text>
        <r>
          <rPr>
            <sz val="9"/>
            <color indexed="81"/>
            <rFont val="Tahoma"/>
            <family val="2"/>
          </rPr>
          <t>*Using the sort order described in Section 5231, once projects receiving 10 points pursuant to subparagraph (A) have been recommended for allocations that meet or exceed the following 50% threshold, all remaining projects in each pool or set-aside shall receive 9 points for meeting the requirements of this subparagraph. For the purpose of awarding points per round (excluding an established waiting list) pursuant to Section 5230(j), 10 points will be awarded until approximately 50% of the amount available to a pool or set-aside has been allocated. Subsequently, all remaining projects in each pool or set-aside shall receive 9 points for meeting the requirements of this subparagraph.</t>
        </r>
      </text>
    </comment>
    <comment ref="H779" authorId="1" shapeId="0" xr:uid="{00000000-0006-0000-0800-000001000000}">
      <text>
        <r>
          <rPr>
            <sz val="10"/>
            <rFont val="Arial"/>
            <family val="2"/>
          </rPr>
          <t>Do not select item (ii) unless the project is applying under the Rural set-aside.</t>
        </r>
        <r>
          <rPr>
            <sz val="10"/>
            <rFont val="Arial"/>
            <family val="2"/>
          </rPr>
          <t xml:space="preserve">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Gullikson, Sarah</author>
  </authors>
  <commentList>
    <comment ref="F22" authorId="0" shapeId="0" xr:uid="{C61F2E16-31DA-42DC-9043-A7CE41796D4B}">
      <text>
        <r>
          <rPr>
            <sz val="9"/>
            <color indexed="81"/>
            <rFont val="Tahoma"/>
            <family val="2"/>
          </rPr>
          <t>3-bedroom units beyond 30% of the total units shall be counted as 2-bedroom units.
4-bedroom units beyond 10% of the total units shall be counted as 2-bedroom units.</t>
        </r>
      </text>
    </comment>
    <comment ref="C73" authorId="0" shapeId="0" xr:uid="{5BACA3C2-BBC2-4EBF-900D-EEDB4C09B202}">
      <text>
        <r>
          <rPr>
            <sz val="9"/>
            <color indexed="81"/>
            <rFont val="Tahoma"/>
            <family val="2"/>
          </rPr>
          <t>*as specified on the HCD Neighborhood Change Map</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Ferguson, Gina</author>
  </authors>
  <commentList>
    <comment ref="C62" authorId="0" shapeId="0" xr:uid="{00000000-0006-0000-0C00-000001000000}">
      <text>
        <r>
          <rPr>
            <sz val="9"/>
            <color indexed="81"/>
            <rFont val="Tahoma"/>
            <family val="2"/>
          </rPr>
          <t>INSERT PERCENTAGE SHARE OF RESIDUAL RECEIPTS CASH FLOW</t>
        </r>
      </text>
    </comment>
    <comment ref="C65" authorId="0" shapeId="0" xr:uid="{00000000-0006-0000-0C00-000002000000}">
      <text>
        <r>
          <rPr>
            <sz val="9"/>
            <color indexed="81"/>
            <rFont val="Tahoma"/>
            <family val="2"/>
          </rPr>
          <t>INSERT PERCENTAGE SHARE OF RESIDUAL RECEIPTS CASH FLOW</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<sst xmlns="http://schemas.openxmlformats.org/spreadsheetml/2006/main" count="5002" uniqueCount="2763">
  <si>
    <t>I. INSTRUCTIONS - SECTION 1: INSTRUCTIONS</t>
  </si>
  <si>
    <t>I</t>
  </si>
  <si>
    <t>Instructions</t>
  </si>
  <si>
    <t>A</t>
  </si>
  <si>
    <t>Overview</t>
  </si>
  <si>
    <t>The Electronic California Tax Credit Allocation Committee (CTCAC) Application was designed to enhance consistency of information, increase efficiency in the application process, and reduce the amount of paperwork required for a CTCAC tax credit application.</t>
  </si>
  <si>
    <t xml:space="preserve">Joint CDLAC-CTCAC Applications: All joint CDLAC-CTCAC applicants are required to submit the application, current year CTCAC attachment forms, and all supporting documentation in electronic format through the CDLAC online application. </t>
  </si>
  <si>
    <t xml:space="preserve">The application fee is $1,500, except for scattered site and resyndication applications, in which case the application fee is $1,700. Payment can be made in the form of a check payable to CTCAC mailed to:  
901 P Street, Suite 213A, Sacramento, CA 95814 </t>
  </si>
  <si>
    <t>or paid online at:</t>
  </si>
  <si>
    <t>https://www.treasurer.ca.gov/ctcac/payment.asp</t>
  </si>
  <si>
    <t>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</si>
  <si>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Refer to the CTCAC website for more complete filing instructions:</t>
  </si>
  <si>
    <t>https://www.treasurer.ca.gov/CTCAC/2025/4-instructions.asp</t>
  </si>
  <si>
    <r>
      <t xml:space="preserve">Please contact Sarah.Gullikson@treasurer.ca.gov if you find any errors in the electronic application. </t>
    </r>
    <r>
      <rPr>
        <b/>
        <sz val="10"/>
        <rFont val="Arial"/>
        <family val="2"/>
      </rPr>
      <t>For general application questions, please contact the regional analyst.</t>
    </r>
  </si>
  <si>
    <t>http://www.treasurer.ca.gov/CTCAC/assignments.asp</t>
  </si>
  <si>
    <t>http://www.treasurer.ca.gov/CTCAC/contacts.asp</t>
  </si>
  <si>
    <t>B</t>
  </si>
  <si>
    <t>Application General Information</t>
  </si>
  <si>
    <t>1)</t>
  </si>
  <si>
    <t>Instructions for preparing the electronic version</t>
  </si>
  <si>
    <t>a)</t>
  </si>
  <si>
    <t xml:space="preserve">Many of the required calculations in the application are automatically performed by the spreadsheet program.  </t>
  </si>
  <si>
    <t>(i)</t>
  </si>
  <si>
    <t>Use this spreadsheet with Microsoft Excel 97 or above.</t>
  </si>
  <si>
    <t>b)</t>
  </si>
  <si>
    <r>
      <rPr>
        <u/>
        <sz val="10"/>
        <rFont val="Arial"/>
        <family val="2"/>
      </rPr>
      <t>Joint Applications:</t>
    </r>
    <r>
      <rPr>
        <sz val="10"/>
        <rFont val="Arial"/>
        <family val="2"/>
      </rPr>
      <t xml:space="preserve"> Applicants must submit the joint application including this Excel file using the CDLAC online application portal. </t>
    </r>
    <r>
      <rPr>
        <u/>
        <sz val="10"/>
        <rFont val="Arial"/>
        <family val="2"/>
      </rPr>
      <t>Non-Joint Applications</t>
    </r>
    <r>
      <rPr>
        <sz val="10"/>
        <rFont val="Arial"/>
        <family val="2"/>
      </rPr>
      <t>: Applicants must submit the application on a flash drive.</t>
    </r>
  </si>
  <si>
    <t>CTCAC cannot accept applications submitted via e-mail.</t>
  </si>
  <si>
    <t>(ii)</t>
  </si>
  <si>
    <t xml:space="preserve">It is recommended that a back-up copy of the application be created for future use. </t>
  </si>
  <si>
    <t>c)</t>
  </si>
  <si>
    <t>DO NOT UNPROTECT OR UNLOCK CELLS in the spreadsheet. CTCAC will verify formulas and data and will scan for viruses upon receipt. Any tampering may result in disqualification of the application.</t>
  </si>
  <si>
    <t>2)</t>
  </si>
  <si>
    <t>Submission Requirements</t>
  </si>
  <si>
    <r>
      <t xml:space="preserve">Applicants </t>
    </r>
    <r>
      <rPr>
        <b/>
        <u/>
        <sz val="10"/>
        <color indexed="10"/>
        <rFont val="Arial"/>
        <family val="2"/>
      </rPr>
      <t>must</t>
    </r>
    <r>
      <rPr>
        <sz val="10"/>
        <rFont val="Arial"/>
        <family val="2"/>
      </rPr>
      <t xml:space="preserve"> submit:</t>
    </r>
  </si>
  <si>
    <t>ONE COMPLETE APPLICATION, SUBMITTED ONLINE THROUGH THE CDLAC WEBSITE</t>
  </si>
  <si>
    <t>FOR JOINT APPLICATIONS</t>
  </si>
  <si>
    <t>or</t>
  </si>
  <si>
    <t>An ELECTRONIC VERSION OF THE APPLICATION IN THE FORM OF A USB FLASH DRIVE TO CTCAC FOR NON-JOINT APPLICATIONS.</t>
  </si>
  <si>
    <t>THE APPLICATION MUST BE SIGNED.</t>
  </si>
  <si>
    <t>3)</t>
  </si>
  <si>
    <t>General Instructions</t>
  </si>
  <si>
    <t>The electronic version is partitioned into the following categories:</t>
  </si>
  <si>
    <t xml:space="preserve">This section provides overall guidance for the preparation of the electronic version. 
Each Attachment to the application contains detailed, specific instructions for that particular attachment. </t>
  </si>
  <si>
    <t>The electronic version is prepared using an Excel format. The application is divided into separate worksheets. To access a desired section of the application, simply click on the worksheet tab.</t>
  </si>
  <si>
    <t>Application</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</si>
  <si>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</si>
  <si>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</si>
  <si>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Certain areas, when selected, will only allow the applicant to respond to the</t>
  </si>
  <si>
    <t xml:space="preserve">choices provided in the "pull-down" menu for that item.  </t>
  </si>
  <si>
    <t>(iii)</t>
  </si>
  <si>
    <t>All applicable cells must be completed by the applicant.</t>
  </si>
  <si>
    <t>a.</t>
  </si>
  <si>
    <t>For those numbered amounts that are not applicable, insert a "0" (zero).</t>
  </si>
  <si>
    <t>b.</t>
  </si>
  <si>
    <t>For any question response areas, if not applicable, select  "N/A".</t>
  </si>
  <si>
    <t>Sources and Uses Budget</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</si>
  <si>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</si>
  <si>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d)</t>
  </si>
  <si>
    <t>Basis and Credits</t>
  </si>
  <si>
    <t>The applicant must only complete any Ineligible Basis items and the applicable tax credit factors that apply to the project as evidenced by the syndication letter (please refer to the checklist for Attachment 16).</t>
  </si>
  <si>
    <t>e)</t>
  </si>
  <si>
    <t>15 Year Pro Forma</t>
  </si>
  <si>
    <t>This sheet is linked to the income and expense section of the Application sheet. Complete all applicable items, making any necessary changes. The worksheet may be adjusted to meet project specifications, but the overall formatting and formulas should not be changed.</t>
  </si>
  <si>
    <t>f)</t>
  </si>
  <si>
    <t>Checklist Items</t>
  </si>
  <si>
    <t>Following the checklist items in sequence with the completion of the electronic application is encouraged to help prevent omitting any required documentation.</t>
  </si>
  <si>
    <t>g)</t>
  </si>
  <si>
    <t>Post Award Project Cost Changes</t>
  </si>
  <si>
    <t>In this section, the applicant provides updated Sources and Uses Budget information over the course or the project development.  Separate instructions exist for this section at the end of this Excel file.</t>
  </si>
  <si>
    <t>The remaining instructions pertain to each particular section of the application. Although many of the items may appear obvious, follow instructions provided in this section.</t>
  </si>
  <si>
    <t>II</t>
  </si>
  <si>
    <t>Section 1</t>
  </si>
  <si>
    <t>Applicant Statement and Certification</t>
  </si>
  <si>
    <t xml:space="preserve">Applicant Statement and Certification </t>
  </si>
  <si>
    <t>Applicant Name</t>
  </si>
  <si>
    <t>Fill in the name of the general partner or the entity which is applying for; and receiving</t>
  </si>
  <si>
    <t xml:space="preserve">the requested tax credits. </t>
  </si>
  <si>
    <t>Project Name</t>
  </si>
  <si>
    <t>Fill in the proposed name of the project.</t>
  </si>
  <si>
    <t>Federal Credit Amount requested</t>
  </si>
  <si>
    <r>
      <t xml:space="preserve">The </t>
    </r>
    <r>
      <rPr>
        <sz val="10"/>
        <rFont val="Arial"/>
        <family val="2"/>
      </rPr>
      <t>annual</t>
    </r>
    <r>
      <rPr>
        <sz val="10"/>
        <rFont val="Arial"/>
        <family val="2"/>
      </rPr>
      <t xml:space="preserve"> federal credit amount will auto-populate after credits have been calculated in</t>
    </r>
  </si>
  <si>
    <t>the Basis and Credits sheet.</t>
  </si>
  <si>
    <t>4)</t>
  </si>
  <si>
    <t>Applicant Statement</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</si>
  <si>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</si>
  <si>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a signed applicant certification.</t>
  </si>
  <si>
    <t>5)</t>
  </si>
  <si>
    <t>Local Jurisdiction</t>
  </si>
  <si>
    <r>
      <t>Provide the name and contact information of the local jurisdiction's City Manager or equivalent</t>
    </r>
    <r>
      <rPr>
        <sz val="10"/>
        <rFont val="Arial"/>
        <family val="2"/>
      </rPr>
      <t>.</t>
    </r>
  </si>
  <si>
    <t>Section 2</t>
  </si>
  <si>
    <t>General and Summary Information</t>
  </si>
  <si>
    <t>Application Type</t>
  </si>
  <si>
    <t>Provide the requested information.</t>
  </si>
  <si>
    <t>Project Information</t>
  </si>
  <si>
    <t>C</t>
  </si>
  <si>
    <t>Credit Amounts Requested</t>
  </si>
  <si>
    <r>
      <t xml:space="preserve">Select "Yes" or "No" to indicate whether requesting State </t>
    </r>
    <r>
      <rPr>
        <u/>
        <sz val="10"/>
        <rFont val="Arial"/>
        <family val="2"/>
      </rPr>
      <t>Farmworker</t>
    </r>
    <r>
      <rPr>
        <sz val="10"/>
        <rFont val="Arial"/>
        <family val="2"/>
      </rPr>
      <t xml:space="preserve"> Tax Credits</t>
    </r>
  </si>
  <si>
    <t xml:space="preserve">The annual federal credit amount and the total state credit amount will all be auto-populated </t>
  </si>
  <si>
    <t>after credits have been calculated in the Basis and Credits sheet.</t>
  </si>
  <si>
    <t>D</t>
  </si>
  <si>
    <t>Federal Minimum Set-Aside Election  (IRC Section 42 (g)(1))</t>
  </si>
  <si>
    <t xml:space="preserve">Toggle the desired option:  40%/60% or 20%/50% or 40%/60% Average Income </t>
  </si>
  <si>
    <t>E</t>
  </si>
  <si>
    <t>Housing Type Selection (CTCAC Reg. Sections 10315(g) &amp; 10325(g))</t>
  </si>
  <si>
    <t>Toggle the selected housing type.</t>
  </si>
  <si>
    <t xml:space="preserve">The applicant must select at least one housing type. </t>
  </si>
  <si>
    <t>F</t>
  </si>
  <si>
    <t>Geographic Area (CTCAC Reg. Section 10315(h))</t>
  </si>
  <si>
    <t>Select the appropriate CTCAC geographic area.</t>
  </si>
  <si>
    <t>Section 3</t>
  </si>
  <si>
    <t>Applicant Information</t>
  </si>
  <si>
    <t>Identify the applicant</t>
  </si>
  <si>
    <t>Answer the four questions using the toggle to select the correct response.</t>
  </si>
  <si>
    <t>Applicant Contact Information</t>
  </si>
  <si>
    <t>Provide the current information for the applicant.</t>
  </si>
  <si>
    <t>Legal status of the applicant</t>
  </si>
  <si>
    <t>Select the appropriate legal type for the applicant.</t>
  </si>
  <si>
    <t>If the legal status is "Other," provide a detailed statement as to the organization type.</t>
  </si>
  <si>
    <t>General Partner(s) Information</t>
  </si>
  <si>
    <t>List the name of the General Partner(s) or Principal Owner(s).</t>
  </si>
  <si>
    <t>Enter the address and contact information of the General Partner(s) or Principal Owner(s).</t>
  </si>
  <si>
    <t>Identify if each is either nonprofit or for profit entities.</t>
  </si>
  <si>
    <t>General Partner(s) or Principal Owner(s) Type?</t>
  </si>
  <si>
    <t>This auto-populates from the previous section (D).</t>
  </si>
  <si>
    <t>Status of Ownership Entity</t>
  </si>
  <si>
    <t>Toggle and select the appropriate ownership entity type.</t>
  </si>
  <si>
    <t>If not yet formed, enter the estimated formation date.</t>
  </si>
  <si>
    <t>G</t>
  </si>
  <si>
    <t>Contact Person During Application Process</t>
  </si>
  <si>
    <t>Fill in the appropriate information for each section.</t>
  </si>
  <si>
    <t>Identify the participatory role of the contact person.</t>
  </si>
  <si>
    <t>Section 4</t>
  </si>
  <si>
    <t>Development Team Information</t>
  </si>
  <si>
    <t>Fill in all development team member information.</t>
  </si>
  <si>
    <t>Section 5</t>
  </si>
  <si>
    <t xml:space="preserve">Type of Credit Requested </t>
  </si>
  <si>
    <t>Check applicable boxes.</t>
  </si>
  <si>
    <t>If proposing Rehabilitation, see minimum requirements in Reg. § 10326(g)(7).</t>
  </si>
  <si>
    <t>Select "Yes" or "No" to answer if a New Construction project is proposing demolition.</t>
  </si>
  <si>
    <t>If "Yes", will relocation of existing tenants be involved?</t>
  </si>
  <si>
    <t xml:space="preserve">Acquisition and Rehabilitation/Rehabilitation-only Projects </t>
  </si>
  <si>
    <t xml:space="preserve">Toggle to select the appropriate answers. </t>
  </si>
  <si>
    <t xml:space="preserve">Answer the questions regarding resyndication, if applicable. </t>
  </si>
  <si>
    <t>Purchase Information</t>
  </si>
  <si>
    <t>Answer the questions as shown.</t>
  </si>
  <si>
    <t>Project, Land, Building and Unit Information</t>
  </si>
  <si>
    <t>Project Type.</t>
  </si>
  <si>
    <t>Select housing type being proposed.</t>
  </si>
  <si>
    <t>If more than one housing type being proposed, list in space provided.</t>
  </si>
  <si>
    <t>Identify all buildings with and/or without an elevator.</t>
  </si>
  <si>
    <t>Land</t>
  </si>
  <si>
    <t>Indicate parcel size and any irregularity.</t>
  </si>
  <si>
    <t>Building Information</t>
  </si>
  <si>
    <t>Indicate the total number of commercial, rental and community service buildings.</t>
  </si>
  <si>
    <t>If Commercial Space, explain the use, size, location, purpose, and reasoning behind the use.</t>
  </si>
  <si>
    <t>Indicate if buildings are on a contiguous site.</t>
  </si>
  <si>
    <t>If "No", indicate whether or not they meet the requirements of IRC Sec. 42(g)(7).</t>
  </si>
  <si>
    <t>Indicate if any of the proposed buildings consist of four or fewer units.</t>
  </si>
  <si>
    <t>If "Yes", indicate if any of the proposed buildings of four or fewer units will be occupied by the owner (IRC 42 (i)(3)(C)).</t>
  </si>
  <si>
    <t>Project Unit Number and Square Footage</t>
  </si>
  <si>
    <t>Fill in all highlighted lines.  Totals will be auto-populated as the highlighted items are entered.</t>
  </si>
  <si>
    <t>H</t>
  </si>
  <si>
    <t>Tenant Population Data</t>
  </si>
  <si>
    <t>Section  6</t>
  </si>
  <si>
    <t>Required Approvals and Development Timetable</t>
  </si>
  <si>
    <t>Required Approvals Necessary to Begin Construction</t>
  </si>
  <si>
    <t>Fill in all highlighted lines.  These should be consistent with Attachment 14: Verification of Zoning.</t>
  </si>
  <si>
    <t>Development Timetable</t>
  </si>
  <si>
    <t>Complete the highlighted line for the estimated timetable for the development and completion of</t>
  </si>
  <si>
    <t>the project.</t>
  </si>
  <si>
    <t>III</t>
  </si>
  <si>
    <t>Project Financing</t>
  </si>
  <si>
    <t>Construction Financing</t>
  </si>
  <si>
    <t>Provide the lender name, the percentage rate, the amortizing term, and the loan amount.</t>
  </si>
  <si>
    <t>In corresponding order, list the required lender information.</t>
  </si>
  <si>
    <t>Permanent Financing</t>
  </si>
  <si>
    <t>Provide the lender name, the percentage rate, the amortizing term, the loan amount and the annual</t>
  </si>
  <si>
    <t>debt service amount.</t>
  </si>
  <si>
    <t>Amounts must be consistent with totals shown in the Sources and Uses Budget sheet.</t>
  </si>
  <si>
    <t>Tax-Exempt Bond Financing</t>
  </si>
  <si>
    <t>If the project receives tax-exempt bond financing for more than 50% of the aggregate basis,</t>
  </si>
  <si>
    <t>enter "Yes"</t>
  </si>
  <si>
    <t>CDLAC Allocation</t>
  </si>
  <si>
    <t>Indicate if a CDLAC allocation has been received.</t>
  </si>
  <si>
    <t>Prior or concurrent submission to CDLAC is a requirement before applying for tax credits</t>
  </si>
  <si>
    <t>Enter date application was submitted and/or approved at CDLAC.</t>
  </si>
  <si>
    <t>Enter estimated date of Bond Issuance.</t>
  </si>
  <si>
    <t>Enter percentage of aggregate basis financed by the bonds.</t>
  </si>
  <si>
    <t>Name of Bond Issuer will be auto-populated after it has been entered in the "Development Team</t>
  </si>
  <si>
    <t>Member" section.</t>
  </si>
  <si>
    <t>Credit Enhancement Provider</t>
  </si>
  <si>
    <t>Provide the name, phone number and contact person of any entity providing credit</t>
  </si>
  <si>
    <t>enhancement and the type of enhancement provided.</t>
  </si>
  <si>
    <t>Income Information</t>
  </si>
  <si>
    <t>Income categories should begin with the placed-in-service date and year.</t>
  </si>
  <si>
    <r>
      <t xml:space="preserve">List </t>
    </r>
    <r>
      <rPr>
        <b/>
        <u/>
        <sz val="10"/>
        <color indexed="10"/>
        <rFont val="Arial"/>
        <family val="2"/>
      </rPr>
      <t>annual</t>
    </r>
    <r>
      <rPr>
        <b/>
        <sz val="10"/>
        <color indexed="10"/>
        <rFont val="Arial"/>
        <family val="2"/>
      </rPr>
      <t xml:space="preserve"> income </t>
    </r>
  </si>
  <si>
    <t>Income information must correlate to the 15-year pro forma.</t>
  </si>
  <si>
    <t>Utility allowances must be itemized and correlated with the appropriate utility allowance</t>
  </si>
  <si>
    <t>schedule.</t>
  </si>
  <si>
    <t xml:space="preserve">The public housing authority (PHA) or the California Energy Commission (CEC) utility allowance </t>
  </si>
  <si>
    <t>listed in the attachments must be the same shown on this page.</t>
  </si>
  <si>
    <t>Low Income Units</t>
  </si>
  <si>
    <t xml:space="preserve">Complete the low-income section by completing the rows by unit type and affordability levels.  </t>
  </si>
  <si>
    <t>Columns (a)-(g) should be completed in ascending order (i.e. Studio, 1 bdrm, 2 bdrm, etc.)</t>
  </si>
  <si>
    <t xml:space="preserve">Where different affordability levels exist for the same unit type, place this information in ascending </t>
  </si>
  <si>
    <t>order also (i.e. 1 bdrm @30%, 1 bdrm @35% etc.).</t>
  </si>
  <si>
    <t>Columns (d), (f), (h) and the totals below will be auto-populated after highlighted cells are filled in.</t>
  </si>
  <si>
    <t>Manager Unit(s)</t>
  </si>
  <si>
    <t>Fill in the appropriate information by unit type in ascending order similar to the low-income units.</t>
  </si>
  <si>
    <t>Market Rate Units</t>
  </si>
  <si>
    <t>Fill in the appropriate information by unit type in ascending order similar to the low-income units</t>
  </si>
  <si>
    <t>if applicable.</t>
  </si>
  <si>
    <t>Rental Subsidy Income/Operating Subsidy</t>
  </si>
  <si>
    <t>Complete as appropriate.  Amounts should be consistent and verifiable with information in the application</t>
  </si>
  <si>
    <t>and Checklist attachments.</t>
  </si>
  <si>
    <t>Miscellaneous Income</t>
  </si>
  <si>
    <t>Complete as appropriate.  Amounts should be verifiable from information in the application and/or</t>
  </si>
  <si>
    <t>Checklist attachments.</t>
  </si>
  <si>
    <t xml:space="preserve">Monthly Resident Utility Allowance by Unit Size </t>
  </si>
  <si>
    <t>Complete the highlighted cells in the table.  Totals will auto-populate as the highlighted cells are</t>
  </si>
  <si>
    <t>completed.</t>
  </si>
  <si>
    <t xml:space="preserve">Must match the Utility Allowances provided by the public housing authority (PHA) or </t>
  </si>
  <si>
    <t>the California Energy Commission California Utility Allowance Calculator (CUAC).</t>
  </si>
  <si>
    <t xml:space="preserve">Annual Residential Operating Expenses </t>
  </si>
  <si>
    <t>Expense categories should begin with the placed-in-service date and year.</t>
  </si>
  <si>
    <r>
      <t xml:space="preserve">List </t>
    </r>
    <r>
      <rPr>
        <b/>
        <u/>
        <sz val="10"/>
        <color indexed="10"/>
        <rFont val="Arial"/>
        <family val="2"/>
      </rPr>
      <t>annual</t>
    </r>
    <r>
      <rPr>
        <b/>
        <sz val="10"/>
        <color indexed="10"/>
        <rFont val="Arial"/>
        <family val="2"/>
      </rPr>
      <t xml:space="preserve"> expenses </t>
    </r>
  </si>
  <si>
    <t>No depreciation or amortization expenses are allowed.</t>
  </si>
  <si>
    <t>Fill in the annual operating expense amounts for the following line items as appropriate:</t>
  </si>
  <si>
    <t>Administrative Expenses</t>
  </si>
  <si>
    <t>Management Fee (must be supported by contract document)</t>
  </si>
  <si>
    <t>Utilities</t>
  </si>
  <si>
    <t>Payroll/Payroll Taxes</t>
  </si>
  <si>
    <t>Maintenance</t>
  </si>
  <si>
    <t>Other:</t>
  </si>
  <si>
    <t>Total and total per unit will be auto-populated after highlighted cells have been completed.</t>
  </si>
  <si>
    <t>Complete all highlighted cells</t>
  </si>
  <si>
    <t xml:space="preserve">Annual Internet Expense (point category only), Service Amenities Budget, </t>
  </si>
  <si>
    <t xml:space="preserve">Replacement Reserves, Real Estate Taxes, and Other Expenses must be entered </t>
  </si>
  <si>
    <t>here and NOT included in the "Annual Residential Operating Expenses" line items.</t>
  </si>
  <si>
    <t>Commercial Income</t>
  </si>
  <si>
    <t>Complete as appropriate.  Amounts should be verifiable from information in the application and</t>
  </si>
  <si>
    <t>Loan and Grant Subsidies</t>
  </si>
  <si>
    <t>Inclusion/Exclusion From Eligible Basis</t>
  </si>
  <si>
    <t>Indicate/identify the loan type and grant subsidies that are proposed for the project.  Identify the</t>
  </si>
  <si>
    <t>inclusion/exclusion from eligible basis for each subsidy.  Funds must be listed according to the</t>
  </si>
  <si>
    <t>actual source of funds.  For example, if an agency is providing a loan that includes HOME and</t>
  </si>
  <si>
    <t>CDBG funds, the funding must be listed separately for each source and amount.</t>
  </si>
  <si>
    <t>Rental Subsidy Anticipated</t>
  </si>
  <si>
    <t xml:space="preserve">Indicate/identify the operating and/or rental subsidies that are proposed for the project. </t>
  </si>
  <si>
    <t>Pre-Existing Subsidies (Acquisition and Rehabilitation/Rehabilitation-only Projects)</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</si>
  <si>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</si>
  <si>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</si>
  <si>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</si>
  <si>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Threshold Basis Limit</t>
  </si>
  <si>
    <t xml:space="preserve"> </t>
  </si>
  <si>
    <t>Indicate/identify any threshold boosts by selecting either "Yes" or "No" for (a)-(h).</t>
  </si>
  <si>
    <t>Fill in the highlighted cells with the appropriate amounts.</t>
  </si>
  <si>
    <t xml:space="preserve">All of the cells except for the highlighted cells, are auto-populated after the </t>
  </si>
  <si>
    <t>"Income Information" in Section 3 is completed.</t>
  </si>
  <si>
    <t>IV</t>
  </si>
  <si>
    <t>Fill in each of the appropriated highlighted cells.</t>
  </si>
  <si>
    <t>All cells not highlighted will be auto-populated as the highlighted cells from this section and previous</t>
  </si>
  <si>
    <t>sections are completed.</t>
  </si>
  <si>
    <t>Make sure that funding sources and costs should be aligned appropriately. For example, public funding sources for land purchase or construction costs should be shown as paying for these costs. Do not randomly select funding sources for line item costs if they have dedicated source of payment.</t>
  </si>
  <si>
    <t xml:space="preserve">Sources and Basis Breakdown by DDA/QCT and non-DDA/non-QCT </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</si>
  <si>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</si>
  <si>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The total costs (Column B) and basis (Column E &amp; Column H) are auto-populated based on cost and basis entered in the Sources and Basis Budget tab. Breakdown the total cost and basis by DDA/QCT and non-DDA/non-QCT building(s), then fill in each of the appropriated highlighted cells. </t>
  </si>
  <si>
    <t xml:space="preserve">Make sure that funding sources and costs are aligned appropriately. The total basis (Row 107) will auto-link to Basis &amp; Credits tab, where only NC/Rehab basis for building(s) located in DDA/QCT area will receive the 130% basis boost. </t>
  </si>
  <si>
    <t>V</t>
  </si>
  <si>
    <t>Basis &amp; Credits</t>
  </si>
  <si>
    <t>Determination of Eligible and Qualified Basis</t>
  </si>
  <si>
    <t>List any non-qualified and non-recourse financing, non-qualifying portions of higher quality units</t>
  </si>
  <si>
    <t>and any historic tax credits in the highlighted cells.</t>
  </si>
  <si>
    <t>The total ineligible amounts will be auto-populated as the highlighted cells are completed.</t>
  </si>
  <si>
    <t>Insert the desired amount of Eligible Basis that is being voluntarily deducted.</t>
  </si>
  <si>
    <t>All cells that are not highlighted will be auto-populated after highlighted cells have been completed</t>
  </si>
  <si>
    <t>in this section and previous sections.</t>
  </si>
  <si>
    <t>Projects w/ building(s) located in both DDA/QCT &amp; Non-DDA/Non-QCT areas must bifurcate by DDA/QCT and non-DDA/non-QCT.</t>
  </si>
  <si>
    <t xml:space="preserve">Note: only NC/Rehab DDA/QCT building(s) will receive the 130% basis boost. The NC/Rehab non-DDA/non-QCT building(s) will not receive the 130% basis boost. </t>
  </si>
  <si>
    <t>Determination of Federal Credit</t>
  </si>
  <si>
    <t>All cells will be auto-populated after highlighted cells have been completed in this section and</t>
  </si>
  <si>
    <t>previous sections.</t>
  </si>
  <si>
    <t>Determination of Minimum Federal Credit Necessary For Feasibility</t>
  </si>
  <si>
    <t>Complete the highlighted cell for the federal tax credit factor.</t>
  </si>
  <si>
    <t>See Basis and Credits tab for the tax credit factor minimum and maximum range.</t>
  </si>
  <si>
    <t xml:space="preserve">The federal tax credit factor must match the required syndication letter or tax credit factor certification. </t>
  </si>
  <si>
    <t>Determination of State Credits</t>
  </si>
  <si>
    <t>previous sections (if applicable).</t>
  </si>
  <si>
    <t>Determination of Minimum State Credit Necessary for Feasibility</t>
  </si>
  <si>
    <t>Complete the highlighted cell for the state tax credit factor.</t>
  </si>
  <si>
    <t>The tax credit factor must match the required syndication letter or tax credit factor certification. ATTACHMENT 16: Terms of Syndication Agreement must include a separate tax credit factor for state tax credit if requested.</t>
  </si>
  <si>
    <t>Ranking System for $500M State Credit Applications</t>
  </si>
  <si>
    <t xml:space="preserve">All cells will be auto-populated after highlighted cells have been completed in this section and </t>
  </si>
  <si>
    <t>NOT APPLICABLE TO JOINT APPLICATIONS WHEN THE ONLINE APPLICATION IS REQUIRED</t>
  </si>
  <si>
    <t xml:space="preserve">Attachments – Electronic Submission Guide </t>
  </si>
  <si>
    <t>Applicants submit all application materials electronically on a USB flash drive unless the CDLAC online application is active. CDLAC and CTCAC will not accept submissions of application documents by email or over the internet.</t>
  </si>
  <si>
    <t xml:space="preserve">Attachments may be completed and signed using electronic format utilizing electronic signatures.  </t>
  </si>
  <si>
    <r>
      <t xml:space="preserve">When compiling the flash drive, it is requested that applicants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</si>
  <si>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Please do not create multiple "N/A" PDF sheets or folders within folders unnecessarily for non-applicable items.</t>
  </si>
  <si>
    <t xml:space="preserve">Please refer to the following visual as a guide: </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</si>
  <si>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</si>
  <si>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If you have questions, please contact your regional analyst via email:</t>
  </si>
  <si>
    <t>http://www.treasurer.ca.gov/cdlac/contacts.asp</t>
  </si>
  <si>
    <t>2025 CDLAC-CTCAC JOINT APPLICATION CHECKLIST</t>
  </si>
  <si>
    <t>TAX-EXEMPT BOND FINANCED PROJECTS WITH LOW-INCOME HOUSING TAX CREDITS</t>
  </si>
  <si>
    <t>Please do not rely solely on this checklist when completing your application.  
Please verify that all requirements in the regulations have been met.</t>
  </si>
  <si>
    <t>TAB 1 Site Control and Land Cost</t>
  </si>
  <si>
    <t>Demonstrate Site Control (Part II - Application - Section 5 - C) and 
Land Cost (Sources and Uses Budget)</t>
  </si>
  <si>
    <t>Reg. §§ 10325(f)(2), 10322(h)(9), 10327(c)(6)</t>
  </si>
  <si>
    <t>(select one)</t>
  </si>
  <si>
    <t>Include a summary explanation of the site control and value(s); especially for applications with multiple or non-contiguous parcels, scattered sites, lot line adjustments, phased projects, or other complex land transactions. Provide:</t>
  </si>
  <si>
    <t>Attachments - Exhibit A: Site Control tabs</t>
  </si>
  <si>
    <t>A current title report (within 90 days of application) including a legal description. Include reports for all parcels listed on:</t>
  </si>
  <si>
    <t>Attachments - Exhibit A: Parcels tab</t>
  </si>
  <si>
    <t>For tribal trust land, a title status report (TSR) or an attorney's opinion regarding chain of title and current title status.</t>
  </si>
  <si>
    <t>All applications must include evidence of the cost or value of land and improvements. 
Provide sales agreement, purchase contract, or escrow closing statement as applicable and required by CTCAC Regulations. See Reg. §§10327(c)(6) and10325(f)(2). 
Provide an appraisal if required by CTCAC Regulation. See Reg. §§ 10325(c)(1)(C), 10325(c)(10), 10327(c)(6), and 10322(h)(9).</t>
  </si>
  <si>
    <t>If the site or improvement acquisition involves a related party, the applicant shall disclose the relationship in the CTCAC application.</t>
  </si>
  <si>
    <t>Appraisals are required for: 
● all rehabilitation applications except as noted in Regulation § 10322(h)(9)(A), and 
● all new construction applications involving a land sale from a related party.
Note: Appraisals shall not include the value of favorable financing.</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</si>
  <si>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</si>
  <si>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New construction appraisals. If an appraisal is required, provide an “as-is” appraisal with a date of value that is within 120 days before or after the execution of a purchase contract or the transfer of ownership by all the parties, or within 1 year of the application date if the latest purchase contract was executed within that year, by an independent third party appraiser.</t>
  </si>
  <si>
    <t>Rehabilitation appraisals. Except as noted in Reg. § 10322(h)(9)(A), an “as-is” appraisal prepared within 120 days before or after the execution of a purchase contract or the transfer of ownership by all the parties, by an independent third party appraiser.</t>
  </si>
  <si>
    <t>Applicants must provide evidence that the property is within control of the application.
May be evidenced by one of the options listed in Reg. § 10325(f)(2).</t>
  </si>
  <si>
    <t>Provide details on:</t>
  </si>
  <si>
    <t>Projects with a lease. Provide an executed lease agreement or lease option for the length of time the project will be regulated under this program connecting the applicant and the owner of the subject property.</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</si>
  <si>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</si>
  <si>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</si>
  <si>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</si>
  <si>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TAB 2 Financial Feasibility</t>
  </si>
  <si>
    <t>Financial Feasibility (Part III - Application - Sections 1-4; Part IV)</t>
  </si>
  <si>
    <t>Reg. §§ 10325(f)(5), 10326(g)(4), 10327(c), and 10322(h)(16)</t>
  </si>
  <si>
    <r>
      <rPr>
        <u/>
        <sz val="10"/>
        <rFont val="Arial"/>
        <family val="2"/>
      </rPr>
      <t xml:space="preserve">Financing plan </t>
    </r>
    <r>
      <rPr>
        <sz val="10"/>
        <rFont val="Arial"/>
        <family val="2"/>
      </rPr>
      <t xml:space="preserve">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 
</t>
    </r>
  </si>
  <si>
    <t xml:space="preserve">Provide a brief description of the bond sale structure, followed by commitment(s) on letterhead for credit enhancement or private placement bond purchase.   </t>
  </si>
  <si>
    <t>Submit proof of all firm commitment(s) from credit enhancement provider(s) and private placement bond purchaser(s).  For FHA financed projects not seeking a CDLAC Forward Commitment, a HUD Acknowledgement Letter must be included.</t>
  </si>
  <si>
    <t xml:space="preserve">Provide information on the disposition of current outstanding liens:  lender/loan, amount, disposition, corresponding exception number from title.  </t>
  </si>
  <si>
    <t>Attachments - Exhibit A: Site Control tabs, Current Outstanding Liens section</t>
  </si>
  <si>
    <t xml:space="preserve">A waiver request of the Bond Sale Structure restrictions associated with a prior Bond Default or bankruptcy.  </t>
  </si>
  <si>
    <t xml:space="preserve">If the purchase price exceeds appraised value (overage):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Reg. §10327(c)(6) 
 </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</si>
  <si>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</si>
  <si>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CTCAC developer fee limitations and deferral / equity contribution requirements: 
confirm project complies with the CTCAC limits per Reg. Section 10327(c)(2)(B).</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</si>
  <si>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</si>
  <si>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</si>
  <si>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Use of CUAC is limited to:
(i) new construction projects,
(ii) rehabilitation projects applying for tax credits for which the rehabilitation improves energy efficiency by at least 20%, as determined consistent with the requirements of Reg. §§ 10325(c)(5)(D) and (G), or installs solar generation that offsets 50% of tenant loads, as determined consistent with the requirements of Reg. § 10325(c)(5)(G), and 
(iii) existing tax credit projects with new photovoltaics installed through the Multifamily Affordable Solar Housing (MASH) program or a solar program administered by a municipal utility or joint powers authority, which offsets tenants’ electrical load.
CUAC documentation must be signed by a qualified CABEC CEA. 
Must also include CUAC supporting documentation:
(i) Weighted Averaging worksheet; or
(ii) Adiabatic Surfaces worksheet
Note: except for existing tax credit projects with active MASH program reservations dated prior to March 1, 2018, any decrease in tenant’s utility allowance that results from conversion to the CUAC shall not exceed $15 per month over any 12-month period.
Reg. § 10322(h)(21)</t>
  </si>
  <si>
    <t>https://www.treasurer.ca.gov/CTCAC/cuac/index.asp</t>
  </si>
  <si>
    <t>Applicant Resources - If the applicant intends to finance part or all of the project from its own resources or a Related Party’s resources (other than deferred fees), provide audited certification from a third party certified public accountant that applicant has sufficient funds to successfully accomplish the financing. Public entities are exempt from this requirement. Reg. § 10327(c)(8)</t>
  </si>
  <si>
    <t>15 Year Pro Forma
For projects with private conventional lender and equity partners using 2% gross income and 3% operating expense underwriting assumptions, provide evidence of the assumptions, if applicable. Reg. § 10327(g)(1)</t>
  </si>
  <si>
    <t>For projects with commercial income
Include a 15 year pro forma of all commercial revenue and expense projections using CTCAC underwriting standards in Reg. §§ 10322(h)(23), 10325(f)(5), and 10327(g)(7).</t>
  </si>
  <si>
    <t>TAB 3 CTCAC Set-Aside Designation</t>
  </si>
  <si>
    <t>LEAVE BLANK / NOT APPLICABLE</t>
  </si>
  <si>
    <t>SEE TAB 36 FOR CDLAC POOLS AND SET-ASIDES</t>
  </si>
  <si>
    <t>TAB 4 Housing Type</t>
  </si>
  <si>
    <t>Housing Type -Additional Threshold Requirements
(Part II - Application - Section 2 - E)</t>
  </si>
  <si>
    <t>Reg. § 10322(h).and 10325(g)</t>
  </si>
  <si>
    <t xml:space="preserve">Large Family Projects </t>
  </si>
  <si>
    <t xml:space="preserve">Provide evidence of eligibility and complete: </t>
  </si>
  <si>
    <t xml:space="preserve">     </t>
  </si>
  <si>
    <t>Attachments - Exhibit A: Housing Type tab, Large Family section</t>
  </si>
  <si>
    <t xml:space="preserve">Senior Projects </t>
  </si>
  <si>
    <t xml:space="preserve">   </t>
  </si>
  <si>
    <t>Attachments - Exhibit A: Housing Type tab, Senior section</t>
  </si>
  <si>
    <t xml:space="preserve">Special Needs Projects </t>
  </si>
  <si>
    <t>Attachments - Exhibit A: Housing Type tab, Special Needs section</t>
  </si>
  <si>
    <t xml:space="preserve">At-Risk Projects 
</t>
  </si>
  <si>
    <t>Attachments - Exhibit A: Housing Type tab, At-Risk section</t>
  </si>
  <si>
    <t xml:space="preserve">SRO Projects </t>
  </si>
  <si>
    <t>Attachments - Exhibit A: Housing Type tab, SRO section</t>
  </si>
  <si>
    <t>Mixed Housing Type
An applicant proposing a project to include senior housing in combination with non-senior housing shall provide a third party legal opinion stating that the project complies with fair housing law. Reg. § 10322(h)(34).</t>
  </si>
  <si>
    <t xml:space="preserve">TAB 5 Applicant / Development Team </t>
  </si>
  <si>
    <t>APPLICANT/DEVELOPMENT TEAM (Part II - Application - Section 3)</t>
  </si>
  <si>
    <t>Reg. § 10326(g)(5)</t>
  </si>
  <si>
    <t>Sponsor Characteristics</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</si>
  <si>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</si>
  <si>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</si>
  <si>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</si>
  <si>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 xml:space="preserve">For CTCAC, if not receiving CDLAC points for experience, provide evidence that a general partner meets the minimum scoring standards of Section 10325(c)(1)(A) and include a signed: </t>
  </si>
  <si>
    <t>Attachments - Exhibit B: GP Exp tab</t>
  </si>
  <si>
    <t>General partners lacking documented experience with IRC Section 42 requirements (using the minimum scoring standards of CTCAC Regulation Section 10325(c)(1)) must indicate they plan to complete training as prescribed by CTCAC prior to a project's placing in service.  This application must include documentation confirming the applicant has discussed the required training with CTCAC compliance management.</t>
  </si>
  <si>
    <t>Legal Status of CTCAC Applicant</t>
  </si>
  <si>
    <t>Attachments - Exhibit B: LSQ tab</t>
  </si>
  <si>
    <t>Identities of Interest/Related Parties Disclosure for applicant entity and all general partners. Reg. § 10322(h)(6)</t>
  </si>
  <si>
    <t xml:space="preserve">TAB 6 Development Team Information </t>
  </si>
  <si>
    <t>Development Team Information (Part II - Application - Section 4 - A)</t>
  </si>
  <si>
    <t>Project Participants</t>
  </si>
  <si>
    <t xml:space="preserve">Provide evidence that the property management company meets the minimum scoring standards of Section 10325(c)(1)(B) and include a signed: </t>
  </si>
  <si>
    <t>Attachments - Exhibit B: MC Exp tab</t>
  </si>
  <si>
    <t>For CTCAC, if not receiving CDLAC points for experience, property management companies lacking documented experience with IRC Section 42 requirements (using the minimum scoring standards of CTCAC Regulation Section 10325(c)(1)) must indicate they plan to complete training as prescribed by CTCAC prior to a project's placing in service. This application must include documentation confirming the applicant has discussed the required training with CTCAC compliance management.</t>
  </si>
  <si>
    <t>If additional contact information for project participants not identified in "Part II - Application - Section 4 - A" of this application is available, please provide here. 
Reg. § 10322(h)(5)</t>
  </si>
  <si>
    <t>TAB 7 Acquisition and Rehabilitation Credit Applicants</t>
  </si>
  <si>
    <t>Acquisition and Rehabilitation Credit Applicants
(Including Rehabilitation-Only Applicants)</t>
  </si>
  <si>
    <t>Acquisition (Part II - Application - Section 5 - B)</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</si>
  <si>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</si>
  <si>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</si>
  <si>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</si>
  <si>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</si>
  <si>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 xml:space="preserve">TAB 8 Rehabilitation </t>
  </si>
  <si>
    <t>Rehabilitation (Part II - Application - Section 5 - B)</t>
  </si>
  <si>
    <t>Reg. § 10322(h)(26)</t>
  </si>
  <si>
    <t xml:space="preserve">Appraisal. Reg. §§ 10322(h)(9) and (26)(A)  </t>
  </si>
  <si>
    <t>Applicant is forgoing the appraisal requirement and using an acquisition value equal to the sum of assumed third party debt encumbering the property. Provide a reasonable proration of land and improvement basis consistent with similar projects in the market area, including information for how this proration was determined, and by whom. 
Reg. §§ 10322(h)(9) and 10327(c)(6)</t>
  </si>
  <si>
    <t>Evidence from the applicable third party(ies) of the total outstanding principal balances for the assumed debt. Reg. § 10322(h)(9)</t>
  </si>
  <si>
    <t>Purchase contract (if not included in Tab 1). Reg. § 10322(h)(9)(A)(vi).</t>
  </si>
  <si>
    <t xml:space="preserve">Capital Needs Assessment (CNA); If re-syndication, Qualified CNA.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AND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10302(aaa), &amp; 10325(f)(11)(C) </t>
  </si>
  <si>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</si>
  <si>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t xml:space="preserve">A detailed breakdown of the proposed rehabilitation work to be undertaken including the approximate percentage of units and/or percentage of the component/feature to be rehabilitated or replaced, and the approximate cost of each corresponding to the "structures" and "site work" lines of the development budget of the application. 
</t>
  </si>
  <si>
    <t>Attachments - Exhibit A: Rehab tab</t>
  </si>
  <si>
    <t>RESYNDICATION PROJECTS</t>
  </si>
  <si>
    <t>Reg. 10326(g)(8), 10327(g)(8), 10320(b), 10302(fff), 10322(k)</t>
  </si>
  <si>
    <t>All resyndication projects must complete the ownership transfer questionnaire on</t>
  </si>
  <si>
    <t>Attachments - Exhibit A: Resyndication tab</t>
  </si>
  <si>
    <t xml:space="preserve">Include the questionnaire and any documents required within the questions in Tab 8.
Include documentation associated with the any exemption or waiver.  </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</si>
  <si>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</si>
  <si>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least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</si>
  <si>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Applicant certification the project shall provide a similar or greater level of services for a period of at least 15 years under the new regulatory agreement. Certification must specify quantity of services committed (Hours/Year or FTE*) and annual dollar budget amount for services. *1 FTE = 2080 hours</t>
  </si>
  <si>
    <t xml:space="preserve">Except for resyndication applications without a distribution of Net Project Equity, </t>
  </si>
  <si>
    <t xml:space="preserve">any uncorrected Form(s) 8823 for life and safety violations (life threatening and </t>
  </si>
  <si>
    <t>non-life threatening) and for Uniform Physical Condition Standards violations that are in</t>
  </si>
  <si>
    <t>existence at the time of the application must be corrected by the project owner that</t>
  </si>
  <si>
    <t>received the Form(s) 8823. The resyndication application shall not include any</t>
  </si>
  <si>
    <t>costs to correct these Form(s) 8823.</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</si>
  <si>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</si>
  <si>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</si>
  <si>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</si>
  <si>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t>The unit rents in this application must maintain the rent and income targeting levels of the existing regulatory agreement, unless approved by the Executive Director.</t>
  </si>
  <si>
    <t>Existing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</si>
  <si>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</si>
  <si>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https://www.treasurer.ca.gov/CTCAC/forms/reserve-certification.docx</t>
  </si>
  <si>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</si>
  <si>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r>
      <t xml:space="preserve">If the project has uncompleted Short Term Work required by an existing Capital Needs Agreement, </t>
    </r>
    <r>
      <rPr>
        <u/>
        <sz val="10"/>
        <rFont val="Arial"/>
        <family val="2"/>
      </rPr>
      <t>OR</t>
    </r>
    <r>
      <rPr>
        <sz val="10"/>
        <rFont val="Arial"/>
        <family val="2"/>
      </rPr>
      <t xml:space="preserve"> the Transfer Event associated with the resyndication does not qualify for any exemption or waiver, the following apply:</t>
    </r>
  </si>
  <si>
    <t>A. Submit a Qualified Capital Needs Assessment (Qualified CNA). If a third-party lender is providing financing, the Qualified CNA must be commissioned by said third-party lender.</t>
  </si>
  <si>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</si>
  <si>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</si>
  <si>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Documentation of any waivers of the requirements of § 10320(b).</t>
  </si>
  <si>
    <t xml:space="preserve">TAB 9 Current Tenant Information </t>
  </si>
  <si>
    <t>Current Tenant Information (Part II - Application - Section 5 - B)</t>
  </si>
  <si>
    <t>Reg. §§ 10322(h)(27), 10322(h)(28), and 1022(h)(29)</t>
  </si>
  <si>
    <t xml:space="preserve">Provide income, rent and family size information for the current tenant population. 
Provide information about current tenant rent subsidies. </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</si>
  <si>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</si>
  <si>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Evidence that the relocation plan has been submitted to the appropriate local agency.</t>
  </si>
  <si>
    <t>Evidence that the relocation plan is consistent with the Uniform Relocation Assistance and Real Property Acquisition Policy Act, if applicable</t>
  </si>
  <si>
    <t>Owner-occupied housing application</t>
  </si>
  <si>
    <t>For Preservation projects whose actual rents are less than the CTCAC rent limits, provide the rent rolls or property audits for the last three years. Include calculations showing how the average entered into the Tie Breaker sheet was calculated.</t>
  </si>
  <si>
    <t xml:space="preserve">TAB 10 Minimum Construction Standards </t>
  </si>
  <si>
    <t>Minimum Construction Standards (Part II - Application - Section 5 - D)</t>
  </si>
  <si>
    <t>Review all construction requirements and the compliance and verification requirements</t>
  </si>
  <si>
    <t>listed in Attachment 10 and in Reg. §10325(f)(7). Reg. § 10326(g)(6)</t>
  </si>
  <si>
    <t xml:space="preserve">CTCAC Applicant statement including certification and guarantee that the minimum construction standards will be incorporated into the project. </t>
  </si>
  <si>
    <t xml:space="preserve">Complete: </t>
  </si>
  <si>
    <t>Attachments - Exhibit A: Min. Const. Stds. tab</t>
  </si>
  <si>
    <t>If a waiver has been granted under 10325(f)(7), provide CTCAC waiver approval and the supporting documentation included in the original waiver request. Approval must be in advance of application deadline.</t>
  </si>
  <si>
    <t>A description of any plans for employing desk or security staff in lieu of on-site manager units in compliance with CTCAC Reg. § 10325(f)(7)(J).</t>
  </si>
  <si>
    <t>TAB 11 Project Size Limitations</t>
  </si>
  <si>
    <t xml:space="preserve">TAB 12 Site and Project Information </t>
  </si>
  <si>
    <t>Site and Project Information (Part II - Application - Section 5 - D through G)</t>
  </si>
  <si>
    <t>Reg. § 10322(h)(8)</t>
  </si>
  <si>
    <t>A narrative description of the current use of the subject property</t>
  </si>
  <si>
    <t>A narrative description of all adjacent property land uses, surrounding neighborhood identification and proximity of services, including transportation.</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</si>
  <si>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</si>
  <si>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</si>
  <si>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</si>
  <si>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If a scattered site, provide a brief description of how the application meets the definition of Scattered Site Project. Reg. § 10302(hhh).</t>
  </si>
  <si>
    <t>A description of any unique features of the site, noting those that may increase project costs or require environmental mitigation.</t>
  </si>
  <si>
    <t>Construction and design description</t>
  </si>
  <si>
    <t>Refer to:</t>
  </si>
  <si>
    <t>Attachments - Exhibit A: Const. &amp; Design tab</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</si>
  <si>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</si>
  <si>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</si>
  <si>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</si>
  <si>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TAB 13 Market Analysis</t>
  </si>
  <si>
    <t>Market Analysis</t>
  </si>
  <si>
    <t>Reg. §§ 10322(h)(10) &amp; 10325(f)(1)</t>
  </si>
  <si>
    <t>Evidence of public housing waiting lists from the local housing authority</t>
  </si>
  <si>
    <t xml:space="preserve">● A Market Study in compliance with CTCAC market study guidelines, OR
● If an acquisition/rehabilitation project meeting all of the criteria in Reg. § 10322(h)(10), may provide a streamlined written statement 
</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</si>
  <si>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</si>
  <si>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The market study has been reviewed by the applicant and meets CTCAC market study guidelines.</t>
  </si>
  <si>
    <t>Waiver approval of the market study value ratio requirement.
Reg. § 10325(f)(1)</t>
  </si>
  <si>
    <t>TAB 14 Required Approvals</t>
  </si>
  <si>
    <t>Required Approvals (Part II - Application - Section 6)</t>
  </si>
  <si>
    <t>Reg. § 10326(g)(3)</t>
  </si>
  <si>
    <t xml:space="preserve">Evidence of local approvals and zoning 
Provide evidence of eligibility per regulation guidelines and include signed:
</t>
  </si>
  <si>
    <t>Attachments - Exhibit B: Zoning tab</t>
  </si>
  <si>
    <t>TAB 15 Enforceable Financing Commitments</t>
  </si>
  <si>
    <t>Tax-Exempt Bond Financing Additional Information  
(Part III - Project Financing - Section 1 - B)</t>
  </si>
  <si>
    <t>Reg. §§ 10317(g)(3) and (4), and 10326(e)</t>
  </si>
  <si>
    <t>Verification provided by the bond issuer of the availability of the bond financing, the actual or estimated bond issuance date.</t>
  </si>
  <si>
    <t>Third party tax professional's certification/letter of the actual or estimated percentage of aggregate basis (includes land) financed by the proceeds of tax exempt bonds.</t>
  </si>
  <si>
    <t>Provide the name, phone number and contact person of any entity providing credit enhancement and the type of enhancement provided.</t>
  </si>
  <si>
    <t>TAB 16 Syndication</t>
  </si>
  <si>
    <t>Syndication (Part III - Project Financing - § 2 - A)</t>
  </si>
  <si>
    <t>Terms of syndication agreement. Use CTCAC template. 
Provide evidence of eligibility and include signed:</t>
  </si>
  <si>
    <t>Attachments - Exhibit B: Syndication tab</t>
  </si>
  <si>
    <t>If requesting federal and state tax credits, include separate tax credit factors/credit pricing for federal and state credits in the agreement. 
Reg. § 10322(h)(19)</t>
  </si>
  <si>
    <t>Third party tax credit factor certification, if credits are not to be syndicated.
Reg. § 10322(h)(20)</t>
  </si>
  <si>
    <r>
      <t>Self-syndication projects, refer to Reg. § 10327(c)(9). See Basis and Credits Worksheet for minimum</t>
    </r>
    <r>
      <rPr>
        <u/>
        <sz val="10"/>
        <rFont val="Arial"/>
        <family val="2"/>
      </rPr>
      <t xml:space="preserve"> federal tax credit factor</t>
    </r>
    <r>
      <rPr>
        <sz val="10"/>
        <rFont val="Arial"/>
        <family val="2"/>
      </rPr>
      <t xml:space="preserve"> and </t>
    </r>
    <r>
      <rPr>
        <u/>
        <sz val="10"/>
        <rFont val="Arial"/>
        <family val="2"/>
      </rPr>
      <t>state tax credit factor</t>
    </r>
    <r>
      <rPr>
        <sz val="10"/>
        <rFont val="Arial"/>
        <family val="2"/>
      </rPr>
      <t xml:space="preserve"> amounts.
</t>
    </r>
  </si>
  <si>
    <t>Use of tax benefits, if credits are not to be syndicated. Reg. § 10322(h)(18)</t>
  </si>
  <si>
    <t xml:space="preserve">TAB 17 Evidence of Subsidies </t>
  </si>
  <si>
    <t>Evidence of Subsidies (Part III - Project Financing - Section 4)</t>
  </si>
  <si>
    <t>Reg. § 10322(h)(22)</t>
  </si>
  <si>
    <t xml:space="preserve">Certification of Subsidies. 
The applicant must certify as to the full extent of all Federal, State, and local subsidies which apply (or for which the taxpayer expects to apply) with respect to the proposed project. 
</t>
  </si>
  <si>
    <t xml:space="preserve">Subsidies Commitments
If the project has rental assistance, operating subsidies or annuities are proposed, all related commitments that secure such funds must be provided. The source, monthly contract rent, annual amount (if applicable), term, number of units receiving assistance, and expiration date of each subsidy must be included.
</t>
  </si>
  <si>
    <t>For the anticipated subsidy income above the tax credit targeted (AMI) tenant rental income, include the mathematical derivation of the subsidy shown in the Application, Part III - Project Financing - § 3(D). The contract rent must be included in documentation from the subsidy provider.</t>
  </si>
  <si>
    <t>If the subsidy provider does not issue the subsidy commitment until after the project recieves a reservation of tax credits:
● Provide all related documents for anticipated subsidy to be committed after tax credit reservation (i.e. existing rental subsidies, renewal, Mark-to-Market up, ect. ) 
● Provide calcuation for how contract rents entered in the Subsidy Contract Calculation work sheet is derived (if applicable).
The project may receive a reservation of tax credits with the condition to provide the applicable subsidy commitment within 180 days of the reservation. CTCAC will make this determination based on the documents provided.</t>
  </si>
  <si>
    <t>TAB 18 Threshold Basis Limit Increases and Certifications</t>
  </si>
  <si>
    <t>Threshold Basis Limit Increases and Certifications</t>
  </si>
  <si>
    <t>(Part III - Project Financing - Section 5 - A)</t>
  </si>
  <si>
    <t>Reg. § 10327(c)(5)(A) through (F)</t>
  </si>
  <si>
    <t>Evidence from the assessing entity of impact fees to be charged</t>
  </si>
  <si>
    <r>
      <t xml:space="preserve">Provide evidence of eligibility and include </t>
    </r>
    <r>
      <rPr>
        <u/>
        <sz val="10"/>
        <rFont val="Arial"/>
        <family val="2"/>
      </rPr>
      <t>signed</t>
    </r>
    <r>
      <rPr>
        <sz val="10"/>
        <rFont val="Arial"/>
        <family val="2"/>
      </rPr>
      <t>:</t>
    </r>
  </si>
  <si>
    <t>Attachments - Exhibit B: Impact Fees tab</t>
  </si>
  <si>
    <t>OR other evidence from the assessing entity, such as current fee schedules.</t>
  </si>
  <si>
    <t>If the assessing entity does not complete "Local Development Impact Fees" CTCAC form, see above, then the applicant MUST provide a completed copy of the Attachment 18(A) form to go with 'the "other evidence from the assessing entity".</t>
  </si>
  <si>
    <t>Architect's certification of threshold basis limit increases/exceptions</t>
  </si>
  <si>
    <t>Attachments - Exhibit B: Architect tab</t>
  </si>
  <si>
    <t>HERS Rater's certification of threshold basis limit increases/exceptions</t>
  </si>
  <si>
    <t>Attachments - Exhibit B: HERS Rater tab</t>
  </si>
  <si>
    <t xml:space="preserve">If claiming 20% threshold basis limit increase for payment of state or federal prevailing wages on the entire project, provide an applicant certification and supporting documentation of (1) the legal requirement for a development paid out of public funds or (2) financing by a labor-affiliated organization. Include documentation of the labor-affiliated organization's prevailing wage requirement. 
See Reg. § 10327(c)(5)(A) for the complete application requirements.  </t>
  </si>
  <si>
    <t>If project is subject to state prevailing wage law, include certification that contractors and subcontractors will comply with § 1725.5 of the Labor Code.</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</si>
  <si>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</si>
  <si>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threshold basis limit increase based photovoltaics that offset tenant or common area electricity use, provide a certification from a third-party certified HERS Rater.</t>
  </si>
  <si>
    <t>If claiming threshold basis limit increase based on new construction project buildings being 15% better than applicable Energy Efficiency Standards, provide a certification from a third-party certified HERS Rater.</t>
  </si>
  <si>
    <t>If claiming threshold basis limit increase based on rehabilitation project buildings having an 80% decrease in estimated annual energy use (or improvement in energy efficiency) in the HERS II post rehabilitation, provide a certification from a third-party certified HERS Rater.</t>
  </si>
  <si>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</si>
  <si>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</si>
  <si>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http://www.treasurer.ca.gov/CTCAC/opportunity.asp</t>
  </si>
  <si>
    <t xml:space="preserve">TAB 19 Eligible Basis Certification </t>
  </si>
  <si>
    <t>Eligible Basis Certification (Part V - Basis and Credits - Section 1 - A)</t>
  </si>
  <si>
    <t>Reg. §§ 10322(h)(17) through (20), &amp; (34)</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</si>
  <si>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</si>
  <si>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</si>
  <si>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</si>
  <si>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t>If the project involves rehabilitation of existing buildings, the tax professional must determine that project meets the minimum requirement outlined in Reg. § 10326(g)(7).</t>
  </si>
  <si>
    <t>If the applicant requests basis for a community service facility, must submit a third party tax attorney’s opinion stating that the community service facility meets the requirements of IRC § 42(d)(4)(C). Reg. § 10322(h)(33)</t>
  </si>
  <si>
    <t>TAB 20 Leveraged Soft Financing</t>
  </si>
  <si>
    <t>Evidence of Committed Leveraged Soft Financing for CDLAC Scoring</t>
  </si>
  <si>
    <t>Reg. § 10325(c)(9)</t>
  </si>
  <si>
    <t xml:space="preserve">Provide evidence of committed public funds, including federal, tribal, state, local government funds, and any other public funds listed under Reg. § 10325(c)(9). 
Evidence must specify the type of funds, terms, and interest rate. 
 </t>
  </si>
  <si>
    <t xml:space="preserve">Provide evidence of land donated or leased by a public entity, or donated as part of an inclusionary ordinance, or other development agreement negotiated between public entities and private developers. See also Tab 1 for appraisal requirements.
</t>
  </si>
  <si>
    <t>Seller carryback financing and any portion of a loan from a public seller or related party that is less than or equal to sale proceeds due the seller, except for a public land loan to a new construction project, must be excluded from leveraged soft financing.</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</si>
  <si>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</si>
  <si>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t>Outstanding principal balances for projects subject to an existing CTCAC regulatory agreement shall not be considered public funds if such loans were funded less than 30 years prior to the application deadline.</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</si>
  <si>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</si>
  <si>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</si>
  <si>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</si>
  <si>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TAB 21 General Partner Experience</t>
  </si>
  <si>
    <t>General Partner Experience (CDLAC Points System)</t>
  </si>
  <si>
    <t>Reg. § 10325(c)(1)(A)</t>
  </si>
  <si>
    <t xml:space="preserve">Provide General Partner experience documentation, including signed: </t>
  </si>
  <si>
    <t>Attachment 21*</t>
  </si>
  <si>
    <t>Tribal Applicants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</si>
  <si>
    <t>Third party CPA certification of qualifying projects (positive operating cash flow, funded reserves).  Certification must reference the general partner claiming experience and be dated within 60 days of the application deadline.</t>
  </si>
  <si>
    <t>Attachment 21</t>
  </si>
  <si>
    <t>General partners requesting experience points that include fewer than 2 active California low income housing tax credit projects in service more than 3 years:</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</si>
  <si>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</si>
  <si>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 xml:space="preserve">ONLY IF THIS COMPANY IS DIFFERENT FROM THE PROJECT'S PRIMARY </t>
  </si>
  <si>
    <t>Attachment 22*</t>
  </si>
  <si>
    <r>
      <t xml:space="preserve">PROPERTY MANAGEMENT COMPANY provide </t>
    </r>
    <r>
      <rPr>
        <u/>
        <sz val="10"/>
        <rFont val="Arial"/>
        <family val="2"/>
      </rPr>
      <t>signed</t>
    </r>
    <r>
      <rPr>
        <sz val="10"/>
        <rFont val="Arial"/>
        <family val="2"/>
      </rPr>
      <t xml:space="preserve">: </t>
    </r>
  </si>
  <si>
    <t>ONLY IF THIS COMPANY IS DIFFERENT FROM THE PROJECT'S PRIMARY PROPERTY MANAGEMENT COMPANY:  provide written documentation that the 2nd property management company has agreed to negotiate a contract with the applicant to fulfill this regulatory requirement.</t>
  </si>
  <si>
    <t>Attachment 22</t>
  </si>
  <si>
    <t>TAB 22 Management Company Experience</t>
  </si>
  <si>
    <t>Management Company Experience (CDLAC Points System)</t>
  </si>
  <si>
    <t>Reg. § 10325(c)(1)(B)</t>
  </si>
  <si>
    <t>Provide Management Company experience documentation, including signed:</t>
  </si>
  <si>
    <t>An enforceable management agreement executed by both parties for the subject application.</t>
  </si>
  <si>
    <t>Management companies requesting experience points that manage less than 2 active California low income housing tax credit projects in service more than 3 years:</t>
  </si>
  <si>
    <t xml:space="preserve">    </t>
  </si>
  <si>
    <t>TAB 23 Affirmatively Furthering Fair Housing and Site Amenities</t>
  </si>
  <si>
    <t>AFFIRMATIVELY FURTHERING FAIR HOUSING</t>
  </si>
  <si>
    <t>Provide complete documentation of the applicable point option selected.</t>
  </si>
  <si>
    <t xml:space="preserve">SITE  AMENITIES </t>
  </si>
  <si>
    <t>Reg. § 10325(c)(4)(A)</t>
  </si>
  <si>
    <t>Labeled color photographs, name, address, telephone number, contact person and website (if applicable) for each requested amenity.</t>
  </si>
  <si>
    <t>NOTE: A single map may be submitted for all site amenities provided that all distances and amenities are clearly and legibly shown.</t>
  </si>
  <si>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</si>
  <si>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t>Documentation that includes a budget and operating schedule of van or dial-a-ride service for rural set-aside projects.</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</si>
  <si>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</si>
  <si>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Evidence of CTCAC Executive Director's prior approval of private transit system</t>
  </si>
  <si>
    <t>Evidence of CTCAC Executive Director's prior approval of bus line aggregation</t>
  </si>
  <si>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</si>
  <si>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r>
      <rPr>
        <b/>
        <u/>
        <sz val="10"/>
        <rFont val="Arial"/>
        <family val="2"/>
      </rPr>
      <t>Grocery stores, medical clinics/hospitals, pharmacies: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</si>
  <si>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t>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</si>
  <si>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 xml:space="preserve">If a hospital is under construction at application, please include evidence of this, as well as evidence from a third party that the hospital will be completed and available to the residents prior to the project's completion. </t>
  </si>
  <si>
    <r>
      <rPr>
        <sz val="10"/>
        <rFont val="Arial"/>
        <family val="2"/>
      </rPr>
      <t xml:space="preserve">For </t>
    </r>
    <r>
      <rPr>
        <b/>
        <u/>
        <sz val="10"/>
        <rFont val="Arial"/>
        <family val="2"/>
      </rPr>
      <t>facilities offering daily services designated for seniors</t>
    </r>
    <r>
      <rPr>
        <sz val="10"/>
        <rFont val="Arial"/>
        <family val="2"/>
      </rPr>
      <t xml:space="preserve"> OR 
for </t>
    </r>
    <r>
      <rPr>
        <b/>
        <u/>
        <sz val="10"/>
        <rFont val="Arial"/>
        <family val="2"/>
      </rPr>
      <t>facilities operating to service a special needs or SRO development</t>
    </r>
    <r>
      <rPr>
        <sz val="10"/>
        <rFont val="Arial"/>
        <family val="2"/>
      </rPr>
      <t>: 
Provide amenity details documenting how the services are appropriate to the development.</t>
    </r>
  </si>
  <si>
    <t>TENANT INTERNET SERVICE  Reg. § 10325(c)(4)(A)(10)</t>
  </si>
  <si>
    <t>Documentation of internet service availability.</t>
  </si>
  <si>
    <t>Highest or High Resources Area  Reg. § 10325(c)(4)(A)(11)</t>
  </si>
  <si>
    <t xml:space="preserve">Certification from applicant stating that: 
● the project is a new construction large family project,
● the project is not an inclusionary project* as defined in § 10325(c)(9)(C),
● the year in which the CTCAC/HCD Opportunity Area Map** is used, and
● the resources level of the area (Highest Resource or High Resource).
*An application for a large family new construction project located in a High or Highest Resource area must disclose whether or not the project includes any Low-Income Units which satisfy the obligations of an inclusionary housing ordinance or development agreement and, if so, the number of such units and whether the inclusionary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</si>
  <si>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TAB 24 Service Amenities</t>
  </si>
  <si>
    <t>Service Amenities (CDLAC Points System)</t>
  </si>
  <si>
    <t>Reg. § 10325(c)(4)(B)</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</si>
  <si>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</si>
  <si>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</si>
  <si>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Applications will receive points for services only if the proposed services budget adequately accounts for the level of service. The budgeted amount must reasonably be expected to cover the costs of the proposed level of service.</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</si>
  <si>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</si>
  <si>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t>Scattered site projects. A scattered site more than 0.5 mile (1.5 miles for Rural set-aside) from the nearest other site with services must provide services independently.</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</si>
  <si>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</si>
  <si>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</si>
  <si>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</si>
  <si>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</si>
  <si>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</si>
  <si>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</si>
  <si>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</si>
  <si>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</si>
  <si>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TAB 26 Readiness to Proceed</t>
  </si>
  <si>
    <t>READINESS TO PROCEED</t>
  </si>
  <si>
    <t>Reg. Section 10325(c)(7)(A)&amp;(B)</t>
  </si>
  <si>
    <t>Readiness Points  (CDLAC Points System)</t>
  </si>
  <si>
    <t>Enforceable financing commitments for all construction financing</t>
  </si>
  <si>
    <t>Reg. §10325(c)(7)(A)</t>
  </si>
  <si>
    <t xml:space="preserve">TAB 28 State Credit Application </t>
  </si>
  <si>
    <t>$500 Million ($500M) State Credits - Readiness to Proceed</t>
  </si>
  <si>
    <t>Reg. Sections 10317(j) and 10325(c)(7)</t>
  </si>
  <si>
    <t xml:space="preserve">State Farmworker Credit Application </t>
  </si>
  <si>
    <t>Reg. §§ 10302(bb) &amp; 10317(h)</t>
  </si>
  <si>
    <r>
      <t xml:space="preserve">Provide evidence of eligibility and include </t>
    </r>
    <r>
      <rPr>
        <u/>
        <sz val="10"/>
        <rFont val="Arial"/>
        <family val="2"/>
      </rPr>
      <t>signed</t>
    </r>
    <r>
      <rPr>
        <sz val="10"/>
        <rFont val="Arial"/>
        <family val="2"/>
      </rPr>
      <t xml:space="preserve">: </t>
    </r>
  </si>
  <si>
    <t>Attachments - Exhibit B: Farmworker tab</t>
  </si>
  <si>
    <t>TAB 29 CDLAC Points for Preservation/Rehabilitation and New Construction</t>
  </si>
  <si>
    <t>Preservation and Other Rehabilitation Project Priorities</t>
  </si>
  <si>
    <t>Section 5230(b) of the CDLAC Regulations</t>
  </si>
  <si>
    <t>Provide complete documentation of the applicable point option selected, including the applicable contract, financing document or other approval (pre-1999 HCD loan contract clearly identifying the subject property, HUD RAD Program clearly identifying the subject property, USDA Rent Supplement Contract, etc.</t>
  </si>
  <si>
    <t>New Construction Density and Local Incentives</t>
  </si>
  <si>
    <t>Section 5230(c) of the CDLAC Regulations</t>
  </si>
  <si>
    <t>Letter from the local jurisdiction documenting approval of the project pursuant to Section 65913.4 of the Government Code, at a density greater than that allowed by the site’s zoning through the use of a density bonus allowed by Government Code Section 65915 or a local ordinance, or with concessions and/or waivers granted pursuant to Government Code Section 65915.</t>
  </si>
  <si>
    <t>TABS 30-35 CDLAC Requirements</t>
  </si>
  <si>
    <t>Adopted Inducement Resolution</t>
  </si>
  <si>
    <t>Section 5033(b)(5) CDLAC Regulations.</t>
  </si>
  <si>
    <t>Commitment(s) or other evidence of direct and indirect public funds, if not provided in Tab 20.</t>
  </si>
  <si>
    <t>Section 5230(h) of CDLAC Regulations</t>
  </si>
  <si>
    <t xml:space="preserve">Bond Allocation greater than $75 million
</t>
  </si>
  <si>
    <t xml:space="preserve">The documentation must be specific and may include, but is not limited to, a site plan detailing the layout of the subject property, unit mix per stage of the phase, any unique features of the property which inhibits phasing, a description of infrastructure costs, and a cost breakdown by phases.
</t>
  </si>
  <si>
    <t>Section 5232 of the CDLAC Regulations</t>
  </si>
  <si>
    <t xml:space="preserve">CDLAC Supplemental Allocation </t>
  </si>
  <si>
    <t>If this project received a previous CDLAC allocation, submit a narrative explanation of the circumstances surrounding the prior allocation and why additional allocation is being requested.  The narrative must include the amount of the previous allocation, the month and year it was awarded, the CDLAC resolution number, the status of the bonds, the balance of bond proceeds, and a justification for the additional allocation.</t>
  </si>
  <si>
    <t>Section 5240 of the CDLAC Regulations</t>
  </si>
  <si>
    <t>If claiming tiebreaker adjustment for required seismic upgrading of existing residential structures and/or on-site environmental mitigation work, provide a cost breakdown/estimate from the architect or engineer based on the associated costs.</t>
  </si>
  <si>
    <t>TABS 36 CDLAC Housing Pools</t>
  </si>
  <si>
    <t>Provide documentation of Rural status: evidence that the proposed project is located in an eligible rural area.</t>
  </si>
  <si>
    <t>https://www.treasurer.ca.gov/ctcac/rural-status/</t>
  </si>
  <si>
    <t>Provide documentation of Preservation Pool status:  identify which criterion is applicable to the project, and include all necessary supporting documentation.</t>
  </si>
  <si>
    <r>
      <t xml:space="preserve">In the Rehabilitation section Attachment 8-B and Attachment 8-C, provide documentation of Other Rehabilitation Pool status:  a minimum of $60,000 in hard costs per unit and at least 60% expended on immediate health and safety improvements, seismic and accessibility improvements and/or the replacement of major systems, </t>
    </r>
    <r>
      <rPr>
        <b/>
        <sz val="10"/>
        <rFont val="Arial"/>
        <family val="2"/>
      </rPr>
      <t>as evidenced by the Capital Needs Assessment Report.  Include the itemized calculation of how the 60% requirement is met.</t>
    </r>
  </si>
  <si>
    <t>Provide documentation of BIPOC Pool status:  a qualifying BIPOC non-profit organization requires having a BIPOC Executive Director/Chief Executive Officer and 51% of the organizations board must be BIPOC.</t>
  </si>
  <si>
    <t>If applicable to the set-aside, documentation of Resource Area, including screen shots or similar of both the Opportunity Map area that identifies the project site and the Summary Table project census tract.</t>
  </si>
  <si>
    <t>If applying to the ELI/VLI Set-aside under option (i), in addition to providing evidence of an award made directly by HCD, provide documentation that the income restrictions in this application are at least as restrictive as those for which the applicant received the HCD award.</t>
  </si>
  <si>
    <t>CDLAC_Data</t>
  </si>
  <si>
    <t>Key</t>
  </si>
  <si>
    <t>Value</t>
  </si>
  <si>
    <t>Notes</t>
  </si>
  <si>
    <t>CDLAC Region</t>
  </si>
  <si>
    <t>Pool</t>
  </si>
  <si>
    <t>20% AMI Units</t>
  </si>
  <si>
    <t>includes all units below 20% AMI, if any</t>
  </si>
  <si>
    <t>25% AMI Units</t>
  </si>
  <si>
    <t>30% AMI Units</t>
  </si>
  <si>
    <t>CALIFORNIA TAX CREDIT ALLOCATION COMMITTEE</t>
  </si>
  <si>
    <t>35% AMI Units</t>
  </si>
  <si>
    <t>ATTACHMENT 40 FOR CDLAC-CTCAC JOINT APPLICATION</t>
  </si>
  <si>
    <t>40% AMI Units</t>
  </si>
  <si>
    <t>2025 4% FEDERAL LOW-INCOME HOUSING TAX CREDITS WITH TAX-EXEMPT BONDS</t>
  </si>
  <si>
    <t>45% AMI Unis</t>
  </si>
  <si>
    <t>INCLUDING STATE CREDITS</t>
  </si>
  <si>
    <t>50% AMI Units</t>
  </si>
  <si>
    <t>April 24, 2025 Version</t>
  </si>
  <si>
    <t>55% AMI Units</t>
  </si>
  <si>
    <t>II. APPLICATION - SECTION 1: CTCAC APPLICANT STATEMENT AND CERTIFICATION</t>
  </si>
  <si>
    <t>60% AMI Units</t>
  </si>
  <si>
    <t>70% AMI Units</t>
  </si>
  <si>
    <t>80% AMI Units</t>
  </si>
  <si>
    <t>CTCAC APPLICANT:</t>
  </si>
  <si>
    <t>Ephesian Legacy Court LP</t>
  </si>
  <si>
    <t>MIP Amount</t>
  </si>
  <si>
    <t>PROJECT NAME:</t>
  </si>
  <si>
    <t xml:space="preserve">Ephesian Legacy Court </t>
  </si>
  <si>
    <t>CalHFA MIP Loan</t>
  </si>
  <si>
    <t>Annual Federal Request</t>
  </si>
  <si>
    <t>PLEASE INCLUDE APPLICATION FEE WITH APPLICATION SUBMISSION</t>
  </si>
  <si>
    <t>State Credit Request</t>
  </si>
  <si>
    <t xml:space="preserve">Check Only </t>
  </si>
  <si>
    <t>Construction Bond Tax-Exempt</t>
  </si>
  <si>
    <t>Total Project Cost</t>
  </si>
  <si>
    <t>Residential &amp; Commercial</t>
  </si>
  <si>
    <t>The undersigned CTCAC Applicant hereby makes application to the California Tax Credit Allocation Committee (“CTCAC”) for a reservation of Federal and State Low-Income Housing Tax Credits (“Credits”) in the amount(s) of:</t>
  </si>
  <si>
    <t>Total Land Cost</t>
  </si>
  <si>
    <t>Square Footage Of Structures</t>
  </si>
  <si>
    <t>Federal Set Aside</t>
  </si>
  <si>
    <t>annual Federal Credits</t>
  </si>
  <si>
    <t>Adaptive Reuse</t>
  </si>
  <si>
    <t>total State Credits</t>
  </si>
  <si>
    <t>New Construction</t>
  </si>
  <si>
    <t>Rehabilitation</t>
  </si>
  <si>
    <t>for the purpose of providing low-income rental housing as herein described.  I understand that Credit amount preliminarily reserved for this project, if any, may be adjusted over time based upon changing project costs and financial feasibility analyses which CTCAC is required to perform on at least three occasions.</t>
  </si>
  <si>
    <t>Acq and Rehabilitation</t>
  </si>
  <si>
    <t>Demolition</t>
  </si>
  <si>
    <t>Housing Type</t>
  </si>
  <si>
    <t>Units For Homeless Individuals</t>
  </si>
  <si>
    <t xml:space="preserve">Election to sell ("certificate') state credits: </t>
  </si>
  <si>
    <t>No</t>
  </si>
  <si>
    <t>By selecting "Yes" or "No" in the box immediately before, I hereby make an election to</t>
  </si>
  <si>
    <t>CTCAC Region</t>
  </si>
  <si>
    <t>sell ("certificate") or not sell all or any portion of the state credit, as allowed pursuant to Revenue and Taxation Code Sections 12206(o), 17058(q), and 23610.5(r). I further certify that the applicant is a non-profit entity, and that the state credit price will not be less than eighty (80) cents per dollar of credit. I acknowledge that if I elect to sell ("certificate") all or any portion of the state credit, I may, only once, revoke an election to sell at any time before CTCAC issues the Form(s) 3521A for the project.</t>
  </si>
  <si>
    <t>Project Address</t>
  </si>
  <si>
    <t>Project Address Description</t>
  </si>
  <si>
    <t>Project City</t>
  </si>
  <si>
    <t>Project County</t>
  </si>
  <si>
    <t>Project Zip</t>
  </si>
  <si>
    <t xml:space="preserve">I agree it is my responsibility to provide CTCAC with the original complete application as well as such other information as CTCAC requests as necessary to evaluate my application.  I represent that if a reservation or allocation of Credit is made as a result of this application, I will also furnish promptly such other supporting information and documents as may be requested. I understand that CTCAC may verify information provided and analyze materials submitted as well as conduct its own investigation to evaluate the application. I recognize that I have an affirmative duty to inform CTCAC when any information in the application or supplemental materials is no longer true and to supply CTCAC with the latest and accurate information. </t>
  </si>
  <si>
    <t>Total Units</t>
  </si>
  <si>
    <t>Average Target Affordability</t>
  </si>
  <si>
    <t>Average Actual Affordability</t>
  </si>
  <si>
    <t>Cost Per Unit</t>
  </si>
  <si>
    <t>Residential Buildings</t>
  </si>
  <si>
    <t>I certify that the numbers describing project cost, development budget, financing amounts, operating subsidies, unit mix and targeting, and all related application documents are the same as those provided in applications submitted to CDLAC, CalHFA, and HCD, as applicable.  I certify that any applications, revisions, or updates provided to CTCAC, CDLAC, CalHFA, or HCD will be provided to all other of these state agencies providing financing, tax credits, or subsidies to the project.</t>
  </si>
  <si>
    <t>DDA</t>
  </si>
  <si>
    <t>QCT</t>
  </si>
  <si>
    <t>GP 1 Company Name</t>
  </si>
  <si>
    <t>GP 1 Contact Name</t>
  </si>
  <si>
    <t>GP 1 Parent Company</t>
  </si>
  <si>
    <t>I acknowledge that if I receive a reservation of Tax Credits, I will be required to submit requisite documentation at the following stages: updated development timetable under regulation section 10326(j)(4), and the time the project is placed-in-service.</t>
  </si>
  <si>
    <t>GP 2 Company Name</t>
  </si>
  <si>
    <t>GP 2 Contact Name</t>
  </si>
  <si>
    <t>GP 2 Parent Company</t>
  </si>
  <si>
    <t>I represent I have read Section 42 of the Internal Revenue Code (IRC) pertaining to Federal Tax Credits, and if applying for State Tax Credits, I represent I have also read California Health and Safety Code Sections 50199.4 et seq. and California Revenue and Taxation Code Sections 12206, 17058, and 23610.5 pertaining to the State Tax Credit program.  I understand that the Federal and State Tax Credit programs are complex and involve long-term maintenance of housing for qualified low-income households.  I acknowledge that CTCAC has recommended that I seek advice from my own tax attorney or tax advisor.</t>
  </si>
  <si>
    <t>GP 3 Company Name</t>
  </si>
  <si>
    <t>GP 3 Contact Name</t>
  </si>
  <si>
    <t>GP 3 Parent Company</t>
  </si>
  <si>
    <t>Developer Name</t>
  </si>
  <si>
    <t>Developer Address</t>
  </si>
  <si>
    <t>Developer City, State, Zip</t>
  </si>
  <si>
    <t xml:space="preserve">I certify that I have read and understand the provisions of Sections 10322(a) through (h) related to application filing deadlines, forms, incomplete applications, and application changes. </t>
  </si>
  <si>
    <t>Developer Contact</t>
  </si>
  <si>
    <t>Developer Email</t>
  </si>
  <si>
    <t>Federal Tax Credit Factor</t>
  </si>
  <si>
    <t>I agree to hold CTCAC, its members, officers, agents, and employees harmless from any matters arising out of or related to the Credit program.</t>
  </si>
  <si>
    <t>State Tax Credit Factor</t>
  </si>
  <si>
    <t>Resyndication</t>
  </si>
  <si>
    <t>I agree that CTCAC will determine the Credit amount to comply with requirements of IRC Section 42 but that CTCAC in no way warrants the feasibility or viability of the project to anyone for any purpose.  I acknowledge that CTCAC makes no representation regarding the effect of any tax Credit which may be allocated and makes no representation regarding the ability to claim any Credit which may be allocated.</t>
  </si>
  <si>
    <t>State Credit Type</t>
  </si>
  <si>
    <t>10310(b)(2)(D) Farmworker State Credits</t>
  </si>
  <si>
    <t>Certificating State Credits</t>
  </si>
  <si>
    <t>Commercial Costs</t>
  </si>
  <si>
    <t>I acknowledge that all materials and requirements are subject to change by enactment of federal or state legislation or promulgation of regulations.</t>
  </si>
  <si>
    <t>Bond Issuer</t>
  </si>
  <si>
    <t>CDLAC Total Points</t>
  </si>
  <si>
    <t>Points, Preservation and Other Rehab</t>
  </si>
  <si>
    <t xml:space="preserve">In carrying out the development and operation of the project, I agree to comply with all applicable federal and state laws regarding unlawful discrimination and will abide by all Credit program requirements, rules, and regulations. </t>
  </si>
  <si>
    <t>Points, New Con Density</t>
  </si>
  <si>
    <t>Points, Exceeding Min Income</t>
  </si>
  <si>
    <t>Points, Exceeding Min Rent</t>
  </si>
  <si>
    <t>I acknowledge that the Low-Income Housing Tax Credit program is not an entitlement program and that my application will be evaluated based on the Credit statutes, regulations, and the Qualified Allocation Plan adopted by CTCAC which identify the priorities and other standards which will be employed to evaluate applications.</t>
  </si>
  <si>
    <t>Points, Experience</t>
  </si>
  <si>
    <t>Points, Housing Need</t>
  </si>
  <si>
    <t>Points, Leveraged Soft Resources</t>
  </si>
  <si>
    <t>Points, Readiness</t>
  </si>
  <si>
    <t>I acknowledge that an award of federal or state Tax Credits does not guarantee that the project will qualify for Tax Credits.  Both federal law and the state law require that various requirements be met on an ongoing basis.  I agree that compliance with these requirements is the responsibility of the applicant.</t>
  </si>
  <si>
    <t>Points, AFFH</t>
  </si>
  <si>
    <t>Points, Service Amenities</t>
  </si>
  <si>
    <t>Points, Cost Containment</t>
  </si>
  <si>
    <t>Points, Site Amenities</t>
  </si>
  <si>
    <t>I acknowledge that the information submitted to CTCAC in this application or supplemental thereto may be subject to the Public Records Act or other disclosure.  I understand that CTCAC may make such information public.</t>
  </si>
  <si>
    <t>CDLAC Tie-Breaker Self-Score</t>
  </si>
  <si>
    <t>Jurisdiction</t>
  </si>
  <si>
    <t>CEO Name</t>
  </si>
  <si>
    <t>I acknowledge that if I obtain an allocation of Federal or State Tax Credits, I will be required to enter into a regulatory contract that will contain, among other things, all the conditions under which the Credits were provided including the selection criteria delineated in this application.</t>
  </si>
  <si>
    <t>CEO Title</t>
  </si>
  <si>
    <t>CEO Address</t>
  </si>
  <si>
    <t>CEO City</t>
  </si>
  <si>
    <t xml:space="preserve">I declare under penalty of perjury that the information contained in the application, exhibits, attachments, and any further or supplemental documentation is true and correct to the best of my knowledge and belief.  </t>
  </si>
  <si>
    <t>CEO Zip</t>
  </si>
  <si>
    <t>App Contact, Name</t>
  </si>
  <si>
    <t>App Contact, Address</t>
  </si>
  <si>
    <t xml:space="preserve">I certify and guarantee that each item identified in CTCAC’s minimum construction standards will be incorporated intothe design of the project, unless a waiver has been approved by CTCAC. The project will at least maintain the installed energy efficiency and sustainability features' quality when replacing systems and materials. When requesting athreshold basis increase for a prevailing wage requirement, if the project is subject to state prevailing wages, I certifythat contractors and subcontractors will comply with California Labor Code Section 1725.5. When requesting a threshold basis increase for development impact fees, the impact fee amounts are accurate as of the application date. In an application proposing rehabilitation work, I certify that all necessary work identified in the Capital Needs Assessment, including the immediate needs listed in the report, will be performed (unless a waiver is granted) prior to the project's rehabilitation completion.  </t>
  </si>
  <si>
    <t>App Contact, City</t>
  </si>
  <si>
    <t>App Contact, State</t>
  </si>
  <si>
    <t>App Contact, Zip</t>
  </si>
  <si>
    <t>App Contact, Person</t>
  </si>
  <si>
    <t>App Contact, Email</t>
  </si>
  <si>
    <t>GP 1 Email</t>
  </si>
  <si>
    <t>GP 2 Email</t>
  </si>
  <si>
    <t>GP 3 Email</t>
  </si>
  <si>
    <t xml:space="preserve">I understand that any misrepresentation may result in cancellation of Tax Credit reservation, notification of the Internal Revenue Service and the Franchise Tax Board, and any other actions that CTCAC is authorized to take pursuant to California Health and Safety Code Section 50199.22, issuance of fines pursuant to California Health and Safety Code Section 50199.10, and negative points per Regulation Section 10325(c)(3) or under general authority of state law. </t>
  </si>
  <si>
    <t>Contact Email</t>
  </si>
  <si>
    <t>Total Residential Project Cost</t>
  </si>
  <si>
    <t>Scattered Site</t>
  </si>
  <si>
    <t>Rural</t>
  </si>
  <si>
    <t>I certify that I believe that the project can be completed within the development budget and the development timetable set forth (which timetable is in conformance with CTCAC rules and regulations) and can be operated in the manner proposed within the operating budget set forth.</t>
  </si>
  <si>
    <t>I agree that CTCAC is not responsible for actions taken by the applicant in reliance on a prospective Tax Credit reservation or allocation.</t>
  </si>
  <si>
    <t xml:space="preserve">Dated this      </t>
  </si>
  <si>
    <t xml:space="preserve"> day of  </t>
  </si>
  <si>
    <t>, 2025 at</t>
  </si>
  <si>
    <t>, California.</t>
  </si>
  <si>
    <t xml:space="preserve">By: </t>
  </si>
  <si>
    <t>(Original Signature)</t>
  </si>
  <si>
    <t>Donald Gilmore</t>
  </si>
  <si>
    <t>(Typed or printed name)</t>
  </si>
  <si>
    <t xml:space="preserve">Application type: </t>
  </si>
  <si>
    <t>4%</t>
  </si>
  <si>
    <t xml:space="preserve">Please select your county: </t>
  </si>
  <si>
    <t>Executive Director</t>
  </si>
  <si>
    <t>(Title)</t>
  </si>
  <si>
    <t>9%</t>
  </si>
  <si>
    <t>City of Los Angeles</t>
  </si>
  <si>
    <t>Bay Area ((Alameda, Contra Costa, Marin, San Francisco, San Mateo, Santa Clara, and Santa Cruz Counties)</t>
  </si>
  <si>
    <t xml:space="preserve">Coastal (Monterey, Napa, Orange, San Benito, San Diego, San Luis Obispo, Santa Barbara, Sonoma, and Ventura Counties) </t>
  </si>
  <si>
    <t>Local Jurisdiction:</t>
  </si>
  <si>
    <t xml:space="preserve">City of Berkeley </t>
  </si>
  <si>
    <t>Inland (Fresno, Imperial, Kern, Kings, Madera, Merced, Riverside, San Bernardino, Stanislaus, and Tulare Counties)</t>
  </si>
  <si>
    <t>4% 2025 TBLs</t>
  </si>
  <si>
    <t>9% 2025 TBLs</t>
  </si>
  <si>
    <t>City Manager:</t>
  </si>
  <si>
    <t>Paul Buddenhagen</t>
  </si>
  <si>
    <t>Northern (Butte, El Dorado, Placer, Sacramento, San Joaquin, Shasta, Solano, Sutter, Yuba, and Yolo Counties)</t>
  </si>
  <si>
    <t>Title:</t>
  </si>
  <si>
    <t>City Manager</t>
  </si>
  <si>
    <t>N/A</t>
  </si>
  <si>
    <t xml:space="preserve">Mailing Address: </t>
  </si>
  <si>
    <t>2180 Milvia Street</t>
  </si>
  <si>
    <t>2024 100% RENTS</t>
  </si>
  <si>
    <t>2025 FAIR MARKET RENTS</t>
  </si>
  <si>
    <t xml:space="preserve">City: </t>
  </si>
  <si>
    <t xml:space="preserve">Berkeley </t>
  </si>
  <si>
    <t>ALAMEDA</t>
  </si>
  <si>
    <t>Alameda</t>
  </si>
  <si>
    <t>California Tax Credit Allocation Committee</t>
  </si>
  <si>
    <t>Housing and Urban Development</t>
  </si>
  <si>
    <t xml:space="preserve">Zip Code: </t>
  </si>
  <si>
    <t>ALPINE</t>
  </si>
  <si>
    <t>Alpine</t>
  </si>
  <si>
    <t>Phone Number:</t>
  </si>
  <si>
    <t>Ext.</t>
  </si>
  <si>
    <t>AMADOR</t>
  </si>
  <si>
    <t>Amador</t>
  </si>
  <si>
    <t>County</t>
  </si>
  <si>
    <t>SRO/Studio</t>
  </si>
  <si>
    <t>1 Bedroom</t>
  </si>
  <si>
    <t>2 Bedrooms</t>
  </si>
  <si>
    <t>3 Bedrooms</t>
  </si>
  <si>
    <t>4 Bedrooms</t>
  </si>
  <si>
    <t>5 Bedrooms</t>
  </si>
  <si>
    <t>SRO/STUDIO</t>
  </si>
  <si>
    <t>4+ Bedrooms</t>
  </si>
  <si>
    <t xml:space="preserve">FAX Number: </t>
  </si>
  <si>
    <t>BUTTE</t>
  </si>
  <si>
    <t>Butte</t>
  </si>
  <si>
    <t xml:space="preserve">E-mail: </t>
  </si>
  <si>
    <t xml:space="preserve">Cmanager@berkeleyca.gov </t>
  </si>
  <si>
    <t>CALAVERAS</t>
  </si>
  <si>
    <t>Calaveras</t>
  </si>
  <si>
    <t>Yes</t>
  </si>
  <si>
    <t>COLUSA</t>
  </si>
  <si>
    <t>Colusa</t>
  </si>
  <si>
    <t>*</t>
  </si>
  <si>
    <t>For City Manager, please refer to the following the website:</t>
  </si>
  <si>
    <t>CONTRA COSTA</t>
  </si>
  <si>
    <t>Contra Costa</t>
  </si>
  <si>
    <t>https://www.treasurer.ca.gov/ctcac/2023/contacts.pdf</t>
  </si>
  <si>
    <t>DEL NORTE</t>
  </si>
  <si>
    <t>Del Norte</t>
  </si>
  <si>
    <t>EL DORADO</t>
  </si>
  <si>
    <t>El Dorado</t>
  </si>
  <si>
    <t>FRESNO</t>
  </si>
  <si>
    <t>Fresno</t>
  </si>
  <si>
    <t>GLENN</t>
  </si>
  <si>
    <t>Glenn</t>
  </si>
  <si>
    <t>HUMBOLDT</t>
  </si>
  <si>
    <t>Humboldt</t>
  </si>
  <si>
    <t>II. APPLICATION - SECTION 2: GENERAL AND SUMMARY INFORMATION</t>
  </si>
  <si>
    <t>IMPERIAL</t>
  </si>
  <si>
    <t>Imperial</t>
  </si>
  <si>
    <t>INYO</t>
  </si>
  <si>
    <t>Inyo</t>
  </si>
  <si>
    <t>KERN</t>
  </si>
  <si>
    <t>Kern</t>
  </si>
  <si>
    <t>A.</t>
  </si>
  <si>
    <t>KINGS</t>
  </si>
  <si>
    <t>Kings</t>
  </si>
  <si>
    <t>Application type:</t>
  </si>
  <si>
    <t>Preliminary Reservation</t>
  </si>
  <si>
    <t>LAKE</t>
  </si>
  <si>
    <t>Lake</t>
  </si>
  <si>
    <t>Joint Application?</t>
  </si>
  <si>
    <t>CDLAC-CTCAC Joint Application (submitting concurrently)</t>
  </si>
  <si>
    <t>Highest Resource</t>
  </si>
  <si>
    <t>LASSEN</t>
  </si>
  <si>
    <t>Lassen</t>
  </si>
  <si>
    <t>Prior application was submitted but not selected?</t>
  </si>
  <si>
    <t>High Resource</t>
  </si>
  <si>
    <t>LOS ANGELES</t>
  </si>
  <si>
    <t>Los Angeles</t>
  </si>
  <si>
    <t>If yes, enter application number:</t>
  </si>
  <si>
    <t>CTCAC #</t>
  </si>
  <si>
    <t>CA -</t>
  </si>
  <si>
    <t>-</t>
  </si>
  <si>
    <t>Moderate Resource</t>
  </si>
  <si>
    <t>MADERA</t>
  </si>
  <si>
    <t>Madera</t>
  </si>
  <si>
    <t>Has credit previously been awarded?</t>
  </si>
  <si>
    <t>Low Resource</t>
  </si>
  <si>
    <t>MARIN</t>
  </si>
  <si>
    <t>Marin</t>
  </si>
  <si>
    <t>If re-applying and returning credit, enter the current application number:</t>
  </si>
  <si>
    <t>Missing/Insufficient Data</t>
  </si>
  <si>
    <t>MARIPOSA</t>
  </si>
  <si>
    <t>Mariposa</t>
  </si>
  <si>
    <t>MENDOCINO</t>
  </si>
  <si>
    <t>Mendocino</t>
  </si>
  <si>
    <t>Is this project a Re-syndication of a current CTCAC project?</t>
  </si>
  <si>
    <t>MERCED</t>
  </si>
  <si>
    <t>Merced</t>
  </si>
  <si>
    <r>
      <t xml:space="preserve">If a Resyndication Project, complete the </t>
    </r>
    <r>
      <rPr>
        <b/>
        <sz val="10"/>
        <rFont val="Arial"/>
        <family val="2"/>
      </rPr>
      <t>Resyndication Projects</t>
    </r>
    <r>
      <rPr>
        <sz val="10"/>
        <rFont val="Arial"/>
        <family val="2"/>
      </rPr>
      <t xml:space="preserve"> section below.  </t>
    </r>
  </si>
  <si>
    <t>MODOC</t>
  </si>
  <si>
    <t>Modoc</t>
  </si>
  <si>
    <t>MONO</t>
  </si>
  <si>
    <t>Mono</t>
  </si>
  <si>
    <t>B.</t>
  </si>
  <si>
    <t>MONTEREY</t>
  </si>
  <si>
    <t>Monterey</t>
  </si>
  <si>
    <t>Project Name:</t>
  </si>
  <si>
    <t>*Federal Only:</t>
  </si>
  <si>
    <t>NAPA</t>
  </si>
  <si>
    <t>Napa</t>
  </si>
  <si>
    <t>Site Address:</t>
  </si>
  <si>
    <t xml:space="preserve">1708 Harmon St. Berkeley, Ca 94704 </t>
  </si>
  <si>
    <t>Federal and State:</t>
  </si>
  <si>
    <t>NEVADA</t>
  </si>
  <si>
    <t>Nevada</t>
  </si>
  <si>
    <t>If address is not established, enter detailed description (i.e. NW corner of 26th and Elm)</t>
  </si>
  <si>
    <t>ORANGE</t>
  </si>
  <si>
    <t>Orange</t>
  </si>
  <si>
    <t>PLACER</t>
  </si>
  <si>
    <t>Placer</t>
  </si>
  <si>
    <t>PLUMAS</t>
  </si>
  <si>
    <t>Plumas</t>
  </si>
  <si>
    <t>City:</t>
  </si>
  <si>
    <t>County:</t>
  </si>
  <si>
    <t>RIVERSIDE</t>
  </si>
  <si>
    <t>Riverside</t>
  </si>
  <si>
    <t>Zip Code:</t>
  </si>
  <si>
    <t>Census Tract:</t>
  </si>
  <si>
    <t>Large Family</t>
  </si>
  <si>
    <t>SACRAMENTO</t>
  </si>
  <si>
    <t>Sacramento</t>
  </si>
  <si>
    <t>Assessor's Parcel Number(s):</t>
  </si>
  <si>
    <t>052-1533-001-03</t>
  </si>
  <si>
    <t>Seniors</t>
  </si>
  <si>
    <t>SAN BENITO</t>
  </si>
  <si>
    <t>San Benito</t>
  </si>
  <si>
    <t>Special Needs</t>
  </si>
  <si>
    <t>SRO</t>
  </si>
  <si>
    <t>SAN BERNARDINO</t>
  </si>
  <si>
    <t>San Bernardino</t>
  </si>
  <si>
    <t>CTCAC/HCD Opportunity Area Designation:</t>
  </si>
  <si>
    <t>At-Risk</t>
  </si>
  <si>
    <t>At least 20% 1-bedroom units and 10% larger than 1-bedroom units</t>
  </si>
  <si>
    <t>SAN DIEGO</t>
  </si>
  <si>
    <t>San Diego</t>
  </si>
  <si>
    <t>Project is located in a census tract/block group designated High Segregation &amp; Poverty:</t>
  </si>
  <si>
    <t>SAN FRANCISCO</t>
  </si>
  <si>
    <t>San Francisco</t>
  </si>
  <si>
    <t>Project is located in a DDA:</t>
  </si>
  <si>
    <t>*Federal Congressional District:</t>
  </si>
  <si>
    <t>Non-Targeted</t>
  </si>
  <si>
    <t>SAN JOAQUIN</t>
  </si>
  <si>
    <t>San Joaquin</t>
  </si>
  <si>
    <t>Project is located in a Qualified Census Tract:</t>
  </si>
  <si>
    <t>*State Assembly District:</t>
  </si>
  <si>
    <t>SAN LUIS OBISPO</t>
  </si>
  <si>
    <t>San Luis Obispo</t>
  </si>
  <si>
    <t>Project is a Scattered Site Project:</t>
  </si>
  <si>
    <t>*State Senate District:</t>
  </si>
  <si>
    <t>SAN MATEO</t>
  </si>
  <si>
    <t>San Mateo</t>
  </si>
  <si>
    <t>Number of Scattered Sites:</t>
  </si>
  <si>
    <t>*Accurate information is essential; the following websites are provided for reference:</t>
  </si>
  <si>
    <t>SANTA BARBARA</t>
  </si>
  <si>
    <t>Santa Barbara</t>
  </si>
  <si>
    <r>
      <t>Project is Rural</t>
    </r>
    <r>
      <rPr>
        <sz val="10"/>
        <rFont val="Aptos Narrow"/>
        <family val="2"/>
      </rPr>
      <t>¹</t>
    </r>
  </si>
  <si>
    <t>SANTA CLARA</t>
  </si>
  <si>
    <t>Santa Clara</t>
  </si>
  <si>
    <r>
      <t>Project is the 4% component of a Hybrid project</t>
    </r>
    <r>
      <rPr>
        <sz val="10"/>
        <rFont val="Aptos Narrow"/>
        <family val="2"/>
      </rPr>
      <t>¹</t>
    </r>
    <r>
      <rPr>
        <sz val="10"/>
        <rFont val="Arial"/>
        <family val="2"/>
      </rPr>
      <t xml:space="preserve"> 
     </t>
    </r>
  </si>
  <si>
    <t>http://findyourrep.legislature.ca.gov/</t>
  </si>
  <si>
    <t>Balance of Los Angeles County</t>
  </si>
  <si>
    <t>SANTA CRUZ</t>
  </si>
  <si>
    <t>Santa Cruz</t>
  </si>
  <si>
    <r>
      <rPr>
        <sz val="10"/>
        <rFont val="Aptos Narrow"/>
        <family val="2"/>
      </rPr>
      <t>¹</t>
    </r>
    <r>
      <rPr>
        <sz val="10"/>
        <rFont val="Arial"/>
        <family val="2"/>
      </rPr>
      <t>defined by CTCAC Regulations Section 10302</t>
    </r>
  </si>
  <si>
    <t>https://www.govtrack.us/congress/members/map</t>
  </si>
  <si>
    <t>Central Valley Region: Fresno, Kern, Kings, Madera, Merced, San Joaquin, Stanislaus, and Tulare Counties</t>
  </si>
  <si>
    <t>SHASTA</t>
  </si>
  <si>
    <t>Shasta</t>
  </si>
  <si>
    <t>San Diego County</t>
  </si>
  <si>
    <t>SIERRA</t>
  </si>
  <si>
    <t>Sierra</t>
  </si>
  <si>
    <t>C.</t>
  </si>
  <si>
    <t>Credit Amount Requested</t>
  </si>
  <si>
    <t>Inland Empire Region: San Bernardino, Riverside, and Imperial Counties</t>
  </si>
  <si>
    <t>SISKIYOU</t>
  </si>
  <si>
    <t>Siskiyou</t>
  </si>
  <si>
    <t>Federal</t>
  </si>
  <si>
    <t>East Bay Region: Alameda and Contra Costa Counties</t>
  </si>
  <si>
    <t>SOLANO</t>
  </si>
  <si>
    <t>Solano</t>
  </si>
  <si>
    <t>State</t>
  </si>
  <si>
    <t>Type:</t>
  </si>
  <si>
    <t>(select)</t>
  </si>
  <si>
    <t>Orange County</t>
  </si>
  <si>
    <t>SONOMA</t>
  </si>
  <si>
    <t>Sonoma</t>
  </si>
  <si>
    <t>South and West Bay Region: San Mateo and Santa Clara Counties</t>
  </si>
  <si>
    <t>STANISLAUS</t>
  </si>
  <si>
    <t>Stanislaus</t>
  </si>
  <si>
    <t>D.</t>
  </si>
  <si>
    <r>
      <t>Federal Minimum Set-Aside Election</t>
    </r>
    <r>
      <rPr>
        <sz val="8"/>
        <rFont val="Arial"/>
        <family val="2"/>
      </rPr>
      <t xml:space="preserve"> (IRC Section 42(g)(1))</t>
    </r>
  </si>
  <si>
    <t>Capital Region: El Dorado, Placer, Sacramento, Sutter, Yuba, and Yolo Counties</t>
  </si>
  <si>
    <t>SUTTER</t>
  </si>
  <si>
    <t>Sutter</t>
  </si>
  <si>
    <t>40%/60%</t>
  </si>
  <si>
    <t>Central Coast Region: Monterey, San Luis Obispo, Santa Barbara, Santa Cruz, and Ventura Counties</t>
  </si>
  <si>
    <t>TEHAMA</t>
  </si>
  <si>
    <t>Tehama</t>
  </si>
  <si>
    <t>Northern Region: Butte, Marin, Napa, Shasta, Solano, and Sonoma Counties</t>
  </si>
  <si>
    <t>TRINITY</t>
  </si>
  <si>
    <t>Trinity</t>
  </si>
  <si>
    <t>E.</t>
  </si>
  <si>
    <t>Housing Type Selection</t>
  </si>
  <si>
    <t>San Francisco County</t>
  </si>
  <si>
    <t>TULARE</t>
  </si>
  <si>
    <t>Tulare</t>
  </si>
  <si>
    <t>TUOLUMNE</t>
  </si>
  <si>
    <t>Tuolumne</t>
  </si>
  <si>
    <t>Enter number of Special Needs units:</t>
  </si>
  <si>
    <t>VENTURA</t>
  </si>
  <si>
    <t>Ventura</t>
  </si>
  <si>
    <t>If Special Needs Housing Type and less than 75% Special Needs units, specify the standards the non-special needs units will meet:</t>
  </si>
  <si>
    <t>Corporation</t>
  </si>
  <si>
    <t>State Farmworker Credit</t>
  </si>
  <si>
    <t>YOLO</t>
  </si>
  <si>
    <t>Yolo</t>
  </si>
  <si>
    <t>General Partnership</t>
  </si>
  <si>
    <t>15% set-aside</t>
  </si>
  <si>
    <t>YUBA</t>
  </si>
  <si>
    <t>Yuba</t>
  </si>
  <si>
    <t>If Senior, identify the minimum age requirement:</t>
  </si>
  <si>
    <t>Individual</t>
  </si>
  <si>
    <t>15% set-aside with qualifying low value rehab</t>
  </si>
  <si>
    <t>If At-Risk, identify when the longest term existing restriction(s) will expire:</t>
  </si>
  <si>
    <t>Joint Venture</t>
  </si>
  <si>
    <t>$500M</t>
  </si>
  <si>
    <t>Limited Partnership</t>
  </si>
  <si>
    <t>$500M (Farmworker Housing)</t>
  </si>
  <si>
    <t>F.</t>
  </si>
  <si>
    <r>
      <t xml:space="preserve">CTCAC Geographic Area </t>
    </r>
    <r>
      <rPr>
        <sz val="8"/>
        <rFont val="Arial"/>
        <family val="2"/>
      </rPr>
      <t>(Reg. Section 10315(i))</t>
    </r>
  </si>
  <si>
    <r>
      <t xml:space="preserve">CDLAC Region </t>
    </r>
    <r>
      <rPr>
        <sz val="8"/>
        <rFont val="Arial"/>
        <family val="2"/>
      </rPr>
      <t>(§ 5022)</t>
    </r>
  </si>
  <si>
    <t>Local Government</t>
  </si>
  <si>
    <t>Please select the project's CTCAC geographic area and CDLAC geographic region:</t>
  </si>
  <si>
    <t>Nonprofit Organization</t>
  </si>
  <si>
    <t>Other</t>
  </si>
  <si>
    <t>II. APPLICATION - SECTION 3: APPLICANT INFORMATION</t>
  </si>
  <si>
    <t>Identify CTCAC Applicant</t>
  </si>
  <si>
    <t>Applicant is the current owner and will retain ownership:</t>
  </si>
  <si>
    <t>for/non profit</t>
  </si>
  <si>
    <t>Applicant will be or is a general partner in the to be formed or formed final ownership entity:</t>
  </si>
  <si>
    <t>Applicant is the project developer and will be part of the final ownership entity for the project:</t>
  </si>
  <si>
    <t>Applicant is the project developer and will not be part of the final ownership entity for the project:</t>
  </si>
  <si>
    <t>CTCAC Applicant Contact Information</t>
  </si>
  <si>
    <t>Applicant Name:</t>
  </si>
  <si>
    <t>Street Address:</t>
  </si>
  <si>
    <t>1535 Fred Jackson Way</t>
  </si>
  <si>
    <t xml:space="preserve">Richmond </t>
  </si>
  <si>
    <t>State:</t>
  </si>
  <si>
    <t>Ca</t>
  </si>
  <si>
    <t>Contact Person:</t>
  </si>
  <si>
    <t>Phone:</t>
  </si>
  <si>
    <t>510-221-2515</t>
  </si>
  <si>
    <t>Ext.:</t>
  </si>
  <si>
    <t>Fax:</t>
  </si>
  <si>
    <t xml:space="preserve">510-215-9276 </t>
  </si>
  <si>
    <t>both nonprofits</t>
  </si>
  <si>
    <t xml:space="preserve">Email: </t>
  </si>
  <si>
    <t>dgilmore@communityhdc.org</t>
  </si>
  <si>
    <t>Legal Status of Applicant:</t>
  </si>
  <si>
    <t>Parent Company:</t>
  </si>
  <si>
    <t>Community Housing Development Corporation</t>
  </si>
  <si>
    <t>If Other, Specify:</t>
  </si>
  <si>
    <t xml:space="preserve">N/A </t>
  </si>
  <si>
    <t>both for-profit</t>
  </si>
  <si>
    <t>General Partner(s) Information (post-closing GPs):</t>
  </si>
  <si>
    <t>D(1)</t>
  </si>
  <si>
    <t>General Partner Name:</t>
  </si>
  <si>
    <t xml:space="preserve">CHDC Ephesian Legacy Court, LLC </t>
  </si>
  <si>
    <t>Managing GP</t>
  </si>
  <si>
    <t>OWNERSHIP</t>
  </si>
  <si>
    <t>Nonprofit</t>
  </si>
  <si>
    <t>CA</t>
  </si>
  <si>
    <t>INTEREST (%):</t>
  </si>
  <si>
    <t>currently exists</t>
  </si>
  <si>
    <t xml:space="preserve">Donald Gilmore </t>
  </si>
  <si>
    <t>to be formed</t>
  </si>
  <si>
    <t>For Profit</t>
  </si>
  <si>
    <t>510-215-9276</t>
  </si>
  <si>
    <t>Nonprofit/For Profit:</t>
  </si>
  <si>
    <t>D(2)</t>
  </si>
  <si>
    <t>General Partner Name:*</t>
  </si>
  <si>
    <t xml:space="preserve">Ephesian Legacy Court Berkeley, LLC </t>
  </si>
  <si>
    <t>Administrative GP</t>
  </si>
  <si>
    <t xml:space="preserve">1709 Alcatraz Avenue </t>
  </si>
  <si>
    <t>Johnathan Logan</t>
  </si>
  <si>
    <t>707-206-4850</t>
  </si>
  <si>
    <t>pastorjlogan@gmail.com</t>
  </si>
  <si>
    <t>Ephesian Church of God in Christ</t>
  </si>
  <si>
    <t>D(3)</t>
  </si>
  <si>
    <t>General Partner(s) or Principal Owner(s) Type</t>
  </si>
  <si>
    <t>*If Joint Venture, 2nd GP must be included if</t>
  </si>
  <si>
    <t>applicant is pursuing a property tax exemption</t>
  </si>
  <si>
    <t>Reg. Section 10327(g)(2) - "TBD" not sufficient</t>
  </si>
  <si>
    <t>If to be formed, enter date:</t>
  </si>
  <si>
    <t>*(Federal I.D. No. must be obtained prior to submitting carryover allocation package)</t>
  </si>
  <si>
    <t>G.</t>
  </si>
  <si>
    <t>Company Name:</t>
  </si>
  <si>
    <t xml:space="preserve">1535-A Fred Jackson Way </t>
  </si>
  <si>
    <t>Participatory Role:</t>
  </si>
  <si>
    <t xml:space="preserve">General Partner </t>
  </si>
  <si>
    <t>(e.g., General Partner, Consultant, etc.)</t>
  </si>
  <si>
    <t>II. APPLICATION - SECTION 4: DEVELOPMENT TEAM INFORMATION</t>
  </si>
  <si>
    <t>Indicate and List All Development Team Members</t>
  </si>
  <si>
    <t>Developer:</t>
  </si>
  <si>
    <t>Architect:</t>
  </si>
  <si>
    <t xml:space="preserve">Kodama Diseno Architects </t>
  </si>
  <si>
    <t>Address:</t>
  </si>
  <si>
    <t>3160 College Ave Suite 210</t>
  </si>
  <si>
    <t>City, State, Zip</t>
  </si>
  <si>
    <t xml:space="preserve">Richmond, Ca 94801 </t>
  </si>
  <si>
    <t>City, State, Zip:</t>
  </si>
  <si>
    <t xml:space="preserve">Berkeley, Ca, 94705 </t>
  </si>
  <si>
    <t xml:space="preserve">Steven Kodama </t>
  </si>
  <si>
    <t>510-986-0696</t>
  </si>
  <si>
    <t>Email:</t>
  </si>
  <si>
    <t>skodama@kodamadiseno.com</t>
  </si>
  <si>
    <t>Attorney:</t>
  </si>
  <si>
    <t xml:space="preserve">Goldfarb &amp; Lipman Attorneys </t>
  </si>
  <si>
    <t>General Contractor:</t>
  </si>
  <si>
    <t xml:space="preserve">James E. Roberts Obayashi Corporation										</t>
  </si>
  <si>
    <t xml:space="preserve">1300 Clay Street </t>
  </si>
  <si>
    <t>20 Oak Ct.</t>
  </si>
  <si>
    <t xml:space="preserve">Oakland, Ca 94612 </t>
  </si>
  <si>
    <t xml:space="preserve">Danville, Ca, 94526 										</t>
  </si>
  <si>
    <t xml:space="preserve">Dianne Jackson McLean </t>
  </si>
  <si>
    <t>Scott Smith</t>
  </si>
  <si>
    <t>925-820-0800</t>
  </si>
  <si>
    <t>dmclean@goldfrablipman.com</t>
  </si>
  <si>
    <t xml:space="preserve">scott@jerocorp.com </t>
  </si>
  <si>
    <t>Tax Professional:</t>
  </si>
  <si>
    <t>Energy Consultant:</t>
  </si>
  <si>
    <t xml:space="preserve">Sun, Light and Power Company </t>
  </si>
  <si>
    <t xml:space="preserve">1035 Folger Avenue </t>
  </si>
  <si>
    <t>Berkeley, Ca, 94710</t>
  </si>
  <si>
    <t xml:space="preserve">Margaret Jung </t>
  </si>
  <si>
    <t xml:space="preserve">510-836-6336 </t>
  </si>
  <si>
    <t xml:space="preserve">510-845-2997 </t>
  </si>
  <si>
    <t>mjung@goldfarblipman.com</t>
  </si>
  <si>
    <t>CPA:</t>
  </si>
  <si>
    <t>Community Economics, Inc.</t>
  </si>
  <si>
    <t>Investor:</t>
  </si>
  <si>
    <t>Citi Bank</t>
  </si>
  <si>
    <t xml:space="preserve">538 9th Street, Suite 200										</t>
  </si>
  <si>
    <t>300 South Gran Avenue, Suite 3110</t>
  </si>
  <si>
    <t>Oakland, Ca, 94607</t>
  </si>
  <si>
    <t>Los Angeles, Ca, 90071</t>
  </si>
  <si>
    <t>Diana Downton</t>
  </si>
  <si>
    <t>Hao Li</t>
  </si>
  <si>
    <t>510-832-8300</t>
  </si>
  <si>
    <t xml:space="preserve">213-239-1924 </t>
  </si>
  <si>
    <t xml:space="preserve">diana@communityeconomics.org </t>
  </si>
  <si>
    <t>hao.li@citi.com</t>
  </si>
  <si>
    <t>Consultant:</t>
  </si>
  <si>
    <t>Market Analyst:</t>
  </si>
  <si>
    <t>The Concord Group</t>
  </si>
  <si>
    <t xml:space="preserve">180 Montgomery St. 23rd Floor										</t>
  </si>
  <si>
    <t xml:space="preserve">San Francisco, Ca, 94108										</t>
  </si>
  <si>
    <t>Tim Cornwell</t>
  </si>
  <si>
    <t>415-397-5490</t>
  </si>
  <si>
    <t>tmc@theconcordgroup.com</t>
  </si>
  <si>
    <t>Appraiser:</t>
  </si>
  <si>
    <t xml:space="preserve">Valbridge Property Advisors </t>
  </si>
  <si>
    <t>CNA Consultant:</t>
  </si>
  <si>
    <t xml:space="preserve">3160 Crow Canyon, Pl,. Ste. 245 </t>
  </si>
  <si>
    <t xml:space="preserve">San Ramon, Ca </t>
  </si>
  <si>
    <t>James Murren</t>
  </si>
  <si>
    <t>925-327-1660</t>
  </si>
  <si>
    <t>408-279-3428</t>
  </si>
  <si>
    <t>jmurren@valbridge.com</t>
  </si>
  <si>
    <t>Bond Issuer:</t>
  </si>
  <si>
    <t xml:space="preserve">California Municipal Finance Authority </t>
  </si>
  <si>
    <t>Prop. Mgmt. Co.:</t>
  </si>
  <si>
    <t xml:space="preserve">John Stewart Company </t>
  </si>
  <si>
    <t>2111 Palomar Airport Road, Suite 320</t>
  </si>
  <si>
    <t>1388 Sutter Street, 11th Floor</t>
  </si>
  <si>
    <t>Carlsbad, Ca, 92011</t>
  </si>
  <si>
    <t>San Francisco, CA 94109</t>
  </si>
  <si>
    <t xml:space="preserve">John Stoecher </t>
  </si>
  <si>
    <t>Diana Porter</t>
  </si>
  <si>
    <t xml:space="preserve">760-930-1221					</t>
  </si>
  <si>
    <t>415-345-4497</t>
  </si>
  <si>
    <t>760-683-3390</t>
  </si>
  <si>
    <t>jstoecher@cmfa-ca.com</t>
  </si>
  <si>
    <t>dporter@jsco.net</t>
  </si>
  <si>
    <t>2nd Prop. Mgmt. Co.:</t>
  </si>
  <si>
    <t>II. APPLICATION - SECTION 5: PROJECT INFORMATION</t>
  </si>
  <si>
    <t>Type of Credit Requested</t>
  </si>
  <si>
    <t>Will demolition of an existing structure be involved?</t>
  </si>
  <si>
    <t>If demolition of housing units, how many units demolished?</t>
  </si>
  <si>
    <t>Rehabilitation-Only</t>
  </si>
  <si>
    <t>Will relocation of existing tenants be involved?</t>
  </si>
  <si>
    <t>Acquisition &amp; Rehabilitation</t>
  </si>
  <si>
    <t>Acquisition and Rehabilitation/Rehabilitation-only Projects</t>
  </si>
  <si>
    <t xml:space="preserve">If requesting Acquisition Credit, will the acquisition meet the 10-year placed in service rule as required </t>
  </si>
  <si>
    <t>by IRC Sec. 42(d)(2)(B)(ii)?</t>
  </si>
  <si>
    <t>If no, will it meet the waiver conditions of IRC Sec. 42(d)(6)?</t>
  </si>
  <si>
    <t>Acquisition basis is established using:</t>
  </si>
  <si>
    <t xml:space="preserve">Will the rehabilitation and/or the income and rent restrictions of Sec. 42 cause relocation of </t>
  </si>
  <si>
    <t>existing tenants?</t>
  </si>
  <si>
    <t xml:space="preserve">If yes, applicants must submit an explanation of relocation requirements, a detailed relocation plan including a budget with an identified funding source (see Checklist). </t>
  </si>
  <si>
    <t xml:space="preserve">Age of Existing Structures  </t>
  </si>
  <si>
    <t xml:space="preserve">No. of Existing Buildings  </t>
  </si>
  <si>
    <t xml:space="preserve">No. of Occupied Buildings  </t>
  </si>
  <si>
    <t xml:space="preserve">No. of Existing Units  </t>
  </si>
  <si>
    <t xml:space="preserve">No. of Stories  </t>
  </si>
  <si>
    <t xml:space="preserve">Current Use:  </t>
  </si>
  <si>
    <t>Resyndication Projects</t>
  </si>
  <si>
    <t>Current/original CTCAC ID:</t>
  </si>
  <si>
    <t>First year of credit:</t>
  </si>
  <si>
    <t>Are Transfer Event provisions applicable?  See questionnaire on CTCAC website.</t>
  </si>
  <si>
    <t>Is the project currently under a Capital Needs Agreement with CTCAC?</t>
  </si>
  <si>
    <t>If so, has the Short Term Work been completed?</t>
  </si>
  <si>
    <t>See Checklist, Tab 8 for documentation requirements.</t>
  </si>
  <si>
    <t>Is the project subject to hold harmless rent limits?</t>
  </si>
  <si>
    <t>If yes, see page 18 and Checklist, Tab 8.</t>
  </si>
  <si>
    <t>C. Purchase Information</t>
  </si>
  <si>
    <t xml:space="preserve">Name of Seller: </t>
  </si>
  <si>
    <t>Signatory of Seller:</t>
  </si>
  <si>
    <t>Seller Principal:</t>
  </si>
  <si>
    <t>Seller Address:</t>
  </si>
  <si>
    <t xml:space="preserve">Date of Purchase Contract or Option:  </t>
  </si>
  <si>
    <t>Purchased from Affiliate:</t>
  </si>
  <si>
    <t xml:space="preserve">Expiration Date of Option:  </t>
  </si>
  <si>
    <t>If yes, broker fee amount to affiliate?</t>
  </si>
  <si>
    <t xml:space="preserve">Purchase Price:  </t>
  </si>
  <si>
    <t>Expected escrow closing date:</t>
  </si>
  <si>
    <t>Historical Property/Site:</t>
  </si>
  <si>
    <t>Holding Costs per Month:</t>
  </si>
  <si>
    <t>Total Projected Holding Costs:</t>
  </si>
  <si>
    <t xml:space="preserve">Real Estate Tax Rate:  </t>
  </si>
  <si>
    <t>Purchase price over appraisal</t>
  </si>
  <si>
    <t>Amount of SOFT perm financing covering the excess purchase price over appraised value</t>
  </si>
  <si>
    <t>Project site is subject to development ordinances or legally enforceable mandates?</t>
  </si>
  <si>
    <t>Master Developer:</t>
  </si>
  <si>
    <t>Master developer parent company, if applicable:</t>
  </si>
  <si>
    <t>Project site will be subject to a ground lease?</t>
  </si>
  <si>
    <t>Term (in years):</t>
  </si>
  <si>
    <t>Project owner is/will be the lessee?</t>
  </si>
  <si>
    <t>Annual Payment Amount:</t>
  </si>
  <si>
    <t>If no, please explain:</t>
  </si>
  <si>
    <t>Lessor:</t>
  </si>
  <si>
    <t xml:space="preserve">Will any loans be secured by the property?  </t>
  </si>
  <si>
    <t>If yes, provide this information in Tab 2 Financing Plan, including which loans will be secured against the leasehold interest, fee interest, or other.</t>
  </si>
  <si>
    <t>Project Type:</t>
  </si>
  <si>
    <t>Inner City Infill Site</t>
  </si>
  <si>
    <t>Two or More Story With an Elevator:</t>
  </si>
  <si>
    <t xml:space="preserve"> if yes, enter number of stories:</t>
  </si>
  <si>
    <t>Two or More Story Without an Elevator:</t>
  </si>
  <si>
    <t>One or More Levels of Subterranean Parking:</t>
  </si>
  <si>
    <t>(specify here)</t>
  </si>
  <si>
    <t>Density:</t>
  </si>
  <si>
    <t>x</t>
  </si>
  <si>
    <t>Feet</t>
  </si>
  <si>
    <t>Acres</t>
  </si>
  <si>
    <t>Square Feet</t>
  </si>
  <si>
    <t>If irregular, specify measurements in feet, acres, and square feet:</t>
  </si>
  <si>
    <t>Net Acres</t>
  </si>
  <si>
    <t>Bedrooms per Net Acre</t>
  </si>
  <si>
    <t>Total Number of Buildings:</t>
  </si>
  <si>
    <t>Residential Buildings:</t>
  </si>
  <si>
    <t>Community Buildings:</t>
  </si>
  <si>
    <t>Commercial/ Retail Space:</t>
  </si>
  <si>
    <r>
      <t xml:space="preserve">If Commercial/ Retail Space, explain: </t>
    </r>
    <r>
      <rPr>
        <i/>
        <sz val="8"/>
        <rFont val="Arial"/>
        <family val="2"/>
      </rPr>
      <t>(include use, size, location, and purpose)</t>
    </r>
  </si>
  <si>
    <t>Are Buildings on a Contiguous Site?</t>
  </si>
  <si>
    <t>If not Contiguous, do buildings meet the requirements of IRC Sec. 42(g)(7)?</t>
  </si>
  <si>
    <t xml:space="preserve">Do any buildings have 4 or fewer units? </t>
  </si>
  <si>
    <t xml:space="preserve">If yes, are any of the units to be occupied by the owner or </t>
  </si>
  <si>
    <t>a person related to the owner (IRC Sec. 42(i)(3)(c))?</t>
  </si>
  <si>
    <t>Total number of units:</t>
  </si>
  <si>
    <r>
      <t>Total number of non-Tax Credit Units</t>
    </r>
    <r>
      <rPr>
        <sz val="9"/>
        <rFont val="Arial"/>
        <family val="2"/>
      </rPr>
      <t xml:space="preserve"> (i.e. market rate units) (excluding managers' units)</t>
    </r>
    <r>
      <rPr>
        <sz val="10"/>
        <rFont val="Arial"/>
        <family val="2"/>
      </rPr>
      <t>:</t>
    </r>
  </si>
  <si>
    <r>
      <t xml:space="preserve">Total number of units </t>
    </r>
    <r>
      <rPr>
        <sz val="9"/>
        <rFont val="Arial"/>
        <family val="2"/>
      </rPr>
      <t>(excluding managers’ units):</t>
    </r>
  </si>
  <si>
    <t>Total number of Low Income Units:</t>
  </si>
  <si>
    <r>
      <t>Ratio of Low Income Units to total units</t>
    </r>
    <r>
      <rPr>
        <sz val="9"/>
        <rFont val="Arial"/>
        <family val="2"/>
      </rPr>
      <t xml:space="preserve"> (excluding managers’ units):</t>
    </r>
  </si>
  <si>
    <r>
      <t xml:space="preserve">Total square footage of all residential units </t>
    </r>
    <r>
      <rPr>
        <sz val="9"/>
        <rFont val="Arial"/>
        <family val="2"/>
      </rPr>
      <t>(excluding managers’ units):</t>
    </r>
  </si>
  <si>
    <t>Total square footage of Low Income Units:</t>
  </si>
  <si>
    <r>
      <t xml:space="preserve">Ratio of low-income residential to total residential square footage </t>
    </r>
    <r>
      <rPr>
        <sz val="9"/>
        <rFont val="Arial"/>
        <family val="2"/>
      </rPr>
      <t>(excluding managers’ units):</t>
    </r>
  </si>
  <si>
    <r>
      <t xml:space="preserve">Applicable fraction, smaller of unit or square footage ratio </t>
    </r>
    <r>
      <rPr>
        <sz val="9"/>
        <rFont val="Arial"/>
        <family val="2"/>
      </rPr>
      <t>(used on "Basis &amp; Credits"):</t>
    </r>
  </si>
  <si>
    <t xml:space="preserve">Total interior amenity space square footage (CTCAC Regulation Section 10325(g)(1)): </t>
  </si>
  <si>
    <t>Total commercial/ retail space square footage:</t>
  </si>
  <si>
    <r>
      <t>Total common area square footage</t>
    </r>
    <r>
      <rPr>
        <sz val="9"/>
        <rFont val="Arial"/>
        <family val="2"/>
      </rPr>
      <t xml:space="preserve"> (including managers’ units):</t>
    </r>
  </si>
  <si>
    <r>
      <t>Total parking structure square footage</t>
    </r>
    <r>
      <rPr>
        <sz val="8"/>
        <rFont val="Arial"/>
        <family val="2"/>
      </rPr>
      <t xml:space="preserve"> </t>
    </r>
    <r>
      <rPr>
        <sz val="9"/>
        <rFont val="Arial"/>
        <family val="2"/>
      </rPr>
      <t>(excludes car-ports and "tuck under" parking):</t>
    </r>
  </si>
  <si>
    <r>
      <rPr>
        <b/>
        <sz val="10"/>
        <rFont val="Arial"/>
        <family val="2"/>
      </rPr>
      <t>*Total square footage of all project structures</t>
    </r>
    <r>
      <rPr>
        <sz val="10"/>
        <rFont val="Arial"/>
        <family val="2"/>
      </rPr>
      <t xml:space="preserve"> </t>
    </r>
    <r>
      <rPr>
        <sz val="9"/>
        <rFont val="Arial"/>
        <family val="2"/>
      </rPr>
      <t>(excluding commercial/retail):</t>
    </r>
  </si>
  <si>
    <t>*equals: "total square footage of all residential units" + "total interior amenity space square footage" + "total common area square footage" + "total parking structure square footage")</t>
  </si>
  <si>
    <t>Total Project Cost per Unit</t>
  </si>
  <si>
    <t>Total Residential Project Cost per Unit</t>
  </si>
  <si>
    <t>Total Eligible Basis per Unit</t>
  </si>
  <si>
    <t>H.</t>
  </si>
  <si>
    <t>Completion of this section is required.  The completed table should be consistent with information</t>
  </si>
  <si>
    <t>provided in the application and attachments.  If units are reserved for more than one population</t>
  </si>
  <si>
    <t>type, complete the explanation section.</t>
  </si>
  <si>
    <t>Indicate the number of units anticipated for the following populations:</t>
  </si>
  <si>
    <t>Homeless</t>
  </si>
  <si>
    <t>Transitional housing</t>
  </si>
  <si>
    <t>Persons with physical, mental, development disabilities</t>
  </si>
  <si>
    <t>Persons with HIV/AIDS</t>
  </si>
  <si>
    <t>Transition age youth</t>
  </si>
  <si>
    <t>Farmworker</t>
  </si>
  <si>
    <t>Family Reunification</t>
  </si>
  <si>
    <t>Veteran</t>
  </si>
  <si>
    <t>ADA and Accessible Units pursuant to CBC Chapter 11B</t>
  </si>
  <si>
    <t xml:space="preserve">Senior </t>
  </si>
  <si>
    <t>Units with tenants qualifying as two or more of the above (explain):</t>
  </si>
  <si>
    <t>II. APPLICATION - SECTION 6:  REQUIRED APPROVALS &amp; DEVELOPMENT TIMETABLE</t>
  </si>
  <si>
    <t>Project and Site Information</t>
  </si>
  <si>
    <t>Current Land Use Designation</t>
  </si>
  <si>
    <t xml:space="preserve">CAC Adeline Corridor Specific Plan </t>
  </si>
  <si>
    <t>Current Zoning and Maximum Density</t>
  </si>
  <si>
    <t xml:space="preserve">Adeline Corridor Specific Plan/60 dua </t>
  </si>
  <si>
    <t>Proposed Zoning and Maximum Density</t>
  </si>
  <si>
    <t xml:space="preserve">Adeline Corridor Specific Plan/127 dua  </t>
  </si>
  <si>
    <t>Occupancy restrictions that run with the land due to CUP’s or density bonuses?</t>
  </si>
  <si>
    <t>(if yes, explain here)</t>
  </si>
  <si>
    <t>Subject to Inclusionary Zoning?</t>
  </si>
  <si>
    <t>Building Height Requirements</t>
  </si>
  <si>
    <t>5 Stories 48 ft.</t>
  </si>
  <si>
    <t>Required Parking Ratio</t>
  </si>
  <si>
    <t>Total Number of Parking Spaces</t>
  </si>
  <si>
    <t>Covered Spaces</t>
  </si>
  <si>
    <t>Uncovered Spaces</t>
  </si>
  <si>
    <t>Actual or Scheduled</t>
  </si>
  <si>
    <t>Month</t>
  </si>
  <si>
    <t>/</t>
  </si>
  <si>
    <t>Year</t>
  </si>
  <si>
    <t>SITE</t>
  </si>
  <si>
    <t>Environmental Review Completed</t>
  </si>
  <si>
    <t>Site Acquired</t>
  </si>
  <si>
    <t>LOCAL PERMITS</t>
  </si>
  <si>
    <t>Conditional Use Permit</t>
  </si>
  <si>
    <t>Variance</t>
  </si>
  <si>
    <t>Site Plan Review</t>
  </si>
  <si>
    <t>Grading Permit</t>
  </si>
  <si>
    <t>Building Permit</t>
  </si>
  <si>
    <t>Plans and designs submitted to locality for plan check?</t>
  </si>
  <si>
    <t>If yes, list the number of rounds</t>
  </si>
  <si>
    <t>Percentage of construction documents that the proposed</t>
  </si>
  <si>
    <t>hard cost budget is based on:</t>
  </si>
  <si>
    <t>Accrued Interest</t>
  </si>
  <si>
    <t>CONSTRUCTION FINANCING</t>
  </si>
  <si>
    <t>Loan Application</t>
  </si>
  <si>
    <t>Cost Deferral</t>
  </si>
  <si>
    <t>Enforceable Commitment</t>
  </si>
  <si>
    <t>Developer Fee, Deferral</t>
  </si>
  <si>
    <t>Closing and Disbursement</t>
  </si>
  <si>
    <t>Developer Fee, Contribution</t>
  </si>
  <si>
    <t>PERMANENT FINANCING</t>
  </si>
  <si>
    <t>Equity, Conventional</t>
  </si>
  <si>
    <t>Equity, General Partner</t>
  </si>
  <si>
    <t>Equity, LIHTC Investor</t>
  </si>
  <si>
    <t>OTHER LOANS AND GRANTS</t>
  </si>
  <si>
    <t>Type and Source:</t>
  </si>
  <si>
    <t>Equity, Other Investor</t>
  </si>
  <si>
    <t>Grant</t>
  </si>
  <si>
    <t>Closing or Award</t>
  </si>
  <si>
    <t>Loan, Conventional</t>
  </si>
  <si>
    <t xml:space="preserve">Type and Source: </t>
  </si>
  <si>
    <t>HCD MHP</t>
  </si>
  <si>
    <t>Loan, Equity Bridge</t>
  </si>
  <si>
    <t>Loan, Residual Receipts</t>
  </si>
  <si>
    <t>Loan, Seller Note</t>
  </si>
  <si>
    <t>Loan, General Partner</t>
  </si>
  <si>
    <t>Loan, Taxable</t>
  </si>
  <si>
    <t>Loan, Tax-Exempt</t>
  </si>
  <si>
    <t>Loan, Tax-Exempt, Recycled</t>
  </si>
  <si>
    <t>Net Operating Income</t>
  </si>
  <si>
    <t>Other Source</t>
  </si>
  <si>
    <t>Reserve, Acquired</t>
  </si>
  <si>
    <t>Reserve, Held by Others</t>
  </si>
  <si>
    <t>Return of Deposit</t>
  </si>
  <si>
    <t>Value of Donation</t>
  </si>
  <si>
    <t>Value of Lease</t>
  </si>
  <si>
    <t>Waived Fee</t>
  </si>
  <si>
    <t>10% of Costs Incurred</t>
  </si>
  <si>
    <t>Construction Start</t>
  </si>
  <si>
    <t>Construction Completion</t>
  </si>
  <si>
    <t>Placed In Service</t>
  </si>
  <si>
    <t>Occupancy of All Low-Income Units</t>
  </si>
  <si>
    <t>III. PROJECT FINANCING - SECTION 1: CONSTRUCTION FINANCING</t>
  </si>
  <si>
    <r>
      <t xml:space="preserve">List Below All Projected Sources Required To Complete Construction. </t>
    </r>
    <r>
      <rPr>
        <u/>
        <sz val="10"/>
        <rFont val="Arial"/>
        <family val="2"/>
      </rPr>
      <t>Do not leave blank rows in between sources.</t>
    </r>
  </si>
  <si>
    <t>Name of Lender</t>
  </si>
  <si>
    <t>Type of Source</t>
  </si>
  <si>
    <r>
      <t xml:space="preserve">Term 
</t>
    </r>
    <r>
      <rPr>
        <sz val="8"/>
        <rFont val="Arial"/>
        <family val="2"/>
      </rPr>
      <t>(months)</t>
    </r>
  </si>
  <si>
    <r>
      <t xml:space="preserve">Amort. Term 
</t>
    </r>
    <r>
      <rPr>
        <sz val="8"/>
        <rFont val="Arial"/>
        <family val="2"/>
      </rPr>
      <t>(months)</t>
    </r>
  </si>
  <si>
    <t>Interest Rate</t>
  </si>
  <si>
    <t>Fixed/ Variable</t>
  </si>
  <si>
    <t>Lien Position</t>
  </si>
  <si>
    <t>Required Payment</t>
  </si>
  <si>
    <t>Amount of Funds</t>
  </si>
  <si>
    <t>Construction Loan - Tax exempt</t>
  </si>
  <si>
    <t>Variable</t>
  </si>
  <si>
    <t>Construction Loan - Taxable</t>
  </si>
  <si>
    <t>City of Berkeley Measure O</t>
  </si>
  <si>
    <t>Fixed</t>
  </si>
  <si>
    <t>City of Berkeley HTF</t>
  </si>
  <si>
    <t xml:space="preserve">GP Equity </t>
  </si>
  <si>
    <t>6)</t>
  </si>
  <si>
    <t>Deferred Developer Fee</t>
  </si>
  <si>
    <t>7)</t>
  </si>
  <si>
    <t>Costs Deferred to Perm Conversion</t>
  </si>
  <si>
    <t>8)</t>
  </si>
  <si>
    <t>Investor Capital Contribution</t>
  </si>
  <si>
    <t>9)</t>
  </si>
  <si>
    <t>10)</t>
  </si>
  <si>
    <t>11)</t>
  </si>
  <si>
    <t>12)</t>
  </si>
  <si>
    <t>Total Funds For Construction:</t>
  </si>
  <si>
    <t>Lender/Source:</t>
  </si>
  <si>
    <t xml:space="preserve">300 South Grand Avenue </t>
  </si>
  <si>
    <t>Contact Name:</t>
  </si>
  <si>
    <t>213-239-1914</t>
  </si>
  <si>
    <t>Type of Financing:</t>
  </si>
  <si>
    <t>Variable Rate Index (if applicable):</t>
  </si>
  <si>
    <t>Is the Lender/Source Committed?</t>
  </si>
  <si>
    <t xml:space="preserve">2180 Milvia Street </t>
  </si>
  <si>
    <t xml:space="preserve">Asavari Devadiga </t>
  </si>
  <si>
    <t>510-981-5400</t>
  </si>
  <si>
    <t>Richmond</t>
  </si>
  <si>
    <t>510-412-9290</t>
  </si>
  <si>
    <t>III. PROJECT FINANCING - SECTION 2:  PERMANENT FINANCING</t>
  </si>
  <si>
    <r>
      <t xml:space="preserve">Term </t>
    </r>
    <r>
      <rPr>
        <sz val="8"/>
        <rFont val="Arial"/>
        <family val="2"/>
      </rPr>
      <t>(months)</t>
    </r>
  </si>
  <si>
    <r>
      <t xml:space="preserve">Amort. Term </t>
    </r>
    <r>
      <rPr>
        <sz val="8"/>
        <rFont val="Arial"/>
        <family val="2"/>
      </rPr>
      <t>(months)</t>
    </r>
  </si>
  <si>
    <t>Pay-ment Type</t>
  </si>
  <si>
    <t>Annual Debt Service - Residential</t>
  </si>
  <si>
    <t>Annual Debt Service - Commercial</t>
  </si>
  <si>
    <t>Permanent Mortgage</t>
  </si>
  <si>
    <t>Required</t>
  </si>
  <si>
    <t>Residual</t>
  </si>
  <si>
    <t>Deferred</t>
  </si>
  <si>
    <t>Total Permanent Financing:</t>
  </si>
  <si>
    <t>Total Tax Credit Equity:</t>
  </si>
  <si>
    <t>Total Sources of Project Funds:</t>
  </si>
  <si>
    <t>2020 W. El Camino Avenue, Suite 650</t>
  </si>
  <si>
    <t xml:space="preserve">Los Angeles </t>
  </si>
  <si>
    <t>Scaramento</t>
  </si>
  <si>
    <t xml:space="preserve">Ashely Foster </t>
  </si>
  <si>
    <t xml:space="preserve">916-906-5663 </t>
  </si>
  <si>
    <t>1535 Fred Jackson</t>
  </si>
  <si>
    <t xml:space="preserve">Donald Gimore </t>
  </si>
  <si>
    <t xml:space="preserve">Will project receive tax-exempt bond financing for more than 50% of the aggregate </t>
  </si>
  <si>
    <t>basis of the building(s) (including land) in the project?  (IRC Sec. 42(h)(4)):</t>
  </si>
  <si>
    <t xml:space="preserve">CDLAC Allocation? </t>
  </si>
  <si>
    <t>Date application was submitted to CDLAC (Reg. Section 10326(h)):</t>
  </si>
  <si>
    <t>Date of CDLAC application approval, actual or anticipated (Reg. Section 10326(j)(1)):</t>
  </si>
  <si>
    <t xml:space="preserve">Estimated date of Bond Issuance (Reg. Section 10326(e)(2)): </t>
  </si>
  <si>
    <t>Percentage of aggregate basis financed by the bonds? (Reg. Section 10326(e)(2)):</t>
  </si>
  <si>
    <t xml:space="preserve">Name of Bond Issuer (Reg. Section 10326(e)(1)): </t>
  </si>
  <si>
    <t>Will project have Credit Enhancement?</t>
  </si>
  <si>
    <t>If Yes, identify the entity providing the Credit Enhancement:</t>
  </si>
  <si>
    <t>What type of enhancement is being provided?</t>
  </si>
  <si>
    <t>III. PROJECT FINANCING - SECTION 3:  INCOME INFORMATION</t>
  </si>
  <si>
    <t xml:space="preserve">Low Income Units </t>
  </si>
  <si>
    <t>(a)
Bedroom Type(s)</t>
  </si>
  <si>
    <t>(b)
Number of Units</t>
  </si>
  <si>
    <t>Average Square Feet</t>
  </si>
  <si>
    <r>
      <t>(c)
Proposed Monthly Rent</t>
    </r>
    <r>
      <rPr>
        <sz val="8"/>
        <rFont val="Arial"/>
        <family val="2"/>
      </rPr>
      <t xml:space="preserve"> (Less Utilities)</t>
    </r>
  </si>
  <si>
    <t>(d)
Monthly Utility Allowance</t>
  </si>
  <si>
    <t>(e)
Monthly Rent Plus Utilities
(c + d)</t>
  </si>
  <si>
    <t>(f)
% of Area Median Income</t>
  </si>
  <si>
    <t>(g)          % of Actual AMI</t>
  </si>
  <si>
    <t>(h)
Special
Needs
Population</t>
  </si>
  <si>
    <r>
      <t xml:space="preserve">AVERAGE AFFORDABILITY BY AMI </t>
    </r>
    <r>
      <rPr>
        <b/>
        <u/>
        <sz val="10"/>
        <rFont val="Arial"/>
        <family val="2"/>
      </rPr>
      <t>TARGETING</t>
    </r>
  </si>
  <si>
    <r>
      <t xml:space="preserve">AVERAGE AFFORDABILITY BY AMI </t>
    </r>
    <r>
      <rPr>
        <b/>
        <u/>
        <sz val="10"/>
        <rFont val="Arial"/>
        <family val="2"/>
      </rPr>
      <t>ACTUAL RENTS</t>
    </r>
  </si>
  <si>
    <t>low income</t>
  </si>
  <si>
    <t>lowest income</t>
  </si>
  <si>
    <t>average rent</t>
  </si>
  <si>
    <t>Project 100% Rents:</t>
  </si>
  <si>
    <t>UNITS</t>
  </si>
  <si>
    <t>UNIT % OF TOTAL</t>
  </si>
  <si>
    <t>PRO RATA TARGET %</t>
  </si>
  <si>
    <t>50-36</t>
  </si>
  <si>
    <t>&lt;=35</t>
  </si>
  <si>
    <t>Total # Units:</t>
  </si>
  <si>
    <t>Total:</t>
  </si>
  <si>
    <t>Average:</t>
  </si>
  <si>
    <t>TOTAL</t>
  </si>
  <si>
    <t>If you are a Special Needs Project, please enter the number of Special Needs Bedrooms:</t>
  </si>
  <si>
    <t>TOTAL LI Units</t>
  </si>
  <si>
    <t>TOTAL LI Bedrooms</t>
  </si>
  <si>
    <t>Total # Low Income Bedrooms</t>
  </si>
  <si>
    <t>Total # Special Needs Bedrooms</t>
  </si>
  <si>
    <t>Resyndication project using hold harmless rent limits in the above table?</t>
  </si>
  <si>
    <t>These rents cannot exceed the federal set-aside current tax credit rent limits. See CTCAC Regulation Section 10327(g)(8).</t>
  </si>
  <si>
    <t>Manager Units</t>
  </si>
  <si>
    <t xml:space="preserve">State law requires an onsite manager's unit for projects with 16 or more residential units.  </t>
  </si>
  <si>
    <t>CTCAC Regulation Section 10326(g)(6) requires projects with at least 161 units to provide a second on-site manager's unit, with one additional for each 80 units beyond, up to 4 on-site manager units.  Scattered site projects of 16 or more units must have at least one manager unit at each site consisting of 16 or more residential units.</t>
  </si>
  <si>
    <t>Projects may employ full-time property management staff and provide an equivalent number of desk or security staff for the hours when the property management staff are not working.  See CTCAC Regulation Section 10325(f)(7)(J) for details of the requirements for this option.</t>
  </si>
  <si>
    <t>(d)
Total Monthly Rents 
(b x c)</t>
  </si>
  <si>
    <t>manager(s)</t>
  </si>
  <si>
    <t>TOTAL Manager Units</t>
  </si>
  <si>
    <t>TOTAL Manager Bedrooms</t>
  </si>
  <si>
    <t>Project with desk or security staff in lieu of on-site manager unit(s)</t>
  </si>
  <si>
    <t>See CTCAC Regulation Section 10325(f)(7)(J) for complete requirements.</t>
  </si>
  <si>
    <t>market rate</t>
  </si>
  <si>
    <t>market rate AMIs</t>
  </si>
  <si>
    <t>TOTAL Market Units</t>
  </si>
  <si>
    <t>TOTAL Market Units at or below 100% AMI</t>
  </si>
  <si>
    <t>Aggregate Monthly Rents For All Units:</t>
  </si>
  <si>
    <t>TOTAL Market BRs</t>
  </si>
  <si>
    <t>Aggregate Annual Rents For All Units:</t>
  </si>
  <si>
    <t>total sum for threshold basis limit</t>
  </si>
  <si>
    <t>TOTAL LI &amp; Market BRs</t>
  </si>
  <si>
    <t>Complete spreadsheet "Subsidy Contract Calculation"</t>
  </si>
  <si>
    <t>Number of Units Receiving Assistance:</t>
  </si>
  <si>
    <r>
      <t>Length of Contract</t>
    </r>
    <r>
      <rPr>
        <sz val="8"/>
        <rFont val="Arial"/>
        <family val="2"/>
      </rPr>
      <t xml:space="preserve"> (years):</t>
    </r>
  </si>
  <si>
    <t>Expiration Date of Contract:</t>
  </si>
  <si>
    <t>20 years</t>
  </si>
  <si>
    <t>Total Projected Annual Rental Subsidy:</t>
  </si>
  <si>
    <t>Annual Income from Laundry Facilities:</t>
  </si>
  <si>
    <t>Annual Income from Vending Machines:</t>
  </si>
  <si>
    <t>Annual Interest Income:</t>
  </si>
  <si>
    <t>Other Annual Income:</t>
  </si>
  <si>
    <t>Total Miscellaneous Income:</t>
  </si>
  <si>
    <t>Total Annual Potential Gross Income:</t>
  </si>
  <si>
    <t>(utility allowances must be itemized and must agree with the applicable utility allowance schedule)</t>
  </si>
  <si>
    <t>SRO / STUDIO</t>
  </si>
  <si>
    <t>1 BR</t>
  </si>
  <si>
    <t>2 BR</t>
  </si>
  <si>
    <t>3 BR</t>
  </si>
  <si>
    <t>4 BR</t>
  </si>
  <si>
    <t>( ) BR</t>
  </si>
  <si>
    <t>Space Heating:</t>
  </si>
  <si>
    <t>Water Heating:</t>
  </si>
  <si>
    <t>Cooking:</t>
  </si>
  <si>
    <t>Lighting:</t>
  </si>
  <si>
    <t>Electricity:</t>
  </si>
  <si>
    <t>Water:*</t>
  </si>
  <si>
    <r>
      <t>Other</t>
    </r>
    <r>
      <rPr>
        <sz val="8"/>
        <rFont val="Arial"/>
        <family val="2"/>
      </rPr>
      <t>:</t>
    </r>
  </si>
  <si>
    <t>*PROJECTS PROPOSING UNITS WITH INDIVIDUAL WATER METERS MUST INCLUDE A WATER</t>
  </si>
  <si>
    <t>ALLOWANCE.</t>
  </si>
  <si>
    <t>Name of PHA or California Energy Commission Providing Utility Allowances:</t>
  </si>
  <si>
    <t xml:space="preserve">Berkeley Housing Authority </t>
  </si>
  <si>
    <t>See Regulation Section 10322(h)(21) for type of projects that are allowed to use CUAC.</t>
  </si>
  <si>
    <t>Annual Residential Operating Expenses</t>
  </si>
  <si>
    <t xml:space="preserve"> Administrative</t>
  </si>
  <si>
    <t>Advertising:</t>
  </si>
  <si>
    <t>Legal:</t>
  </si>
  <si>
    <t>Accounting/Audit:</t>
  </si>
  <si>
    <t>Security:</t>
  </si>
  <si>
    <t xml:space="preserve">Telephone, Fax, Computer Lines, Answ. </t>
  </si>
  <si>
    <t>Total  Administrative:</t>
  </si>
  <si>
    <t>Management</t>
  </si>
  <si>
    <t>Total Management:</t>
  </si>
  <si>
    <t>Fuel:</t>
  </si>
  <si>
    <t>Gas:</t>
  </si>
  <si>
    <t>Water/Sewer:</t>
  </si>
  <si>
    <t>Total Utilities:</t>
  </si>
  <si>
    <t xml:space="preserve">Payroll / </t>
  </si>
  <si>
    <t>On-site Manager:</t>
  </si>
  <si>
    <t>Payroll Taxes</t>
  </si>
  <si>
    <t>Number of Staff:</t>
  </si>
  <si>
    <t>Maintenance Personnel:</t>
  </si>
  <si>
    <t>Number of Rent-Free Units:</t>
  </si>
  <si>
    <t xml:space="preserve">Payroll, Taxes, Benefits </t>
  </si>
  <si>
    <t>Total Payroll / Payroll Taxes:</t>
  </si>
  <si>
    <t>Total Insurance:</t>
  </si>
  <si>
    <t>Painting:</t>
  </si>
  <si>
    <t>Repairs:</t>
  </si>
  <si>
    <t>Trash Removal:</t>
  </si>
  <si>
    <t>Exterminating:</t>
  </si>
  <si>
    <t>Grounds:</t>
  </si>
  <si>
    <t>Elevator:</t>
  </si>
  <si>
    <t xml:space="preserve">Misc. </t>
  </si>
  <si>
    <t>Total Maintenance:</t>
  </si>
  <si>
    <t>Other Operating</t>
  </si>
  <si>
    <t>Fire Protection</t>
  </si>
  <si>
    <t>Expenses</t>
  </si>
  <si>
    <t>Taxes, Property Insurance</t>
  </si>
  <si>
    <t xml:space="preserve">Phone, Internet, Cable </t>
  </si>
  <si>
    <t xml:space="preserve">Janitorial Contract </t>
  </si>
  <si>
    <t>Total Other Expenses:</t>
  </si>
  <si>
    <t>Total Expenses</t>
  </si>
  <si>
    <t>Total Annual Residential Operating Expenses:</t>
  </si>
  <si>
    <t>Total Number of Units in the Project:</t>
  </si>
  <si>
    <t>Total Annual Operating Expenses Per Unit:</t>
  </si>
  <si>
    <t xml:space="preserve"> Total 3-Month Operating Reserve:</t>
  </si>
  <si>
    <t>Total Annual Transit Pass / Internet Expense (site amenity election):</t>
  </si>
  <si>
    <t>Total Annual Services Amenities Budget (from project expenses):</t>
  </si>
  <si>
    <t>Total Annual Reserve for Replacement:</t>
  </si>
  <si>
    <t>Total Annual Monitoring Fees:</t>
  </si>
  <si>
    <t>Total Annual Real Estate Taxes:</t>
  </si>
  <si>
    <t>Total Annual Business License/Business Tax:</t>
  </si>
  <si>
    <t>Specialty Locality Taxes (community facilities district, mello roos, etc.:</t>
  </si>
  <si>
    <t>Other (Specify):</t>
  </si>
  <si>
    <t>Commercial Income*</t>
  </si>
  <si>
    <t>Total Annual Commercial/Non-Residential Revenue:</t>
  </si>
  <si>
    <t>Total Annual Commercial/Non-Residential Expenses:</t>
  </si>
  <si>
    <t>Total Annual Commercial/Non-Residential Debt Service:</t>
  </si>
  <si>
    <t>Total Annual Commercial/Non-Residential Net Income:</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</si>
  <si>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</si>
  <si>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</si>
  <si>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</si>
  <si>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and commercial income should not support the residential portion (Sections 10322(h)(15), (23); 10327(g)(7)).</t>
  </si>
  <si>
    <t>III. PROJECT FINANCING - SECTION 4:  LOAN AND GRANT SUBSIDIES</t>
  </si>
  <si>
    <t>Funding Sources</t>
  </si>
  <si>
    <t>Included in Eligible Basis
Yes/No</t>
  </si>
  <si>
    <r>
      <t xml:space="preserve">If lender is not funding source, list source (HOME, CDBG, etc.) </t>
    </r>
    <r>
      <rPr>
        <b/>
        <u/>
        <sz val="10"/>
        <rFont val="Arial"/>
        <family val="2"/>
      </rPr>
      <t>NOT</t>
    </r>
    <r>
      <rPr>
        <b/>
        <sz val="10"/>
        <rFont val="Arial"/>
        <family val="2"/>
      </rPr>
      <t xml:space="preserve"> lender.</t>
    </r>
  </si>
  <si>
    <t>Amount</t>
  </si>
  <si>
    <t>Tax-Exempt Financing</t>
  </si>
  <si>
    <t>Taxable Bond Financing</t>
  </si>
  <si>
    <r>
      <t>HOME Investment Partnership Act</t>
    </r>
    <r>
      <rPr>
        <sz val="8"/>
        <rFont val="Arial"/>
        <family val="2"/>
      </rPr>
      <t xml:space="preserve"> (HOME)</t>
    </r>
  </si>
  <si>
    <r>
      <t xml:space="preserve">Community Development Block Grant </t>
    </r>
    <r>
      <rPr>
        <sz val="8"/>
        <rFont val="Arial"/>
        <family val="2"/>
      </rPr>
      <t>(CDBG)</t>
    </r>
  </si>
  <si>
    <t>RHS 514</t>
  </si>
  <si>
    <t>RHS 515</t>
  </si>
  <si>
    <t>RHS 516</t>
  </si>
  <si>
    <t>RHS 538</t>
  </si>
  <si>
    <t>USDA RD</t>
  </si>
  <si>
    <t>HOPE VI</t>
  </si>
  <si>
    <t>HOPWA</t>
  </si>
  <si>
    <t>HUD 202 Supportive Housing for the Elderly</t>
  </si>
  <si>
    <t>HUD 811</t>
  </si>
  <si>
    <t>HCD AHSC</t>
  </si>
  <si>
    <t>HCD Homekey</t>
  </si>
  <si>
    <t>McKinney-Vento Homeless Assistance Program</t>
  </si>
  <si>
    <t>MIP</t>
  </si>
  <si>
    <t>MHSA</t>
  </si>
  <si>
    <t>NAHASDA</t>
  </si>
  <si>
    <t>NSP</t>
  </si>
  <si>
    <t>HCD NPLH</t>
  </si>
  <si>
    <t>HCD VHHP</t>
  </si>
  <si>
    <t xml:space="preserve">National Housing Trust Fund (HTF) </t>
  </si>
  <si>
    <t>FHLB AHP</t>
  </si>
  <si>
    <t xml:space="preserve">Qualified Opportunity Zone Investment </t>
  </si>
  <si>
    <t>FHA Insurance</t>
  </si>
  <si>
    <t>FHA Risk Sharing loan?</t>
  </si>
  <si>
    <t>Federal:</t>
  </si>
  <si>
    <t>Local:</t>
  </si>
  <si>
    <t>City of Berkeley</t>
  </si>
  <si>
    <t>Indicate By Percent Of Units Affected, Any Rental Subsidy Expected To Be Available To The Project.</t>
  </si>
  <si>
    <t>Approval Date:</t>
  </si>
  <si>
    <t xml:space="preserve">June 29,2023 </t>
  </si>
  <si>
    <t>Source:</t>
  </si>
  <si>
    <t>If Section 8:</t>
  </si>
  <si>
    <t>Project-based vouchers (PBVs)</t>
  </si>
  <si>
    <t>Percentage:</t>
  </si>
  <si>
    <t>Units Subsidized:</t>
  </si>
  <si>
    <t>Amount Per Year:</t>
  </si>
  <si>
    <t>Total Subsidy:</t>
  </si>
  <si>
    <r>
      <t>Pre-Existing Subsidies</t>
    </r>
    <r>
      <rPr>
        <sz val="8"/>
        <rFont val="Arial"/>
        <family val="2"/>
      </rPr>
      <t xml:space="preserve"> (Acq./Rehab. or Rehab-Only projects)</t>
    </r>
  </si>
  <si>
    <t>Indicate The Subsidy Amount For Any Of The Following Currently Utilized By The Project.</t>
  </si>
  <si>
    <t>Sec 221(d)(3) BMIR:</t>
  </si>
  <si>
    <t>RHS 514:</t>
  </si>
  <si>
    <t>HUD Sec 236:</t>
  </si>
  <si>
    <t>RHS 515:</t>
  </si>
  <si>
    <t>If Section 236, IRP?</t>
  </si>
  <si>
    <r>
      <t xml:space="preserve">RHS 521 </t>
    </r>
    <r>
      <rPr>
        <sz val="8"/>
        <rFont val="Arial"/>
        <family val="2"/>
      </rPr>
      <t>(rent subsidy):</t>
    </r>
  </si>
  <si>
    <t>RHS 538:</t>
  </si>
  <si>
    <t>State / Local:</t>
  </si>
  <si>
    <t>HUD Section 8:</t>
  </si>
  <si>
    <t>Rent Sup / RAP:</t>
  </si>
  <si>
    <t>HUD SHP:</t>
  </si>
  <si>
    <t>Will the subsidy continue?:</t>
  </si>
  <si>
    <t xml:space="preserve"> If yes enter amount:</t>
  </si>
  <si>
    <t>Other amount:</t>
  </si>
  <si>
    <t>III. PROJECT FINANCING - SECTION 5:  THRESHOLD BASIS LIMIT</t>
  </si>
  <si>
    <t>Unit Size</t>
  </si>
  <si>
    <t>Unit Basis Limit</t>
  </si>
  <si>
    <t>No. of Units</t>
  </si>
  <si>
    <t>(Basis) X (No. of Units)</t>
  </si>
  <si>
    <t>TOTAL UNITS:</t>
  </si>
  <si>
    <t>TOTAL UNADJUSTED THRESHOLD BASIS LIMIT:</t>
  </si>
  <si>
    <t>Yes/No</t>
  </si>
  <si>
    <t>(a)</t>
  </si>
  <si>
    <t>Plus (+) 20% basis adjustment - Prevailing Wages</t>
  </si>
  <si>
    <t xml:space="preserve">Adjustment for projects paid in whole or part out of public funds subject to a legal requirement for the payment of state or federal prevailing wages on the entire project or financed in part by a labor-affiliated organization requiring the employment of construction workers who are paid at least state or federal prevailing wages. </t>
  </si>
  <si>
    <t>List source(s) or labor-affiliated organization(s):</t>
  </si>
  <si>
    <t xml:space="preserve">Plus (+) 5% basis adjustment </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</si>
  <si>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</si>
  <si>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t>(b)</t>
  </si>
  <si>
    <t>Plus (+) 10% basis adjustment - Parking (New Construction)</t>
  </si>
  <si>
    <r>
      <t>For new construction projects required to provide parking beneath residential units (not "</t>
    </r>
    <r>
      <rPr>
        <sz val="10"/>
        <rFont val="Arial"/>
        <family val="2"/>
      </rPr>
      <t>tuck under" parking) or through construction of an on-site parking structure of two or more levels.</t>
    </r>
  </si>
  <si>
    <t>(c)</t>
  </si>
  <si>
    <t>Plus (+) 2% basis adjustment - Daycare</t>
  </si>
  <si>
    <t>For projects where a day care center is part of the development.</t>
  </si>
  <si>
    <t>#</t>
  </si>
  <si>
    <t>Boost</t>
  </si>
  <si>
    <t>(d)</t>
  </si>
  <si>
    <t>Plus (+) 2% basis adjustment - 100% Special Needs</t>
  </si>
  <si>
    <t>For projects where 100 percent of the Low-Income Units are for Special Needs populations.</t>
  </si>
  <si>
    <t>(e)</t>
  </si>
  <si>
    <t>Plus (+) up to 20% basis adjustment -  ITEM (e) Features</t>
  </si>
  <si>
    <t xml:space="preserve">For projects applying under Section 10325 or Section 10326 of these regulations that include one or more of the energy efficiency/resource conservation/indoor air quality items </t>
  </si>
  <si>
    <t>(f)</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</si>
  <si>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</si>
  <si>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</si>
  <si>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If Yes, select type:</t>
  </si>
  <si>
    <t>sum item e</t>
  </si>
  <si>
    <t>(g)</t>
  </si>
  <si>
    <t xml:space="preserve">Plus (+) Local Development Impact Fees </t>
  </si>
  <si>
    <r>
      <t>Local development impact fees required to be paid to local government entities.  Certification from local entities assessing fees also required.</t>
    </r>
    <r>
      <rPr>
        <b/>
        <sz val="10"/>
        <rFont val="Arial"/>
        <family val="2"/>
      </rPr>
      <t xml:space="preserve">  
WAIVED IMPACT FEES ARE INELIGIBLE</t>
    </r>
  </si>
  <si>
    <t>(h)</t>
  </si>
  <si>
    <t>Plus (+) 10% basis adjustment - Elevator</t>
  </si>
  <si>
    <t>For projects wherein at least 95% of the project's upper floor units are serviced by an elevator.</t>
  </si>
  <si>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</si>
  <si>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</si>
  <si>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</si>
  <si>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</si>
  <si>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t>Per Unit Rehab</t>
  </si>
  <si>
    <t>% of Units at or Below 50% AMI'</t>
  </si>
  <si>
    <t>BIPOC Joint Venture</t>
  </si>
  <si>
    <t>(k)</t>
  </si>
  <si>
    <t xml:space="preserve">Plus (+) 10% basis adjustment - High Opportunity Area </t>
  </si>
  <si>
    <t>% of SpN Units</t>
  </si>
  <si>
    <t>For a project that is: (i) in a county that has an unadjusted 9% threshold basis limit for a 2-bedroom unit equal to or less than $500,000; AND (ii) located in a census tract designated on the CTCAC/HCD Opportunity Area Map as Highest or High Resource.</t>
  </si>
  <si>
    <t># of SpN Units</t>
  </si>
  <si>
    <t>(l)</t>
  </si>
  <si>
    <t>Plus (+) 1% basis adjustment - 50% AMI to 36% AMI Units</t>
  </si>
  <si>
    <t>Pro Rata Commercial Costs</t>
  </si>
  <si>
    <t>For each 1% of project's Low-Income and Market Rate Units restricted between 36% and 50% of AMI.</t>
  </si>
  <si>
    <t>of</t>
  </si>
  <si>
    <t>Unadjusted Eligible Construction-Related Basis</t>
  </si>
  <si>
    <t>Unadjusted Eligible Acquisition-Related Basis (Adaptive Reuse Project)</t>
  </si>
  <si>
    <t>Rental Units:</t>
  </si>
  <si>
    <t>Total Rental Units @ 50% to 36% of AMI:</t>
  </si>
  <si>
    <t>Unadjusted Eligible Acquisition-Related Basis (Acq/Rehab Project)</t>
  </si>
  <si>
    <t>(m)</t>
  </si>
  <si>
    <t>Plus (+) 2% basis adjustment  - At or below 35% AMI Units</t>
  </si>
  <si>
    <t>Basis For Non-Residential Costs Included In The Project (Allocated On A Pro Rata Basis)</t>
  </si>
  <si>
    <t>For each 1% of project's Low-Income and Market Rate Units restricted at or below 35% of AMI.</t>
  </si>
  <si>
    <t xml:space="preserve">sum of the above, up to </t>
  </si>
  <si>
    <t>Total Rental Units @ 35% of AMI or Below:</t>
  </si>
  <si>
    <t>of project’s unadjusted eligible basis in excess of</t>
  </si>
  <si>
    <t>TOTAL ADJUSTED THRESHOLD BASIS LIMIT:</t>
  </si>
  <si>
    <t>Maximum Cash-Out Developer Fee per 10327(c)(2)(B)(iii)</t>
  </si>
  <si>
    <t>HIGH COST TEST</t>
  </si>
  <si>
    <t>Cash-out Developer Fee Limit</t>
  </si>
  <si>
    <t xml:space="preserve">Total Eligible Basis  </t>
  </si>
  <si>
    <t>Total Developer Fee Limit</t>
  </si>
  <si>
    <t>Percentage of the Adjusted Threshold Basis Limit</t>
  </si>
  <si>
    <t>Total Developer Fee Basis</t>
  </si>
  <si>
    <t xml:space="preserve">Excess Developer Fee Basis </t>
  </si>
  <si>
    <t>ITEM (e) Features</t>
  </si>
  <si>
    <t>REVIEW REGULATION SECTION 10327(c)(5)(B) PRIOR TO COMPLETING THIS SECTION.</t>
  </si>
  <si>
    <t>THE OPTIONS BELOW ARE PRESENTED WITH ABRIDGED LANGUAGE.</t>
  </si>
  <si>
    <t>All electric. Threshold Basis Limit increase of 20%.</t>
  </si>
  <si>
    <t>For rehabilitation projects, electric ready as defined in Section 160.9 of the 2022 Building Energy Efficiency Standards. Threshold Basis Limit increase of 15%.</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</si>
  <si>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(2) only if the renewable generation used to calculate each basis increase does not overlap. Threshold Basis Limit increase of 5%.</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</si>
  <si>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(1) only if the renewable generation used to calculate each basis increase does not overlap. Threshold Basis Limit increase of 2%.</t>
  </si>
  <si>
    <t>Newly constructed project buildings shall be 15% more energy efficient than existing (at the time of application) Energy Efficiency Standards (CA Energy Code of Regulations, Title 24, Part 6) for energy efficiency alone (not counting solar). Threshold Basis Limit increase of 4%.</t>
  </si>
  <si>
    <t>Rehabilitated project buildings shall have an 80% decrease in estimated TDV energy use (or improvement in energy efficiency) post-rehabilitation as demonstrated using the appropriate performance module of CEC approved software. Threshold Basis Limit increase 4%.</t>
  </si>
  <si>
    <t>Irrigate only with reclaimed water, greywater, or rainwater (excluding water used for community gardens), or irrigate with reclaimed water, greywater, or rainwater in an amount that annually equals or exceeds 20,000 gallons or 300 gallons per unit, whichever is less. Threshold Basis Limit increase 1%.</t>
  </si>
  <si>
    <t>Community gardens of at least 60 square feet per unit.  Permanent site improvements that provide a viable growing space within the project. Threshold Basis Limit increase 1%.</t>
  </si>
  <si>
    <t>Install bamboo, stained concrete, cork, salvaged or FSC-Certified wood, natural linoleum, natural rubber, or ceramic tile in all kitchens, living rooms, and bathrooms (where no VOC adhesives or backing is also used). Threshold Basis Limit increase 1%.</t>
  </si>
  <si>
    <t>Install bamboo, stained concrete, cork, salvaged or FSC-Certified wood, natural linoleum, natural rubber, or ceramic tile in all interior floor space other than units (where no VOC adhesives or backing is also used). Threshold Basis Limit increase 2%.</t>
  </si>
  <si>
    <t>For new construction projects, meet all requirements of the U.S. Environmental Protection Agency Indoor Air Plus Program. Threshold Basis Limit increase 2%.</t>
  </si>
  <si>
    <t>For new construction projects only, meet all requirements of the U.S. Environmental Protection Agency Indoor Air Plus Program. Threshold Basis Limit increase 2%.</t>
  </si>
  <si>
    <t>IV. SOURCES AND USES BUDGET - SECTION 1: SOURCES AND USES BUDGET</t>
  </si>
  <si>
    <t>Permanent Sources</t>
  </si>
  <si>
    <t>TOTAL PROJECT
COST</t>
  </si>
  <si>
    <t>RES. COST</t>
  </si>
  <si>
    <t>COM'L. COST</t>
  </si>
  <si>
    <t>TAX CREDIT EQUITY</t>
  </si>
  <si>
    <t>SUBTOTAL</t>
  </si>
  <si>
    <t>30% PVC for New Const/Rehab</t>
  </si>
  <si>
    <t>30% PVC for Acquisition</t>
  </si>
  <si>
    <t>LAND COST/ACQUISITION</t>
  </si>
  <si>
    <t>Land Cost or Value</t>
  </si>
  <si>
    <t>Legal</t>
  </si>
  <si>
    <t>Land Lease Rent Prepayment</t>
  </si>
  <si>
    <t>Total Land Cost or Value</t>
  </si>
  <si>
    <t>Existing Improvements Value</t>
  </si>
  <si>
    <t>Off-Site Improvements</t>
  </si>
  <si>
    <t>Total Acquisition Cost</t>
  </si>
  <si>
    <t>Total Land Cost / Acquisition Cost</t>
  </si>
  <si>
    <t>Predevelopment Interest/Holding Cost</t>
  </si>
  <si>
    <t>Assumed, Accrued Interest on Existing Debt (Rehabilitation/Acquisition)</t>
  </si>
  <si>
    <t>Excess Purchase Price Over Appraisal</t>
  </si>
  <si>
    <t>REHABILITATION</t>
  </si>
  <si>
    <t>Site Work</t>
  </si>
  <si>
    <t>Structures</t>
  </si>
  <si>
    <t>General Requirements</t>
  </si>
  <si>
    <t>Contractor Overhead</t>
  </si>
  <si>
    <t>Contractor Profit</t>
  </si>
  <si>
    <t>Prevailing Wages</t>
  </si>
  <si>
    <t>General Liability Insurance</t>
  </si>
  <si>
    <t>Third-party Construction Management</t>
  </si>
  <si>
    <t>Other: (Specify)</t>
  </si>
  <si>
    <t>Total Rehabilitation Costs</t>
  </si>
  <si>
    <t>Total Relocation Expenses</t>
  </si>
  <si>
    <t>NEW CONSTRUCTION</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</si>
  <si>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</si>
  <si>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</si>
  <si>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</si>
  <si>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</si>
  <si>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</si>
  <si>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</si>
  <si>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</si>
  <si>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</si>
  <si>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</si>
  <si>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</si>
  <si>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</si>
  <si>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Cost of Issuance</t>
  </si>
  <si>
    <t>Title &amp; Recording</t>
  </si>
  <si>
    <t>Taxes</t>
  </si>
  <si>
    <t>Insurance</t>
  </si>
  <si>
    <t>Total Construction Interest &amp; Fees</t>
  </si>
  <si>
    <t>Loan Origination Fee</t>
  </si>
  <si>
    <t>Total Permanent Financing Costs</t>
  </si>
  <si>
    <t>Subtotals Forward</t>
  </si>
  <si>
    <t>LEGAL FEES AND 
THIRD-PARTY CONSULTING FEES</t>
  </si>
  <si>
    <t>Lender Legal Paid by Applicant</t>
  </si>
  <si>
    <t>Financial Consulting, 
Application Preparation/Review</t>
  </si>
  <si>
    <t>Entitlement Services, Building Permit Expediting</t>
  </si>
  <si>
    <t>Tenant File Review Services</t>
  </si>
  <si>
    <t>Other: Sponsor Legal</t>
  </si>
  <si>
    <t>Total Legal and Consulting Costs</t>
  </si>
  <si>
    <t>RESERVES</t>
  </si>
  <si>
    <t>Rent Reserves</t>
  </si>
  <si>
    <t>Capitalized Rent Reserves</t>
  </si>
  <si>
    <t>Required Capitalized Replacement Reserve</t>
  </si>
  <si>
    <t>3-Month Operating Reserve</t>
  </si>
  <si>
    <t>Other: HCD Pooled Transition Reserve Fee</t>
  </si>
  <si>
    <t>Total Reserve Costs</t>
  </si>
  <si>
    <t>CONTINGENCY COSTS</t>
  </si>
  <si>
    <t xml:space="preserve">Construction Hard Cost Contingency </t>
  </si>
  <si>
    <t>Soft Cost Contingency</t>
  </si>
  <si>
    <t>Total Contingency Costs</t>
  </si>
  <si>
    <t>OTHER PROJECT COSTS</t>
  </si>
  <si>
    <t>CTCAC App/Allocation/Monitoring Fees</t>
  </si>
  <si>
    <t>Environmental Audit</t>
  </si>
  <si>
    <t>Local Development Impact Fees</t>
  </si>
  <si>
    <t>Permit Processing Fees</t>
  </si>
  <si>
    <t>Capital Fees</t>
  </si>
  <si>
    <t>Marketing</t>
  </si>
  <si>
    <t>Furnishings</t>
  </si>
  <si>
    <t>Market Study</t>
  </si>
  <si>
    <t>Accounting/Reimbursables</t>
  </si>
  <si>
    <t>Appraisal Costs</t>
  </si>
  <si>
    <t>Total Other Costs</t>
  </si>
  <si>
    <t>SUBTOTAL PROJECT COST</t>
  </si>
  <si>
    <t>DEVELOPER COSTS</t>
  </si>
  <si>
    <t>Developer Overhead/Profit</t>
  </si>
  <si>
    <t>Processing Agent Fees</t>
  </si>
  <si>
    <t>Broker Fees Paid  to a Related Party</t>
  </si>
  <si>
    <t>Construction Management by Developer</t>
  </si>
  <si>
    <t>Total Developer Costs</t>
  </si>
  <si>
    <t>TOTAL PROJECT COSTS</t>
  </si>
  <si>
    <t>Note:  Syndication Costs shall NOT be included as a project cost.</t>
  </si>
  <si>
    <t xml:space="preserve">                      </t>
  </si>
  <si>
    <t>Bridge Loan Expense During Construction:</t>
  </si>
  <si>
    <t>Calculate Maximum Developer Fee using the eligible basis subtotals.</t>
  </si>
  <si>
    <t xml:space="preserve">                        </t>
  </si>
  <si>
    <t xml:space="preserve"> Total Eligible Basis:</t>
  </si>
  <si>
    <t>DOUBLE CHECK AGAINST PERMANENT FINANCING TOTALS:</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</si>
  <si>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</si>
  <si>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</si>
  <si>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t xml:space="preserve">Required:  evidence of land value (see Tab 1).   Land value must be included in Total Project Cost and Sources and Uses Budget (includes donated or leased land).  </t>
  </si>
  <si>
    <t xml:space="preserve">Except for non-competitive projects with donated land, CTCAC will not accept a budget with a nominal land value.  Please refer to the CTCAC website for additional information and guidance.   </t>
  </si>
  <si>
    <t xml:space="preserve">Note: The conditional formatting embedded in this Sources and Uses Budget workbook tests only for mathematical errors, i.e. whether sum total of Sources (Column R) matches Total Project Cost (Column B) </t>
  </si>
  <si>
    <t xml:space="preserve">and whether each source listed in the Sources and Uses Budget workbook (Row 105) matches that of Permanent Financing in the Application workbook (Row 108).  </t>
  </si>
  <si>
    <t xml:space="preserve">The conditional formatting does NOT test for any regulatory threshold or feasibility requirements. </t>
  </si>
  <si>
    <t xml:space="preserve">Applicants are advised to conduct their own due diligence and not rely upon the conditional formatting in this workbook. </t>
  </si>
  <si>
    <t>FOR PLACED IN SERVICE APPLICATION SUBMISSIONS:</t>
  </si>
  <si>
    <t>SYNDICATION (Investor &amp; General Partner)</t>
  </si>
  <si>
    <t>CERTIFICATION BY OWNER:</t>
  </si>
  <si>
    <t>Organizational Fee</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</si>
  <si>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</si>
  <si>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</si>
  <si>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</si>
  <si>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</si>
  <si>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</si>
  <si>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</si>
  <si>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</si>
  <si>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</si>
  <si>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</si>
  <si>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</si>
  <si>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</si>
  <si>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</si>
  <si>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As the tax professional for the above-referenced low-income housing project, I certify under penalty of perjury, that the percentage of aggregate basis financed by tax-exempt bonds is:</t>
  </si>
  <si>
    <t>Signature of Project CPA/Tax Professional</t>
  </si>
  <si>
    <t xml:space="preserve">IV. SOURCES AND USES BUDGET - SECTION 2: SOURCES AND BASIS BREAKDOWN BY DDA/QCT AND NON-DDA/NON-QCT </t>
  </si>
  <si>
    <t>TOTAL
RESIDENTIAL
COST</t>
  </si>
  <si>
    <t>DDA/QCT
Building(s)
COST</t>
  </si>
  <si>
    <t>NON-DDA/
NON-QCT Building(s)
COST</t>
  </si>
  <si>
    <t>TOTAL
30% PVC for New Const/
Rehabilitation</t>
  </si>
  <si>
    <t>30% PVC for New Const/
Rehabilitation
DDA/QCT
Building(s)</t>
  </si>
  <si>
    <t>30% PVC for New Const/
Rehabilitation
NON-DDA/
NON-QCT Building(s)</t>
  </si>
  <si>
    <t>TOTAL
30% PVC for Acquisition</t>
  </si>
  <si>
    <t>30% PVC for Acquisition
DDA/QCT Building(s)</t>
  </si>
  <si>
    <t>30% PVC for Acquisition
NON-DDA/
NON-QCT Building(s)</t>
  </si>
  <si>
    <t>Assumed, Accrued Interest on Existing Debt (Rehab/Acq)</t>
  </si>
  <si>
    <t>Total Attorney Costs</t>
  </si>
  <si>
    <t>SUBTOTAL RESIDENTIAL COST</t>
  </si>
  <si>
    <t>TOTAL RESIDENTIAL COST</t>
  </si>
  <si>
    <t>Total Eligible Basis:</t>
  </si>
  <si>
    <t>CalHFA Application Addendum to CTCAC Application Workbook</t>
  </si>
  <si>
    <t xml:space="preserve">All yellow cells in this addendum must be completed, if applicable.  </t>
  </si>
  <si>
    <t>Projected Date for Final Plans:</t>
  </si>
  <si>
    <t>Projected Date for Design:</t>
  </si>
  <si>
    <t>Sponsor/Developer Name</t>
  </si>
  <si>
    <t>Number of Building Stories:</t>
  </si>
  <si>
    <t>Number of Elevators:</t>
  </si>
  <si>
    <t>Will this project be scattered site? (Defined by CDLAC, Article 1, Section 5170)</t>
  </si>
  <si>
    <t>Construction Type:</t>
  </si>
  <si>
    <t>Construction Type</t>
  </si>
  <si>
    <t>Estimated  Completion Date</t>
  </si>
  <si>
    <t>Acquisition only</t>
  </si>
  <si>
    <t>CalHFA Permanent Loan Amount</t>
  </si>
  <si>
    <t>Estimated Lease Up Start Date</t>
  </si>
  <si>
    <t>Acquisition/Rehab</t>
  </si>
  <si>
    <t>CalHFA MIP Loan Amount*</t>
  </si>
  <si>
    <t>Estimated 90% Occupancy Date</t>
  </si>
  <si>
    <t>New Construction/Rehab</t>
  </si>
  <si>
    <t>Did the project obtain entitlement via SB35?</t>
  </si>
  <si>
    <t># ADA Units:</t>
  </si>
  <si>
    <t>Existing/Rehab</t>
  </si>
  <si>
    <t>CalHFA Application Initial/Update Submission Date:</t>
  </si>
  <si>
    <t>Senior Housing Age Restriction:</t>
  </si>
  <si>
    <t>CTCAC Application Submission Date:</t>
  </si>
  <si>
    <t>Rent Limit Summary Table</t>
  </si>
  <si>
    <t>Restriction @ AMI</t>
  </si>
  <si>
    <t>Total</t>
  </si>
  <si>
    <t>% of Total</t>
  </si>
  <si>
    <t>Manager's Unit</t>
  </si>
  <si>
    <t>NUMBER OF UNITS AND AMI RENTS RESTRICTED BY EACH AGENCY</t>
  </si>
  <si>
    <t>*Regulatory Source
(Type in Lender Names)</t>
  </si>
  <si>
    <t>Recordation (lien)
 Priority if 
Recorded Document</t>
  </si>
  <si>
    <t>Term of 
Agreement (years)</t>
  </si>
  <si>
    <t>Number of Units Restricted For Each AMI Category</t>
  </si>
  <si>
    <t>(enter various AMI%'s in each columns yellow field, then show the number of
 regulated units for each AMI, by Source)</t>
  </si>
  <si>
    <t>Total Regulated</t>
  </si>
  <si>
    <t>% Regulated</t>
  </si>
  <si>
    <t>CalHFA Bond</t>
  </si>
  <si>
    <t>1st</t>
  </si>
  <si>
    <t>CalHFA MIP</t>
  </si>
  <si>
    <t>2nd</t>
  </si>
  <si>
    <t>CTCAC</t>
  </si>
  <si>
    <t>3rd</t>
  </si>
  <si>
    <t>City [Add Funding Type]</t>
  </si>
  <si>
    <t>County [Add Funding Type]</t>
  </si>
  <si>
    <t>HAP Use Agreement</t>
  </si>
  <si>
    <t>Local Dev Agreement</t>
  </si>
  <si>
    <t>Density Bonus or CUP</t>
  </si>
  <si>
    <t>Ground Lease</t>
  </si>
  <si>
    <t xml:space="preserve">*Note: Enter information based on the anticipated order of lien/recordation priority.  Revise the AMI levels as needed to reflect the anticipated restrictions. </t>
  </si>
  <si>
    <t>If more space is needed for this chart, Applicant may submit a separate supplemental chart in the same format.</t>
  </si>
  <si>
    <t>Social Service Proposed Budget and Information</t>
  </si>
  <si>
    <t>Provider Name</t>
  </si>
  <si>
    <t>Contract Term (Years)</t>
  </si>
  <si>
    <t>Proposed Cost/Budget of Services Amenities ($)</t>
  </si>
  <si>
    <t xml:space="preserve">Number of hours for services staff members per week </t>
  </si>
  <si>
    <t>Funding Source, if not part of operating expense</t>
  </si>
  <si>
    <t>Services Company 1</t>
  </si>
  <si>
    <t>Services Company 2</t>
  </si>
  <si>
    <t>Description of Service (If necessary, use separate sheet)</t>
  </si>
  <si>
    <t>Site Acquisition Information</t>
  </si>
  <si>
    <t>Carrying Costs Breakdown (total carrying costs should match S/U budget)</t>
  </si>
  <si>
    <t>Is the acquisition transaction between related parties?</t>
  </si>
  <si>
    <t>Yes or No</t>
  </si>
  <si>
    <t>Cost Description</t>
  </si>
  <si>
    <t>Amount $</t>
  </si>
  <si>
    <t>If yes, when was the last arms-length transaction?</t>
  </si>
  <si>
    <t>Purchase Loan Interest:</t>
  </si>
  <si>
    <t xml:space="preserve">Seller: </t>
  </si>
  <si>
    <t>Taxes:</t>
  </si>
  <si>
    <t xml:space="preserve">Buyer: </t>
  </si>
  <si>
    <t>N/A - provide explanation</t>
  </si>
  <si>
    <t>Insurance:</t>
  </si>
  <si>
    <t>If related parties (or N/A), please provide detailed explanation:</t>
  </si>
  <si>
    <t>Other:  &lt;Enter information&gt;</t>
  </si>
  <si>
    <t>&lt;insert information&gt;</t>
  </si>
  <si>
    <t>Developer (General Partner)</t>
  </si>
  <si>
    <t>Name:</t>
  </si>
  <si>
    <t>Share of General Partners' Ownership in Project LP</t>
  </si>
  <si>
    <t>Share of  Developer Fees</t>
  </si>
  <si>
    <t>%</t>
  </si>
  <si>
    <t>Developer Experience (Enter # for Each Phase - pipeline, under construction, completed)</t>
  </si>
  <si>
    <t>Does the Sponsor/Developer alone meet the minimum 7 points requirement pursuant to CDLAC Regulations Section 5230(f)?</t>
  </si>
  <si>
    <t>Pipeline</t>
  </si>
  <si>
    <t>Under Construction</t>
  </si>
  <si>
    <t>Completed within past 5 years in CA</t>
  </si>
  <si>
    <t>In CalHFA Portfolio</t>
  </si>
  <si>
    <t># of Affordable</t>
  </si>
  <si>
    <t># of Market Rate</t>
  </si>
  <si>
    <t>If no or N/A, provide explanation:</t>
  </si>
  <si>
    <t>Total # of Units</t>
  </si>
  <si>
    <t>Co-Developer/Co-General Partner</t>
  </si>
  <si>
    <t>Share of Co-General Partners' Ownership in Project LP</t>
  </si>
  <si>
    <t>Share of Developer Fees</t>
  </si>
  <si>
    <t>Co-Developer Experience (Enter # for Each Phase - pipeline, under construction, completed)</t>
  </si>
  <si>
    <t>Does the Co-Sponsor/Developer alone meet the minimum 7 points requirement pursuant to CDLAC Regulations Section 5230(f)?</t>
  </si>
  <si>
    <t>Development Pipeline For Other General Partner</t>
  </si>
  <si>
    <t>Share of Other General Partners' Ownership</t>
  </si>
  <si>
    <t>Other General Partner Experience (Enter # in Each Phase - pipeline, under construction, completed)</t>
  </si>
  <si>
    <t>Management Company Information</t>
  </si>
  <si>
    <t>Does the management company meet the minimum 3 points requirement pursuant to CDLAC Regulations Section 5230(f)?</t>
  </si>
  <si>
    <t>Development Pipeline For Management Company</t>
  </si>
  <si>
    <t xml:space="preserve">Does the project include green design features?  If yes, include a brief description below and list any green certifications that are anticipated: </t>
  </si>
  <si>
    <t xml:space="preserve">Management Company Experience </t>
  </si>
  <si>
    <t>Projects in CA</t>
  </si>
  <si>
    <t>Projects in CalHFA Portfolio</t>
  </si>
  <si>
    <t># of Affordable Projects</t>
  </si>
  <si>
    <t># of Market Rate Projects</t>
  </si>
  <si>
    <t>Development Pipeline For General Contractor</t>
  </si>
  <si>
    <t>GC Experience (Enter # in Each Stage)</t>
  </si>
  <si>
    <t>Has the General Contractor been engaged in bid/pricing estimates of hard costs for this project?</t>
  </si>
  <si>
    <t>Type of Construction Contract (GMP, Cost Plus Fixed, Lump Sum, etc)</t>
  </si>
  <si>
    <t>Is the GC and Developer vertically integrated company (or related parties)</t>
  </si>
  <si>
    <t xml:space="preserve">Form of engagement &amp; Date (i.e. contract, agreement):   </t>
  </si>
  <si>
    <r>
      <t xml:space="preserve">Example: </t>
    </r>
    <r>
      <rPr>
        <b/>
        <sz val="10"/>
        <color rgb="FF0070C0"/>
        <rFont val="Calibri"/>
        <family val="2"/>
        <scheme val="minor"/>
      </rPr>
      <t>Contract of Services</t>
    </r>
    <r>
      <rPr>
        <sz val="10"/>
        <color rgb="FF0070C0"/>
        <rFont val="Calibri"/>
        <family val="2"/>
        <scheme val="minor"/>
      </rPr>
      <t xml:space="preserve"> between General Contractor Company &amp; ABC Dev. Corp. dated 1/1/2022</t>
    </r>
  </si>
  <si>
    <t xml:space="preserve">Add general scope information outlined on the agreement:   </t>
  </si>
  <si>
    <t>Development Pipeline For Architect</t>
  </si>
  <si>
    <t>Investor Limited Partner Experience Information</t>
  </si>
  <si>
    <t>Architect Company Experience (Enter # in Each Stage)</t>
  </si>
  <si>
    <t>Investor Limited Partner Experience (Closed/Executed LPA)</t>
  </si>
  <si>
    <t>Completed in CA within past 5 years</t>
  </si>
  <si>
    <t>Status of Entitlements</t>
  </si>
  <si>
    <t>Description</t>
  </si>
  <si>
    <t>Term</t>
  </si>
  <si>
    <t>Ratified Date</t>
  </si>
  <si>
    <t>Annual Payment</t>
  </si>
  <si>
    <t>Disposition Development Agreement</t>
  </si>
  <si>
    <t>Density Bonus Agreement</t>
  </si>
  <si>
    <t xml:space="preserve">Planning Development/Inclusionary Zoning </t>
  </si>
  <si>
    <t>&lt;Enter Information&gt;</t>
  </si>
  <si>
    <t>Environmental Reports</t>
  </si>
  <si>
    <t xml:space="preserve">If there are environmental issues, please provide brief description below:  </t>
  </si>
  <si>
    <t>Type of Report</t>
  </si>
  <si>
    <t>Date of Report</t>
  </si>
  <si>
    <t xml:space="preserve">High Cost Explanation:  Describe Factors Contributing to high total development cost per unit.  If neccessary, use separate sheet. </t>
  </si>
  <si>
    <t>Estimated Costs</t>
  </si>
  <si>
    <t>Total Development Cost:</t>
  </si>
  <si>
    <t>Total Development Cost Per Unit:</t>
  </si>
  <si>
    <t>Wage Requirements (Estimate):</t>
  </si>
  <si>
    <t>Permit / Impact Fees:</t>
  </si>
  <si>
    <t>Land Costs:</t>
  </si>
  <si>
    <t>Carrying Costs:</t>
  </si>
  <si>
    <t>GP Contribution:</t>
  </si>
  <si>
    <t>Cash Portion of Developer Fee</t>
  </si>
  <si>
    <t>Total Developer Fee</t>
  </si>
  <si>
    <t>GP Contribution</t>
  </si>
  <si>
    <t>Total High Cost Contributing Factors:</t>
  </si>
  <si>
    <t>Note: Any Developer Fee in excess of Maxium Developer Fee or not paid by Year 15 will be GP contribution</t>
  </si>
  <si>
    <t>Adjusted TDC Per Unit:</t>
  </si>
  <si>
    <t>Allowable Fees from Cashflow prior to Developer Distribution (50%) and RR payment (50%)</t>
  </si>
  <si>
    <t>Type of Fee</t>
  </si>
  <si>
    <t>Annual Amount</t>
  </si>
  <si>
    <t>Escalation % (3% Max)</t>
  </si>
  <si>
    <t>LP Management Fee</t>
  </si>
  <si>
    <t>$</t>
  </si>
  <si>
    <t>GP Partnership Management Fee</t>
  </si>
  <si>
    <t>Total Partnership Fee</t>
  </si>
  <si>
    <t>Maximum $38,000</t>
  </si>
  <si>
    <t>Note: Total Partnership fee above the limit to be paid from Developer Distribution of 50% share of surplus cash</t>
  </si>
  <si>
    <t>Tax Credit Equity &amp; Dev Fee Pay In Schedule</t>
  </si>
  <si>
    <t>Equity Installment #</t>
  </si>
  <si>
    <t>Milestone</t>
  </si>
  <si>
    <t>Anticipated Date</t>
  </si>
  <si>
    <t>LIHTC Equity Amount (Est)</t>
  </si>
  <si>
    <t>Dev Fee Pay In (Amt $)</t>
  </si>
  <si>
    <t>Dev Fee%</t>
  </si>
  <si>
    <t>Cash or Deferred?</t>
  </si>
  <si>
    <t/>
  </si>
  <si>
    <t>Totals:</t>
  </si>
  <si>
    <t>Note: Per CalHFA Term Sheet, 90% of the Tax Credit Equity must be contributed by perm conversion milestone</t>
  </si>
  <si>
    <t>CalHFA Application Certification</t>
  </si>
  <si>
    <t xml:space="preserve">State of California </t>
  </si>
  <si>
    <t xml:space="preserve"> Application for the Development of Affordable Rental Housing</t>
  </si>
  <si>
    <t xml:space="preserve">On behalf of the entity identified in the signature block below, I certify that: </t>
  </si>
  <si>
    <t>1. The information, statements and attachments included in this application are, to the best of my knowledge and belief, true and correct.</t>
  </si>
  <si>
    <t>2. I possess the legal authority to submit this application on behalf of the entity identified in the signature block below.</t>
  </si>
  <si>
    <t>3. The CalHFA Application includes a complete disclosure of  all identities of interest -- of all persons or entities, including affiliates of the proposed Borrower, its partners, members and shareholders, as applicable (collectively, the “Borrowing Group”), that will provide goods or services to the Project in one or more capacity, specifically identifying as such those that qualify as a "Related Party" to the Borrowing Group.  "Related Party" is defined in Section 10302 of the California Code of Regulations (CTCAC Regulations).</t>
  </si>
  <si>
    <t xml:space="preserve">In addition, I acknowledge that all information in this application and attachments is public, and may be disclosed by the State. </t>
  </si>
  <si>
    <t>Signature:</t>
  </si>
  <si>
    <t>Entity Represented:</t>
  </si>
  <si>
    <t>Date:</t>
  </si>
  <si>
    <t>V. BASIS AND CREDITS : 4% FEDERAL AND STATE CREDIT</t>
  </si>
  <si>
    <t>Projects w/ building(s) located in DDA/QCT areas &amp; Non-DDA/Non-QCT areas, bifurcate accordingly.</t>
  </si>
  <si>
    <t>Ineligible Amounts</t>
  </si>
  <si>
    <t>Subtract All Grant Proceeds Used to Finance Costs in Eligible Basis:</t>
  </si>
  <si>
    <t>Subtract Non-Qualified Non-Recourse Financing:</t>
  </si>
  <si>
    <t>Subtract Non-Qualifying Portion of Higher Quality Units:</t>
  </si>
  <si>
    <t>Subtract Photovoltaic Credit (as applicable):</t>
  </si>
  <si>
    <t>Subtract Historic Credit (residential portion only):</t>
  </si>
  <si>
    <t>Subtract (specify other ineligible amounts):</t>
  </si>
  <si>
    <t>Total Ineligible Amounts:</t>
  </si>
  <si>
    <t>*Total Eligible Basis Amount Voluntarily Excluded:</t>
  </si>
  <si>
    <t>Total Basis Reduction:</t>
  </si>
  <si>
    <t>Total Requested Unadjusted Eligible Basis:</t>
  </si>
  <si>
    <t>Total Adjusted Threshold Basis Limit:</t>
  </si>
  <si>
    <t>**QCT or DDA Adjustment:</t>
  </si>
  <si>
    <t>Total Adjusted Eligible Basis:</t>
  </si>
  <si>
    <t>Applicable Fraction:</t>
  </si>
  <si>
    <t>Qualified Basis:</t>
  </si>
  <si>
    <t>Total Qualified Basis:</t>
  </si>
  <si>
    <t>*Voluntary exclusions of eligible basis should be made from rehabilitation eligible basis.</t>
  </si>
  <si>
    <t>**130% boost if the building(s) is/are located in a DDA or QCT, or Reg. Section 10317(d) as applicable.</t>
  </si>
  <si>
    <t>(Boost is auto calculated from your selection in: II. APPLICATION - SECTION 2: GENERAL AND SUMMARY INFORMATION - B)</t>
  </si>
  <si>
    <t>New Const/
Rehab</t>
  </si>
  <si>
    <t>Acquisition</t>
  </si>
  <si>
    <t>Applicable Percentage:</t>
  </si>
  <si>
    <t>Subtotal Annual Federal Credit:</t>
  </si>
  <si>
    <t>Total Combined Annual Federal Credit:</t>
  </si>
  <si>
    <t>Federal Credit</t>
  </si>
  <si>
    <t>Funding Gap</t>
  </si>
  <si>
    <t xml:space="preserve">Federal Tax Credit Factor </t>
  </si>
  <si>
    <t xml:space="preserve">Federal tax credit factor must be at least $1.00 for self-syndication projects or at least $0.80 for all other projects.  </t>
  </si>
  <si>
    <t>Total Credits Necessary for Feasibility</t>
  </si>
  <si>
    <t>Annual Federal Credit Necessary for Feasibility</t>
  </si>
  <si>
    <t>Maximum Annual Federal Credits</t>
  </si>
  <si>
    <t>Equity Raised From Federal Credit</t>
  </si>
  <si>
    <t>Remaining Funding Gap</t>
  </si>
  <si>
    <t xml:space="preserve">Determination of State Credit </t>
  </si>
  <si>
    <t>NC/Rehab</t>
  </si>
  <si>
    <t>State Credit Basis</t>
  </si>
  <si>
    <t>New construction or rehabilitation basis only; no acquisition basis except for At-Risk projects eligible for State Credit</t>
  </si>
  <si>
    <t>AB 101 ($500M) State Credit available for new construction only, no rehabilitation or replacement housing units</t>
  </si>
  <si>
    <t>Factor Amount</t>
  </si>
  <si>
    <t>Maximum Subtotal State Credit</t>
  </si>
  <si>
    <t>Total Maximum State Credit</t>
  </si>
  <si>
    <t xml:space="preserve">State tax credit factor must be at least $0.80 for "certified" state credits; at least $0.79 for self-syndication projects; or at least $0.70 for all other projects.   </t>
  </si>
  <si>
    <t>State Credit Necessary for Feasibility</t>
  </si>
  <si>
    <t>Maximum State Credit</t>
  </si>
  <si>
    <t>Equity Raised from State Credit</t>
  </si>
  <si>
    <t>CDLAC POINTS SYSTEM</t>
  </si>
  <si>
    <t xml:space="preserve">a. </t>
  </si>
  <si>
    <t>The following criteria will be used to evaluate and rank all Qualified Residential Rental Project applications.</t>
  </si>
  <si>
    <t xml:space="preserve">b.  </t>
  </si>
  <si>
    <t xml:space="preserve">Preservation and Other Rehabilitation Project Priorities </t>
  </si>
  <si>
    <t>Maximum 20 Points</t>
  </si>
  <si>
    <t>SELECT ONE OPTION (Limited to Rehabilitation or Acquisition and Rehabilitation Projects)</t>
  </si>
  <si>
    <t>1. Preservation Projects</t>
  </si>
  <si>
    <t>(A) A project that meets at least one of the following shall receive 20 points:</t>
  </si>
  <si>
    <t>At Risk Project</t>
  </si>
  <si>
    <t>A project in which lower-income rent and income restrictions on at least 50% of the total units pursuant to a regulatory agreement with a public entity will terminate or be eligible for termination within five years of application with no other rent and income restrictions remaining</t>
  </si>
  <si>
    <t>points</t>
  </si>
  <si>
    <t>List the public entity:</t>
  </si>
  <si>
    <t>A replacement or rehabilitation project approved by HUD pursuant to a Section 18 or 22 Demolition/ Disposition authorization</t>
  </si>
  <si>
    <t>A component one project being rehabilitated under the HUD Rental Assistance Demonstration (RAD) Program</t>
  </si>
  <si>
    <t>A project that received an award from HCD’s Portfolio Reinvestment Program</t>
  </si>
  <si>
    <t>(B) A project that meets at least one of the following shall receive 14 points:</t>
  </si>
  <si>
    <t>A component two project being rehabilitated under the HUD Rental Assistance Demonstration (RAD) Program</t>
  </si>
  <si>
    <t>A project with a pre-1999 HCD loan that is being restructured pursuant to Section 50560 of the Health and Safety Code (AB 1699) that has not previously received an allocation of Low-Income Housing Tax Credits</t>
  </si>
  <si>
    <t>A project applying as an SRO housing type, as defined in Section 10325(g) of the CTCAC regulations, and the rehabilitation will add a bathroom and complete kitchen to each unit</t>
  </si>
  <si>
    <t>(C) A project that meets the following shall receive 6 points:</t>
  </si>
  <si>
    <t>A project with a pre-1999 HCD loan that is being restructured pursuant to Section 50560 of the Health and Safety Code (AB 1699) that has previously received an allocation of Low-Income Housing Tax Credits</t>
  </si>
  <si>
    <t>2. Other Rehabilitation Projects</t>
  </si>
  <si>
    <t xml:space="preserve"> A project meeting all of the following criteria shall receive 20 points: </t>
  </si>
  <si>
    <t>The project does not result in a distribution of net project equity as defined in CTCAC Regulations
to a general partner or a related party to the general partner (there may be a buyout of a limited
partner or equity distributed to a third party seller);</t>
  </si>
  <si>
    <t>There is no partial or full repayment of existing soft financing; and</t>
  </si>
  <si>
    <t xml:space="preserve">The application’s developer fee limit pursuant to CTCAC Regulation Section 10327(c)(2) is further limited to a cash-out developer fee no greater than 80% of the CTCAC cash-out developer fee limit. </t>
  </si>
  <si>
    <t>Total Points for Preservation and Other Rehabilitation Project Priorities:</t>
  </si>
  <si>
    <t>c.  General Partner and Management Company Characteristics</t>
  </si>
  <si>
    <t>Maximum 10 Points</t>
  </si>
  <si>
    <t>SELECT ONE OPTION (Limited to New Construction Projects and qualifying Adaptive Reuse Projects)</t>
  </si>
  <si>
    <t>(1)</t>
  </si>
  <si>
    <t>The local jurisdiction has approved the project: pursuant to Section 65913.4 of the
Government Code; or at a density greater than that allowed by the site's zoning through the
use of a density bonus allowed by Government Code Section 65915; or pursuant to a local ordinance, or with concessions and/or waivers granted pursuant to Government Code Section
65915;</t>
  </si>
  <si>
    <t>total</t>
  </si>
  <si>
    <t>(2)</t>
  </si>
  <si>
    <t xml:space="preserve">The project is being developed at a per net acre density that meets or exceeds one of the following:
</t>
  </si>
  <si>
    <t>100 bedrooms per net acre in a metropolitan county; or</t>
  </si>
  <si>
    <t>60 bedrooms per net acre in a suburban jurisdiction; or</t>
  </si>
  <si>
    <t>40 bedrooms per net acre in all other areas.</t>
  </si>
  <si>
    <t>The project obtained land‐use approvals prior to January 1, 2022.</t>
  </si>
  <si>
    <t>(3)</t>
  </si>
  <si>
    <t>The project is located in a city or unincorporated portion of a county for which HCD has designated the city or county, respectively, as pro-housing pursuant Government Code Section 65589.9(c).</t>
  </si>
  <si>
    <t>Total Points for New Construction Density and Local Incentives:</t>
  </si>
  <si>
    <t>d.  General Partner and Management Company Characteristics</t>
  </si>
  <si>
    <t xml:space="preserve">Exceeding Minimum Income Restrictions </t>
  </si>
  <si>
    <t>SELECT ONE OPTION</t>
  </si>
  <si>
    <t>Two points for each full one percent that the targeted average affordability of tax credit units is less than 60% of area median income (AMI) subject to the Gross Rent definition</t>
  </si>
  <si>
    <t>Targeted Average Affordability</t>
  </si>
  <si>
    <t>Percent less than 60% AMI</t>
  </si>
  <si>
    <t>Points</t>
  </si>
  <si>
    <t>Twenty points if the average affordability of tax credit units is less than or equal to 60% of area median income, provided that at least 10% of tax credit units are restricted at or below 30% of area median income (AMI) and an additional 10% of tax credits units are restricted at or below 50% of area median income, subject to the Gross Rent definition</t>
  </si>
  <si>
    <t>Percent of tax credit units restricted at 30% AMI</t>
  </si>
  <si>
    <t>Percent of tax credit units restricted at 50% AMI</t>
  </si>
  <si>
    <t>Total Points for Exceeding Minimum Income Restrictions:</t>
  </si>
  <si>
    <t>e.  General Partner and Management Company Characteristics</t>
  </si>
  <si>
    <t xml:space="preserve">Exceeding Minimum Rent Restrictions </t>
  </si>
  <si>
    <t xml:space="preserve">One point for each full one percent that the average affordability of the tax credit units is more than ten percent below the average adjusted rental rates of comparable units as demonstrated by each applicable Rent Comparability Matrix. This percentage shall be calculated separately for units of each bedroom count, with the results for each unit type weighted relative to the percentage of tax credit units of that type in the project, and the resulting percentage shall be used to determine the final point score. In cases where unit sizes of the same unit type vary, the smallest of these units shall be the basis for comparison. When family comparables are used in addition to senior comparables (outside the 1-mile radius) points will be calculated using the family comparables.  </t>
  </si>
  <si>
    <t>UNIT TYPE</t>
  </si>
  <si>
    <t>WEIGHT</t>
  </si>
  <si>
    <t>Studio/SRO</t>
  </si>
  <si>
    <t>1-bedroom</t>
  </si>
  <si>
    <t>2-bedroom</t>
  </si>
  <si>
    <t>3-bedroom</t>
  </si>
  <si>
    <t>4-bedroom</t>
  </si>
  <si>
    <t>5-bedroom</t>
  </si>
  <si>
    <t>Adjusted Rent from Market Study Rent Comparability Matrix:</t>
  </si>
  <si>
    <t>Weighted Average Rent from Application Unit Table</t>
  </si>
  <si>
    <t>Percent Below Market Rent</t>
  </si>
  <si>
    <t>Percent Below Market (portion more than 10% below) Weighted by Percent of Tax Credit Units</t>
  </si>
  <si>
    <t>Sum of Weighted Percents (rounded to full percentage)</t>
  </si>
  <si>
    <t>Total Points for Exceeding Minimum Rent Restrictions:</t>
  </si>
  <si>
    <t>f.  General Partner and Management Company Characteristics</t>
  </si>
  <si>
    <t>(1) General Partner Experience</t>
  </si>
  <si>
    <t>7 Points</t>
  </si>
  <si>
    <t>Select from ONE of the following three options: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</si>
  <si>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</si>
  <si>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</si>
  <si>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The sponsor is a BIPOC Entity meeting all requirements of Section 5230(f)(1)(C)</t>
  </si>
  <si>
    <t>Special Needs housing type project opting for BELOW experience category:</t>
  </si>
  <si>
    <t>(select one if applicable)</t>
  </si>
  <si>
    <t>For Special Needs housing type projects:</t>
  </si>
  <si>
    <t>3 Special Needs projects in service more than 3 years, including 1 California LIHTC project</t>
  </si>
  <si>
    <t>4 or more Special Needs projects in service more than 3 years, including 1 California LIHTC project</t>
  </si>
  <si>
    <t>For this option, all projects must qualify as Special Needs.</t>
  </si>
  <si>
    <t>Project is a joint venture between an entity that receives maximum general experience points and a BIPOC Entity, with a partnership agreement that:</t>
  </si>
  <si>
    <t xml:space="preserve">(i) allocates at least 51% of the developer fee, cash flow, and net sale proceeds to the BIPOC Entity and 
</t>
  </si>
  <si>
    <t>(ii) provides the BIPOC Entity an option to purchase the development</t>
  </si>
  <si>
    <t>Total Points for General Partner Experience:</t>
  </si>
  <si>
    <t>(2) Management Company Experience</t>
  </si>
  <si>
    <t>3 Points</t>
  </si>
  <si>
    <t>Select from ONE of the following two options:</t>
  </si>
  <si>
    <t xml:space="preserve">11 or more projects managed more than 3 years, including 2 California LIHTC projects </t>
  </si>
  <si>
    <t xml:space="preserve">6-10 projects managed more than 3 years, including 2 California LIHTC projects </t>
  </si>
  <si>
    <t>Special Needs housing type project opting for BELOW experience category options:</t>
  </si>
  <si>
    <t>The management company will be the BIPOC Entity for which the project receives general partner experience points above</t>
  </si>
  <si>
    <t>4 or more Special Needs projects managed more than 3 years, including 1 California LIHTC project</t>
  </si>
  <si>
    <t>Management Company Name:</t>
  </si>
  <si>
    <t>2-3 Special Needs projects managed more than 3 years, including 1 California LIHTC project</t>
  </si>
  <si>
    <t>Total Points for Management Company Experience:</t>
  </si>
  <si>
    <t>Total Points for General Partner &amp; Management Company Experience:</t>
  </si>
  <si>
    <t>(Select one)</t>
  </si>
  <si>
    <t>g.</t>
  </si>
  <si>
    <t>Housing Needs (New Construction Projects Only)</t>
  </si>
  <si>
    <t>Senior</t>
  </si>
  <si>
    <t>10 Points</t>
  </si>
  <si>
    <t xml:space="preserve">Select one if project is a scattered site: </t>
  </si>
  <si>
    <t xml:space="preserve">A project scoring maximum New Construction Density and Local Incentives points under Section 5230(c) </t>
  </si>
  <si>
    <t xml:space="preserve">scored in the aggregate </t>
  </si>
  <si>
    <t>Total Points for Housing Needs:</t>
  </si>
  <si>
    <t>A New Construction Project that obtained all land use approvals prior to January 1, 2022</t>
  </si>
  <si>
    <t>scored proportionately</t>
  </si>
  <si>
    <t>h.</t>
  </si>
  <si>
    <t>Leveraged Soft Resources</t>
  </si>
  <si>
    <t>Maximum 8 Points</t>
  </si>
  <si>
    <t>LEVERAGED SOFT FINANCING</t>
  </si>
  <si>
    <t>List Leveraged Soft Financing:</t>
  </si>
  <si>
    <t xml:space="preserve">City of Berkeley Housing Trust Fund </t>
  </si>
  <si>
    <t>Capitalized Value of Rent Differentials of Public Rental/Operating Subsidies (below)</t>
  </si>
  <si>
    <t>Less: Excess Purchase Price Over Appraised Value</t>
  </si>
  <si>
    <t>CAPITALIZED VALUE OF RENT DIFFERENTIALS ATTRIBUTABLE TO PUBLIC RENT SUBSIDIES CALCULATION</t>
  </si>
  <si>
    <r>
      <t xml:space="preserve">Annual Rental Income Differential for PUBLIC </t>
    </r>
    <r>
      <rPr>
        <u/>
        <sz val="10"/>
        <rFont val="Arial"/>
        <family val="2"/>
      </rPr>
      <t>RENT</t>
    </r>
    <r>
      <rPr>
        <sz val="10"/>
        <rFont val="Arial"/>
        <family val="2"/>
      </rPr>
      <t xml:space="preserve"> SUBSIDIES:</t>
    </r>
  </si>
  <si>
    <t>*Rent Limit Underwriting:</t>
  </si>
  <si>
    <t xml:space="preserve">Special Needs Units in Special Needs Projects subject to the 40% average AMI requirement </t>
  </si>
  <si>
    <t>of CTCAC Reg. §10325(g)(3)(A), use 30% AMI rent limits</t>
  </si>
  <si>
    <t>Use 40% AMI for ALL OTHERS</t>
  </si>
  <si>
    <t>**Contract Rent Underwriting:</t>
  </si>
  <si>
    <r>
      <t xml:space="preserve">For USDA subsidy only, use the </t>
    </r>
    <r>
      <rPr>
        <b/>
        <sz val="10"/>
        <color rgb="FF002060"/>
        <rFont val="Arial"/>
        <family val="2"/>
      </rPr>
      <t>higher of</t>
    </r>
    <r>
      <rPr>
        <sz val="10"/>
        <color rgb="FF002060"/>
        <rFont val="Arial"/>
        <family val="2"/>
      </rPr>
      <t xml:space="preserve"> 60% AMI </t>
    </r>
    <r>
      <rPr>
        <u/>
        <sz val="10"/>
        <color rgb="FF002060"/>
        <rFont val="Arial"/>
        <family val="2"/>
      </rPr>
      <t>or</t>
    </r>
    <r>
      <rPr>
        <sz val="10"/>
        <color rgb="FF002060"/>
        <rFont val="Arial"/>
        <family val="2"/>
      </rPr>
      <t xml:space="preserve"> committed </t>
    </r>
    <r>
      <rPr>
        <b/>
        <u/>
        <sz val="10"/>
        <color rgb="FF002060"/>
        <rFont val="Arial"/>
        <family val="2"/>
      </rPr>
      <t>basic</t>
    </r>
    <r>
      <rPr>
        <sz val="10"/>
        <color rgb="FF002060"/>
        <rFont val="Arial"/>
        <family val="2"/>
      </rPr>
      <t xml:space="preserve"> contract rents.</t>
    </r>
  </si>
  <si>
    <t>Number</t>
  </si>
  <si>
    <t>Public Subsidy</t>
  </si>
  <si>
    <t>Calculated</t>
  </si>
  <si>
    <t>Unit Type</t>
  </si>
  <si>
    <t>of Units</t>
  </si>
  <si>
    <t>*Rent Limit:</t>
  </si>
  <si>
    <t>**Contract Rent</t>
  </si>
  <si>
    <t>Annual Rent</t>
  </si>
  <si>
    <t>Annual Rent Differential for Public Rent Subsidies:</t>
  </si>
  <si>
    <t>CAPITALIZED VALUE OF RENT DIFFERENTIALS ATTRIBUTABLE TO PUBLIC OPERATING SUBSIDIES CALCULATION</t>
  </si>
  <si>
    <r>
      <t xml:space="preserve">Annual Rental Income Differential for PUBLIC </t>
    </r>
    <r>
      <rPr>
        <u/>
        <sz val="10"/>
        <rFont val="Arial"/>
        <family val="2"/>
      </rPr>
      <t>OPERATING</t>
    </r>
    <r>
      <rPr>
        <sz val="10"/>
        <rFont val="Arial"/>
        <family val="2"/>
      </rPr>
      <t xml:space="preserve"> SUBSIDIES:</t>
    </r>
  </si>
  <si>
    <t>If annual operating subsidy amount are similar in each year, enter the</t>
  </si>
  <si>
    <t>Annual Operating Subsidy Amount in Year 1:</t>
  </si>
  <si>
    <t>OR</t>
  </si>
  <si>
    <t>If the contract does not specify an annual subsidy amount, enter the</t>
  </si>
  <si>
    <t>Aggregate Subsidy Amount:</t>
  </si>
  <si>
    <t>Number of Years in the Subsidy Contract:</t>
  </si>
  <si>
    <t>Average Annual Operating Subsidy Amount:</t>
  </si>
  <si>
    <t>Annual Public Operating Subsidies:</t>
  </si>
  <si>
    <t>Total Rent Differentials</t>
  </si>
  <si>
    <t>Less Vacancy</t>
  </si>
  <si>
    <t>Net Rental Income</t>
  </si>
  <si>
    <t>Available for Debt Service</t>
  </si>
  <si>
    <t xml:space="preserve"> @ 1.15 Debt Coverage Ratio:</t>
  </si>
  <si>
    <t>Loan Term (years)</t>
  </si>
  <si>
    <t>Interest Rate (annual)</t>
  </si>
  <si>
    <t>Debt Coverage Ratio</t>
  </si>
  <si>
    <t>Capitalized Value of Rent Differentials</t>
  </si>
  <si>
    <t>MIXED USE PROJECTS</t>
  </si>
  <si>
    <t>For mixed-use projects, Leveraged Soft Financing must be discounted/reduced by the Mixed-Use Ratio.</t>
  </si>
  <si>
    <t>CDLAC staff may adjust this ratio as deemed appropriate.</t>
  </si>
  <si>
    <t>Mixed-Use Ratio = Total Commercial Cost / Total Project Cost:</t>
  </si>
  <si>
    <t>Total Leveraged Soft Resources</t>
  </si>
  <si>
    <t xml:space="preserve">Total Residential Development Project Cost: </t>
  </si>
  <si>
    <t>(For two points for each full point percentage, complete AFFH points section).</t>
  </si>
  <si>
    <t>Total Points for Leveraged Soft Resources:</t>
  </si>
  <si>
    <t>i.</t>
  </si>
  <si>
    <t>Readiness to Proceed</t>
  </si>
  <si>
    <t xml:space="preserve">Enforceable financing commitment, as defined in CTCAC Reg. §10325(f)(3), for all construction financing; and commitment to begin construction within the readiness deadline that aligns with the allocation expiration assigned pursuant to Section 5100(b)(3)(i), as documented by the requirements described in CTCAC Reg. §10325(c)(7). </t>
  </si>
  <si>
    <t>Total Points for Readiness to Proceed:</t>
  </si>
  <si>
    <t>j.</t>
  </si>
  <si>
    <t>Affirmatively Furthering Fair Housing  (AFFH)</t>
  </si>
  <si>
    <t>(A)</t>
  </si>
  <si>
    <t xml:space="preserve">The project receives points as a (1) Large Family project or (2) Special Needs project with at least 50% of its units set aside as permanent supportive housing for the homeless; and
</t>
  </si>
  <si>
    <t>10 or 9 Points*</t>
  </si>
  <si>
    <t xml:space="preserve">the project is located in a High or Highest Resource Area as specified on the CTCAC/HCD Opportunity Area Map**; and
</t>
  </si>
  <si>
    <t xml:space="preserve">at least 10% of tax credit units shall be restricted at 30% of area median income; and
</t>
  </si>
  <si>
    <t xml:space="preserve">for Large Family projects only, an additional 10% of tax credits units shall be restricted at 50% of area median income.
</t>
  </si>
  <si>
    <t>(B)</t>
  </si>
  <si>
    <t xml:space="preserve">The project does not receive points pursuant to Section 5230(j)(1)(A).
</t>
  </si>
  <si>
    <t>9 Points</t>
  </si>
  <si>
    <t>With respect to New Construction Projects, at least 10% of tax credit units shall be restricted at or below 30% of area median income and an additional 10% of tax credits units shall be restricted at or below 50% of area median income.</t>
  </si>
  <si>
    <t>(C)</t>
  </si>
  <si>
    <t xml:space="preserve">The project receives points as a Large Family project; and
</t>
  </si>
  <si>
    <t xml:space="preserve">the project is located in a Low Resource or High Segregation and Poverty Area as specified on the CTCAC/HCD Opportunity Area Map; and
</t>
  </si>
  <si>
    <t>OPTION 1: At least a 40% AMI spread between the lowest restricted unit (which shall be no lower than 30% AMI) and the highest restricted unit, with at least 10% of the units at the upper end of the range, provided that the upper-end restricted rents are at least 10% below market rents</t>
  </si>
  <si>
    <t xml:space="preserve">has income and rent restrictions:
</t>
  </si>
  <si>
    <t>OPTION 2:  All requirements of Option 1 are met except the spread may be 30% AMI if a 40% AMI spread is not achievable as as evidenced by the market study, or if the Low Resource or High Segregation and Poverty Area in which the project is located is adjacent to a High or Highest Resource Area.  In no case shall the upper-end restricted units exceed 60% AMI.</t>
  </si>
  <si>
    <t xml:space="preserve">OPTION 3:  Restrictions are consistent with the restrictions of a public funding source awarded under NOFAs issued on or before December 31, 2020 </t>
  </si>
  <si>
    <r>
      <rPr>
        <u/>
        <sz val="10"/>
        <color indexed="8"/>
        <rFont val="Arial"/>
        <family val="2"/>
      </rPr>
      <t>AND</t>
    </r>
    <r>
      <rPr>
        <sz val="10"/>
        <color indexed="8"/>
        <rFont val="Arial"/>
        <family val="2"/>
      </rPr>
      <t xml:space="preserve"> MEETS ONE OF THE FOLLOWING TWO REQUIREMENTS:</t>
    </r>
  </si>
  <si>
    <t>The sponsor is a BIPOC that has maintained a headquarters or office within five miles of the project for a period of five years prior to the application</t>
  </si>
  <si>
    <t>The sponsor is a Community Housing Development Organization (CHDO) as certified by the local participating jurisdiction in which the project will be located</t>
  </si>
  <si>
    <r>
      <t xml:space="preserve">The sponsor has previously </t>
    </r>
    <r>
      <rPr>
        <sz val="9"/>
        <color rgb="FF000000"/>
        <rFont val="Arial"/>
        <family val="2"/>
      </rPr>
      <t>developed affordable housing within the community in which the QRRP will be located in the past 20 years</t>
    </r>
  </si>
  <si>
    <r>
      <t xml:space="preserve">The sponsor has continually, during the prior 10 years preceding </t>
    </r>
    <r>
      <rPr>
        <sz val="9"/>
        <color theme="1"/>
        <rFont val="Arial"/>
        <family val="2"/>
      </rPr>
      <t>the application date, provided educational, health or economic development services to the community in which the QRRP will be located</t>
    </r>
  </si>
  <si>
    <t>The project is located within a Community Revitalization Area</t>
  </si>
  <si>
    <t>The project is funded in part with an award from the California Department of Housing and Community Development prior to December 31, 2020</t>
  </si>
  <si>
    <t>(D)</t>
  </si>
  <si>
    <t>The project does not receive points as either a (1) Large Family project or (2) 50% homeless Special Needs project located in a High or Highest Resource Area as specified on the CTCAC/HCD Opportunity Area Map; and</t>
  </si>
  <si>
    <t xml:space="preserve">receives the maximum points for Exceeding Minimum Income Restrictions. </t>
  </si>
  <si>
    <t>Total Points for Affirmatively Furthering Fair Housing:</t>
  </si>
  <si>
    <t>k.</t>
  </si>
  <si>
    <t>Service Amenities</t>
  </si>
  <si>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</si>
  <si>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t>The number of hours per year for a full time-equivalent (FTE) will be calculated as follows: 1) the number of bedrooms multiplied by 2080 = FTE numerator; 2) FTE numerator divided by base number of bedrooms = number of required hours per year (up to a maximum of 2,080 hours), where the base number of bedrooms is the number referenced in the regulations (i.e. 600 bedrooms, 360 bedrooms, etc.).</t>
  </si>
  <si>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and SRO projects. For CDLAC scoring purposes, non-targeted housing may choose from Items 1 through 12. 
Items 1 through 12 are mutually exclusive. One proposed service may not receive points under two different categories, except in the case of proportionately-scored services for special needs projects.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</si>
  <si>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</si>
  <si>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t>Single Housing Type</t>
  </si>
  <si>
    <t>Proportional Scoring 2 housing types</t>
  </si>
  <si>
    <t>Targeted</t>
  </si>
  <si>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0.5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</si>
  <si>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t>sum</t>
  </si>
  <si>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</si>
  <si>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r>
      <t xml:space="preserve">No more than 10 points will be awarded in this category. </t>
    </r>
    <r>
      <rPr>
        <b/>
        <sz val="8"/>
        <rFont val="Arial"/>
        <family val="2"/>
      </rPr>
      <t xml:space="preserve">The service budget spreadsheet must be completed. </t>
    </r>
  </si>
  <si>
    <t>Large Family, Senior, At-Risk: Number of Bedrooms =</t>
  </si>
  <si>
    <t>Special Needs, SRO: Number of Bedrooms =</t>
  </si>
  <si>
    <t>a) Large Family, Senior, At-Risk projects:</t>
  </si>
  <si>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</si>
  <si>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ratio of 1 Full Time Equivalent (FTE) Service Coordinator to 600 bedrooms.</t>
  </si>
  <si>
    <t>5 points</t>
  </si>
  <si>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</si>
  <si>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Services Specialist to 600 bedrooms.</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</si>
  <si>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</si>
  <si>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 xml:space="preserve">Minimum of 84 hours instruction each year (42 hours for small developments*).  </t>
  </si>
  <si>
    <t>7 points</t>
  </si>
  <si>
    <t xml:space="preserve">Minimum of 60 hours instruction each year (30 hours for small developments*).  </t>
  </si>
  <si>
    <t>*small developments = 20 units or less</t>
  </si>
  <si>
    <t>(4)</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</si>
  <si>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</si>
  <si>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t xml:space="preserve">Minimum of 100 hours of services per year for each 100 bedrooms.  </t>
  </si>
  <si>
    <t xml:space="preserve">Minimum of 60 hours of services per year for each 100 bedrooms.  </t>
  </si>
  <si>
    <t>3 points</t>
  </si>
  <si>
    <t>(5)</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</si>
  <si>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</si>
  <si>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(6)</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</si>
  <si>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</si>
  <si>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t>Minimum of 10 hours per week, offered weekdays throughout the school year.</t>
  </si>
  <si>
    <t>Minimum of 6 hours per week, offered weekdays throughout the school year.</t>
  </si>
  <si>
    <t>b) Special Needs, SRO projects:</t>
  </si>
  <si>
    <t>(7)</t>
  </si>
  <si>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</si>
  <si>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t>Minimum ratio of 1 Full Time Equivalent (FTE) Case Manager to 100 bedrooms.</t>
  </si>
  <si>
    <t>(8)</t>
  </si>
  <si>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</si>
  <si>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</si>
  <si>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(9)</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</si>
  <si>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</si>
  <si>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Minimum of 84 hours of instruction each year (42 hours for small developments*).  </t>
  </si>
  <si>
    <t>(10)</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</si>
  <si>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</si>
  <si>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(11)</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</si>
  <si>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</si>
  <si>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t>(12)</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</si>
  <si>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</si>
  <si>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 xml:space="preserve"> The Service Budget worksheet must be completed.</t>
  </si>
  <si>
    <t>Total Points for Service Amenities:</t>
  </si>
  <si>
    <t xml:space="preserve">D.  Sustainable Building Methods  </t>
  </si>
  <si>
    <t>Maximum 5 Points</t>
  </si>
  <si>
    <t xml:space="preserve">LEED </t>
  </si>
  <si>
    <t>REVIEW REG. SECTION 10325(c)(5) BEFORE PROCEEDING</t>
  </si>
  <si>
    <t>GreenPoint Rated Existing Home Multifamily Program</t>
  </si>
  <si>
    <t>Green Communities</t>
  </si>
  <si>
    <t>APPLICANTS WILL BE HELD TO REGULATORY REQUIREMENTS.  THE APPLICATION MAY</t>
  </si>
  <si>
    <t>Passive House Institute US (PHIUS)</t>
  </si>
  <si>
    <t>CONTAIN ABBREVIATED DESCRIPTIONS OF THE REQUIREMENTS FOR THIS SECTION.</t>
  </si>
  <si>
    <t>Passive House</t>
  </si>
  <si>
    <t>Living Building Challenge</t>
  </si>
  <si>
    <t>D(1)  New Construction and Adaptive Reuse projects select from the following features:</t>
  </si>
  <si>
    <t>National Green Building Standard ICC / ASRAE – 700 silver or higher rating</t>
  </si>
  <si>
    <t>Develop the project in accordance with the minimum requirements with any one of the following programs:</t>
  </si>
  <si>
    <t>2015 Enterprise Green Communities</t>
  </si>
  <si>
    <t>GreenPoint Rated Program</t>
  </si>
  <si>
    <t>WELL (when not combined with any program above)</t>
  </si>
  <si>
    <t>LOW</t>
  </si>
  <si>
    <t>HIGH</t>
  </si>
  <si>
    <t>ENERGY EFFICIENCY</t>
  </si>
  <si>
    <t>5 EDR Pts.</t>
  </si>
  <si>
    <t>EITHER:</t>
  </si>
  <si>
    <t>Energy efficiency as indicated in Reg. Section 10325(c)(5)(B) beyond the requirements in</t>
  </si>
  <si>
    <t>8 EDR Pts.</t>
  </si>
  <si>
    <t>the 2019 Title 24, Part 6 of the California Building Code (2019 Standards):</t>
  </si>
  <si>
    <t>Low Rise (1-3 habitable stories)</t>
  </si>
  <si>
    <t>High-Rise (4+ habitable stories)</t>
  </si>
  <si>
    <t xml:space="preserve">If the local building department has determined that building permit applications submitted </t>
  </si>
  <si>
    <t>PV generation that offsets 30% tenant loads or 90% of available solar accessible roof area</t>
  </si>
  <si>
    <t xml:space="preserve">on or before December 31, 2019 are complete, then energy efficiency beyond the </t>
  </si>
  <si>
    <t>PV generation that offsets either 50% of common area load or 90% of solar accessible roof area</t>
  </si>
  <si>
    <t>requirements in the 2016 Title 24, Part 6 of the California Building Code (2016 Standards)</t>
  </si>
  <si>
    <t>Solar hot water for all tenants with individual water meters</t>
  </si>
  <si>
    <t>Better than the 2016 Standards</t>
  </si>
  <si>
    <t>OR:</t>
  </si>
  <si>
    <t xml:space="preserve">Energy efficiency with renewable energy that provides the following percentages of </t>
  </si>
  <si>
    <t>project tenants' energy loads:</t>
  </si>
  <si>
    <t>Use no irrigation at all</t>
  </si>
  <si>
    <t>Irrigate only with reclaimed water, greywater, or rainwater (excepting water used for Community Gardens)</t>
  </si>
  <si>
    <t>Irrigate with reclaimed water, greywater, or rainwater in an amount that annually equals or exceeds 10,000 gallons or 150 gallons per unit, whichever is less</t>
  </si>
  <si>
    <t>D(2)  Rehabilitation projects select from the following features:</t>
  </si>
  <si>
    <t>Rehabilitate to improve energy efficiency; points awarded based on percentage decrease in estimated Time Dependent Valuation energy use post-rehabilitation:</t>
  </si>
  <si>
    <t>Improvement over current:</t>
  </si>
  <si>
    <t>c.</t>
  </si>
  <si>
    <t>Additional rehabilitation project measures (chose one or more of the following three categories):</t>
  </si>
  <si>
    <t>1.   PHOTOVOLTAIC / SOLAR</t>
  </si>
  <si>
    <t>2.  SUSTAINABLE BUILDING MANAGEMENT PRACTICES, INCLUDING BOTH OF THE FOLLOWING:</t>
  </si>
  <si>
    <t>Develop project-specific maintenance manual, including information on all energy and green building features</t>
  </si>
  <si>
    <t>Undertake formal building systems commissioning, retro-commissioning, or re-commissioning</t>
  </si>
  <si>
    <t>3.</t>
  </si>
  <si>
    <t>INDIVIDUALLY METER (OR SUB-METER CURRENT MASTER-METERED) GAS, ELECTRICITY, OR CENTRAL HOT WATER SYSTEMS FOR ALL TENANTS</t>
  </si>
  <si>
    <t>D(3)  New Construction and Rehabilitation projects:</t>
  </si>
  <si>
    <t>d.</t>
  </si>
  <si>
    <t xml:space="preserve">WATER EFFICIENCY: </t>
  </si>
  <si>
    <t xml:space="preserve">To receive these points, the applicant and the project architect must certify in the application which of the above items will be included </t>
  </si>
  <si>
    <t>in the project’s design and specifications, and further must certify at the project’s placed-in-service date that the items were completed.</t>
  </si>
  <si>
    <t xml:space="preserve">In addition, certain point categories require completion of the CTCAC Sustainable Building Method Workbook and accompanying </t>
  </si>
  <si>
    <t xml:space="preserve">documentation by a qualified energy analyst at application and placed-in-service stages.  Refer to Reg. Section 10325(c)(5), </t>
  </si>
  <si>
    <t xml:space="preserve">Checklist Item Tab 25, and the CTCAC website for requirements related to the CTCAC Sustainable Building Method Workbook.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</si>
  <si>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</si>
  <si>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</si>
  <si>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Total Points For Sustainable Building Methods:</t>
  </si>
  <si>
    <t>l.</t>
  </si>
  <si>
    <t>Cost Containment</t>
  </si>
  <si>
    <t>Maximum 12 Points</t>
  </si>
  <si>
    <t>A project shall receive 1 point for each full percent that the project’s eligible basis is less than the project’s CDLAC adjusted threshold basis limit.</t>
  </si>
  <si>
    <t xml:space="preserve">A New Construction Project that: </t>
  </si>
  <si>
    <t xml:space="preserve"> - receives AFFH points as a Large Family or Special Needs project pursuant to the conditions specified in Section 5230(j)(1)(A); and</t>
  </si>
  <si>
    <t xml:space="preserve"> - is located in a High or Highest Resource Area as specified on the CTCAC/HCD Opportunity Area Map </t>
  </si>
  <si>
    <t xml:space="preserve">shall receive 2 points for each full percent that the project’s eligible basis is less than the project’s CDLAC adjusted threshold basis limit. </t>
  </si>
  <si>
    <t>Total Unadjusted Threshold Basis Limit</t>
  </si>
  <si>
    <t>Total Eligible Basis from Sources and Uses Budget</t>
  </si>
  <si>
    <t>Total CDLAC Adjusted Threshold Basis Limit*</t>
  </si>
  <si>
    <t>Adjustment for Deeper Targeting limited to 80%</t>
  </si>
  <si>
    <t>*A project’s CDLAC adjusted threshold basis limit shall be the project’s threshold basis limit as determined pursuant to Section 10327(c)(5) of the CTCAC regulations, except that the increase for deeper targeting pursuant to Section 10327(c)(5)(C) of the CTCAC regulations shall be limited to 80%.</t>
  </si>
  <si>
    <t>Adjusted Threshold Basis Limit less Adjustments for Deeper Targeting</t>
  </si>
  <si>
    <t>Total Adjusted Threshold Basis Limit</t>
  </si>
  <si>
    <t>Total Points for Cost Containment:</t>
  </si>
  <si>
    <t>m.  Site Amenities</t>
  </si>
  <si>
    <r>
      <t xml:space="preserve">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t>
    </r>
    <r>
      <rPr>
        <b/>
        <sz val="10"/>
        <color rgb="FFC00000"/>
        <rFont val="Arial"/>
        <family val="2"/>
      </rPr>
      <t>An application proposing a project located on multiple scattered sites shall be scored proportionately in the site amenities based upon (i) each site’s score, and (ii) the percentage of units represented by each site</t>
    </r>
    <r>
      <rPr>
        <sz val="10"/>
        <rFont val="Arial"/>
        <family val="2"/>
      </rPr>
      <t xml:space="preserve">. </t>
    </r>
    <r>
      <rPr>
        <b/>
        <sz val="10"/>
        <rFont val="Arial"/>
        <family val="2"/>
      </rPr>
      <t>Proportional scoring</t>
    </r>
    <r>
      <rPr>
        <sz val="10"/>
        <rFont val="Arial"/>
        <family val="2"/>
      </rPr>
      <t xml:space="preserve"> means, for a project to score the maximum 10 points, each site must independently score 10 points for site amenities. No more than 10 points will be awarded in this category. Only one point award will be available in each of the subcategories listed below. </t>
    </r>
  </si>
  <si>
    <t>Amenities may include:</t>
  </si>
  <si>
    <t>Transit</t>
  </si>
  <si>
    <t xml:space="preserve">Located where there is a bus rapid transit station, light rail station, commuter rail </t>
  </si>
  <si>
    <t xml:space="preserve">station, commuter rail station, ferry terminal, bus station, or public bus stop within </t>
  </si>
  <si>
    <t>1/3 mile of the project site with service at least every 30 minutes during the hours of</t>
  </si>
  <si>
    <t xml:space="preserve">7-9 a.m. and 4-6 p.m. Monday through Friday (or at least two departures during each </t>
  </si>
  <si>
    <t xml:space="preserve">peak period for the commuter rail station or ferry terminal), and the project’s density </t>
  </si>
  <si>
    <t xml:space="preserve">Density </t>
  </si>
  <si>
    <t>exceeds 25 units per acre.</t>
  </si>
  <si>
    <t>The project site is within 1/3 mile of a bus rapid transit station, light rail station,</t>
  </si>
  <si>
    <t>6 Points</t>
  </si>
  <si>
    <t xml:space="preserve">commuter rail station, ferry terminal, bus station, or public bus stop with service at </t>
  </si>
  <si>
    <t xml:space="preserve">least every 30 minutes during the hours of 7-9 a.m. and 4-6 p.m. Monday through Friday </t>
  </si>
  <si>
    <t xml:space="preserve">(or at least two departures during each peak period for the commuter rail station or ferry </t>
  </si>
  <si>
    <t>terminal).</t>
  </si>
  <si>
    <t>(iv)</t>
  </si>
  <si>
    <t>The project site is within 1/2 mile of a bus rapid transit station, light rail station,</t>
  </si>
  <si>
    <t>5 Points</t>
  </si>
  <si>
    <t>(v)</t>
  </si>
  <si>
    <t>Transit stop/station</t>
  </si>
  <si>
    <t>Van service</t>
  </si>
  <si>
    <t>Dial-a-ride service</t>
  </si>
  <si>
    <t xml:space="preserve">The project site is within 1/3 mile of a bus rapid transit station, light rail station, </t>
  </si>
  <si>
    <t>4 Points</t>
  </si>
  <si>
    <t xml:space="preserve">commuter rail station, ferry terminal, bus station, or public bus stop.  (For rural projects, </t>
  </si>
  <si>
    <t>these points may be awarded where van or dial-a-ride service is provided to tenants.)</t>
  </si>
  <si>
    <t>! Project's density does not exceed 25 units/acre.</t>
  </si>
  <si>
    <t>! Dial-a-ride and van service points for rural projects only.</t>
  </si>
  <si>
    <t>If dial-a-ride or van services:</t>
  </si>
  <si>
    <t xml:space="preserve">The project site is within 1/2 mile of a bus rapid transit station, light rail station, </t>
  </si>
  <si>
    <t xml:space="preserve">commuter rail station, ferry terminal, bus station, or public bus stop.  </t>
  </si>
  <si>
    <t>Select one:</t>
  </si>
  <si>
    <t xml:space="preserve">If (iv), select one: </t>
  </si>
  <si>
    <t xml:space="preserve">In addition to meeting one of the categories above (i through v), points are available to applicants </t>
  </si>
  <si>
    <t xml:space="preserve">committing to provide residents free transit passes or discounted passes to each rent restricted </t>
  </si>
  <si>
    <t>unit for at least 15 years.  For item (iv) rural projects, points not available for projects with van</t>
  </si>
  <si>
    <t>services. Only available to projects with dial-a-ride service for free or discounted dial-a-ride passes:</t>
  </si>
  <si>
    <t>At least one pass per Low-Income Unit  (3 points)</t>
  </si>
  <si>
    <t>At least one pass per each 2 Low-Income Units (2 points)</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</si>
  <si>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</si>
  <si>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Total Points for Transit Amenity:</t>
  </si>
  <si>
    <t>Public Park</t>
  </si>
  <si>
    <r>
      <t xml:space="preserve">The site is within 1/2 mile of a public park or a community center accessible to the general public (1 mile for Rural set-aside projects). A public park </t>
    </r>
    <r>
      <rPr>
        <u/>
        <sz val="10"/>
        <rFont val="Arial"/>
        <family val="2"/>
      </rPr>
      <t>shall not</t>
    </r>
    <r>
      <rPr>
        <sz val="10"/>
        <rFont val="Arial"/>
        <family val="2"/>
      </rPr>
      <t xml:space="preserve"> include 1) school grounds </t>
    </r>
    <r>
      <rPr>
        <u/>
        <sz val="10"/>
        <rFont val="Arial"/>
        <family val="2"/>
      </rPr>
      <t>unless</t>
    </r>
    <r>
      <rPr>
        <sz val="10"/>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10"/>
        <rFont val="Arial"/>
        <family val="2"/>
      </rPr>
      <t>unless</t>
    </r>
    <r>
      <rPr>
        <sz val="10"/>
        <rFont val="Arial"/>
        <family val="2"/>
      </rPr>
      <t xml:space="preserve"> there is a trailhead or designated access point within the specified distance. </t>
    </r>
  </si>
  <si>
    <t>Joint-use agreement (if yes, please provide a copy)</t>
  </si>
  <si>
    <t>The site is within 3/4 mile (1.5 miles for Rural set-aside).</t>
  </si>
  <si>
    <t>2 Points</t>
  </si>
  <si>
    <t>(vi)</t>
  </si>
  <si>
    <t>Total Points for Public Park Amenity:</t>
  </si>
  <si>
    <t>(vii)</t>
  </si>
  <si>
    <t>Book-Lending Public Library</t>
  </si>
  <si>
    <t>The site is within 1/2 mile of a book-lending public library that also allows for inter-branch lending when in a multi-branch system (1 mile for Rural set-aside projects).</t>
  </si>
  <si>
    <t>The site is within 1 mile of a book-lending public library that also allows for inter-branch</t>
  </si>
  <si>
    <t>lending when in a multi-branch system (2 miles for Rural set-aside projects).</t>
  </si>
  <si>
    <t>Total Points for Public Library Amenity:</t>
  </si>
  <si>
    <t>Full-Scale Grocery Store, Supermarket, Neighborhood Market, or Farmers' Market</t>
  </si>
  <si>
    <t>Please refer to Checklist Items for supporting documentation requirements</t>
  </si>
  <si>
    <t>The site is within 1/2 mile of a full scale grocery store/supermarket of at least 25,000 gross interior square feet where staples, fresh meat, and fresh produce are sold (1 mile for Rural set-aside projects).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</si>
  <si>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</si>
  <si>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</si>
  <si>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</si>
  <si>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</si>
  <si>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The site is within 1/2 mile of a weekly farmers' market on the list of Certified Farmers' Markets by the California Department of Food and Agriculture and operating at least 5 months in a calendar year.</t>
  </si>
  <si>
    <t>The site is within 1 mile of a weekly farmers' market on the list of Certified Farmers' Markets by the California Department of Food and Agriculture and operating at least 5 months in a calendar year.</t>
  </si>
  <si>
    <t>1 Point</t>
  </si>
  <si>
    <t>Total Points for Full-Scale Grocery Store/Supermarket or Convenience Market Amenity:</t>
  </si>
  <si>
    <t>Public Elementary, Middle, High School, or Community College</t>
  </si>
  <si>
    <t># SpN Units</t>
  </si>
  <si>
    <t># LI units</t>
  </si>
  <si>
    <t xml:space="preserve">The site is within (1) mile of adult education campus of a school district, or community college (an additional 1/2 mile for Rural set-aside projects) </t>
  </si>
  <si>
    <t># 3 bd</t>
  </si>
  <si>
    <t># 4 bd</t>
  </si>
  <si>
    <t># 5 bd</t>
  </si>
  <si>
    <t>For a qualifying development,* the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</si>
  <si>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3+ bd</t>
  </si>
  <si>
    <t>For a qualifying development,* the site is within 3/4 mile of a public elementary school; 1 mile of a public middle school; or 1.5 miles of a public high school or community college (an additional 1 mile for each public school type for Rural set-aside projects), and the site is within the attendance area of that school.</t>
  </si>
  <si>
    <t>*A development wherein at least 25% of the tax credit units are 3-bedroom or larger; or, for special needs housing type, at least 25% of the large family tax credit units are 3-bedroom or larger.</t>
  </si>
  <si>
    <t>Transit Station/Transit Stop</t>
  </si>
  <si>
    <t>Total Points for School Amenity:</t>
  </si>
  <si>
    <t>Grocery/Farmers' Market</t>
  </si>
  <si>
    <t>Senior Developments: Daily Operated Senior Center</t>
  </si>
  <si>
    <t>Public Elementary/Middle/High School</t>
  </si>
  <si>
    <t>Senior Center</t>
  </si>
  <si>
    <r>
      <t xml:space="preserve">For a </t>
    </r>
    <r>
      <rPr>
        <b/>
        <sz val="10"/>
        <rFont val="Arial"/>
        <family val="2"/>
      </rPr>
      <t>senior development</t>
    </r>
    <r>
      <rPr>
        <sz val="10"/>
        <rFont val="Arial"/>
        <family val="2"/>
      </rPr>
      <t xml:space="preserve"> the project site is within 1/2 mile of a daily operated senior center or a facility offering daily services to seniors (not on the project site) (1 mile for Rural set-aside).</t>
    </r>
  </si>
  <si>
    <t>Specific Service Oriented Facility</t>
  </si>
  <si>
    <t>Medical Clinic/Hospital</t>
  </si>
  <si>
    <t>Pharmacy</t>
  </si>
  <si>
    <t>In-unit High Speed Internet Service</t>
  </si>
  <si>
    <t>The project site is within 3/4 mile of a daily operated senior center or a facility offering daily services to seniors (not on the project site) (1.5 miles for Rural Set-aside).</t>
  </si>
  <si>
    <t>Total Points for Daily Operated Senior Center Amenity:</t>
  </si>
  <si>
    <t>Special Needs Development: Population Specific Service Oriented Facility</t>
  </si>
  <si>
    <r>
      <t xml:space="preserve">For a </t>
    </r>
    <r>
      <rPr>
        <b/>
        <sz val="10"/>
        <rFont val="Arial"/>
        <family val="2"/>
      </rPr>
      <t>special needs development</t>
    </r>
    <r>
      <rPr>
        <sz val="10"/>
        <rFont val="Arial"/>
        <family val="2"/>
      </rPr>
      <t>, the site is located within 1/2 mile of a facility that operates to serve the population living in the development.</t>
    </r>
  </si>
  <si>
    <t>The project site is located within 1 mile of a facility that operates to serve the population living in the development.</t>
  </si>
  <si>
    <t>Total Points for Population Specific Service Oriented Facility Amenity:</t>
  </si>
  <si>
    <t>Medical Clinic or Hospital</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</si>
  <si>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</si>
  <si>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</si>
  <si>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t>Total Points for Medical Clinic or Hospital Amenity:</t>
  </si>
  <si>
    <t>The site is within 1/2 mile of a pharmacy (1 mile for Rural Set-aside). (This category may be combined with the other site amenities above).</t>
  </si>
  <si>
    <t>The site is within 1 mile of a pharmacy (2 miles for Rural Set-aside). (This category may be combined with the other site amenities above).</t>
  </si>
  <si>
    <t>Total Points for Pharmacy:</t>
  </si>
  <si>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</si>
  <si>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r>
      <t xml:space="preserve">Rural set-aside only:  </t>
    </r>
    <r>
      <rPr>
        <sz val="10"/>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</si>
  <si>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Total Points for Internet Service:</t>
  </si>
  <si>
    <t>Highest or High Resources Area</t>
  </si>
  <si>
    <t>The project is a new construction large family housing type project, except for an inclusionary project as defined in Section 10325(c)(9)(C), and the site is located in a census tract designated on the CTCAC/HCD Opportunity Area Map as Highest or High Resource</t>
  </si>
  <si>
    <t>Total Points for Highest or High Resources Area:</t>
  </si>
  <si>
    <t>Total Points for Site Amenities:</t>
  </si>
  <si>
    <t>POINTS SYSTEM SUMMARY
SELF SCORING WORKSHEET</t>
  </si>
  <si>
    <t>APPLICANT POINTS</t>
  </si>
  <si>
    <t>MAXIMUM POINTS</t>
  </si>
  <si>
    <t>TOTAL
POINTS</t>
  </si>
  <si>
    <t>e.</t>
  </si>
  <si>
    <t>f.</t>
  </si>
  <si>
    <t xml:space="preserve">General Partner &amp; Management Company Experience </t>
  </si>
  <si>
    <t>General Partner Experience</t>
  </si>
  <si>
    <t xml:space="preserve">Housing Needs </t>
  </si>
  <si>
    <t xml:space="preserve">Sustainable Building Methods </t>
  </si>
  <si>
    <t xml:space="preserve">Readiness to Proceed </t>
  </si>
  <si>
    <t>Affirmatively Furthering Fair Housing</t>
  </si>
  <si>
    <t>Housing Type, Opportunity Area, AMI Restrictions</t>
  </si>
  <si>
    <t>m.</t>
  </si>
  <si>
    <t xml:space="preserve">Site Amenities </t>
  </si>
  <si>
    <t>*Negative Points (if any, enter the amount:)</t>
  </si>
  <si>
    <t>NO MAX</t>
  </si>
  <si>
    <t>Total Points:</t>
  </si>
  <si>
    <t>CDLAC TIE BREAKER</t>
  </si>
  <si>
    <t>Public Benefit Numerator</t>
  </si>
  <si>
    <t>Cost-Adjusted Bond and State Credit Allocation Denominator</t>
  </si>
  <si>
    <t>÷</t>
  </si>
  <si>
    <t>Tiebreaker</t>
  </si>
  <si>
    <t>Numerator</t>
  </si>
  <si>
    <t>Denominator</t>
  </si>
  <si>
    <t>A. Unit Production Benefit</t>
  </si>
  <si>
    <t>Bond Request</t>
  </si>
  <si>
    <t>B. Rent Savings Benefit</t>
  </si>
  <si>
    <t>State Credits</t>
  </si>
  <si>
    <t>C. Population Benefit</t>
  </si>
  <si>
    <t>Total Allocations</t>
  </si>
  <si>
    <t>(1) Special Needs Population Benefit</t>
  </si>
  <si>
    <t>(2) Extremely Low Income Benefit</t>
  </si>
  <si>
    <t>Adjustments</t>
  </si>
  <si>
    <t>D. Location Benefit</t>
  </si>
  <si>
    <t>(1) Resource Area Benefit</t>
  </si>
  <si>
    <t>(2) Community Revitalization Benefit</t>
  </si>
  <si>
    <t>SWBD * .25</t>
  </si>
  <si>
    <t>(3) Transit/Walkability Benefit</t>
  </si>
  <si>
    <t>Seismic/Environmental</t>
  </si>
  <si>
    <t>Public Benefit</t>
  </si>
  <si>
    <t>Cost-Adjusted Allocation</t>
  </si>
  <si>
    <t>Bedrooms</t>
  </si>
  <si>
    <t>Quantity</t>
  </si>
  <si>
    <t>iAMI</t>
  </si>
  <si>
    <t>AMI</t>
  </si>
  <si>
    <t>Restricted Rent</t>
  </si>
  <si>
    <t>Preservation Rent</t>
  </si>
  <si>
    <t>Fair Market Rent</t>
  </si>
  <si>
    <t>Delta</t>
  </si>
  <si>
    <t>Population</t>
  </si>
  <si>
    <t>Bedroom Count</t>
  </si>
  <si>
    <t>Adjustment Factor</t>
  </si>
  <si>
    <t>Actual LI Unit Count</t>
  </si>
  <si>
    <t>Adjusted Unit Count</t>
  </si>
  <si>
    <t>Adjusted Units</t>
  </si>
  <si>
    <t>Benefit Multiplier</t>
  </si>
  <si>
    <t>×</t>
  </si>
  <si>
    <t>Unit Production Benefit</t>
  </si>
  <si>
    <t>Preservation Project:</t>
  </si>
  <si>
    <t>whose actual rents are less than the CTCAC rent limits:</t>
  </si>
  <si>
    <t>Average AMI of Units without Federal Rental Assistance:</t>
  </si>
  <si>
    <t>Average is less than 40%:</t>
  </si>
  <si>
    <t>Monthly Rent Savings</t>
  </si>
  <si>
    <t>Benefit Multiplier (12 months × 15 years)</t>
  </si>
  <si>
    <t>Rent Savings Benefit</t>
  </si>
  <si>
    <t>Units serving Special Needs, Homeless, or Veterans:</t>
  </si>
  <si>
    <t>Maximum (50% of Low-Income Units):</t>
  </si>
  <si>
    <t>Special Population Quantity</t>
  </si>
  <si>
    <t>Special Needs Population Benefit</t>
  </si>
  <si>
    <t>Units serving Extremely Low Income Households:</t>
  </si>
  <si>
    <t>Extremely Low Income Benefit</t>
  </si>
  <si>
    <t>Project meets the CDLAC new construction definition</t>
  </si>
  <si>
    <t>Project is Large Family housing type</t>
  </si>
  <si>
    <t>Project is Permanent Supportive Housing</t>
  </si>
  <si>
    <t>Opportunity Area Designation</t>
  </si>
  <si>
    <t>Project is located in a neighborhood experiencing 
    neighborhood change*</t>
  </si>
  <si>
    <t>Eligible:</t>
  </si>
  <si>
    <t>Resource Area Benefit</t>
  </si>
  <si>
    <t>Project is a component of the Area's Community Revitalization Plan</t>
  </si>
  <si>
    <t>Community Revitalization Benefit</t>
  </si>
  <si>
    <t>Transit Site Amenity Points</t>
  </si>
  <si>
    <t>Bedroom-Adjusted Low-Income Units</t>
  </si>
  <si>
    <t>Transit Benefit</t>
  </si>
  <si>
    <t>Library</t>
  </si>
  <si>
    <t>Walkable Amenity Count</t>
  </si>
  <si>
    <t>Grocery Store</t>
  </si>
  <si>
    <t>Public School</t>
  </si>
  <si>
    <t>Walkability Benefit</t>
  </si>
  <si>
    <t>Pop. Spec. Facility</t>
  </si>
  <si>
    <t>Project has:</t>
  </si>
  <si>
    <t>Medical Clinic</t>
  </si>
  <si>
    <t>an award of HCD TOD funding</t>
  </si>
  <si>
    <t>an award of HCD AHSC funding</t>
  </si>
  <si>
    <t>a transit stop within ¼ mile with service every 30 min</t>
  </si>
  <si>
    <t>a transit stop within ½ mile with service every 15 min</t>
  </si>
  <si>
    <t>Mass Transit Benefit</t>
  </si>
  <si>
    <t>Transit/Walkability Benefit</t>
  </si>
  <si>
    <t>Project has a legal requirement for payment of federal or state prevailing wage on the entire project</t>
  </si>
  <si>
    <t>Public funding source(s) requiring prevailing wage:</t>
  </si>
  <si>
    <t xml:space="preserve">City of Berkeley, HCD </t>
  </si>
  <si>
    <t>Statewide Basis Delta</t>
  </si>
  <si>
    <t>Statewide Median Basis Limit</t>
  </si>
  <si>
    <t>25% of Statewide Basis Delta</t>
  </si>
  <si>
    <t>Seismic or Environmental Remediation</t>
  </si>
  <si>
    <t>Other Rehabilitation Project:</t>
  </si>
  <si>
    <t>Project requires seismic upgrading of existing residential structures, and/or requires on-site environmental remediation</t>
  </si>
  <si>
    <t>Cost certified by project architect or seismic engineer:</t>
  </si>
  <si>
    <t>Percentage of bond related to such costs:</t>
  </si>
  <si>
    <t>Maximum Adjustment (15% of Bond Request):</t>
  </si>
  <si>
    <t>Rental Subsidy Contract by Unit</t>
  </si>
  <si>
    <t>Bedroom Type</t>
  </si>
  <si>
    <r>
      <t>Number of Units</t>
    </r>
    <r>
      <rPr>
        <sz val="11"/>
        <rFont val="Aptos Narrow"/>
        <family val="2"/>
      </rPr>
      <t>¹</t>
    </r>
  </si>
  <si>
    <r>
      <t>Voucher Type</t>
    </r>
    <r>
      <rPr>
        <sz val="11"/>
        <rFont val="Aptos Narrow"/>
        <family val="2"/>
      </rPr>
      <t>²</t>
    </r>
  </si>
  <si>
    <r>
      <t xml:space="preserve">Proposed Monthly Rent per Unit                            </t>
    </r>
    <r>
      <rPr>
        <b/>
        <sz val="11"/>
        <rFont val="Arial"/>
        <family val="2"/>
      </rPr>
      <t xml:space="preserve"> </t>
    </r>
    <r>
      <rPr>
        <b/>
        <sz val="10"/>
        <rFont val="Arial"/>
        <family val="2"/>
      </rPr>
      <t>Less Utility Allowance</t>
    </r>
    <r>
      <rPr>
        <b/>
        <sz val="10"/>
        <rFont val="Aptos Narrow"/>
        <family val="2"/>
      </rPr>
      <t>³</t>
    </r>
  </si>
  <si>
    <r>
      <t xml:space="preserve">Subsidy Contract Monthly Rent per Unit                    </t>
    </r>
    <r>
      <rPr>
        <b/>
        <sz val="10"/>
        <rFont val="Arial"/>
        <family val="2"/>
      </rPr>
      <t>Less Utility Allowance*</t>
    </r>
  </si>
  <si>
    <t>Total Subsidy Contract Monthly Rent   (b x e)</t>
  </si>
  <si>
    <t>Subsidy Contract Monthly Rent in Excess of Tax Credit Proposed Monthly Rent</t>
  </si>
  <si>
    <t>Subsidy Contract Total Rent in Excess of Tax Credit Proposed Monthly Rent</t>
  </si>
  <si>
    <t>ANNUAL TOTAL RENT</t>
  </si>
  <si>
    <t>¹ The number of units are linked to the Lowest Income Units table in the Application tab.</t>
  </si>
  <si>
    <t>² Federal project-based rental assistance, a similar local rental assistance program approved by the Executive Director under 
    §5231(g)(1)(B)(i), or other rental assistance</t>
  </si>
  <si>
    <t>³ This spreadsheet assumes a subsidy contract with a utility allowance.  
If the project's subsidy contract is gross, please adjust the column headings and cells accordingly.</t>
  </si>
  <si>
    <r>
      <t xml:space="preserve">15 YEAR PROJECT CASH FLOW PROJECTIONS - </t>
    </r>
    <r>
      <rPr>
        <sz val="12"/>
        <rFont val="Arial"/>
        <family val="2"/>
      </rPr>
      <t xml:space="preserve">Refer to CTCAC Regulation Sections 10322(h)(22), 10325(f)(5), 10326(g)(4), 10327(f) and (g). </t>
    </r>
  </si>
  <si>
    <t>REVENUE</t>
  </si>
  <si>
    <t>MULTIPLIER</t>
  </si>
  <si>
    <t>YEAR 1</t>
  </si>
  <si>
    <t>YEAR 2</t>
  </si>
  <si>
    <t>YEAR 3</t>
  </si>
  <si>
    <t>YEAR 4</t>
  </si>
  <si>
    <t>YEAR 5</t>
  </si>
  <si>
    <t>YEAR 6</t>
  </si>
  <si>
    <t>YEAR 7</t>
  </si>
  <si>
    <t>YEAR 8</t>
  </si>
  <si>
    <t>YEAR 9</t>
  </si>
  <si>
    <t>YEAR 10</t>
  </si>
  <si>
    <t>YEAR 11</t>
  </si>
  <si>
    <t>YEAR 12</t>
  </si>
  <si>
    <t>YEAR 13</t>
  </si>
  <si>
    <t>YEAR 14</t>
  </si>
  <si>
    <t>YEAR 15</t>
  </si>
  <si>
    <t>Gross Rent</t>
  </si>
  <si>
    <t>Rental Subsidy</t>
  </si>
  <si>
    <t>Operating Subsidy (specify if applicable)</t>
  </si>
  <si>
    <t>Total Revenue</t>
  </si>
  <si>
    <t>EXPENSES</t>
  </si>
  <si>
    <t>Operating Expenses:</t>
  </si>
  <si>
    <t>Administrative</t>
  </si>
  <si>
    <t>Payroll &amp; Payroll Taxes</t>
  </si>
  <si>
    <t>Other Operating Expenses (specify):</t>
  </si>
  <si>
    <t>Total Operating Expenses</t>
  </si>
  <si>
    <t>Ground Lease Payment (if applicable)</t>
  </si>
  <si>
    <t>Transit Pass/Tenant Internet Expense*</t>
  </si>
  <si>
    <t>Replacement Reserve</t>
  </si>
  <si>
    <t>Monitoring Fees</t>
  </si>
  <si>
    <t>Real Estate Taxes</t>
  </si>
  <si>
    <t>Specialty Local Taxes</t>
  </si>
  <si>
    <t>Cash Flow Prior to Debt Service</t>
  </si>
  <si>
    <t>MUST PAY DEBT SERVICE</t>
  </si>
  <si>
    <t>Total Debt Service</t>
  </si>
  <si>
    <t>Cash Flow After Debt Service</t>
  </si>
  <si>
    <t>Percent of Gross Revenue</t>
  </si>
  <si>
    <t>25% Debt Service Test</t>
  </si>
  <si>
    <t>OTHER FEES**</t>
  </si>
  <si>
    <t>LP Asset Management Fee</t>
  </si>
  <si>
    <t>Incentive Management Fee</t>
  </si>
  <si>
    <t>Total Other Fees</t>
  </si>
  <si>
    <t>Remaining Cash Flow</t>
  </si>
  <si>
    <t>Deferred Developer Fee**</t>
  </si>
  <si>
    <t>Residual or Soft Debt Payments**</t>
  </si>
  <si>
    <t>Cash Flow</t>
  </si>
  <si>
    <t xml:space="preserve">Commercial Cash Flow  - Non-Residential Parking - no revenue or expenses are associated with the non-residential parking spaces </t>
  </si>
  <si>
    <t>Commercial income</t>
  </si>
  <si>
    <t xml:space="preserve">commercial expenses </t>
  </si>
  <si>
    <t>Commercial NOI</t>
  </si>
  <si>
    <t xml:space="preserve">*Applications should include the cost of tenant internet service if requested in the Points System site amenity section. </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</si>
  <si>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and Placed-in-Service deadlines.</t>
    </r>
  </si>
  <si>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</si>
  <si>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</si>
  <si>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</si>
  <si>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</si>
  <si>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4. When you update the Sources and Uses Budget, column C will update and the “ORIGINAL APPLICATION TOTAL PROJECT COST – RESIDENTIAL” </t>
  </si>
  <si>
    <t xml:space="preserve">     will retain the original application numbers.  </t>
  </si>
  <si>
    <t xml:space="preserve">   5. When submitting the placed in service application, change the Cost Variance formula cells to a D-B formula (example: the formula in E5 becomes D5-B5).</t>
  </si>
  <si>
    <t>6. Make any necessary notes detailing reasons for changes to the costs in the “NOTES” column.</t>
  </si>
  <si>
    <t>Review Post-award Instructions sheet before completing.</t>
  </si>
  <si>
    <t>SOURCES AND USES BUDGET COMPARISON</t>
  </si>
  <si>
    <t>ORIGINAL APPLICATION TOTAL PROJECT
COST - RESIDENTIAL</t>
  </si>
  <si>
    <t>PLACED IN SERVICE TOTAL PROJECT
COST - RESIDENTIAL</t>
  </si>
  <si>
    <t>COST VARIANCE</t>
  </si>
  <si>
    <t>NOTES</t>
  </si>
  <si>
    <t>TCAC App/Allocation/Monitoring Fees</t>
  </si>
  <si>
    <t xml:space="preserve">  Note:  Syndication Costs may not be included as a project cost.</t>
  </si>
  <si>
    <t>Provided</t>
  </si>
  <si>
    <t>Not Applicable</t>
  </si>
  <si>
    <t>Above residual receipts line for cash flow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</si>
</sst>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6">
    <numFmt numFmtId="5" formatCode="&quot;$&quot;#,##0_);\(&quot;$&quot;#,##0\)"/>
    <numFmt numFmtId="6" formatCode="&quot;$&quot;#,##0_);[Red]\(&quot;$&quot;#,##0\)"/>
    <numFmt numFmtId="44" formatCode="_(&quot;$&quot;* #,##0.00_);_(&quot;$&quot;* \(#,##0.00\);_(&quot;$&quot;* &quot;-&quot;??_);_(@_)"/>
    <numFmt numFmtId="43" formatCode="_(* #,##0.00_);_(* \(#,##0.00\);_(* &quot;-&quot;??_);_(@_)"/>
    <numFmt numFmtId="164" formatCode="&quot;$&quot;#,##0.00"/>
    <numFmt numFmtId="165" formatCode="0.0%"/>
    <numFmt numFmtId="166" formatCode="[&lt;=9999999]###\-####;\(###\)\ ###\-####"/>
    <numFmt numFmtId="167" formatCode="00000"/>
    <numFmt numFmtId="168" formatCode="&quot;$&quot;#,##0"/>
    <numFmt numFmtId="169" formatCode="General_)"/>
    <numFmt numFmtId="170" formatCode="0.0000%"/>
    <numFmt numFmtId="171" formatCode="0.0000"/>
    <numFmt numFmtId="172" formatCode="0.000"/>
    <numFmt numFmtId="173" formatCode="000"/>
    <numFmt numFmtId="174" formatCode="0000.00"/>
    <numFmt numFmtId="175" formatCode="0.000%"/>
    <numFmt numFmtId="176" formatCode="&quot;$&quot;#,##0.00000"/>
    <numFmt numFmtId="177" formatCode="[$-409]mmmm\ d\,\ yyyy;@"/>
    <numFmt numFmtId="178" formatCode="mm/dd/yy;@"/>
    <numFmt numFmtId="179" formatCode="#,##0.0000000000"/>
    <numFmt numFmtId="180" formatCode="0.0"/>
    <numFmt numFmtId="181" formatCode="_(* #,##0_);_(* \(#,##0\);_(* &quot;-&quot;??_);_(@_)"/>
    <numFmt numFmtId="182" formatCode="_(&quot;$&quot;* #,##0_);_(&quot;$&quot;* \(#,##0\);_(&quot;$&quot;* &quot;-&quot;??_);_(@_)"/>
    <numFmt numFmtId="183" formatCode="&quot;$&quot;#,##0.0"/>
    <numFmt numFmtId="184" formatCode="0_);\(0\)"/>
    <numFmt numFmtId="185" formatCode="_(* #,##0.0000_);_(* \(#,##0.0000\);_(* &quot;-&quot;??_);_(@_)"/>
  </numFmts>
  <fonts count="175">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sz val="12"/>
      <name val="Arial"/>
      <family val="2"/>
    </font>
    <font>
      <b/>
      <sz val="8"/>
      <name val="Arial"/>
      <family val="2"/>
    </font>
    <font>
      <b/>
      <i/>
      <sz val="10"/>
      <name val="Arial"/>
      <family val="2"/>
    </font>
    <font>
      <b/>
      <u/>
      <sz val="10"/>
      <name val="Arial"/>
      <family val="2"/>
    </font>
    <font>
      <b/>
      <u/>
      <sz val="8"/>
      <name val="Arial"/>
      <family val="2"/>
    </font>
    <font>
      <sz val="6"/>
      <name val="Arial"/>
      <family val="2"/>
    </font>
    <font>
      <sz val="6"/>
      <color indexed="10"/>
      <name val="Arial"/>
      <family val="2"/>
    </font>
    <font>
      <sz val="10"/>
      <color indexed="10"/>
      <name val="Arial"/>
      <family val="2"/>
    </font>
    <font>
      <b/>
      <sz val="10"/>
      <color indexed="10"/>
      <name val="Arial"/>
      <family val="2"/>
    </font>
    <font>
      <u/>
      <sz val="10"/>
      <name val="Arial"/>
      <family val="2"/>
    </font>
    <font>
      <i/>
      <sz val="10"/>
      <name val="Arial"/>
      <family val="2"/>
    </font>
    <font>
      <b/>
      <i/>
      <sz val="14"/>
      <name val="Arial"/>
      <family val="2"/>
    </font>
    <font>
      <b/>
      <sz val="10"/>
      <name val="Webdings"/>
      <family val="1"/>
      <charset val="2"/>
    </font>
    <font>
      <b/>
      <u/>
      <sz val="10"/>
      <color indexed="10"/>
      <name val="Arial"/>
      <family val="2"/>
    </font>
    <font>
      <sz val="9"/>
      <name val="Arial"/>
      <family val="2"/>
    </font>
    <font>
      <b/>
      <sz val="9"/>
      <name val="Arial"/>
      <family val="2"/>
    </font>
    <font>
      <i/>
      <sz val="9"/>
      <name val="Arial"/>
      <family val="2"/>
    </font>
    <font>
      <sz val="9"/>
      <name val="Arial"/>
      <family val="2"/>
    </font>
    <font>
      <b/>
      <i/>
      <sz val="10"/>
      <name val="Times New Roman"/>
      <family val="1"/>
    </font>
    <font>
      <b/>
      <i/>
      <sz val="10"/>
      <color indexed="10"/>
      <name val="Arial"/>
      <family val="2"/>
    </font>
    <font>
      <sz val="10"/>
      <color indexed="8"/>
      <name val="Arial"/>
      <family val="2"/>
    </font>
    <font>
      <sz val="10"/>
      <name val="Courier"/>
      <family val="3"/>
    </font>
    <font>
      <sz val="10"/>
      <color indexed="12"/>
      <name val="Arial"/>
      <family val="2"/>
    </font>
    <font>
      <b/>
      <sz val="12"/>
      <name val="Arial"/>
      <family val="2"/>
    </font>
    <font>
      <b/>
      <sz val="11"/>
      <name val="Arial"/>
      <family val="2"/>
    </font>
    <font>
      <b/>
      <sz val="14"/>
      <name val="Arial"/>
      <family val="2"/>
    </font>
    <font>
      <sz val="11"/>
      <name val="Times New Roman"/>
      <family val="1"/>
    </font>
    <font>
      <sz val="11"/>
      <color indexed="10"/>
      <name val="Arial"/>
      <family val="2"/>
    </font>
    <font>
      <sz val="10"/>
      <name val="Arial"/>
      <family val="2"/>
    </font>
    <font>
      <sz val="10"/>
      <name val="Arial"/>
      <family val="2"/>
    </font>
    <font>
      <sz val="10"/>
      <name val="Arial"/>
      <family val="2"/>
    </font>
    <font>
      <sz val="10"/>
      <name val="MS Sans Serif"/>
      <family val="2"/>
    </font>
    <font>
      <sz val="12"/>
      <name val="Times New Roman"/>
      <family val="1"/>
    </font>
    <font>
      <sz val="9.5"/>
      <name val="Arial"/>
      <family val="2"/>
    </font>
    <font>
      <sz val="10"/>
      <name val="Arial"/>
      <family val="2"/>
    </font>
    <font>
      <sz val="11"/>
      <color indexed="8"/>
      <name val="Calibri"/>
      <family val="2"/>
    </font>
    <font>
      <sz val="10"/>
      <name val="Arial"/>
      <family val="2"/>
    </font>
    <font>
      <sz val="11"/>
      <name val="Arial CE"/>
    </font>
    <font>
      <sz val="10"/>
      <name val="Arial"/>
      <family val="2"/>
    </font>
    <font>
      <sz val="9"/>
      <name val="Times New Roman"/>
      <family val="1"/>
    </font>
    <font>
      <u/>
      <sz val="10"/>
      <color indexed="12"/>
      <name val="Courier"/>
      <family val="3"/>
    </font>
    <font>
      <sz val="9"/>
      <color indexed="81"/>
      <name val="Tahoma"/>
      <family val="2"/>
    </font>
    <font>
      <b/>
      <sz val="9"/>
      <color indexed="81"/>
      <name val="Tahoma"/>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sz val="10"/>
      <color indexed="81"/>
      <name val="Arial"/>
      <family val="2"/>
    </font>
    <font>
      <b/>
      <sz val="10"/>
      <color rgb="FFFF0000"/>
      <name val="Arial"/>
      <family val="2"/>
    </font>
    <font>
      <b/>
      <sz val="9"/>
      <color rgb="FFFF0000"/>
      <name val="Arial"/>
      <family val="2"/>
    </font>
    <font>
      <u/>
      <sz val="9"/>
      <name val="Arial"/>
      <family val="2"/>
    </font>
    <font>
      <sz val="10"/>
      <name val="Arial"/>
      <family val="2"/>
    </font>
    <font>
      <b/>
      <vertAlign val="superscript"/>
      <sz val="10"/>
      <name val="Arial"/>
      <family val="2"/>
    </font>
    <font>
      <sz val="10"/>
      <name val="Arial"/>
      <family val="2"/>
    </font>
    <font>
      <sz val="18"/>
      <color theme="3"/>
      <name val="Cambria"/>
      <family val="2"/>
    </font>
    <font>
      <sz val="10"/>
      <name val="Calibri"/>
      <family val="2"/>
    </font>
    <font>
      <b/>
      <u/>
      <sz val="10"/>
      <color rgb="FFFF0000"/>
      <name val="Arial"/>
      <family val="2"/>
    </font>
    <font>
      <b/>
      <sz val="12"/>
      <color rgb="FFC00000"/>
      <name val="Arial"/>
      <family val="2"/>
    </font>
    <font>
      <sz val="10"/>
      <color rgb="FFC00000"/>
      <name val="Arial"/>
      <family val="2"/>
    </font>
    <font>
      <b/>
      <sz val="14"/>
      <color rgb="FFFF0000"/>
      <name val="Times New Roman"/>
      <family val="1"/>
    </font>
    <font>
      <b/>
      <sz val="9"/>
      <color rgb="FFC00000"/>
      <name val="Arial"/>
      <family val="2"/>
    </font>
    <font>
      <sz val="10"/>
      <color rgb="FFFF0000"/>
      <name val="Arial"/>
      <family val="2"/>
    </font>
    <font>
      <b/>
      <sz val="8"/>
      <color rgb="FFFF0000"/>
      <name val="Arial"/>
      <family val="2"/>
    </font>
    <font>
      <sz val="10"/>
      <name val="Arial"/>
      <family val="2"/>
    </font>
    <font>
      <sz val="10"/>
      <color rgb="FF0070C0"/>
      <name val="Arial"/>
      <family val="2"/>
    </font>
    <font>
      <sz val="10"/>
      <color theme="1"/>
      <name val="Arial"/>
      <family val="2"/>
    </font>
    <font>
      <b/>
      <sz val="10"/>
      <color theme="1"/>
      <name val="Arial"/>
      <family val="2"/>
    </font>
    <font>
      <sz val="9"/>
      <color theme="1"/>
      <name val="Verdana"/>
      <family val="2"/>
    </font>
    <font>
      <sz val="9"/>
      <name val="Verdana"/>
      <family val="2"/>
    </font>
    <font>
      <sz val="8"/>
      <color indexed="9"/>
      <name val="Arial"/>
      <family val="2"/>
    </font>
    <font>
      <u/>
      <sz val="10"/>
      <color indexed="8"/>
      <name val="Arial"/>
      <family val="2"/>
    </font>
    <font>
      <b/>
      <sz val="10"/>
      <color rgb="FFC00000"/>
      <name val="Arial"/>
      <family val="2"/>
    </font>
    <font>
      <u/>
      <sz val="8"/>
      <name val="Arial"/>
      <family val="2"/>
    </font>
    <font>
      <sz val="8"/>
      <color indexed="8"/>
      <name val="Arial"/>
      <family val="2"/>
    </font>
    <font>
      <b/>
      <sz val="8"/>
      <color indexed="8"/>
      <name val="Arial"/>
      <family val="2"/>
    </font>
    <font>
      <b/>
      <sz val="8"/>
      <color rgb="FFC00000"/>
      <name val="Arial"/>
      <family val="2"/>
    </font>
    <font>
      <u/>
      <sz val="8"/>
      <color rgb="FFFF0000"/>
      <name val="Arial"/>
      <family val="2"/>
    </font>
    <font>
      <sz val="8"/>
      <color rgb="FFFF0000"/>
      <name val="Arial"/>
      <family val="2"/>
    </font>
    <font>
      <b/>
      <i/>
      <sz val="8"/>
      <name val="Arial"/>
      <family val="2"/>
    </font>
    <font>
      <b/>
      <sz val="11"/>
      <color indexed="9"/>
      <name val="Arial"/>
      <family val="2"/>
    </font>
    <font>
      <b/>
      <sz val="11"/>
      <color theme="1"/>
      <name val="Arial"/>
      <family val="2"/>
    </font>
    <font>
      <sz val="11"/>
      <color rgb="FF0000FF"/>
      <name val="Arial"/>
      <family val="2"/>
    </font>
    <font>
      <b/>
      <sz val="11"/>
      <color rgb="FF0000FF"/>
      <name val="Arial"/>
      <family val="2"/>
    </font>
    <font>
      <b/>
      <u/>
      <sz val="11"/>
      <color theme="1"/>
      <name val="Arial"/>
      <family val="2"/>
    </font>
    <font>
      <u/>
      <sz val="10"/>
      <color rgb="FF002060"/>
      <name val="Arial"/>
      <family val="2"/>
    </font>
    <font>
      <sz val="10"/>
      <color rgb="FF002060"/>
      <name val="Arial"/>
      <family val="2"/>
    </font>
    <font>
      <b/>
      <sz val="10"/>
      <color rgb="FF002060"/>
      <name val="Arial"/>
      <family val="2"/>
    </font>
    <font>
      <b/>
      <u/>
      <sz val="10"/>
      <color rgb="FF002060"/>
      <name val="Arial"/>
      <family val="2"/>
    </font>
    <font>
      <sz val="9"/>
      <color theme="1"/>
      <name val="Arial"/>
      <family val="2"/>
    </font>
    <font>
      <i/>
      <sz val="10"/>
      <color indexed="9"/>
      <name val="Arial"/>
      <family val="2"/>
    </font>
    <font>
      <sz val="9"/>
      <color rgb="FF000000"/>
      <name val="Arial"/>
      <family val="2"/>
    </font>
    <font>
      <sz val="10"/>
      <name val="Arial"/>
      <family val="2"/>
    </font>
    <font>
      <sz val="10"/>
      <color theme="0"/>
      <name val="Arial"/>
      <family val="2"/>
    </font>
    <font>
      <sz val="10"/>
      <name val="Arial"/>
      <family val="2"/>
    </font>
    <font>
      <sz val="11"/>
      <color theme="1"/>
      <name val="Calibri"/>
      <family val="2"/>
    </font>
    <font>
      <sz val="6"/>
      <color rgb="FFFF0000"/>
      <name val="Arial"/>
      <family val="2"/>
    </font>
    <font>
      <sz val="10"/>
      <color theme="0" tint="-0.249977111117893"/>
      <name val="Arial"/>
      <family val="2"/>
    </font>
    <font>
      <b/>
      <sz val="10"/>
      <color theme="9"/>
      <name val="Arial"/>
      <family val="2"/>
    </font>
    <font>
      <b/>
      <sz val="11"/>
      <color theme="9"/>
      <name val="Arial"/>
      <family val="2"/>
    </font>
    <font>
      <b/>
      <sz val="8"/>
      <color theme="9" tint="-0.249977111117893"/>
      <name val="Arial"/>
      <family val="2"/>
    </font>
    <font>
      <sz val="8"/>
      <color theme="0"/>
      <name val="Arial"/>
      <family val="2"/>
    </font>
    <font>
      <sz val="10"/>
      <color theme="0" tint="-0.14999847407452621"/>
      <name val="Arial"/>
      <family val="2"/>
    </font>
    <font>
      <sz val="7"/>
      <color rgb="FFFF0000"/>
      <name val="Arial"/>
      <family val="2"/>
    </font>
    <font>
      <u/>
      <sz val="9"/>
      <color indexed="81"/>
      <name val="Tahoma"/>
      <family val="2"/>
    </font>
    <font>
      <sz val="11"/>
      <name val="Aptos Narrow"/>
      <family val="2"/>
    </font>
    <font>
      <b/>
      <sz val="10"/>
      <name val="Aptos Narrow"/>
      <family val="2"/>
    </font>
    <font>
      <sz val="11"/>
      <color theme="0" tint="-0.34998626667073579"/>
      <name val="Arial"/>
      <family val="2"/>
    </font>
    <font>
      <b/>
      <sz val="11"/>
      <color rgb="FFFF0000"/>
      <name val="Calibri"/>
      <family val="2"/>
      <scheme val="minor"/>
    </font>
    <font>
      <b/>
      <sz val="10"/>
      <name val="Calibri"/>
      <family val="2"/>
      <scheme val="minor"/>
    </font>
    <font>
      <b/>
      <sz val="11"/>
      <name val="Calibri"/>
      <family val="2"/>
      <scheme val="minor"/>
    </font>
    <font>
      <b/>
      <sz val="12"/>
      <name val="Calibri"/>
      <family val="2"/>
      <scheme val="minor"/>
    </font>
    <font>
      <sz val="11"/>
      <color rgb="FF0000FF"/>
      <name val="Calibri"/>
      <family val="2"/>
      <scheme val="minor"/>
    </font>
    <font>
      <sz val="11"/>
      <name val="Calibri"/>
      <family val="2"/>
      <scheme val="minor"/>
    </font>
    <font>
      <b/>
      <sz val="9"/>
      <name val="Calibri"/>
      <family val="2"/>
      <scheme val="minor"/>
    </font>
    <font>
      <sz val="9"/>
      <color theme="1"/>
      <name val="Calibri"/>
      <family val="2"/>
      <scheme val="minor"/>
    </font>
    <font>
      <sz val="10"/>
      <color theme="1"/>
      <name val="Calibri"/>
      <family val="2"/>
      <scheme val="minor"/>
    </font>
    <font>
      <b/>
      <sz val="10"/>
      <color theme="1"/>
      <name val="Calibri"/>
      <family val="2"/>
      <scheme val="minor"/>
    </font>
    <font>
      <sz val="10"/>
      <name val="Calibri"/>
      <family val="2"/>
      <scheme val="minor"/>
    </font>
    <font>
      <sz val="9"/>
      <name val="Calibri"/>
      <family val="2"/>
      <scheme val="minor"/>
    </font>
    <font>
      <b/>
      <sz val="9"/>
      <color theme="1"/>
      <name val="Calibri"/>
      <family val="2"/>
      <scheme val="minor"/>
    </font>
    <font>
      <sz val="10"/>
      <color rgb="FF0070C0"/>
      <name val="Calibri"/>
      <family val="2"/>
      <scheme val="minor"/>
    </font>
    <font>
      <b/>
      <sz val="10"/>
      <color rgb="FF0070C0"/>
      <name val="Calibri"/>
      <family val="2"/>
      <scheme val="minor"/>
    </font>
    <font>
      <b/>
      <sz val="8.5"/>
      <color theme="1"/>
      <name val="Calibri"/>
      <family val="2"/>
      <scheme val="minor"/>
    </font>
    <font>
      <strike/>
      <sz val="11"/>
      <color rgb="FFFF0000"/>
      <name val="Calibri"/>
      <family val="2"/>
      <scheme val="minor"/>
    </font>
    <font>
      <b/>
      <sz val="14"/>
      <color theme="0"/>
      <name val="Calibri"/>
      <family val="2"/>
      <scheme val="minor"/>
    </font>
    <font>
      <b/>
      <u/>
      <sz val="10"/>
      <color theme="0" tint="-0.34998626667073579"/>
      <name val="Arial"/>
      <family val="2"/>
    </font>
    <font>
      <b/>
      <sz val="10"/>
      <color theme="0" tint="-0.34998626667073579"/>
      <name val="Arial"/>
      <family val="2"/>
    </font>
    <font>
      <sz val="10"/>
      <color theme="0" tint="-0.34998626667073579"/>
      <name val="Arial"/>
      <family val="2"/>
    </font>
    <font>
      <sz val="10"/>
      <name val="Aptos Narrow"/>
      <family val="2"/>
    </font>
  </fonts>
  <fills count="56">
    <fill>
      <patternFill patternType="none"/>
    </fill>
    <fill>
      <patternFill patternType="gray125"/>
    </fill>
    <fill>
      <patternFill patternType="solid">
        <fgColor indexed="22"/>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15"/>
        <bgColor indexed="64"/>
      </patternFill>
    </fill>
    <fill>
      <patternFill patternType="solid">
        <fgColor indexed="9"/>
        <bgColor indexed="9"/>
      </patternFill>
    </fill>
    <fill>
      <patternFill patternType="solid">
        <fgColor indexed="13"/>
        <bgColor indexed="64"/>
      </patternFill>
    </fill>
    <fill>
      <patternFill patternType="solid">
        <fgColor indexed="9"/>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FFFF99"/>
        <bgColor indexed="64"/>
      </patternFill>
    </fill>
    <fill>
      <patternFill patternType="solid">
        <fgColor theme="0"/>
        <bgColor indexed="64"/>
      </patternFill>
    </fill>
    <fill>
      <patternFill patternType="solid">
        <fgColor theme="0" tint="-0.14999847407452621"/>
        <bgColor indexed="64"/>
      </patternFill>
    </fill>
    <fill>
      <patternFill patternType="mediumGray">
        <bgColor indexed="22"/>
      </patternFill>
    </fill>
    <fill>
      <patternFill patternType="solid">
        <fgColor theme="4" tint="0.79998168889431442"/>
        <bgColor indexed="64"/>
      </patternFill>
    </fill>
    <fill>
      <patternFill patternType="solid">
        <fgColor rgb="FFFFFFCC"/>
        <bgColor indexed="64"/>
      </patternFill>
    </fill>
    <fill>
      <patternFill patternType="solid">
        <fgColor theme="0"/>
        <bgColor rgb="FF000000"/>
      </patternFill>
    </fill>
    <fill>
      <patternFill patternType="solid">
        <fgColor rgb="FFFFFFCC"/>
        <bgColor rgb="FF000000"/>
      </patternFill>
    </fill>
    <fill>
      <patternFill patternType="solid">
        <fgColor theme="1"/>
        <bgColor indexed="64"/>
      </patternFill>
    </fill>
    <fill>
      <patternFill patternType="solid">
        <fgColor theme="4" tint="0.79998168889431442"/>
        <bgColor theme="4" tint="0.79998168889431442"/>
      </patternFill>
    </fill>
    <fill>
      <patternFill patternType="solid">
        <fgColor theme="4" tint="0.59999389629810485"/>
        <bgColor theme="4" tint="0.59999389629810485"/>
      </patternFill>
    </fill>
    <fill>
      <patternFill patternType="solid">
        <fgColor theme="4"/>
        <bgColor theme="4"/>
      </patternFill>
    </fill>
    <fill>
      <patternFill patternType="solid">
        <fgColor rgb="FFFFFF99"/>
        <bgColor rgb="FF000000"/>
      </patternFill>
    </fill>
  </fills>
  <borders count="114">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top/>
      <bottom style="double">
        <color indexed="64"/>
      </bottom>
      <diagonal/>
    </border>
    <border>
      <left/>
      <right/>
      <top style="thin">
        <color indexed="64"/>
      </top>
      <bottom style="double">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style="medium">
        <color indexed="64"/>
      </top>
      <bottom/>
      <diagonal/>
    </border>
    <border>
      <left/>
      <right/>
      <top style="medium">
        <color indexed="64"/>
      </top>
      <bottom/>
      <diagonal/>
    </border>
    <border>
      <left style="thin">
        <color indexed="64"/>
      </left>
      <right style="thin">
        <color indexed="64"/>
      </right>
      <top style="medium">
        <color indexed="64"/>
      </top>
      <bottom/>
      <diagonal/>
    </border>
    <border>
      <left/>
      <right style="medium">
        <color indexed="64"/>
      </right>
      <top style="medium">
        <color indexed="64"/>
      </top>
      <bottom/>
      <diagonal/>
    </border>
    <border>
      <left/>
      <right/>
      <top/>
      <bottom style="thin">
        <color indexed="22"/>
      </bottom>
      <diagonal/>
    </border>
    <border>
      <left style="thin">
        <color indexed="64"/>
      </left>
      <right style="thin">
        <color indexed="64"/>
      </right>
      <top/>
      <bottom style="thin">
        <color indexed="22"/>
      </bottom>
      <diagonal/>
    </border>
    <border>
      <left/>
      <right style="medium">
        <color indexed="64"/>
      </right>
      <top/>
      <bottom style="thin">
        <color indexed="22"/>
      </bottom>
      <diagonal/>
    </border>
    <border>
      <left/>
      <right/>
      <top style="thin">
        <color indexed="22"/>
      </top>
      <bottom style="thin">
        <color indexed="22"/>
      </bottom>
      <diagonal/>
    </border>
    <border>
      <left style="thin">
        <color indexed="64"/>
      </left>
      <right style="thin">
        <color indexed="64"/>
      </right>
      <top style="thin">
        <color indexed="22"/>
      </top>
      <bottom style="thin">
        <color indexed="22"/>
      </bottom>
      <diagonal/>
    </border>
    <border>
      <left/>
      <right style="medium">
        <color indexed="64"/>
      </right>
      <top style="thin">
        <color indexed="22"/>
      </top>
      <bottom style="thin">
        <color indexed="22"/>
      </bottom>
      <diagonal/>
    </border>
    <border>
      <left/>
      <right/>
      <top style="thin">
        <color indexed="22"/>
      </top>
      <bottom/>
      <diagonal/>
    </border>
    <border>
      <left style="thin">
        <color indexed="64"/>
      </left>
      <right style="thin">
        <color indexed="64"/>
      </right>
      <top style="thin">
        <color indexed="22"/>
      </top>
      <bottom/>
      <diagonal/>
    </border>
    <border>
      <left/>
      <right style="medium">
        <color indexed="64"/>
      </right>
      <top style="thin">
        <color indexed="22"/>
      </top>
      <bottom/>
      <diagonal/>
    </border>
    <border>
      <left/>
      <right style="medium">
        <color indexed="64"/>
      </right>
      <top/>
      <bottom/>
      <diagonal/>
    </border>
    <border>
      <left/>
      <right/>
      <top/>
      <bottom style="medium">
        <color indexed="64"/>
      </bottom>
      <diagonal/>
    </border>
    <border>
      <left style="thin">
        <color indexed="64"/>
      </left>
      <right style="thin">
        <color indexed="64"/>
      </right>
      <top/>
      <bottom style="medium">
        <color indexed="64"/>
      </bottom>
      <diagonal/>
    </border>
    <border>
      <left/>
      <right style="medium">
        <color indexed="64"/>
      </right>
      <top/>
      <bottom style="medium">
        <color indexed="64"/>
      </bottom>
      <diagonal/>
    </border>
    <border>
      <left/>
      <right style="thin">
        <color indexed="64"/>
      </right>
      <top style="thin">
        <color indexed="64"/>
      </top>
      <bottom style="double">
        <color indexed="64"/>
      </bottom>
      <diagonal/>
    </border>
    <border>
      <left/>
      <right style="thin">
        <color indexed="64"/>
      </right>
      <top style="double">
        <color indexed="64"/>
      </top>
      <bottom/>
      <diagonal/>
    </border>
    <border>
      <left style="hair">
        <color auto="1"/>
      </left>
      <right/>
      <top style="hair">
        <color auto="1"/>
      </top>
      <bottom style="hair">
        <color auto="1"/>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right style="hair">
        <color indexed="64"/>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thin">
        <color indexed="64"/>
      </top>
      <bottom style="thin">
        <color indexed="64"/>
      </bottom>
      <diagonal/>
    </border>
    <border>
      <left style="hair">
        <color indexed="64"/>
      </left>
      <right style="thin">
        <color indexed="64"/>
      </right>
      <top/>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style="hair">
        <color indexed="64"/>
      </left>
      <right/>
      <top style="thin">
        <color indexed="64"/>
      </top>
      <bottom/>
      <diagonal/>
    </border>
    <border>
      <left style="medium">
        <color indexed="64"/>
      </left>
      <right/>
      <top style="medium">
        <color indexed="64"/>
      </top>
      <bottom/>
      <diagonal/>
    </border>
    <border>
      <left style="medium">
        <color indexed="64"/>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bottom style="medium">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style="medium">
        <color indexed="64"/>
      </left>
      <right/>
      <top/>
      <bottom style="thin">
        <color indexed="64"/>
      </bottom>
      <diagonal/>
    </border>
    <border>
      <left style="thin">
        <color indexed="64"/>
      </left>
      <right style="thin">
        <color indexed="64"/>
      </right>
      <top style="medium">
        <color indexed="64"/>
      </top>
      <bottom style="medium">
        <color indexed="64"/>
      </bottom>
      <diagonal/>
    </border>
    <border>
      <left/>
      <right style="medium">
        <color indexed="64"/>
      </right>
      <top style="thin">
        <color indexed="64"/>
      </top>
      <bottom style="medium">
        <color indexed="64"/>
      </bottom>
      <diagonal/>
    </border>
    <border>
      <left/>
      <right/>
      <top style="thin">
        <color indexed="64"/>
      </top>
      <bottom style="medium">
        <color indexed="64"/>
      </bottom>
      <diagonal/>
    </border>
    <border>
      <left style="medium">
        <color indexed="64"/>
      </left>
      <right/>
      <top style="thin">
        <color indexed="64"/>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medium">
        <color indexed="64"/>
      </left>
      <right/>
      <top style="thin">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64"/>
      </right>
      <top/>
      <bottom style="medium">
        <color indexed="64"/>
      </bottom>
      <diagonal/>
    </border>
    <border>
      <left style="medium">
        <color indexed="64"/>
      </left>
      <right/>
      <top style="thin">
        <color indexed="64"/>
      </top>
      <bottom/>
      <diagonal/>
    </border>
    <border>
      <left style="medium">
        <color indexed="64"/>
      </left>
      <right style="thin">
        <color indexed="64"/>
      </right>
      <top/>
      <bottom style="thin">
        <color indexed="64"/>
      </bottom>
      <diagonal/>
    </border>
    <border>
      <left/>
      <right/>
      <top style="thin">
        <color theme="0"/>
      </top>
      <bottom style="thin">
        <color theme="0"/>
      </bottom>
      <diagonal/>
    </border>
    <border>
      <left/>
      <right/>
      <top/>
      <bottom style="thick">
        <color theme="0"/>
      </bottom>
      <diagonal/>
    </border>
    <border>
      <left style="thin">
        <color indexed="64"/>
      </left>
      <right/>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theme="0" tint="-0.34998626667073579"/>
      </left>
      <right/>
      <top/>
      <bottom/>
      <diagonal/>
    </border>
    <border>
      <left/>
      <right/>
      <top/>
      <bottom style="thin">
        <color theme="0" tint="-0.34998626667073579"/>
      </bottom>
      <diagonal/>
    </border>
    <border>
      <left/>
      <right style="thin">
        <color theme="0" tint="-0.34998626667073579"/>
      </right>
      <top/>
      <bottom/>
      <diagonal/>
    </border>
    <border>
      <left style="thin">
        <color theme="0" tint="-0.34998626667073579"/>
      </left>
      <right/>
      <top style="thin">
        <color theme="0" tint="-0.34998626667073579"/>
      </top>
      <bottom style="thin">
        <color theme="0" tint="-0.34998626667073579"/>
      </bottom>
      <diagonal/>
    </border>
    <border>
      <left/>
      <right/>
      <top style="thin">
        <color theme="0" tint="-0.34998626667073579"/>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right/>
      <top/>
      <bottom style="dotted">
        <color indexed="64"/>
      </bottom>
      <diagonal/>
    </border>
    <border>
      <left style="medium">
        <color indexed="64"/>
      </left>
      <right style="thin">
        <color indexed="64"/>
      </right>
      <top style="medium">
        <color indexed="64"/>
      </top>
      <bottom style="medium">
        <color indexed="64"/>
      </bottom>
      <diagonal/>
    </border>
    <border>
      <left/>
      <right style="medium">
        <color indexed="64"/>
      </right>
      <top style="thin">
        <color indexed="64"/>
      </top>
      <bottom/>
      <diagonal/>
    </border>
    <border>
      <left/>
      <right style="thin">
        <color theme="0"/>
      </right>
      <top style="thin">
        <color theme="0"/>
      </top>
      <bottom style="thin">
        <color theme="0"/>
      </bottom>
      <diagonal/>
    </border>
  </borders>
  <cellStyleXfs count="8737">
    <xf numFmtId="0" fontId="0" fillId="0" borderId="0"/>
    <xf numFmtId="0" fontId="74" fillId="11" borderId="0" applyNumberFormat="0" applyBorder="0" applyAlignment="0" applyProtection="0"/>
    <xf numFmtId="0" fontId="74" fillId="11" borderId="0" applyNumberFormat="0" applyBorder="0" applyAlignment="0" applyProtection="0"/>
    <xf numFmtId="0" fontId="74" fillId="11" borderId="0" applyNumberFormat="0" applyBorder="0" applyAlignment="0" applyProtection="0"/>
    <xf numFmtId="0" fontId="74" fillId="11" borderId="0" applyNumberFormat="0" applyBorder="0" applyAlignment="0" applyProtection="0"/>
    <xf numFmtId="0" fontId="74" fillId="11" borderId="0" applyNumberFormat="0" applyBorder="0" applyAlignment="0" applyProtection="0"/>
    <xf numFmtId="0" fontId="74" fillId="11" borderId="0" applyNumberFormat="0" applyBorder="0" applyAlignment="0" applyProtection="0"/>
    <xf numFmtId="0" fontId="74" fillId="11" borderId="0" applyNumberFormat="0" applyBorder="0" applyAlignment="0" applyProtection="0"/>
    <xf numFmtId="0" fontId="74" fillId="11" borderId="0" applyNumberFormat="0" applyBorder="0" applyAlignment="0" applyProtection="0"/>
    <xf numFmtId="0" fontId="74" fillId="12" borderId="0" applyNumberFormat="0" applyBorder="0" applyAlignment="0" applyProtection="0"/>
    <xf numFmtId="0" fontId="74" fillId="12" borderId="0" applyNumberFormat="0" applyBorder="0" applyAlignment="0" applyProtection="0"/>
    <xf numFmtId="0" fontId="74" fillId="12" borderId="0" applyNumberFormat="0" applyBorder="0" applyAlignment="0" applyProtection="0"/>
    <xf numFmtId="0" fontId="74" fillId="12" borderId="0" applyNumberFormat="0" applyBorder="0" applyAlignment="0" applyProtection="0"/>
    <xf numFmtId="0" fontId="74" fillId="12" borderId="0" applyNumberFormat="0" applyBorder="0" applyAlignment="0" applyProtection="0"/>
    <xf numFmtId="0" fontId="74" fillId="12" borderId="0" applyNumberFormat="0" applyBorder="0" applyAlignment="0" applyProtection="0"/>
    <xf numFmtId="0" fontId="74" fillId="12" borderId="0" applyNumberFormat="0" applyBorder="0" applyAlignment="0" applyProtection="0"/>
    <xf numFmtId="0" fontId="74" fillId="12" borderId="0" applyNumberFormat="0" applyBorder="0" applyAlignment="0" applyProtection="0"/>
    <xf numFmtId="0" fontId="74" fillId="13" borderId="0" applyNumberFormat="0" applyBorder="0" applyAlignment="0" applyProtection="0"/>
    <xf numFmtId="0" fontId="74" fillId="13" borderId="0" applyNumberFormat="0" applyBorder="0" applyAlignment="0" applyProtection="0"/>
    <xf numFmtId="0" fontId="74" fillId="13" borderId="0" applyNumberFormat="0" applyBorder="0" applyAlignment="0" applyProtection="0"/>
    <xf numFmtId="0" fontId="74" fillId="13" borderId="0" applyNumberFormat="0" applyBorder="0" applyAlignment="0" applyProtection="0"/>
    <xf numFmtId="0" fontId="74" fillId="13" borderId="0" applyNumberFormat="0" applyBorder="0" applyAlignment="0" applyProtection="0"/>
    <xf numFmtId="0" fontId="74" fillId="13" borderId="0" applyNumberFormat="0" applyBorder="0" applyAlignment="0" applyProtection="0"/>
    <xf numFmtId="0" fontId="74" fillId="13" borderId="0" applyNumberFormat="0" applyBorder="0" applyAlignment="0" applyProtection="0"/>
    <xf numFmtId="0" fontId="74" fillId="13" borderId="0" applyNumberFormat="0" applyBorder="0" applyAlignment="0" applyProtection="0"/>
    <xf numFmtId="0" fontId="74" fillId="14" borderId="0" applyNumberFormat="0" applyBorder="0" applyAlignment="0" applyProtection="0"/>
    <xf numFmtId="0" fontId="74" fillId="14" borderId="0" applyNumberFormat="0" applyBorder="0" applyAlignment="0" applyProtection="0"/>
    <xf numFmtId="0" fontId="74" fillId="14" borderId="0" applyNumberFormat="0" applyBorder="0" applyAlignment="0" applyProtection="0"/>
    <xf numFmtId="0" fontId="74" fillId="14" borderId="0" applyNumberFormat="0" applyBorder="0" applyAlignment="0" applyProtection="0"/>
    <xf numFmtId="0" fontId="74" fillId="14" borderId="0" applyNumberFormat="0" applyBorder="0" applyAlignment="0" applyProtection="0"/>
    <xf numFmtId="0" fontId="74" fillId="14" borderId="0" applyNumberFormat="0" applyBorder="0" applyAlignment="0" applyProtection="0"/>
    <xf numFmtId="0" fontId="74" fillId="14" borderId="0" applyNumberFormat="0" applyBorder="0" applyAlignment="0" applyProtection="0"/>
    <xf numFmtId="0" fontId="74" fillId="14" borderId="0" applyNumberFormat="0" applyBorder="0" applyAlignment="0" applyProtection="0"/>
    <xf numFmtId="0" fontId="74" fillId="15" borderId="0" applyNumberFormat="0" applyBorder="0" applyAlignment="0" applyProtection="0"/>
    <xf numFmtId="0" fontId="74" fillId="15" borderId="0" applyNumberFormat="0" applyBorder="0" applyAlignment="0" applyProtection="0"/>
    <xf numFmtId="0" fontId="74" fillId="15" borderId="0" applyNumberFormat="0" applyBorder="0" applyAlignment="0" applyProtection="0"/>
    <xf numFmtId="0" fontId="74" fillId="15" borderId="0" applyNumberFormat="0" applyBorder="0" applyAlignment="0" applyProtection="0"/>
    <xf numFmtId="0" fontId="74" fillId="15" borderId="0" applyNumberFormat="0" applyBorder="0" applyAlignment="0" applyProtection="0"/>
    <xf numFmtId="0" fontId="74" fillId="15" borderId="0" applyNumberFormat="0" applyBorder="0" applyAlignment="0" applyProtection="0"/>
    <xf numFmtId="0" fontId="74" fillId="15" borderId="0" applyNumberFormat="0" applyBorder="0" applyAlignment="0" applyProtection="0"/>
    <xf numFmtId="0" fontId="74" fillId="15" borderId="0" applyNumberFormat="0" applyBorder="0" applyAlignment="0" applyProtection="0"/>
    <xf numFmtId="0" fontId="74" fillId="16" borderId="0" applyNumberFormat="0" applyBorder="0" applyAlignment="0" applyProtection="0"/>
    <xf numFmtId="0" fontId="74" fillId="16" borderId="0" applyNumberFormat="0" applyBorder="0" applyAlignment="0" applyProtection="0"/>
    <xf numFmtId="0" fontId="74" fillId="16" borderId="0" applyNumberFormat="0" applyBorder="0" applyAlignment="0" applyProtection="0"/>
    <xf numFmtId="0" fontId="74" fillId="16" borderId="0" applyNumberFormat="0" applyBorder="0" applyAlignment="0" applyProtection="0"/>
    <xf numFmtId="0" fontId="74" fillId="16" borderId="0" applyNumberFormat="0" applyBorder="0" applyAlignment="0" applyProtection="0"/>
    <xf numFmtId="0" fontId="74" fillId="16" borderId="0" applyNumberFormat="0" applyBorder="0" applyAlignment="0" applyProtection="0"/>
    <xf numFmtId="0" fontId="74" fillId="16" borderId="0" applyNumberFormat="0" applyBorder="0" applyAlignment="0" applyProtection="0"/>
    <xf numFmtId="0" fontId="74" fillId="16" borderId="0" applyNumberFormat="0" applyBorder="0" applyAlignment="0" applyProtection="0"/>
    <xf numFmtId="0" fontId="74" fillId="17" borderId="0" applyNumberFormat="0" applyBorder="0" applyAlignment="0" applyProtection="0"/>
    <xf numFmtId="0" fontId="74" fillId="17" borderId="0" applyNumberFormat="0" applyBorder="0" applyAlignment="0" applyProtection="0"/>
    <xf numFmtId="0" fontId="74" fillId="17" borderId="0" applyNumberFormat="0" applyBorder="0" applyAlignment="0" applyProtection="0"/>
    <xf numFmtId="0" fontId="74" fillId="17" borderId="0" applyNumberFormat="0" applyBorder="0" applyAlignment="0" applyProtection="0"/>
    <xf numFmtId="0" fontId="74" fillId="17" borderId="0" applyNumberFormat="0" applyBorder="0" applyAlignment="0" applyProtection="0"/>
    <xf numFmtId="0" fontId="74" fillId="17" borderId="0" applyNumberFormat="0" applyBorder="0" applyAlignment="0" applyProtection="0"/>
    <xf numFmtId="0" fontId="74" fillId="17" borderId="0" applyNumberFormat="0" applyBorder="0" applyAlignment="0" applyProtection="0"/>
    <xf numFmtId="0" fontId="74" fillId="17" borderId="0" applyNumberFormat="0" applyBorder="0" applyAlignment="0" applyProtection="0"/>
    <xf numFmtId="0" fontId="74" fillId="18" borderId="0" applyNumberFormat="0" applyBorder="0" applyAlignment="0" applyProtection="0"/>
    <xf numFmtId="0" fontId="74" fillId="18" borderId="0" applyNumberFormat="0" applyBorder="0" applyAlignment="0" applyProtection="0"/>
    <xf numFmtId="0" fontId="74" fillId="18" borderId="0" applyNumberFormat="0" applyBorder="0" applyAlignment="0" applyProtection="0"/>
    <xf numFmtId="0" fontId="74" fillId="18" borderId="0" applyNumberFormat="0" applyBorder="0" applyAlignment="0" applyProtection="0"/>
    <xf numFmtId="0" fontId="74" fillId="18" borderId="0" applyNumberFormat="0" applyBorder="0" applyAlignment="0" applyProtection="0"/>
    <xf numFmtId="0" fontId="74" fillId="18" borderId="0" applyNumberFormat="0" applyBorder="0" applyAlignment="0" applyProtection="0"/>
    <xf numFmtId="0" fontId="74" fillId="18" borderId="0" applyNumberFormat="0" applyBorder="0" applyAlignment="0" applyProtection="0"/>
    <xf numFmtId="0" fontId="74" fillId="18" borderId="0" applyNumberFormat="0" applyBorder="0" applyAlignment="0" applyProtection="0"/>
    <xf numFmtId="0" fontId="74" fillId="19" borderId="0" applyNumberFormat="0" applyBorder="0" applyAlignment="0" applyProtection="0"/>
    <xf numFmtId="0" fontId="74" fillId="19" borderId="0" applyNumberFormat="0" applyBorder="0" applyAlignment="0" applyProtection="0"/>
    <xf numFmtId="0" fontId="74" fillId="19" borderId="0" applyNumberFormat="0" applyBorder="0" applyAlignment="0" applyProtection="0"/>
    <xf numFmtId="0" fontId="74" fillId="19" borderId="0" applyNumberFormat="0" applyBorder="0" applyAlignment="0" applyProtection="0"/>
    <xf numFmtId="0" fontId="74" fillId="19" borderId="0" applyNumberFormat="0" applyBorder="0" applyAlignment="0" applyProtection="0"/>
    <xf numFmtId="0" fontId="74" fillId="19" borderId="0" applyNumberFormat="0" applyBorder="0" applyAlignment="0" applyProtection="0"/>
    <xf numFmtId="0" fontId="74" fillId="19" borderId="0" applyNumberFormat="0" applyBorder="0" applyAlignment="0" applyProtection="0"/>
    <xf numFmtId="0" fontId="74" fillId="19" borderId="0" applyNumberFormat="0" applyBorder="0" applyAlignment="0" applyProtection="0"/>
    <xf numFmtId="0" fontId="74" fillId="20" borderId="0" applyNumberFormat="0" applyBorder="0" applyAlignment="0" applyProtection="0"/>
    <xf numFmtId="0" fontId="74" fillId="20" borderId="0" applyNumberFormat="0" applyBorder="0" applyAlignment="0" applyProtection="0"/>
    <xf numFmtId="0" fontId="74" fillId="20" borderId="0" applyNumberFormat="0" applyBorder="0" applyAlignment="0" applyProtection="0"/>
    <xf numFmtId="0" fontId="74" fillId="20" borderId="0" applyNumberFormat="0" applyBorder="0" applyAlignment="0" applyProtection="0"/>
    <xf numFmtId="0" fontId="74" fillId="20" borderId="0" applyNumberFormat="0" applyBorder="0" applyAlignment="0" applyProtection="0"/>
    <xf numFmtId="0" fontId="74" fillId="20" borderId="0" applyNumberFormat="0" applyBorder="0" applyAlignment="0" applyProtection="0"/>
    <xf numFmtId="0" fontId="74" fillId="20" borderId="0" applyNumberFormat="0" applyBorder="0" applyAlignment="0" applyProtection="0"/>
    <xf numFmtId="0" fontId="74" fillId="20" borderId="0" applyNumberFormat="0" applyBorder="0" applyAlignment="0" applyProtection="0"/>
    <xf numFmtId="0" fontId="74" fillId="21" borderId="0" applyNumberFormat="0" applyBorder="0" applyAlignment="0" applyProtection="0"/>
    <xf numFmtId="0" fontId="74" fillId="21" borderId="0" applyNumberFormat="0" applyBorder="0" applyAlignment="0" applyProtection="0"/>
    <xf numFmtId="0" fontId="74" fillId="21" borderId="0" applyNumberFormat="0" applyBorder="0" applyAlignment="0" applyProtection="0"/>
    <xf numFmtId="0" fontId="74" fillId="21" borderId="0" applyNumberFormat="0" applyBorder="0" applyAlignment="0" applyProtection="0"/>
    <xf numFmtId="0" fontId="74" fillId="21" borderId="0" applyNumberFormat="0" applyBorder="0" applyAlignment="0" applyProtection="0"/>
    <xf numFmtId="0" fontId="74" fillId="21" borderId="0" applyNumberFormat="0" applyBorder="0" applyAlignment="0" applyProtection="0"/>
    <xf numFmtId="0" fontId="74" fillId="21" borderId="0" applyNumberFormat="0" applyBorder="0" applyAlignment="0" applyProtection="0"/>
    <xf numFmtId="0" fontId="74" fillId="21" borderId="0" applyNumberFormat="0" applyBorder="0" applyAlignment="0" applyProtection="0"/>
    <xf numFmtId="0" fontId="74" fillId="22" borderId="0" applyNumberFormat="0" applyBorder="0" applyAlignment="0" applyProtection="0"/>
    <xf numFmtId="0" fontId="74" fillId="22" borderId="0" applyNumberFormat="0" applyBorder="0" applyAlignment="0" applyProtection="0"/>
    <xf numFmtId="0" fontId="74" fillId="22" borderId="0" applyNumberFormat="0" applyBorder="0" applyAlignment="0" applyProtection="0"/>
    <xf numFmtId="0" fontId="74" fillId="22" borderId="0" applyNumberFormat="0" applyBorder="0" applyAlignment="0" applyProtection="0"/>
    <xf numFmtId="0" fontId="74" fillId="22" borderId="0" applyNumberFormat="0" applyBorder="0" applyAlignment="0" applyProtection="0"/>
    <xf numFmtId="0" fontId="74" fillId="22" borderId="0" applyNumberFormat="0" applyBorder="0" applyAlignment="0" applyProtection="0"/>
    <xf numFmtId="0" fontId="74" fillId="22" borderId="0" applyNumberFormat="0" applyBorder="0" applyAlignment="0" applyProtection="0"/>
    <xf numFmtId="0" fontId="74" fillId="22" borderId="0" applyNumberFormat="0" applyBorder="0" applyAlignment="0" applyProtection="0"/>
    <xf numFmtId="0" fontId="75" fillId="23" borderId="0" applyNumberFormat="0" applyBorder="0" applyAlignment="0" applyProtection="0"/>
    <xf numFmtId="0" fontId="75" fillId="23" borderId="0" applyNumberFormat="0" applyBorder="0" applyAlignment="0" applyProtection="0"/>
    <xf numFmtId="0" fontId="75" fillId="24" borderId="0" applyNumberFormat="0" applyBorder="0" applyAlignment="0" applyProtection="0"/>
    <xf numFmtId="0" fontId="75" fillId="25" borderId="0" applyNumberFormat="0" applyBorder="0" applyAlignment="0" applyProtection="0"/>
    <xf numFmtId="0" fontId="75" fillId="25" borderId="0" applyNumberFormat="0" applyBorder="0" applyAlignment="0" applyProtection="0"/>
    <xf numFmtId="0" fontId="75" fillId="26" borderId="0" applyNumberFormat="0" applyBorder="0" applyAlignment="0" applyProtection="0"/>
    <xf numFmtId="0" fontId="75" fillId="26" borderId="0" applyNumberFormat="0" applyBorder="0" applyAlignment="0" applyProtection="0"/>
    <xf numFmtId="0" fontId="75" fillId="27" borderId="0" applyNumberFormat="0" applyBorder="0" applyAlignment="0" applyProtection="0"/>
    <xf numFmtId="0" fontId="75" fillId="28" borderId="0" applyNumberFormat="0" applyBorder="0" applyAlignment="0" applyProtection="0"/>
    <xf numFmtId="0" fontId="75" fillId="28" borderId="0" applyNumberFormat="0" applyBorder="0" applyAlignment="0" applyProtection="0"/>
    <xf numFmtId="0" fontId="75" fillId="29" borderId="0" applyNumberFormat="0" applyBorder="0" applyAlignment="0" applyProtection="0"/>
    <xf numFmtId="0" fontId="75" fillId="29" borderId="0" applyNumberFormat="0" applyBorder="0" applyAlignment="0" applyProtection="0"/>
    <xf numFmtId="0" fontId="75" fillId="30" borderId="0" applyNumberFormat="0" applyBorder="0" applyAlignment="0" applyProtection="0"/>
    <xf numFmtId="0" fontId="75" fillId="30" borderId="0" applyNumberFormat="0" applyBorder="0" applyAlignment="0" applyProtection="0"/>
    <xf numFmtId="0" fontId="75" fillId="31" borderId="0" applyNumberFormat="0" applyBorder="0" applyAlignment="0" applyProtection="0"/>
    <xf numFmtId="0" fontId="75" fillId="31" borderId="0" applyNumberFormat="0" applyBorder="0" applyAlignment="0" applyProtection="0"/>
    <xf numFmtId="0" fontId="75" fillId="32" borderId="0" applyNumberFormat="0" applyBorder="0" applyAlignment="0" applyProtection="0"/>
    <xf numFmtId="0" fontId="75" fillId="32" borderId="0" applyNumberFormat="0" applyBorder="0" applyAlignment="0" applyProtection="0"/>
    <xf numFmtId="0" fontId="75" fillId="33" borderId="0" applyNumberFormat="0" applyBorder="0" applyAlignment="0" applyProtection="0"/>
    <xf numFmtId="0" fontId="75" fillId="34" borderId="0" applyNumberFormat="0" applyBorder="0" applyAlignment="0" applyProtection="0"/>
    <xf numFmtId="0" fontId="76" fillId="35" borderId="0" applyNumberFormat="0" applyBorder="0" applyAlignment="0" applyProtection="0"/>
    <xf numFmtId="0" fontId="76" fillId="35" borderId="0" applyNumberFormat="0" applyBorder="0" applyAlignment="0" applyProtection="0"/>
    <xf numFmtId="0" fontId="77" fillId="36" borderId="18" applyNumberFormat="0" applyAlignment="0" applyProtection="0"/>
    <xf numFmtId="0" fontId="77" fillId="36" borderId="18" applyNumberFormat="0" applyAlignment="0" applyProtection="0"/>
    <xf numFmtId="0" fontId="78" fillId="37" borderId="19" applyNumberFormat="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66"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51" fillId="0" borderId="0" applyFont="0" applyFill="0" applyBorder="0" applyAlignment="0" applyProtection="0"/>
    <xf numFmtId="43" fontId="25" fillId="0" borderId="0" applyFont="0" applyFill="0" applyBorder="0" applyAlignment="0" applyProtection="0"/>
    <xf numFmtId="43" fontId="51" fillId="0" borderId="0" applyFont="0" applyFill="0" applyBorder="0" applyAlignment="0" applyProtection="0"/>
    <xf numFmtId="44" fontId="67"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51" fillId="0" borderId="0" applyFont="0" applyFill="0" applyBorder="0" applyAlignment="0" applyProtection="0"/>
    <xf numFmtId="44" fontId="67" fillId="0" borderId="0" applyFont="0" applyFill="0" applyBorder="0" applyAlignment="0" applyProtection="0"/>
    <xf numFmtId="44" fontId="25" fillId="0" borderId="0" applyFont="0" applyFill="0" applyBorder="0" applyAlignment="0" applyProtection="0"/>
    <xf numFmtId="44" fontId="69" fillId="0" borderId="0" applyFont="0" applyFill="0" applyBorder="0" applyAlignment="0" applyProtection="0"/>
    <xf numFmtId="44" fontId="25" fillId="0" borderId="0" applyFont="0" applyFill="0" applyBorder="0" applyAlignment="0" applyProtection="0"/>
    <xf numFmtId="44" fontId="51" fillId="0" borderId="0" applyFont="0" applyFill="0" applyBorder="0" applyAlignment="0" applyProtection="0">
      <alignment vertical="top"/>
    </xf>
    <xf numFmtId="44" fontId="51" fillId="0" borderId="0" applyFont="0" applyFill="0" applyBorder="0" applyAlignment="0" applyProtection="0">
      <alignment vertical="top"/>
    </xf>
    <xf numFmtId="44" fontId="25" fillId="0" borderId="0" applyFont="0" applyFill="0" applyBorder="0" applyAlignment="0" applyProtection="0"/>
    <xf numFmtId="44" fontId="51" fillId="0" borderId="0" applyFont="0" applyFill="0" applyBorder="0" applyAlignment="0" applyProtection="0">
      <alignment vertical="top"/>
    </xf>
    <xf numFmtId="44" fontId="51" fillId="0" borderId="0" applyFont="0" applyFill="0" applyBorder="0" applyAlignment="0" applyProtection="0"/>
    <xf numFmtId="44" fontId="66"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51" fillId="0" borderId="0" applyFont="0" applyFill="0" applyBorder="0" applyAlignment="0" applyProtection="0"/>
    <xf numFmtId="44" fontId="59"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51" fillId="0" borderId="0" applyFont="0" applyFill="0" applyBorder="0" applyAlignment="0" applyProtection="0"/>
    <xf numFmtId="44" fontId="25" fillId="0" borderId="0" applyFont="0" applyFill="0" applyBorder="0" applyAlignment="0" applyProtection="0"/>
    <xf numFmtId="44" fontId="60" fillId="0" borderId="0" applyFont="0" applyFill="0" applyBorder="0" applyAlignment="0" applyProtection="0"/>
    <xf numFmtId="44" fontId="25" fillId="0" borderId="0" applyFont="0" applyFill="0" applyBorder="0" applyAlignment="0" applyProtection="0"/>
    <xf numFmtId="44" fontId="66"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25"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66"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25"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25" fillId="0" borderId="0" applyFont="0" applyFill="0" applyBorder="0" applyAlignment="0" applyProtection="0"/>
    <xf numFmtId="44" fontId="51" fillId="0" borderId="0" applyFont="0" applyFill="0" applyBorder="0" applyAlignment="0" applyProtection="0"/>
    <xf numFmtId="44" fontId="25" fillId="0" borderId="0" applyFont="0" applyFill="0" applyBorder="0" applyAlignment="0" applyProtection="0"/>
    <xf numFmtId="44" fontId="61"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65" fillId="0" borderId="0" applyFont="0" applyFill="0" applyBorder="0" applyAlignment="0" applyProtection="0"/>
    <xf numFmtId="44" fontId="25" fillId="0" borderId="0" applyFont="0" applyFill="0" applyBorder="0" applyAlignment="0" applyProtection="0"/>
    <xf numFmtId="0" fontId="79" fillId="0" borderId="0" applyNumberFormat="0" applyFill="0" applyBorder="0" applyAlignment="0" applyProtection="0"/>
    <xf numFmtId="0" fontId="80" fillId="38" borderId="0" applyNumberFormat="0" applyBorder="0" applyAlignment="0" applyProtection="0"/>
    <xf numFmtId="0" fontId="81" fillId="0" borderId="20" applyNumberFormat="0" applyFill="0" applyAlignment="0" applyProtection="0"/>
    <xf numFmtId="0" fontId="81" fillId="0" borderId="20" applyNumberFormat="0" applyFill="0" applyAlignment="0" applyProtection="0"/>
    <xf numFmtId="0" fontId="82" fillId="0" borderId="21" applyNumberFormat="0" applyFill="0" applyAlignment="0" applyProtection="0"/>
    <xf numFmtId="0" fontId="82" fillId="0" borderId="21" applyNumberFormat="0" applyFill="0" applyAlignment="0" applyProtection="0"/>
    <xf numFmtId="0" fontId="83" fillId="0" borderId="22" applyNumberFormat="0" applyFill="0" applyAlignment="0" applyProtection="0"/>
    <xf numFmtId="0" fontId="83" fillId="0" borderId="22" applyNumberFormat="0" applyFill="0" applyAlignment="0" applyProtection="0"/>
    <xf numFmtId="0" fontId="83" fillId="0" borderId="0" applyNumberFormat="0" applyFill="0" applyBorder="0" applyAlignment="0" applyProtection="0"/>
    <xf numFmtId="0" fontId="83"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71" fillId="0" borderId="0" applyNumberFormat="0" applyFill="0" applyBorder="0" applyAlignment="0" applyProtection="0">
      <alignment vertical="top"/>
      <protection locked="0"/>
    </xf>
    <xf numFmtId="0" fontId="84" fillId="39" borderId="18" applyNumberFormat="0" applyAlignment="0" applyProtection="0"/>
    <xf numFmtId="0" fontId="18" fillId="0" borderId="0" applyNumberFormat="0" applyBorder="0"/>
    <xf numFmtId="0" fontId="19" fillId="0" borderId="0" applyBorder="0" applyAlignment="0"/>
    <xf numFmtId="0" fontId="20" fillId="0" borderId="0" applyFill="0" applyBorder="0" applyAlignment="0"/>
    <xf numFmtId="0" fontId="85" fillId="0" borderId="23" applyNumberFormat="0" applyFill="0" applyAlignment="0" applyProtection="0"/>
    <xf numFmtId="0" fontId="86" fillId="40" borderId="0" applyNumberFormat="0" applyBorder="0" applyAlignment="0" applyProtection="0"/>
    <xf numFmtId="0" fontId="87" fillId="0" borderId="0"/>
    <xf numFmtId="0" fontId="51" fillId="0" borderId="0"/>
    <xf numFmtId="0" fontId="87" fillId="0" borderId="0"/>
    <xf numFmtId="0" fontId="51" fillId="0" borderId="0"/>
    <xf numFmtId="0" fontId="51" fillId="0" borderId="0"/>
    <xf numFmtId="0" fontId="25"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88" fillId="0" borderId="0"/>
    <xf numFmtId="0" fontId="51" fillId="0" borderId="0"/>
    <xf numFmtId="169" fontId="52" fillId="0" borderId="0"/>
    <xf numFmtId="0" fontId="74" fillId="0" borderId="0"/>
    <xf numFmtId="0" fontId="25" fillId="0" borderId="0"/>
    <xf numFmtId="0" fontId="25" fillId="0" borderId="0"/>
    <xf numFmtId="0" fontId="57" fillId="0" borderId="0"/>
    <xf numFmtId="0" fontId="51" fillId="0" borderId="0"/>
    <xf numFmtId="0" fontId="57" fillId="0" borderId="0"/>
    <xf numFmtId="0" fontId="51" fillId="0" borderId="0"/>
    <xf numFmtId="0" fontId="62" fillId="0" borderId="0"/>
    <xf numFmtId="0" fontId="51" fillId="0" borderId="0"/>
    <xf numFmtId="0" fontId="74" fillId="0" borderId="0"/>
    <xf numFmtId="0" fontId="51" fillId="0" borderId="0">
      <alignment vertical="top"/>
    </xf>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62" fillId="0" borderId="0"/>
    <xf numFmtId="0" fontId="74" fillId="0" borderId="0"/>
    <xf numFmtId="0" fontId="74" fillId="0" borderId="0"/>
    <xf numFmtId="0" fontId="74" fillId="0" borderId="0"/>
    <xf numFmtId="0" fontId="74" fillId="0" borderId="0"/>
    <xf numFmtId="0" fontId="51" fillId="0" borderId="0">
      <alignment vertical="top"/>
    </xf>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51" fillId="0" borderId="0"/>
    <xf numFmtId="0" fontId="74" fillId="0" borderId="0"/>
    <xf numFmtId="0" fontId="74" fillId="0" borderId="0"/>
    <xf numFmtId="0" fontId="74" fillId="0" borderId="0"/>
    <xf numFmtId="0" fontId="74" fillId="0" borderId="0"/>
    <xf numFmtId="0" fontId="62" fillId="0" borderId="0"/>
    <xf numFmtId="0" fontId="51" fillId="0" borderId="0">
      <alignment vertical="top"/>
    </xf>
    <xf numFmtId="0" fontId="74" fillId="0" borderId="0"/>
    <xf numFmtId="0" fontId="74" fillId="0" borderId="0"/>
    <xf numFmtId="0" fontId="74" fillId="0" borderId="0"/>
    <xf numFmtId="0" fontId="74" fillId="0" borderId="0"/>
    <xf numFmtId="0" fontId="62" fillId="0" borderId="0"/>
    <xf numFmtId="0" fontId="25" fillId="0" borderId="0"/>
    <xf numFmtId="0" fontId="74" fillId="0" borderId="0"/>
    <xf numFmtId="0" fontId="25" fillId="0" borderId="0"/>
    <xf numFmtId="0" fontId="74" fillId="0" borderId="0"/>
    <xf numFmtId="0" fontId="74" fillId="0" borderId="0"/>
    <xf numFmtId="0" fontId="74" fillId="0" borderId="0"/>
    <xf numFmtId="0" fontId="74" fillId="0" borderId="0"/>
    <xf numFmtId="0" fontId="57" fillId="0" borderId="0"/>
    <xf numFmtId="0" fontId="51" fillId="0" borderId="0">
      <alignment vertical="top"/>
    </xf>
    <xf numFmtId="0" fontId="57" fillId="0" borderId="0"/>
    <xf numFmtId="0" fontId="51" fillId="0" borderId="0">
      <alignment vertical="top"/>
    </xf>
    <xf numFmtId="0" fontId="51" fillId="0" borderId="0">
      <alignment vertical="top"/>
    </xf>
    <xf numFmtId="0" fontId="74" fillId="0" borderId="0"/>
    <xf numFmtId="0" fontId="57" fillId="0" borderId="0"/>
    <xf numFmtId="0" fontId="74" fillId="0" borderId="0"/>
    <xf numFmtId="0" fontId="51" fillId="0" borderId="0">
      <alignment vertical="top"/>
    </xf>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57"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25" fillId="0" borderId="0"/>
    <xf numFmtId="0" fontId="51" fillId="0" borderId="0">
      <alignment vertical="top"/>
    </xf>
    <xf numFmtId="0" fontId="74" fillId="0" borderId="0"/>
    <xf numFmtId="0" fontId="74" fillId="0" borderId="0"/>
    <xf numFmtId="0" fontId="74" fillId="0" borderId="0"/>
    <xf numFmtId="0" fontId="74" fillId="0" borderId="0"/>
    <xf numFmtId="0" fontId="25"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57"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25"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51" fillId="0" borderId="0"/>
    <xf numFmtId="0" fontId="51" fillId="0" borderId="0">
      <alignment vertical="top"/>
    </xf>
    <xf numFmtId="0" fontId="51" fillId="0" borderId="0">
      <alignment vertical="top"/>
    </xf>
    <xf numFmtId="0" fontId="51" fillId="0" borderId="0"/>
    <xf numFmtId="0" fontId="51" fillId="0" borderId="0">
      <alignment vertical="top"/>
    </xf>
    <xf numFmtId="0" fontId="51" fillId="0" borderId="0"/>
    <xf numFmtId="0" fontId="51"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25"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25" fillId="0" borderId="0"/>
    <xf numFmtId="0" fontId="74" fillId="0" borderId="0"/>
    <xf numFmtId="0" fontId="74" fillId="0" borderId="0"/>
    <xf numFmtId="0" fontId="74" fillId="0" borderId="0"/>
    <xf numFmtId="0" fontId="16" fillId="0" borderId="0" applyProtection="0">
      <protection locked="0"/>
    </xf>
    <xf numFmtId="0" fontId="25" fillId="0" borderId="0" applyProtection="0">
      <protection locked="0"/>
    </xf>
    <xf numFmtId="0" fontId="25" fillId="0" borderId="0" applyProtection="0">
      <protection locked="0"/>
    </xf>
    <xf numFmtId="0" fontId="52" fillId="0" borderId="0"/>
    <xf numFmtId="0" fontId="16" fillId="0" borderId="0"/>
    <xf numFmtId="0" fontId="66"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66"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89" fillId="36" borderId="25" applyNumberFormat="0" applyAlignment="0" applyProtection="0"/>
    <xf numFmtId="0" fontId="89" fillId="36" borderId="25" applyNumberFormat="0" applyAlignment="0" applyProtection="0"/>
    <xf numFmtId="0" fontId="21" fillId="0" borderId="0" applyNumberFormat="0" applyFill="0" applyBorder="0">
      <alignment horizontal="left"/>
    </xf>
    <xf numFmtId="0" fontId="90" fillId="0" borderId="0" applyNumberFormat="0" applyFill="0" applyBorder="0" applyAlignment="0" applyProtection="0"/>
    <xf numFmtId="0" fontId="91" fillId="0" borderId="26" applyNumberFormat="0" applyFill="0" applyAlignment="0" applyProtection="0"/>
    <xf numFmtId="0" fontId="91" fillId="0" borderId="26" applyNumberFormat="0" applyFill="0" applyAlignment="0" applyProtection="0"/>
    <xf numFmtId="0" fontId="92" fillId="0" borderId="0" applyNumberFormat="0" applyFill="0" applyBorder="0" applyAlignment="0" applyProtection="0"/>
    <xf numFmtId="0" fontId="16" fillId="0" borderId="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6"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6"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5" fillId="0" borderId="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5" fillId="0" borderId="0"/>
    <xf numFmtId="0" fontId="15" fillId="0" borderId="0"/>
    <xf numFmtId="0" fontId="15" fillId="0" borderId="0"/>
    <xf numFmtId="0" fontId="15" fillId="0" borderId="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5" fillId="0" borderId="0"/>
    <xf numFmtId="0" fontId="15" fillId="0" borderId="0"/>
    <xf numFmtId="0" fontId="15" fillId="0" borderId="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9" fontId="16" fillId="0" borderId="0" applyFont="0" applyFill="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97" fillId="0" borderId="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6"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4" fontId="99"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0" fontId="66" fillId="41" borderId="24" applyNumberFormat="0" applyFont="0" applyAlignment="0" applyProtection="0"/>
    <xf numFmtId="0" fontId="66" fillId="41" borderId="24" applyNumberFormat="0" applyFont="0" applyAlignment="0" applyProtection="0"/>
    <xf numFmtId="0" fontId="66" fillId="41" borderId="24" applyNumberFormat="0" applyFont="0" applyAlignment="0" applyProtection="0"/>
    <xf numFmtId="0" fontId="66" fillId="41" borderId="24" applyNumberFormat="0" applyFont="0" applyAlignment="0" applyProtection="0"/>
    <xf numFmtId="0" fontId="66" fillId="41" borderId="24" applyNumberFormat="0" applyFont="0" applyAlignment="0" applyProtection="0"/>
    <xf numFmtId="0" fontId="66" fillId="41" borderId="24" applyNumberFormat="0" applyFont="0" applyAlignment="0" applyProtection="0"/>
    <xf numFmtId="0" fontId="66" fillId="41" borderId="24" applyNumberFormat="0" applyFont="0" applyAlignment="0" applyProtection="0"/>
    <xf numFmtId="0" fontId="66" fillId="41" borderId="24" applyNumberFormat="0" applyFont="0" applyAlignment="0" applyProtection="0"/>
    <xf numFmtId="0" fontId="66" fillId="41" borderId="24" applyNumberFormat="0" applyFont="0" applyAlignment="0" applyProtection="0"/>
    <xf numFmtId="0" fontId="66" fillId="41" borderId="24" applyNumberFormat="0" applyFont="0" applyAlignment="0" applyProtection="0"/>
    <xf numFmtId="0" fontId="66" fillId="41" borderId="24" applyNumberFormat="0" applyFont="0" applyAlignment="0" applyProtection="0"/>
    <xf numFmtId="0" fontId="66" fillId="41" borderId="24" applyNumberFormat="0" applyFont="0" applyAlignment="0" applyProtection="0"/>
    <xf numFmtId="0" fontId="66" fillId="41" borderId="24" applyNumberFormat="0" applyFont="0" applyAlignment="0" applyProtection="0"/>
    <xf numFmtId="0" fontId="66" fillId="41" borderId="24" applyNumberFormat="0" applyFont="0" applyAlignment="0" applyProtection="0"/>
    <xf numFmtId="0" fontId="66" fillId="41" borderId="24" applyNumberFormat="0" applyFont="0" applyAlignment="0" applyProtection="0"/>
    <xf numFmtId="0" fontId="66" fillId="41" borderId="24" applyNumberFormat="0" applyFont="0" applyAlignment="0" applyProtection="0"/>
    <xf numFmtId="0" fontId="100" fillId="0" borderId="0" applyNumberForma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90" fillId="0" borderId="0" applyNumberFormat="0" applyFill="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44" fontId="16" fillId="0" borderId="0" applyFont="0" applyFill="0" applyBorder="0" applyAlignment="0" applyProtection="0"/>
    <xf numFmtId="9" fontId="109" fillId="0" borderId="0" applyFont="0" applyFill="0" applyBorder="0" applyAlignment="0" applyProtection="0"/>
    <xf numFmtId="0" fontId="109" fillId="0" borderId="0"/>
    <xf numFmtId="0" fontId="10" fillId="0" borderId="0"/>
    <xf numFmtId="0" fontId="16" fillId="0" borderId="0"/>
    <xf numFmtId="43" fontId="10" fillId="0" borderId="0" applyFont="0" applyFill="0" applyBorder="0" applyAlignment="0" applyProtection="0"/>
    <xf numFmtId="9" fontId="10" fillId="0" borderId="0" applyFont="0" applyFill="0" applyBorder="0" applyAlignment="0" applyProtection="0"/>
    <xf numFmtId="0" fontId="9" fillId="0" borderId="0"/>
    <xf numFmtId="44" fontId="9" fillId="0" borderId="0" applyFont="0" applyFill="0" applyBorder="0" applyAlignment="0" applyProtection="0"/>
    <xf numFmtId="9" fontId="9" fillId="0" borderId="0" applyFont="0" applyFill="0" applyBorder="0" applyAlignment="0" applyProtection="0"/>
    <xf numFmtId="43" fontId="137" fillId="0" borderId="0" applyFont="0" applyFill="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7" fillId="0" borderId="0"/>
    <xf numFmtId="44" fontId="7" fillId="0" borderId="0" applyFont="0" applyFill="0" applyBorder="0" applyAlignment="0" applyProtection="0"/>
    <xf numFmtId="9" fontId="7" fillId="0" borderId="0" applyFont="0" applyFill="0" applyBorder="0" applyAlignment="0" applyProtection="0"/>
    <xf numFmtId="0" fontId="6" fillId="0" borderId="0"/>
    <xf numFmtId="44" fontId="6" fillId="0" borderId="0" applyFont="0" applyFill="0" applyBorder="0" applyAlignment="0" applyProtection="0"/>
    <xf numFmtId="9" fontId="6" fillId="0" borderId="0" applyFont="0" applyFill="0" applyBorder="0" applyAlignment="0" applyProtection="0"/>
    <xf numFmtId="44" fontId="139" fillId="0" borderId="0" applyFont="0" applyFill="0" applyBorder="0" applyAlignment="0" applyProtection="0"/>
    <xf numFmtId="0" fontId="5" fillId="0" borderId="0"/>
    <xf numFmtId="44" fontId="5" fillId="0" borderId="0" applyFont="0" applyFill="0" applyBorder="0" applyAlignment="0" applyProtection="0"/>
    <xf numFmtId="9" fontId="5" fillId="0" borderId="0" applyFont="0" applyFill="0" applyBorder="0" applyAlignment="0" applyProtection="0"/>
    <xf numFmtId="0" fontId="4" fillId="0" borderId="0"/>
    <xf numFmtId="44" fontId="4" fillId="0" borderId="0" applyFont="0" applyFill="0" applyBorder="0" applyAlignment="0" applyProtection="0"/>
    <xf numFmtId="9" fontId="4" fillId="0" borderId="0" applyFont="0" applyFill="0" applyBorder="0" applyAlignment="0" applyProtection="0"/>
    <xf numFmtId="0" fontId="3" fillId="0" borderId="0"/>
    <xf numFmtId="0" fontId="2" fillId="0" borderId="0"/>
    <xf numFmtId="0" fontId="16" fillId="0" borderId="0" applyBorder="0"/>
    <xf numFmtId="44" fontId="2" fillId="0" borderId="0" applyFont="0" applyFill="0" applyBorder="0" applyAlignment="0" applyProtection="0"/>
    <xf numFmtId="9" fontId="2" fillId="0" borderId="0" applyFont="0" applyFill="0" applyBorder="0" applyAlignment="0" applyProtection="0"/>
    <xf numFmtId="0" fontId="1" fillId="0" borderId="0"/>
    <xf numFmtId="44" fontId="1" fillId="0" borderId="0" applyFont="0" applyFill="0" applyBorder="0" applyAlignment="0" applyProtection="0"/>
    <xf numFmtId="9" fontId="1" fillId="0" borderId="0" applyFont="0" applyFill="0" applyBorder="0" applyAlignment="0" applyProtection="0"/>
    <xf numFmtId="0" fontId="16" fillId="0" borderId="0"/>
  </cellStyleXfs>
  <cellXfs count="2638">
    <xf numFmtId="0" fontId="0" fillId="0" borderId="0" xfId="0"/>
    <xf numFmtId="0" fontId="23" fillId="0" borderId="0" xfId="0" applyFont="1"/>
    <xf numFmtId="0" fontId="16" fillId="0" borderId="0" xfId="0" applyFont="1"/>
    <xf numFmtId="0" fontId="25" fillId="0" borderId="0" xfId="0" applyFont="1"/>
    <xf numFmtId="0" fontId="0" fillId="0" borderId="4" xfId="0" applyBorder="1"/>
    <xf numFmtId="0" fontId="16" fillId="0" borderId="6" xfId="543" applyBorder="1"/>
    <xf numFmtId="0" fontId="0" fillId="0" borderId="0" xfId="0" applyAlignment="1">
      <alignment horizontal="left"/>
    </xf>
    <xf numFmtId="167" fontId="0" fillId="0" borderId="0" xfId="0" applyNumberFormat="1" applyAlignment="1">
      <alignment horizontal="left"/>
    </xf>
    <xf numFmtId="166" fontId="0" fillId="0" borderId="0" xfId="0" applyNumberFormat="1" applyAlignment="1">
      <alignment horizontal="left"/>
    </xf>
    <xf numFmtId="0" fontId="23" fillId="0" borderId="4" xfId="0" applyFont="1" applyBorder="1"/>
    <xf numFmtId="164" fontId="0" fillId="0" borderId="0" xfId="0" applyNumberFormat="1" applyAlignment="1">
      <alignment horizontal="right"/>
    </xf>
    <xf numFmtId="0" fontId="16" fillId="0" borderId="0" xfId="543"/>
    <xf numFmtId="0" fontId="31" fillId="0" borderId="0" xfId="0" applyFont="1"/>
    <xf numFmtId="0" fontId="24" fillId="0" borderId="0" xfId="0" applyFont="1" applyAlignment="1">
      <alignment vertical="top"/>
    </xf>
    <xf numFmtId="0" fontId="24" fillId="0" borderId="0" xfId="0" applyFont="1" applyAlignment="1">
      <alignment vertical="top" wrapText="1"/>
    </xf>
    <xf numFmtId="0" fontId="24" fillId="0" borderId="0" xfId="0" applyFont="1" applyAlignment="1">
      <alignment horizontal="left" vertical="top"/>
    </xf>
    <xf numFmtId="0" fontId="24" fillId="0" borderId="0" xfId="0" applyFont="1" applyAlignment="1">
      <alignment horizontal="left"/>
    </xf>
    <xf numFmtId="0" fontId="24" fillId="0" borderId="0" xfId="0" applyFont="1"/>
    <xf numFmtId="1" fontId="24" fillId="0" borderId="0" xfId="0" applyNumberFormat="1" applyFont="1" applyAlignment="1">
      <alignment horizontal="left"/>
    </xf>
    <xf numFmtId="0" fontId="26" fillId="0" borderId="0" xfId="0" applyFont="1"/>
    <xf numFmtId="1" fontId="24" fillId="0" borderId="0" xfId="0" applyNumberFormat="1" applyFont="1" applyAlignment="1">
      <alignment horizontal="right"/>
    </xf>
    <xf numFmtId="0" fontId="0" fillId="0" borderId="0" xfId="0" applyAlignment="1">
      <alignment horizontal="right"/>
    </xf>
    <xf numFmtId="0" fontId="28" fillId="0" borderId="0" xfId="0" applyFont="1"/>
    <xf numFmtId="172" fontId="16" fillId="0" borderId="0" xfId="543" applyNumberFormat="1"/>
    <xf numFmtId="9" fontId="16" fillId="0" borderId="0" xfId="543" applyNumberFormat="1" applyAlignment="1">
      <alignment horizontal="left"/>
    </xf>
    <xf numFmtId="168" fontId="16" fillId="0" borderId="0" xfId="543" applyNumberFormat="1"/>
    <xf numFmtId="0" fontId="27" fillId="0" borderId="0" xfId="0" applyFont="1"/>
    <xf numFmtId="0" fontId="29" fillId="0" borderId="0" xfId="0" applyFont="1"/>
    <xf numFmtId="0" fontId="0" fillId="0" borderId="0" xfId="0" applyAlignment="1">
      <alignment vertical="top"/>
    </xf>
    <xf numFmtId="0" fontId="0" fillId="0" borderId="1" xfId="0" applyBorder="1"/>
    <xf numFmtId="0" fontId="0" fillId="0" borderId="2" xfId="0" applyBorder="1"/>
    <xf numFmtId="0" fontId="0" fillId="0" borderId="9" xfId="0" applyBorder="1"/>
    <xf numFmtId="0" fontId="0" fillId="0" borderId="6" xfId="0" applyBorder="1"/>
    <xf numFmtId="0" fontId="0" fillId="0" borderId="10" xfId="0" applyBorder="1"/>
    <xf numFmtId="0" fontId="32" fillId="0" borderId="3" xfId="0" applyFont="1" applyBorder="1" applyAlignment="1">
      <alignment horizontal="left"/>
    </xf>
    <xf numFmtId="0" fontId="32" fillId="0" borderId="9" xfId="0" applyFont="1" applyBorder="1" applyAlignment="1">
      <alignment horizontal="left"/>
    </xf>
    <xf numFmtId="0" fontId="32" fillId="0" borderId="0" xfId="0" applyFont="1" applyAlignment="1">
      <alignment horizontal="left"/>
    </xf>
    <xf numFmtId="0" fontId="23" fillId="0" borderId="0" xfId="0" applyFont="1" applyAlignment="1">
      <alignment horizontal="right"/>
    </xf>
    <xf numFmtId="0" fontId="23" fillId="0" borderId="0" xfId="0" applyFont="1" applyAlignment="1">
      <alignment horizontal="left"/>
    </xf>
    <xf numFmtId="0" fontId="0" fillId="0" borderId="7" xfId="0" applyBorder="1"/>
    <xf numFmtId="0" fontId="23" fillId="0" borderId="9" xfId="0" applyFont="1" applyBorder="1"/>
    <xf numFmtId="164" fontId="0" fillId="0" borderId="0" xfId="0" applyNumberFormat="1" applyAlignment="1">
      <alignment horizontal="center"/>
    </xf>
    <xf numFmtId="0" fontId="0" fillId="0" borderId="12" xfId="0" applyBorder="1"/>
    <xf numFmtId="49" fontId="16" fillId="0" borderId="0" xfId="543" applyNumberFormat="1"/>
    <xf numFmtId="0" fontId="16" fillId="0" borderId="8" xfId="543" applyBorder="1"/>
    <xf numFmtId="0" fontId="16" fillId="0" borderId="9" xfId="543" applyBorder="1"/>
    <xf numFmtId="0" fontId="16" fillId="0" borderId="10" xfId="543" applyBorder="1"/>
    <xf numFmtId="0" fontId="16" fillId="0" borderId="1" xfId="543" applyBorder="1"/>
    <xf numFmtId="0" fontId="16" fillId="0" borderId="12" xfId="543" applyBorder="1"/>
    <xf numFmtId="0" fontId="16" fillId="0" borderId="2" xfId="543" applyBorder="1"/>
    <xf numFmtId="0" fontId="16" fillId="0" borderId="7" xfId="543" applyBorder="1"/>
    <xf numFmtId="0" fontId="24" fillId="0" borderId="6" xfId="543" applyFont="1" applyBorder="1" applyAlignment="1">
      <alignment vertical="top" wrapText="1"/>
    </xf>
    <xf numFmtId="0" fontId="0" fillId="2" borderId="2" xfId="0" applyFill="1" applyBorder="1"/>
    <xf numFmtId="0" fontId="0" fillId="2" borderId="7" xfId="0" applyFill="1" applyBorder="1"/>
    <xf numFmtId="0" fontId="22" fillId="0" borderId="0" xfId="0" applyFont="1" applyAlignment="1">
      <alignment horizontal="center" vertical="center"/>
    </xf>
    <xf numFmtId="0" fontId="23" fillId="0" borderId="0" xfId="0" applyFont="1" applyAlignment="1">
      <alignment vertical="top"/>
    </xf>
    <xf numFmtId="166" fontId="0" fillId="0" borderId="0" xfId="0" applyNumberFormat="1" applyAlignment="1">
      <alignment horizontal="right"/>
    </xf>
    <xf numFmtId="0" fontId="40" fillId="0" borderId="0" xfId="0" applyFont="1"/>
    <xf numFmtId="0" fontId="33" fillId="0" borderId="0" xfId="0" applyFont="1"/>
    <xf numFmtId="0" fontId="17" fillId="0" borderId="0" xfId="244" applyBorder="1" applyProtection="1"/>
    <xf numFmtId="0" fontId="17" fillId="0" borderId="0" xfId="244" applyFill="1" applyBorder="1" applyAlignment="1">
      <alignment horizontal="center" vertical="center"/>
    </xf>
    <xf numFmtId="0" fontId="16" fillId="0" borderId="3" xfId="543" applyBorder="1"/>
    <xf numFmtId="0" fontId="30" fillId="0" borderId="6" xfId="0" applyFont="1" applyBorder="1" applyAlignment="1">
      <alignment vertical="top" wrapText="1"/>
    </xf>
    <xf numFmtId="0" fontId="30" fillId="0" borderId="5" xfId="0" applyFont="1" applyBorder="1" applyAlignment="1">
      <alignment vertical="top" wrapText="1"/>
    </xf>
    <xf numFmtId="0" fontId="30" fillId="0" borderId="4" xfId="0" applyFont="1" applyBorder="1" applyAlignment="1">
      <alignment vertical="top" wrapText="1"/>
    </xf>
    <xf numFmtId="0" fontId="30" fillId="2" borderId="6" xfId="0" applyFont="1" applyFill="1" applyBorder="1" applyAlignment="1">
      <alignment vertical="top" wrapText="1"/>
    </xf>
    <xf numFmtId="0" fontId="0" fillId="0" borderId="8" xfId="0" applyBorder="1"/>
    <xf numFmtId="0" fontId="23" fillId="0" borderId="2" xfId="0" applyFont="1" applyBorder="1"/>
    <xf numFmtId="0" fontId="16" fillId="0" borderId="0" xfId="0" applyFont="1" applyAlignment="1">
      <alignment horizontal="left"/>
    </xf>
    <xf numFmtId="0" fontId="16" fillId="0" borderId="0" xfId="0" applyFont="1" applyAlignment="1">
      <alignment vertical="top"/>
    </xf>
    <xf numFmtId="0" fontId="39" fillId="0" borderId="0" xfId="0" applyFont="1"/>
    <xf numFmtId="168" fontId="0" fillId="0" borderId="0" xfId="0" applyNumberFormat="1" applyAlignment="1">
      <alignment horizontal="right"/>
    </xf>
    <xf numFmtId="0" fontId="0" fillId="0" borderId="6" xfId="0" applyBorder="1" applyAlignment="1">
      <alignment horizontal="right"/>
    </xf>
    <xf numFmtId="0" fontId="30" fillId="3" borderId="4" xfId="0" applyFont="1" applyFill="1" applyBorder="1" applyAlignment="1">
      <alignment vertical="top" wrapText="1"/>
    </xf>
    <xf numFmtId="0" fontId="30" fillId="3" borderId="5" xfId="0" applyFont="1" applyFill="1" applyBorder="1" applyAlignment="1">
      <alignment vertical="top" wrapText="1"/>
    </xf>
    <xf numFmtId="0" fontId="41" fillId="0" borderId="0" xfId="0" applyFont="1"/>
    <xf numFmtId="0" fontId="23" fillId="0" borderId="7" xfId="543" applyFont="1" applyBorder="1" applyAlignment="1">
      <alignment horizontal="right"/>
    </xf>
    <xf numFmtId="0" fontId="24" fillId="0" borderId="9" xfId="543" applyFont="1" applyBorder="1"/>
    <xf numFmtId="0" fontId="24" fillId="0" borderId="6" xfId="543" applyFont="1" applyBorder="1" applyAlignment="1">
      <alignment horizontal="right"/>
    </xf>
    <xf numFmtId="0" fontId="46" fillId="0" borderId="3" xfId="0" applyFont="1" applyBorder="1" applyAlignment="1">
      <alignment horizontal="left" vertical="top"/>
    </xf>
    <xf numFmtId="0" fontId="46" fillId="0" borderId="13" xfId="0" applyFont="1" applyBorder="1" applyAlignment="1">
      <alignment horizontal="center" wrapText="1"/>
    </xf>
    <xf numFmtId="0" fontId="46" fillId="0" borderId="13" xfId="0" applyFont="1" applyBorder="1" applyAlignment="1">
      <alignment horizontal="center" vertical="top" wrapText="1"/>
    </xf>
    <xf numFmtId="0" fontId="46" fillId="2" borderId="13" xfId="0" applyFont="1" applyFill="1" applyBorder="1" applyAlignment="1">
      <alignment horizontal="center" wrapText="1"/>
    </xf>
    <xf numFmtId="0" fontId="47" fillId="2" borderId="11" xfId="0" applyFont="1" applyFill="1" applyBorder="1" applyAlignment="1">
      <alignment horizontal="left" vertical="top" wrapText="1"/>
    </xf>
    <xf numFmtId="0" fontId="48" fillId="0" borderId="11" xfId="0" applyFont="1" applyBorder="1" applyAlignment="1">
      <alignment vertical="top" wrapText="1"/>
    </xf>
    <xf numFmtId="0" fontId="46" fillId="0" borderId="11" xfId="0" applyFont="1" applyBorder="1" applyAlignment="1">
      <alignment horizontal="right" vertical="top" wrapText="1"/>
    </xf>
    <xf numFmtId="168" fontId="46" fillId="0" borderId="11" xfId="0" applyNumberFormat="1" applyFont="1" applyBorder="1" applyAlignment="1">
      <alignment vertical="top" wrapText="1"/>
    </xf>
    <xf numFmtId="0" fontId="46" fillId="2" borderId="11" xfId="0" applyFont="1" applyFill="1" applyBorder="1" applyAlignment="1">
      <alignment vertical="top" wrapText="1"/>
    </xf>
    <xf numFmtId="0" fontId="46" fillId="0" borderId="11" xfId="0" applyFont="1" applyBorder="1" applyAlignment="1">
      <alignment vertical="top" wrapText="1"/>
    </xf>
    <xf numFmtId="0" fontId="19" fillId="0" borderId="11" xfId="0" applyFont="1" applyBorder="1" applyAlignment="1">
      <alignment horizontal="right" vertical="top" wrapText="1"/>
    </xf>
    <xf numFmtId="0" fontId="46" fillId="0" borderId="0" xfId="0" applyFont="1" applyAlignment="1">
      <alignment horizontal="left" vertical="top"/>
    </xf>
    <xf numFmtId="0" fontId="48" fillId="0" borderId="0" xfId="0" applyFont="1" applyAlignment="1">
      <alignment vertical="top" wrapText="1"/>
    </xf>
    <xf numFmtId="0" fontId="46" fillId="0" borderId="0" xfId="0" applyFont="1" applyAlignment="1">
      <alignment horizontal="right" vertical="top"/>
    </xf>
    <xf numFmtId="0" fontId="48" fillId="2" borderId="0" xfId="0" applyFont="1" applyFill="1" applyAlignment="1">
      <alignment vertical="top" wrapText="1"/>
    </xf>
    <xf numFmtId="0" fontId="46" fillId="0" borderId="0" xfId="0" applyFont="1" applyAlignment="1">
      <alignment vertical="top"/>
    </xf>
    <xf numFmtId="0" fontId="16" fillId="0" borderId="0" xfId="244" applyFont="1" applyFill="1" applyBorder="1" applyAlignment="1" applyProtection="1">
      <alignment horizontal="left"/>
    </xf>
    <xf numFmtId="0" fontId="22" fillId="3" borderId="11" xfId="0" applyFont="1" applyFill="1" applyBorder="1" applyAlignment="1">
      <alignment vertical="top"/>
    </xf>
    <xf numFmtId="0" fontId="0" fillId="7" borderId="0" xfId="0" applyFill="1"/>
    <xf numFmtId="0" fontId="34" fillId="0" borderId="0" xfId="0" applyFont="1" applyAlignment="1">
      <alignment horizontal="center"/>
    </xf>
    <xf numFmtId="49" fontId="23" fillId="0" borderId="0" xfId="0" applyNumberFormat="1" applyFont="1" applyAlignment="1">
      <alignment horizontal="center"/>
    </xf>
    <xf numFmtId="0" fontId="43" fillId="0" borderId="0" xfId="0" applyFont="1" applyAlignment="1">
      <alignment horizontal="center"/>
    </xf>
    <xf numFmtId="0" fontId="45" fillId="0" borderId="3" xfId="0" applyFont="1" applyBorder="1"/>
    <xf numFmtId="168" fontId="0" fillId="0" borderId="0" xfId="0" applyNumberFormat="1" applyAlignment="1">
      <alignment horizontal="center"/>
    </xf>
    <xf numFmtId="0" fontId="46" fillId="0" borderId="4" xfId="0" applyFont="1" applyBorder="1" applyAlignment="1">
      <alignment horizontal="right"/>
    </xf>
    <xf numFmtId="0" fontId="51" fillId="0" borderId="0" xfId="0" applyFont="1"/>
    <xf numFmtId="168" fontId="16" fillId="0" borderId="0" xfId="0" applyNumberFormat="1" applyFont="1" applyAlignment="1">
      <alignment horizontal="left" vertical="top"/>
    </xf>
    <xf numFmtId="0" fontId="48" fillId="0" borderId="0" xfId="0" applyFont="1" applyAlignment="1">
      <alignment horizontal="right" vertical="top" wrapText="1"/>
    </xf>
    <xf numFmtId="0" fontId="48" fillId="0" borderId="14" xfId="0" applyFont="1" applyBorder="1" applyAlignment="1">
      <alignment vertical="top" wrapText="1"/>
    </xf>
    <xf numFmtId="0" fontId="48" fillId="0" borderId="11" xfId="0" applyFont="1" applyBorder="1" applyAlignment="1" applyProtection="1">
      <alignment vertical="top"/>
      <protection locked="0"/>
    </xf>
    <xf numFmtId="0" fontId="23" fillId="0" borderId="0" xfId="542" applyFont="1" applyProtection="1">
      <protection locked="0"/>
    </xf>
    <xf numFmtId="0" fontId="16" fillId="0" borderId="0" xfId="539" applyProtection="1"/>
    <xf numFmtId="0" fontId="23" fillId="0" borderId="0" xfId="543" applyFont="1"/>
    <xf numFmtId="0" fontId="16" fillId="0" borderId="0" xfId="0" applyFont="1" applyProtection="1">
      <protection locked="0"/>
    </xf>
    <xf numFmtId="0" fontId="54" fillId="0" borderId="0" xfId="0" applyFont="1" applyAlignment="1">
      <alignment horizontal="center"/>
    </xf>
    <xf numFmtId="0" fontId="25" fillId="0" borderId="0" xfId="271"/>
    <xf numFmtId="0" fontId="23" fillId="0" borderId="0" xfId="271" applyFont="1"/>
    <xf numFmtId="0" fontId="25" fillId="0" borderId="0" xfId="271" applyAlignment="1">
      <alignment horizontal="left"/>
    </xf>
    <xf numFmtId="168" fontId="23" fillId="0" borderId="2" xfId="543" applyNumberFormat="1" applyFont="1" applyBorder="1" applyAlignment="1">
      <alignment horizontal="center" vertical="center"/>
    </xf>
    <xf numFmtId="0" fontId="21" fillId="0" borderId="0" xfId="0" applyFont="1"/>
    <xf numFmtId="0" fontId="56" fillId="0" borderId="0" xfId="0" applyFont="1"/>
    <xf numFmtId="0" fontId="54" fillId="0" borderId="0" xfId="0" applyFont="1"/>
    <xf numFmtId="10" fontId="0" fillId="0" borderId="0" xfId="0" applyNumberFormat="1" applyAlignment="1">
      <alignment horizontal="center"/>
    </xf>
    <xf numFmtId="3" fontId="0" fillId="0" borderId="0" xfId="0" applyNumberFormat="1"/>
    <xf numFmtId="168" fontId="23" fillId="0" borderId="0" xfId="0" applyNumberFormat="1" applyFont="1" applyAlignment="1">
      <alignment horizontal="center"/>
    </xf>
    <xf numFmtId="3" fontId="25" fillId="0" borderId="0" xfId="0" applyNumberFormat="1" applyFont="1"/>
    <xf numFmtId="0" fontId="55" fillId="0" borderId="0" xfId="0" applyFont="1"/>
    <xf numFmtId="168" fontId="21" fillId="0" borderId="0" xfId="0" applyNumberFormat="1" applyFont="1"/>
    <xf numFmtId="10" fontId="21" fillId="0" borderId="0" xfId="0" applyNumberFormat="1" applyFont="1" applyAlignment="1">
      <alignment horizontal="center"/>
    </xf>
    <xf numFmtId="3" fontId="58" fillId="0" borderId="0" xfId="0" applyNumberFormat="1" applyFont="1"/>
    <xf numFmtId="3" fontId="21" fillId="0" borderId="0" xfId="0" applyNumberFormat="1" applyFont="1"/>
    <xf numFmtId="168" fontId="55" fillId="0" borderId="0" xfId="0" applyNumberFormat="1" applyFont="1"/>
    <xf numFmtId="168" fontId="55" fillId="0" borderId="0" xfId="0" applyNumberFormat="1" applyFont="1" applyAlignment="1">
      <alignment horizontal="center"/>
    </xf>
    <xf numFmtId="0" fontId="21" fillId="5" borderId="0" xfId="0" applyFont="1" applyFill="1" applyAlignment="1">
      <alignment horizontal="left"/>
    </xf>
    <xf numFmtId="0" fontId="21" fillId="5" borderId="0" xfId="0" applyFont="1" applyFill="1"/>
    <xf numFmtId="10" fontId="21" fillId="0" borderId="0" xfId="0" applyNumberFormat="1" applyFont="1"/>
    <xf numFmtId="172" fontId="21" fillId="0" borderId="0" xfId="0" applyNumberFormat="1" applyFont="1"/>
    <xf numFmtId="172" fontId="21" fillId="0" borderId="0" xfId="0" applyNumberFormat="1" applyFont="1" applyAlignment="1">
      <alignment horizontal="center"/>
    </xf>
    <xf numFmtId="0" fontId="21" fillId="0" borderId="6" xfId="0" applyFont="1" applyBorder="1"/>
    <xf numFmtId="10" fontId="21" fillId="0" borderId="6" xfId="0" applyNumberFormat="1" applyFont="1" applyBorder="1" applyAlignment="1">
      <alignment horizontal="center"/>
    </xf>
    <xf numFmtId="3" fontId="21" fillId="0" borderId="6" xfId="0" applyNumberFormat="1" applyFont="1" applyBorder="1"/>
    <xf numFmtId="3" fontId="25" fillId="0" borderId="0" xfId="0" applyNumberFormat="1" applyFont="1" applyAlignment="1">
      <alignment vertical="top"/>
    </xf>
    <xf numFmtId="10" fontId="23" fillId="0" borderId="0" xfId="0" applyNumberFormat="1" applyFont="1" applyAlignment="1">
      <alignment horizontal="center"/>
    </xf>
    <xf numFmtId="0" fontId="54" fillId="0" borderId="6" xfId="0" applyFont="1" applyBorder="1" applyAlignment="1">
      <alignment horizontal="center"/>
    </xf>
    <xf numFmtId="0" fontId="25" fillId="0" borderId="4" xfId="271" applyBorder="1"/>
    <xf numFmtId="0" fontId="25" fillId="0" borderId="6" xfId="271" applyBorder="1"/>
    <xf numFmtId="4" fontId="43" fillId="0" borderId="0" xfId="0" applyNumberFormat="1" applyFont="1" applyAlignment="1">
      <alignment horizontal="center"/>
    </xf>
    <xf numFmtId="0" fontId="30" fillId="3" borderId="4" xfId="271" applyFont="1" applyFill="1" applyBorder="1" applyAlignment="1">
      <alignment vertical="top" wrapText="1"/>
    </xf>
    <xf numFmtId="0" fontId="22" fillId="3" borderId="11" xfId="271" applyFont="1" applyFill="1" applyBorder="1" applyAlignment="1">
      <alignment vertical="top"/>
    </xf>
    <xf numFmtId="0" fontId="23" fillId="0" borderId="9" xfId="271" applyFont="1" applyBorder="1" applyAlignment="1">
      <alignment horizontal="center" wrapText="1"/>
    </xf>
    <xf numFmtId="0" fontId="30" fillId="3" borderId="4" xfId="271" applyFont="1" applyFill="1" applyBorder="1" applyAlignment="1" applyProtection="1">
      <alignment vertical="top" wrapText="1"/>
      <protection locked="0"/>
    </xf>
    <xf numFmtId="0" fontId="30" fillId="3" borderId="5" xfId="271" applyFont="1" applyFill="1" applyBorder="1" applyAlignment="1" applyProtection="1">
      <alignment vertical="top" wrapText="1"/>
      <protection locked="0"/>
    </xf>
    <xf numFmtId="0" fontId="23" fillId="0" borderId="13" xfId="271" applyFont="1" applyBorder="1" applyAlignment="1">
      <alignment horizontal="center" wrapText="1"/>
    </xf>
    <xf numFmtId="0" fontId="41" fillId="2" borderId="11" xfId="271" applyFont="1" applyFill="1" applyBorder="1" applyAlignment="1">
      <alignment horizontal="left" vertical="top" wrapText="1"/>
    </xf>
    <xf numFmtId="0" fontId="25" fillId="0" borderId="11" xfId="271" applyBorder="1" applyAlignment="1" applyProtection="1">
      <alignment vertical="top" wrapText="1"/>
      <protection locked="0"/>
    </xf>
    <xf numFmtId="168" fontId="25" fillId="5" borderId="11" xfId="271" applyNumberFormat="1" applyFill="1" applyBorder="1" applyAlignment="1" applyProtection="1">
      <alignment vertical="top" wrapText="1"/>
      <protection locked="0"/>
    </xf>
    <xf numFmtId="0" fontId="25" fillId="5" borderId="3" xfId="271" applyFill="1" applyBorder="1" applyAlignment="1" applyProtection="1">
      <alignment vertical="top" wrapText="1"/>
      <protection locked="0"/>
    </xf>
    <xf numFmtId="0" fontId="25" fillId="5" borderId="11" xfId="271" applyFill="1" applyBorder="1" applyAlignment="1" applyProtection="1">
      <alignment vertical="top" wrapText="1"/>
      <protection locked="0"/>
    </xf>
    <xf numFmtId="0" fontId="25" fillId="0" borderId="11" xfId="271" applyBorder="1" applyAlignment="1">
      <alignment horizontal="right" vertical="top" wrapText="1"/>
    </xf>
    <xf numFmtId="168" fontId="25" fillId="0" borderId="11" xfId="271" applyNumberFormat="1" applyBorder="1" applyAlignment="1">
      <alignment vertical="top" wrapText="1"/>
    </xf>
    <xf numFmtId="0" fontId="23" fillId="0" borderId="11" xfId="271" applyFont="1" applyBorder="1" applyAlignment="1">
      <alignment horizontal="right" vertical="top" wrapText="1"/>
    </xf>
    <xf numFmtId="0" fontId="25" fillId="5" borderId="11" xfId="271" applyFill="1" applyBorder="1" applyAlignment="1" applyProtection="1">
      <alignment horizontal="right" vertical="top" wrapText="1"/>
      <protection locked="0"/>
    </xf>
    <xf numFmtId="168" fontId="23" fillId="0" borderId="11" xfId="271" applyNumberFormat="1" applyFont="1" applyBorder="1" applyAlignment="1">
      <alignment vertical="top" wrapText="1"/>
    </xf>
    <xf numFmtId="0" fontId="33" fillId="0" borderId="11" xfId="271" applyFont="1" applyBorder="1" applyAlignment="1">
      <alignment horizontal="right" vertical="top" wrapText="1"/>
    </xf>
    <xf numFmtId="0" fontId="30" fillId="0" borderId="0" xfId="271" applyFont="1" applyAlignment="1" applyProtection="1">
      <alignment vertical="top" wrapText="1"/>
      <protection locked="0"/>
    </xf>
    <xf numFmtId="0" fontId="25" fillId="0" borderId="5" xfId="271" applyBorder="1" applyAlignment="1" applyProtection="1">
      <alignment vertical="top" wrapText="1"/>
      <protection locked="0"/>
    </xf>
    <xf numFmtId="0" fontId="23" fillId="0" borderId="3" xfId="271" applyFont="1" applyBorder="1" applyAlignment="1">
      <alignment horizontal="left" vertical="top"/>
    </xf>
    <xf numFmtId="0" fontId="25" fillId="0" borderId="4" xfId="271" applyBorder="1" applyAlignment="1" applyProtection="1">
      <alignment horizontal="left" vertical="top"/>
      <protection locked="0"/>
    </xf>
    <xf numFmtId="0" fontId="25" fillId="0" borderId="4" xfId="271" applyBorder="1" applyAlignment="1" applyProtection="1">
      <alignment vertical="top" wrapText="1"/>
      <protection locked="0"/>
    </xf>
    <xf numFmtId="0" fontId="30" fillId="0" borderId="0" xfId="271" applyFont="1" applyAlignment="1">
      <alignment vertical="top" wrapText="1"/>
    </xf>
    <xf numFmtId="0" fontId="25" fillId="0" borderId="4" xfId="271" applyBorder="1" applyAlignment="1">
      <alignment vertical="top" wrapText="1"/>
    </xf>
    <xf numFmtId="0" fontId="41" fillId="2" borderId="11" xfId="271" applyFont="1" applyFill="1" applyBorder="1" applyAlignment="1" applyProtection="1">
      <alignment horizontal="left" vertical="top" wrapText="1"/>
      <protection locked="0"/>
    </xf>
    <xf numFmtId="0" fontId="45" fillId="0" borderId="11" xfId="0" applyFont="1" applyBorder="1" applyAlignment="1">
      <alignment horizontal="right" vertical="top" wrapText="1"/>
    </xf>
    <xf numFmtId="0" fontId="33" fillId="8" borderId="0" xfId="542" applyFont="1" applyFill="1"/>
    <xf numFmtId="0" fontId="45" fillId="0" borderId="11" xfId="271" applyFont="1" applyBorder="1" applyAlignment="1">
      <alignment horizontal="right" vertical="top"/>
    </xf>
    <xf numFmtId="0" fontId="45" fillId="0" borderId="11" xfId="271" applyFont="1" applyBorder="1" applyAlignment="1">
      <alignment horizontal="right" vertical="top" wrapText="1"/>
    </xf>
    <xf numFmtId="0" fontId="25" fillId="0" borderId="0" xfId="271" applyAlignment="1">
      <alignment horizontal="left" vertical="top"/>
    </xf>
    <xf numFmtId="0" fontId="23" fillId="0" borderId="0" xfId="271" applyFont="1" applyAlignment="1">
      <alignment horizontal="right"/>
    </xf>
    <xf numFmtId="0" fontId="24" fillId="0" borderId="0" xfId="271" applyFont="1" applyAlignment="1">
      <alignment horizontal="center"/>
    </xf>
    <xf numFmtId="1" fontId="25" fillId="0" borderId="15" xfId="271" applyNumberFormat="1" applyBorder="1"/>
    <xf numFmtId="1" fontId="25" fillId="0" borderId="14" xfId="271" applyNumberFormat="1" applyBorder="1"/>
    <xf numFmtId="0" fontId="24" fillId="0" borderId="6" xfId="271" applyFont="1" applyBorder="1" applyAlignment="1">
      <alignment horizontal="left"/>
    </xf>
    <xf numFmtId="0" fontId="24" fillId="0" borderId="6" xfId="271" applyFont="1" applyBorder="1" applyAlignment="1">
      <alignment horizontal="right"/>
    </xf>
    <xf numFmtId="165" fontId="25" fillId="0" borderId="0" xfId="271" applyNumberFormat="1"/>
    <xf numFmtId="170" fontId="25" fillId="0" borderId="14" xfId="271" applyNumberFormat="1" applyBorder="1"/>
    <xf numFmtId="1" fontId="23" fillId="0" borderId="11" xfId="271" applyNumberFormat="1" applyFont="1" applyBorder="1"/>
    <xf numFmtId="165" fontId="23" fillId="0" borderId="11" xfId="271" applyNumberFormat="1" applyFont="1" applyBorder="1"/>
    <xf numFmtId="0" fontId="0" fillId="0" borderId="0" xfId="0" applyProtection="1">
      <protection locked="0"/>
    </xf>
    <xf numFmtId="0" fontId="21" fillId="0" borderId="0" xfId="0" applyFont="1" applyProtection="1">
      <protection locked="0"/>
    </xf>
    <xf numFmtId="0" fontId="21" fillId="0" borderId="0" xfId="271" applyFont="1" applyProtection="1">
      <protection locked="0"/>
    </xf>
    <xf numFmtId="168" fontId="21" fillId="0" borderId="0" xfId="271" applyNumberFormat="1" applyFont="1" applyProtection="1">
      <protection locked="0"/>
    </xf>
    <xf numFmtId="0" fontId="29" fillId="0" borderId="1" xfId="0" applyFont="1" applyBorder="1"/>
    <xf numFmtId="0" fontId="16" fillId="0" borderId="2" xfId="0" applyFont="1" applyBorder="1" applyAlignment="1">
      <alignment horizontal="left"/>
    </xf>
    <xf numFmtId="0" fontId="16" fillId="0" borderId="2" xfId="0" applyFont="1" applyBorder="1"/>
    <xf numFmtId="0" fontId="29" fillId="0" borderId="8" xfId="0" applyFont="1" applyBorder="1"/>
    <xf numFmtId="0" fontId="29" fillId="0" borderId="9" xfId="0" applyFont="1" applyBorder="1"/>
    <xf numFmtId="0" fontId="63" fillId="0" borderId="0" xfId="0" applyFont="1" applyAlignment="1">
      <alignment vertical="center" wrapText="1"/>
    </xf>
    <xf numFmtId="0" fontId="63" fillId="0" borderId="0" xfId="0" applyFont="1" applyAlignment="1">
      <alignment vertical="center"/>
    </xf>
    <xf numFmtId="0" fontId="63" fillId="0" borderId="0" xfId="0" applyFont="1" applyAlignment="1">
      <alignment horizontal="left" vertical="center" indent="1"/>
    </xf>
    <xf numFmtId="0" fontId="64" fillId="0" borderId="0" xfId="0" applyFont="1" applyAlignment="1">
      <alignment horizontal="left" vertical="center"/>
    </xf>
    <xf numFmtId="49" fontId="40" fillId="0" borderId="0" xfId="0" applyNumberFormat="1" applyFont="1" applyAlignment="1">
      <alignment horizontal="center"/>
    </xf>
    <xf numFmtId="0" fontId="45" fillId="0" borderId="0" xfId="0" applyFont="1"/>
    <xf numFmtId="5" fontId="68" fillId="0" borderId="11" xfId="541" applyNumberFormat="1" applyFont="1" applyBorder="1" applyAlignment="1" applyProtection="1">
      <alignment horizontal="center"/>
    </xf>
    <xf numFmtId="5" fontId="68" fillId="42" borderId="11" xfId="541" applyNumberFormat="1" applyFont="1" applyFill="1" applyBorder="1" applyAlignment="1" applyProtection="1">
      <alignment horizontal="center"/>
    </xf>
    <xf numFmtId="5" fontId="68" fillId="2" borderId="11" xfId="541" applyNumberFormat="1" applyFont="1" applyFill="1" applyBorder="1" applyAlignment="1" applyProtection="1">
      <alignment horizontal="center"/>
    </xf>
    <xf numFmtId="0" fontId="45" fillId="0" borderId="0" xfId="0" applyFont="1" applyAlignment="1">
      <alignment vertical="top"/>
    </xf>
    <xf numFmtId="0" fontId="45" fillId="2" borderId="0" xfId="0" applyFont="1" applyFill="1" applyAlignment="1">
      <alignment vertical="top" wrapText="1"/>
    </xf>
    <xf numFmtId="0" fontId="70" fillId="0" borderId="13" xfId="0" applyFont="1" applyBorder="1" applyAlignment="1">
      <alignment vertical="top" wrapText="1"/>
    </xf>
    <xf numFmtId="0" fontId="30" fillId="0" borderId="0" xfId="0" applyFont="1" applyAlignment="1">
      <alignment vertical="top" wrapText="1"/>
    </xf>
    <xf numFmtId="0" fontId="70" fillId="2" borderId="13" xfId="0" applyFont="1" applyFill="1" applyBorder="1" applyAlignment="1">
      <alignment vertical="top" wrapText="1"/>
    </xf>
    <xf numFmtId="0" fontId="70" fillId="0" borderId="0" xfId="0" applyFont="1" applyAlignment="1">
      <alignment vertical="top" wrapText="1"/>
    </xf>
    <xf numFmtId="0" fontId="70" fillId="2" borderId="0" xfId="0" applyFont="1" applyFill="1" applyAlignment="1">
      <alignment vertical="top" wrapText="1"/>
    </xf>
    <xf numFmtId="0" fontId="45" fillId="0" borderId="0" xfId="0" applyFont="1" applyAlignment="1">
      <alignment horizontal="right" vertical="top" wrapText="1"/>
    </xf>
    <xf numFmtId="168" fontId="45" fillId="5" borderId="6" xfId="0" applyNumberFormat="1" applyFont="1" applyFill="1" applyBorder="1" applyAlignment="1" applyProtection="1">
      <alignment horizontal="right" vertical="top" wrapText="1"/>
      <protection locked="0"/>
    </xf>
    <xf numFmtId="168" fontId="45" fillId="0" borderId="6" xfId="0" applyNumberFormat="1" applyFont="1" applyBorder="1" applyAlignment="1">
      <alignment horizontal="right" vertical="top" wrapText="1"/>
    </xf>
    <xf numFmtId="0" fontId="54" fillId="0" borderId="0" xfId="0" applyFont="1" applyAlignment="1">
      <alignment horizontal="left" vertical="center"/>
    </xf>
    <xf numFmtId="0" fontId="23" fillId="0" borderId="2" xfId="543" applyFont="1" applyBorder="1" applyAlignment="1">
      <alignment horizontal="center"/>
    </xf>
    <xf numFmtId="0" fontId="0" fillId="0" borderId="0" xfId="543" applyFont="1"/>
    <xf numFmtId="168" fontId="45" fillId="0" borderId="11" xfId="0" applyNumberFormat="1" applyFont="1" applyBorder="1" applyAlignment="1">
      <alignment vertical="top" wrapText="1"/>
    </xf>
    <xf numFmtId="168" fontId="45" fillId="4" borderId="11" xfId="0" applyNumberFormat="1" applyFont="1" applyFill="1" applyBorder="1" applyAlignment="1">
      <alignment vertical="top" wrapText="1"/>
    </xf>
    <xf numFmtId="0" fontId="94" fillId="0" borderId="0" xfId="0" applyFont="1" applyAlignment="1">
      <alignment horizontal="left" vertical="top"/>
    </xf>
    <xf numFmtId="0" fontId="95" fillId="0" borderId="0" xfId="0" applyFont="1" applyAlignment="1">
      <alignment horizontal="left" vertical="top"/>
    </xf>
    <xf numFmtId="0" fontId="63" fillId="0" borderId="0" xfId="0" applyFont="1"/>
    <xf numFmtId="0" fontId="23" fillId="8" borderId="11" xfId="542" applyFont="1" applyFill="1" applyBorder="1" applyAlignment="1">
      <alignment horizontal="left"/>
    </xf>
    <xf numFmtId="0" fontId="23" fillId="8" borderId="11" xfId="542" applyFont="1" applyFill="1" applyBorder="1" applyAlignment="1">
      <alignment horizontal="center"/>
    </xf>
    <xf numFmtId="0" fontId="53" fillId="8" borderId="11" xfId="542" applyFont="1" applyFill="1" applyBorder="1" applyAlignment="1">
      <alignment horizontal="left"/>
    </xf>
    <xf numFmtId="0" fontId="53" fillId="0" borderId="11" xfId="542" applyFont="1" applyBorder="1" applyAlignment="1">
      <alignment horizontal="left"/>
    </xf>
    <xf numFmtId="0" fontId="23" fillId="0" borderId="0" xfId="271" applyFont="1" applyAlignment="1" applyProtection="1">
      <alignment horizontal="center" wrapText="1"/>
      <protection locked="0"/>
    </xf>
    <xf numFmtId="0" fontId="25" fillId="0" borderId="0" xfId="271" applyAlignment="1" applyProtection="1">
      <alignment vertical="top" wrapText="1"/>
      <protection locked="0"/>
    </xf>
    <xf numFmtId="0" fontId="23" fillId="0" borderId="0" xfId="271" applyFont="1" applyAlignment="1" applyProtection="1">
      <alignment vertical="top" wrapText="1"/>
      <protection locked="0"/>
    </xf>
    <xf numFmtId="0" fontId="30" fillId="0" borderId="8" xfId="569" applyFont="1" applyBorder="1" applyAlignment="1">
      <alignment vertical="top" wrapText="1"/>
    </xf>
    <xf numFmtId="0" fontId="30" fillId="0" borderId="0" xfId="569" applyFont="1" applyAlignment="1">
      <alignment vertical="top" wrapText="1"/>
    </xf>
    <xf numFmtId="0" fontId="47" fillId="2" borderId="11" xfId="569" applyFont="1" applyFill="1" applyBorder="1" applyAlignment="1">
      <alignment horizontal="left" vertical="top" wrapText="1"/>
    </xf>
    <xf numFmtId="6" fontId="45" fillId="4" borderId="11" xfId="569" applyNumberFormat="1" applyFont="1" applyFill="1" applyBorder="1" applyAlignment="1">
      <alignment vertical="top" wrapText="1"/>
    </xf>
    <xf numFmtId="0" fontId="45" fillId="0" borderId="8" xfId="569" applyFont="1" applyBorder="1" applyAlignment="1">
      <alignment vertical="top" wrapText="1"/>
    </xf>
    <xf numFmtId="0" fontId="45" fillId="0" borderId="0" xfId="569" applyFont="1" applyAlignment="1">
      <alignment vertical="top" wrapText="1"/>
    </xf>
    <xf numFmtId="6" fontId="45" fillId="0" borderId="11" xfId="569" applyNumberFormat="1" applyFont="1" applyBorder="1" applyAlignment="1">
      <alignment vertical="top" wrapText="1"/>
    </xf>
    <xf numFmtId="6" fontId="45" fillId="5" borderId="11" xfId="569" applyNumberFormat="1" applyFont="1" applyFill="1" applyBorder="1" applyAlignment="1" applyProtection="1">
      <alignment vertical="top" wrapText="1"/>
      <protection locked="0"/>
    </xf>
    <xf numFmtId="6" fontId="45" fillId="6" borderId="11" xfId="569" applyNumberFormat="1" applyFont="1" applyFill="1" applyBorder="1" applyAlignment="1">
      <alignment horizontal="center" vertical="top" wrapText="1"/>
    </xf>
    <xf numFmtId="0" fontId="45" fillId="0" borderId="11" xfId="569" applyFont="1" applyBorder="1" applyAlignment="1">
      <alignment horizontal="right" vertical="top" wrapText="1"/>
    </xf>
    <xf numFmtId="0" fontId="46" fillId="0" borderId="11" xfId="569" applyFont="1" applyBorder="1" applyAlignment="1">
      <alignment horizontal="right" vertical="top" wrapText="1"/>
    </xf>
    <xf numFmtId="0" fontId="45" fillId="0" borderId="11" xfId="569" applyFont="1" applyBorder="1" applyAlignment="1">
      <alignment horizontal="right" vertical="top"/>
    </xf>
    <xf numFmtId="6" fontId="46" fillId="0" borderId="11" xfId="569" applyNumberFormat="1" applyFont="1" applyBorder="1" applyAlignment="1">
      <alignment vertical="top" wrapText="1"/>
    </xf>
    <xf numFmtId="0" fontId="46" fillId="0" borderId="8" xfId="569" applyFont="1" applyBorder="1" applyAlignment="1">
      <alignment vertical="top" wrapText="1"/>
    </xf>
    <xf numFmtId="0" fontId="46" fillId="0" borderId="0" xfId="569" applyFont="1" applyAlignment="1">
      <alignment vertical="top" wrapText="1"/>
    </xf>
    <xf numFmtId="0" fontId="19" fillId="0" borderId="11" xfId="569" applyFont="1" applyBorder="1" applyAlignment="1">
      <alignment horizontal="right" vertical="top" wrapText="1"/>
    </xf>
    <xf numFmtId="0" fontId="46" fillId="0" borderId="0" xfId="569" applyFont="1" applyAlignment="1">
      <alignment horizontal="left" vertical="top"/>
    </xf>
    <xf numFmtId="6" fontId="45" fillId="0" borderId="0" xfId="569" applyNumberFormat="1" applyFont="1" applyAlignment="1">
      <alignment horizontal="left" vertical="top"/>
    </xf>
    <xf numFmtId="0" fontId="95" fillId="0" borderId="0" xfId="569" applyFont="1" applyAlignment="1">
      <alignment horizontal="left" vertical="top"/>
    </xf>
    <xf numFmtId="6" fontId="45" fillId="0" borderId="0" xfId="569" applyNumberFormat="1" applyFont="1" applyAlignment="1">
      <alignment vertical="top" wrapText="1"/>
    </xf>
    <xf numFmtId="0" fontId="45" fillId="0" borderId="0" xfId="569" applyFont="1" applyAlignment="1">
      <alignment horizontal="left" vertical="top"/>
    </xf>
    <xf numFmtId="0" fontId="45" fillId="0" borderId="12" xfId="569" applyFont="1" applyBorder="1" applyAlignment="1">
      <alignment vertical="top" wrapText="1"/>
    </xf>
    <xf numFmtId="0" fontId="23" fillId="0" borderId="0" xfId="569" applyFont="1" applyAlignment="1">
      <alignment horizontal="left" vertical="top"/>
    </xf>
    <xf numFmtId="0" fontId="98" fillId="0" borderId="0" xfId="569" applyFont="1" applyAlignment="1">
      <alignment horizontal="left" vertical="top"/>
    </xf>
    <xf numFmtId="0" fontId="54" fillId="0" borderId="0" xfId="569" applyFont="1" applyAlignment="1">
      <alignment horizontal="left" vertical="center"/>
    </xf>
    <xf numFmtId="0" fontId="31" fillId="0" borderId="0" xfId="569" applyFont="1" applyAlignment="1">
      <alignment vertical="top" wrapText="1"/>
    </xf>
    <xf numFmtId="0" fontId="31" fillId="0" borderId="12" xfId="569" applyFont="1" applyBorder="1" applyAlignment="1">
      <alignment vertical="top" wrapText="1"/>
    </xf>
    <xf numFmtId="0" fontId="31" fillId="0" borderId="8" xfId="569" applyFont="1" applyBorder="1" applyAlignment="1">
      <alignment vertical="top" wrapText="1"/>
    </xf>
    <xf numFmtId="0" fontId="45" fillId="0" borderId="0" xfId="569" applyFont="1" applyAlignment="1">
      <alignment vertical="top"/>
    </xf>
    <xf numFmtId="168" fontId="45" fillId="0" borderId="0" xfId="569" applyNumberFormat="1" applyFont="1" applyAlignment="1" applyProtection="1">
      <alignment horizontal="right" vertical="top" wrapText="1"/>
      <protection locked="0"/>
    </xf>
    <xf numFmtId="0" fontId="16" fillId="0" borderId="0" xfId="569" applyAlignment="1">
      <alignment vertical="top"/>
    </xf>
    <xf numFmtId="0" fontId="45" fillId="0" borderId="0" xfId="569" applyFont="1" applyAlignment="1">
      <alignment horizontal="right" vertical="top" wrapText="1"/>
    </xf>
    <xf numFmtId="0" fontId="23" fillId="0" borderId="0" xfId="569" applyFont="1" applyAlignment="1">
      <alignment horizontal="left" vertical="top" wrapText="1"/>
    </xf>
    <xf numFmtId="168" fontId="45" fillId="0" borderId="0" xfId="569" applyNumberFormat="1" applyFont="1" applyAlignment="1">
      <alignment horizontal="right" vertical="top" wrapText="1"/>
    </xf>
    <xf numFmtId="0" fontId="16" fillId="0" borderId="0" xfId="569" applyAlignment="1" applyProtection="1">
      <alignment horizontal="left" vertical="top" wrapText="1"/>
      <protection locked="0"/>
    </xf>
    <xf numFmtId="0" fontId="70" fillId="0" borderId="0" xfId="569" applyFont="1" applyAlignment="1">
      <alignment vertical="top" wrapText="1"/>
    </xf>
    <xf numFmtId="0" fontId="70" fillId="0" borderId="12" xfId="569" applyFont="1" applyBorder="1" applyAlignment="1">
      <alignment vertical="top" wrapText="1"/>
    </xf>
    <xf numFmtId="0" fontId="70" fillId="0" borderId="8" xfId="569" applyFont="1" applyBorder="1" applyAlignment="1">
      <alignment vertical="top" wrapText="1"/>
    </xf>
    <xf numFmtId="0" fontId="30" fillId="0" borderId="0" xfId="569" applyFont="1" applyAlignment="1">
      <alignment horizontal="right" vertical="top" wrapText="1"/>
    </xf>
    <xf numFmtId="0" fontId="70" fillId="0" borderId="0" xfId="569" applyFont="1" applyAlignment="1">
      <alignment horizontal="right" vertical="top" wrapText="1"/>
    </xf>
    <xf numFmtId="0" fontId="46" fillId="0" borderId="3" xfId="569" applyFont="1" applyBorder="1" applyAlignment="1">
      <alignment horizontal="left"/>
    </xf>
    <xf numFmtId="0" fontId="46" fillId="0" borderId="13" xfId="569" applyFont="1" applyBorder="1" applyAlignment="1">
      <alignment horizontal="center" wrapText="1"/>
    </xf>
    <xf numFmtId="0" fontId="46" fillId="0" borderId="8" xfId="569" applyFont="1" applyBorder="1" applyAlignment="1">
      <alignment horizontal="center" wrapText="1"/>
    </xf>
    <xf numFmtId="0" fontId="46" fillId="0" borderId="0" xfId="569" applyFont="1" applyAlignment="1">
      <alignment horizontal="center" wrapText="1"/>
    </xf>
    <xf numFmtId="0" fontId="16" fillId="0" borderId="0" xfId="569"/>
    <xf numFmtId="0" fontId="22" fillId="0" borderId="0" xfId="569" applyFont="1" applyAlignment="1">
      <alignment horizontal="center" vertical="center"/>
    </xf>
    <xf numFmtId="0" fontId="23" fillId="0" borderId="0" xfId="569" applyFont="1"/>
    <xf numFmtId="0" fontId="16" fillId="0" borderId="1" xfId="569" applyBorder="1"/>
    <xf numFmtId="0" fontId="16" fillId="0" borderId="2" xfId="569" applyBorder="1"/>
    <xf numFmtId="0" fontId="16" fillId="0" borderId="8" xfId="569" applyBorder="1"/>
    <xf numFmtId="0" fontId="16" fillId="0" borderId="9" xfId="569" applyBorder="1"/>
    <xf numFmtId="0" fontId="16" fillId="0" borderId="6" xfId="569" applyBorder="1"/>
    <xf numFmtId="0" fontId="24" fillId="0" borderId="0" xfId="569" applyFont="1"/>
    <xf numFmtId="0" fontId="16" fillId="0" borderId="7" xfId="569" applyBorder="1"/>
    <xf numFmtId="0" fontId="16" fillId="0" borderId="12" xfId="569" applyBorder="1"/>
    <xf numFmtId="0" fontId="16" fillId="0" borderId="10" xfId="569" applyBorder="1"/>
    <xf numFmtId="0" fontId="24" fillId="0" borderId="0" xfId="569" applyFont="1" applyAlignment="1">
      <alignment vertical="top" wrapText="1"/>
    </xf>
    <xf numFmtId="0" fontId="16" fillId="0" borderId="0" xfId="569" applyAlignment="1">
      <alignment horizontal="right"/>
    </xf>
    <xf numFmtId="0" fontId="16" fillId="0" borderId="0" xfId="569" applyAlignment="1">
      <alignment vertical="center"/>
    </xf>
    <xf numFmtId="0" fontId="35" fillId="0" borderId="0" xfId="569" applyFont="1" applyAlignment="1">
      <alignment vertical="center" wrapText="1"/>
    </xf>
    <xf numFmtId="0" fontId="34" fillId="0" borderId="0" xfId="569" applyFont="1" applyAlignment="1">
      <alignment vertical="top" wrapText="1"/>
    </xf>
    <xf numFmtId="0" fontId="23" fillId="0" borderId="0" xfId="569" applyFont="1" applyAlignment="1">
      <alignment vertical="top" wrapText="1"/>
    </xf>
    <xf numFmtId="0" fontId="24" fillId="0" borderId="0" xfId="569" applyFont="1" applyAlignment="1">
      <alignment horizontal="left" vertical="top" wrapText="1"/>
    </xf>
    <xf numFmtId="164" fontId="16" fillId="0" borderId="0" xfId="569" applyNumberFormat="1" applyAlignment="1">
      <alignment horizontal="right"/>
    </xf>
    <xf numFmtId="168" fontId="16" fillId="0" borderId="0" xfId="569" applyNumberFormat="1" applyAlignment="1">
      <alignment horizontal="right"/>
    </xf>
    <xf numFmtId="0" fontId="96" fillId="0" borderId="0" xfId="569" applyFont="1" applyAlignment="1">
      <alignment horizontal="left" vertical="top" wrapText="1"/>
    </xf>
    <xf numFmtId="168" fontId="16" fillId="0" borderId="0" xfId="569" applyNumberFormat="1" applyAlignment="1">
      <alignment wrapText="1"/>
    </xf>
    <xf numFmtId="0" fontId="21" fillId="0" borderId="11" xfId="253" applyFont="1" applyBorder="1" applyAlignment="1">
      <alignment horizontal="center" wrapText="1"/>
    </xf>
    <xf numFmtId="0" fontId="21" fillId="0" borderId="0" xfId="253" applyFont="1" applyAlignment="1">
      <alignment horizontal="center" wrapText="1"/>
    </xf>
    <xf numFmtId="3" fontId="21" fillId="0" borderId="11" xfId="271" applyNumberFormat="1" applyFont="1" applyBorder="1"/>
    <xf numFmtId="3" fontId="21" fillId="0" borderId="0" xfId="271" applyNumberFormat="1" applyFont="1"/>
    <xf numFmtId="0" fontId="55" fillId="0" borderId="0" xfId="271" applyFont="1" applyAlignment="1">
      <alignment horizontal="left"/>
    </xf>
    <xf numFmtId="0" fontId="55" fillId="0" borderId="0" xfId="271" applyFont="1" applyAlignment="1">
      <alignment horizontal="right"/>
    </xf>
    <xf numFmtId="168" fontId="21" fillId="0" borderId="11" xfId="271" applyNumberFormat="1" applyFont="1" applyBorder="1"/>
    <xf numFmtId="168" fontId="21" fillId="0" borderId="0" xfId="271" applyNumberFormat="1" applyFont="1"/>
    <xf numFmtId="0" fontId="16" fillId="0" borderId="3" xfId="569" applyBorder="1"/>
    <xf numFmtId="0" fontId="97" fillId="0" borderId="0" xfId="1834"/>
    <xf numFmtId="0" fontId="0" fillId="0" borderId="0" xfId="0" applyAlignment="1">
      <alignment horizontal="left" vertical="top"/>
    </xf>
    <xf numFmtId="0" fontId="96" fillId="0" borderId="0" xfId="0" applyFont="1" applyAlignment="1">
      <alignment vertical="top" wrapText="1"/>
    </xf>
    <xf numFmtId="0" fontId="45" fillId="0" borderId="0" xfId="271" applyFont="1" applyAlignment="1">
      <alignment vertical="top" wrapText="1"/>
    </xf>
    <xf numFmtId="0" fontId="23" fillId="0" borderId="12" xfId="543" applyFont="1" applyBorder="1" applyAlignment="1">
      <alignment horizontal="right"/>
    </xf>
    <xf numFmtId="0" fontId="39" fillId="0" borderId="0" xfId="1192" applyFont="1"/>
    <xf numFmtId="0" fontId="45" fillId="0" borderId="11" xfId="0" applyFont="1" applyBorder="1" applyAlignment="1">
      <alignment horizontal="right" vertical="center"/>
    </xf>
    <xf numFmtId="0" fontId="39" fillId="0" borderId="0" xfId="0" applyFont="1" applyAlignment="1">
      <alignment vertical="top" wrapText="1"/>
    </xf>
    <xf numFmtId="6" fontId="46" fillId="0" borderId="0" xfId="569" applyNumberFormat="1" applyFont="1" applyAlignment="1">
      <alignment horizontal="right" vertical="top"/>
    </xf>
    <xf numFmtId="168" fontId="25" fillId="0" borderId="28" xfId="540" applyNumberFormat="1" applyBorder="1" applyAlignment="1" applyProtection="1">
      <alignment horizontal="center"/>
    </xf>
    <xf numFmtId="168" fontId="25" fillId="0" borderId="29" xfId="540" applyNumberFormat="1" applyBorder="1" applyAlignment="1" applyProtection="1">
      <alignment horizontal="center"/>
    </xf>
    <xf numFmtId="168" fontId="25" fillId="0" borderId="30" xfId="540" applyNumberFormat="1" applyBorder="1" applyAlignment="1" applyProtection="1">
      <alignment horizontal="center"/>
    </xf>
    <xf numFmtId="168" fontId="25" fillId="0" borderId="31" xfId="540" applyNumberFormat="1" applyBorder="1" applyAlignment="1" applyProtection="1">
      <alignment horizontal="center"/>
    </xf>
    <xf numFmtId="168" fontId="25" fillId="0" borderId="32" xfId="540" applyNumberFormat="1" applyBorder="1" applyAlignment="1" applyProtection="1">
      <alignment horizontal="center"/>
    </xf>
    <xf numFmtId="168" fontId="25" fillId="0" borderId="33" xfId="540" applyNumberFormat="1" applyBorder="1" applyAlignment="1" applyProtection="1">
      <alignment horizontal="center"/>
    </xf>
    <xf numFmtId="168" fontId="25" fillId="0" borderId="34" xfId="540" applyNumberFormat="1" applyBorder="1" applyAlignment="1" applyProtection="1">
      <alignment horizontal="center"/>
    </xf>
    <xf numFmtId="168" fontId="25" fillId="0" borderId="35" xfId="540" applyNumberFormat="1" applyBorder="1" applyAlignment="1" applyProtection="1">
      <alignment horizontal="center"/>
    </xf>
    <xf numFmtId="168" fontId="25" fillId="0" borderId="36" xfId="540" applyNumberFormat="1" applyBorder="1" applyAlignment="1" applyProtection="1">
      <alignment horizontal="center"/>
    </xf>
    <xf numFmtId="168" fontId="25" fillId="0" borderId="37" xfId="540" applyNumberFormat="1" applyBorder="1" applyAlignment="1" applyProtection="1">
      <alignment horizontal="center"/>
    </xf>
    <xf numFmtId="168" fontId="25" fillId="0" borderId="38" xfId="540" applyNumberFormat="1" applyBorder="1" applyAlignment="1" applyProtection="1">
      <alignment horizontal="center"/>
    </xf>
    <xf numFmtId="168" fontId="25" fillId="0" borderId="39" xfId="540" applyNumberFormat="1" applyBorder="1" applyAlignment="1" applyProtection="1">
      <alignment horizontal="center"/>
    </xf>
    <xf numFmtId="168" fontId="25" fillId="0" borderId="40" xfId="540" applyNumberFormat="1" applyBorder="1" applyAlignment="1" applyProtection="1">
      <alignment horizontal="center"/>
    </xf>
    <xf numFmtId="168" fontId="25" fillId="0" borderId="0" xfId="540" applyNumberFormat="1" applyAlignment="1" applyProtection="1">
      <alignment horizontal="center"/>
    </xf>
    <xf numFmtId="168" fontId="25" fillId="0" borderId="14" xfId="540" applyNumberFormat="1" applyBorder="1" applyAlignment="1" applyProtection="1">
      <alignment horizontal="center"/>
    </xf>
    <xf numFmtId="168" fontId="25" fillId="0" borderId="41" xfId="540" applyNumberFormat="1" applyBorder="1" applyAlignment="1" applyProtection="1">
      <alignment horizontal="center"/>
    </xf>
    <xf numFmtId="168" fontId="25" fillId="0" borderId="42" xfId="540" applyNumberFormat="1" applyBorder="1" applyAlignment="1" applyProtection="1">
      <alignment horizontal="center"/>
    </xf>
    <xf numFmtId="168" fontId="25" fillId="0" borderId="43" xfId="540" applyNumberFormat="1" applyBorder="1" applyAlignment="1" applyProtection="1">
      <alignment horizontal="center"/>
    </xf>
    <xf numFmtId="168" fontId="25" fillId="0" borderId="44" xfId="540" applyNumberFormat="1" applyBorder="1" applyAlignment="1" applyProtection="1">
      <alignment horizontal="center"/>
    </xf>
    <xf numFmtId="0" fontId="16" fillId="0" borderId="0" xfId="1192"/>
    <xf numFmtId="0" fontId="39" fillId="0" borderId="0" xfId="0" applyFont="1" applyAlignment="1">
      <alignment horizontal="left" vertical="top"/>
    </xf>
    <xf numFmtId="0" fontId="39" fillId="0" borderId="0" xfId="0" applyFont="1" applyAlignment="1">
      <alignment vertical="top"/>
    </xf>
    <xf numFmtId="0" fontId="16" fillId="0" borderId="0" xfId="569" applyAlignment="1">
      <alignment horizontal="center"/>
    </xf>
    <xf numFmtId="49" fontId="23" fillId="0" borderId="0" xfId="569" applyNumberFormat="1" applyFont="1" applyAlignment="1">
      <alignment horizontal="center"/>
    </xf>
    <xf numFmtId="0" fontId="43" fillId="0" borderId="0" xfId="569" applyFont="1" applyAlignment="1">
      <alignment horizontal="center"/>
    </xf>
    <xf numFmtId="0" fontId="16" fillId="5" borderId="6" xfId="569" applyFill="1" applyBorder="1" applyProtection="1">
      <protection locked="0"/>
    </xf>
    <xf numFmtId="0" fontId="17" fillId="0" borderId="0" xfId="244" applyAlignment="1" applyProtection="1">
      <alignment horizontal="center"/>
    </xf>
    <xf numFmtId="49" fontId="16" fillId="0" borderId="0" xfId="569" applyNumberFormat="1" applyAlignment="1">
      <alignment horizontal="center"/>
    </xf>
    <xf numFmtId="0" fontId="16" fillId="0" borderId="0" xfId="569" applyAlignment="1">
      <alignment horizontal="center" vertical="center"/>
    </xf>
    <xf numFmtId="0" fontId="16" fillId="0" borderId="0" xfId="1192" applyAlignment="1">
      <alignment horizontal="center"/>
    </xf>
    <xf numFmtId="0" fontId="16" fillId="0" borderId="0" xfId="569" applyAlignment="1">
      <alignment horizontal="left" indent="4"/>
    </xf>
    <xf numFmtId="0" fontId="16" fillId="0" borderId="0" xfId="569" quotePrefix="1" applyAlignment="1">
      <alignment horizontal="left"/>
    </xf>
    <xf numFmtId="0" fontId="34" fillId="0" borderId="0" xfId="569" applyFont="1"/>
    <xf numFmtId="0" fontId="16" fillId="0" borderId="0" xfId="1192" applyAlignment="1" applyProtection="1">
      <alignment horizontal="left"/>
      <protection locked="0"/>
    </xf>
    <xf numFmtId="0" fontId="16" fillId="0" borderId="0" xfId="569" applyAlignment="1" applyProtection="1">
      <alignment horizontal="left"/>
      <protection locked="0"/>
    </xf>
    <xf numFmtId="49" fontId="16" fillId="0" borderId="0" xfId="1192" applyNumberFormat="1" applyAlignment="1">
      <alignment horizontal="center"/>
    </xf>
    <xf numFmtId="0" fontId="43" fillId="0" borderId="0" xfId="1192" applyFont="1" applyAlignment="1">
      <alignment horizontal="center"/>
    </xf>
    <xf numFmtId="0" fontId="23" fillId="0" borderId="0" xfId="1192" applyFont="1" applyAlignment="1">
      <alignment horizontal="left"/>
    </xf>
    <xf numFmtId="4" fontId="16" fillId="0" borderId="0" xfId="1192" applyNumberFormat="1" applyAlignment="1">
      <alignment horizontal="left"/>
    </xf>
    <xf numFmtId="0" fontId="23" fillId="0" borderId="0" xfId="569" quotePrefix="1" applyFont="1" applyAlignment="1">
      <alignment horizontal="center"/>
    </xf>
    <xf numFmtId="49" fontId="16" fillId="0" borderId="0" xfId="569" applyNumberFormat="1"/>
    <xf numFmtId="0" fontId="41" fillId="0" borderId="0" xfId="569" applyFont="1" applyAlignment="1">
      <alignment horizontal="left"/>
    </xf>
    <xf numFmtId="4" fontId="43" fillId="0" borderId="0" xfId="569" applyNumberFormat="1" applyFont="1" applyAlignment="1">
      <alignment horizontal="center"/>
    </xf>
    <xf numFmtId="4" fontId="16" fillId="0" borderId="0" xfId="569" applyNumberFormat="1" applyAlignment="1">
      <alignment horizontal="center"/>
    </xf>
    <xf numFmtId="4" fontId="16" fillId="0" borderId="0" xfId="569" applyNumberFormat="1"/>
    <xf numFmtId="0" fontId="40" fillId="0" borderId="0" xfId="569" applyFont="1" applyAlignment="1">
      <alignment horizontal="left"/>
    </xf>
    <xf numFmtId="0" fontId="17" fillId="0" borderId="0" xfId="244" applyNumberFormat="1" applyFill="1" applyAlignment="1" applyProtection="1">
      <alignment horizontal="left"/>
      <protection locked="0"/>
    </xf>
    <xf numFmtId="0" fontId="45" fillId="0" borderId="11" xfId="0" applyFont="1" applyBorder="1" applyAlignment="1" applyProtection="1">
      <alignment horizontal="right" vertical="top" wrapText="1"/>
      <protection locked="0"/>
    </xf>
    <xf numFmtId="0" fontId="16" fillId="0" borderId="11" xfId="271" applyFont="1" applyBorder="1" applyAlignment="1">
      <alignment horizontal="right" vertical="top" wrapText="1"/>
    </xf>
    <xf numFmtId="0" fontId="24" fillId="0" borderId="0" xfId="569" applyFont="1" applyAlignment="1">
      <alignment horizontal="left"/>
    </xf>
    <xf numFmtId="0" fontId="94" fillId="0" borderId="0" xfId="0" applyFont="1"/>
    <xf numFmtId="0" fontId="105" fillId="0" borderId="0" xfId="0" applyFont="1" applyAlignment="1">
      <alignment horizontal="left" vertical="top"/>
    </xf>
    <xf numFmtId="0" fontId="106" fillId="0" borderId="0" xfId="0" applyFont="1" applyAlignment="1">
      <alignment horizontal="left" vertical="top"/>
    </xf>
    <xf numFmtId="168" fontId="24" fillId="0" borderId="0" xfId="0" applyNumberFormat="1" applyFont="1" applyAlignment="1">
      <alignment horizontal="left" vertical="top" wrapText="1"/>
    </xf>
    <xf numFmtId="168" fontId="45" fillId="5" borderId="11" xfId="0" applyNumberFormat="1" applyFont="1" applyFill="1" applyBorder="1" applyAlignment="1">
      <alignment vertical="top" wrapText="1"/>
    </xf>
    <xf numFmtId="0" fontId="16" fillId="0" borderId="0" xfId="271" applyFont="1" applyAlignment="1">
      <alignment horizontal="left" vertical="top"/>
    </xf>
    <xf numFmtId="0" fontId="45" fillId="0" borderId="0" xfId="569" applyFont="1"/>
    <xf numFmtId="4" fontId="16" fillId="0" borderId="0" xfId="1192" applyNumberFormat="1" applyAlignment="1">
      <alignment vertical="top" wrapText="1"/>
    </xf>
    <xf numFmtId="0" fontId="23" fillId="0" borderId="16" xfId="271" applyFont="1" applyBorder="1"/>
    <xf numFmtId="0" fontId="50" fillId="0" borderId="0" xfId="569" applyFont="1"/>
    <xf numFmtId="0" fontId="35" fillId="0" borderId="0" xfId="569" applyFont="1"/>
    <xf numFmtId="49" fontId="16" fillId="0" borderId="0" xfId="1192" applyNumberFormat="1" applyAlignment="1">
      <alignment vertical="top" wrapText="1"/>
    </xf>
    <xf numFmtId="0" fontId="47" fillId="0" borderId="9" xfId="543" applyFont="1" applyBorder="1" applyAlignment="1">
      <alignment vertical="top"/>
    </xf>
    <xf numFmtId="0" fontId="16" fillId="0" borderId="0" xfId="0" applyFont="1" applyAlignment="1">
      <alignment vertical="center"/>
    </xf>
    <xf numFmtId="0" fontId="107" fillId="0" borderId="0" xfId="0" applyFont="1"/>
    <xf numFmtId="3" fontId="94" fillId="0" borderId="0" xfId="0" applyNumberFormat="1" applyFont="1"/>
    <xf numFmtId="0" fontId="94" fillId="0" borderId="0" xfId="0" applyFont="1" applyAlignment="1">
      <alignment horizontal="left"/>
    </xf>
    <xf numFmtId="168" fontId="108" fillId="0" borderId="0" xfId="0" applyNumberFormat="1" applyFont="1" applyAlignment="1">
      <alignment horizontal="left" vertical="top"/>
    </xf>
    <xf numFmtId="0" fontId="94" fillId="0" borderId="0" xfId="0" applyFont="1" applyAlignment="1">
      <alignment horizontal="left" vertical="center"/>
    </xf>
    <xf numFmtId="0" fontId="110" fillId="0" borderId="0" xfId="0" applyFont="1"/>
    <xf numFmtId="172" fontId="16" fillId="0" borderId="8" xfId="543" applyNumberFormat="1" applyBorder="1"/>
    <xf numFmtId="0" fontId="16" fillId="0" borderId="8" xfId="4495" applyFont="1" applyBorder="1"/>
    <xf numFmtId="0" fontId="16" fillId="0" borderId="0" xfId="4495" applyFont="1"/>
    <xf numFmtId="0" fontId="22" fillId="0" borderId="0" xfId="4495" applyFont="1" applyAlignment="1">
      <alignment horizontal="center" vertical="center"/>
    </xf>
    <xf numFmtId="0" fontId="23" fillId="0" borderId="0" xfId="4495" applyFont="1" applyAlignment="1">
      <alignment horizontal="left"/>
    </xf>
    <xf numFmtId="0" fontId="23" fillId="0" borderId="0" xfId="4495" applyFont="1"/>
    <xf numFmtId="0" fontId="26" fillId="0" borderId="0" xfId="4495" applyFont="1" applyAlignment="1">
      <alignment horizontal="center" vertical="center"/>
    </xf>
    <xf numFmtId="0" fontId="26" fillId="0" borderId="27" xfId="4495" applyFont="1" applyBorder="1" applyAlignment="1">
      <alignment horizontal="center" vertical="center"/>
    </xf>
    <xf numFmtId="0" fontId="26" fillId="0" borderId="46" xfId="4495" applyFont="1" applyBorder="1" applyAlignment="1">
      <alignment horizontal="center" vertical="center"/>
    </xf>
    <xf numFmtId="0" fontId="34" fillId="0" borderId="0" xfId="4495" applyFont="1" applyAlignment="1">
      <alignment horizontal="left" vertical="center"/>
    </xf>
    <xf numFmtId="0" fontId="16" fillId="0" borderId="0" xfId="1192" quotePrefix="1" applyAlignment="1">
      <alignment horizontal="center"/>
    </xf>
    <xf numFmtId="0" fontId="40" fillId="0" borderId="0" xfId="4495" applyFont="1" applyAlignment="1">
      <alignment horizontal="left" vertical="center"/>
    </xf>
    <xf numFmtId="49" fontId="24" fillId="0" borderId="0" xfId="4495" applyNumberFormat="1" applyFont="1" applyAlignment="1">
      <alignment horizontal="left" vertical="top"/>
    </xf>
    <xf numFmtId="0" fontId="16" fillId="0" borderId="47" xfId="4495" applyFont="1" applyBorder="1" applyAlignment="1">
      <alignment horizontal="left" vertical="center"/>
    </xf>
    <xf numFmtId="0" fontId="26" fillId="0" borderId="48" xfId="4495" applyFont="1" applyBorder="1" applyAlignment="1">
      <alignment horizontal="center" vertical="center"/>
    </xf>
    <xf numFmtId="0" fontId="24" fillId="0" borderId="0" xfId="4495" applyFont="1"/>
    <xf numFmtId="0" fontId="24" fillId="0" borderId="0" xfId="4495" applyFont="1" applyAlignment="1">
      <alignment horizontal="left" vertical="top"/>
    </xf>
    <xf numFmtId="0" fontId="112" fillId="0" borderId="53" xfId="4496" applyFont="1" applyBorder="1" applyAlignment="1">
      <alignment horizontal="left" vertical="top"/>
    </xf>
    <xf numFmtId="0" fontId="16" fillId="0" borderId="0" xfId="4495" applyFont="1" applyAlignment="1">
      <alignment horizontal="left" vertical="center"/>
    </xf>
    <xf numFmtId="0" fontId="113" fillId="0" borderId="0" xfId="4496" applyFont="1" applyAlignment="1">
      <alignment vertical="center"/>
    </xf>
    <xf numFmtId="0" fontId="111" fillId="0" borderId="0" xfId="4496" applyFont="1"/>
    <xf numFmtId="0" fontId="111" fillId="0" borderId="0" xfId="4496" applyFont="1" applyAlignment="1">
      <alignment vertical="center"/>
    </xf>
    <xf numFmtId="0" fontId="114" fillId="0" borderId="0" xfId="4496" applyFont="1" applyAlignment="1">
      <alignment vertical="center"/>
    </xf>
    <xf numFmtId="0" fontId="16" fillId="0" borderId="0" xfId="4496" applyFont="1" applyAlignment="1">
      <alignment vertical="center"/>
    </xf>
    <xf numFmtId="0" fontId="24" fillId="0" borderId="3" xfId="4495" applyFont="1" applyBorder="1" applyAlignment="1">
      <alignment vertical="top" wrapText="1"/>
    </xf>
    <xf numFmtId="0" fontId="24" fillId="0" borderId="4" xfId="4495" applyFont="1" applyBorder="1" applyAlignment="1">
      <alignment vertical="top" wrapText="1"/>
    </xf>
    <xf numFmtId="164" fontId="109" fillId="0" borderId="4" xfId="4495" applyNumberFormat="1" applyBorder="1" applyAlignment="1">
      <alignment horizontal="right"/>
    </xf>
    <xf numFmtId="0" fontId="24" fillId="0" borderId="4" xfId="4495" applyFont="1" applyBorder="1"/>
    <xf numFmtId="0" fontId="23" fillId="0" borderId="5" xfId="4495" applyFont="1" applyBorder="1" applyAlignment="1">
      <alignment horizontal="right"/>
    </xf>
    <xf numFmtId="0" fontId="16" fillId="0" borderId="16" xfId="4495" applyFont="1" applyBorder="1"/>
    <xf numFmtId="0" fontId="16" fillId="0" borderId="16" xfId="4495" applyFont="1" applyBorder="1" applyAlignment="1">
      <alignment horizontal="left" vertical="top"/>
    </xf>
    <xf numFmtId="0" fontId="24" fillId="0" borderId="16" xfId="4495" applyFont="1" applyBorder="1" applyAlignment="1">
      <alignment horizontal="left" vertical="top" wrapText="1"/>
    </xf>
    <xf numFmtId="0" fontId="24" fillId="0" borderId="45" xfId="4495" applyFont="1" applyBorder="1" applyAlignment="1">
      <alignment horizontal="left" vertical="top" wrapText="1"/>
    </xf>
    <xf numFmtId="0" fontId="109" fillId="0" borderId="0" xfId="4495"/>
    <xf numFmtId="0" fontId="17" fillId="0" borderId="0" xfId="244" applyFill="1" applyBorder="1" applyAlignment="1" applyProtection="1">
      <alignment horizontal="left" vertical="top"/>
    </xf>
    <xf numFmtId="0" fontId="17" fillId="0" borderId="0" xfId="244" applyFill="1" applyBorder="1" applyAlignment="1" applyProtection="1">
      <alignment horizontal="left" vertical="top" wrapText="1"/>
    </xf>
    <xf numFmtId="0" fontId="24" fillId="0" borderId="0" xfId="4495" applyFont="1" applyAlignment="1">
      <alignment horizontal="right" vertical="top"/>
    </xf>
    <xf numFmtId="0" fontId="16" fillId="0" borderId="0" xfId="4495" applyFont="1" applyAlignment="1">
      <alignment vertical="center" wrapText="1"/>
    </xf>
    <xf numFmtId="0" fontId="111" fillId="0" borderId="53" xfId="4496" applyFont="1" applyBorder="1" applyAlignment="1">
      <alignment vertical="top" wrapText="1"/>
    </xf>
    <xf numFmtId="0" fontId="111" fillId="0" borderId="0" xfId="4496" applyFont="1" applyAlignment="1">
      <alignment vertical="top" wrapText="1"/>
    </xf>
    <xf numFmtId="10" fontId="111" fillId="0" borderId="0" xfId="4496" applyNumberFormat="1" applyFont="1" applyAlignment="1">
      <alignment vertical="top" wrapText="1"/>
    </xf>
    <xf numFmtId="0" fontId="111" fillId="0" borderId="54" xfId="4496" applyFont="1" applyBorder="1" applyAlignment="1">
      <alignment vertical="top" wrapText="1"/>
    </xf>
    <xf numFmtId="0" fontId="111" fillId="0" borderId="0" xfId="4496" applyFont="1" applyAlignment="1">
      <alignment vertical="top"/>
    </xf>
    <xf numFmtId="165" fontId="111" fillId="0" borderId="0" xfId="4496" applyNumberFormat="1" applyFont="1" applyAlignment="1">
      <alignment vertical="top" wrapText="1"/>
    </xf>
    <xf numFmtId="0" fontId="23" fillId="0" borderId="57" xfId="4495" applyFont="1" applyBorder="1"/>
    <xf numFmtId="0" fontId="23" fillId="0" borderId="58" xfId="4495" applyFont="1" applyBorder="1"/>
    <xf numFmtId="0" fontId="23" fillId="0" borderId="58" xfId="4495" applyFont="1" applyBorder="1" applyAlignment="1">
      <alignment horizontal="right"/>
    </xf>
    <xf numFmtId="0" fontId="23" fillId="0" borderId="59" xfId="4495" applyFont="1" applyBorder="1" applyAlignment="1">
      <alignment horizontal="right"/>
    </xf>
    <xf numFmtId="0" fontId="111" fillId="0" borderId="0" xfId="4496" applyFont="1" applyAlignment="1">
      <alignment horizontal="left" vertical="top"/>
    </xf>
    <xf numFmtId="0" fontId="26" fillId="0" borderId="57" xfId="4495" applyFont="1" applyBorder="1" applyAlignment="1">
      <alignment horizontal="center" vertical="center"/>
    </xf>
    <xf numFmtId="0" fontId="26" fillId="0" borderId="58" xfId="4495" applyFont="1" applyBorder="1" applyAlignment="1">
      <alignment horizontal="center" vertical="center"/>
    </xf>
    <xf numFmtId="0" fontId="26" fillId="0" borderId="59" xfId="4495" applyFont="1" applyBorder="1" applyAlignment="1">
      <alignment horizontal="center" vertical="center"/>
    </xf>
    <xf numFmtId="0" fontId="23" fillId="0" borderId="8" xfId="4495" applyFont="1" applyBorder="1"/>
    <xf numFmtId="0" fontId="24" fillId="0" borderId="0" xfId="4495" applyFont="1" applyAlignment="1">
      <alignment horizontal="left"/>
    </xf>
    <xf numFmtId="0" fontId="16" fillId="0" borderId="0" xfId="4495" applyFont="1" applyAlignment="1">
      <alignment horizontal="center"/>
    </xf>
    <xf numFmtId="0" fontId="32" fillId="0" borderId="0" xfId="4495" applyFont="1"/>
    <xf numFmtId="0" fontId="24" fillId="0" borderId="8" xfId="4495" applyFont="1" applyBorder="1"/>
    <xf numFmtId="0" fontId="45" fillId="0" borderId="8" xfId="4495" applyFont="1" applyBorder="1"/>
    <xf numFmtId="1" fontId="16" fillId="0" borderId="0" xfId="1192" applyNumberFormat="1"/>
    <xf numFmtId="0" fontId="16" fillId="0" borderId="3" xfId="4495" applyFont="1" applyBorder="1"/>
    <xf numFmtId="0" fontId="16" fillId="0" borderId="4" xfId="4495" applyFont="1" applyBorder="1"/>
    <xf numFmtId="0" fontId="16" fillId="0" borderId="0" xfId="1192" applyAlignment="1">
      <alignment wrapText="1"/>
    </xf>
    <xf numFmtId="0" fontId="24" fillId="0" borderId="0" xfId="4495" applyFont="1" applyAlignment="1">
      <alignment vertical="top" wrapText="1"/>
    </xf>
    <xf numFmtId="0" fontId="24" fillId="0" borderId="0" xfId="1192" applyFont="1"/>
    <xf numFmtId="0" fontId="24" fillId="0" borderId="3" xfId="4495" applyFont="1" applyBorder="1"/>
    <xf numFmtId="0" fontId="16" fillId="0" borderId="4" xfId="4495" applyFont="1" applyBorder="1" applyAlignment="1">
      <alignment horizontal="right"/>
    </xf>
    <xf numFmtId="1" fontId="16" fillId="0" borderId="0" xfId="4495" applyNumberFormat="1" applyFont="1" applyAlignment="1">
      <alignment horizontal="center"/>
    </xf>
    <xf numFmtId="0" fontId="45" fillId="0" borderId="0" xfId="4495" applyFont="1"/>
    <xf numFmtId="0" fontId="16" fillId="0" borderId="0" xfId="4495" applyFont="1" applyAlignment="1">
      <alignment horizontal="right"/>
    </xf>
    <xf numFmtId="0" fontId="24" fillId="0" borderId="0" xfId="4495" applyFont="1" applyAlignment="1">
      <alignment vertical="top"/>
    </xf>
    <xf numFmtId="0" fontId="24" fillId="0" borderId="27" xfId="4495" applyFont="1" applyBorder="1"/>
    <xf numFmtId="0" fontId="23" fillId="0" borderId="0" xfId="4495" applyFont="1" applyAlignment="1">
      <alignment vertical="top"/>
    </xf>
    <xf numFmtId="0" fontId="34" fillId="0" borderId="0" xfId="4495" applyFont="1" applyAlignment="1">
      <alignment vertical="top" wrapText="1"/>
    </xf>
    <xf numFmtId="0" fontId="16" fillId="0" borderId="0" xfId="4495" applyFont="1" applyAlignment="1">
      <alignment horizontal="left" vertical="top"/>
    </xf>
    <xf numFmtId="0" fontId="34" fillId="0" borderId="0" xfId="4495" applyFont="1" applyAlignment="1">
      <alignment vertical="top"/>
    </xf>
    <xf numFmtId="0" fontId="16" fillId="0" borderId="10" xfId="4495" applyFont="1" applyBorder="1" applyAlignment="1">
      <alignment horizontal="center"/>
    </xf>
    <xf numFmtId="0" fontId="16" fillId="0" borderId="16" xfId="4495" applyFont="1" applyBorder="1" applyAlignment="1">
      <alignment horizontal="center"/>
    </xf>
    <xf numFmtId="0" fontId="32" fillId="0" borderId="16" xfId="4495" applyFont="1" applyBorder="1"/>
    <xf numFmtId="0" fontId="24" fillId="0" borderId="16" xfId="4495" applyFont="1" applyBorder="1"/>
    <xf numFmtId="0" fontId="16" fillId="0" borderId="0" xfId="4496" applyFont="1" applyAlignment="1">
      <alignment vertical="top" wrapText="1"/>
    </xf>
    <xf numFmtId="0" fontId="23" fillId="0" borderId="0" xfId="1192" applyFont="1" applyAlignment="1">
      <alignment horizontal="right"/>
    </xf>
    <xf numFmtId="0" fontId="16" fillId="0" borderId="0" xfId="4496" applyFont="1"/>
    <xf numFmtId="0" fontId="16" fillId="0" borderId="0" xfId="4496" applyFont="1" applyAlignment="1">
      <alignment horizontal="left"/>
    </xf>
    <xf numFmtId="0" fontId="16" fillId="0" borderId="0" xfId="4496" applyFont="1" applyAlignment="1">
      <alignment horizontal="right"/>
    </xf>
    <xf numFmtId="0" fontId="24" fillId="0" borderId="0" xfId="4496" applyFont="1" applyAlignment="1">
      <alignment vertical="top" wrapText="1"/>
    </xf>
    <xf numFmtId="0" fontId="16" fillId="0" borderId="4" xfId="4496" applyFont="1" applyBorder="1"/>
    <xf numFmtId="0" fontId="23" fillId="0" borderId="4" xfId="4496" applyFont="1" applyBorder="1" applyAlignment="1">
      <alignment horizontal="right"/>
    </xf>
    <xf numFmtId="0" fontId="24" fillId="0" borderId="27" xfId="4495" applyFont="1" applyBorder="1" applyAlignment="1">
      <alignment horizontal="left" vertical="top"/>
    </xf>
    <xf numFmtId="0" fontId="16" fillId="0" borderId="27" xfId="4495" applyFont="1" applyBorder="1" applyAlignment="1">
      <alignment horizontal="left" vertical="top"/>
    </xf>
    <xf numFmtId="0" fontId="23" fillId="0" borderId="27" xfId="4495" applyFont="1" applyBorder="1" applyAlignment="1">
      <alignment horizontal="right"/>
    </xf>
    <xf numFmtId="0" fontId="16" fillId="0" borderId="27" xfId="4495" applyFont="1" applyBorder="1" applyAlignment="1">
      <alignment horizontal="center"/>
    </xf>
    <xf numFmtId="0" fontId="16" fillId="0" borderId="46" xfId="4495" applyFont="1" applyBorder="1" applyAlignment="1">
      <alignment horizontal="center"/>
    </xf>
    <xf numFmtId="164" fontId="24" fillId="0" borderId="0" xfId="4495" applyNumberFormat="1" applyFont="1" applyAlignment="1">
      <alignment horizontal="left" vertical="top" wrapText="1"/>
    </xf>
    <xf numFmtId="0" fontId="27" fillId="0" borderId="0" xfId="4495" applyFont="1"/>
    <xf numFmtId="0" fontId="24" fillId="0" borderId="0" xfId="4495" applyFont="1" applyAlignment="1">
      <alignment horizontal="right"/>
    </xf>
    <xf numFmtId="0" fontId="16" fillId="0" borderId="27" xfId="543" applyBorder="1"/>
    <xf numFmtId="0" fontId="16" fillId="0" borderId="46" xfId="543" applyBorder="1"/>
    <xf numFmtId="1" fontId="109" fillId="0" borderId="0" xfId="4495" applyNumberFormat="1"/>
    <xf numFmtId="0" fontId="16" fillId="0" borderId="0" xfId="4495" applyFont="1" applyAlignment="1">
      <alignment vertical="top" wrapText="1"/>
    </xf>
    <xf numFmtId="0" fontId="16" fillId="0" borderId="50" xfId="4495" applyFont="1" applyBorder="1" applyAlignment="1">
      <alignment vertical="top"/>
    </xf>
    <xf numFmtId="0" fontId="16" fillId="0" borderId="51" xfId="4495" applyFont="1" applyBorder="1" applyAlignment="1">
      <alignment vertical="top"/>
    </xf>
    <xf numFmtId="0" fontId="16" fillId="0" borderId="52" xfId="4495" applyFont="1" applyBorder="1" applyAlignment="1">
      <alignment vertical="top"/>
    </xf>
    <xf numFmtId="1" fontId="24" fillId="0" borderId="8" xfId="4495" applyNumberFormat="1" applyFont="1" applyBorder="1"/>
    <xf numFmtId="0" fontId="16" fillId="0" borderId="0" xfId="543" applyAlignment="1">
      <alignment vertical="top"/>
    </xf>
    <xf numFmtId="0" fontId="24" fillId="0" borderId="51" xfId="4495" applyFont="1" applyBorder="1" applyAlignment="1">
      <alignment horizontal="left" vertical="top"/>
    </xf>
    <xf numFmtId="0" fontId="24" fillId="0" borderId="52" xfId="4495" applyFont="1" applyBorder="1" applyAlignment="1">
      <alignment horizontal="left" vertical="top"/>
    </xf>
    <xf numFmtId="0" fontId="16" fillId="0" borderId="53" xfId="4495" applyFont="1" applyBorder="1" applyAlignment="1">
      <alignment vertical="top"/>
    </xf>
    <xf numFmtId="0" fontId="16" fillId="0" borderId="54" xfId="4495" applyFont="1" applyBorder="1" applyAlignment="1">
      <alignment vertical="top" wrapText="1"/>
    </xf>
    <xf numFmtId="0" fontId="51" fillId="0" borderId="53" xfId="4495" applyFont="1" applyBorder="1"/>
    <xf numFmtId="0" fontId="24" fillId="0" borderId="54" xfId="4495" applyFont="1" applyBorder="1" applyAlignment="1">
      <alignment horizontal="left" vertical="top"/>
    </xf>
    <xf numFmtId="0" fontId="16" fillId="0" borderId="53" xfId="4495" applyFont="1" applyBorder="1" applyAlignment="1">
      <alignment vertical="center" wrapText="1"/>
    </xf>
    <xf numFmtId="0" fontId="51" fillId="0" borderId="57" xfId="4495" applyFont="1" applyBorder="1"/>
    <xf numFmtId="0" fontId="24" fillId="0" borderId="58" xfId="4495" applyFont="1" applyBorder="1" applyAlignment="1">
      <alignment horizontal="left" vertical="top"/>
    </xf>
    <xf numFmtId="0" fontId="24" fillId="0" borderId="12" xfId="4495" applyFont="1" applyBorder="1"/>
    <xf numFmtId="0" fontId="16" fillId="0" borderId="57" xfId="4495" applyFont="1" applyBorder="1" applyAlignment="1">
      <alignment vertical="center"/>
    </xf>
    <xf numFmtId="0" fontId="16" fillId="0" borderId="58" xfId="4495" applyFont="1" applyBorder="1" applyAlignment="1">
      <alignment vertical="top"/>
    </xf>
    <xf numFmtId="0" fontId="16" fillId="0" borderId="59" xfId="4495" applyFont="1" applyBorder="1" applyAlignment="1">
      <alignment vertical="top"/>
    </xf>
    <xf numFmtId="0" fontId="16" fillId="0" borderId="0" xfId="4495" applyFont="1" applyAlignment="1">
      <alignment vertical="top"/>
    </xf>
    <xf numFmtId="0" fontId="24" fillId="0" borderId="4" xfId="4495" applyFont="1" applyBorder="1" applyAlignment="1">
      <alignment horizontal="left" vertical="top"/>
    </xf>
    <xf numFmtId="0" fontId="16" fillId="0" borderId="4" xfId="4495" applyFont="1" applyBorder="1" applyAlignment="1">
      <alignment horizontal="left" vertical="top"/>
    </xf>
    <xf numFmtId="0" fontId="16" fillId="0" borderId="2" xfId="4495" applyFont="1" applyBorder="1"/>
    <xf numFmtId="0" fontId="24" fillId="0" borderId="2" xfId="4495" applyFont="1" applyBorder="1"/>
    <xf numFmtId="0" fontId="16" fillId="0" borderId="2" xfId="4495" applyFont="1" applyBorder="1" applyAlignment="1">
      <alignment horizontal="center"/>
    </xf>
    <xf numFmtId="0" fontId="24" fillId="0" borderId="7" xfId="4495" applyFont="1" applyBorder="1"/>
    <xf numFmtId="0" fontId="32" fillId="0" borderId="0" xfId="4495" applyFont="1" applyAlignment="1">
      <alignment horizontal="right"/>
    </xf>
    <xf numFmtId="0" fontId="115" fillId="0" borderId="0" xfId="4495" applyFont="1" applyAlignment="1">
      <alignment horizontal="left" vertical="top" wrapText="1"/>
    </xf>
    <xf numFmtId="0" fontId="32" fillId="0" borderId="0" xfId="4495" applyFont="1" applyAlignment="1">
      <alignment horizontal="left" vertical="top"/>
    </xf>
    <xf numFmtId="0" fontId="24" fillId="0" borderId="0" xfId="4495" quotePrefix="1" applyFont="1" applyAlignment="1">
      <alignment horizontal="right"/>
    </xf>
    <xf numFmtId="0" fontId="16" fillId="0" borderId="0" xfId="4497"/>
    <xf numFmtId="0" fontId="24" fillId="0" borderId="0" xfId="4495" applyFont="1" applyAlignment="1">
      <alignment horizontal="left" vertical="top" wrapText="1" shrinkToFit="1"/>
    </xf>
    <xf numFmtId="0" fontId="109" fillId="0" borderId="0" xfId="4495" applyAlignment="1">
      <alignment vertical="top" wrapText="1"/>
    </xf>
    <xf numFmtId="0" fontId="24" fillId="0" borderId="4" xfId="4495" applyFont="1" applyBorder="1" applyAlignment="1">
      <alignment horizontal="left" vertical="top" wrapText="1" shrinkToFit="1"/>
    </xf>
    <xf numFmtId="0" fontId="32" fillId="0" borderId="8" xfId="4495" applyFont="1" applyBorder="1"/>
    <xf numFmtId="0" fontId="24" fillId="0" borderId="0" xfId="4495" quotePrefix="1" applyFont="1"/>
    <xf numFmtId="0" fontId="24" fillId="0" borderId="0" xfId="4495" applyFont="1" applyAlignment="1">
      <alignment horizontal="left" vertical="top" shrinkToFit="1"/>
    </xf>
    <xf numFmtId="0" fontId="40" fillId="0" borderId="0" xfId="4495" applyFont="1"/>
    <xf numFmtId="0" fontId="24" fillId="0" borderId="3" xfId="4495" applyFont="1" applyBorder="1" applyAlignment="1">
      <alignment horizontal="center"/>
    </xf>
    <xf numFmtId="0" fontId="109" fillId="0" borderId="8" xfId="4495" applyBorder="1"/>
    <xf numFmtId="0" fontId="23" fillId="0" borderId="8" xfId="4495" applyFont="1" applyBorder="1" applyAlignment="1">
      <alignment vertical="top"/>
    </xf>
    <xf numFmtId="0" fontId="109" fillId="0" borderId="0" xfId="4495" applyAlignment="1">
      <alignment vertical="top"/>
    </xf>
    <xf numFmtId="0" fontId="23" fillId="0" borderId="4" xfId="4495" applyFont="1" applyBorder="1" applyAlignment="1">
      <alignment horizontal="center" vertical="top"/>
    </xf>
    <xf numFmtId="0" fontId="115" fillId="0" borderId="0" xfId="4495" applyFont="1" applyAlignment="1">
      <alignment horizontal="left" vertical="top"/>
    </xf>
    <xf numFmtId="0" fontId="115" fillId="0" borderId="4" xfId="4495" applyFont="1" applyBorder="1" applyAlignment="1">
      <alignment horizontal="left" vertical="top"/>
    </xf>
    <xf numFmtId="168" fontId="16" fillId="0" borderId="0" xfId="4497" applyNumberFormat="1"/>
    <xf numFmtId="1" fontId="24" fillId="0" borderId="0" xfId="4495" applyNumberFormat="1" applyFont="1" applyAlignment="1">
      <alignment horizontal="center" vertical="top"/>
    </xf>
    <xf numFmtId="0" fontId="119" fillId="0" borderId="0" xfId="4495" applyFont="1" applyAlignment="1">
      <alignment vertical="top" wrapText="1"/>
    </xf>
    <xf numFmtId="0" fontId="24" fillId="0" borderId="6" xfId="4495" applyFont="1" applyBorder="1"/>
    <xf numFmtId="1" fontId="24" fillId="0" borderId="8" xfId="4495" applyNumberFormat="1" applyFont="1" applyBorder="1" applyAlignment="1">
      <alignment horizontal="center" vertical="top"/>
    </xf>
    <xf numFmtId="0" fontId="109" fillId="0" borderId="12" xfId="4495" applyBorder="1"/>
    <xf numFmtId="0" fontId="24" fillId="0" borderId="9" xfId="4495" applyFont="1" applyBorder="1"/>
    <xf numFmtId="0" fontId="109" fillId="0" borderId="10" xfId="4495" applyBorder="1"/>
    <xf numFmtId="0" fontId="32" fillId="0" borderId="3" xfId="4495" applyFont="1" applyBorder="1"/>
    <xf numFmtId="0" fontId="23" fillId="0" borderId="4" xfId="4495" applyFont="1" applyBorder="1"/>
    <xf numFmtId="0" fontId="109" fillId="0" borderId="12" xfId="4495" applyBorder="1" applyAlignment="1">
      <alignment vertical="top"/>
    </xf>
    <xf numFmtId="0" fontId="32" fillId="0" borderId="1" xfId="4495" applyFont="1" applyBorder="1"/>
    <xf numFmtId="0" fontId="119" fillId="0" borderId="2" xfId="4495" applyFont="1" applyBorder="1" applyAlignment="1">
      <alignment horizontal="left" wrapText="1"/>
    </xf>
    <xf numFmtId="0" fontId="119" fillId="0" borderId="2" xfId="4495" applyFont="1" applyBorder="1" applyAlignment="1">
      <alignment horizontal="left"/>
    </xf>
    <xf numFmtId="0" fontId="119" fillId="0" borderId="7" xfId="4495" applyFont="1" applyBorder="1" applyAlignment="1">
      <alignment horizontal="left" wrapText="1"/>
    </xf>
    <xf numFmtId="0" fontId="119" fillId="0" borderId="0" xfId="4495" applyFont="1" applyAlignment="1">
      <alignment horizontal="left" wrapText="1"/>
    </xf>
    <xf numFmtId="0" fontId="32" fillId="0" borderId="9" xfId="4495" applyFont="1" applyBorder="1"/>
    <xf numFmtId="0" fontId="24" fillId="0" borderId="10" xfId="4495" applyFont="1" applyBorder="1"/>
    <xf numFmtId="0" fontId="119" fillId="0" borderId="0" xfId="4495" applyFont="1" applyAlignment="1">
      <alignment wrapText="1"/>
    </xf>
    <xf numFmtId="0" fontId="32" fillId="0" borderId="9" xfId="4495" applyFont="1" applyBorder="1" applyAlignment="1">
      <alignment horizontal="center"/>
    </xf>
    <xf numFmtId="0" fontId="23" fillId="0" borderId="10" xfId="4495" applyFont="1" applyBorder="1"/>
    <xf numFmtId="0" fontId="34" fillId="0" borderId="0" xfId="4495" applyFont="1"/>
    <xf numFmtId="0" fontId="24" fillId="0" borderId="50" xfId="4495" applyFont="1" applyBorder="1"/>
    <xf numFmtId="0" fontId="24" fillId="0" borderId="51" xfId="4495" applyFont="1" applyBorder="1"/>
    <xf numFmtId="1" fontId="24" fillId="0" borderId="51" xfId="4495" quotePrefix="1" applyNumberFormat="1" applyFont="1" applyBorder="1" applyAlignment="1">
      <alignment horizontal="center" vertical="top"/>
    </xf>
    <xf numFmtId="0" fontId="23" fillId="0" borderId="51" xfId="4495" applyFont="1" applyBorder="1"/>
    <xf numFmtId="0" fontId="23" fillId="0" borderId="52" xfId="4495" applyFont="1" applyBorder="1" applyAlignment="1">
      <alignment horizontal="center"/>
    </xf>
    <xf numFmtId="0" fontId="16" fillId="0" borderId="53" xfId="4495" applyFont="1" applyBorder="1"/>
    <xf numFmtId="1" fontId="24" fillId="0" borderId="0" xfId="4495" quotePrefix="1" applyNumberFormat="1" applyFont="1" applyAlignment="1">
      <alignment horizontal="center" vertical="top"/>
    </xf>
    <xf numFmtId="0" fontId="32" fillId="0" borderId="0" xfId="4495" applyFont="1" applyAlignment="1">
      <alignment vertical="top"/>
    </xf>
    <xf numFmtId="0" fontId="24" fillId="0" borderId="61" xfId="4495" applyFont="1" applyBorder="1"/>
    <xf numFmtId="0" fontId="109" fillId="0" borderId="58" xfId="4495" applyBorder="1" applyAlignment="1">
      <alignment horizontal="center"/>
    </xf>
    <xf numFmtId="1" fontId="24" fillId="0" borderId="58" xfId="4495" quotePrefix="1" applyNumberFormat="1" applyFont="1" applyBorder="1" applyAlignment="1">
      <alignment horizontal="center" vertical="top"/>
    </xf>
    <xf numFmtId="0" fontId="32" fillId="0" borderId="58" xfId="4495" applyFont="1" applyBorder="1" applyAlignment="1">
      <alignment vertical="top"/>
    </xf>
    <xf numFmtId="0" fontId="24" fillId="0" borderId="58" xfId="4495" applyFont="1" applyBorder="1" applyAlignment="1">
      <alignment vertical="top" wrapText="1"/>
    </xf>
    <xf numFmtId="0" fontId="24" fillId="0" borderId="58" xfId="4495" applyFont="1" applyBorder="1"/>
    <xf numFmtId="0" fontId="23" fillId="0" borderId="58" xfId="4495" applyFont="1" applyBorder="1" applyAlignment="1">
      <alignment horizontal="center"/>
    </xf>
    <xf numFmtId="0" fontId="109" fillId="0" borderId="61" xfId="4495" applyBorder="1"/>
    <xf numFmtId="0" fontId="16" fillId="0" borderId="53" xfId="543" applyBorder="1"/>
    <xf numFmtId="0" fontId="24" fillId="0" borderId="54" xfId="4495" applyFont="1" applyBorder="1"/>
    <xf numFmtId="0" fontId="16" fillId="0" borderId="58" xfId="543" applyBorder="1"/>
    <xf numFmtId="1" fontId="24" fillId="0" borderId="58" xfId="4495" applyNumberFormat="1" applyFont="1" applyBorder="1" applyAlignment="1">
      <alignment horizontal="center" vertical="top"/>
    </xf>
    <xf numFmtId="0" fontId="32" fillId="0" borderId="58" xfId="4495" applyFont="1" applyBorder="1" applyAlignment="1">
      <alignment vertical="center"/>
    </xf>
    <xf numFmtId="0" fontId="109" fillId="0" borderId="58" xfId="4495" applyBorder="1" applyAlignment="1">
      <alignment vertical="top" wrapText="1"/>
    </xf>
    <xf numFmtId="0" fontId="16" fillId="0" borderId="58" xfId="4495" applyFont="1" applyBorder="1"/>
    <xf numFmtId="0" fontId="32" fillId="0" borderId="0" xfId="4495" applyFont="1" applyAlignment="1">
      <alignment vertical="center"/>
    </xf>
    <xf numFmtId="0" fontId="24" fillId="0" borderId="53" xfId="4495" applyFont="1" applyBorder="1"/>
    <xf numFmtId="0" fontId="16" fillId="0" borderId="57" xfId="543" applyBorder="1"/>
    <xf numFmtId="0" fontId="24" fillId="0" borderId="58" xfId="4495" applyFont="1" applyBorder="1" applyAlignment="1">
      <alignment vertical="top"/>
    </xf>
    <xf numFmtId="0" fontId="24" fillId="0" borderId="59" xfId="4495" applyFont="1" applyBorder="1"/>
    <xf numFmtId="0" fontId="24" fillId="0" borderId="57" xfId="4495" applyFont="1" applyBorder="1"/>
    <xf numFmtId="0" fontId="16" fillId="0" borderId="51" xfId="4495" applyFont="1" applyBorder="1"/>
    <xf numFmtId="0" fontId="24" fillId="0" borderId="52" xfId="4495" applyFont="1" applyBorder="1"/>
    <xf numFmtId="0" fontId="16" fillId="0" borderId="50" xfId="543" applyBorder="1"/>
    <xf numFmtId="0" fontId="16" fillId="0" borderId="51" xfId="543" applyBorder="1"/>
    <xf numFmtId="0" fontId="16" fillId="0" borderId="52" xfId="543" applyBorder="1"/>
    <xf numFmtId="0" fontId="24" fillId="0" borderId="0" xfId="4495" applyFont="1" applyAlignment="1">
      <alignment wrapText="1"/>
    </xf>
    <xf numFmtId="2" fontId="24" fillId="0" borderId="0" xfId="4495" applyNumberFormat="1" applyFont="1" applyAlignment="1">
      <alignment horizontal="right"/>
    </xf>
    <xf numFmtId="2" fontId="24" fillId="0" borderId="8" xfId="4495" applyNumberFormat="1" applyFont="1" applyBorder="1" applyAlignment="1">
      <alignment horizontal="left"/>
    </xf>
    <xf numFmtId="0" fontId="24" fillId="0" borderId="8" xfId="4495" applyFont="1" applyBorder="1" applyAlignment="1">
      <alignment horizontal="right"/>
    </xf>
    <xf numFmtId="0" fontId="118" fillId="0" borderId="0" xfId="4495" applyFont="1"/>
    <xf numFmtId="0" fontId="109" fillId="0" borderId="57" xfId="4495" applyBorder="1" applyAlignment="1">
      <alignment horizontal="center"/>
    </xf>
    <xf numFmtId="0" fontId="23" fillId="0" borderId="59" xfId="4495" applyFont="1" applyBorder="1" applyAlignment="1">
      <alignment horizontal="center"/>
    </xf>
    <xf numFmtId="9" fontId="24" fillId="0" borderId="0" xfId="4495" applyNumberFormat="1" applyFont="1" applyAlignment="1">
      <alignment horizontal="left"/>
    </xf>
    <xf numFmtId="0" fontId="16" fillId="0" borderId="17" xfId="543" applyBorder="1"/>
    <xf numFmtId="0" fontId="16" fillId="0" borderId="16" xfId="543" applyBorder="1"/>
    <xf numFmtId="0" fontId="16" fillId="0" borderId="51" xfId="4495" quotePrefix="1" applyFont="1" applyBorder="1" applyAlignment="1">
      <alignment horizontal="center" vertical="top"/>
    </xf>
    <xf numFmtId="0" fontId="24" fillId="0" borderId="53" xfId="4495" applyFont="1" applyBorder="1" applyAlignment="1">
      <alignment horizontal="left" vertical="top"/>
    </xf>
    <xf numFmtId="0" fontId="24" fillId="0" borderId="0" xfId="4495" applyFont="1" applyAlignment="1">
      <alignment horizontal="center" vertical="top"/>
    </xf>
    <xf numFmtId="0" fontId="24" fillId="0" borderId="57" xfId="4495" applyFont="1" applyBorder="1" applyAlignment="1">
      <alignment horizontal="left" vertical="top"/>
    </xf>
    <xf numFmtId="0" fontId="24" fillId="0" borderId="58" xfId="4495" applyFont="1" applyBorder="1" applyAlignment="1">
      <alignment horizontal="center" vertical="top"/>
    </xf>
    <xf numFmtId="0" fontId="109" fillId="0" borderId="58" xfId="4495" applyBorder="1"/>
    <xf numFmtId="0" fontId="23" fillId="0" borderId="58" xfId="4495" applyFont="1" applyBorder="1" applyAlignment="1">
      <alignment vertical="top"/>
    </xf>
    <xf numFmtId="0" fontId="23" fillId="0" borderId="58" xfId="4495" applyFont="1" applyBorder="1" applyAlignment="1">
      <alignment horizontal="left" vertical="top"/>
    </xf>
    <xf numFmtId="0" fontId="23" fillId="0" borderId="51" xfId="4495" applyFont="1" applyBorder="1" applyAlignment="1">
      <alignment horizontal="left" vertical="top"/>
    </xf>
    <xf numFmtId="0" fontId="23" fillId="0" borderId="53" xfId="4495" applyFont="1" applyBorder="1" applyAlignment="1">
      <alignment horizontal="left" vertical="top"/>
    </xf>
    <xf numFmtId="0" fontId="45" fillId="0" borderId="0" xfId="4495" applyFont="1" applyAlignment="1">
      <alignment horizontal="left" vertical="top"/>
    </xf>
    <xf numFmtId="0" fontId="24" fillId="0" borderId="0" xfId="4495" quotePrefix="1" applyFont="1" applyAlignment="1">
      <alignment horizontal="center" vertical="top"/>
    </xf>
    <xf numFmtId="0" fontId="46" fillId="0" borderId="0" xfId="4495" applyFont="1" applyAlignment="1">
      <alignment horizontal="center"/>
    </xf>
    <xf numFmtId="0" fontId="46" fillId="0" borderId="0" xfId="4495" applyFont="1" applyAlignment="1">
      <alignment vertical="top"/>
    </xf>
    <xf numFmtId="0" fontId="96" fillId="0" borderId="0" xfId="4495" applyFont="1"/>
    <xf numFmtId="0" fontId="45" fillId="0" borderId="0" xfId="4495" applyFont="1" applyAlignment="1">
      <alignment vertical="top"/>
    </xf>
    <xf numFmtId="0" fontId="32" fillId="0" borderId="53" xfId="4495" applyFont="1" applyBorder="1"/>
    <xf numFmtId="2" fontId="24" fillId="0" borderId="8" xfId="4495" applyNumberFormat="1" applyFont="1" applyBorder="1" applyAlignment="1">
      <alignment horizontal="right"/>
    </xf>
    <xf numFmtId="0" fontId="23" fillId="0" borderId="50" xfId="4495" applyFont="1" applyBorder="1" applyAlignment="1">
      <alignment horizontal="left" vertical="top"/>
    </xf>
    <xf numFmtId="0" fontId="45" fillId="0" borderId="51" xfId="4495" applyFont="1" applyBorder="1" applyAlignment="1">
      <alignment horizontal="left" vertical="top"/>
    </xf>
    <xf numFmtId="0" fontId="109" fillId="0" borderId="53" xfId="4495" applyBorder="1"/>
    <xf numFmtId="0" fontId="96" fillId="0" borderId="0" xfId="4495" applyFont="1" applyAlignment="1">
      <alignment horizontal="left" vertical="top"/>
    </xf>
    <xf numFmtId="1" fontId="23" fillId="0" borderId="58" xfId="4495" applyNumberFormat="1" applyFont="1" applyBorder="1" applyAlignment="1">
      <alignment vertical="top"/>
    </xf>
    <xf numFmtId="172" fontId="23" fillId="0" borderId="8" xfId="543" applyNumberFormat="1" applyFont="1" applyBorder="1"/>
    <xf numFmtId="172" fontId="23" fillId="0" borderId="0" xfId="543" applyNumberFormat="1" applyFont="1"/>
    <xf numFmtId="0" fontId="32" fillId="0" borderId="0" xfId="4495" applyFont="1" applyAlignment="1">
      <alignment wrapText="1"/>
    </xf>
    <xf numFmtId="0" fontId="32" fillId="0" borderId="0" xfId="4495" applyFont="1" applyAlignment="1">
      <alignment horizontal="center"/>
    </xf>
    <xf numFmtId="0" fontId="32" fillId="0" borderId="0" xfId="4495" applyFont="1" applyAlignment="1">
      <alignment vertical="center" wrapText="1"/>
    </xf>
    <xf numFmtId="180" fontId="24" fillId="0" borderId="0" xfId="4495" applyNumberFormat="1" applyFont="1" applyAlignment="1">
      <alignment horizontal="center"/>
    </xf>
    <xf numFmtId="1" fontId="24" fillId="0" borderId="0" xfId="4495" applyNumberFormat="1" applyFont="1" applyAlignment="1">
      <alignment horizontal="center"/>
    </xf>
    <xf numFmtId="0" fontId="23" fillId="0" borderId="51" xfId="4495" applyFont="1" applyBorder="1" applyAlignment="1">
      <alignment horizontal="center"/>
    </xf>
    <xf numFmtId="0" fontId="23" fillId="0" borderId="51" xfId="4495" applyFont="1" applyBorder="1" applyAlignment="1">
      <alignment vertical="top"/>
    </xf>
    <xf numFmtId="0" fontId="23" fillId="0" borderId="53" xfId="4495" applyFont="1" applyBorder="1"/>
    <xf numFmtId="0" fontId="16" fillId="0" borderId="54" xfId="543" applyBorder="1"/>
    <xf numFmtId="49" fontId="24" fillId="0" borderId="0" xfId="4495" applyNumberFormat="1" applyFont="1" applyAlignment="1">
      <alignment horizontal="left" vertical="center" wrapText="1"/>
    </xf>
    <xf numFmtId="0" fontId="16" fillId="0" borderId="57" xfId="4495" applyFont="1" applyBorder="1"/>
    <xf numFmtId="1" fontId="16" fillId="0" borderId="0" xfId="4495" applyNumberFormat="1" applyFont="1" applyAlignment="1">
      <alignment vertical="center"/>
    </xf>
    <xf numFmtId="0" fontId="34" fillId="0" borderId="50" xfId="4495" applyFont="1" applyBorder="1"/>
    <xf numFmtId="0" fontId="24" fillId="0" borderId="51" xfId="4495" applyFont="1" applyBorder="1" applyAlignment="1">
      <alignment horizontal="center" vertical="top"/>
    </xf>
    <xf numFmtId="0" fontId="24" fillId="0" borderId="51" xfId="4495" applyFont="1" applyBorder="1" applyAlignment="1">
      <alignment vertical="top" wrapText="1"/>
    </xf>
    <xf numFmtId="0" fontId="16" fillId="0" borderId="0" xfId="4495" quotePrefix="1" applyFont="1" applyAlignment="1">
      <alignment horizontal="center" vertical="top"/>
    </xf>
    <xf numFmtId="1" fontId="24" fillId="0" borderId="0" xfId="4495" quotePrefix="1" applyNumberFormat="1" applyFont="1" applyAlignment="1">
      <alignment wrapText="1"/>
    </xf>
    <xf numFmtId="0" fontId="24" fillId="0" borderId="6" xfId="4495" applyFont="1" applyBorder="1" applyAlignment="1">
      <alignment horizontal="right"/>
    </xf>
    <xf numFmtId="0" fontId="111" fillId="0" borderId="0" xfId="4496" applyFont="1" applyAlignment="1">
      <alignment wrapText="1"/>
    </xf>
    <xf numFmtId="0" fontId="16" fillId="0" borderId="0" xfId="4496" applyFont="1" applyAlignment="1">
      <alignment wrapText="1"/>
    </xf>
    <xf numFmtId="0" fontId="32" fillId="0" borderId="51" xfId="4495" applyFont="1" applyBorder="1" applyAlignment="1">
      <alignment vertical="top"/>
    </xf>
    <xf numFmtId="0" fontId="16" fillId="0" borderId="51" xfId="4496" applyFont="1" applyBorder="1" applyAlignment="1">
      <alignment wrapText="1"/>
    </xf>
    <xf numFmtId="0" fontId="23" fillId="0" borderId="51" xfId="4495" applyFont="1" applyBorder="1" applyAlignment="1">
      <alignment horizontal="right"/>
    </xf>
    <xf numFmtId="0" fontId="16" fillId="0" borderId="52" xfId="4495" applyFont="1" applyBorder="1" applyAlignment="1">
      <alignment horizontal="center"/>
    </xf>
    <xf numFmtId="0" fontId="16" fillId="0" borderId="53" xfId="4495" applyFont="1" applyBorder="1" applyAlignment="1">
      <alignment horizontal="left" vertical="top"/>
    </xf>
    <xf numFmtId="0" fontId="16" fillId="0" borderId="54" xfId="4495" applyFont="1" applyBorder="1" applyAlignment="1">
      <alignment horizontal="left" vertical="top"/>
    </xf>
    <xf numFmtId="0" fontId="16" fillId="0" borderId="54" xfId="4495" applyFont="1" applyBorder="1" applyAlignment="1">
      <alignment horizontal="center"/>
    </xf>
    <xf numFmtId="0" fontId="16" fillId="0" borderId="59" xfId="4495" applyFont="1" applyBorder="1" applyAlignment="1">
      <alignment horizontal="center"/>
    </xf>
    <xf numFmtId="9" fontId="16" fillId="0" borderId="0" xfId="4496" applyNumberFormat="1" applyFont="1" applyAlignment="1">
      <alignment horizontal="center"/>
    </xf>
    <xf numFmtId="1" fontId="16" fillId="0" borderId="0" xfId="543" applyNumberFormat="1"/>
    <xf numFmtId="0" fontId="24" fillId="0" borderId="1" xfId="4495" applyFont="1" applyBorder="1"/>
    <xf numFmtId="0" fontId="23" fillId="0" borderId="0" xfId="4495" applyFont="1" applyAlignment="1">
      <alignment horizontal="center" wrapText="1"/>
    </xf>
    <xf numFmtId="0" fontId="23" fillId="0" borderId="9" xfId="4495" applyFont="1" applyBorder="1" applyAlignment="1">
      <alignment horizontal="left"/>
    </xf>
    <xf numFmtId="0" fontId="16" fillId="0" borderId="2" xfId="4495" applyFont="1" applyBorder="1" applyAlignment="1">
      <alignment horizontal="left"/>
    </xf>
    <xf numFmtId="0" fontId="23" fillId="0" borderId="2" xfId="4495" applyFont="1" applyBorder="1" applyAlignment="1">
      <alignment horizontal="left"/>
    </xf>
    <xf numFmtId="180" fontId="54" fillId="0" borderId="0" xfId="4495" applyNumberFormat="1" applyFont="1" applyAlignment="1">
      <alignment horizontal="center" vertical="center"/>
    </xf>
    <xf numFmtId="0" fontId="16" fillId="0" borderId="12" xfId="4495" applyFont="1" applyBorder="1" applyAlignment="1">
      <alignment vertical="top"/>
    </xf>
    <xf numFmtId="0" fontId="40" fillId="0" borderId="0" xfId="4495" applyFont="1" applyAlignment="1">
      <alignment vertical="top" wrapText="1"/>
    </xf>
    <xf numFmtId="0" fontId="16" fillId="0" borderId="51" xfId="4495" applyFont="1" applyBorder="1" applyAlignment="1">
      <alignment horizontal="right"/>
    </xf>
    <xf numFmtId="0" fontId="16" fillId="0" borderId="52" xfId="4495" applyFont="1" applyBorder="1" applyAlignment="1">
      <alignment horizontal="right"/>
    </xf>
    <xf numFmtId="0" fontId="16" fillId="0" borderId="54" xfId="4495" applyFont="1" applyBorder="1" applyAlignment="1">
      <alignment horizontal="right"/>
    </xf>
    <xf numFmtId="0" fontId="16" fillId="0" borderId="58" xfId="4495" applyFont="1" applyBorder="1" applyAlignment="1">
      <alignment horizontal="right"/>
    </xf>
    <xf numFmtId="0" fontId="16" fillId="0" borderId="59" xfId="4495" applyFont="1" applyBorder="1" applyAlignment="1">
      <alignment horizontal="right"/>
    </xf>
    <xf numFmtId="0" fontId="40" fillId="0" borderId="0" xfId="4495" applyFont="1" applyAlignment="1">
      <alignment horizontal="left" vertical="top" wrapText="1"/>
    </xf>
    <xf numFmtId="0" fontId="16" fillId="0" borderId="0" xfId="1192" applyAlignment="1">
      <alignment horizontal="left" vertical="top"/>
    </xf>
    <xf numFmtId="0" fontId="34" fillId="0" borderId="0" xfId="1192" applyFont="1" applyAlignment="1">
      <alignment horizontal="left" vertical="top"/>
    </xf>
    <xf numFmtId="0" fontId="16" fillId="0" borderId="0" xfId="1192" applyAlignment="1">
      <alignment vertical="top"/>
    </xf>
    <xf numFmtId="168" fontId="16" fillId="0" borderId="0" xfId="1192" applyNumberFormat="1"/>
    <xf numFmtId="165" fontId="16" fillId="0" borderId="0" xfId="1192" applyNumberFormat="1"/>
    <xf numFmtId="2" fontId="16" fillId="0" borderId="0" xfId="1192" applyNumberFormat="1"/>
    <xf numFmtId="6" fontId="16" fillId="0" borderId="0" xfId="1192" applyNumberFormat="1"/>
    <xf numFmtId="0" fontId="23" fillId="0" borderId="0" xfId="1192" applyFont="1"/>
    <xf numFmtId="0" fontId="40" fillId="0" borderId="0" xfId="1192" applyFont="1"/>
    <xf numFmtId="168" fontId="16" fillId="0" borderId="0" xfId="4495" applyNumberFormat="1" applyFont="1"/>
    <xf numFmtId="0" fontId="23" fillId="0" borderId="0" xfId="1192" applyFont="1" applyAlignment="1">
      <alignment vertical="center"/>
    </xf>
    <xf numFmtId="0" fontId="107" fillId="0" borderId="0" xfId="1192" applyFont="1" applyAlignment="1">
      <alignment horizontal="left"/>
    </xf>
    <xf numFmtId="0" fontId="104" fillId="0" borderId="0" xfId="1192" applyFont="1" applyAlignment="1">
      <alignment horizontal="left"/>
    </xf>
    <xf numFmtId="0" fontId="104" fillId="0" borderId="0" xfId="1192" applyFont="1" applyAlignment="1">
      <alignment horizontal="center"/>
    </xf>
    <xf numFmtId="168" fontId="16" fillId="0" borderId="0" xfId="1192" applyNumberFormat="1" applyAlignment="1">
      <alignment horizontal="center"/>
    </xf>
    <xf numFmtId="9" fontId="16" fillId="0" borderId="0" xfId="1192" applyNumberFormat="1"/>
    <xf numFmtId="0" fontId="16" fillId="0" borderId="53" xfId="4495" applyFont="1" applyBorder="1" applyAlignment="1">
      <alignment horizontal="left"/>
    </xf>
    <xf numFmtId="6" fontId="23" fillId="0" borderId="0" xfId="1192" applyNumberFormat="1" applyFont="1" applyAlignment="1">
      <alignment horizontal="right"/>
    </xf>
    <xf numFmtId="165" fontId="16" fillId="0" borderId="0" xfId="4495" applyNumberFormat="1" applyFont="1"/>
    <xf numFmtId="0" fontId="46" fillId="0" borderId="4" xfId="4495" applyFont="1" applyBorder="1"/>
    <xf numFmtId="1" fontId="23" fillId="0" borderId="13" xfId="271" applyNumberFormat="1" applyFont="1" applyBorder="1"/>
    <xf numFmtId="1" fontId="25" fillId="0" borderId="13" xfId="271" applyNumberFormat="1" applyBorder="1"/>
    <xf numFmtId="0" fontId="16" fillId="0" borderId="11" xfId="0" applyFont="1" applyBorder="1"/>
    <xf numFmtId="9" fontId="16" fillId="0" borderId="0" xfId="4495" applyNumberFormat="1" applyFont="1"/>
    <xf numFmtId="165" fontId="111" fillId="0" borderId="0" xfId="4496" applyNumberFormat="1" applyFont="1" applyAlignment="1">
      <alignment horizontal="center" vertical="top" wrapText="1"/>
    </xf>
    <xf numFmtId="168" fontId="111" fillId="0" borderId="0" xfId="4496" applyNumberFormat="1" applyFont="1" applyAlignment="1">
      <alignment vertical="top" wrapText="1"/>
    </xf>
    <xf numFmtId="165" fontId="111" fillId="0" borderId="64" xfId="4496" applyNumberFormat="1" applyFont="1" applyBorder="1" applyAlignment="1">
      <alignment horizontal="center" vertical="top" wrapText="1"/>
    </xf>
    <xf numFmtId="165" fontId="111" fillId="0" borderId="53" xfId="4496" applyNumberFormat="1" applyFont="1" applyBorder="1" applyAlignment="1">
      <alignment horizontal="left" vertical="top"/>
    </xf>
    <xf numFmtId="165" fontId="111" fillId="0" borderId="53" xfId="4496" applyNumberFormat="1" applyFont="1" applyBorder="1" applyAlignment="1">
      <alignment horizontal="center" vertical="top" wrapText="1"/>
    </xf>
    <xf numFmtId="168" fontId="111" fillId="0" borderId="0" xfId="4496" applyNumberFormat="1" applyFont="1" applyAlignment="1">
      <alignment vertical="top"/>
    </xf>
    <xf numFmtId="1" fontId="111" fillId="0" borderId="0" xfId="4496" applyNumberFormat="1" applyFont="1" applyAlignment="1">
      <alignment vertical="top" wrapText="1"/>
    </xf>
    <xf numFmtId="164" fontId="24" fillId="0" borderId="0" xfId="4495" applyNumberFormat="1" applyFont="1"/>
    <xf numFmtId="0" fontId="130" fillId="0" borderId="50" xfId="1192" applyFont="1" applyBorder="1" applyAlignment="1">
      <alignment horizontal="left"/>
    </xf>
    <xf numFmtId="0" fontId="131" fillId="0" borderId="51" xfId="4495" applyFont="1" applyBorder="1" applyAlignment="1">
      <alignment vertical="top"/>
    </xf>
    <xf numFmtId="0" fontId="130" fillId="0" borderId="51" xfId="4495" applyFont="1" applyBorder="1" applyAlignment="1">
      <alignment vertical="top" wrapText="1"/>
    </xf>
    <xf numFmtId="0" fontId="131" fillId="0" borderId="51" xfId="4495" applyFont="1" applyBorder="1"/>
    <xf numFmtId="0" fontId="131" fillId="0" borderId="53" xfId="1192" applyFont="1" applyBorder="1" applyAlignment="1">
      <alignment horizontal="left"/>
    </xf>
    <xf numFmtId="0" fontId="131" fillId="0" borderId="0" xfId="4495" applyFont="1" applyAlignment="1">
      <alignment vertical="top"/>
    </xf>
    <xf numFmtId="0" fontId="130" fillId="0" borderId="0" xfId="4495" applyFont="1" applyAlignment="1">
      <alignment vertical="top" wrapText="1"/>
    </xf>
    <xf numFmtId="0" fontId="131" fillId="0" borderId="0" xfId="4495" applyFont="1"/>
    <xf numFmtId="0" fontId="130" fillId="0" borderId="53" xfId="1192" applyFont="1" applyBorder="1" applyAlignment="1">
      <alignment horizontal="left"/>
    </xf>
    <xf numFmtId="0" fontId="130" fillId="0" borderId="57" xfId="1192" applyFont="1" applyBorder="1" applyAlignment="1">
      <alignment horizontal="left"/>
    </xf>
    <xf numFmtId="0" fontId="131" fillId="0" borderId="58" xfId="4495" applyFont="1" applyBorder="1" applyAlignment="1">
      <alignment vertical="top"/>
    </xf>
    <xf numFmtId="0" fontId="130" fillId="0" borderId="58" xfId="4495" applyFont="1" applyBorder="1" applyAlignment="1">
      <alignment vertical="top" wrapText="1"/>
    </xf>
    <xf numFmtId="0" fontId="131" fillId="0" borderId="58" xfId="4495" applyFont="1" applyBorder="1"/>
    <xf numFmtId="0" fontId="0" fillId="0" borderId="0" xfId="0" applyAlignment="1" applyProtection="1">
      <alignment horizontal="left" vertical="top" wrapText="1"/>
      <protection locked="0"/>
    </xf>
    <xf numFmtId="0" fontId="16" fillId="0" borderId="9" xfId="0" applyFont="1" applyBorder="1" applyAlignment="1">
      <alignment horizontal="left"/>
    </xf>
    <xf numFmtId="0" fontId="16" fillId="0" borderId="6" xfId="0" applyFont="1" applyBorder="1"/>
    <xf numFmtId="0" fontId="16" fillId="0" borderId="9" xfId="0" applyFont="1" applyBorder="1"/>
    <xf numFmtId="0" fontId="22" fillId="0" borderId="0" xfId="0" applyFont="1" applyAlignment="1">
      <alignment horizontal="center" vertical="center" wrapText="1"/>
    </xf>
    <xf numFmtId="0" fontId="23" fillId="0" borderId="3" xfId="0" applyFont="1" applyBorder="1"/>
    <xf numFmtId="0" fontId="23" fillId="0" borderId="4" xfId="271" applyFont="1" applyBorder="1"/>
    <xf numFmtId="0" fontId="23" fillId="0" borderId="3" xfId="271" applyFont="1" applyBorder="1"/>
    <xf numFmtId="0" fontId="23" fillId="0" borderId="5" xfId="271" applyFont="1" applyBorder="1"/>
    <xf numFmtId="0" fontId="23" fillId="0" borderId="5" xfId="0" applyFont="1" applyBorder="1"/>
    <xf numFmtId="168" fontId="21" fillId="43" borderId="0" xfId="0" applyNumberFormat="1" applyFont="1" applyFill="1"/>
    <xf numFmtId="9" fontId="24" fillId="0" borderId="0" xfId="543" applyNumberFormat="1" applyFont="1" applyAlignment="1">
      <alignment horizontal="center"/>
    </xf>
    <xf numFmtId="171" fontId="16" fillId="0" borderId="0" xfId="543" applyNumberFormat="1"/>
    <xf numFmtId="171" fontId="16" fillId="0" borderId="11" xfId="543" applyNumberFormat="1" applyBorder="1"/>
    <xf numFmtId="1" fontId="16" fillId="0" borderId="11" xfId="543" applyNumberFormat="1" applyBorder="1" applyAlignment="1">
      <alignment horizontal="center"/>
    </xf>
    <xf numFmtId="0" fontId="36" fillId="0" borderId="8" xfId="543" applyFont="1" applyBorder="1" applyAlignment="1">
      <alignment vertical="center" wrapText="1"/>
    </xf>
    <xf numFmtId="0" fontId="36" fillId="0" borderId="0" xfId="543" applyFont="1" applyAlignment="1">
      <alignment vertical="center" wrapText="1"/>
    </xf>
    <xf numFmtId="0" fontId="36" fillId="0" borderId="12" xfId="543" applyFont="1" applyBorder="1" applyAlignment="1">
      <alignment vertical="center" wrapText="1"/>
    </xf>
    <xf numFmtId="0" fontId="36" fillId="0" borderId="9" xfId="543" applyFont="1" applyBorder="1" applyAlignment="1">
      <alignment vertical="center" wrapText="1"/>
    </xf>
    <xf numFmtId="0" fontId="36" fillId="0" borderId="6" xfId="543" applyFont="1" applyBorder="1" applyAlignment="1">
      <alignment vertical="center" wrapText="1"/>
    </xf>
    <xf numFmtId="0" fontId="36" fillId="0" borderId="10" xfId="543" applyFont="1" applyBorder="1" applyAlignment="1">
      <alignment vertical="center" wrapText="1"/>
    </xf>
    <xf numFmtId="0" fontId="37" fillId="0" borderId="8" xfId="543" applyFont="1" applyBorder="1" applyAlignment="1">
      <alignment vertical="center" wrapText="1"/>
    </xf>
    <xf numFmtId="0" fontId="37" fillId="0" borderId="0" xfId="543" applyFont="1" applyAlignment="1">
      <alignment vertical="center" wrapText="1"/>
    </xf>
    <xf numFmtId="0" fontId="37" fillId="0" borderId="12" xfId="543" applyFont="1" applyBorder="1" applyAlignment="1">
      <alignment vertical="center" wrapText="1"/>
    </xf>
    <xf numFmtId="0" fontId="37" fillId="0" borderId="9" xfId="543" applyFont="1" applyBorder="1" applyAlignment="1">
      <alignment vertical="center" wrapText="1"/>
    </xf>
    <xf numFmtId="0" fontId="37" fillId="0" borderId="6" xfId="543" applyFont="1" applyBorder="1" applyAlignment="1">
      <alignment vertical="center" wrapText="1"/>
    </xf>
    <xf numFmtId="0" fontId="37" fillId="0" borderId="10" xfId="543" applyFont="1" applyBorder="1" applyAlignment="1">
      <alignment vertical="center" wrapText="1"/>
    </xf>
    <xf numFmtId="0" fontId="16" fillId="0" borderId="12" xfId="543" quotePrefix="1" applyBorder="1"/>
    <xf numFmtId="0" fontId="45" fillId="0" borderId="2" xfId="569" applyFont="1" applyBorder="1" applyAlignment="1">
      <alignment vertical="top"/>
    </xf>
    <xf numFmtId="0" fontId="26" fillId="0" borderId="0" xfId="4495" applyFont="1"/>
    <xf numFmtId="0" fontId="16" fillId="0" borderId="0" xfId="4495" applyFont="1" applyAlignment="1">
      <alignment vertical="top" wrapText="1" shrinkToFit="1"/>
    </xf>
    <xf numFmtId="0" fontId="135" fillId="0" borderId="0" xfId="4495" applyFont="1"/>
    <xf numFmtId="164" fontId="16" fillId="0" borderId="0" xfId="1192" applyNumberFormat="1" applyAlignment="1">
      <alignment horizontal="right"/>
    </xf>
    <xf numFmtId="164" fontId="16" fillId="0" borderId="0" xfId="4495" applyNumberFormat="1" applyFont="1" applyAlignment="1">
      <alignment horizontal="right"/>
    </xf>
    <xf numFmtId="0" fontId="16" fillId="0" borderId="6" xfId="4495" applyFont="1" applyBorder="1" applyAlignment="1">
      <alignment vertical="top" wrapText="1"/>
    </xf>
    <xf numFmtId="0" fontId="135" fillId="0" borderId="4" xfId="4495" applyFont="1" applyBorder="1"/>
    <xf numFmtId="0" fontId="16" fillId="0" borderId="4" xfId="4495" applyFont="1" applyBorder="1" applyAlignment="1">
      <alignment horizontal="left" vertical="top" wrapText="1" shrinkToFit="1"/>
    </xf>
    <xf numFmtId="0" fontId="26" fillId="0" borderId="0" xfId="4495" applyFont="1" applyAlignment="1">
      <alignment horizontal="left" vertical="top"/>
    </xf>
    <xf numFmtId="0" fontId="16" fillId="0" borderId="0" xfId="4495" applyFont="1" applyAlignment="1">
      <alignment vertical="center" wrapText="1" shrinkToFit="1"/>
    </xf>
    <xf numFmtId="0" fontId="16" fillId="0" borderId="0" xfId="4495" applyFont="1" applyAlignment="1">
      <alignment horizontal="left" vertical="top" shrinkToFit="1"/>
    </xf>
    <xf numFmtId="0" fontId="16" fillId="0" borderId="0" xfId="4495" applyFont="1" applyAlignment="1">
      <alignment horizontal="left" vertical="center" shrinkToFit="1"/>
    </xf>
    <xf numFmtId="0" fontId="26" fillId="0" borderId="4" xfId="4495" applyFont="1" applyBorder="1"/>
    <xf numFmtId="0" fontId="16" fillId="0" borderId="4" xfId="4495" applyFont="1" applyBorder="1" applyAlignment="1">
      <alignment horizontal="left" vertical="top" shrinkToFit="1"/>
    </xf>
    <xf numFmtId="0" fontId="16" fillId="0" borderId="0" xfId="4495" applyFont="1" applyAlignment="1">
      <alignment vertical="center"/>
    </xf>
    <xf numFmtId="0" fontId="22" fillId="0" borderId="0" xfId="4495" applyFont="1"/>
    <xf numFmtId="0" fontId="26" fillId="0" borderId="0" xfId="4495" applyFont="1" applyAlignment="1">
      <alignment horizontal="center"/>
    </xf>
    <xf numFmtId="0" fontId="16" fillId="0" borderId="4" xfId="4495" applyFont="1" applyBorder="1" applyAlignment="1">
      <alignment horizontal="left" vertical="top" wrapText="1"/>
    </xf>
    <xf numFmtId="44" fontId="16" fillId="0" borderId="4" xfId="707" applyFont="1" applyFill="1" applyBorder="1" applyAlignment="1" applyProtection="1">
      <alignment horizontal="left" vertical="top" wrapText="1"/>
    </xf>
    <xf numFmtId="164" fontId="34" fillId="0" borderId="0" xfId="4495" applyNumberFormat="1" applyFont="1" applyAlignment="1">
      <alignment horizontal="left"/>
    </xf>
    <xf numFmtId="0" fontId="26" fillId="0" borderId="0" xfId="4495" applyFont="1" applyAlignment="1">
      <alignment horizontal="left"/>
    </xf>
    <xf numFmtId="0" fontId="16" fillId="0" borderId="4" xfId="4495" applyFont="1" applyBorder="1" applyAlignment="1">
      <alignment vertical="top" wrapText="1"/>
    </xf>
    <xf numFmtId="0" fontId="26" fillId="0" borderId="4" xfId="4495" applyFont="1" applyBorder="1" applyAlignment="1">
      <alignment horizontal="left" vertical="top"/>
    </xf>
    <xf numFmtId="0" fontId="16" fillId="0" borderId="6" xfId="4495" applyFont="1" applyBorder="1" applyAlignment="1">
      <alignment horizontal="left" vertical="top" wrapText="1"/>
    </xf>
    <xf numFmtId="2" fontId="107" fillId="0" borderId="0" xfId="0" applyNumberFormat="1" applyFont="1" applyAlignment="1">
      <alignment horizontal="center"/>
    </xf>
    <xf numFmtId="9" fontId="16" fillId="0" borderId="0" xfId="4494" applyFont="1" applyAlignment="1">
      <alignment horizontal="center"/>
    </xf>
    <xf numFmtId="3" fontId="16" fillId="0" borderId="0" xfId="0" applyNumberFormat="1" applyFont="1"/>
    <xf numFmtId="10" fontId="16" fillId="0" borderId="0" xfId="0" applyNumberFormat="1" applyFont="1" applyAlignment="1">
      <alignment horizontal="center"/>
    </xf>
    <xf numFmtId="168" fontId="16" fillId="0" borderId="0" xfId="0" applyNumberFormat="1" applyFont="1"/>
    <xf numFmtId="172" fontId="16" fillId="0" borderId="11" xfId="0" applyNumberFormat="1" applyFont="1" applyBorder="1" applyAlignment="1">
      <alignment horizontal="center"/>
    </xf>
    <xf numFmtId="168" fontId="16" fillId="5" borderId="0" xfId="0" applyNumberFormat="1" applyFont="1" applyFill="1"/>
    <xf numFmtId="3" fontId="16" fillId="5" borderId="0" xfId="0" applyNumberFormat="1" applyFont="1" applyFill="1"/>
    <xf numFmtId="0" fontId="16" fillId="5" borderId="0" xfId="0" applyFont="1" applyFill="1"/>
    <xf numFmtId="3" fontId="16" fillId="5" borderId="6" xfId="0" applyNumberFormat="1" applyFont="1" applyFill="1" applyBorder="1"/>
    <xf numFmtId="3" fontId="16" fillId="0" borderId="6" xfId="0" applyNumberFormat="1" applyFont="1" applyBorder="1"/>
    <xf numFmtId="168" fontId="16" fillId="0" borderId="0" xfId="0" applyNumberFormat="1" applyFont="1" applyAlignment="1">
      <alignment horizontal="center"/>
    </xf>
    <xf numFmtId="3" fontId="16" fillId="0" borderId="0" xfId="0" applyNumberFormat="1" applyFont="1" applyAlignment="1">
      <alignment horizontal="center"/>
    </xf>
    <xf numFmtId="0" fontId="16" fillId="0" borderId="50" xfId="4495" applyFont="1" applyBorder="1" applyAlignment="1">
      <alignment vertical="center"/>
    </xf>
    <xf numFmtId="0" fontId="16" fillId="0" borderId="51" xfId="4495" applyFont="1" applyBorder="1" applyAlignment="1">
      <alignment vertical="center"/>
    </xf>
    <xf numFmtId="0" fontId="16" fillId="0" borderId="52" xfId="4495" applyFont="1" applyBorder="1" applyAlignment="1">
      <alignment vertical="center"/>
    </xf>
    <xf numFmtId="0" fontId="16" fillId="0" borderId="54" xfId="4495" applyFont="1" applyBorder="1" applyAlignment="1">
      <alignment vertical="center" wrapText="1"/>
    </xf>
    <xf numFmtId="0" fontId="16" fillId="0" borderId="53" xfId="4495" applyFont="1" applyBorder="1" applyAlignment="1">
      <alignment vertical="top" wrapText="1"/>
    </xf>
    <xf numFmtId="0" fontId="16" fillId="0" borderId="58" xfId="0" applyFont="1" applyBorder="1" applyAlignment="1">
      <alignment horizontal="left"/>
    </xf>
    <xf numFmtId="9" fontId="16" fillId="0" borderId="0" xfId="543" applyNumberFormat="1" applyAlignment="1">
      <alignment horizontal="center"/>
    </xf>
    <xf numFmtId="0" fontId="41" fillId="0" borderId="0" xfId="4496" applyFont="1"/>
    <xf numFmtId="168" fontId="45" fillId="5" borderId="11" xfId="0" applyNumberFormat="1" applyFont="1" applyFill="1" applyBorder="1" applyAlignment="1" applyProtection="1">
      <alignment vertical="top" wrapText="1"/>
      <protection locked="0"/>
    </xf>
    <xf numFmtId="43" fontId="43" fillId="0" borderId="0" xfId="4503" applyFont="1" applyAlignment="1" applyProtection="1">
      <alignment horizontal="center"/>
    </xf>
    <xf numFmtId="43" fontId="16" fillId="0" borderId="0" xfId="4503" applyFont="1" applyAlignment="1" applyProtection="1">
      <alignment horizontal="center"/>
    </xf>
    <xf numFmtId="43" fontId="16" fillId="0" borderId="0" xfId="4503" applyFont="1" applyProtection="1"/>
    <xf numFmtId="49" fontId="16" fillId="0" borderId="0" xfId="0" applyNumberFormat="1" applyFont="1"/>
    <xf numFmtId="49" fontId="16" fillId="0" borderId="0" xfId="0" applyNumberFormat="1" applyFont="1" applyAlignment="1">
      <alignment horizontal="center"/>
    </xf>
    <xf numFmtId="4" fontId="16" fillId="0" borderId="0" xfId="0" applyNumberFormat="1" applyFont="1" applyAlignment="1">
      <alignment vertical="top" wrapText="1"/>
    </xf>
    <xf numFmtId="0" fontId="16" fillId="0" borderId="0" xfId="0" quotePrefix="1" applyFont="1"/>
    <xf numFmtId="0" fontId="40" fillId="0" borderId="0" xfId="0" applyFont="1" applyAlignment="1">
      <alignment horizontal="left"/>
    </xf>
    <xf numFmtId="0" fontId="16" fillId="0" borderId="0" xfId="0" quotePrefix="1" applyFont="1" applyAlignment="1">
      <alignment horizontal="left"/>
    </xf>
    <xf numFmtId="0" fontId="40" fillId="0" borderId="0" xfId="1192" applyFont="1" applyAlignment="1">
      <alignment horizontal="left"/>
    </xf>
    <xf numFmtId="0" fontId="43" fillId="0" borderId="0" xfId="0" applyFont="1" applyAlignment="1">
      <alignment horizontal="center" vertical="center"/>
    </xf>
    <xf numFmtId="49" fontId="23" fillId="0" borderId="0" xfId="0" applyNumberFormat="1" applyFont="1" applyAlignment="1">
      <alignment horizontal="center" vertical="center"/>
    </xf>
    <xf numFmtId="49" fontId="16" fillId="0" borderId="0" xfId="0" applyNumberFormat="1" applyFont="1" applyAlignment="1">
      <alignment vertical="center"/>
    </xf>
    <xf numFmtId="4" fontId="16" fillId="0" borderId="0" xfId="0" applyNumberFormat="1" applyFont="1" applyAlignment="1">
      <alignment horizontal="center"/>
    </xf>
    <xf numFmtId="4" fontId="16" fillId="0" borderId="0" xfId="0" applyNumberFormat="1" applyFont="1"/>
    <xf numFmtId="10" fontId="16" fillId="0" borderId="0" xfId="4495" applyNumberFormat="1" applyFont="1"/>
    <xf numFmtId="10" fontId="111" fillId="0" borderId="0" xfId="4496" applyNumberFormat="1" applyFont="1" applyAlignment="1">
      <alignment horizontal="center" vertical="top" wrapText="1"/>
    </xf>
    <xf numFmtId="10" fontId="111" fillId="0" borderId="64" xfId="4496" applyNumberFormat="1" applyFont="1" applyBorder="1" applyAlignment="1">
      <alignment horizontal="center" vertical="top" wrapText="1"/>
    </xf>
    <xf numFmtId="10" fontId="111" fillId="0" borderId="53" xfId="4496" applyNumberFormat="1" applyFont="1" applyBorder="1" applyAlignment="1">
      <alignment horizontal="left" vertical="top"/>
    </xf>
    <xf numFmtId="0" fontId="111" fillId="0" borderId="0" xfId="4495" applyFont="1"/>
    <xf numFmtId="10" fontId="111" fillId="0" borderId="0" xfId="4495" applyNumberFormat="1" applyFont="1"/>
    <xf numFmtId="172" fontId="16" fillId="0" borderId="0" xfId="4495" applyNumberFormat="1" applyFont="1"/>
    <xf numFmtId="0" fontId="0" fillId="0" borderId="10" xfId="0" applyBorder="1" applyAlignment="1">
      <alignment horizontal="left"/>
    </xf>
    <xf numFmtId="1" fontId="16" fillId="0" borderId="0" xfId="1192" applyNumberFormat="1" applyAlignment="1">
      <alignment horizontal="center"/>
    </xf>
    <xf numFmtId="0" fontId="109" fillId="0" borderId="63" xfId="4495" applyBorder="1"/>
    <xf numFmtId="0" fontId="45" fillId="0" borderId="0" xfId="271" applyFont="1" applyAlignment="1">
      <alignment vertical="top"/>
    </xf>
    <xf numFmtId="0" fontId="23" fillId="0" borderId="11" xfId="0" applyFont="1" applyBorder="1" applyAlignment="1">
      <alignment horizontal="right" vertical="top" wrapText="1"/>
    </xf>
    <xf numFmtId="0" fontId="25" fillId="0" borderId="11" xfId="271" applyBorder="1" applyAlignment="1" applyProtection="1">
      <alignment horizontal="right" vertical="top" wrapText="1"/>
      <protection locked="0"/>
    </xf>
    <xf numFmtId="0" fontId="16" fillId="0" borderId="54" xfId="4495" applyFont="1" applyBorder="1" applyAlignment="1">
      <alignment vertical="top"/>
    </xf>
    <xf numFmtId="0" fontId="16" fillId="0" borderId="16" xfId="569" applyBorder="1" applyAlignment="1">
      <alignment horizontal="center"/>
    </xf>
    <xf numFmtId="164" fontId="16" fillId="0" borderId="57" xfId="4495" applyNumberFormat="1" applyFont="1" applyBorder="1" applyAlignment="1">
      <alignment vertical="top" wrapText="1"/>
    </xf>
    <xf numFmtId="164" fontId="16" fillId="0" borderId="58" xfId="4495" applyNumberFormat="1" applyFont="1" applyBorder="1" applyAlignment="1">
      <alignment vertical="top" wrapText="1"/>
    </xf>
    <xf numFmtId="164" fontId="16" fillId="0" borderId="59" xfId="4495" applyNumberFormat="1" applyFont="1" applyBorder="1" applyAlignment="1">
      <alignment vertical="top" wrapText="1"/>
    </xf>
    <xf numFmtId="0" fontId="16" fillId="0" borderId="16" xfId="569" applyBorder="1"/>
    <xf numFmtId="0" fontId="16" fillId="0" borderId="4" xfId="569" applyBorder="1"/>
    <xf numFmtId="0" fontId="23" fillId="0" borderId="4" xfId="569" applyFont="1" applyBorder="1"/>
    <xf numFmtId="49" fontId="16" fillId="0" borderId="4" xfId="569" applyNumberFormat="1" applyBorder="1"/>
    <xf numFmtId="0" fontId="138" fillId="0" borderId="0" xfId="0" applyFont="1"/>
    <xf numFmtId="0" fontId="16" fillId="0" borderId="0" xfId="0" applyFont="1" applyAlignment="1">
      <alignment horizontal="right"/>
    </xf>
    <xf numFmtId="1" fontId="16" fillId="0" borderId="0" xfId="0" applyNumberFormat="1" applyFont="1" applyAlignment="1">
      <alignment horizontal="center"/>
    </xf>
    <xf numFmtId="0" fontId="23" fillId="0" borderId="0" xfId="0" applyFont="1" applyAlignment="1">
      <alignment horizontal="left" vertical="center"/>
    </xf>
    <xf numFmtId="0" fontId="16" fillId="0" borderId="0" xfId="0" applyFont="1" applyAlignment="1">
      <alignment horizontal="left" vertical="center"/>
    </xf>
    <xf numFmtId="0" fontId="23" fillId="0" borderId="0" xfId="569" applyFont="1" applyAlignment="1">
      <alignment vertical="top"/>
    </xf>
    <xf numFmtId="0" fontId="17" fillId="0" borderId="0" xfId="244" applyAlignment="1"/>
    <xf numFmtId="49" fontId="23" fillId="0" borderId="0" xfId="0" applyNumberFormat="1" applyFont="1"/>
    <xf numFmtId="49" fontId="23" fillId="0" borderId="0" xfId="0" applyNumberFormat="1" applyFont="1" applyAlignment="1">
      <alignment vertical="top"/>
    </xf>
    <xf numFmtId="175" fontId="16" fillId="0" borderId="0" xfId="543" applyNumberFormat="1" applyAlignment="1">
      <alignment vertical="center"/>
    </xf>
    <xf numFmtId="0" fontId="87" fillId="43" borderId="6" xfId="4496" applyFont="1" applyFill="1" applyBorder="1" applyAlignment="1" applyProtection="1">
      <alignment horizontal="center"/>
      <protection locked="0"/>
    </xf>
    <xf numFmtId="0" fontId="87" fillId="0" borderId="0" xfId="4496" applyFont="1"/>
    <xf numFmtId="0" fontId="87" fillId="0" borderId="0" xfId="4496" applyFont="1" applyAlignment="1">
      <alignment wrapText="1"/>
    </xf>
    <xf numFmtId="0" fontId="126" fillId="0" borderId="0" xfId="4496" applyFont="1"/>
    <xf numFmtId="181" fontId="127" fillId="0" borderId="0" xfId="4498" applyNumberFormat="1" applyFont="1" applyBorder="1" applyProtection="1"/>
    <xf numFmtId="0" fontId="128" fillId="0" borderId="0" xfId="4496" applyFont="1" applyAlignment="1">
      <alignment vertical="center" wrapText="1"/>
    </xf>
    <xf numFmtId="49" fontId="87" fillId="0" borderId="0" xfId="4496" applyNumberFormat="1" applyFont="1" applyAlignment="1">
      <alignment horizontal="center"/>
    </xf>
    <xf numFmtId="182" fontId="87" fillId="0" borderId="6" xfId="4496" applyNumberFormat="1" applyFont="1" applyBorder="1"/>
    <xf numFmtId="0" fontId="87" fillId="0" borderId="0" xfId="4496" applyFont="1" applyAlignment="1">
      <alignment vertical="center"/>
    </xf>
    <xf numFmtId="182" fontId="87" fillId="0" borderId="0" xfId="4496" applyNumberFormat="1" applyFont="1" applyAlignment="1">
      <alignment vertical="center"/>
    </xf>
    <xf numFmtId="175" fontId="87" fillId="0" borderId="0" xfId="4499" applyNumberFormat="1" applyFont="1" applyFill="1" applyBorder="1" applyAlignment="1" applyProtection="1">
      <alignment horizontal="left" vertical="center"/>
    </xf>
    <xf numFmtId="9" fontId="87" fillId="0" borderId="0" xfId="4499" applyFont="1" applyFill="1" applyBorder="1" applyAlignment="1" applyProtection="1">
      <alignment vertical="center"/>
    </xf>
    <xf numFmtId="183" fontId="87" fillId="0" borderId="0" xfId="4496" applyNumberFormat="1" applyFont="1" applyAlignment="1">
      <alignment vertical="center" wrapText="1"/>
    </xf>
    <xf numFmtId="9" fontId="87" fillId="0" borderId="0" xfId="4499" applyFont="1" applyBorder="1" applyAlignment="1" applyProtection="1">
      <alignment vertical="center"/>
    </xf>
    <xf numFmtId="164" fontId="87" fillId="0" borderId="0" xfId="4496" applyNumberFormat="1" applyFont="1" applyAlignment="1">
      <alignment vertical="center" wrapText="1"/>
    </xf>
    <xf numFmtId="0" fontId="87" fillId="0" borderId="0" xfId="4496" applyFont="1" applyAlignment="1">
      <alignment horizontal="center" vertical="center"/>
    </xf>
    <xf numFmtId="182" fontId="87" fillId="0" borderId="11" xfId="8721" applyNumberFormat="1" applyFont="1" applyBorder="1" applyProtection="1"/>
    <xf numFmtId="182" fontId="87" fillId="0" borderId="11" xfId="4496" applyNumberFormat="1" applyFont="1" applyBorder="1"/>
    <xf numFmtId="164" fontId="87" fillId="0" borderId="0" xfId="4496" applyNumberFormat="1" applyFont="1" applyAlignment="1">
      <alignment wrapText="1"/>
    </xf>
    <xf numFmtId="49" fontId="87" fillId="0" borderId="0" xfId="4496" applyNumberFormat="1" applyFont="1" applyAlignment="1">
      <alignment horizontal="left"/>
    </xf>
    <xf numFmtId="0" fontId="129" fillId="0" borderId="0" xfId="4496" applyFont="1"/>
    <xf numFmtId="9" fontId="87" fillId="0" borderId="11" xfId="4494" applyFont="1" applyFill="1" applyBorder="1" applyAlignment="1" applyProtection="1">
      <alignment horizontal="right"/>
    </xf>
    <xf numFmtId="1" fontId="87" fillId="0" borderId="0" xfId="4496" applyNumberFormat="1" applyFont="1"/>
    <xf numFmtId="0" fontId="126" fillId="45" borderId="3" xfId="4496" applyFont="1" applyFill="1" applyBorder="1" applyAlignment="1">
      <alignment horizontal="left" indent="1"/>
    </xf>
    <xf numFmtId="0" fontId="87" fillId="45" borderId="4" xfId="4496" applyFont="1" applyFill="1" applyBorder="1"/>
    <xf numFmtId="2" fontId="87" fillId="45" borderId="5" xfId="4496" applyNumberFormat="1" applyFont="1" applyFill="1" applyBorder="1"/>
    <xf numFmtId="181" fontId="87" fillId="0" borderId="0" xfId="4496" applyNumberFormat="1" applyFont="1"/>
    <xf numFmtId="165" fontId="127" fillId="0" borderId="0" xfId="4499" applyNumberFormat="1" applyFont="1" applyFill="1" applyBorder="1" applyProtection="1"/>
    <xf numFmtId="9" fontId="87" fillId="0" borderId="0" xfId="4494" applyFont="1" applyFill="1" applyProtection="1"/>
    <xf numFmtId="0" fontId="87" fillId="0" borderId="11" xfId="4496" applyFont="1" applyBorder="1" applyAlignment="1">
      <alignment horizontal="center"/>
    </xf>
    <xf numFmtId="2" fontId="87" fillId="0" borderId="11" xfId="4496" applyNumberFormat="1" applyFont="1" applyBorder="1" applyAlignment="1">
      <alignment horizontal="center"/>
    </xf>
    <xf numFmtId="0" fontId="87" fillId="0" borderId="0" xfId="4496" applyFont="1" applyAlignment="1">
      <alignment vertical="top" wrapText="1"/>
    </xf>
    <xf numFmtId="0" fontId="87" fillId="0" borderId="11" xfId="4496" applyFont="1" applyBorder="1" applyAlignment="1">
      <alignment horizontal="center" vertical="top" wrapText="1"/>
    </xf>
    <xf numFmtId="182" fontId="87" fillId="0" borderId="0" xfId="8721" applyNumberFormat="1" applyFont="1" applyBorder="1" applyProtection="1"/>
    <xf numFmtId="0" fontId="87" fillId="0" borderId="0" xfId="4496" applyFont="1" applyAlignment="1">
      <alignment horizontal="left" indent="1"/>
    </xf>
    <xf numFmtId="182" fontId="87" fillId="0" borderId="0" xfId="4496" applyNumberFormat="1" applyFont="1"/>
    <xf numFmtId="184" fontId="87" fillId="0" borderId="0" xfId="4496" applyNumberFormat="1" applyFont="1"/>
    <xf numFmtId="0" fontId="87" fillId="0" borderId="0" xfId="4496" applyFont="1" applyAlignment="1">
      <alignment horizontal="left"/>
    </xf>
    <xf numFmtId="0" fontId="87" fillId="0" borderId="0" xfId="4496" applyFont="1" applyAlignment="1">
      <alignment horizontal="center"/>
    </xf>
    <xf numFmtId="3" fontId="21" fillId="0" borderId="11" xfId="271" applyNumberFormat="1" applyFont="1" applyBorder="1" applyAlignment="1">
      <alignment horizontal="center"/>
    </xf>
    <xf numFmtId="3" fontId="21" fillId="43" borderId="11" xfId="271" applyNumberFormat="1" applyFont="1" applyFill="1" applyBorder="1" applyProtection="1">
      <protection locked="0"/>
    </xf>
    <xf numFmtId="0" fontId="87" fillId="0" borderId="0" xfId="4496" applyFont="1" applyAlignment="1">
      <alignment horizontal="right"/>
    </xf>
    <xf numFmtId="0" fontId="87" fillId="0" borderId="15" xfId="4496" applyFont="1" applyBorder="1" applyAlignment="1">
      <alignment horizontal="center" vertical="top" wrapText="1"/>
    </xf>
    <xf numFmtId="2" fontId="87" fillId="0" borderId="15" xfId="4496" applyNumberFormat="1" applyFont="1" applyBorder="1" applyAlignment="1">
      <alignment horizontal="center"/>
    </xf>
    <xf numFmtId="0" fontId="87" fillId="0" borderId="15" xfId="4496" applyFont="1" applyBorder="1" applyAlignment="1">
      <alignment horizontal="center"/>
    </xf>
    <xf numFmtId="0" fontId="126" fillId="0" borderId="68" xfId="4496" applyFont="1" applyBorder="1" applyAlignment="1">
      <alignment horizontal="center" vertical="top" wrapText="1"/>
    </xf>
    <xf numFmtId="0" fontId="126" fillId="0" borderId="68" xfId="4496" applyFont="1" applyBorder="1" applyAlignment="1">
      <alignment horizontal="center"/>
    </xf>
    <xf numFmtId="0" fontId="140" fillId="0" borderId="0" xfId="4496" applyFont="1" applyAlignment="1">
      <alignment horizontal="right" vertical="center"/>
    </xf>
    <xf numFmtId="175" fontId="87" fillId="0" borderId="0" xfId="4499" applyNumberFormat="1" applyFont="1" applyFill="1" applyBorder="1" applyAlignment="1" applyProtection="1">
      <alignment horizontal="right" vertical="center"/>
    </xf>
    <xf numFmtId="5" fontId="87" fillId="0" borderId="6" xfId="4496" applyNumberFormat="1" applyFont="1" applyBorder="1" applyAlignment="1">
      <alignment vertical="center"/>
    </xf>
    <xf numFmtId="0" fontId="87" fillId="0" borderId="66" xfId="4496" applyFont="1" applyBorder="1" applyAlignment="1">
      <alignment vertical="center"/>
    </xf>
    <xf numFmtId="0" fontId="87" fillId="0" borderId="41" xfId="4496" applyFont="1" applyBorder="1" applyAlignment="1">
      <alignment vertical="center"/>
    </xf>
    <xf numFmtId="182" fontId="87" fillId="0" borderId="73" xfId="4496" applyNumberFormat="1" applyFont="1" applyBorder="1" applyAlignment="1">
      <alignment vertical="center"/>
    </xf>
    <xf numFmtId="175" fontId="87" fillId="0" borderId="42" xfId="4499" applyNumberFormat="1" applyFont="1" applyFill="1" applyBorder="1" applyAlignment="1" applyProtection="1">
      <alignment horizontal="left" vertical="center"/>
    </xf>
    <xf numFmtId="0" fontId="87" fillId="0" borderId="42" xfId="4496" applyFont="1" applyBorder="1" applyAlignment="1">
      <alignment vertical="center"/>
    </xf>
    <xf numFmtId="0" fontId="87" fillId="0" borderId="44" xfId="4496" applyFont="1" applyBorder="1" applyAlignment="1">
      <alignment vertical="center"/>
    </xf>
    <xf numFmtId="49" fontId="87" fillId="0" borderId="0" xfId="4496" applyNumberFormat="1" applyFont="1" applyAlignment="1">
      <alignment horizontal="center" vertical="center"/>
    </xf>
    <xf numFmtId="0" fontId="87" fillId="0" borderId="65" xfId="4496" applyFont="1" applyBorder="1" applyAlignment="1">
      <alignment vertical="center"/>
    </xf>
    <xf numFmtId="0" fontId="87" fillId="0" borderId="29" xfId="4496" applyFont="1" applyBorder="1" applyAlignment="1">
      <alignment vertical="center"/>
    </xf>
    <xf numFmtId="0" fontId="87" fillId="0" borderId="29" xfId="4496" applyFont="1" applyBorder="1" applyAlignment="1">
      <alignment horizontal="right" vertical="center"/>
    </xf>
    <xf numFmtId="5" fontId="87" fillId="0" borderId="29" xfId="4496" applyNumberFormat="1" applyFont="1" applyBorder="1" applyAlignment="1">
      <alignment vertical="center"/>
    </xf>
    <xf numFmtId="0" fontId="87" fillId="0" borderId="31" xfId="4496" applyFont="1" applyBorder="1" applyAlignment="1">
      <alignment vertical="center"/>
    </xf>
    <xf numFmtId="175" fontId="126" fillId="0" borderId="42" xfId="4494" applyNumberFormat="1" applyFont="1" applyFill="1" applyBorder="1" applyAlignment="1" applyProtection="1">
      <alignment horizontal="center" vertical="center"/>
    </xf>
    <xf numFmtId="0" fontId="126" fillId="0" borderId="29" xfId="4496" applyFont="1" applyBorder="1" applyAlignment="1">
      <alignment vertical="center"/>
    </xf>
    <xf numFmtId="0" fontId="126" fillId="0" borderId="0" xfId="4496" applyFont="1" applyAlignment="1">
      <alignment vertical="center"/>
    </xf>
    <xf numFmtId="0" fontId="126" fillId="0" borderId="42" xfId="4496" applyFont="1" applyBorder="1" applyAlignment="1">
      <alignment vertical="center"/>
    </xf>
    <xf numFmtId="9" fontId="126" fillId="0" borderId="42" xfId="4499" applyFont="1" applyFill="1" applyBorder="1" applyAlignment="1" applyProtection="1">
      <alignment vertical="center"/>
    </xf>
    <xf numFmtId="182" fontId="126" fillId="0" borderId="68" xfId="8721" applyNumberFormat="1" applyFont="1" applyBorder="1" applyProtection="1"/>
    <xf numFmtId="182" fontId="126" fillId="0" borderId="68" xfId="4496" applyNumberFormat="1" applyFont="1" applyBorder="1"/>
    <xf numFmtId="0" fontId="140" fillId="0" borderId="0" xfId="4496" applyFont="1" applyAlignment="1">
      <alignment horizontal="right"/>
    </xf>
    <xf numFmtId="0" fontId="87" fillId="0" borderId="0" xfId="4496" applyFont="1" applyAlignment="1">
      <alignment horizontal="right" vertical="top" wrapText="1" indent="1"/>
    </xf>
    <xf numFmtId="182" fontId="87" fillId="0" borderId="6" xfId="8721" applyNumberFormat="1" applyFont="1" applyBorder="1" applyAlignment="1" applyProtection="1">
      <alignment horizontal="center"/>
    </xf>
    <xf numFmtId="0" fontId="87" fillId="0" borderId="0" xfId="4496" applyFont="1" applyAlignment="1">
      <alignment horizontal="right" indent="1"/>
    </xf>
    <xf numFmtId="0" fontId="87" fillId="0" borderId="0" xfId="4496" applyFont="1" applyAlignment="1">
      <alignment horizontal="right" vertical="top"/>
    </xf>
    <xf numFmtId="0" fontId="126" fillId="0" borderId="0" xfId="4496" applyFont="1" applyAlignment="1">
      <alignment horizontal="right"/>
    </xf>
    <xf numFmtId="182" fontId="126" fillId="0" borderId="0" xfId="8721" applyNumberFormat="1" applyFont="1" applyBorder="1" applyAlignment="1" applyProtection="1">
      <alignment horizontal="center"/>
    </xf>
    <xf numFmtId="10" fontId="87" fillId="0" borderId="0" xfId="4494" applyNumberFormat="1" applyFont="1" applyBorder="1" applyAlignment="1" applyProtection="1">
      <alignment horizontal="center"/>
    </xf>
    <xf numFmtId="184" fontId="87" fillId="0" borderId="6" xfId="4496" applyNumberFormat="1" applyFont="1" applyBorder="1"/>
    <xf numFmtId="0" fontId="126" fillId="0" borderId="0" xfId="4496" applyFont="1" applyAlignment="1">
      <alignment horizontal="right" vertical="top"/>
    </xf>
    <xf numFmtId="182" fontId="126" fillId="0" borderId="0" xfId="4496" applyNumberFormat="1" applyFont="1"/>
    <xf numFmtId="182" fontId="87" fillId="0" borderId="6" xfId="8721" applyNumberFormat="1" applyFont="1" applyBorder="1" applyProtection="1"/>
    <xf numFmtId="184" fontId="87" fillId="0" borderId="0" xfId="4496" applyNumberFormat="1" applyFont="1" applyAlignment="1">
      <alignment horizontal="center"/>
    </xf>
    <xf numFmtId="0" fontId="87" fillId="0" borderId="6" xfId="4496" applyFont="1" applyBorder="1" applyAlignment="1">
      <alignment horizontal="right" vertical="top" wrapText="1" indent="1"/>
    </xf>
    <xf numFmtId="0" fontId="87" fillId="0" borderId="67" xfId="4496" applyFont="1" applyBorder="1" applyAlignment="1">
      <alignment horizontal="right" indent="1"/>
    </xf>
    <xf numFmtId="0" fontId="87" fillId="0" borderId="72" xfId="4496" applyFont="1" applyBorder="1" applyAlignment="1">
      <alignment horizontal="right" indent="1"/>
    </xf>
    <xf numFmtId="0" fontId="87" fillId="0" borderId="72" xfId="4496" quotePrefix="1" applyFont="1" applyBorder="1" applyAlignment="1">
      <alignment horizontal="right" indent="1"/>
    </xf>
    <xf numFmtId="0" fontId="87" fillId="0" borderId="69" xfId="4496" applyFont="1" applyBorder="1" applyAlignment="1">
      <alignment horizontal="right" indent="1"/>
    </xf>
    <xf numFmtId="182" fontId="87" fillId="0" borderId="71" xfId="4496" applyNumberFormat="1" applyFont="1" applyBorder="1"/>
    <xf numFmtId="182" fontId="87" fillId="0" borderId="76" xfId="4496" applyNumberFormat="1" applyFont="1" applyBorder="1"/>
    <xf numFmtId="182" fontId="87" fillId="0" borderId="77" xfId="4496" applyNumberFormat="1" applyFont="1" applyBorder="1"/>
    <xf numFmtId="175" fontId="23" fillId="0" borderId="0" xfId="543" applyNumberFormat="1" applyFont="1" applyAlignment="1">
      <alignment vertical="center"/>
    </xf>
    <xf numFmtId="10" fontId="126" fillId="0" borderId="0" xfId="4494" applyNumberFormat="1" applyFont="1" applyProtection="1"/>
    <xf numFmtId="0" fontId="23" fillId="0" borderId="0" xfId="1192" applyFont="1" applyAlignment="1">
      <alignment horizontal="left" indent="1"/>
    </xf>
    <xf numFmtId="168" fontId="126" fillId="0" borderId="68" xfId="4499" applyNumberFormat="1" applyFont="1" applyFill="1" applyBorder="1" applyAlignment="1" applyProtection="1">
      <alignment horizontal="left" vertical="center" indent="1"/>
    </xf>
    <xf numFmtId="182" fontId="87" fillId="0" borderId="13" xfId="4496" applyNumberFormat="1" applyFont="1" applyBorder="1"/>
    <xf numFmtId="182" fontId="87" fillId="0" borderId="70" xfId="4496" applyNumberFormat="1" applyFont="1" applyBorder="1"/>
    <xf numFmtId="0" fontId="34" fillId="0" borderId="0" xfId="4495" applyFont="1" applyAlignment="1">
      <alignment vertical="center"/>
    </xf>
    <xf numFmtId="0" fontId="111" fillId="0" borderId="0" xfId="4496" applyFont="1" applyAlignment="1">
      <alignment vertical="center" wrapText="1"/>
    </xf>
    <xf numFmtId="0" fontId="21" fillId="43" borderId="0" xfId="1192" applyFont="1" applyFill="1"/>
    <xf numFmtId="3" fontId="58" fillId="43" borderId="6" xfId="1192" applyNumberFormat="1" applyFont="1" applyFill="1" applyBorder="1"/>
    <xf numFmtId="0" fontId="142" fillId="0" borderId="0" xfId="0" applyFont="1"/>
    <xf numFmtId="0" fontId="21" fillId="0" borderId="11" xfId="253" applyFont="1" applyBorder="1" applyAlignment="1" applyProtection="1">
      <alignment horizontal="center" wrapText="1"/>
      <protection locked="0"/>
    </xf>
    <xf numFmtId="0" fontId="143" fillId="0" borderId="0" xfId="0" applyFont="1"/>
    <xf numFmtId="0" fontId="144" fillId="0" borderId="0" xfId="0" applyFont="1" applyAlignment="1">
      <alignment horizontal="center"/>
    </xf>
    <xf numFmtId="0" fontId="45" fillId="5" borderId="11" xfId="0" applyFont="1" applyFill="1" applyBorder="1" applyAlignment="1" applyProtection="1">
      <alignment horizontal="right" vertical="top" wrapText="1"/>
      <protection locked="0"/>
    </xf>
    <xf numFmtId="0" fontId="16" fillId="43" borderId="3" xfId="569" applyFill="1" applyBorder="1"/>
    <xf numFmtId="0" fontId="147" fillId="0" borderId="0" xfId="0" applyFont="1" applyAlignment="1">
      <alignment horizontal="right"/>
    </xf>
    <xf numFmtId="1" fontId="24" fillId="0" borderId="0" xfId="4495" applyNumberFormat="1" applyFont="1"/>
    <xf numFmtId="0" fontId="23" fillId="0" borderId="4" xfId="569" applyFont="1" applyBorder="1" applyAlignment="1">
      <alignment horizontal="center"/>
    </xf>
    <xf numFmtId="43" fontId="23" fillId="0" borderId="0" xfId="4503" applyFont="1" applyAlignment="1" applyProtection="1">
      <alignment horizontal="center"/>
    </xf>
    <xf numFmtId="0" fontId="23" fillId="0" borderId="0" xfId="569" applyFont="1" applyAlignment="1">
      <alignment horizontal="center" vertical="center"/>
    </xf>
    <xf numFmtId="0" fontId="23" fillId="0" borderId="16" xfId="569" applyFont="1" applyBorder="1" applyAlignment="1">
      <alignment horizontal="center"/>
    </xf>
    <xf numFmtId="49" fontId="23" fillId="0" borderId="4" xfId="569" applyNumberFormat="1" applyFont="1" applyBorder="1" applyAlignment="1">
      <alignment horizontal="center"/>
    </xf>
    <xf numFmtId="4" fontId="23" fillId="0" borderId="0" xfId="569" applyNumberFormat="1" applyFont="1" applyAlignment="1">
      <alignment horizontal="center"/>
    </xf>
    <xf numFmtId="0" fontId="16" fillId="0" borderId="0" xfId="569" applyAlignment="1">
      <alignment horizontal="center" wrapText="1"/>
    </xf>
    <xf numFmtId="0" fontId="87" fillId="0" borderId="6" xfId="4496" applyFont="1" applyBorder="1" applyAlignment="1">
      <alignment horizontal="left" vertical="top"/>
    </xf>
    <xf numFmtId="3" fontId="21" fillId="43" borderId="11" xfId="271" applyNumberFormat="1" applyFont="1" applyFill="1" applyBorder="1" applyAlignment="1" applyProtection="1">
      <alignment horizontal="left"/>
      <protection locked="0"/>
    </xf>
    <xf numFmtId="0" fontId="87" fillId="43" borderId="6" xfId="4496" applyFont="1" applyFill="1" applyBorder="1" applyProtection="1">
      <protection locked="0"/>
    </xf>
    <xf numFmtId="1" fontId="87" fillId="0" borderId="0" xfId="4496" applyNumberFormat="1" applyFont="1" applyProtection="1">
      <protection locked="0"/>
    </xf>
    <xf numFmtId="182" fontId="152" fillId="0" borderId="11" xfId="4496" applyNumberFormat="1" applyFont="1" applyBorder="1"/>
    <xf numFmtId="44" fontId="87" fillId="0" borderId="0" xfId="4496" applyNumberFormat="1" applyFont="1"/>
    <xf numFmtId="182" fontId="21" fillId="0" borderId="11" xfId="4496" applyNumberFormat="1" applyFont="1" applyBorder="1"/>
    <xf numFmtId="9" fontId="87" fillId="0" borderId="0" xfId="4494" applyFont="1"/>
    <xf numFmtId="182" fontId="87" fillId="43" borderId="6" xfId="8721" applyNumberFormat="1" applyFont="1" applyFill="1" applyBorder="1" applyProtection="1">
      <protection locked="0"/>
    </xf>
    <xf numFmtId="168" fontId="164" fillId="48" borderId="79" xfId="700" applyNumberFormat="1" applyFont="1" applyFill="1" applyBorder="1" applyAlignment="1" applyProtection="1">
      <protection locked="0"/>
    </xf>
    <xf numFmtId="3" fontId="38" fillId="10" borderId="0" xfId="543" applyNumberFormat="1" applyFont="1" applyFill="1" applyAlignment="1">
      <alignment vertical="center" wrapText="1"/>
    </xf>
    <xf numFmtId="0" fontId="171" fillId="0" borderId="0" xfId="543" applyFont="1" applyAlignment="1">
      <alignment horizontal="left" vertical="center"/>
    </xf>
    <xf numFmtId="0" fontId="172" fillId="0" borderId="0" xfId="543" applyFont="1" applyAlignment="1">
      <alignment horizontal="right" vertical="top" wrapText="1"/>
    </xf>
    <xf numFmtId="168" fontId="172" fillId="0" borderId="0" xfId="543" applyNumberFormat="1" applyFont="1" applyAlignment="1">
      <alignment horizontal="center" vertical="center"/>
    </xf>
    <xf numFmtId="0" fontId="173" fillId="0" borderId="0" xfId="543" applyFont="1" applyAlignment="1">
      <alignment horizontal="left" vertical="center"/>
    </xf>
    <xf numFmtId="0" fontId="173" fillId="0" borderId="0" xfId="543" applyFont="1" applyAlignment="1">
      <alignment horizontal="right" vertical="top" wrapText="1"/>
    </xf>
    <xf numFmtId="168" fontId="172" fillId="0" borderId="104" xfId="543" applyNumberFormat="1" applyFont="1" applyBorder="1" applyAlignment="1">
      <alignment horizontal="center" vertical="center"/>
    </xf>
    <xf numFmtId="0" fontId="173" fillId="0" borderId="106" xfId="543" applyFont="1" applyBorder="1" applyAlignment="1">
      <alignment horizontal="right" vertical="top" wrapText="1"/>
    </xf>
    <xf numFmtId="0" fontId="23" fillId="0" borderId="0" xfId="4495" applyFont="1" applyAlignment="1">
      <alignment wrapText="1"/>
    </xf>
    <xf numFmtId="182" fontId="16" fillId="0" borderId="0" xfId="700" applyNumberFormat="1" applyFont="1"/>
    <xf numFmtId="9" fontId="16" fillId="0" borderId="0" xfId="1022" applyFont="1"/>
    <xf numFmtId="168" fontId="16" fillId="0" borderId="110" xfId="0" applyNumberFormat="1" applyFont="1" applyBorder="1"/>
    <xf numFmtId="9" fontId="0" fillId="0" borderId="0" xfId="0" applyNumberFormat="1"/>
    <xf numFmtId="182" fontId="0" fillId="0" borderId="0" xfId="700" applyNumberFormat="1" applyFont="1" applyAlignment="1" applyProtection="1">
      <alignment horizontal="right"/>
    </xf>
    <xf numFmtId="182" fontId="0" fillId="0" borderId="11" xfId="700" applyNumberFormat="1" applyFont="1" applyBorder="1" applyAlignment="1" applyProtection="1">
      <alignment horizontal="right"/>
    </xf>
    <xf numFmtId="0" fontId="1" fillId="0" borderId="0" xfId="8733"/>
    <xf numFmtId="0" fontId="92" fillId="0" borderId="0" xfId="8733" applyFont="1"/>
    <xf numFmtId="0" fontId="1" fillId="47" borderId="66" xfId="8733" applyFill="1" applyBorder="1"/>
    <xf numFmtId="0" fontId="1" fillId="47" borderId="0" xfId="8733" applyFill="1"/>
    <xf numFmtId="0" fontId="91" fillId="47" borderId="0" xfId="8733" applyFont="1" applyFill="1"/>
    <xf numFmtId="182" fontId="163" fillId="47" borderId="0" xfId="8734" applyNumberFormat="1" applyFont="1" applyFill="1" applyBorder="1" applyAlignment="1"/>
    <xf numFmtId="0" fontId="1" fillId="47" borderId="41" xfId="8733" applyFill="1" applyBorder="1"/>
    <xf numFmtId="0" fontId="92" fillId="47" borderId="0" xfId="8733" applyFont="1" applyFill="1"/>
    <xf numFmtId="0" fontId="167" fillId="47" borderId="0" xfId="8733" applyFont="1" applyFill="1"/>
    <xf numFmtId="0" fontId="91" fillId="47" borderId="41" xfId="8733" applyFont="1" applyFill="1" applyBorder="1"/>
    <xf numFmtId="0" fontId="91" fillId="0" borderId="0" xfId="8733" applyFont="1"/>
    <xf numFmtId="0" fontId="91" fillId="54" borderId="100" xfId="8733" applyFont="1" applyFill="1" applyBorder="1"/>
    <xf numFmtId="0" fontId="1" fillId="53" borderId="99" xfId="8733" applyFill="1" applyBorder="1"/>
    <xf numFmtId="0" fontId="1" fillId="52" borderId="99" xfId="8733" applyFill="1" applyBorder="1"/>
    <xf numFmtId="0" fontId="91" fillId="45" borderId="65" xfId="8733" applyFont="1" applyFill="1" applyBorder="1"/>
    <xf numFmtId="0" fontId="1" fillId="45" borderId="80" xfId="8733" applyFill="1" applyBorder="1"/>
    <xf numFmtId="0" fontId="1" fillId="45" borderId="79" xfId="8733" applyFill="1" applyBorder="1"/>
    <xf numFmtId="0" fontId="1" fillId="45" borderId="78" xfId="8733" applyFill="1" applyBorder="1"/>
    <xf numFmtId="0" fontId="91" fillId="45" borderId="0" xfId="8733" applyFont="1" applyFill="1"/>
    <xf numFmtId="0" fontId="91" fillId="45" borderId="12" xfId="8733" applyFont="1" applyFill="1" applyBorder="1"/>
    <xf numFmtId="0" fontId="91" fillId="45" borderId="29" xfId="8733" applyFont="1" applyFill="1" applyBorder="1"/>
    <xf numFmtId="0" fontId="91" fillId="45" borderId="80" xfId="8733" applyFont="1" applyFill="1" applyBorder="1"/>
    <xf numFmtId="0" fontId="91" fillId="45" borderId="79" xfId="8733" applyFont="1" applyFill="1" applyBorder="1"/>
    <xf numFmtId="0" fontId="91" fillId="45" borderId="78" xfId="8733" applyFont="1" applyFill="1" applyBorder="1"/>
    <xf numFmtId="0" fontId="91" fillId="45" borderId="93" xfId="8733" applyFont="1" applyFill="1" applyBorder="1"/>
    <xf numFmtId="0" fontId="91" fillId="45" borderId="6" xfId="8733" applyFont="1" applyFill="1" applyBorder="1"/>
    <xf numFmtId="0" fontId="91" fillId="45" borderId="10" xfId="8733" applyFont="1" applyFill="1" applyBorder="1"/>
    <xf numFmtId="0" fontId="1" fillId="45" borderId="29" xfId="8733" applyFill="1" applyBorder="1"/>
    <xf numFmtId="0" fontId="1" fillId="45" borderId="31" xfId="8733" applyFill="1" applyBorder="1"/>
    <xf numFmtId="0" fontId="91" fillId="45" borderId="92" xfId="8733" applyFont="1" applyFill="1" applyBorder="1"/>
    <xf numFmtId="0" fontId="91" fillId="45" borderId="74" xfId="8733" applyFont="1" applyFill="1" applyBorder="1"/>
    <xf numFmtId="0" fontId="162" fillId="45" borderId="87" xfId="8733" applyFont="1" applyFill="1" applyBorder="1"/>
    <xf numFmtId="0" fontId="1" fillId="45" borderId="87" xfId="8733" applyFill="1" applyBorder="1"/>
    <xf numFmtId="0" fontId="1" fillId="45" borderId="86" xfId="8733" applyFill="1" applyBorder="1"/>
    <xf numFmtId="0" fontId="1" fillId="45" borderId="95" xfId="8733" applyFill="1" applyBorder="1"/>
    <xf numFmtId="0" fontId="169" fillId="47" borderId="0" xfId="8733" applyFont="1" applyFill="1"/>
    <xf numFmtId="0" fontId="91" fillId="45" borderId="31" xfId="8733" applyFont="1" applyFill="1" applyBorder="1"/>
    <xf numFmtId="0" fontId="1" fillId="47" borderId="0" xfId="8733" applyFill="1" applyAlignment="1">
      <alignment horizontal="left"/>
    </xf>
    <xf numFmtId="0" fontId="161" fillId="51" borderId="11" xfId="8733" applyFont="1" applyFill="1" applyBorder="1"/>
    <xf numFmtId="0" fontId="161" fillId="51" borderId="76" xfId="8733" applyFont="1" applyFill="1" applyBorder="1"/>
    <xf numFmtId="0" fontId="1" fillId="48" borderId="66" xfId="8733" applyFill="1" applyBorder="1"/>
    <xf numFmtId="0" fontId="1" fillId="48" borderId="0" xfId="8733" applyFill="1"/>
    <xf numFmtId="0" fontId="1" fillId="48" borderId="78" xfId="8733" applyFill="1" applyBorder="1"/>
    <xf numFmtId="0" fontId="91" fillId="47" borderId="66" xfId="8733" applyFont="1" applyFill="1" applyBorder="1"/>
    <xf numFmtId="49" fontId="91" fillId="47" borderId="66" xfId="8733" applyNumberFormat="1" applyFont="1" applyFill="1" applyBorder="1" applyAlignment="1">
      <alignment horizontal="right" vertical="top"/>
    </xf>
    <xf numFmtId="0" fontId="1" fillId="47" borderId="73" xfId="8733" applyFill="1" applyBorder="1"/>
    <xf numFmtId="0" fontId="1" fillId="47" borderId="42" xfId="8733" applyFill="1" applyBorder="1"/>
    <xf numFmtId="0" fontId="1" fillId="47" borderId="44" xfId="8733" applyFill="1" applyBorder="1"/>
    <xf numFmtId="0" fontId="1" fillId="44" borderId="66" xfId="8733" applyFill="1" applyBorder="1"/>
    <xf numFmtId="0" fontId="1" fillId="44" borderId="0" xfId="8733" applyFill="1"/>
    <xf numFmtId="0" fontId="1" fillId="44" borderId="41" xfId="8733" applyFill="1" applyBorder="1"/>
    <xf numFmtId="0" fontId="1" fillId="44" borderId="0" xfId="8733" applyFill="1" applyAlignment="1">
      <alignment horizontal="left"/>
    </xf>
    <xf numFmtId="0" fontId="1" fillId="44" borderId="73" xfId="8733" applyFill="1" applyBorder="1"/>
    <xf numFmtId="0" fontId="1" fillId="44" borderId="42" xfId="8733" applyFill="1" applyBorder="1"/>
    <xf numFmtId="0" fontId="1" fillId="44" borderId="44" xfId="8733" applyFill="1" applyBorder="1"/>
    <xf numFmtId="0" fontId="153" fillId="0" borderId="0" xfId="8733" applyFont="1"/>
    <xf numFmtId="168" fontId="0" fillId="0" borderId="0" xfId="0" applyNumberFormat="1"/>
    <xf numFmtId="0" fontId="111" fillId="52" borderId="113" xfId="0" applyFont="1" applyFill="1" applyBorder="1"/>
    <xf numFmtId="0" fontId="111" fillId="53" borderId="113" xfId="0" applyFont="1" applyFill="1" applyBorder="1"/>
    <xf numFmtId="1" fontId="0" fillId="0" borderId="0" xfId="0" applyNumberFormat="1"/>
    <xf numFmtId="0" fontId="17" fillId="0" borderId="0" xfId="244" applyFill="1" applyBorder="1" applyAlignment="1" applyProtection="1">
      <alignment horizontal="left"/>
      <protection locked="0"/>
    </xf>
    <xf numFmtId="9" fontId="0" fillId="0" borderId="0" xfId="1022" applyFont="1"/>
    <xf numFmtId="2" fontId="0" fillId="0" borderId="0" xfId="0" applyNumberFormat="1"/>
    <xf numFmtId="175" fontId="0" fillId="0" borderId="0" xfId="1022" applyNumberFormat="1" applyFont="1"/>
    <xf numFmtId="9" fontId="16" fillId="0" borderId="0" xfId="0" applyNumberFormat="1" applyFont="1"/>
    <xf numFmtId="0" fontId="158" fillId="0" borderId="0" xfId="8733" applyFont="1"/>
    <xf numFmtId="0" fontId="155" fillId="0" borderId="0" xfId="8733" applyFont="1"/>
    <xf numFmtId="185" fontId="158" fillId="0" borderId="0" xfId="698" applyNumberFormat="1" applyFont="1"/>
    <xf numFmtId="10" fontId="158" fillId="0" borderId="0" xfId="1022" applyNumberFormat="1" applyFont="1"/>
    <xf numFmtId="0" fontId="16" fillId="0" borderId="0" xfId="0" applyFont="1" applyAlignment="1">
      <alignment horizontal="left" vertical="top" wrapText="1"/>
    </xf>
    <xf numFmtId="0" fontId="17" fillId="0" borderId="0" xfId="244" applyAlignment="1">
      <alignment horizontal="left" vertical="top"/>
    </xf>
    <xf numFmtId="0" fontId="39" fillId="0" borderId="0" xfId="0" applyFont="1" applyAlignment="1">
      <alignment horizontal="left" vertical="top" wrapText="1"/>
    </xf>
    <xf numFmtId="0" fontId="16" fillId="0" borderId="0" xfId="0" applyFont="1" applyAlignment="1">
      <alignment horizontal="left" wrapText="1"/>
    </xf>
    <xf numFmtId="0" fontId="16" fillId="0" borderId="0" xfId="1192" applyAlignment="1">
      <alignment horizontal="left" vertical="top" wrapText="1"/>
    </xf>
    <xf numFmtId="0" fontId="23" fillId="0" borderId="0" xfId="0" applyFont="1" applyAlignment="1">
      <alignment horizontal="left" vertical="top" wrapText="1"/>
    </xf>
    <xf numFmtId="0" fontId="16" fillId="0" borderId="0" xfId="569" applyAlignment="1">
      <alignment wrapText="1"/>
    </xf>
    <xf numFmtId="0" fontId="16" fillId="0" borderId="0" xfId="1192" applyAlignment="1">
      <alignment vertical="top" wrapText="1"/>
    </xf>
    <xf numFmtId="4" fontId="16" fillId="0" borderId="0" xfId="569" applyNumberFormat="1" applyAlignment="1">
      <alignment horizontal="left"/>
    </xf>
    <xf numFmtId="4" fontId="34" fillId="0" borderId="0" xfId="0" applyNumberFormat="1" applyFont="1" applyAlignment="1">
      <alignment horizontal="left"/>
    </xf>
    <xf numFmtId="4" fontId="16" fillId="0" borderId="0" xfId="0" applyNumberFormat="1" applyFont="1" applyAlignment="1">
      <alignment horizontal="left"/>
    </xf>
    <xf numFmtId="0" fontId="23" fillId="0" borderId="4" xfId="0" applyFont="1" applyBorder="1" applyAlignment="1">
      <alignment horizontal="left"/>
    </xf>
    <xf numFmtId="0" fontId="16" fillId="0" borderId="0" xfId="0" applyFont="1" applyAlignment="1">
      <alignment horizontal="left" vertical="top"/>
    </xf>
    <xf numFmtId="0" fontId="16" fillId="0" borderId="0" xfId="0" applyFont="1" applyAlignment="1">
      <alignment vertical="top" wrapText="1"/>
    </xf>
    <xf numFmtId="4" fontId="16" fillId="0" borderId="0" xfId="0" applyNumberFormat="1" applyFont="1" applyAlignment="1">
      <alignment horizontal="left" vertical="top" wrapText="1"/>
    </xf>
    <xf numFmtId="0" fontId="34" fillId="0" borderId="0" xfId="0" applyFont="1" applyAlignment="1">
      <alignment horizontal="left"/>
    </xf>
    <xf numFmtId="0" fontId="23" fillId="0" borderId="0" xfId="0" applyFont="1" applyAlignment="1">
      <alignment vertical="top" wrapText="1"/>
    </xf>
    <xf numFmtId="0" fontId="23" fillId="0" borderId="0" xfId="1192" applyFont="1" applyAlignment="1">
      <alignment horizontal="left" vertical="top" wrapText="1"/>
    </xf>
    <xf numFmtId="0" fontId="16" fillId="0" borderId="0" xfId="569" applyAlignment="1">
      <alignment horizontal="left"/>
    </xf>
    <xf numFmtId="0" fontId="16" fillId="0" borderId="0" xfId="569" applyAlignment="1">
      <alignment horizontal="left" vertical="top" wrapText="1"/>
    </xf>
    <xf numFmtId="0" fontId="17" fillId="0" borderId="0" xfId="244" quotePrefix="1" applyAlignment="1" applyProtection="1">
      <alignment horizontal="left"/>
    </xf>
    <xf numFmtId="0" fontId="16" fillId="0" borderId="0" xfId="569" applyAlignment="1">
      <alignment horizontal="left" vertical="top"/>
    </xf>
    <xf numFmtId="0" fontId="16" fillId="0" borderId="0" xfId="0" quotePrefix="1" applyFont="1" applyAlignment="1">
      <alignment horizontal="left" vertical="top"/>
    </xf>
    <xf numFmtId="0" fontId="34" fillId="0" borderId="0" xfId="569" applyFont="1" applyAlignment="1">
      <alignment horizontal="left"/>
    </xf>
    <xf numFmtId="4" fontId="16" fillId="0" borderId="0" xfId="1192" applyNumberFormat="1" applyAlignment="1">
      <alignment horizontal="left" vertical="top" wrapText="1"/>
    </xf>
    <xf numFmtId="0" fontId="16" fillId="0" borderId="0" xfId="569" applyAlignment="1">
      <alignment vertical="top" wrapText="1"/>
    </xf>
    <xf numFmtId="0" fontId="16" fillId="0" borderId="0" xfId="1192" applyAlignment="1">
      <alignment horizontal="left"/>
    </xf>
    <xf numFmtId="0" fontId="23" fillId="0" borderId="0" xfId="569" applyFont="1" applyAlignment="1">
      <alignment horizontal="center"/>
    </xf>
    <xf numFmtId="0" fontId="23" fillId="0" borderId="0" xfId="0" applyFont="1" applyAlignment="1">
      <alignment horizontal="left" vertical="top"/>
    </xf>
    <xf numFmtId="0" fontId="23" fillId="0" borderId="0" xfId="569" applyFont="1" applyAlignment="1">
      <alignment horizontal="left"/>
    </xf>
    <xf numFmtId="0" fontId="34" fillId="0" borderId="0" xfId="569" applyFont="1" applyAlignment="1">
      <alignment horizontal="center"/>
    </xf>
    <xf numFmtId="0" fontId="16" fillId="0" borderId="0" xfId="0" applyFont="1" applyAlignment="1">
      <alignment vertical="center" wrapText="1"/>
    </xf>
    <xf numFmtId="0" fontId="0" fillId="0" borderId="0" xfId="0" applyAlignment="1">
      <alignment horizontal="center"/>
    </xf>
    <xf numFmtId="0" fontId="0" fillId="5" borderId="4" xfId="0" applyFill="1" applyBorder="1" applyAlignment="1" applyProtection="1">
      <alignment horizontal="left"/>
      <protection locked="0"/>
    </xf>
    <xf numFmtId="0" fontId="0" fillId="0" borderId="6" xfId="0" applyBorder="1" applyAlignment="1">
      <alignment horizontal="left"/>
    </xf>
    <xf numFmtId="0" fontId="23" fillId="0" borderId="0" xfId="0" applyFont="1" applyAlignment="1">
      <alignment horizontal="center"/>
    </xf>
    <xf numFmtId="0" fontId="42" fillId="0" borderId="0" xfId="0" applyFont="1" applyAlignment="1">
      <alignment horizontal="center"/>
    </xf>
    <xf numFmtId="0" fontId="16" fillId="0" borderId="0" xfId="0" applyFont="1" applyAlignment="1">
      <alignment horizontal="center"/>
    </xf>
    <xf numFmtId="0" fontId="31" fillId="0" borderId="0" xfId="0" applyFont="1" applyAlignment="1">
      <alignment horizontal="center"/>
    </xf>
    <xf numFmtId="0" fontId="16" fillId="0" borderId="0" xfId="0" applyFont="1" applyAlignment="1">
      <alignment wrapText="1"/>
    </xf>
    <xf numFmtId="0" fontId="24" fillId="0" borderId="0" xfId="0" applyFont="1" applyAlignment="1">
      <alignment horizontal="center"/>
    </xf>
    <xf numFmtId="0" fontId="23" fillId="0" borderId="0" xfId="0" applyFont="1" applyAlignment="1">
      <alignment horizontal="center" vertical="center" wrapText="1"/>
    </xf>
    <xf numFmtId="0" fontId="23" fillId="0" borderId="12" xfId="0" applyFont="1" applyBorder="1" applyAlignment="1">
      <alignment horizontal="center" vertical="center" wrapText="1"/>
    </xf>
    <xf numFmtId="0" fontId="23" fillId="0" borderId="4" xfId="0" applyFont="1" applyBorder="1" applyAlignment="1">
      <alignment horizontal="right"/>
    </xf>
    <xf numFmtId="0" fontId="23" fillId="0" borderId="5" xfId="0" applyFont="1" applyBorder="1" applyAlignment="1">
      <alignment horizontal="right"/>
    </xf>
    <xf numFmtId="0" fontId="16" fillId="0" borderId="3" xfId="0" applyFont="1" applyBorder="1" applyAlignment="1">
      <alignment horizontal="center"/>
    </xf>
    <xf numFmtId="0" fontId="16" fillId="0" borderId="5" xfId="0" applyFont="1" applyBorder="1" applyAlignment="1">
      <alignment horizontal="center"/>
    </xf>
    <xf numFmtId="0" fontId="16" fillId="0" borderId="4" xfId="0" applyFont="1" applyBorder="1" applyAlignment="1">
      <alignment horizontal="center"/>
    </xf>
    <xf numFmtId="0" fontId="23" fillId="0" borderId="6" xfId="0" applyFont="1" applyBorder="1" applyAlignment="1">
      <alignment horizontal="right"/>
    </xf>
    <xf numFmtId="0" fontId="0" fillId="5" borderId="3" xfId="0" applyFill="1" applyBorder="1" applyAlignment="1" applyProtection="1">
      <alignment horizontal="left"/>
      <protection locked="0"/>
    </xf>
    <xf numFmtId="0" fontId="23" fillId="0" borderId="1" xfId="0" applyFont="1" applyBorder="1" applyAlignment="1">
      <alignment horizontal="center" wrapText="1"/>
    </xf>
    <xf numFmtId="0" fontId="23" fillId="0" borderId="8" xfId="0" applyFont="1" applyBorder="1" applyAlignment="1">
      <alignment horizontal="center" wrapText="1"/>
    </xf>
    <xf numFmtId="0" fontId="0" fillId="0" borderId="3" xfId="0" applyBorder="1"/>
    <xf numFmtId="0" fontId="0" fillId="0" borderId="5" xfId="0" applyBorder="1"/>
    <xf numFmtId="0" fontId="23" fillId="0" borderId="0" xfId="0" applyFont="1" applyAlignment="1">
      <alignment horizontal="center" vertical="center"/>
    </xf>
    <xf numFmtId="0" fontId="0" fillId="0" borderId="3" xfId="0" applyBorder="1" applyAlignment="1">
      <alignment horizontal="left"/>
    </xf>
    <xf numFmtId="0" fontId="0" fillId="0" borderId="4" xfId="0" applyBorder="1" applyAlignment="1">
      <alignment horizontal="left"/>
    </xf>
    <xf numFmtId="0" fontId="16" fillId="0" borderId="0" xfId="543" applyAlignment="1">
      <alignment horizontal="center"/>
    </xf>
    <xf numFmtId="0" fontId="23" fillId="0" borderId="6" xfId="0" applyFont="1" applyBorder="1" applyAlignment="1">
      <alignment horizontal="center"/>
    </xf>
    <xf numFmtId="0" fontId="16" fillId="0" borderId="3" xfId="0" applyFont="1" applyBorder="1"/>
    <xf numFmtId="0" fontId="16" fillId="0" borderId="4" xfId="0" applyFont="1" applyBorder="1"/>
    <xf numFmtId="0" fontId="16" fillId="0" borderId="5" xfId="0" applyFont="1" applyBorder="1"/>
    <xf numFmtId="0" fontId="23" fillId="0" borderId="7" xfId="0" applyFont="1" applyBorder="1" applyAlignment="1">
      <alignment horizontal="right"/>
    </xf>
    <xf numFmtId="0" fontId="23" fillId="0" borderId="2" xfId="0" applyFont="1" applyBorder="1" applyAlignment="1">
      <alignment horizontal="center"/>
    </xf>
    <xf numFmtId="0" fontId="0" fillId="0" borderId="12" xfId="0" applyBorder="1" applyAlignment="1">
      <alignment horizontal="center"/>
    </xf>
    <xf numFmtId="0" fontId="23" fillId="0" borderId="8" xfId="0" applyFont="1" applyBorder="1" applyAlignment="1">
      <alignment horizontal="center" vertical="center" wrapText="1"/>
    </xf>
    <xf numFmtId="0" fontId="16" fillId="0" borderId="4" xfId="0" applyFont="1" applyBorder="1" applyAlignment="1">
      <alignment horizontal="left"/>
    </xf>
    <xf numFmtId="168" fontId="0" fillId="0" borderId="3" xfId="0" applyNumberFormat="1" applyBorder="1"/>
    <xf numFmtId="168" fontId="0" fillId="0" borderId="4" xfId="0" applyNumberFormat="1" applyBorder="1"/>
    <xf numFmtId="168" fontId="0" fillId="0" borderId="5" xfId="0" applyNumberFormat="1" applyBorder="1"/>
    <xf numFmtId="0" fontId="0" fillId="0" borderId="5" xfId="0" applyBorder="1" applyAlignment="1">
      <alignment horizontal="left"/>
    </xf>
    <xf numFmtId="0" fontId="23" fillId="0" borderId="4" xfId="0" applyFont="1" applyBorder="1" applyAlignment="1">
      <alignment horizontal="center"/>
    </xf>
    <xf numFmtId="0" fontId="0" fillId="0" borderId="0" xfId="0" applyAlignment="1">
      <alignment vertical="top" wrapText="1"/>
    </xf>
    <xf numFmtId="0" fontId="0" fillId="0" borderId="6" xfId="0" applyBorder="1" applyAlignment="1">
      <alignment horizontal="left" wrapText="1"/>
    </xf>
    <xf numFmtId="0" fontId="45" fillId="0" borderId="0" xfId="0" applyFont="1" applyAlignment="1">
      <alignment vertical="top" wrapText="1"/>
    </xf>
    <xf numFmtId="0" fontId="16" fillId="0" borderId="0" xfId="569" applyAlignment="1">
      <alignment horizontal="right" vertical="top" wrapText="1"/>
    </xf>
    <xf numFmtId="0" fontId="91" fillId="47" borderId="41" xfId="8733" applyFont="1" applyFill="1" applyBorder="1" applyAlignment="1">
      <alignment horizontal="center"/>
    </xf>
    <xf numFmtId="0" fontId="162" fillId="51" borderId="11" xfId="8733" applyFont="1" applyFill="1" applyBorder="1" applyAlignment="1">
      <alignment horizontal="center"/>
    </xf>
    <xf numFmtId="0" fontId="162" fillId="51" borderId="76" xfId="8733" applyFont="1" applyFill="1" applyBorder="1" applyAlignment="1">
      <alignment horizontal="center"/>
    </xf>
    <xf numFmtId="0" fontId="45" fillId="0" borderId="0" xfId="569" applyFont="1" applyAlignment="1">
      <alignment horizontal="left"/>
    </xf>
    <xf numFmtId="0" fontId="16" fillId="0" borderId="0" xfId="4495" applyFont="1" applyAlignment="1">
      <alignment horizontal="left" vertical="center" wrapText="1"/>
    </xf>
    <xf numFmtId="0" fontId="23" fillId="0" borderId="0" xfId="4495" applyFont="1" applyAlignment="1">
      <alignment horizontal="right"/>
    </xf>
    <xf numFmtId="0" fontId="111" fillId="0" borderId="53" xfId="4496" applyFont="1" applyBorder="1" applyAlignment="1">
      <alignment horizontal="left" vertical="top" wrapText="1"/>
    </xf>
    <xf numFmtId="0" fontId="111" fillId="0" borderId="0" xfId="4496" applyFont="1" applyAlignment="1">
      <alignment horizontal="left" vertical="top" wrapText="1"/>
    </xf>
    <xf numFmtId="0" fontId="111" fillId="0" borderId="54" xfId="4496" applyFont="1" applyBorder="1" applyAlignment="1">
      <alignment horizontal="left" vertical="top" wrapText="1"/>
    </xf>
    <xf numFmtId="0" fontId="16" fillId="0" borderId="58" xfId="4495" applyFont="1" applyBorder="1" applyAlignment="1">
      <alignment vertical="center" wrapText="1"/>
    </xf>
    <xf numFmtId="0" fontId="16" fillId="0" borderId="59" xfId="4495" applyFont="1" applyBorder="1" applyAlignment="1">
      <alignment vertical="center" wrapText="1"/>
    </xf>
    <xf numFmtId="0" fontId="23" fillId="0" borderId="0" xfId="4495" applyFont="1" applyAlignment="1">
      <alignment horizontal="center" vertical="top"/>
    </xf>
    <xf numFmtId="0" fontId="16" fillId="0" borderId="0" xfId="1192" applyAlignment="1">
      <alignment horizontal="right"/>
    </xf>
    <xf numFmtId="9" fontId="16" fillId="0" borderId="0" xfId="1192" quotePrefix="1" applyNumberFormat="1" applyAlignment="1">
      <alignment horizontal="center"/>
    </xf>
    <xf numFmtId="0" fontId="16" fillId="0" borderId="0" xfId="4495" applyFont="1" applyAlignment="1">
      <alignment horizontal="left"/>
    </xf>
    <xf numFmtId="0" fontId="23" fillId="0" borderId="0" xfId="4495" applyFont="1" applyAlignment="1">
      <alignment horizontal="left" vertical="top"/>
    </xf>
    <xf numFmtId="0" fontId="109" fillId="0" borderId="0" xfId="4495" applyAlignment="1" applyProtection="1">
      <alignment horizontal="center"/>
      <protection locked="0"/>
    </xf>
    <xf numFmtId="165" fontId="16" fillId="0" borderId="0" xfId="1192" applyNumberFormat="1" applyAlignment="1">
      <alignment horizontal="right"/>
    </xf>
    <xf numFmtId="0" fontId="16" fillId="0" borderId="0" xfId="4495" applyFont="1" applyAlignment="1">
      <alignment horizontal="left" vertical="top" wrapText="1"/>
    </xf>
    <xf numFmtId="0" fontId="16" fillId="0" borderId="58" xfId="4495" applyFont="1" applyBorder="1" applyAlignment="1">
      <alignment horizontal="left" vertical="top" wrapText="1"/>
    </xf>
    <xf numFmtId="0" fontId="16" fillId="0" borderId="51" xfId="4495" applyFont="1" applyBorder="1" applyAlignment="1">
      <alignment horizontal="left" vertical="top" wrapText="1"/>
    </xf>
    <xf numFmtId="0" fontId="119" fillId="0" borderId="0" xfId="4495" applyFont="1" applyAlignment="1">
      <alignment horizontal="left" vertical="top" wrapText="1"/>
    </xf>
    <xf numFmtId="0" fontId="23" fillId="0" borderId="0" xfId="4495" applyFont="1" applyAlignment="1">
      <alignment horizontal="center"/>
    </xf>
    <xf numFmtId="0" fontId="23" fillId="0" borderId="54" xfId="4495" applyFont="1" applyBorder="1" applyAlignment="1">
      <alignment horizontal="center"/>
    </xf>
    <xf numFmtId="0" fontId="24" fillId="0" borderId="51" xfId="4495" applyFont="1" applyBorder="1" applyAlignment="1">
      <alignment horizontal="left" vertical="top" wrapText="1"/>
    </xf>
    <xf numFmtId="0" fontId="24" fillId="0" borderId="0" xfId="4495" applyFont="1" applyAlignment="1">
      <alignment horizontal="left" vertical="top" wrapText="1"/>
    </xf>
    <xf numFmtId="0" fontId="23" fillId="0" borderId="54" xfId="4495" applyFont="1" applyBorder="1" applyAlignment="1">
      <alignment horizontal="center" vertical="top"/>
    </xf>
    <xf numFmtId="0" fontId="16" fillId="0" borderId="0" xfId="4495" applyFont="1" applyAlignment="1">
      <alignment horizontal="left" vertical="center" wrapText="1" shrinkToFit="1"/>
    </xf>
    <xf numFmtId="0" fontId="24" fillId="0" borderId="0" xfId="4495" applyFont="1" applyAlignment="1">
      <alignment horizontal="center"/>
    </xf>
    <xf numFmtId="0" fontId="16" fillId="0" borderId="0" xfId="4495" applyFont="1" applyAlignment="1">
      <alignment wrapText="1"/>
    </xf>
    <xf numFmtId="0" fontId="16" fillId="0" borderId="0" xfId="4495" applyFont="1" applyAlignment="1">
      <alignment horizontal="left" vertical="top" wrapText="1" shrinkToFit="1"/>
    </xf>
    <xf numFmtId="44" fontId="16" fillId="0" borderId="0" xfId="707" applyFont="1" applyFill="1" applyBorder="1" applyAlignment="1" applyProtection="1">
      <alignment horizontal="left" vertical="top" wrapText="1"/>
    </xf>
    <xf numFmtId="0" fontId="23" fillId="0" borderId="0" xfId="4495" applyFont="1" applyAlignment="1">
      <alignment horizontal="left" vertical="top" wrapText="1"/>
    </xf>
    <xf numFmtId="0" fontId="23" fillId="0" borderId="4" xfId="4495" applyFont="1" applyBorder="1" applyAlignment="1">
      <alignment horizontal="left"/>
    </xf>
    <xf numFmtId="0" fontId="23" fillId="0" borderId="5" xfId="4495" applyFont="1" applyBorder="1" applyAlignment="1">
      <alignment horizontal="left"/>
    </xf>
    <xf numFmtId="0" fontId="23" fillId="0" borderId="3" xfId="4495" applyFont="1" applyBorder="1" applyAlignment="1">
      <alignment horizontal="left"/>
    </xf>
    <xf numFmtId="0" fontId="109" fillId="0" borderId="53" xfId="4495" applyBorder="1" applyAlignment="1">
      <alignment horizontal="center"/>
    </xf>
    <xf numFmtId="0" fontId="109" fillId="0" borderId="0" xfId="4495" applyAlignment="1">
      <alignment horizontal="center"/>
    </xf>
    <xf numFmtId="168" fontId="87" fillId="0" borderId="11" xfId="4499" applyNumberFormat="1" applyFont="1" applyFill="1" applyBorder="1" applyAlignment="1" applyProtection="1">
      <alignment horizontal="left" vertical="center" indent="1"/>
    </xf>
    <xf numFmtId="0" fontId="38" fillId="0" borderId="0" xfId="0" applyFont="1"/>
    <xf numFmtId="0" fontId="16" fillId="8" borderId="0" xfId="542" quotePrefix="1" applyFont="1" applyFill="1" applyAlignment="1">
      <alignment horizontal="left"/>
    </xf>
    <xf numFmtId="0" fontId="23" fillId="8" borderId="0" xfId="539" applyFont="1" applyFill="1" applyAlignment="1" applyProtection="1">
      <alignment horizontal="centerContinuous"/>
    </xf>
    <xf numFmtId="0" fontId="16" fillId="8" borderId="0" xfId="542" applyFont="1" applyFill="1"/>
    <xf numFmtId="168" fontId="23" fillId="0" borderId="6" xfId="543" applyNumberFormat="1" applyFont="1" applyBorder="1" applyAlignment="1">
      <alignment horizontal="left"/>
    </xf>
    <xf numFmtId="168" fontId="23" fillId="0" borderId="6" xfId="543" applyNumberFormat="1" applyFont="1" applyBorder="1" applyAlignment="1">
      <alignment horizontal="center"/>
    </xf>
    <xf numFmtId="0" fontId="40" fillId="0" borderId="0" xfId="244" applyFont="1" applyFill="1" applyBorder="1" applyAlignment="1" applyProtection="1">
      <alignment horizontal="left"/>
    </xf>
    <xf numFmtId="0" fontId="16" fillId="0" borderId="0" xfId="0" applyFont="1" applyAlignment="1">
      <alignment horizontal="left" indent="4"/>
    </xf>
    <xf numFmtId="0" fontId="16" fillId="9" borderId="6" xfId="0" applyFont="1" applyFill="1" applyBorder="1"/>
    <xf numFmtId="166" fontId="16" fillId="0" borderId="0" xfId="0" applyNumberFormat="1" applyFont="1" applyAlignment="1">
      <alignment horizontal="left"/>
    </xf>
    <xf numFmtId="166" fontId="16" fillId="0" borderId="0" xfId="0" applyNumberFormat="1" applyFont="1"/>
    <xf numFmtId="168" fontId="16" fillId="0" borderId="0" xfId="0" applyNumberFormat="1" applyFont="1" applyAlignment="1">
      <alignment horizontal="right"/>
    </xf>
    <xf numFmtId="168" fontId="16" fillId="0" borderId="3" xfId="0" applyNumberFormat="1" applyFont="1" applyBorder="1" applyAlignment="1">
      <alignment vertical="top"/>
    </xf>
    <xf numFmtId="168" fontId="16" fillId="0" borderId="4" xfId="0" applyNumberFormat="1" applyFont="1" applyBorder="1" applyAlignment="1">
      <alignment vertical="top"/>
    </xf>
    <xf numFmtId="168" fontId="16" fillId="0" borderId="5" xfId="0" applyNumberFormat="1" applyFont="1" applyBorder="1" applyAlignment="1">
      <alignment vertical="top"/>
    </xf>
    <xf numFmtId="168" fontId="16" fillId="0" borderId="8" xfId="0" applyNumberFormat="1" applyFont="1" applyBorder="1" applyAlignment="1">
      <alignment vertical="top"/>
    </xf>
    <xf numFmtId="168" fontId="16" fillId="0" borderId="0" xfId="0" applyNumberFormat="1" applyFont="1" applyAlignment="1">
      <alignment vertical="top"/>
    </xf>
    <xf numFmtId="0" fontId="16" fillId="0" borderId="0" xfId="0" applyFont="1" applyAlignment="1">
      <alignment horizontal="right" vertical="top"/>
    </xf>
    <xf numFmtId="0" fontId="16" fillId="0" borderId="12" xfId="0" applyFont="1" applyBorder="1" applyAlignment="1">
      <alignment horizontal="right" vertical="top"/>
    </xf>
    <xf numFmtId="0" fontId="16" fillId="5" borderId="4" xfId="0" applyFont="1" applyFill="1" applyBorder="1" applyAlignment="1" applyProtection="1">
      <alignment horizontal="left" vertical="top"/>
      <protection locked="0"/>
    </xf>
    <xf numFmtId="0" fontId="16" fillId="5" borderId="5" xfId="0" applyFont="1" applyFill="1" applyBorder="1" applyAlignment="1" applyProtection="1">
      <alignment horizontal="left" vertical="top"/>
      <protection locked="0"/>
    </xf>
    <xf numFmtId="5" fontId="16" fillId="0" borderId="0" xfId="542" applyNumberFormat="1" applyFont="1"/>
    <xf numFmtId="0" fontId="16" fillId="0" borderId="11" xfId="0" applyFont="1" applyBorder="1" applyAlignment="1">
      <alignment horizontal="left"/>
    </xf>
    <xf numFmtId="0" fontId="16" fillId="0" borderId="7" xfId="0" applyFont="1" applyBorder="1"/>
    <xf numFmtId="0" fontId="16" fillId="0" borderId="12" xfId="0" applyFont="1" applyBorder="1"/>
    <xf numFmtId="0" fontId="16" fillId="0" borderId="10" xfId="0" applyFont="1" applyBorder="1"/>
    <xf numFmtId="0" fontId="26" fillId="0" borderId="0" xfId="543" applyFont="1"/>
    <xf numFmtId="0" fontId="16" fillId="0" borderId="1" xfId="0" applyFont="1" applyBorder="1"/>
    <xf numFmtId="0" fontId="34" fillId="0" borderId="7" xfId="543" applyFont="1" applyBorder="1"/>
    <xf numFmtId="0" fontId="23" fillId="0" borderId="12" xfId="543" applyFont="1" applyBorder="1" applyAlignment="1">
      <alignment horizontal="center" vertical="top"/>
    </xf>
    <xf numFmtId="0" fontId="24" fillId="0" borderId="8" xfId="543" applyFont="1" applyBorder="1" applyAlignment="1">
      <alignment horizontal="left" vertical="top" wrapText="1"/>
    </xf>
    <xf numFmtId="0" fontId="24" fillId="0" borderId="12" xfId="543" applyFont="1" applyBorder="1" applyAlignment="1">
      <alignment horizontal="center" vertical="top" wrapText="1"/>
    </xf>
    <xf numFmtId="0" fontId="24" fillId="0" borderId="1" xfId="543" applyFont="1" applyBorder="1" applyAlignment="1">
      <alignment horizontal="left" vertical="top" wrapText="1"/>
    </xf>
    <xf numFmtId="0" fontId="24" fillId="0" borderId="2" xfId="543" applyFont="1" applyBorder="1" applyAlignment="1">
      <alignment horizontal="center" vertical="top" wrapText="1"/>
    </xf>
    <xf numFmtId="0" fontId="24" fillId="0" borderId="0" xfId="543" applyFont="1" applyAlignment="1">
      <alignment horizontal="center" vertical="top" wrapText="1"/>
    </xf>
    <xf numFmtId="0" fontId="24" fillId="0" borderId="9" xfId="543" applyFont="1" applyBorder="1" applyAlignment="1">
      <alignment horizontal="left" vertical="top" wrapText="1"/>
    </xf>
    <xf numFmtId="0" fontId="24" fillId="0" borderId="6" xfId="543" applyFont="1" applyBorder="1" applyAlignment="1">
      <alignment horizontal="center" vertical="top" wrapText="1"/>
    </xf>
    <xf numFmtId="0" fontId="23" fillId="0" borderId="0" xfId="543" applyFont="1" applyAlignment="1">
      <alignment horizontal="center"/>
    </xf>
    <xf numFmtId="0" fontId="32" fillId="0" borderId="9" xfId="543" applyFont="1" applyBorder="1" applyAlignment="1">
      <alignment horizontal="left" vertical="top" wrapText="1"/>
    </xf>
    <xf numFmtId="0" fontId="16" fillId="0" borderId="15" xfId="0" applyFont="1" applyBorder="1"/>
    <xf numFmtId="0" fontId="32" fillId="0" borderId="8" xfId="543" applyFont="1" applyBorder="1" applyAlignment="1">
      <alignment horizontal="left" vertical="top" wrapText="1"/>
    </xf>
    <xf numFmtId="0" fontId="32" fillId="0" borderId="0" xfId="543" applyFont="1" applyAlignment="1">
      <alignment horizontal="center" vertical="top" wrapText="1"/>
    </xf>
    <xf numFmtId="2" fontId="16" fillId="0" borderId="11" xfId="0" applyNumberFormat="1" applyFont="1" applyBorder="1"/>
    <xf numFmtId="0" fontId="24" fillId="0" borderId="0" xfId="543" applyFont="1" applyAlignment="1">
      <alignment horizontal="center"/>
    </xf>
    <xf numFmtId="0" fontId="32" fillId="0" borderId="4" xfId="543" applyFont="1" applyBorder="1" applyAlignment="1">
      <alignment horizontal="right" vertical="top" wrapText="1"/>
    </xf>
    <xf numFmtId="0" fontId="32" fillId="0" borderId="0" xfId="543" applyFont="1" applyAlignment="1">
      <alignment horizontal="right" vertical="top" wrapText="1"/>
    </xf>
    <xf numFmtId="0" fontId="23" fillId="0" borderId="0" xfId="543" applyFont="1" applyAlignment="1">
      <alignment horizontal="right" vertical="top" wrapText="1"/>
    </xf>
    <xf numFmtId="0" fontId="23" fillId="0" borderId="2" xfId="543" applyFont="1" applyBorder="1" applyAlignment="1">
      <alignment horizontal="right" vertical="top" wrapText="1"/>
    </xf>
    <xf numFmtId="0" fontId="23" fillId="0" borderId="0" xfId="543" applyFont="1" applyAlignment="1">
      <alignment vertical="center" wrapText="1"/>
    </xf>
    <xf numFmtId="0" fontId="24" fillId="0" borderId="0" xfId="543" applyFont="1"/>
    <xf numFmtId="0" fontId="16" fillId="0" borderId="0" xfId="543" applyAlignment="1">
      <alignment horizontal="left"/>
    </xf>
    <xf numFmtId="0" fontId="45" fillId="4" borderId="11" xfId="0" applyFont="1" applyFill="1" applyBorder="1" applyAlignment="1">
      <alignment vertical="top" wrapText="1"/>
    </xf>
    <xf numFmtId="0" fontId="45" fillId="2" borderId="11" xfId="0" applyFont="1" applyFill="1" applyBorder="1" applyAlignment="1">
      <alignment vertical="top" wrapText="1"/>
    </xf>
    <xf numFmtId="168" fontId="45" fillId="6" borderId="11" xfId="0" applyNumberFormat="1" applyFont="1" applyFill="1" applyBorder="1" applyAlignment="1">
      <alignment horizontal="center" vertical="top" wrapText="1"/>
    </xf>
    <xf numFmtId="0" fontId="45" fillId="0" borderId="11" xfId="0" applyFont="1" applyBorder="1" applyAlignment="1">
      <alignment horizontal="right" vertical="top"/>
    </xf>
    <xf numFmtId="168" fontId="45" fillId="0" borderId="11" xfId="0" applyNumberFormat="1" applyFont="1" applyBorder="1" applyAlignment="1">
      <alignment vertical="top"/>
    </xf>
    <xf numFmtId="168" fontId="45" fillId="5" borderId="11" xfId="0" applyNumberFormat="1" applyFont="1" applyFill="1" applyBorder="1" applyAlignment="1" applyProtection="1">
      <alignment vertical="top"/>
      <protection locked="0"/>
    </xf>
    <xf numFmtId="168" fontId="45" fillId="6" borderId="11" xfId="0" applyNumberFormat="1" applyFont="1" applyFill="1" applyBorder="1" applyAlignment="1">
      <alignment horizontal="center" vertical="top"/>
    </xf>
    <xf numFmtId="0" fontId="45" fillId="2" borderId="11" xfId="0" applyFont="1" applyFill="1" applyBorder="1" applyAlignment="1" applyProtection="1">
      <alignment vertical="top"/>
      <protection locked="0"/>
    </xf>
    <xf numFmtId="168" fontId="45" fillId="44" borderId="11" xfId="0" applyNumberFormat="1" applyFont="1" applyFill="1" applyBorder="1" applyAlignment="1">
      <alignment vertical="top" wrapText="1"/>
    </xf>
    <xf numFmtId="0" fontId="45" fillId="0" borderId="0" xfId="0" applyFont="1" applyAlignment="1">
      <alignment horizontal="left" vertical="top"/>
    </xf>
    <xf numFmtId="3" fontId="45" fillId="0" borderId="11" xfId="0" applyNumberFormat="1" applyFont="1" applyBorder="1" applyAlignment="1">
      <alignment vertical="top" wrapText="1"/>
    </xf>
    <xf numFmtId="0" fontId="45" fillId="2" borderId="12" xfId="0" applyFont="1" applyFill="1" applyBorder="1" applyAlignment="1">
      <alignment vertical="top" wrapText="1"/>
    </xf>
    <xf numFmtId="0" fontId="16" fillId="0" borderId="0" xfId="0" applyFont="1" applyAlignment="1">
      <alignment horizontal="right" vertical="top" wrapText="1"/>
    </xf>
    <xf numFmtId="10" fontId="16" fillId="5" borderId="6" xfId="0" applyNumberFormat="1" applyFont="1" applyFill="1" applyBorder="1" applyAlignment="1" applyProtection="1">
      <alignment horizontal="center" vertical="top" wrapText="1"/>
      <protection locked="0"/>
    </xf>
    <xf numFmtId="172" fontId="16" fillId="0" borderId="0" xfId="0" applyNumberFormat="1" applyFont="1" applyAlignment="1">
      <alignment horizontal="center"/>
    </xf>
    <xf numFmtId="10" fontId="38" fillId="0" borderId="0" xfId="0" applyNumberFormat="1" applyFont="1" applyAlignment="1">
      <alignment horizontal="center"/>
    </xf>
    <xf numFmtId="172" fontId="16" fillId="5" borderId="0" xfId="0" applyNumberFormat="1" applyFont="1" applyFill="1" applyAlignment="1">
      <alignment horizontal="center"/>
    </xf>
    <xf numFmtId="3" fontId="16" fillId="0" borderId="0" xfId="0" applyNumberFormat="1" applyFont="1" applyAlignment="1">
      <alignment vertical="top"/>
    </xf>
    <xf numFmtId="168" fontId="23" fillId="0" borderId="1" xfId="0" applyNumberFormat="1" applyFont="1" applyBorder="1"/>
    <xf numFmtId="3" fontId="16" fillId="0" borderId="2" xfId="8736" applyNumberFormat="1" applyBorder="1"/>
    <xf numFmtId="3" fontId="16" fillId="0" borderId="2" xfId="8736" applyNumberFormat="1" applyBorder="1" applyAlignment="1">
      <alignment horizontal="center"/>
    </xf>
    <xf numFmtId="168" fontId="16" fillId="0" borderId="2" xfId="8736" applyNumberFormat="1" applyBorder="1"/>
    <xf numFmtId="3" fontId="16" fillId="0" borderId="8" xfId="8736" applyNumberFormat="1" applyBorder="1"/>
    <xf numFmtId="3" fontId="16" fillId="0" borderId="0" xfId="8736" applyNumberFormat="1"/>
    <xf numFmtId="3" fontId="16" fillId="0" borderId="0" xfId="8736" applyNumberFormat="1" applyAlignment="1">
      <alignment horizontal="center"/>
    </xf>
    <xf numFmtId="168" fontId="16" fillId="0" borderId="0" xfId="8736" applyNumberFormat="1"/>
    <xf numFmtId="3" fontId="16" fillId="0" borderId="9" xfId="8736" applyNumberFormat="1" applyBorder="1"/>
    <xf numFmtId="3" fontId="16" fillId="0" borderId="6" xfId="8736" applyNumberFormat="1" applyBorder="1"/>
    <xf numFmtId="3" fontId="16" fillId="0" borderId="6" xfId="8736" applyNumberFormat="1" applyBorder="1" applyAlignment="1">
      <alignment horizontal="center"/>
    </xf>
    <xf numFmtId="168" fontId="16" fillId="0" borderId="6" xfId="8736" applyNumberFormat="1" applyBorder="1"/>
    <xf numFmtId="0" fontId="22" fillId="3" borderId="0" xfId="0" applyFont="1" applyFill="1" applyAlignment="1">
      <alignment horizontal="center" vertical="center" wrapText="1"/>
    </xf>
    <xf numFmtId="0" fontId="22" fillId="3" borderId="16" xfId="0" applyFont="1" applyFill="1" applyBorder="1" applyAlignment="1">
      <alignment horizontal="center" vertical="center" wrapText="1"/>
    </xf>
    <xf numFmtId="0" fontId="16" fillId="0" borderId="0" xfId="0" applyFont="1" applyAlignment="1">
      <alignment horizontal="left" vertical="top" wrapText="1"/>
    </xf>
    <xf numFmtId="0" fontId="94" fillId="0" borderId="0" xfId="0" applyFont="1" applyAlignment="1">
      <alignment horizontal="left" vertical="top" wrapText="1"/>
    </xf>
    <xf numFmtId="0" fontId="17" fillId="0" borderId="0" xfId="244" applyAlignment="1">
      <alignment horizontal="left" vertical="top"/>
    </xf>
    <xf numFmtId="0" fontId="39" fillId="0" borderId="0" xfId="0" applyFont="1" applyAlignment="1">
      <alignment horizontal="left" vertical="top" wrapText="1"/>
    </xf>
    <xf numFmtId="0" fontId="102" fillId="0" borderId="0" xfId="0" applyFont="1" applyAlignment="1">
      <alignment horizontal="left" wrapText="1"/>
    </xf>
    <xf numFmtId="0" fontId="16" fillId="0" borderId="0" xfId="0" applyFont="1" applyAlignment="1">
      <alignment horizontal="left" wrapText="1"/>
    </xf>
    <xf numFmtId="0" fontId="25" fillId="0" borderId="0" xfId="0" applyFont="1" applyAlignment="1">
      <alignment horizontal="left" wrapText="1"/>
    </xf>
    <xf numFmtId="0" fontId="17" fillId="0" borderId="0" xfId="244" applyAlignment="1" applyProtection="1">
      <alignment horizontal="left"/>
    </xf>
    <xf numFmtId="0" fontId="17" fillId="0" borderId="0" xfId="244" applyAlignment="1"/>
    <xf numFmtId="0" fontId="0" fillId="0" borderId="0" xfId="0"/>
    <xf numFmtId="0" fontId="16" fillId="0" borderId="0" xfId="1192" applyAlignment="1">
      <alignment horizontal="left" vertical="top" wrapText="1"/>
    </xf>
    <xf numFmtId="0" fontId="23" fillId="0" borderId="0" xfId="0" applyFont="1" applyAlignment="1">
      <alignment horizontal="left" vertical="top" wrapText="1"/>
    </xf>
    <xf numFmtId="0" fontId="103" fillId="0" borderId="0" xfId="569" applyFont="1" applyAlignment="1">
      <alignment horizontal="center"/>
    </xf>
    <xf numFmtId="0" fontId="104" fillId="0" borderId="0" xfId="569" applyFont="1"/>
    <xf numFmtId="0" fontId="16" fillId="0" borderId="0" xfId="569" applyAlignment="1">
      <alignment wrapText="1"/>
    </xf>
    <xf numFmtId="0" fontId="23" fillId="0" borderId="0" xfId="569" applyFont="1" applyAlignment="1">
      <alignment wrapText="1"/>
    </xf>
    <xf numFmtId="0" fontId="31" fillId="0" borderId="0" xfId="569" applyFont="1" applyAlignment="1">
      <alignment horizontal="center"/>
    </xf>
    <xf numFmtId="0" fontId="16" fillId="0" borderId="0" xfId="569"/>
    <xf numFmtId="0" fontId="16" fillId="0" borderId="0" xfId="1192" applyAlignment="1">
      <alignment vertical="top" wrapText="1"/>
    </xf>
    <xf numFmtId="4" fontId="16" fillId="0" borderId="0" xfId="569" applyNumberFormat="1" applyAlignment="1">
      <alignment horizontal="left"/>
    </xf>
    <xf numFmtId="0" fontId="34" fillId="0" borderId="0" xfId="569" applyFont="1" applyAlignment="1">
      <alignment horizontal="left" vertical="top"/>
    </xf>
    <xf numFmtId="4" fontId="34" fillId="0" borderId="0" xfId="0" applyNumberFormat="1" applyFont="1" applyAlignment="1">
      <alignment horizontal="left"/>
    </xf>
    <xf numFmtId="4" fontId="16" fillId="0" borderId="0" xfId="0" applyNumberFormat="1" applyFont="1" applyAlignment="1">
      <alignment horizontal="left"/>
    </xf>
    <xf numFmtId="0" fontId="23" fillId="0" borderId="4" xfId="0" applyFont="1" applyBorder="1" applyAlignment="1">
      <alignment horizontal="left"/>
    </xf>
    <xf numFmtId="0" fontId="34" fillId="0" borderId="0" xfId="0" applyFont="1" applyAlignment="1">
      <alignment horizontal="left" vertical="top"/>
    </xf>
    <xf numFmtId="0" fontId="16" fillId="0" borderId="0" xfId="0" applyFont="1" applyAlignment="1">
      <alignment horizontal="left" vertical="top"/>
    </xf>
    <xf numFmtId="0" fontId="16" fillId="0" borderId="0" xfId="0" applyFont="1" applyAlignment="1">
      <alignment horizontal="left"/>
    </xf>
    <xf numFmtId="49" fontId="16" fillId="0" borderId="0" xfId="0" applyNumberFormat="1" applyFont="1" applyAlignment="1">
      <alignment horizontal="left" vertical="top" wrapText="1"/>
    </xf>
    <xf numFmtId="0" fontId="16" fillId="0" borderId="0" xfId="0" applyFont="1" applyAlignment="1">
      <alignment horizontal="left" vertical="center" wrapText="1"/>
    </xf>
    <xf numFmtId="0" fontId="16" fillId="0" borderId="0" xfId="569" applyAlignment="1">
      <alignment horizontal="left" wrapText="1"/>
    </xf>
    <xf numFmtId="0" fontId="16" fillId="0" borderId="0" xfId="0" applyFont="1" applyAlignment="1">
      <alignment vertical="top" wrapText="1"/>
    </xf>
    <xf numFmtId="0" fontId="17" fillId="0" borderId="0" xfId="244" applyFill="1" applyBorder="1" applyAlignment="1">
      <alignment horizontal="left" vertical="top" wrapText="1"/>
    </xf>
    <xf numFmtId="4" fontId="16" fillId="0" borderId="0" xfId="0" applyNumberFormat="1" applyFont="1" applyAlignment="1">
      <alignment horizontal="left" vertical="top" wrapText="1"/>
    </xf>
    <xf numFmtId="0" fontId="34" fillId="0" borderId="0" xfId="0" applyFont="1" applyAlignment="1">
      <alignment horizontal="left"/>
    </xf>
    <xf numFmtId="0" fontId="23" fillId="0" borderId="0" xfId="0" applyFont="1" applyAlignment="1">
      <alignment vertical="top" wrapText="1"/>
    </xf>
    <xf numFmtId="0" fontId="23" fillId="0" borderId="0" xfId="1192" applyFont="1" applyAlignment="1">
      <alignment horizontal="left" vertical="top" wrapText="1"/>
    </xf>
    <xf numFmtId="4" fontId="34" fillId="0" borderId="0" xfId="569" applyNumberFormat="1" applyFont="1" applyAlignment="1">
      <alignment horizontal="left" vertical="top" wrapText="1"/>
    </xf>
    <xf numFmtId="0" fontId="16" fillId="0" borderId="0" xfId="569" applyAlignment="1">
      <alignment horizontal="left"/>
    </xf>
    <xf numFmtId="0" fontId="23" fillId="0" borderId="4" xfId="569" applyFont="1" applyBorder="1" applyAlignment="1">
      <alignment horizontal="left" vertical="top"/>
    </xf>
    <xf numFmtId="0" fontId="16" fillId="0" borderId="0" xfId="569" applyAlignment="1">
      <alignment horizontal="left" vertical="top" wrapText="1"/>
    </xf>
    <xf numFmtId="0" fontId="17" fillId="0" borderId="0" xfId="244" quotePrefix="1" applyAlignment="1" applyProtection="1">
      <alignment horizontal="left"/>
    </xf>
    <xf numFmtId="0" fontId="16" fillId="0" borderId="0" xfId="569" applyAlignment="1">
      <alignment horizontal="left" vertical="top"/>
    </xf>
    <xf numFmtId="0" fontId="16" fillId="0" borderId="0" xfId="0" quotePrefix="1" applyFont="1" applyAlignment="1">
      <alignment horizontal="left" vertical="top"/>
    </xf>
    <xf numFmtId="0" fontId="34" fillId="0" borderId="0" xfId="0" applyFont="1" applyAlignment="1">
      <alignment horizontal="left" vertical="top" wrapText="1"/>
    </xf>
    <xf numFmtId="0" fontId="16" fillId="0" borderId="0" xfId="0" quotePrefix="1" applyFont="1" applyAlignment="1">
      <alignment horizontal="left" vertical="top" wrapText="1"/>
    </xf>
    <xf numFmtId="4" fontId="16" fillId="0" borderId="0" xfId="569" applyNumberFormat="1" applyAlignment="1">
      <alignment horizontal="left" vertical="top" wrapText="1"/>
    </xf>
    <xf numFmtId="0" fontId="23" fillId="0" borderId="4" xfId="569" applyFont="1" applyBorder="1" applyAlignment="1">
      <alignment horizontal="left"/>
    </xf>
    <xf numFmtId="0" fontId="34" fillId="0" borderId="0" xfId="569" applyFont="1" applyAlignment="1">
      <alignment horizontal="left"/>
    </xf>
    <xf numFmtId="0" fontId="16" fillId="0" borderId="0" xfId="1192" applyAlignment="1" applyProtection="1">
      <alignment horizontal="left" vertical="top" wrapText="1"/>
      <protection locked="0"/>
    </xf>
    <xf numFmtId="0" fontId="0" fillId="0" borderId="0" xfId="0" applyAlignment="1">
      <alignment horizontal="left" vertical="top" wrapText="1"/>
    </xf>
    <xf numFmtId="0" fontId="34" fillId="0" borderId="0" xfId="1192" applyFont="1" applyAlignment="1">
      <alignment horizontal="left" vertical="top" wrapText="1"/>
    </xf>
    <xf numFmtId="4" fontId="16" fillId="0" borderId="0" xfId="1192" applyNumberFormat="1" applyAlignment="1">
      <alignment horizontal="left" vertical="top" wrapText="1"/>
    </xf>
    <xf numFmtId="0" fontId="16" fillId="0" borderId="0" xfId="569" applyAlignment="1">
      <alignment vertical="top" wrapText="1"/>
    </xf>
    <xf numFmtId="4" fontId="34" fillId="0" borderId="0" xfId="0" applyNumberFormat="1" applyFont="1" applyAlignment="1">
      <alignment horizontal="left" vertical="top" wrapText="1"/>
    </xf>
    <xf numFmtId="0" fontId="23" fillId="0" borderId="4" xfId="0" applyFont="1" applyBorder="1" applyAlignment="1">
      <alignment horizontal="left" vertical="top"/>
    </xf>
    <xf numFmtId="0" fontId="34" fillId="0" borderId="0" xfId="569" applyFont="1" applyAlignment="1">
      <alignment horizontal="left" vertical="top" wrapText="1"/>
    </xf>
    <xf numFmtId="0" fontId="16" fillId="0" borderId="0" xfId="1192" applyAlignment="1">
      <alignment horizontal="left"/>
    </xf>
    <xf numFmtId="0" fontId="23" fillId="0" borderId="0" xfId="569" applyFont="1" applyAlignment="1">
      <alignment horizontal="center"/>
    </xf>
    <xf numFmtId="0" fontId="17" fillId="0" borderId="0" xfId="244" applyNumberFormat="1" applyFill="1" applyAlignment="1" applyProtection="1">
      <alignment horizontal="left"/>
    </xf>
    <xf numFmtId="0" fontId="34" fillId="0" borderId="0" xfId="569" applyFont="1" applyAlignment="1">
      <alignment horizontal="left" wrapText="1"/>
    </xf>
    <xf numFmtId="0" fontId="34" fillId="0" borderId="0" xfId="569" applyFont="1" applyAlignment="1">
      <alignment horizontal="center" wrapText="1"/>
    </xf>
    <xf numFmtId="49" fontId="16" fillId="0" borderId="0" xfId="1192" applyNumberFormat="1" applyAlignment="1">
      <alignment horizontal="left" vertical="top" wrapText="1"/>
    </xf>
    <xf numFmtId="0" fontId="16" fillId="0" borderId="0" xfId="569" applyAlignment="1">
      <alignment horizontal="left" vertical="center" wrapText="1"/>
    </xf>
    <xf numFmtId="0" fontId="23" fillId="0" borderId="0" xfId="0" applyFont="1" applyAlignment="1">
      <alignment horizontal="left" vertical="top"/>
    </xf>
    <xf numFmtId="0" fontId="23" fillId="0" borderId="0" xfId="569" applyFont="1" applyAlignment="1">
      <alignment horizontal="left"/>
    </xf>
    <xf numFmtId="0" fontId="34" fillId="0" borderId="0" xfId="1192" applyFont="1" applyAlignment="1">
      <alignment horizontal="left"/>
    </xf>
    <xf numFmtId="0" fontId="16" fillId="0" borderId="27" xfId="569" applyBorder="1" applyAlignment="1">
      <alignment horizontal="left"/>
    </xf>
    <xf numFmtId="0" fontId="23" fillId="0" borderId="16" xfId="569" applyFont="1" applyBorder="1" applyAlignment="1">
      <alignment horizontal="left"/>
    </xf>
    <xf numFmtId="0" fontId="17" fillId="0" borderId="0" xfId="244" applyAlignment="1" applyProtection="1">
      <alignment horizontal="left" vertical="top" wrapText="1"/>
    </xf>
    <xf numFmtId="0" fontId="34" fillId="0" borderId="0" xfId="569" applyFont="1" applyAlignment="1">
      <alignment horizontal="center"/>
    </xf>
    <xf numFmtId="0" fontId="0" fillId="5" borderId="6" xfId="0" applyFill="1" applyBorder="1" applyAlignment="1" applyProtection="1">
      <alignment horizontal="center"/>
      <protection locked="0"/>
    </xf>
    <xf numFmtId="0" fontId="16" fillId="0" borderId="0" xfId="543" applyAlignment="1">
      <alignment horizontal="center"/>
    </xf>
    <xf numFmtId="0" fontId="16" fillId="0" borderId="0" xfId="0" applyFont="1" applyAlignment="1">
      <alignment vertical="center" wrapText="1"/>
    </xf>
    <xf numFmtId="0" fontId="0" fillId="0" borderId="0" xfId="0" applyAlignment="1">
      <alignment horizontal="center"/>
    </xf>
    <xf numFmtId="0" fontId="16" fillId="0" borderId="0" xfId="543" applyAlignment="1">
      <alignment wrapText="1"/>
    </xf>
    <xf numFmtId="0" fontId="16" fillId="5" borderId="3" xfId="0" applyFont="1" applyFill="1" applyBorder="1" applyAlignment="1" applyProtection="1">
      <alignment horizontal="center"/>
      <protection locked="0"/>
    </xf>
    <xf numFmtId="0" fontId="16" fillId="5" borderId="4" xfId="0" applyFont="1" applyFill="1" applyBorder="1" applyAlignment="1" applyProtection="1">
      <alignment horizontal="center"/>
      <protection locked="0"/>
    </xf>
    <xf numFmtId="0" fontId="16" fillId="5" borderId="5" xfId="0" applyFont="1" applyFill="1" applyBorder="1" applyAlignment="1" applyProtection="1">
      <alignment horizontal="center"/>
      <protection locked="0"/>
    </xf>
    <xf numFmtId="168" fontId="16" fillId="5" borderId="3" xfId="0" applyNumberFormat="1" applyFont="1" applyFill="1" applyBorder="1" applyAlignment="1" applyProtection="1">
      <alignment horizontal="center"/>
      <protection locked="0"/>
    </xf>
    <xf numFmtId="168" fontId="16" fillId="5" borderId="4" xfId="0" applyNumberFormat="1" applyFont="1" applyFill="1" applyBorder="1" applyAlignment="1" applyProtection="1">
      <alignment horizontal="center"/>
      <protection locked="0"/>
    </xf>
    <xf numFmtId="168" fontId="16" fillId="5" borderId="5" xfId="0" applyNumberFormat="1" applyFont="1" applyFill="1" applyBorder="1" applyAlignment="1" applyProtection="1">
      <alignment horizontal="center"/>
      <protection locked="0"/>
    </xf>
    <xf numFmtId="3" fontId="0" fillId="43" borderId="3" xfId="0" applyNumberFormat="1" applyFill="1" applyBorder="1" applyAlignment="1" applyProtection="1">
      <alignment horizontal="center"/>
      <protection locked="0"/>
    </xf>
    <xf numFmtId="3" fontId="0" fillId="43" borderId="4" xfId="0" applyNumberFormat="1" applyFill="1" applyBorder="1" applyAlignment="1" applyProtection="1">
      <alignment horizontal="center"/>
      <protection locked="0"/>
    </xf>
    <xf numFmtId="3" fontId="0" fillId="43" borderId="5" xfId="0" applyNumberFormat="1" applyFill="1" applyBorder="1" applyAlignment="1" applyProtection="1">
      <alignment horizontal="center"/>
      <protection locked="0"/>
    </xf>
    <xf numFmtId="166" fontId="16" fillId="5" borderId="4" xfId="0" applyNumberFormat="1" applyFont="1" applyFill="1" applyBorder="1" applyAlignment="1" applyProtection="1">
      <alignment horizontal="left"/>
      <protection locked="0"/>
    </xf>
    <xf numFmtId="0" fontId="16" fillId="5" borderId="4" xfId="0" applyFont="1" applyFill="1" applyBorder="1" applyAlignment="1" applyProtection="1">
      <alignment wrapText="1"/>
      <protection locked="0"/>
    </xf>
    <xf numFmtId="0" fontId="0" fillId="5" borderId="4" xfId="0" applyFill="1" applyBorder="1" applyAlignment="1" applyProtection="1">
      <alignment horizontal="left"/>
      <protection locked="0"/>
    </xf>
    <xf numFmtId="1" fontId="16" fillId="5" borderId="3" xfId="0" applyNumberFormat="1" applyFont="1" applyFill="1" applyBorder="1" applyAlignment="1" applyProtection="1">
      <alignment horizontal="center"/>
      <protection locked="0"/>
    </xf>
    <xf numFmtId="1" fontId="16" fillId="5" borderId="4" xfId="0" applyNumberFormat="1" applyFont="1" applyFill="1" applyBorder="1" applyAlignment="1" applyProtection="1">
      <alignment horizontal="center"/>
      <protection locked="0"/>
    </xf>
    <xf numFmtId="1" fontId="16" fillId="5" borderId="5" xfId="0" applyNumberFormat="1" applyFont="1" applyFill="1" applyBorder="1" applyAlignment="1" applyProtection="1">
      <alignment horizontal="center"/>
      <protection locked="0"/>
    </xf>
    <xf numFmtId="168" fontId="16" fillId="0" borderId="3" xfId="0" applyNumberFormat="1" applyFont="1" applyBorder="1" applyAlignment="1">
      <alignment horizontal="center"/>
    </xf>
    <xf numFmtId="168" fontId="16" fillId="0" borderId="4" xfId="0" applyNumberFormat="1" applyFont="1" applyBorder="1" applyAlignment="1">
      <alignment horizontal="center"/>
    </xf>
    <xf numFmtId="168" fontId="16" fillId="0" borderId="5" xfId="0" applyNumberFormat="1" applyFont="1" applyBorder="1" applyAlignment="1">
      <alignment horizontal="center"/>
    </xf>
    <xf numFmtId="165" fontId="16" fillId="0" borderId="1" xfId="0" applyNumberFormat="1" applyFont="1" applyBorder="1" applyAlignment="1">
      <alignment horizontal="right"/>
    </xf>
    <xf numFmtId="165" fontId="16" fillId="0" borderId="2" xfId="0" applyNumberFormat="1" applyFont="1" applyBorder="1" applyAlignment="1">
      <alignment horizontal="right"/>
    </xf>
    <xf numFmtId="165" fontId="16" fillId="0" borderId="7" xfId="0" applyNumberFormat="1" applyFont="1" applyBorder="1" applyAlignment="1">
      <alignment horizontal="right"/>
    </xf>
    <xf numFmtId="0" fontId="0" fillId="0" borderId="6" xfId="0" applyBorder="1" applyAlignment="1">
      <alignment horizontal="left"/>
    </xf>
    <xf numFmtId="9" fontId="16" fillId="5" borderId="3" xfId="0" applyNumberFormat="1" applyFont="1" applyFill="1" applyBorder="1" applyAlignment="1" applyProtection="1">
      <alignment horizontal="center"/>
      <protection locked="0"/>
    </xf>
    <xf numFmtId="9" fontId="16" fillId="5" borderId="4" xfId="0" applyNumberFormat="1" applyFont="1" applyFill="1" applyBorder="1" applyAlignment="1" applyProtection="1">
      <alignment horizontal="center"/>
      <protection locked="0"/>
    </xf>
    <xf numFmtId="9" fontId="16" fillId="5" borderId="5" xfId="0" applyNumberFormat="1" applyFont="1" applyFill="1" applyBorder="1" applyAlignment="1" applyProtection="1">
      <alignment horizontal="center"/>
      <protection locked="0"/>
    </xf>
    <xf numFmtId="0" fontId="16" fillId="0" borderId="1" xfId="0" applyFont="1" applyBorder="1" applyAlignment="1">
      <alignment horizontal="center" vertical="top" wrapText="1"/>
    </xf>
    <xf numFmtId="0" fontId="16" fillId="0" borderId="2" xfId="0" applyFont="1" applyBorder="1" applyAlignment="1">
      <alignment horizontal="center" vertical="top" wrapText="1"/>
    </xf>
    <xf numFmtId="0" fontId="16" fillId="0" borderId="7" xfId="0" applyFont="1" applyBorder="1" applyAlignment="1">
      <alignment horizontal="center" vertical="top" wrapText="1"/>
    </xf>
    <xf numFmtId="0" fontId="16" fillId="0" borderId="8" xfId="0" applyFont="1" applyBorder="1" applyAlignment="1">
      <alignment horizontal="center" vertical="top" wrapText="1"/>
    </xf>
    <xf numFmtId="0" fontId="16" fillId="0" borderId="0" xfId="0" applyFont="1" applyAlignment="1">
      <alignment horizontal="center" vertical="top" wrapText="1"/>
    </xf>
    <xf numFmtId="0" fontId="16" fillId="0" borderId="12" xfId="0" applyFont="1" applyBorder="1" applyAlignment="1">
      <alignment horizontal="center" vertical="top" wrapText="1"/>
    </xf>
    <xf numFmtId="0" fontId="16" fillId="0" borderId="9" xfId="0" applyFont="1" applyBorder="1" applyAlignment="1">
      <alignment horizontal="center" vertical="top" wrapText="1"/>
    </xf>
    <xf numFmtId="0" fontId="16" fillId="0" borderId="6" xfId="0" applyFont="1" applyBorder="1" applyAlignment="1">
      <alignment horizontal="center" vertical="top" wrapText="1"/>
    </xf>
    <xf numFmtId="0" fontId="16" fillId="0" borderId="10" xfId="0" applyFont="1" applyBorder="1" applyAlignment="1">
      <alignment horizontal="center" vertical="top" wrapText="1"/>
    </xf>
    <xf numFmtId="0" fontId="0" fillId="5" borderId="6" xfId="0" applyFill="1" applyBorder="1" applyAlignment="1" applyProtection="1">
      <alignment horizontal="left"/>
      <protection locked="0"/>
    </xf>
    <xf numFmtId="0" fontId="23" fillId="0" borderId="0" xfId="0" applyFont="1" applyAlignment="1">
      <alignment horizontal="center"/>
    </xf>
    <xf numFmtId="0" fontId="148" fillId="0" borderId="8" xfId="543" applyFont="1" applyBorder="1" applyAlignment="1">
      <alignment horizontal="center" wrapText="1"/>
    </xf>
    <xf numFmtId="0" fontId="148" fillId="0" borderId="0" xfId="543" applyFont="1" applyAlignment="1">
      <alignment horizontal="center" wrapText="1"/>
    </xf>
    <xf numFmtId="0" fontId="148" fillId="0" borderId="12" xfId="543" applyFont="1" applyBorder="1" applyAlignment="1">
      <alignment horizontal="center" wrapText="1"/>
    </xf>
    <xf numFmtId="0" fontId="148" fillId="0" borderId="9" xfId="543" applyFont="1" applyBorder="1" applyAlignment="1">
      <alignment horizontal="center" wrapText="1"/>
    </xf>
    <xf numFmtId="0" fontId="148" fillId="0" borderId="6" xfId="543" applyFont="1" applyBorder="1" applyAlignment="1">
      <alignment horizontal="center" wrapText="1"/>
    </xf>
    <xf numFmtId="0" fontId="148" fillId="0" borderId="10" xfId="543" applyFont="1" applyBorder="1" applyAlignment="1">
      <alignment horizontal="center" wrapText="1"/>
    </xf>
    <xf numFmtId="0" fontId="148" fillId="0" borderId="8" xfId="543" applyFont="1" applyBorder="1" applyAlignment="1">
      <alignment horizontal="center" vertical="top" wrapText="1"/>
    </xf>
    <xf numFmtId="0" fontId="148" fillId="0" borderId="0" xfId="543" applyFont="1" applyAlignment="1">
      <alignment horizontal="center" vertical="top" wrapText="1"/>
    </xf>
    <xf numFmtId="0" fontId="148" fillId="0" borderId="12" xfId="543" applyFont="1" applyBorder="1" applyAlignment="1">
      <alignment horizontal="center" vertical="top" wrapText="1"/>
    </xf>
    <xf numFmtId="0" fontId="148" fillId="0" borderId="9" xfId="543" applyFont="1" applyBorder="1" applyAlignment="1">
      <alignment horizontal="center" vertical="top" wrapText="1"/>
    </xf>
    <xf numFmtId="0" fontId="148" fillId="0" borderId="6" xfId="543" applyFont="1" applyBorder="1" applyAlignment="1">
      <alignment horizontal="center" vertical="top" wrapText="1"/>
    </xf>
    <xf numFmtId="0" fontId="148" fillId="0" borderId="10" xfId="543" applyFont="1" applyBorder="1" applyAlignment="1">
      <alignment horizontal="center" vertical="top" wrapText="1"/>
    </xf>
    <xf numFmtId="0" fontId="145" fillId="0" borderId="0" xfId="0" applyFont="1" applyAlignment="1">
      <alignment horizontal="center" vertical="center" wrapText="1"/>
    </xf>
    <xf numFmtId="0" fontId="16" fillId="0" borderId="3" xfId="543" applyBorder="1" applyAlignment="1">
      <alignment horizontal="center"/>
    </xf>
    <xf numFmtId="0" fontId="16" fillId="0" borderId="4" xfId="543" applyBorder="1" applyAlignment="1">
      <alignment horizontal="center"/>
    </xf>
    <xf numFmtId="0" fontId="16" fillId="0" borderId="5" xfId="543" applyBorder="1" applyAlignment="1">
      <alignment horizontal="center"/>
    </xf>
    <xf numFmtId="1" fontId="16" fillId="0" borderId="3" xfId="543" applyNumberFormat="1" applyBorder="1" applyAlignment="1">
      <alignment horizontal="center"/>
    </xf>
    <xf numFmtId="1" fontId="16" fillId="0" borderId="4" xfId="543" applyNumberFormat="1" applyBorder="1" applyAlignment="1">
      <alignment horizontal="center"/>
    </xf>
    <xf numFmtId="1" fontId="16" fillId="0" borderId="5" xfId="543" applyNumberFormat="1" applyBorder="1" applyAlignment="1">
      <alignment horizontal="center"/>
    </xf>
    <xf numFmtId="168" fontId="16" fillId="0" borderId="1" xfId="543" applyNumberFormat="1" applyBorder="1" applyAlignment="1">
      <alignment horizontal="center" vertical="center"/>
    </xf>
    <xf numFmtId="168" fontId="16" fillId="0" borderId="2" xfId="543" applyNumberFormat="1" applyBorder="1" applyAlignment="1">
      <alignment horizontal="center" vertical="center"/>
    </xf>
    <xf numFmtId="168" fontId="16" fillId="0" borderId="7" xfId="543" applyNumberFormat="1" applyBorder="1" applyAlignment="1">
      <alignment horizontal="center" vertical="center"/>
    </xf>
    <xf numFmtId="168" fontId="16" fillId="0" borderId="8" xfId="543" applyNumberFormat="1" applyBorder="1" applyAlignment="1">
      <alignment horizontal="center" vertical="center"/>
    </xf>
    <xf numFmtId="168" fontId="16" fillId="0" borderId="0" xfId="543" applyNumberFormat="1" applyAlignment="1">
      <alignment horizontal="center" vertical="center"/>
    </xf>
    <xf numFmtId="168" fontId="16" fillId="0" borderId="12" xfId="543" applyNumberFormat="1" applyBorder="1" applyAlignment="1">
      <alignment horizontal="center" vertical="center"/>
    </xf>
    <xf numFmtId="168" fontId="16" fillId="0" borderId="9" xfId="543" applyNumberFormat="1" applyBorder="1" applyAlignment="1">
      <alignment horizontal="center" vertical="center"/>
    </xf>
    <xf numFmtId="168" fontId="16" fillId="0" borderId="6" xfId="543" applyNumberFormat="1" applyBorder="1" applyAlignment="1">
      <alignment horizontal="center" vertical="center"/>
    </xf>
    <xf numFmtId="168" fontId="16" fillId="0" borderId="10" xfId="543" applyNumberFormat="1" applyBorder="1" applyAlignment="1">
      <alignment horizontal="center" vertical="center"/>
    </xf>
    <xf numFmtId="0" fontId="0" fillId="5" borderId="3" xfId="0" applyFill="1" applyBorder="1" applyAlignment="1" applyProtection="1">
      <alignment horizontal="center"/>
      <protection locked="0"/>
    </xf>
    <xf numFmtId="0" fontId="0" fillId="5" borderId="4" xfId="0" applyFill="1" applyBorder="1" applyAlignment="1" applyProtection="1">
      <alignment horizontal="center"/>
      <protection locked="0"/>
    </xf>
    <xf numFmtId="0" fontId="0" fillId="5" borderId="5" xfId="0" applyFill="1" applyBorder="1" applyAlignment="1" applyProtection="1">
      <alignment horizontal="center"/>
      <protection locked="0"/>
    </xf>
    <xf numFmtId="1" fontId="0" fillId="5" borderId="3" xfId="0" applyNumberFormat="1" applyFill="1" applyBorder="1" applyAlignment="1" applyProtection="1">
      <alignment horizontal="right"/>
      <protection locked="0"/>
    </xf>
    <xf numFmtId="1" fontId="0" fillId="5" borderId="4" xfId="0" applyNumberFormat="1" applyFill="1" applyBorder="1" applyAlignment="1" applyProtection="1">
      <alignment horizontal="right"/>
      <protection locked="0"/>
    </xf>
    <xf numFmtId="1" fontId="0" fillId="5" borderId="5" xfId="0" applyNumberFormat="1" applyFill="1" applyBorder="1" applyAlignment="1" applyProtection="1">
      <alignment horizontal="right"/>
      <protection locked="0"/>
    </xf>
    <xf numFmtId="168" fontId="0" fillId="5" borderId="9" xfId="0" applyNumberFormat="1" applyFill="1" applyBorder="1" applyAlignment="1" applyProtection="1">
      <alignment horizontal="right"/>
      <protection locked="0"/>
    </xf>
    <xf numFmtId="168" fontId="0" fillId="5" borderId="6" xfId="0" applyNumberFormat="1" applyFill="1" applyBorder="1" applyAlignment="1" applyProtection="1">
      <alignment horizontal="right"/>
      <protection locked="0"/>
    </xf>
    <xf numFmtId="168" fontId="0" fillId="5" borderId="10" xfId="0" applyNumberFormat="1" applyFill="1" applyBorder="1" applyAlignment="1" applyProtection="1">
      <alignment horizontal="right"/>
      <protection locked="0"/>
    </xf>
    <xf numFmtId="0" fontId="42" fillId="0" borderId="0" xfId="0" applyFont="1" applyAlignment="1">
      <alignment horizontal="center"/>
    </xf>
    <xf numFmtId="0" fontId="16" fillId="0" borderId="0" xfId="0" applyFont="1" applyAlignment="1">
      <alignment horizontal="center"/>
    </xf>
    <xf numFmtId="0" fontId="31" fillId="0" borderId="0" xfId="0" applyFont="1" applyAlignment="1">
      <alignment horizontal="center"/>
    </xf>
    <xf numFmtId="0" fontId="16" fillId="0" borderId="0" xfId="0" applyFont="1" applyAlignment="1">
      <alignment wrapText="1"/>
    </xf>
    <xf numFmtId="0" fontId="16" fillId="0" borderId="0" xfId="0" applyFont="1" applyAlignment="1">
      <alignment horizontal="center" vertical="top"/>
    </xf>
    <xf numFmtId="0" fontId="16" fillId="5" borderId="6" xfId="0" applyFont="1" applyFill="1" applyBorder="1" applyAlignment="1" applyProtection="1">
      <alignment horizontal="left"/>
      <protection locked="0"/>
    </xf>
    <xf numFmtId="168" fontId="16" fillId="0" borderId="6" xfId="0" applyNumberFormat="1" applyFont="1" applyBorder="1" applyAlignment="1">
      <alignment horizontal="center"/>
    </xf>
    <xf numFmtId="0" fontId="16" fillId="5" borderId="6" xfId="0" applyFont="1" applyFill="1" applyBorder="1" applyAlignment="1" applyProtection="1">
      <alignment horizontal="left" wrapText="1"/>
      <protection locked="0"/>
    </xf>
    <xf numFmtId="0" fontId="24" fillId="0" borderId="0" xfId="0" applyFont="1" applyAlignment="1">
      <alignment horizontal="center"/>
    </xf>
    <xf numFmtId="0" fontId="22" fillId="3" borderId="0" xfId="0" applyFont="1" applyFill="1" applyAlignment="1">
      <alignment horizontal="center" vertical="center"/>
    </xf>
    <xf numFmtId="166" fontId="16" fillId="5" borderId="6" xfId="0" applyNumberFormat="1" applyFont="1" applyFill="1" applyBorder="1" applyAlignment="1" applyProtection="1">
      <alignment horizontal="left"/>
      <protection locked="0"/>
    </xf>
    <xf numFmtId="1" fontId="0" fillId="5" borderId="3" xfId="0" applyNumberFormat="1" applyFill="1" applyBorder="1" applyAlignment="1" applyProtection="1">
      <alignment horizontal="center"/>
      <protection locked="0"/>
    </xf>
    <xf numFmtId="1" fontId="0" fillId="5" borderId="4" xfId="0" applyNumberFormat="1" applyFill="1" applyBorder="1" applyAlignment="1" applyProtection="1">
      <alignment horizontal="center"/>
      <protection locked="0"/>
    </xf>
    <xf numFmtId="1" fontId="0" fillId="5" borderId="5" xfId="0" applyNumberFormat="1" applyFill="1" applyBorder="1" applyAlignment="1" applyProtection="1">
      <alignment horizontal="center"/>
      <protection locked="0"/>
    </xf>
    <xf numFmtId="168" fontId="0" fillId="43" borderId="3" xfId="0" applyNumberFormat="1" applyFill="1" applyBorder="1" applyAlignment="1" applyProtection="1">
      <alignment horizontal="center"/>
      <protection locked="0"/>
    </xf>
    <xf numFmtId="168" fontId="0" fillId="43" borderId="4" xfId="0" applyNumberFormat="1" applyFill="1" applyBorder="1" applyAlignment="1" applyProtection="1">
      <alignment horizontal="center"/>
      <protection locked="0"/>
    </xf>
    <xf numFmtId="168" fontId="0" fillId="43" borderId="5" xfId="0" applyNumberFormat="1" applyFill="1" applyBorder="1" applyAlignment="1" applyProtection="1">
      <alignment horizontal="center"/>
      <protection locked="0"/>
    </xf>
    <xf numFmtId="0" fontId="23" fillId="0" borderId="2" xfId="0" applyFont="1" applyBorder="1" applyAlignment="1">
      <alignment horizontal="center" vertical="center" wrapText="1"/>
    </xf>
    <xf numFmtId="0" fontId="23" fillId="0" borderId="7" xfId="0" applyFont="1" applyBorder="1" applyAlignment="1">
      <alignment horizontal="center" vertical="center" wrapText="1"/>
    </xf>
    <xf numFmtId="0" fontId="23" fillId="0" borderId="0" xfId="0" applyFont="1" applyAlignment="1">
      <alignment horizontal="center" vertical="center" wrapText="1"/>
    </xf>
    <xf numFmtId="0" fontId="23" fillId="0" borderId="12" xfId="0" applyFont="1" applyBorder="1" applyAlignment="1">
      <alignment horizontal="center" vertical="center" wrapText="1"/>
    </xf>
    <xf numFmtId="0" fontId="23" fillId="0" borderId="6" xfId="0" applyFont="1" applyBorder="1" applyAlignment="1">
      <alignment horizontal="center" vertical="center" wrapText="1"/>
    </xf>
    <xf numFmtId="0" fontId="23" fillId="0" borderId="10" xfId="0" applyFont="1" applyBorder="1" applyAlignment="1">
      <alignment horizontal="center" vertical="center" wrapText="1"/>
    </xf>
    <xf numFmtId="0" fontId="16" fillId="5" borderId="4" xfId="0" applyFont="1" applyFill="1" applyBorder="1" applyAlignment="1" applyProtection="1">
      <alignment horizontal="left"/>
      <protection locked="0"/>
    </xf>
    <xf numFmtId="175" fontId="16" fillId="43" borderId="3" xfId="0" applyNumberFormat="1" applyFont="1" applyFill="1" applyBorder="1" applyAlignment="1" applyProtection="1">
      <alignment horizontal="center"/>
      <protection locked="0"/>
    </xf>
    <xf numFmtId="175" fontId="16" fillId="43" borderId="4" xfId="0" applyNumberFormat="1" applyFont="1" applyFill="1" applyBorder="1" applyAlignment="1" applyProtection="1">
      <alignment horizontal="center"/>
      <protection locked="0"/>
    </xf>
    <xf numFmtId="175" fontId="16" fillId="43" borderId="5" xfId="0" applyNumberFormat="1" applyFont="1" applyFill="1" applyBorder="1" applyAlignment="1" applyProtection="1">
      <alignment horizontal="center"/>
      <protection locked="0"/>
    </xf>
    <xf numFmtId="180" fontId="0" fillId="0" borderId="6" xfId="0" applyNumberFormat="1" applyBorder="1" applyAlignment="1">
      <alignment horizontal="center"/>
    </xf>
    <xf numFmtId="0" fontId="23" fillId="0" borderId="11" xfId="0" applyFont="1" applyBorder="1" applyAlignment="1">
      <alignment horizontal="center" vertical="center" wrapText="1"/>
    </xf>
    <xf numFmtId="0" fontId="16" fillId="45" borderId="11" xfId="0" applyFont="1" applyFill="1" applyBorder="1" applyAlignment="1">
      <alignment horizontal="center"/>
    </xf>
    <xf numFmtId="0" fontId="16" fillId="2" borderId="11" xfId="0" applyFont="1" applyFill="1" applyBorder="1" applyAlignment="1">
      <alignment horizontal="center"/>
    </xf>
    <xf numFmtId="0" fontId="0" fillId="0" borderId="11" xfId="0" applyBorder="1" applyAlignment="1">
      <alignment horizontal="center"/>
    </xf>
    <xf numFmtId="1" fontId="0" fillId="43" borderId="3" xfId="0" applyNumberFormat="1" applyFill="1" applyBorder="1" applyAlignment="1" applyProtection="1">
      <alignment horizontal="center"/>
      <protection locked="0"/>
    </xf>
    <xf numFmtId="1" fontId="0" fillId="43" borderId="4" xfId="0" applyNumberFormat="1" applyFill="1" applyBorder="1" applyAlignment="1" applyProtection="1">
      <alignment horizontal="center"/>
      <protection locked="0"/>
    </xf>
    <xf numFmtId="1" fontId="0" fillId="43" borderId="5" xfId="0" applyNumberFormat="1" applyFill="1" applyBorder="1" applyAlignment="1" applyProtection="1">
      <alignment horizontal="center"/>
      <protection locked="0"/>
    </xf>
    <xf numFmtId="0" fontId="23" fillId="0" borderId="3" xfId="0" applyFont="1" applyBorder="1" applyAlignment="1">
      <alignment horizontal="right"/>
    </xf>
    <xf numFmtId="0" fontId="23" fillId="0" borderId="4" xfId="0" applyFont="1" applyBorder="1" applyAlignment="1">
      <alignment horizontal="right"/>
    </xf>
    <xf numFmtId="0" fontId="23" fillId="0" borderId="5" xfId="0" applyFont="1" applyBorder="1" applyAlignment="1">
      <alignment horizontal="right"/>
    </xf>
    <xf numFmtId="1" fontId="0" fillId="5" borderId="3" xfId="0" applyNumberFormat="1" applyFill="1" applyBorder="1" applyAlignment="1" applyProtection="1">
      <alignment horizontal="center" vertical="center"/>
      <protection locked="0"/>
    </xf>
    <xf numFmtId="1" fontId="0" fillId="5" borderId="4" xfId="0" applyNumberFormat="1" applyFill="1" applyBorder="1" applyAlignment="1" applyProtection="1">
      <alignment horizontal="center" vertical="center"/>
      <protection locked="0"/>
    </xf>
    <xf numFmtId="1" fontId="0" fillId="5" borderId="5" xfId="0" applyNumberFormat="1" applyFill="1" applyBorder="1" applyAlignment="1" applyProtection="1">
      <alignment horizontal="center" vertical="center"/>
      <protection locked="0"/>
    </xf>
    <xf numFmtId="175" fontId="16" fillId="43" borderId="3" xfId="0" applyNumberFormat="1" applyFont="1" applyFill="1" applyBorder="1" applyAlignment="1" applyProtection="1">
      <alignment horizontal="center" vertical="center"/>
      <protection locked="0"/>
    </xf>
    <xf numFmtId="175" fontId="16" fillId="43" borderId="4" xfId="0" applyNumberFormat="1" applyFont="1" applyFill="1" applyBorder="1" applyAlignment="1" applyProtection="1">
      <alignment horizontal="center" vertical="center"/>
      <protection locked="0"/>
    </xf>
    <xf numFmtId="175" fontId="16" fillId="43" borderId="5" xfId="0" applyNumberFormat="1" applyFont="1" applyFill="1" applyBorder="1" applyAlignment="1" applyProtection="1">
      <alignment horizontal="center" vertical="center"/>
      <protection locked="0"/>
    </xf>
    <xf numFmtId="0" fontId="16" fillId="45" borderId="3" xfId="0" applyFont="1" applyFill="1" applyBorder="1" applyAlignment="1">
      <alignment horizontal="center"/>
    </xf>
    <xf numFmtId="0" fontId="16" fillId="45" borderId="4" xfId="0" applyFont="1" applyFill="1" applyBorder="1" applyAlignment="1">
      <alignment horizontal="center"/>
    </xf>
    <xf numFmtId="0" fontId="16" fillId="45" borderId="5" xfId="0" applyFont="1" applyFill="1" applyBorder="1" applyAlignment="1">
      <alignment horizontal="center"/>
    </xf>
    <xf numFmtId="0" fontId="16" fillId="0" borderId="11" xfId="0" applyFont="1" applyBorder="1" applyAlignment="1">
      <alignment horizontal="center"/>
    </xf>
    <xf numFmtId="0" fontId="16" fillId="0" borderId="11" xfId="543" applyBorder="1" applyAlignment="1">
      <alignment horizontal="center"/>
    </xf>
    <xf numFmtId="0" fontId="16" fillId="0" borderId="3" xfId="0" applyFont="1" applyBorder="1" applyAlignment="1">
      <alignment horizontal="center"/>
    </xf>
    <xf numFmtId="0" fontId="16" fillId="0" borderId="5" xfId="0" applyFont="1" applyBorder="1" applyAlignment="1">
      <alignment horizontal="center"/>
    </xf>
    <xf numFmtId="0" fontId="16" fillId="0" borderId="4" xfId="0" applyFont="1" applyBorder="1" applyAlignment="1">
      <alignment horizontal="center"/>
    </xf>
    <xf numFmtId="168" fontId="0" fillId="5" borderId="3" xfId="0" applyNumberFormat="1" applyFill="1" applyBorder="1" applyAlignment="1" applyProtection="1">
      <alignment horizontal="right"/>
      <protection locked="0"/>
    </xf>
    <xf numFmtId="168" fontId="0" fillId="5" borderId="4" xfId="0" applyNumberFormat="1" applyFill="1" applyBorder="1" applyAlignment="1" applyProtection="1">
      <alignment horizontal="right"/>
      <protection locked="0"/>
    </xf>
    <xf numFmtId="168" fontId="0" fillId="5" borderId="5" xfId="0" applyNumberFormat="1" applyFill="1" applyBorder="1" applyAlignment="1" applyProtection="1">
      <alignment horizontal="right"/>
      <protection locked="0"/>
    </xf>
    <xf numFmtId="168" fontId="0" fillId="5" borderId="3" xfId="0" applyNumberFormat="1" applyFill="1" applyBorder="1" applyAlignment="1" applyProtection="1">
      <alignment horizontal="center"/>
      <protection locked="0"/>
    </xf>
    <xf numFmtId="168" fontId="0" fillId="5" borderId="4" xfId="0" applyNumberFormat="1" applyFill="1" applyBorder="1" applyAlignment="1" applyProtection="1">
      <alignment horizontal="center"/>
      <protection locked="0"/>
    </xf>
    <xf numFmtId="168" fontId="0" fillId="5" borderId="5" xfId="0" applyNumberFormat="1" applyFill="1" applyBorder="1" applyAlignment="1" applyProtection="1">
      <alignment horizontal="center"/>
      <protection locked="0"/>
    </xf>
    <xf numFmtId="0" fontId="24" fillId="5" borderId="3" xfId="0" applyFont="1" applyFill="1" applyBorder="1" applyAlignment="1" applyProtection="1">
      <alignment horizontal="center"/>
      <protection locked="0"/>
    </xf>
    <xf numFmtId="0" fontId="24" fillId="5" borderId="4" xfId="0" applyFont="1" applyFill="1" applyBorder="1" applyAlignment="1" applyProtection="1">
      <alignment horizontal="center"/>
      <protection locked="0"/>
    </xf>
    <xf numFmtId="0" fontId="24" fillId="5" borderId="5" xfId="0" applyFont="1" applyFill="1" applyBorder="1" applyAlignment="1" applyProtection="1">
      <alignment horizontal="center"/>
      <protection locked="0"/>
    </xf>
    <xf numFmtId="168" fontId="0" fillId="5" borderId="11" xfId="0" applyNumberFormat="1" applyFill="1" applyBorder="1" applyAlignment="1" applyProtection="1">
      <alignment horizontal="right"/>
      <protection locked="0"/>
    </xf>
    <xf numFmtId="0" fontId="23" fillId="0" borderId="9" xfId="0" applyFont="1" applyBorder="1" applyAlignment="1">
      <alignment horizontal="right"/>
    </xf>
    <xf numFmtId="0" fontId="23" fillId="0" borderId="6" xfId="0" applyFont="1" applyBorder="1" applyAlignment="1">
      <alignment horizontal="right"/>
    </xf>
    <xf numFmtId="0" fontId="23" fillId="0" borderId="10" xfId="0" applyFont="1" applyBorder="1" applyAlignment="1">
      <alignment horizontal="right"/>
    </xf>
    <xf numFmtId="0" fontId="24" fillId="5" borderId="3" xfId="543" applyFont="1" applyFill="1" applyBorder="1" applyAlignment="1" applyProtection="1">
      <alignment horizontal="left" vertical="top" wrapText="1"/>
      <protection locked="0"/>
    </xf>
    <xf numFmtId="0" fontId="24" fillId="5" borderId="4" xfId="543" applyFont="1" applyFill="1" applyBorder="1" applyAlignment="1" applyProtection="1">
      <alignment horizontal="left" vertical="top" wrapText="1"/>
      <protection locked="0"/>
    </xf>
    <xf numFmtId="0" fontId="24" fillId="5" borderId="5" xfId="543" applyFont="1" applyFill="1" applyBorder="1" applyAlignment="1" applyProtection="1">
      <alignment horizontal="left" vertical="top" wrapText="1"/>
      <protection locked="0"/>
    </xf>
    <xf numFmtId="168" fontId="16" fillId="10" borderId="3" xfId="543" applyNumberFormat="1" applyFill="1" applyBorder="1" applyAlignment="1">
      <alignment horizontal="center"/>
    </xf>
    <xf numFmtId="168" fontId="16" fillId="10" borderId="4" xfId="543" applyNumberFormat="1" applyFill="1" applyBorder="1" applyAlignment="1">
      <alignment horizontal="center"/>
    </xf>
    <xf numFmtId="168" fontId="16" fillId="10" borderId="5" xfId="543" applyNumberFormat="1" applyFill="1" applyBorder="1" applyAlignment="1">
      <alignment horizontal="center"/>
    </xf>
    <xf numFmtId="0" fontId="16" fillId="2" borderId="3" xfId="543" applyFill="1" applyBorder="1" applyAlignment="1">
      <alignment horizontal="center"/>
    </xf>
    <xf numFmtId="0" fontId="16" fillId="2" borderId="4" xfId="543" applyFill="1" applyBorder="1" applyAlignment="1">
      <alignment horizontal="center"/>
    </xf>
    <xf numFmtId="0" fontId="16" fillId="2" borderId="5" xfId="543" applyFill="1" applyBorder="1" applyAlignment="1">
      <alignment horizontal="center"/>
    </xf>
    <xf numFmtId="0" fontId="23" fillId="0" borderId="8" xfId="543" applyFont="1" applyBorder="1" applyAlignment="1">
      <alignment horizontal="left" vertical="center" wrapText="1"/>
    </xf>
    <xf numFmtId="0" fontId="23" fillId="0" borderId="0" xfId="543" applyFont="1" applyAlignment="1">
      <alignment horizontal="left" vertical="center" wrapText="1"/>
    </xf>
    <xf numFmtId="0" fontId="23" fillId="0" borderId="12" xfId="543" applyFont="1" applyBorder="1" applyAlignment="1">
      <alignment horizontal="left" vertical="center" wrapText="1"/>
    </xf>
    <xf numFmtId="0" fontId="23" fillId="10" borderId="3" xfId="543" applyFont="1" applyFill="1" applyBorder="1" applyAlignment="1">
      <alignment horizontal="center"/>
    </xf>
    <xf numFmtId="0" fontId="23" fillId="10" borderId="4" xfId="543" applyFont="1" applyFill="1" applyBorder="1" applyAlignment="1">
      <alignment horizontal="center"/>
    </xf>
    <xf numFmtId="0" fontId="23" fillId="10" borderId="5" xfId="543" applyFont="1" applyFill="1" applyBorder="1" applyAlignment="1">
      <alignment horizontal="center"/>
    </xf>
    <xf numFmtId="0" fontId="24" fillId="5" borderId="3" xfId="543" applyFont="1" applyFill="1" applyBorder="1" applyAlignment="1" applyProtection="1">
      <alignment horizontal="center" vertical="top"/>
      <protection locked="0"/>
    </xf>
    <xf numFmtId="0" fontId="24" fillId="5" borderId="5" xfId="543" applyFont="1" applyFill="1" applyBorder="1" applyAlignment="1" applyProtection="1">
      <alignment horizontal="center" vertical="top"/>
      <protection locked="0"/>
    </xf>
    <xf numFmtId="0" fontId="24" fillId="5" borderId="3" xfId="543" applyFont="1" applyFill="1" applyBorder="1" applyAlignment="1" applyProtection="1">
      <alignment horizontal="center"/>
      <protection locked="0"/>
    </xf>
    <xf numFmtId="0" fontId="24" fillId="5" borderId="5" xfId="543" applyFont="1" applyFill="1" applyBorder="1" applyAlignment="1" applyProtection="1">
      <alignment horizontal="center"/>
      <protection locked="0"/>
    </xf>
    <xf numFmtId="0" fontId="23" fillId="0" borderId="1" xfId="543" applyFont="1" applyBorder="1" applyAlignment="1">
      <alignment horizontal="left" vertical="center" wrapText="1"/>
    </xf>
    <xf numFmtId="0" fontId="23" fillId="0" borderId="2" xfId="543" applyFont="1" applyBorder="1" applyAlignment="1">
      <alignment horizontal="left" vertical="center" wrapText="1"/>
    </xf>
    <xf numFmtId="0" fontId="23" fillId="0" borderId="7" xfId="543" applyFont="1" applyBorder="1" applyAlignment="1">
      <alignment horizontal="left" vertical="center" wrapText="1"/>
    </xf>
    <xf numFmtId="0" fontId="16" fillId="0" borderId="8" xfId="543" applyBorder="1" applyAlignment="1">
      <alignment horizontal="left" vertical="top" wrapText="1"/>
    </xf>
    <xf numFmtId="0" fontId="16" fillId="0" borderId="0" xfId="543" applyAlignment="1">
      <alignment horizontal="left" vertical="top" wrapText="1"/>
    </xf>
    <xf numFmtId="0" fontId="16" fillId="0" borderId="12" xfId="543" applyBorder="1" applyAlignment="1">
      <alignment horizontal="left" vertical="top" wrapText="1"/>
    </xf>
    <xf numFmtId="0" fontId="16" fillId="0" borderId="9" xfId="543" applyBorder="1" applyAlignment="1">
      <alignment horizontal="left" vertical="top" wrapText="1"/>
    </xf>
    <xf numFmtId="0" fontId="16" fillId="0" borderId="6" xfId="543" applyBorder="1" applyAlignment="1">
      <alignment horizontal="left" vertical="top" wrapText="1"/>
    </xf>
    <xf numFmtId="0" fontId="16" fillId="0" borderId="10" xfId="543" applyBorder="1" applyAlignment="1">
      <alignment horizontal="left" vertical="top" wrapText="1"/>
    </xf>
    <xf numFmtId="0" fontId="37" fillId="0" borderId="8" xfId="543" applyFont="1" applyBorder="1" applyAlignment="1">
      <alignment horizontal="center" vertical="center" wrapText="1"/>
    </xf>
    <xf numFmtId="0" fontId="37" fillId="0" borderId="0" xfId="543" applyFont="1" applyAlignment="1">
      <alignment horizontal="center" vertical="center" wrapText="1"/>
    </xf>
    <xf numFmtId="0" fontId="37" fillId="0" borderId="12" xfId="543" applyFont="1" applyBorder="1" applyAlignment="1">
      <alignment horizontal="center" vertical="center" wrapText="1"/>
    </xf>
    <xf numFmtId="0" fontId="16" fillId="0" borderId="8" xfId="0" applyFont="1" applyBorder="1" applyAlignment="1">
      <alignment horizontal="left" wrapText="1"/>
    </xf>
    <xf numFmtId="0" fontId="16" fillId="0" borderId="12" xfId="0" applyFont="1" applyBorder="1" applyAlignment="1">
      <alignment horizontal="left" wrapText="1"/>
    </xf>
    <xf numFmtId="0" fontId="16" fillId="0" borderId="9" xfId="0" applyFont="1" applyBorder="1" applyAlignment="1">
      <alignment horizontal="left" wrapText="1"/>
    </xf>
    <xf numFmtId="0" fontId="16" fillId="0" borderId="6" xfId="0" applyFont="1" applyBorder="1" applyAlignment="1">
      <alignment horizontal="left" wrapText="1"/>
    </xf>
    <xf numFmtId="0" fontId="16" fillId="0" borderId="10" xfId="0" applyFont="1" applyBorder="1" applyAlignment="1">
      <alignment horizontal="left" wrapText="1"/>
    </xf>
    <xf numFmtId="0" fontId="23" fillId="0" borderId="1" xfId="543" applyFont="1" applyBorder="1" applyAlignment="1">
      <alignment horizontal="left" vertical="top" wrapText="1"/>
    </xf>
    <xf numFmtId="0" fontId="23" fillId="0" borderId="2" xfId="543" applyFont="1" applyBorder="1" applyAlignment="1">
      <alignment horizontal="left" vertical="top" wrapText="1"/>
    </xf>
    <xf numFmtId="0" fontId="23" fillId="0" borderId="7" xfId="543" applyFont="1" applyBorder="1" applyAlignment="1">
      <alignment horizontal="left" vertical="top" wrapText="1"/>
    </xf>
    <xf numFmtId="0" fontId="23" fillId="0" borderId="8" xfId="543" applyFont="1" applyBorder="1" applyAlignment="1">
      <alignment horizontal="left" vertical="top" wrapText="1"/>
    </xf>
    <xf numFmtId="0" fontId="23" fillId="0" borderId="0" xfId="543" applyFont="1" applyAlignment="1">
      <alignment horizontal="left" vertical="top" wrapText="1"/>
    </xf>
    <xf numFmtId="0" fontId="23" fillId="0" borderId="12" xfId="543" applyFont="1" applyBorder="1" applyAlignment="1">
      <alignment horizontal="left" vertical="top" wrapText="1"/>
    </xf>
    <xf numFmtId="0" fontId="141" fillId="0" borderId="8" xfId="543" applyFont="1" applyBorder="1" applyAlignment="1">
      <alignment horizontal="center" vertical="center" wrapText="1"/>
    </xf>
    <xf numFmtId="0" fontId="141" fillId="0" borderId="0" xfId="543" applyFont="1" applyAlignment="1">
      <alignment horizontal="center" vertical="center" wrapText="1"/>
    </xf>
    <xf numFmtId="0" fontId="141" fillId="0" borderId="12" xfId="543" applyFont="1" applyBorder="1" applyAlignment="1">
      <alignment horizontal="center" vertical="center" wrapText="1"/>
    </xf>
    <xf numFmtId="168" fontId="16" fillId="5" borderId="3" xfId="0" applyNumberFormat="1" applyFont="1" applyFill="1" applyBorder="1" applyAlignment="1" applyProtection="1">
      <alignment horizontal="right"/>
      <protection locked="0"/>
    </xf>
    <xf numFmtId="168" fontId="16" fillId="5" borderId="4" xfId="0" applyNumberFormat="1" applyFont="1" applyFill="1" applyBorder="1" applyAlignment="1" applyProtection="1">
      <alignment horizontal="right"/>
      <protection locked="0"/>
    </xf>
    <xf numFmtId="168" fontId="16" fillId="5" borderId="5" xfId="0" applyNumberFormat="1" applyFont="1" applyFill="1" applyBorder="1" applyAlignment="1" applyProtection="1">
      <alignment horizontal="right"/>
      <protection locked="0"/>
    </xf>
    <xf numFmtId="14" fontId="0" fillId="5" borderId="3" xfId="0" applyNumberFormat="1" applyFill="1" applyBorder="1" applyAlignment="1" applyProtection="1">
      <alignment horizontal="right"/>
      <protection locked="0"/>
    </xf>
    <xf numFmtId="14" fontId="0" fillId="5" borderId="4" xfId="0" applyNumberFormat="1" applyFill="1" applyBorder="1" applyAlignment="1" applyProtection="1">
      <alignment horizontal="right"/>
      <protection locked="0"/>
    </xf>
    <xf numFmtId="14" fontId="0" fillId="5" borderId="5" xfId="0" applyNumberFormat="1" applyFill="1" applyBorder="1" applyAlignment="1" applyProtection="1">
      <alignment horizontal="right"/>
      <protection locked="0"/>
    </xf>
    <xf numFmtId="164" fontId="24" fillId="5" borderId="3" xfId="0" applyNumberFormat="1" applyFont="1" applyFill="1" applyBorder="1" applyAlignment="1" applyProtection="1">
      <alignment horizontal="left"/>
      <protection locked="0"/>
    </xf>
    <xf numFmtId="164" fontId="24" fillId="5" borderId="4" xfId="0" applyNumberFormat="1" applyFont="1" applyFill="1" applyBorder="1" applyAlignment="1" applyProtection="1">
      <alignment horizontal="left"/>
      <protection locked="0"/>
    </xf>
    <xf numFmtId="164" fontId="24" fillId="5" borderId="5" xfId="0" applyNumberFormat="1" applyFont="1" applyFill="1" applyBorder="1" applyAlignment="1" applyProtection="1">
      <alignment horizontal="left"/>
      <protection locked="0"/>
    </xf>
    <xf numFmtId="0" fontId="16" fillId="0" borderId="8" xfId="543" applyBorder="1" applyAlignment="1">
      <alignment horizontal="left" vertical="center" wrapText="1"/>
    </xf>
    <xf numFmtId="0" fontId="16" fillId="0" borderId="0" xfId="543" applyAlignment="1">
      <alignment horizontal="left" vertical="center" wrapText="1"/>
    </xf>
    <xf numFmtId="0" fontId="16" fillId="0" borderId="12" xfId="543" applyBorder="1" applyAlignment="1">
      <alignment horizontal="left" vertical="center" wrapText="1"/>
    </xf>
    <xf numFmtId="0" fontId="16" fillId="0" borderId="9" xfId="543" applyBorder="1" applyAlignment="1">
      <alignment horizontal="left" vertical="center" wrapText="1"/>
    </xf>
    <xf numFmtId="0" fontId="16" fillId="0" borderId="6" xfId="543" applyBorder="1" applyAlignment="1">
      <alignment horizontal="left" vertical="center" wrapText="1"/>
    </xf>
    <xf numFmtId="0" fontId="16" fillId="0" borderId="10" xfId="543" applyBorder="1" applyAlignment="1">
      <alignment horizontal="left" vertical="center" wrapText="1"/>
    </xf>
    <xf numFmtId="0" fontId="16" fillId="5" borderId="3" xfId="0" applyFont="1" applyFill="1" applyBorder="1" applyAlignment="1" applyProtection="1">
      <alignment horizontal="left"/>
      <protection locked="0"/>
    </xf>
    <xf numFmtId="0" fontId="16" fillId="5" borderId="5" xfId="0" applyFont="1" applyFill="1" applyBorder="1" applyAlignment="1" applyProtection="1">
      <alignment horizontal="left"/>
      <protection locked="0"/>
    </xf>
    <xf numFmtId="0" fontId="0" fillId="0" borderId="9" xfId="0" applyBorder="1" applyAlignment="1">
      <alignment horizontal="left"/>
    </xf>
    <xf numFmtId="0" fontId="34" fillId="0" borderId="3" xfId="543" applyFont="1" applyBorder="1" applyAlignment="1">
      <alignment horizontal="center"/>
    </xf>
    <xf numFmtId="0" fontId="34" fillId="0" borderId="4" xfId="543" applyFont="1" applyBorder="1" applyAlignment="1">
      <alignment horizontal="center"/>
    </xf>
    <xf numFmtId="0" fontId="34" fillId="0" borderId="5" xfId="543" applyFont="1" applyBorder="1" applyAlignment="1">
      <alignment horizontal="center"/>
    </xf>
    <xf numFmtId="168" fontId="16" fillId="0" borderId="11" xfId="543" applyNumberFormat="1" applyBorder="1" applyAlignment="1">
      <alignment horizontal="center"/>
    </xf>
    <xf numFmtId="0" fontId="45" fillId="5" borderId="3" xfId="0" applyFont="1" applyFill="1" applyBorder="1" applyAlignment="1" applyProtection="1">
      <alignment horizontal="right"/>
      <protection locked="0"/>
    </xf>
    <xf numFmtId="0" fontId="45" fillId="5" borderId="4" xfId="0" applyFont="1" applyFill="1" applyBorder="1" applyAlignment="1" applyProtection="1">
      <alignment horizontal="right"/>
      <protection locked="0"/>
    </xf>
    <xf numFmtId="0" fontId="45" fillId="5" borderId="5" xfId="0" applyFont="1" applyFill="1" applyBorder="1" applyAlignment="1" applyProtection="1">
      <alignment horizontal="right"/>
      <protection locked="0"/>
    </xf>
    <xf numFmtId="182" fontId="24" fillId="43" borderId="11" xfId="8721" applyNumberFormat="1" applyFont="1" applyFill="1" applyBorder="1" applyAlignment="1" applyProtection="1">
      <alignment horizontal="center" vertical="center" wrapText="1"/>
      <protection locked="0"/>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5" xfId="0" applyBorder="1" applyAlignment="1" applyProtection="1">
      <alignment horizontal="left"/>
      <protection locked="0"/>
    </xf>
    <xf numFmtId="3" fontId="0" fillId="5" borderId="3" xfId="0" applyNumberFormat="1" applyFill="1" applyBorder="1" applyAlignment="1" applyProtection="1">
      <alignment horizontal="right"/>
      <protection locked="0"/>
    </xf>
    <xf numFmtId="3" fontId="0" fillId="5" borderId="4" xfId="0" applyNumberFormat="1" applyFill="1" applyBorder="1" applyAlignment="1" applyProtection="1">
      <alignment horizontal="right"/>
      <protection locked="0"/>
    </xf>
    <xf numFmtId="3" fontId="0" fillId="5" borderId="5" xfId="0" applyNumberFormat="1" applyFill="1" applyBorder="1" applyAlignment="1" applyProtection="1">
      <alignment horizontal="right"/>
      <protection locked="0"/>
    </xf>
    <xf numFmtId="0" fontId="24" fillId="5" borderId="3" xfId="0" applyFont="1" applyFill="1" applyBorder="1" applyAlignment="1" applyProtection="1">
      <alignment horizontal="left"/>
      <protection locked="0"/>
    </xf>
    <xf numFmtId="0" fontId="24" fillId="5" borderId="4" xfId="0" applyFont="1" applyFill="1" applyBorder="1" applyAlignment="1" applyProtection="1">
      <alignment horizontal="left"/>
      <protection locked="0"/>
    </xf>
    <xf numFmtId="0" fontId="24" fillId="5" borderId="5" xfId="0" applyFont="1" applyFill="1" applyBorder="1" applyAlignment="1" applyProtection="1">
      <alignment horizontal="left"/>
      <protection locked="0"/>
    </xf>
    <xf numFmtId="0" fontId="23" fillId="0" borderId="4" xfId="543" applyFont="1" applyBorder="1" applyAlignment="1">
      <alignment horizontal="right" vertical="top" wrapText="1"/>
    </xf>
    <xf numFmtId="0" fontId="23" fillId="0" borderId="5" xfId="543" applyFont="1" applyBorder="1" applyAlignment="1">
      <alignment horizontal="right" vertical="top" wrapText="1"/>
    </xf>
    <xf numFmtId="0" fontId="24" fillId="0" borderId="3" xfId="543" applyFont="1" applyBorder="1" applyAlignment="1">
      <alignment horizontal="center"/>
    </xf>
    <xf numFmtId="0" fontId="24" fillId="0" borderId="5" xfId="543" applyFont="1" applyBorder="1" applyAlignment="1">
      <alignment horizontal="center"/>
    </xf>
    <xf numFmtId="1" fontId="24" fillId="0" borderId="3" xfId="543" applyNumberFormat="1" applyFont="1" applyBorder="1" applyAlignment="1">
      <alignment horizontal="center"/>
    </xf>
    <xf numFmtId="1" fontId="24" fillId="0" borderId="5" xfId="543" applyNumberFormat="1" applyFont="1" applyBorder="1" applyAlignment="1">
      <alignment horizontal="center"/>
    </xf>
    <xf numFmtId="0" fontId="23" fillId="0" borderId="1" xfId="543" applyFont="1" applyBorder="1" applyAlignment="1">
      <alignment horizontal="right"/>
    </xf>
    <xf numFmtId="0" fontId="23" fillId="0" borderId="2" xfId="543" applyFont="1" applyBorder="1" applyAlignment="1">
      <alignment horizontal="right"/>
    </xf>
    <xf numFmtId="0" fontId="23" fillId="0" borderId="7" xfId="543" applyFont="1" applyBorder="1" applyAlignment="1">
      <alignment horizontal="right"/>
    </xf>
    <xf numFmtId="0" fontId="0" fillId="5" borderId="3" xfId="0" applyFill="1" applyBorder="1" applyAlignment="1" applyProtection="1">
      <alignment horizontal="left"/>
      <protection locked="0"/>
    </xf>
    <xf numFmtId="0" fontId="0" fillId="5" borderId="5" xfId="0" applyFill="1" applyBorder="1" applyAlignment="1" applyProtection="1">
      <alignment horizontal="left"/>
      <protection locked="0"/>
    </xf>
    <xf numFmtId="168" fontId="23" fillId="0" borderId="3" xfId="543" applyNumberFormat="1" applyFont="1" applyBorder="1" applyAlignment="1">
      <alignment horizontal="center" vertical="center"/>
    </xf>
    <xf numFmtId="168" fontId="23" fillId="0" borderId="4" xfId="543" applyNumberFormat="1" applyFont="1" applyBorder="1" applyAlignment="1">
      <alignment horizontal="center" vertical="center"/>
    </xf>
    <xf numFmtId="168" fontId="23" fillId="0" borderId="5" xfId="543" applyNumberFormat="1" applyFont="1" applyBorder="1" applyAlignment="1">
      <alignment horizontal="center" vertical="center"/>
    </xf>
    <xf numFmtId="0" fontId="24" fillId="5" borderId="9" xfId="543" applyFont="1" applyFill="1" applyBorder="1" applyAlignment="1" applyProtection="1">
      <alignment horizontal="center"/>
      <protection locked="0"/>
    </xf>
    <xf numFmtId="0" fontId="24" fillId="5" borderId="10" xfId="543" applyFont="1" applyFill="1" applyBorder="1" applyAlignment="1" applyProtection="1">
      <alignment horizontal="center"/>
      <protection locked="0"/>
    </xf>
    <xf numFmtId="0" fontId="23" fillId="0" borderId="1" xfId="0" applyFont="1" applyBorder="1" applyAlignment="1">
      <alignment horizontal="center" wrapText="1"/>
    </xf>
    <xf numFmtId="0" fontId="23" fillId="0" borderId="2" xfId="0" applyFont="1" applyBorder="1" applyAlignment="1">
      <alignment horizontal="center" wrapText="1"/>
    </xf>
    <xf numFmtId="0" fontId="23" fillId="0" borderId="8" xfId="0" applyFont="1" applyBorder="1" applyAlignment="1">
      <alignment horizontal="center" wrapText="1"/>
    </xf>
    <xf numFmtId="0" fontId="23" fillId="0" borderId="0" xfId="0" applyFont="1" applyAlignment="1">
      <alignment horizontal="center" wrapText="1"/>
    </xf>
    <xf numFmtId="0" fontId="23" fillId="0" borderId="9" xfId="0" applyFont="1" applyBorder="1" applyAlignment="1">
      <alignment horizontal="center" wrapText="1"/>
    </xf>
    <xf numFmtId="0" fontId="23" fillId="0" borderId="6" xfId="0" applyFont="1" applyBorder="1" applyAlignment="1">
      <alignment horizontal="center" wrapText="1"/>
    </xf>
    <xf numFmtId="168" fontId="16" fillId="5" borderId="9" xfId="0" applyNumberFormat="1" applyFont="1" applyFill="1" applyBorder="1" applyAlignment="1" applyProtection="1">
      <alignment horizontal="right"/>
      <protection locked="0"/>
    </xf>
    <xf numFmtId="0" fontId="0" fillId="0" borderId="6" xfId="0" applyBorder="1" applyProtection="1">
      <protection locked="0"/>
    </xf>
    <xf numFmtId="0" fontId="0" fillId="0" borderId="10" xfId="0" applyBorder="1" applyProtection="1">
      <protection locked="0"/>
    </xf>
    <xf numFmtId="9" fontId="0" fillId="5" borderId="3" xfId="0" applyNumberFormat="1" applyFill="1" applyBorder="1" applyAlignment="1" applyProtection="1">
      <alignment horizontal="right"/>
      <protection locked="0"/>
    </xf>
    <xf numFmtId="9" fontId="0" fillId="5" borderId="4" xfId="0" applyNumberFormat="1" applyFill="1" applyBorder="1" applyAlignment="1" applyProtection="1">
      <alignment horizontal="right"/>
      <protection locked="0"/>
    </xf>
    <xf numFmtId="9" fontId="0" fillId="5" borderId="5" xfId="0" applyNumberFormat="1" applyFill="1" applyBorder="1" applyAlignment="1" applyProtection="1">
      <alignment horizontal="right"/>
      <protection locked="0"/>
    </xf>
    <xf numFmtId="0" fontId="23" fillId="0" borderId="12" xfId="0" applyFont="1" applyBorder="1" applyAlignment="1">
      <alignment horizontal="center" wrapText="1"/>
    </xf>
    <xf numFmtId="0" fontId="23" fillId="0" borderId="10" xfId="0" applyFont="1" applyBorder="1" applyAlignment="1">
      <alignment horizontal="center" wrapText="1"/>
    </xf>
    <xf numFmtId="0" fontId="0" fillId="0" borderId="3" xfId="0" applyBorder="1"/>
    <xf numFmtId="0" fontId="0" fillId="0" borderId="4" xfId="0" applyBorder="1"/>
    <xf numFmtId="0" fontId="0" fillId="0" borderId="5" xfId="0" applyBorder="1"/>
    <xf numFmtId="165" fontId="23" fillId="0" borderId="3" xfId="271" applyNumberFormat="1" applyFont="1" applyBorder="1" applyAlignment="1">
      <alignment horizontal="center"/>
    </xf>
    <xf numFmtId="165" fontId="23" fillId="0" borderId="4" xfId="271" applyNumberFormat="1" applyFont="1" applyBorder="1" applyAlignment="1">
      <alignment horizontal="center"/>
    </xf>
    <xf numFmtId="165" fontId="23" fillId="0" borderId="5" xfId="271" applyNumberFormat="1" applyFont="1" applyBorder="1" applyAlignment="1">
      <alignment horizontal="center"/>
    </xf>
    <xf numFmtId="0" fontId="23" fillId="0" borderId="3" xfId="543" applyFont="1" applyBorder="1" applyAlignment="1">
      <alignment horizontal="right"/>
    </xf>
    <xf numFmtId="0" fontId="23" fillId="0" borderId="4" xfId="543" applyFont="1" applyBorder="1" applyAlignment="1">
      <alignment horizontal="right"/>
    </xf>
    <xf numFmtId="0" fontId="23" fillId="0" borderId="5" xfId="543" applyFont="1" applyBorder="1" applyAlignment="1">
      <alignment horizontal="right"/>
    </xf>
    <xf numFmtId="0" fontId="16" fillId="5" borderId="3" xfId="543" applyFill="1" applyBorder="1" applyAlignment="1" applyProtection="1">
      <alignment horizontal="left" vertical="top" wrapText="1"/>
      <protection locked="0"/>
    </xf>
    <xf numFmtId="0" fontId="16" fillId="5" borderId="4" xfId="543" applyFill="1" applyBorder="1" applyAlignment="1" applyProtection="1">
      <alignment horizontal="left" vertical="top" wrapText="1"/>
      <protection locked="0"/>
    </xf>
    <xf numFmtId="0" fontId="16" fillId="5" borderId="5" xfId="543" applyFill="1" applyBorder="1" applyAlignment="1" applyProtection="1">
      <alignment horizontal="left" vertical="top" wrapText="1"/>
      <protection locked="0"/>
    </xf>
    <xf numFmtId="1" fontId="16" fillId="5" borderId="11" xfId="0" applyNumberFormat="1" applyFont="1" applyFill="1" applyBorder="1" applyAlignment="1" applyProtection="1">
      <alignment horizontal="center"/>
      <protection locked="0"/>
    </xf>
    <xf numFmtId="0" fontId="23" fillId="0" borderId="11" xfId="0" applyFont="1" applyBorder="1" applyAlignment="1">
      <alignment horizontal="center"/>
    </xf>
    <xf numFmtId="168" fontId="0" fillId="0" borderId="3" xfId="0" applyNumberFormat="1" applyBorder="1" applyAlignment="1">
      <alignment horizontal="right"/>
    </xf>
    <xf numFmtId="168" fontId="0" fillId="0" borderId="4" xfId="0" applyNumberFormat="1" applyBorder="1" applyAlignment="1">
      <alignment horizontal="right"/>
    </xf>
    <xf numFmtId="168" fontId="0" fillId="0" borderId="5" xfId="0" applyNumberFormat="1" applyBorder="1" applyAlignment="1">
      <alignment horizontal="right"/>
    </xf>
    <xf numFmtId="0" fontId="16" fillId="5" borderId="11" xfId="0" applyFont="1" applyFill="1" applyBorder="1" applyAlignment="1" applyProtection="1">
      <alignment horizontal="left" wrapText="1"/>
      <protection locked="0"/>
    </xf>
    <xf numFmtId="0" fontId="16" fillId="0" borderId="11" xfId="0" applyFont="1" applyBorder="1" applyAlignment="1">
      <alignment horizontal="center" vertical="top" wrapText="1"/>
    </xf>
    <xf numFmtId="0" fontId="23" fillId="0" borderId="0" xfId="0" applyFont="1" applyAlignment="1">
      <alignment horizontal="center" vertical="center"/>
    </xf>
    <xf numFmtId="1" fontId="16" fillId="0" borderId="3" xfId="0" applyNumberFormat="1" applyFont="1" applyBorder="1" applyAlignment="1">
      <alignment horizontal="center"/>
    </xf>
    <xf numFmtId="1" fontId="16" fillId="0" borderId="4" xfId="0" applyNumberFormat="1" applyFont="1" applyBorder="1" applyAlignment="1">
      <alignment horizontal="center"/>
    </xf>
    <xf numFmtId="1" fontId="16" fillId="0" borderId="5" xfId="0" applyNumberFormat="1" applyFont="1" applyBorder="1" applyAlignment="1">
      <alignment horizontal="center"/>
    </xf>
    <xf numFmtId="0" fontId="25" fillId="5" borderId="6" xfId="271" applyFill="1" applyBorder="1" applyProtection="1">
      <protection locked="0"/>
    </xf>
    <xf numFmtId="0" fontId="0" fillId="0" borderId="3" xfId="0" applyBorder="1" applyAlignment="1">
      <alignment horizontal="left"/>
    </xf>
    <xf numFmtId="0" fontId="0" fillId="0" borderId="4" xfId="0" applyBorder="1" applyAlignment="1">
      <alignment horizontal="left"/>
    </xf>
    <xf numFmtId="0" fontId="16" fillId="43" borderId="11" xfId="0" applyFont="1" applyFill="1" applyBorder="1" applyAlignment="1" applyProtection="1">
      <alignment horizontal="center"/>
      <protection locked="0"/>
    </xf>
    <xf numFmtId="2" fontId="16" fillId="0" borderId="0" xfId="543" applyNumberFormat="1" applyAlignment="1">
      <alignment horizontal="center"/>
    </xf>
    <xf numFmtId="168" fontId="0" fillId="5" borderId="3" xfId="0" applyNumberFormat="1" applyFill="1" applyBorder="1" applyProtection="1">
      <protection locked="0"/>
    </xf>
    <xf numFmtId="168" fontId="0" fillId="5" borderId="4" xfId="0" applyNumberFormat="1" applyFill="1" applyBorder="1" applyProtection="1">
      <protection locked="0"/>
    </xf>
    <xf numFmtId="168" fontId="0" fillId="5" borderId="5" xfId="0" applyNumberFormat="1" applyFill="1" applyBorder="1" applyProtection="1">
      <protection locked="0"/>
    </xf>
    <xf numFmtId="0" fontId="23" fillId="5" borderId="3" xfId="0" applyFont="1" applyFill="1" applyBorder="1" applyAlignment="1" applyProtection="1">
      <alignment horizontal="right"/>
      <protection locked="0"/>
    </xf>
    <xf numFmtId="0" fontId="23" fillId="5" borderId="4" xfId="0" applyFont="1" applyFill="1" applyBorder="1" applyAlignment="1" applyProtection="1">
      <alignment horizontal="right"/>
      <protection locked="0"/>
    </xf>
    <xf numFmtId="0" fontId="23" fillId="5" borderId="5" xfId="0" applyFont="1" applyFill="1" applyBorder="1" applyAlignment="1" applyProtection="1">
      <alignment horizontal="right"/>
      <protection locked="0"/>
    </xf>
    <xf numFmtId="168" fontId="0" fillId="0" borderId="11" xfId="0" applyNumberFormat="1" applyBorder="1" applyAlignment="1">
      <alignment horizontal="center"/>
    </xf>
    <xf numFmtId="0" fontId="23" fillId="0" borderId="6" xfId="0" applyFont="1" applyBorder="1" applyAlignment="1">
      <alignment horizontal="center"/>
    </xf>
    <xf numFmtId="9" fontId="16" fillId="5" borderId="3" xfId="0" applyNumberFormat="1" applyFont="1" applyFill="1" applyBorder="1" applyAlignment="1" applyProtection="1">
      <alignment horizontal="right"/>
      <protection locked="0"/>
    </xf>
    <xf numFmtId="0" fontId="16" fillId="0" borderId="3" xfId="0" applyFont="1" applyBorder="1"/>
    <xf numFmtId="0" fontId="16" fillId="0" borderId="4" xfId="0" applyFont="1" applyBorder="1"/>
    <xf numFmtId="0" fontId="16" fillId="0" borderId="5" xfId="0" applyFont="1" applyBorder="1"/>
    <xf numFmtId="168" fontId="0" fillId="5" borderId="11" xfId="0" applyNumberFormat="1" applyFill="1" applyBorder="1" applyAlignment="1" applyProtection="1">
      <alignment horizontal="center"/>
      <protection locked="0"/>
    </xf>
    <xf numFmtId="168" fontId="16" fillId="5" borderId="3" xfId="0" applyNumberFormat="1" applyFont="1" applyFill="1" applyBorder="1" applyAlignment="1" applyProtection="1">
      <alignment horizontal="left"/>
      <protection locked="0"/>
    </xf>
    <xf numFmtId="168" fontId="16" fillId="5" borderId="4" xfId="0" applyNumberFormat="1" applyFont="1" applyFill="1" applyBorder="1" applyAlignment="1" applyProtection="1">
      <alignment horizontal="left"/>
      <protection locked="0"/>
    </xf>
    <xf numFmtId="168" fontId="16" fillId="5" borderId="5" xfId="0" applyNumberFormat="1" applyFont="1" applyFill="1" applyBorder="1" applyAlignment="1" applyProtection="1">
      <alignment horizontal="left"/>
      <protection locked="0"/>
    </xf>
    <xf numFmtId="0" fontId="23" fillId="0" borderId="2" xfId="0" applyFont="1" applyBorder="1" applyAlignment="1">
      <alignment horizontal="right"/>
    </xf>
    <xf numFmtId="0" fontId="23" fillId="0" borderId="7" xfId="0" applyFont="1" applyBorder="1" applyAlignment="1">
      <alignment horizontal="right"/>
    </xf>
    <xf numFmtId="0" fontId="23" fillId="0" borderId="1" xfId="0" applyFont="1" applyBorder="1" applyAlignment="1">
      <alignment horizontal="center"/>
    </xf>
    <xf numFmtId="0" fontId="23" fillId="0" borderId="2" xfId="0" applyFont="1" applyBorder="1" applyAlignment="1">
      <alignment horizontal="center"/>
    </xf>
    <xf numFmtId="0" fontId="23" fillId="0" borderId="7" xfId="0" applyFont="1" applyBorder="1" applyAlignment="1">
      <alignment horizontal="center"/>
    </xf>
    <xf numFmtId="168" fontId="0" fillId="5" borderId="11" xfId="0" applyNumberFormat="1" applyFill="1" applyBorder="1" applyProtection="1">
      <protection locked="0"/>
    </xf>
    <xf numFmtId="0" fontId="16" fillId="0" borderId="3" xfId="0" applyFont="1" applyBorder="1" applyAlignment="1">
      <alignment horizontal="left"/>
    </xf>
    <xf numFmtId="14" fontId="16" fillId="5" borderId="3" xfId="0" applyNumberFormat="1" applyFont="1" applyFill="1" applyBorder="1" applyAlignment="1" applyProtection="1">
      <alignment horizontal="right"/>
      <protection locked="0"/>
    </xf>
    <xf numFmtId="0" fontId="23" fillId="0" borderId="7" xfId="0" applyFont="1" applyBorder="1" applyAlignment="1">
      <alignment horizontal="center" wrapText="1"/>
    </xf>
    <xf numFmtId="0" fontId="24" fillId="5" borderId="3" xfId="543" applyFont="1" applyFill="1" applyBorder="1" applyAlignment="1">
      <alignment horizontal="center"/>
    </xf>
    <xf numFmtId="0" fontId="24" fillId="5" borderId="4" xfId="543" applyFont="1" applyFill="1" applyBorder="1" applyAlignment="1">
      <alignment horizontal="center"/>
    </xf>
    <xf numFmtId="0" fontId="24" fillId="5" borderId="5" xfId="543" applyFont="1" applyFill="1" applyBorder="1" applyAlignment="1">
      <alignment horizontal="center"/>
    </xf>
    <xf numFmtId="49" fontId="16" fillId="5" borderId="3" xfId="543" applyNumberFormat="1" applyFill="1" applyBorder="1" applyAlignment="1">
      <alignment horizontal="center"/>
    </xf>
    <xf numFmtId="49" fontId="16" fillId="5" borderId="5" xfId="543" applyNumberFormat="1" applyFill="1" applyBorder="1" applyAlignment="1">
      <alignment horizontal="center"/>
    </xf>
    <xf numFmtId="171" fontId="16" fillId="0" borderId="0" xfId="543" applyNumberFormat="1" applyAlignment="1">
      <alignment horizontal="center"/>
    </xf>
    <xf numFmtId="10" fontId="0" fillId="5" borderId="4" xfId="0" applyNumberFormat="1" applyFill="1" applyBorder="1" applyAlignment="1" applyProtection="1">
      <alignment horizontal="center"/>
      <protection locked="0"/>
    </xf>
    <xf numFmtId="1" fontId="16" fillId="5" borderId="3" xfId="0" applyNumberFormat="1" applyFont="1" applyFill="1" applyBorder="1" applyAlignment="1" applyProtection="1">
      <alignment horizontal="right" vertical="top"/>
      <protection locked="0"/>
    </xf>
    <xf numFmtId="1" fontId="16" fillId="5" borderId="4" xfId="0" applyNumberFormat="1" applyFont="1" applyFill="1" applyBorder="1" applyAlignment="1" applyProtection="1">
      <alignment horizontal="right" vertical="top"/>
      <protection locked="0"/>
    </xf>
    <xf numFmtId="1" fontId="16" fillId="5" borderId="5" xfId="0" applyNumberFormat="1" applyFont="1" applyFill="1" applyBorder="1" applyAlignment="1" applyProtection="1">
      <alignment horizontal="right" vertical="top"/>
      <protection locked="0"/>
    </xf>
    <xf numFmtId="168" fontId="0" fillId="5" borderId="3" xfId="0" applyNumberFormat="1" applyFill="1" applyBorder="1" applyAlignment="1" applyProtection="1">
      <alignment horizontal="right" vertical="center"/>
      <protection locked="0"/>
    </xf>
    <xf numFmtId="168" fontId="0" fillId="5" borderId="4" xfId="0" applyNumberFormat="1" applyFill="1" applyBorder="1" applyAlignment="1" applyProtection="1">
      <alignment horizontal="right" vertical="center"/>
      <protection locked="0"/>
    </xf>
    <xf numFmtId="168" fontId="0" fillId="5" borderId="5" xfId="0" applyNumberFormat="1" applyFill="1" applyBorder="1" applyAlignment="1" applyProtection="1">
      <alignment horizontal="right" vertical="center"/>
      <protection locked="0"/>
    </xf>
    <xf numFmtId="0" fontId="23" fillId="0" borderId="1" xfId="0" applyFont="1" applyBorder="1" applyAlignment="1">
      <alignment horizontal="center" vertical="center" wrapText="1"/>
    </xf>
    <xf numFmtId="0" fontId="23" fillId="0" borderId="8" xfId="0" applyFont="1" applyBorder="1" applyAlignment="1">
      <alignment horizontal="center" vertical="center" wrapText="1"/>
    </xf>
    <xf numFmtId="0" fontId="23" fillId="0" borderId="9" xfId="0" applyFont="1" applyBorder="1" applyAlignment="1">
      <alignment horizontal="center" vertical="center" wrapText="1"/>
    </xf>
    <xf numFmtId="180" fontId="24" fillId="43" borderId="3" xfId="0" applyNumberFormat="1" applyFont="1" applyFill="1" applyBorder="1" applyAlignment="1" applyProtection="1">
      <alignment horizontal="center" vertical="center"/>
      <protection locked="0"/>
    </xf>
    <xf numFmtId="180" fontId="24" fillId="43" borderId="4" xfId="0" applyNumberFormat="1" applyFont="1" applyFill="1" applyBorder="1" applyAlignment="1" applyProtection="1">
      <alignment horizontal="center" vertical="center"/>
      <protection locked="0"/>
    </xf>
    <xf numFmtId="180" fontId="24" fillId="43" borderId="5" xfId="0" applyNumberFormat="1" applyFont="1" applyFill="1" applyBorder="1" applyAlignment="1" applyProtection="1">
      <alignment horizontal="center" vertical="center"/>
      <protection locked="0"/>
    </xf>
    <xf numFmtId="0" fontId="46" fillId="0" borderId="1" xfId="0" applyFont="1" applyBorder="1" applyAlignment="1">
      <alignment horizontal="center" vertical="center" wrapText="1"/>
    </xf>
    <xf numFmtId="0" fontId="46" fillId="0" borderId="2" xfId="0" applyFont="1" applyBorder="1" applyAlignment="1">
      <alignment horizontal="center" vertical="center" wrapText="1"/>
    </xf>
    <xf numFmtId="0" fontId="46" fillId="0" borderId="7" xfId="0" applyFont="1" applyBorder="1" applyAlignment="1">
      <alignment horizontal="center" vertical="center" wrapText="1"/>
    </xf>
    <xf numFmtId="0" fontId="46" fillId="0" borderId="8" xfId="0" applyFont="1" applyBorder="1" applyAlignment="1">
      <alignment horizontal="center" vertical="center" wrapText="1"/>
    </xf>
    <xf numFmtId="0" fontId="46" fillId="0" borderId="0" xfId="0" applyFont="1" applyAlignment="1">
      <alignment horizontal="center" vertical="center" wrapText="1"/>
    </xf>
    <xf numFmtId="0" fontId="46" fillId="0" borderId="12" xfId="0" applyFont="1" applyBorder="1" applyAlignment="1">
      <alignment horizontal="center" vertical="center" wrapText="1"/>
    </xf>
    <xf numFmtId="0" fontId="46" fillId="0" borderId="9" xfId="0" applyFont="1" applyBorder="1" applyAlignment="1">
      <alignment horizontal="center" vertical="center" wrapText="1"/>
    </xf>
    <xf numFmtId="0" fontId="46" fillId="0" borderId="6" xfId="0" applyFont="1" applyBorder="1" applyAlignment="1">
      <alignment horizontal="center" vertical="center" wrapText="1"/>
    </xf>
    <xf numFmtId="0" fontId="46" fillId="0" borderId="10" xfId="0" applyFont="1" applyBorder="1" applyAlignment="1">
      <alignment horizontal="center" vertical="center" wrapText="1"/>
    </xf>
    <xf numFmtId="0" fontId="0" fillId="43" borderId="4" xfId="0" applyFill="1" applyBorder="1" applyAlignment="1" applyProtection="1">
      <alignment horizontal="center"/>
      <protection locked="0"/>
    </xf>
    <xf numFmtId="0" fontId="16" fillId="5" borderId="11" xfId="0" applyFont="1" applyFill="1" applyBorder="1" applyAlignment="1" applyProtection="1">
      <alignment horizontal="left" vertical="center" wrapText="1"/>
      <protection locked="0"/>
    </xf>
    <xf numFmtId="0" fontId="16" fillId="5" borderId="9" xfId="0" applyFont="1" applyFill="1" applyBorder="1" applyAlignment="1" applyProtection="1">
      <alignment horizontal="center"/>
      <protection locked="0"/>
    </xf>
    <xf numFmtId="0" fontId="16" fillId="5" borderId="6" xfId="0" applyFont="1" applyFill="1" applyBorder="1" applyAlignment="1" applyProtection="1">
      <alignment horizontal="center"/>
      <protection locked="0"/>
    </xf>
    <xf numFmtId="14" fontId="0" fillId="5" borderId="6" xfId="0" applyNumberFormat="1" applyFill="1" applyBorder="1" applyAlignment="1" applyProtection="1">
      <alignment horizontal="center"/>
      <protection locked="0"/>
    </xf>
    <xf numFmtId="0" fontId="16" fillId="5" borderId="11" xfId="0" applyFont="1" applyFill="1" applyBorder="1" applyAlignment="1" applyProtection="1">
      <alignment vertical="center" wrapText="1"/>
      <protection locked="0"/>
    </xf>
    <xf numFmtId="0" fontId="32" fillId="0" borderId="1" xfId="0" applyFont="1" applyBorder="1" applyAlignment="1">
      <alignment horizontal="center" vertical="center" wrapText="1"/>
    </xf>
    <xf numFmtId="0" fontId="32" fillId="0" borderId="2" xfId="0" applyFont="1" applyBorder="1" applyAlignment="1">
      <alignment horizontal="center" vertical="center" wrapText="1"/>
    </xf>
    <xf numFmtId="0" fontId="32" fillId="0" borderId="7" xfId="0" applyFont="1" applyBorder="1" applyAlignment="1">
      <alignment horizontal="center" vertical="center" wrapText="1"/>
    </xf>
    <xf numFmtId="0" fontId="32" fillId="0" borderId="8" xfId="0" applyFont="1" applyBorder="1" applyAlignment="1">
      <alignment horizontal="center" vertical="center" wrapText="1"/>
    </xf>
    <xf numFmtId="0" fontId="32" fillId="0" borderId="0" xfId="0" applyFont="1" applyAlignment="1">
      <alignment horizontal="center" vertical="center" wrapText="1"/>
    </xf>
    <xf numFmtId="0" fontId="32" fillId="0" borderId="12" xfId="0" applyFont="1" applyBorder="1" applyAlignment="1">
      <alignment horizontal="center" vertical="center" wrapText="1"/>
    </xf>
    <xf numFmtId="0" fontId="32" fillId="0" borderId="9" xfId="0" applyFont="1" applyBorder="1" applyAlignment="1">
      <alignment horizontal="center" vertical="center" wrapText="1"/>
    </xf>
    <xf numFmtId="0" fontId="32" fillId="0" borderId="6" xfId="0" applyFont="1" applyBorder="1" applyAlignment="1">
      <alignment horizontal="center" vertical="center" wrapText="1"/>
    </xf>
    <xf numFmtId="0" fontId="32" fillId="0" borderId="10" xfId="0" applyFont="1" applyBorder="1" applyAlignment="1">
      <alignment horizontal="center" vertical="center" wrapText="1"/>
    </xf>
    <xf numFmtId="175" fontId="0" fillId="5" borderId="4" xfId="0" applyNumberFormat="1" applyFill="1" applyBorder="1" applyAlignment="1" applyProtection="1">
      <alignment horizontal="left" vertical="center" wrapText="1"/>
      <protection locked="0"/>
    </xf>
    <xf numFmtId="168" fontId="16" fillId="43" borderId="3" xfId="0" applyNumberFormat="1" applyFont="1" applyFill="1" applyBorder="1" applyAlignment="1" applyProtection="1">
      <alignment horizontal="center" vertical="center"/>
      <protection locked="0"/>
    </xf>
    <xf numFmtId="168" fontId="16" fillId="43" borderId="4" xfId="0" applyNumberFormat="1" applyFont="1" applyFill="1" applyBorder="1" applyAlignment="1" applyProtection="1">
      <alignment horizontal="center" vertical="center"/>
      <protection locked="0"/>
    </xf>
    <xf numFmtId="168" fontId="16" fillId="43" borderId="5" xfId="0" applyNumberFormat="1" applyFont="1" applyFill="1" applyBorder="1" applyAlignment="1" applyProtection="1">
      <alignment horizontal="center" vertical="center"/>
      <protection locked="0"/>
    </xf>
    <xf numFmtId="0" fontId="0" fillId="0" borderId="12" xfId="0" applyBorder="1" applyAlignment="1">
      <alignment horizontal="center"/>
    </xf>
    <xf numFmtId="0" fontId="23" fillId="0" borderId="9" xfId="0" applyFont="1" applyBorder="1" applyAlignment="1">
      <alignment horizontal="center"/>
    </xf>
    <xf numFmtId="0" fontId="23" fillId="0" borderId="11" xfId="0" applyFont="1" applyBorder="1" applyAlignment="1">
      <alignment horizontal="center" vertical="center"/>
    </xf>
    <xf numFmtId="172" fontId="23" fillId="0" borderId="11" xfId="0" applyNumberFormat="1" applyFont="1" applyBorder="1" applyAlignment="1">
      <alignment horizontal="center" vertical="center" wrapText="1"/>
    </xf>
    <xf numFmtId="14" fontId="0" fillId="5" borderId="4" xfId="0" applyNumberFormat="1" applyFill="1" applyBorder="1" applyAlignment="1" applyProtection="1">
      <alignment horizontal="center"/>
      <protection locked="0"/>
    </xf>
    <xf numFmtId="168" fontId="0" fillId="0" borderId="11" xfId="0" applyNumberFormat="1" applyBorder="1" applyAlignment="1">
      <alignment horizontal="right"/>
    </xf>
    <xf numFmtId="171" fontId="16" fillId="0" borderId="0" xfId="543" applyNumberFormat="1" applyAlignment="1">
      <alignment horizontal="right"/>
    </xf>
    <xf numFmtId="168" fontId="0" fillId="0" borderId="11" xfId="0" applyNumberFormat="1" applyBorder="1"/>
    <xf numFmtId="0" fontId="16" fillId="5" borderId="3" xfId="0" applyFont="1" applyFill="1" applyBorder="1" applyProtection="1">
      <protection locked="0"/>
    </xf>
    <xf numFmtId="0" fontId="16" fillId="0" borderId="4" xfId="0" applyFont="1" applyBorder="1" applyProtection="1">
      <protection locked="0"/>
    </xf>
    <xf numFmtId="0" fontId="16" fillId="0" borderId="5" xfId="0" applyFont="1" applyBorder="1" applyProtection="1">
      <protection locked="0"/>
    </xf>
    <xf numFmtId="0" fontId="0" fillId="43" borderId="3" xfId="0" applyFill="1" applyBorder="1" applyAlignment="1" applyProtection="1">
      <alignment horizontal="center"/>
      <protection locked="0"/>
    </xf>
    <xf numFmtId="0" fontId="0" fillId="43" borderId="5" xfId="0" applyFill="1" applyBorder="1" applyAlignment="1" applyProtection="1">
      <alignment horizontal="center"/>
      <protection locked="0"/>
    </xf>
    <xf numFmtId="168" fontId="0" fillId="0" borderId="3" xfId="0" applyNumberFormat="1" applyBorder="1"/>
    <xf numFmtId="168" fontId="0" fillId="0" borderId="4" xfId="0" applyNumberFormat="1" applyBorder="1"/>
    <xf numFmtId="168" fontId="0" fillId="0" borderId="5" xfId="0" applyNumberFormat="1" applyBorder="1"/>
    <xf numFmtId="3" fontId="0" fillId="0" borderId="4" xfId="0" applyNumberFormat="1" applyBorder="1" applyAlignment="1">
      <alignment horizontal="right"/>
    </xf>
    <xf numFmtId="3" fontId="0" fillId="0" borderId="5" xfId="0" applyNumberFormat="1" applyBorder="1" applyAlignment="1">
      <alignment horizontal="right"/>
    </xf>
    <xf numFmtId="168" fontId="16" fillId="5" borderId="10" xfId="0" applyNumberFormat="1" applyFont="1" applyFill="1" applyBorder="1" applyAlignment="1" applyProtection="1">
      <alignment horizontal="right"/>
      <protection locked="0"/>
    </xf>
    <xf numFmtId="168" fontId="16" fillId="5" borderId="13" xfId="0" applyNumberFormat="1" applyFont="1" applyFill="1" applyBorder="1" applyAlignment="1" applyProtection="1">
      <alignment horizontal="right"/>
      <protection locked="0"/>
    </xf>
    <xf numFmtId="9" fontId="16" fillId="0" borderId="0" xfId="543" applyNumberFormat="1" applyAlignment="1">
      <alignment horizontal="center" vertical="center"/>
    </xf>
    <xf numFmtId="0" fontId="16" fillId="0" borderId="1" xfId="0" applyFont="1" applyBorder="1" applyAlignment="1">
      <alignment horizontal="center" wrapText="1"/>
    </xf>
    <xf numFmtId="0" fontId="0" fillId="0" borderId="2" xfId="0" applyBorder="1" applyAlignment="1">
      <alignment horizontal="center" wrapText="1"/>
    </xf>
    <xf numFmtId="0" fontId="0" fillId="0" borderId="7" xfId="0" applyBorder="1" applyAlignment="1">
      <alignment horizontal="center" wrapText="1"/>
    </xf>
    <xf numFmtId="0" fontId="0" fillId="0" borderId="8" xfId="0" applyBorder="1" applyAlignment="1">
      <alignment horizontal="center" wrapText="1"/>
    </xf>
    <xf numFmtId="0" fontId="0" fillId="0" borderId="0" xfId="0" applyAlignment="1">
      <alignment horizontal="center" wrapText="1"/>
    </xf>
    <xf numFmtId="0" fontId="0" fillId="0" borderId="12" xfId="0" applyBorder="1" applyAlignment="1">
      <alignment horizontal="center" wrapText="1"/>
    </xf>
    <xf numFmtId="0" fontId="0" fillId="0" borderId="9" xfId="0" applyBorder="1" applyAlignment="1">
      <alignment horizontal="center" wrapText="1"/>
    </xf>
    <xf numFmtId="0" fontId="0" fillId="0" borderId="6" xfId="0" applyBorder="1" applyAlignment="1">
      <alignment horizontal="center" wrapText="1"/>
    </xf>
    <xf numFmtId="0" fontId="0" fillId="0" borderId="10" xfId="0" applyBorder="1" applyAlignment="1">
      <alignment horizontal="center" wrapText="1"/>
    </xf>
    <xf numFmtId="14" fontId="0" fillId="5" borderId="3" xfId="0" quotePrefix="1" applyNumberFormat="1" applyFill="1" applyBorder="1" applyAlignment="1" applyProtection="1">
      <alignment horizontal="right"/>
      <protection locked="0"/>
    </xf>
    <xf numFmtId="0" fontId="23" fillId="5" borderId="11" xfId="0" applyFont="1" applyFill="1" applyBorder="1" applyAlignment="1" applyProtection="1">
      <alignment horizontal="center"/>
      <protection locked="0"/>
    </xf>
    <xf numFmtId="0" fontId="0" fillId="5" borderId="3" xfId="0" quotePrefix="1" applyFill="1" applyBorder="1" applyAlignment="1" applyProtection="1">
      <alignment horizontal="right"/>
      <protection locked="0"/>
    </xf>
    <xf numFmtId="168" fontId="145" fillId="0" borderId="0" xfId="0" applyNumberFormat="1" applyFont="1" applyAlignment="1">
      <alignment horizontal="center" vertical="center" wrapText="1"/>
    </xf>
    <xf numFmtId="0" fontId="0" fillId="55" borderId="4" xfId="0" applyFill="1" applyBorder="1" applyAlignment="1" applyProtection="1">
      <alignment horizontal="left"/>
      <protection locked="0"/>
    </xf>
    <xf numFmtId="0" fontId="0" fillId="55" borderId="6" xfId="0" applyFill="1" applyBorder="1" applyAlignment="1" applyProtection="1">
      <alignment horizontal="left"/>
      <protection locked="0"/>
    </xf>
    <xf numFmtId="0" fontId="16" fillId="0" borderId="4" xfId="0" applyFont="1" applyBorder="1" applyAlignment="1">
      <alignment horizontal="left"/>
    </xf>
    <xf numFmtId="0" fontId="16" fillId="0" borderId="5" xfId="0" applyFont="1" applyBorder="1" applyAlignment="1">
      <alignment horizontal="left"/>
    </xf>
    <xf numFmtId="168" fontId="45" fillId="0" borderId="2" xfId="0" applyNumberFormat="1" applyFont="1" applyBorder="1" applyAlignment="1">
      <alignment horizontal="left" vertical="top" wrapText="1"/>
    </xf>
    <xf numFmtId="168" fontId="45" fillId="0" borderId="0" xfId="0" applyNumberFormat="1" applyFont="1" applyAlignment="1">
      <alignment horizontal="left" vertical="top" wrapText="1"/>
    </xf>
    <xf numFmtId="0" fontId="0" fillId="0" borderId="6" xfId="0" applyBorder="1" applyAlignment="1">
      <alignment horizontal="center"/>
    </xf>
    <xf numFmtId="0" fontId="0" fillId="0" borderId="10" xfId="0" applyBorder="1" applyAlignment="1">
      <alignment horizontal="center"/>
    </xf>
    <xf numFmtId="0" fontId="16" fillId="43" borderId="6" xfId="0" applyFont="1" applyFill="1" applyBorder="1" applyAlignment="1" applyProtection="1">
      <alignment horizontal="left"/>
      <protection locked="0"/>
    </xf>
    <xf numFmtId="0" fontId="0" fillId="43" borderId="6" xfId="0" applyFill="1" applyBorder="1" applyAlignment="1" applyProtection="1">
      <alignment horizontal="left"/>
      <protection locked="0"/>
    </xf>
    <xf numFmtId="14" fontId="16" fillId="5" borderId="4" xfId="0" applyNumberFormat="1" applyFont="1" applyFill="1" applyBorder="1" applyAlignment="1" applyProtection="1">
      <alignment horizontal="right"/>
      <protection locked="0"/>
    </xf>
    <xf numFmtId="3" fontId="16" fillId="5" borderId="11" xfId="0" applyNumberFormat="1" applyFont="1" applyFill="1" applyBorder="1" applyAlignment="1" applyProtection="1">
      <alignment horizontal="center"/>
      <protection locked="0"/>
    </xf>
    <xf numFmtId="168" fontId="16" fillId="5" borderId="3" xfId="0" applyNumberFormat="1" applyFont="1" applyFill="1" applyBorder="1" applyAlignment="1" applyProtection="1">
      <alignment horizontal="left" vertical="top"/>
      <protection locked="0"/>
    </xf>
    <xf numFmtId="168" fontId="16" fillId="5" borderId="4" xfId="0" applyNumberFormat="1" applyFont="1" applyFill="1" applyBorder="1" applyAlignment="1" applyProtection="1">
      <alignment horizontal="left" vertical="top"/>
      <protection locked="0"/>
    </xf>
    <xf numFmtId="168" fontId="16" fillId="5" borderId="5" xfId="0" applyNumberFormat="1" applyFont="1" applyFill="1" applyBorder="1" applyAlignment="1" applyProtection="1">
      <alignment horizontal="left" vertical="top"/>
      <protection locked="0"/>
    </xf>
    <xf numFmtId="168" fontId="16" fillId="0" borderId="3" xfId="0" applyNumberFormat="1" applyFont="1" applyBorder="1" applyAlignment="1">
      <alignment horizontal="left" vertical="top"/>
    </xf>
    <xf numFmtId="168" fontId="16" fillId="0" borderId="4" xfId="0" applyNumberFormat="1" applyFont="1" applyBorder="1" applyAlignment="1">
      <alignment horizontal="left" vertical="top"/>
    </xf>
    <xf numFmtId="168" fontId="16" fillId="0" borderId="5" xfId="0" applyNumberFormat="1" applyFont="1" applyBorder="1" applyAlignment="1">
      <alignment horizontal="left" vertical="top"/>
    </xf>
    <xf numFmtId="10" fontId="16" fillId="5" borderId="4" xfId="0" applyNumberFormat="1" applyFont="1" applyFill="1" applyBorder="1" applyAlignment="1" applyProtection="1">
      <alignment horizontal="right"/>
      <protection locked="0"/>
    </xf>
    <xf numFmtId="0" fontId="24" fillId="5" borderId="0" xfId="0" applyFont="1" applyFill="1" applyAlignment="1" applyProtection="1">
      <alignment horizontal="left" vertical="top" wrapText="1"/>
      <protection locked="0"/>
    </xf>
    <xf numFmtId="0" fontId="0" fillId="0" borderId="6" xfId="0" applyBorder="1" applyAlignment="1" applyProtection="1">
      <alignment horizontal="left" vertical="top" wrapText="1"/>
      <protection locked="0"/>
    </xf>
    <xf numFmtId="172" fontId="0" fillId="5" borderId="6" xfId="0" applyNumberFormat="1" applyFill="1" applyBorder="1" applyAlignment="1" applyProtection="1">
      <alignment horizontal="center"/>
      <protection locked="0"/>
    </xf>
    <xf numFmtId="2" fontId="0" fillId="5" borderId="6" xfId="0" applyNumberFormat="1" applyFill="1" applyBorder="1" applyAlignment="1" applyProtection="1">
      <alignment horizontal="center"/>
      <protection locked="0"/>
    </xf>
    <xf numFmtId="2" fontId="0" fillId="0" borderId="6" xfId="0" applyNumberFormat="1" applyBorder="1" applyAlignment="1">
      <alignment horizontal="center"/>
    </xf>
    <xf numFmtId="0" fontId="0" fillId="0" borderId="5" xfId="0" applyBorder="1" applyAlignment="1">
      <alignment horizontal="left"/>
    </xf>
    <xf numFmtId="166" fontId="16" fillId="55" borderId="4" xfId="0" applyNumberFormat="1" applyFont="1" applyFill="1" applyBorder="1" applyAlignment="1" applyProtection="1">
      <alignment horizontal="left"/>
      <protection locked="0"/>
    </xf>
    <xf numFmtId="0" fontId="23" fillId="0" borderId="3" xfId="0" applyFont="1" applyBorder="1" applyAlignment="1">
      <alignment horizontal="center"/>
    </xf>
    <xf numFmtId="0" fontId="23" fillId="0" borderId="4" xfId="0" applyFont="1" applyBorder="1" applyAlignment="1">
      <alignment horizontal="center"/>
    </xf>
    <xf numFmtId="0" fontId="23" fillId="0" borderId="5" xfId="0" applyFont="1" applyBorder="1" applyAlignment="1">
      <alignment horizontal="center"/>
    </xf>
    <xf numFmtId="0" fontId="16" fillId="0" borderId="3" xfId="271" applyFont="1" applyBorder="1" applyAlignment="1">
      <alignment horizontal="left"/>
    </xf>
    <xf numFmtId="0" fontId="16" fillId="0" borderId="4" xfId="271" applyFont="1" applyBorder="1" applyAlignment="1">
      <alignment horizontal="left"/>
    </xf>
    <xf numFmtId="0" fontId="16" fillId="0" borderId="5" xfId="271" applyFont="1" applyBorder="1" applyAlignment="1">
      <alignment horizontal="left"/>
    </xf>
    <xf numFmtId="0" fontId="0" fillId="5" borderId="1" xfId="0" applyFill="1" applyBorder="1" applyAlignment="1" applyProtection="1">
      <alignment horizontal="left" vertical="top" wrapText="1"/>
      <protection locked="0"/>
    </xf>
    <xf numFmtId="0" fontId="0" fillId="5" borderId="2" xfId="0" applyFill="1" applyBorder="1" applyAlignment="1" applyProtection="1">
      <alignment horizontal="left" vertical="top" wrapText="1"/>
      <protection locked="0"/>
    </xf>
    <xf numFmtId="0" fontId="0" fillId="5" borderId="7" xfId="0" applyFill="1" applyBorder="1" applyAlignment="1" applyProtection="1">
      <alignment horizontal="left" vertical="top" wrapText="1"/>
      <protection locked="0"/>
    </xf>
    <xf numFmtId="0" fontId="0" fillId="5" borderId="9" xfId="0" applyFill="1" applyBorder="1" applyAlignment="1" applyProtection="1">
      <alignment horizontal="left" vertical="top" wrapText="1"/>
      <protection locked="0"/>
    </xf>
    <xf numFmtId="0" fontId="0" fillId="5" borderId="6" xfId="0" applyFill="1" applyBorder="1" applyAlignment="1" applyProtection="1">
      <alignment horizontal="left" vertical="top" wrapText="1"/>
      <protection locked="0"/>
    </xf>
    <xf numFmtId="0" fontId="0" fillId="5" borderId="10" xfId="0" applyFill="1" applyBorder="1" applyAlignment="1" applyProtection="1">
      <alignment horizontal="left" vertical="top" wrapText="1"/>
      <protection locked="0"/>
    </xf>
    <xf numFmtId="166" fontId="16" fillId="5" borderId="6" xfId="271" applyNumberFormat="1" applyFont="1" applyFill="1" applyBorder="1" applyAlignment="1" applyProtection="1">
      <alignment horizontal="left"/>
      <protection locked="0"/>
    </xf>
    <xf numFmtId="166" fontId="25" fillId="5" borderId="6" xfId="271" applyNumberFormat="1" applyFill="1" applyBorder="1" applyAlignment="1" applyProtection="1">
      <alignment horizontal="left"/>
      <protection locked="0"/>
    </xf>
    <xf numFmtId="166" fontId="25" fillId="5" borderId="4" xfId="271" applyNumberFormat="1" applyFill="1" applyBorder="1" applyAlignment="1" applyProtection="1">
      <alignment horizontal="left"/>
      <protection locked="0"/>
    </xf>
    <xf numFmtId="0" fontId="0" fillId="43" borderId="6" xfId="0" applyFill="1" applyBorder="1" applyAlignment="1" applyProtection="1">
      <alignment horizontal="center"/>
      <protection locked="0"/>
    </xf>
    <xf numFmtId="0" fontId="16" fillId="0" borderId="6" xfId="0" applyFont="1" applyBorder="1" applyAlignment="1">
      <alignment horizontal="left"/>
    </xf>
    <xf numFmtId="0" fontId="16" fillId="55" borderId="4" xfId="0" applyFont="1" applyFill="1" applyBorder="1" applyAlignment="1" applyProtection="1">
      <alignment horizontal="left"/>
      <protection locked="0"/>
    </xf>
    <xf numFmtId="166" fontId="0" fillId="5" borderId="6" xfId="0" applyNumberFormat="1" applyFill="1" applyBorder="1" applyAlignment="1" applyProtection="1">
      <alignment horizontal="left"/>
      <protection locked="0"/>
    </xf>
    <xf numFmtId="168" fontId="0" fillId="0" borderId="6" xfId="0" applyNumberFormat="1" applyBorder="1" applyAlignment="1">
      <alignment horizontal="center"/>
    </xf>
    <xf numFmtId="0" fontId="0" fillId="5" borderId="6" xfId="0" applyFill="1" applyBorder="1" applyAlignment="1" applyProtection="1">
      <alignment horizontal="right"/>
      <protection locked="0"/>
    </xf>
    <xf numFmtId="173" fontId="0" fillId="5" borderId="6" xfId="0" applyNumberFormat="1" applyFill="1" applyBorder="1" applyAlignment="1" applyProtection="1">
      <alignment horizontal="center"/>
      <protection locked="0"/>
    </xf>
    <xf numFmtId="0" fontId="16" fillId="5" borderId="6" xfId="244" applyFont="1" applyFill="1" applyBorder="1" applyAlignment="1" applyProtection="1">
      <alignment horizontal="left"/>
      <protection locked="0"/>
    </xf>
    <xf numFmtId="0" fontId="0" fillId="0" borderId="0" xfId="0" applyAlignment="1">
      <alignment vertical="top" wrapText="1"/>
    </xf>
    <xf numFmtId="0" fontId="0" fillId="0" borderId="0" xfId="0" applyAlignment="1">
      <alignment wrapText="1"/>
    </xf>
    <xf numFmtId="0" fontId="16" fillId="0" borderId="0" xfId="271" applyFont="1" applyAlignment="1">
      <alignment horizontal="left" vertical="top" wrapText="1"/>
    </xf>
    <xf numFmtId="0" fontId="16" fillId="0" borderId="6" xfId="0" applyFont="1" applyBorder="1" applyAlignment="1" applyProtection="1">
      <alignment horizontal="center"/>
      <protection locked="0"/>
    </xf>
    <xf numFmtId="174" fontId="0" fillId="5" borderId="4" xfId="0" applyNumberFormat="1" applyFill="1" applyBorder="1" applyAlignment="1" applyProtection="1">
      <alignment horizontal="left"/>
      <protection locked="0"/>
    </xf>
    <xf numFmtId="167" fontId="0" fillId="5" borderId="6" xfId="0" applyNumberFormat="1" applyFill="1" applyBorder="1" applyAlignment="1" applyProtection="1">
      <alignment horizontal="left"/>
      <protection locked="0"/>
    </xf>
    <xf numFmtId="1" fontId="0" fillId="5" borderId="6" xfId="0" applyNumberFormat="1" applyFill="1" applyBorder="1" applyAlignment="1" applyProtection="1">
      <alignment horizontal="left"/>
      <protection locked="0"/>
    </xf>
    <xf numFmtId="0" fontId="0" fillId="43" borderId="6" xfId="0" applyFill="1" applyBorder="1" applyAlignment="1" applyProtection="1">
      <alignment horizontal="left" vertical="top" wrapText="1"/>
      <protection locked="0"/>
    </xf>
    <xf numFmtId="0" fontId="16" fillId="0" borderId="0" xfId="0" applyFont="1" applyAlignment="1" applyProtection="1">
      <alignment horizontal="left"/>
      <protection locked="0"/>
    </xf>
    <xf numFmtId="9" fontId="24" fillId="0" borderId="3" xfId="4494" applyFont="1" applyBorder="1" applyAlignment="1" applyProtection="1">
      <alignment horizontal="center"/>
    </xf>
    <xf numFmtId="9" fontId="24" fillId="0" borderId="5" xfId="4494" applyFont="1" applyBorder="1" applyAlignment="1" applyProtection="1">
      <alignment horizontal="center"/>
    </xf>
    <xf numFmtId="0" fontId="24" fillId="43" borderId="6" xfId="0" applyFont="1" applyFill="1" applyBorder="1" applyAlignment="1" applyProtection="1">
      <alignment horizontal="left"/>
      <protection locked="0"/>
    </xf>
    <xf numFmtId="0" fontId="142" fillId="0" borderId="0" xfId="0" applyFont="1" applyAlignment="1" applyProtection="1">
      <alignment horizontal="left" vertical="top" wrapText="1"/>
      <protection locked="0"/>
    </xf>
    <xf numFmtId="0" fontId="16" fillId="0" borderId="6" xfId="0" applyFont="1" applyBorder="1" applyAlignment="1" applyProtection="1">
      <alignment horizontal="left"/>
      <protection locked="0"/>
    </xf>
    <xf numFmtId="0" fontId="17" fillId="0" borderId="0" xfId="244" applyFill="1" applyAlignment="1" applyProtection="1">
      <alignment horizontal="left"/>
      <protection locked="0"/>
    </xf>
    <xf numFmtId="0" fontId="0" fillId="5" borderId="0" xfId="0" applyFill="1" applyAlignment="1" applyProtection="1">
      <alignment horizontal="left" vertical="top" wrapText="1"/>
      <protection locked="0"/>
    </xf>
    <xf numFmtId="49" fontId="0" fillId="5" borderId="6" xfId="0" applyNumberFormat="1" applyFill="1" applyBorder="1" applyAlignment="1" applyProtection="1">
      <alignment horizontal="center"/>
      <protection locked="0"/>
    </xf>
    <xf numFmtId="0" fontId="16" fillId="5" borderId="0" xfId="244" applyFont="1" applyFill="1" applyBorder="1" applyAlignment="1" applyProtection="1">
      <alignment horizontal="left"/>
      <protection locked="0"/>
    </xf>
    <xf numFmtId="10" fontId="16" fillId="0" borderId="11" xfId="0" applyNumberFormat="1" applyFont="1" applyBorder="1" applyAlignment="1">
      <alignment horizontal="center"/>
    </xf>
    <xf numFmtId="0" fontId="0" fillId="5" borderId="6" xfId="0" applyFill="1" applyBorder="1" applyProtection="1">
      <protection locked="0"/>
    </xf>
    <xf numFmtId="0" fontId="16" fillId="0" borderId="4" xfId="0" applyFont="1" applyBorder="1" applyAlignment="1" applyProtection="1">
      <alignment horizontal="left"/>
      <protection locked="0"/>
    </xf>
    <xf numFmtId="0" fontId="16" fillId="43" borderId="6" xfId="0" applyFont="1" applyFill="1" applyBorder="1" applyAlignment="1" applyProtection="1">
      <alignment vertical="center"/>
      <protection locked="0"/>
    </xf>
    <xf numFmtId="168" fontId="16" fillId="0" borderId="11" xfId="0" applyNumberFormat="1" applyFont="1" applyBorder="1" applyAlignment="1">
      <alignment horizontal="center"/>
    </xf>
    <xf numFmtId="0" fontId="16" fillId="5" borderId="0" xfId="0" applyFont="1" applyFill="1" applyAlignment="1" applyProtection="1">
      <alignment horizontal="left" vertical="top" wrapText="1"/>
      <protection locked="0"/>
    </xf>
    <xf numFmtId="0" fontId="16" fillId="5" borderId="6" xfId="0" applyFont="1" applyFill="1" applyBorder="1" applyAlignment="1" applyProtection="1">
      <alignment horizontal="left" vertical="top" wrapText="1"/>
      <protection locked="0"/>
    </xf>
    <xf numFmtId="1" fontId="0" fillId="5" borderId="6" xfId="0" applyNumberFormat="1" applyFill="1" applyBorder="1" applyAlignment="1" applyProtection="1">
      <alignment horizontal="center"/>
      <protection locked="0"/>
    </xf>
    <xf numFmtId="168" fontId="0" fillId="43" borderId="6" xfId="0" applyNumberFormat="1" applyFill="1" applyBorder="1" applyAlignment="1" applyProtection="1">
      <alignment horizontal="right"/>
      <protection locked="0"/>
    </xf>
    <xf numFmtId="168" fontId="16" fillId="5" borderId="6" xfId="0" applyNumberFormat="1" applyFont="1" applyFill="1" applyBorder="1" applyAlignment="1" applyProtection="1">
      <alignment horizontal="right"/>
      <protection locked="0"/>
    </xf>
    <xf numFmtId="178" fontId="16" fillId="5" borderId="4" xfId="0" applyNumberFormat="1" applyFont="1" applyFill="1" applyBorder="1" applyAlignment="1" applyProtection="1">
      <alignment horizontal="right"/>
      <protection locked="0"/>
    </xf>
    <xf numFmtId="0" fontId="0" fillId="5" borderId="4" xfId="0" applyFill="1" applyBorder="1" applyAlignment="1" applyProtection="1">
      <alignment horizontal="right"/>
      <protection locked="0"/>
    </xf>
    <xf numFmtId="0" fontId="16" fillId="5" borderId="11" xfId="0" applyFont="1" applyFill="1" applyBorder="1" applyAlignment="1" applyProtection="1">
      <alignment horizontal="center"/>
      <protection locked="0"/>
    </xf>
    <xf numFmtId="1" fontId="16" fillId="5" borderId="6" xfId="0" applyNumberFormat="1" applyFont="1" applyFill="1" applyBorder="1" applyAlignment="1" applyProtection="1">
      <alignment horizontal="right"/>
      <protection locked="0"/>
    </xf>
    <xf numFmtId="0" fontId="24" fillId="5" borderId="6" xfId="0" applyFont="1" applyFill="1" applyBorder="1" applyAlignment="1" applyProtection="1">
      <alignment horizontal="left"/>
      <protection locked="0"/>
    </xf>
    <xf numFmtId="0" fontId="0" fillId="0" borderId="6" xfId="0" applyBorder="1" applyAlignment="1" applyProtection="1">
      <alignment horizontal="center"/>
      <protection locked="0"/>
    </xf>
    <xf numFmtId="1" fontId="16" fillId="5" borderId="11" xfId="0" quotePrefix="1" applyNumberFormat="1" applyFont="1" applyFill="1" applyBorder="1" applyAlignment="1" applyProtection="1">
      <alignment horizontal="center"/>
      <protection locked="0"/>
    </xf>
    <xf numFmtId="3" fontId="0" fillId="0" borderId="6" xfId="0" applyNumberFormat="1" applyBorder="1" applyAlignment="1">
      <alignment horizontal="right"/>
    </xf>
    <xf numFmtId="0" fontId="16" fillId="43" borderId="4" xfId="0" applyFont="1" applyFill="1" applyBorder="1" applyAlignment="1" applyProtection="1">
      <alignment horizontal="left" wrapText="1"/>
      <protection locked="0"/>
    </xf>
    <xf numFmtId="0" fontId="16" fillId="5" borderId="4" xfId="0" applyFont="1" applyFill="1" applyBorder="1" applyAlignment="1" applyProtection="1">
      <alignment horizontal="right"/>
      <protection locked="0"/>
    </xf>
    <xf numFmtId="165" fontId="16" fillId="5" borderId="3" xfId="0" applyNumberFormat="1" applyFont="1" applyFill="1" applyBorder="1" applyAlignment="1" applyProtection="1">
      <alignment horizontal="center"/>
      <protection locked="0"/>
    </xf>
    <xf numFmtId="165" fontId="16" fillId="5" borderId="4" xfId="0" applyNumberFormat="1" applyFont="1" applyFill="1" applyBorder="1" applyAlignment="1" applyProtection="1">
      <alignment horizontal="center"/>
      <protection locked="0"/>
    </xf>
    <xf numFmtId="165" fontId="16" fillId="5" borderId="5" xfId="0" applyNumberFormat="1" applyFont="1" applyFill="1" applyBorder="1" applyAlignment="1" applyProtection="1">
      <alignment horizontal="center"/>
      <protection locked="0"/>
    </xf>
    <xf numFmtId="0" fontId="0" fillId="0" borderId="1" xfId="0" applyBorder="1" applyAlignment="1">
      <alignment horizontal="left" wrapText="1"/>
    </xf>
    <xf numFmtId="0" fontId="0" fillId="0" borderId="2" xfId="0" applyBorder="1" applyAlignment="1">
      <alignment horizontal="left" wrapText="1"/>
    </xf>
    <xf numFmtId="0" fontId="0" fillId="0" borderId="7" xfId="0" applyBorder="1" applyAlignment="1">
      <alignment horizontal="left" wrapText="1"/>
    </xf>
    <xf numFmtId="0" fontId="0" fillId="0" borderId="9" xfId="0" applyBorder="1" applyAlignment="1">
      <alignment horizontal="left" wrapText="1"/>
    </xf>
    <xf numFmtId="0" fontId="0" fillId="0" borderId="6" xfId="0" applyBorder="1" applyAlignment="1">
      <alignment horizontal="left" wrapText="1"/>
    </xf>
    <xf numFmtId="0" fontId="0" fillId="0" borderId="10" xfId="0" applyBorder="1" applyAlignment="1">
      <alignment horizontal="left" wrapText="1"/>
    </xf>
    <xf numFmtId="0" fontId="0" fillId="5" borderId="1" xfId="0" applyFill="1" applyBorder="1" applyAlignment="1" applyProtection="1">
      <alignment horizontal="center" vertical="top"/>
      <protection locked="0"/>
    </xf>
    <xf numFmtId="0" fontId="0" fillId="5" borderId="7" xfId="0" applyFill="1" applyBorder="1" applyAlignment="1" applyProtection="1">
      <alignment horizontal="center" vertical="top"/>
      <protection locked="0"/>
    </xf>
    <xf numFmtId="0" fontId="0" fillId="5" borderId="9" xfId="0" applyFill="1" applyBorder="1" applyAlignment="1" applyProtection="1">
      <alignment horizontal="center" vertical="top"/>
      <protection locked="0"/>
    </xf>
    <xf numFmtId="0" fontId="0" fillId="5" borderId="10" xfId="0" applyFill="1" applyBorder="1" applyAlignment="1" applyProtection="1">
      <alignment horizontal="center" vertical="top"/>
      <protection locked="0"/>
    </xf>
    <xf numFmtId="0" fontId="23" fillId="0" borderId="10" xfId="0" applyFont="1" applyBorder="1" applyAlignment="1">
      <alignment horizontal="center"/>
    </xf>
    <xf numFmtId="0" fontId="0" fillId="43" borderId="10" xfId="0" applyFill="1" applyBorder="1" applyAlignment="1" applyProtection="1">
      <alignment horizontal="left"/>
      <protection locked="0"/>
    </xf>
    <xf numFmtId="3" fontId="16" fillId="0" borderId="11" xfId="0" applyNumberFormat="1" applyFont="1" applyBorder="1" applyAlignment="1">
      <alignment horizontal="center"/>
    </xf>
    <xf numFmtId="0" fontId="0" fillId="5" borderId="3" xfId="0" applyFill="1" applyBorder="1" applyAlignment="1" applyProtection="1">
      <alignment horizontal="left" vertical="top"/>
      <protection locked="0"/>
    </xf>
    <xf numFmtId="0" fontId="0" fillId="5" borderId="4" xfId="0" applyFill="1" applyBorder="1" applyAlignment="1" applyProtection="1">
      <alignment horizontal="left" vertical="top"/>
      <protection locked="0"/>
    </xf>
    <xf numFmtId="0" fontId="0" fillId="5" borderId="5" xfId="0" applyFill="1" applyBorder="1" applyAlignment="1" applyProtection="1">
      <alignment horizontal="left" vertical="top"/>
      <protection locked="0"/>
    </xf>
    <xf numFmtId="168" fontId="173" fillId="0" borderId="105" xfId="543" applyNumberFormat="1" applyFont="1" applyBorder="1" applyAlignment="1">
      <alignment horizontal="right" vertical="center" wrapText="1"/>
    </xf>
    <xf numFmtId="175" fontId="173" fillId="0" borderId="107" xfId="543" applyNumberFormat="1" applyFont="1" applyBorder="1" applyAlignment="1">
      <alignment horizontal="center" vertical="center" wrapText="1"/>
    </xf>
    <xf numFmtId="175" fontId="173" fillId="0" borderId="108" xfId="543" applyNumberFormat="1" applyFont="1" applyBorder="1" applyAlignment="1">
      <alignment horizontal="center" vertical="center" wrapText="1"/>
    </xf>
    <xf numFmtId="175" fontId="173" fillId="0" borderId="109" xfId="543" applyNumberFormat="1" applyFont="1" applyBorder="1" applyAlignment="1">
      <alignment horizontal="center" vertical="center" wrapText="1"/>
    </xf>
    <xf numFmtId="0" fontId="172" fillId="0" borderId="0" xfId="543" applyFont="1" applyAlignment="1">
      <alignment horizontal="left" vertical="center" wrapText="1"/>
    </xf>
    <xf numFmtId="0" fontId="0" fillId="0" borderId="3" xfId="0" applyBorder="1" applyAlignment="1">
      <alignment horizontal="center"/>
    </xf>
    <xf numFmtId="0" fontId="0" fillId="0" borderId="4" xfId="0" applyBorder="1" applyAlignment="1">
      <alignment horizontal="center"/>
    </xf>
    <xf numFmtId="0" fontId="0" fillId="0" borderId="5" xfId="0" applyBorder="1" applyAlignment="1">
      <alignment horizontal="center"/>
    </xf>
    <xf numFmtId="0" fontId="49" fillId="2" borderId="3" xfId="0" applyFont="1" applyFill="1" applyBorder="1" applyAlignment="1">
      <alignment horizontal="center" vertical="top"/>
    </xf>
    <xf numFmtId="0" fontId="49" fillId="2" borderId="4" xfId="0" applyFont="1" applyFill="1" applyBorder="1" applyAlignment="1">
      <alignment horizontal="center" vertical="top"/>
    </xf>
    <xf numFmtId="0" fontId="49" fillId="2" borderId="5" xfId="0" applyFont="1" applyFill="1" applyBorder="1" applyAlignment="1">
      <alignment horizontal="center" vertical="top"/>
    </xf>
    <xf numFmtId="0" fontId="16" fillId="0" borderId="6" xfId="0" applyFont="1" applyBorder="1" applyAlignment="1">
      <alignment vertical="top" wrapText="1"/>
    </xf>
    <xf numFmtId="177" fontId="16" fillId="5" borderId="6" xfId="0" applyNumberFormat="1" applyFont="1" applyFill="1" applyBorder="1" applyAlignment="1" applyProtection="1">
      <alignment horizontal="left" vertical="top" wrapText="1"/>
      <protection locked="0"/>
    </xf>
    <xf numFmtId="0" fontId="16" fillId="0" borderId="2" xfId="0" applyFont="1" applyBorder="1" applyAlignment="1">
      <alignment vertical="top" wrapText="1"/>
    </xf>
    <xf numFmtId="0" fontId="45" fillId="0" borderId="0" xfId="0" applyFont="1" applyAlignment="1">
      <alignment vertical="top" wrapText="1"/>
    </xf>
    <xf numFmtId="0" fontId="16" fillId="0" borderId="2" xfId="0" applyFont="1" applyBorder="1" applyAlignment="1">
      <alignment horizontal="left" vertical="top" wrapText="1"/>
    </xf>
    <xf numFmtId="0" fontId="46" fillId="0" borderId="0" xfId="0" applyFont="1" applyAlignment="1">
      <alignment vertical="top" wrapText="1"/>
    </xf>
    <xf numFmtId="0" fontId="16" fillId="0" borderId="6" xfId="0" applyFont="1" applyBorder="1" applyAlignment="1">
      <alignment horizontal="right" vertical="top" wrapText="1"/>
    </xf>
    <xf numFmtId="0" fontId="46" fillId="0" borderId="0" xfId="569" applyFont="1" applyAlignment="1">
      <alignment vertical="top" wrapText="1"/>
    </xf>
    <xf numFmtId="0" fontId="16" fillId="0" borderId="0" xfId="569" applyAlignment="1">
      <alignment horizontal="right" vertical="top" wrapText="1"/>
    </xf>
    <xf numFmtId="0" fontId="22" fillId="3" borderId="3" xfId="0" applyFont="1" applyFill="1" applyBorder="1" applyAlignment="1">
      <alignment horizontal="left" vertical="top"/>
    </xf>
    <xf numFmtId="0" fontId="22" fillId="3" borderId="4" xfId="0" applyFont="1" applyFill="1" applyBorder="1" applyAlignment="1">
      <alignment horizontal="left" vertical="top"/>
    </xf>
    <xf numFmtId="0" fontId="22" fillId="3" borderId="5" xfId="0" applyFont="1" applyFill="1" applyBorder="1" applyAlignment="1">
      <alignment horizontal="left" vertical="top"/>
    </xf>
    <xf numFmtId="0" fontId="91" fillId="44" borderId="0" xfId="8733" applyFont="1" applyFill="1" applyAlignment="1">
      <alignment horizontal="left"/>
    </xf>
    <xf numFmtId="0" fontId="1" fillId="48" borderId="80" xfId="8733" applyFill="1" applyBorder="1" applyAlignment="1" applyProtection="1">
      <alignment horizontal="left"/>
      <protection locked="0"/>
    </xf>
    <xf numFmtId="0" fontId="1" fillId="48" borderId="79" xfId="8733" applyFill="1" applyBorder="1" applyAlignment="1" applyProtection="1">
      <alignment horizontal="left"/>
      <protection locked="0"/>
    </xf>
    <xf numFmtId="0" fontId="1" fillId="48" borderId="78" xfId="8733" applyFill="1" applyBorder="1" applyAlignment="1" applyProtection="1">
      <alignment horizontal="left"/>
      <protection locked="0"/>
    </xf>
    <xf numFmtId="0" fontId="154" fillId="44" borderId="0" xfId="8733" applyFont="1" applyFill="1" applyAlignment="1">
      <alignment horizontal="left" vertical="top"/>
    </xf>
    <xf numFmtId="0" fontId="91" fillId="44" borderId="0" xfId="8730" applyFont="1" applyFill="1" applyBorder="1" applyAlignment="1">
      <alignment horizontal="left" vertical="top"/>
    </xf>
    <xf numFmtId="14" fontId="1" fillId="48" borderId="80" xfId="8733" applyNumberFormat="1" applyFill="1" applyBorder="1" applyAlignment="1" applyProtection="1">
      <alignment horizontal="center"/>
      <protection locked="0"/>
    </xf>
    <xf numFmtId="14" fontId="1" fillId="48" borderId="79" xfId="8733" applyNumberFormat="1" applyFill="1" applyBorder="1" applyAlignment="1" applyProtection="1">
      <alignment horizontal="center"/>
      <protection locked="0"/>
    </xf>
    <xf numFmtId="14" fontId="1" fillId="48" borderId="78" xfId="8733" applyNumberFormat="1" applyFill="1" applyBorder="1" applyAlignment="1" applyProtection="1">
      <alignment horizontal="center"/>
      <protection locked="0"/>
    </xf>
    <xf numFmtId="0" fontId="155" fillId="47" borderId="0" xfId="8733" applyFont="1" applyFill="1" applyAlignment="1">
      <alignment horizontal="left" vertical="top" wrapText="1"/>
    </xf>
    <xf numFmtId="0" fontId="91" fillId="47" borderId="42" xfId="8733" applyFont="1" applyFill="1" applyBorder="1" applyAlignment="1">
      <alignment horizontal="center"/>
    </xf>
    <xf numFmtId="0" fontId="1" fillId="48" borderId="80" xfId="8733" applyFill="1" applyBorder="1" applyAlignment="1" applyProtection="1">
      <alignment horizontal="center"/>
      <protection locked="0"/>
    </xf>
    <xf numFmtId="0" fontId="1" fillId="48" borderId="79" xfId="8733" applyFill="1" applyBorder="1" applyAlignment="1" applyProtection="1">
      <alignment horizontal="center"/>
      <protection locked="0"/>
    </xf>
    <xf numFmtId="0" fontId="1" fillId="48" borderId="78" xfId="8733" applyFill="1" applyBorder="1" applyAlignment="1" applyProtection="1">
      <alignment horizontal="center"/>
      <protection locked="0"/>
    </xf>
    <xf numFmtId="0" fontId="156" fillId="47" borderId="65" xfId="8733" applyFont="1" applyFill="1" applyBorder="1" applyAlignment="1">
      <alignment horizontal="center"/>
    </xf>
    <xf numFmtId="0" fontId="156" fillId="47" borderId="29" xfId="8733" applyFont="1" applyFill="1" applyBorder="1" applyAlignment="1">
      <alignment horizontal="center"/>
    </xf>
    <xf numFmtId="0" fontId="156" fillId="47" borderId="31" xfId="8733" applyFont="1" applyFill="1" applyBorder="1" applyAlignment="1">
      <alignment horizontal="center"/>
    </xf>
    <xf numFmtId="0" fontId="1" fillId="47" borderId="66" xfId="8733" applyFill="1" applyBorder="1" applyAlignment="1">
      <alignment horizontal="center"/>
    </xf>
    <xf numFmtId="0" fontId="1" fillId="47" borderId="0" xfId="8733" applyFill="1" applyAlignment="1">
      <alignment horizontal="center"/>
    </xf>
    <xf numFmtId="0" fontId="1" fillId="47" borderId="41" xfId="8733" applyFill="1" applyBorder="1" applyAlignment="1">
      <alignment horizontal="center"/>
    </xf>
    <xf numFmtId="0" fontId="155" fillId="47" borderId="66" xfId="8733" applyFont="1" applyFill="1" applyBorder="1" applyAlignment="1">
      <alignment horizontal="center"/>
    </xf>
    <xf numFmtId="0" fontId="155" fillId="47" borderId="0" xfId="8733" applyFont="1" applyFill="1" applyAlignment="1">
      <alignment horizontal="center"/>
    </xf>
    <xf numFmtId="0" fontId="155" fillId="47" borderId="41" xfId="8733" applyFont="1" applyFill="1" applyBorder="1" applyAlignment="1">
      <alignment horizontal="center"/>
    </xf>
    <xf numFmtId="0" fontId="91" fillId="47" borderId="66" xfId="8733" applyFont="1" applyFill="1" applyBorder="1" applyAlignment="1">
      <alignment horizontal="center"/>
    </xf>
    <xf numFmtId="0" fontId="91" fillId="47" borderId="0" xfId="8733" applyFont="1" applyFill="1" applyAlignment="1">
      <alignment horizontal="center"/>
    </xf>
    <xf numFmtId="0" fontId="91" fillId="47" borderId="41" xfId="8733" applyFont="1" applyFill="1" applyBorder="1" applyAlignment="1">
      <alignment horizontal="center"/>
    </xf>
    <xf numFmtId="0" fontId="91" fillId="47" borderId="0" xfId="8733" applyFont="1" applyFill="1" applyAlignment="1">
      <alignment horizontal="left"/>
    </xf>
    <xf numFmtId="0" fontId="157" fillId="50" borderId="3" xfId="698" applyNumberFormat="1" applyFont="1" applyFill="1" applyBorder="1" applyAlignment="1" applyProtection="1">
      <alignment horizontal="center"/>
      <protection locked="0"/>
    </xf>
    <xf numFmtId="0" fontId="157" fillId="50" borderId="4" xfId="698" applyNumberFormat="1" applyFont="1" applyFill="1" applyBorder="1" applyAlignment="1" applyProtection="1">
      <alignment horizontal="center"/>
      <protection locked="0"/>
    </xf>
    <xf numFmtId="0" fontId="157" fillId="50" borderId="81" xfId="698" applyNumberFormat="1" applyFont="1" applyFill="1" applyBorder="1" applyAlignment="1" applyProtection="1">
      <alignment horizontal="center"/>
      <protection locked="0"/>
    </xf>
    <xf numFmtId="43" fontId="155" fillId="49" borderId="72" xfId="698" applyFont="1" applyFill="1" applyBorder="1" applyAlignment="1" applyProtection="1">
      <alignment horizontal="right"/>
      <protection hidden="1"/>
    </xf>
    <xf numFmtId="43" fontId="155" fillId="49" borderId="11" xfId="698" applyFont="1" applyFill="1" applyBorder="1" applyAlignment="1" applyProtection="1">
      <alignment horizontal="right"/>
      <protection hidden="1"/>
    </xf>
    <xf numFmtId="44" fontId="155" fillId="0" borderId="11" xfId="700" applyFont="1" applyBorder="1" applyAlignment="1" applyProtection="1">
      <alignment horizontal="center"/>
      <protection hidden="1"/>
    </xf>
    <xf numFmtId="168" fontId="155" fillId="0" borderId="11" xfId="700" applyNumberFormat="1" applyFont="1" applyBorder="1" applyAlignment="1" applyProtection="1">
      <alignment horizontal="center"/>
      <protection hidden="1"/>
    </xf>
    <xf numFmtId="9" fontId="155" fillId="0" borderId="11" xfId="4494" applyFont="1" applyBorder="1" applyAlignment="1" applyProtection="1">
      <alignment horizontal="center"/>
      <protection hidden="1"/>
    </xf>
    <xf numFmtId="43" fontId="155" fillId="49" borderId="3" xfId="698" applyFont="1" applyFill="1" applyBorder="1" applyAlignment="1" applyProtection="1">
      <alignment horizontal="center"/>
      <protection hidden="1"/>
    </xf>
    <xf numFmtId="43" fontId="155" fillId="49" borderId="4" xfId="698" applyFont="1" applyFill="1" applyBorder="1" applyAlignment="1" applyProtection="1">
      <alignment horizontal="center"/>
      <protection hidden="1"/>
    </xf>
    <xf numFmtId="43" fontId="155" fillId="49" borderId="81" xfId="698" applyFont="1" applyFill="1" applyBorder="1" applyAlignment="1" applyProtection="1">
      <alignment horizontal="center"/>
      <protection hidden="1"/>
    </xf>
    <xf numFmtId="0" fontId="158" fillId="49" borderId="72" xfId="698" applyNumberFormat="1" applyFont="1" applyFill="1" applyBorder="1" applyAlignment="1" applyProtection="1">
      <alignment horizontal="center"/>
      <protection hidden="1"/>
    </xf>
    <xf numFmtId="0" fontId="158" fillId="49" borderId="11" xfId="698" applyNumberFormat="1" applyFont="1" applyFill="1" applyBorder="1" applyAlignment="1" applyProtection="1">
      <alignment horizontal="center"/>
      <protection hidden="1"/>
    </xf>
    <xf numFmtId="0" fontId="158" fillId="48" borderId="11" xfId="0" applyFont="1" applyFill="1" applyBorder="1" applyAlignment="1" applyProtection="1">
      <alignment horizontal="center"/>
      <protection locked="0"/>
    </xf>
    <xf numFmtId="14" fontId="157" fillId="48" borderId="11" xfId="700" applyNumberFormat="1" applyFont="1" applyFill="1" applyBorder="1" applyAlignment="1" applyProtection="1">
      <alignment horizontal="center"/>
      <protection locked="0"/>
    </xf>
    <xf numFmtId="168" fontId="158" fillId="48" borderId="11" xfId="700" applyNumberFormat="1" applyFont="1" applyFill="1" applyBorder="1" applyAlignment="1" applyProtection="1">
      <alignment horizontal="center"/>
      <protection locked="0"/>
    </xf>
    <xf numFmtId="9" fontId="158" fillId="48" borderId="11" xfId="1022" applyFont="1" applyFill="1" applyBorder="1" applyAlignment="1" applyProtection="1">
      <alignment horizontal="center"/>
      <protection locked="0"/>
    </xf>
    <xf numFmtId="44" fontId="157" fillId="48" borderId="11" xfId="700" applyFont="1" applyFill="1" applyBorder="1" applyAlignment="1" applyProtection="1">
      <alignment horizontal="center"/>
      <protection locked="0"/>
    </xf>
    <xf numFmtId="0" fontId="160" fillId="45" borderId="11" xfId="8733" applyFont="1" applyFill="1" applyBorder="1" applyAlignment="1">
      <alignment horizontal="left" wrapText="1"/>
    </xf>
    <xf numFmtId="43" fontId="155" fillId="45" borderId="80" xfId="698" applyFont="1" applyFill="1" applyBorder="1" applyAlignment="1" applyProtection="1">
      <alignment horizontal="center"/>
      <protection hidden="1"/>
    </xf>
    <xf numFmtId="43" fontId="155" fillId="45" borderId="79" xfId="698" applyFont="1" applyFill="1" applyBorder="1" applyAlignment="1" applyProtection="1">
      <alignment horizontal="center"/>
      <protection hidden="1"/>
    </xf>
    <xf numFmtId="43" fontId="155" fillId="45" borderId="78" xfId="698" applyFont="1" applyFill="1" applyBorder="1" applyAlignment="1" applyProtection="1">
      <alignment horizontal="center"/>
      <protection hidden="1"/>
    </xf>
    <xf numFmtId="43" fontId="159" fillId="49" borderId="66" xfId="698" applyFont="1" applyFill="1" applyBorder="1" applyAlignment="1" applyProtection="1">
      <alignment horizontal="center" wrapText="1"/>
      <protection hidden="1"/>
    </xf>
    <xf numFmtId="43" fontId="159" fillId="49" borderId="0" xfId="698" applyFont="1" applyFill="1" applyBorder="1" applyAlignment="1" applyProtection="1">
      <alignment horizontal="center" wrapText="1"/>
      <protection hidden="1"/>
    </xf>
    <xf numFmtId="43" fontId="159" fillId="49" borderId="12" xfId="698" applyFont="1" applyFill="1" applyBorder="1" applyAlignment="1" applyProtection="1">
      <alignment horizontal="center" wrapText="1"/>
      <protection hidden="1"/>
    </xf>
    <xf numFmtId="43" fontId="159" fillId="49" borderId="83" xfId="698" applyFont="1" applyFill="1" applyBorder="1" applyAlignment="1" applyProtection="1">
      <alignment horizontal="center" wrapText="1"/>
      <protection hidden="1"/>
    </xf>
    <xf numFmtId="43" fontId="159" fillId="49" borderId="6" xfId="698" applyFont="1" applyFill="1" applyBorder="1" applyAlignment="1" applyProtection="1">
      <alignment horizontal="center" wrapText="1"/>
      <protection hidden="1"/>
    </xf>
    <xf numFmtId="43" fontId="159" fillId="49" borderId="10" xfId="698" applyFont="1" applyFill="1" applyBorder="1" applyAlignment="1" applyProtection="1">
      <alignment horizontal="center" wrapText="1"/>
      <protection hidden="1"/>
    </xf>
    <xf numFmtId="43" fontId="159" fillId="49" borderId="8" xfId="698" applyFont="1" applyFill="1" applyBorder="1" applyAlignment="1" applyProtection="1">
      <alignment horizontal="center" wrapText="1"/>
      <protection hidden="1"/>
    </xf>
    <xf numFmtId="43" fontId="159" fillId="49" borderId="9" xfId="698" applyFont="1" applyFill="1" applyBorder="1" applyAlignment="1" applyProtection="1">
      <alignment horizontal="center" wrapText="1"/>
      <protection hidden="1"/>
    </xf>
    <xf numFmtId="14" fontId="159" fillId="0" borderId="8" xfId="700" applyNumberFormat="1" applyFont="1" applyFill="1" applyBorder="1" applyAlignment="1" applyProtection="1">
      <alignment horizontal="center" wrapText="1"/>
      <protection hidden="1"/>
    </xf>
    <xf numFmtId="14" fontId="159" fillId="0" borderId="0" xfId="700" applyNumberFormat="1" applyFont="1" applyFill="1" applyBorder="1" applyAlignment="1" applyProtection="1">
      <alignment horizontal="center" wrapText="1"/>
      <protection hidden="1"/>
    </xf>
    <xf numFmtId="14" fontId="159" fillId="0" borderId="12" xfId="700" applyNumberFormat="1" applyFont="1" applyFill="1" applyBorder="1" applyAlignment="1" applyProtection="1">
      <alignment horizontal="center" wrapText="1"/>
      <protection hidden="1"/>
    </xf>
    <xf numFmtId="14" fontId="159" fillId="0" borderId="9" xfId="700" applyNumberFormat="1" applyFont="1" applyFill="1" applyBorder="1" applyAlignment="1" applyProtection="1">
      <alignment horizontal="center" wrapText="1"/>
      <protection hidden="1"/>
    </xf>
    <xf numFmtId="14" fontId="159" fillId="0" borderId="6" xfId="700" applyNumberFormat="1" applyFont="1" applyFill="1" applyBorder="1" applyAlignment="1" applyProtection="1">
      <alignment horizontal="center" wrapText="1"/>
      <protection hidden="1"/>
    </xf>
    <xf numFmtId="14" fontId="159" fillId="0" borderId="10" xfId="700" applyNumberFormat="1" applyFont="1" applyFill="1" applyBorder="1" applyAlignment="1" applyProtection="1">
      <alignment horizontal="center" wrapText="1"/>
      <protection hidden="1"/>
    </xf>
    <xf numFmtId="44" fontId="159" fillId="0" borderId="8" xfId="700" applyFont="1" applyBorder="1" applyAlignment="1" applyProtection="1">
      <alignment horizontal="center" wrapText="1"/>
      <protection hidden="1"/>
    </xf>
    <xf numFmtId="44" fontId="159" fillId="0" borderId="0" xfId="700" applyFont="1" applyBorder="1" applyAlignment="1" applyProtection="1">
      <alignment horizontal="center" wrapText="1"/>
      <protection hidden="1"/>
    </xf>
    <xf numFmtId="44" fontId="159" fillId="0" borderId="12" xfId="700" applyFont="1" applyBorder="1" applyAlignment="1" applyProtection="1">
      <alignment horizontal="center" wrapText="1"/>
      <protection hidden="1"/>
    </xf>
    <xf numFmtId="44" fontId="159" fillId="0" borderId="9" xfId="700" applyFont="1" applyBorder="1" applyAlignment="1" applyProtection="1">
      <alignment horizontal="center" wrapText="1"/>
      <protection hidden="1"/>
    </xf>
    <xf numFmtId="44" fontId="159" fillId="0" borderId="6" xfId="700" applyFont="1" applyBorder="1" applyAlignment="1" applyProtection="1">
      <alignment horizontal="center" wrapText="1"/>
      <protection hidden="1"/>
    </xf>
    <xf numFmtId="44" fontId="159" fillId="0" borderId="10" xfId="700" applyFont="1" applyBorder="1" applyAlignment="1" applyProtection="1">
      <alignment horizontal="center" wrapText="1"/>
      <protection hidden="1"/>
    </xf>
    <xf numFmtId="43" fontId="159" fillId="49" borderId="41" xfId="698" applyFont="1" applyFill="1" applyBorder="1" applyAlignment="1" applyProtection="1">
      <alignment horizontal="center" wrapText="1"/>
      <protection hidden="1"/>
    </xf>
    <xf numFmtId="43" fontId="159" fillId="49" borderId="82" xfId="698" applyFont="1" applyFill="1" applyBorder="1" applyAlignment="1" applyProtection="1">
      <alignment horizontal="center" wrapText="1"/>
      <protection hidden="1"/>
    </xf>
    <xf numFmtId="0" fontId="161" fillId="45" borderId="11" xfId="8733" applyFont="1" applyFill="1" applyBorder="1" applyAlignment="1">
      <alignment horizontal="left"/>
    </xf>
    <xf numFmtId="182" fontId="1" fillId="48" borderId="11" xfId="700" applyNumberFormat="1" applyFont="1" applyFill="1" applyBorder="1" applyAlignment="1" applyProtection="1">
      <alignment horizontal="center"/>
      <protection locked="0"/>
    </xf>
    <xf numFmtId="10" fontId="161" fillId="48" borderId="11" xfId="1022" applyNumberFormat="1" applyFont="1" applyFill="1" applyBorder="1" applyAlignment="1" applyProtection="1">
      <alignment horizontal="center"/>
      <protection locked="0"/>
    </xf>
    <xf numFmtId="182" fontId="1" fillId="0" borderId="13" xfId="8733" applyNumberFormat="1" applyBorder="1" applyAlignment="1">
      <alignment horizontal="center"/>
    </xf>
    <xf numFmtId="0" fontId="1" fillId="0" borderId="13" xfId="8733" applyBorder="1" applyAlignment="1">
      <alignment horizontal="center"/>
    </xf>
    <xf numFmtId="0" fontId="154" fillId="45" borderId="80" xfId="0" applyFont="1" applyFill="1" applyBorder="1" applyAlignment="1" applyProtection="1">
      <alignment horizontal="center" wrapText="1"/>
      <protection hidden="1"/>
    </xf>
    <xf numFmtId="0" fontId="154" fillId="45" borderId="79" xfId="0" applyFont="1" applyFill="1" applyBorder="1" applyAlignment="1" applyProtection="1">
      <alignment horizontal="center" wrapText="1"/>
      <protection hidden="1"/>
    </xf>
    <xf numFmtId="0" fontId="154" fillId="45" borderId="78" xfId="0" applyFont="1" applyFill="1" applyBorder="1" applyAlignment="1" applyProtection="1">
      <alignment horizontal="center" wrapText="1"/>
      <protection hidden="1"/>
    </xf>
    <xf numFmtId="0" fontId="154" fillId="45" borderId="13" xfId="0" applyFont="1" applyFill="1" applyBorder="1" applyAlignment="1" applyProtection="1">
      <alignment horizontal="left" wrapText="1"/>
      <protection hidden="1"/>
    </xf>
    <xf numFmtId="0" fontId="154" fillId="45" borderId="13" xfId="0" applyFont="1" applyFill="1" applyBorder="1" applyAlignment="1" applyProtection="1">
      <alignment horizontal="center" wrapText="1"/>
      <protection hidden="1"/>
    </xf>
    <xf numFmtId="0" fontId="163" fillId="45" borderId="67" xfId="8733" applyFont="1" applyFill="1" applyBorder="1" applyAlignment="1">
      <alignment horizontal="right"/>
    </xf>
    <xf numFmtId="0" fontId="163" fillId="45" borderId="68" xfId="8733" applyFont="1" applyFill="1" applyBorder="1" applyAlignment="1">
      <alignment horizontal="right"/>
    </xf>
    <xf numFmtId="168" fontId="158" fillId="44" borderId="68" xfId="700" applyNumberFormat="1" applyFont="1" applyFill="1" applyBorder="1" applyAlignment="1">
      <alignment horizontal="left"/>
    </xf>
    <xf numFmtId="168" fontId="158" fillId="44" borderId="71" xfId="700" applyNumberFormat="1" applyFont="1" applyFill="1" applyBorder="1" applyAlignment="1">
      <alignment horizontal="left"/>
    </xf>
    <xf numFmtId="0" fontId="160" fillId="48" borderId="66" xfId="8733" applyFont="1" applyFill="1" applyBorder="1" applyAlignment="1">
      <alignment horizontal="left" wrapText="1"/>
    </xf>
    <xf numFmtId="0" fontId="160" fillId="48" borderId="0" xfId="8733" applyFont="1" applyFill="1" applyAlignment="1">
      <alignment horizontal="left" wrapText="1"/>
    </xf>
    <xf numFmtId="0" fontId="160" fillId="48" borderId="41" xfId="8733" applyFont="1" applyFill="1" applyBorder="1" applyAlignment="1">
      <alignment horizontal="left" wrapText="1"/>
    </xf>
    <xf numFmtId="0" fontId="160" fillId="48" borderId="73" xfId="8733" applyFont="1" applyFill="1" applyBorder="1" applyAlignment="1">
      <alignment horizontal="left" wrapText="1"/>
    </xf>
    <xf numFmtId="0" fontId="160" fillId="48" borderId="42" xfId="8733" applyFont="1" applyFill="1" applyBorder="1" applyAlignment="1">
      <alignment horizontal="left" wrapText="1"/>
    </xf>
    <xf numFmtId="0" fontId="160" fillId="48" borderId="44" xfId="8733" applyFont="1" applyFill="1" applyBorder="1" applyAlignment="1">
      <alignment horizontal="left" wrapText="1"/>
    </xf>
    <xf numFmtId="0" fontId="162" fillId="45" borderId="69" xfId="8733" applyFont="1" applyFill="1" applyBorder="1" applyAlignment="1">
      <alignment horizontal="right"/>
    </xf>
    <xf numFmtId="0" fontId="162" fillId="45" borderId="70" xfId="8733" applyFont="1" applyFill="1" applyBorder="1" applyAlignment="1">
      <alignment horizontal="right"/>
    </xf>
    <xf numFmtId="0" fontId="154" fillId="44" borderId="70" xfId="700" applyNumberFormat="1" applyFont="1" applyFill="1" applyBorder="1" applyAlignment="1">
      <alignment horizontal="left"/>
    </xf>
    <xf numFmtId="168" fontId="154" fillId="44" borderId="70" xfId="700" applyNumberFormat="1" applyFont="1" applyFill="1" applyBorder="1" applyAlignment="1">
      <alignment horizontal="left"/>
    </xf>
    <xf numFmtId="168" fontId="154" fillId="44" borderId="77" xfId="700" applyNumberFormat="1" applyFont="1" applyFill="1" applyBorder="1" applyAlignment="1">
      <alignment horizontal="left"/>
    </xf>
    <xf numFmtId="0" fontId="155" fillId="47" borderId="0" xfId="8733" applyFont="1" applyFill="1" applyAlignment="1">
      <alignment horizontal="right"/>
    </xf>
    <xf numFmtId="168" fontId="159" fillId="47" borderId="0" xfId="700" applyNumberFormat="1" applyFont="1" applyFill="1" applyBorder="1" applyAlignment="1" applyProtection="1">
      <alignment horizontal="left"/>
      <protection locked="0"/>
    </xf>
    <xf numFmtId="0" fontId="161" fillId="48" borderId="87" xfId="8733" applyFont="1" applyFill="1" applyBorder="1" applyAlignment="1" applyProtection="1">
      <alignment horizontal="center"/>
      <protection locked="0"/>
    </xf>
    <xf numFmtId="0" fontId="161" fillId="48" borderId="86" xfId="8733" applyFont="1" applyFill="1" applyBorder="1" applyAlignment="1" applyProtection="1">
      <alignment horizontal="center"/>
      <protection locked="0"/>
    </xf>
    <xf numFmtId="0" fontId="163" fillId="48" borderId="70" xfId="8733" applyFont="1" applyFill="1" applyBorder="1" applyAlignment="1" applyProtection="1">
      <alignment horizontal="left"/>
      <protection locked="0"/>
    </xf>
    <xf numFmtId="0" fontId="163" fillId="48" borderId="77" xfId="8733" applyFont="1" applyFill="1" applyBorder="1" applyAlignment="1" applyProtection="1">
      <alignment horizontal="left"/>
      <protection locked="0"/>
    </xf>
    <xf numFmtId="168" fontId="161" fillId="48" borderId="86" xfId="700" applyNumberFormat="1" applyFont="1" applyFill="1" applyBorder="1" applyAlignment="1" applyProtection="1">
      <alignment horizontal="left"/>
      <protection locked="0"/>
    </xf>
    <xf numFmtId="168" fontId="161" fillId="48" borderId="85" xfId="700" applyNumberFormat="1" applyFont="1" applyFill="1" applyBorder="1" applyAlignment="1" applyProtection="1">
      <alignment horizontal="left"/>
      <protection locked="0"/>
    </xf>
    <xf numFmtId="0" fontId="161" fillId="48" borderId="87" xfId="8733" applyFont="1" applyFill="1" applyBorder="1" applyAlignment="1" applyProtection="1">
      <alignment horizontal="left"/>
      <protection locked="0"/>
    </xf>
    <xf numFmtId="0" fontId="161" fillId="48" borderId="86" xfId="8733" applyFont="1" applyFill="1" applyBorder="1" applyAlignment="1" applyProtection="1">
      <alignment horizontal="left"/>
      <protection locked="0"/>
    </xf>
    <xf numFmtId="0" fontId="161" fillId="48" borderId="85" xfId="8733" applyFont="1" applyFill="1" applyBorder="1" applyAlignment="1" applyProtection="1">
      <alignment horizontal="left"/>
      <protection locked="0"/>
    </xf>
    <xf numFmtId="0" fontId="91" fillId="48" borderId="80" xfId="8733" applyFont="1" applyFill="1" applyBorder="1" applyAlignment="1">
      <alignment horizontal="left"/>
    </xf>
    <xf numFmtId="0" fontId="91" fillId="48" borderId="79" xfId="8733" applyFont="1" applyFill="1" applyBorder="1" applyAlignment="1">
      <alignment horizontal="left"/>
    </xf>
    <xf numFmtId="44" fontId="1" fillId="48" borderId="84" xfId="700" applyFont="1" applyFill="1" applyBorder="1" applyAlignment="1" applyProtection="1">
      <alignment horizontal="center"/>
      <protection locked="0"/>
    </xf>
    <xf numFmtId="0" fontId="161" fillId="48" borderId="72" xfId="8733" applyFont="1" applyFill="1" applyBorder="1" applyAlignment="1" applyProtection="1">
      <alignment horizontal="center"/>
      <protection locked="0"/>
    </xf>
    <xf numFmtId="0" fontId="161" fillId="48" borderId="11" xfId="8733" applyFont="1" applyFill="1" applyBorder="1" applyAlignment="1" applyProtection="1">
      <alignment horizontal="center"/>
      <protection locked="0"/>
    </xf>
    <xf numFmtId="0" fontId="163" fillId="48" borderId="11" xfId="8733" applyFont="1" applyFill="1" applyBorder="1" applyAlignment="1" applyProtection="1">
      <alignment horizontal="left"/>
      <protection locked="0"/>
    </xf>
    <xf numFmtId="168" fontId="161" fillId="48" borderId="11" xfId="700" applyNumberFormat="1" applyFont="1" applyFill="1" applyBorder="1" applyAlignment="1" applyProtection="1">
      <alignment horizontal="left"/>
      <protection locked="0"/>
    </xf>
    <xf numFmtId="0" fontId="161" fillId="48" borderId="11" xfId="8733" applyFont="1" applyFill="1" applyBorder="1" applyAlignment="1" applyProtection="1">
      <alignment horizontal="left"/>
      <protection locked="0"/>
    </xf>
    <xf numFmtId="0" fontId="161" fillId="48" borderId="76" xfId="8733" applyFont="1" applyFill="1" applyBorder="1" applyAlignment="1" applyProtection="1">
      <alignment horizontal="left"/>
      <protection locked="0"/>
    </xf>
    <xf numFmtId="0" fontId="1" fillId="48" borderId="1" xfId="8733" applyFill="1" applyBorder="1" applyAlignment="1">
      <alignment horizontal="center"/>
    </xf>
    <xf numFmtId="0" fontId="1" fillId="48" borderId="2" xfId="8733" applyFill="1" applyBorder="1" applyAlignment="1">
      <alignment horizontal="center"/>
    </xf>
    <xf numFmtId="0" fontId="1" fillId="48" borderId="112" xfId="8733" applyFill="1" applyBorder="1" applyAlignment="1">
      <alignment horizontal="center"/>
    </xf>
    <xf numFmtId="0" fontId="163" fillId="48" borderId="72" xfId="8733" applyFont="1" applyFill="1" applyBorder="1" applyAlignment="1" applyProtection="1">
      <alignment horizontal="center"/>
      <protection locked="0"/>
    </xf>
    <xf numFmtId="0" fontId="163" fillId="48" borderId="11" xfId="8733" applyFont="1" applyFill="1" applyBorder="1" applyAlignment="1" applyProtection="1">
      <alignment horizontal="center"/>
      <protection locked="0"/>
    </xf>
    <xf numFmtId="43" fontId="158" fillId="50" borderId="72" xfId="698" applyFont="1" applyFill="1" applyBorder="1" applyAlignment="1" applyProtection="1">
      <alignment horizontal="left" wrapText="1"/>
      <protection hidden="1"/>
    </xf>
    <xf numFmtId="43" fontId="158" fillId="50" borderId="11" xfId="698" applyFont="1" applyFill="1" applyBorder="1" applyAlignment="1" applyProtection="1">
      <alignment horizontal="left" wrapText="1"/>
      <protection hidden="1"/>
    </xf>
    <xf numFmtId="44" fontId="1" fillId="48" borderId="11" xfId="700" applyFont="1" applyFill="1" applyBorder="1" applyAlignment="1" applyProtection="1">
      <alignment horizontal="center"/>
      <protection hidden="1"/>
    </xf>
    <xf numFmtId="43" fontId="155" fillId="50" borderId="111" xfId="698" applyFont="1" applyFill="1" applyBorder="1" applyAlignment="1" applyProtection="1">
      <alignment horizontal="center"/>
      <protection hidden="1"/>
    </xf>
    <xf numFmtId="43" fontId="155" fillId="50" borderId="84" xfId="698" applyFont="1" applyFill="1" applyBorder="1" applyAlignment="1" applyProtection="1">
      <alignment horizontal="center"/>
      <protection hidden="1"/>
    </xf>
    <xf numFmtId="43" fontId="155" fillId="50" borderId="102" xfId="698" applyFont="1" applyFill="1" applyBorder="1" applyAlignment="1" applyProtection="1">
      <alignment horizontal="center"/>
      <protection hidden="1"/>
    </xf>
    <xf numFmtId="0" fontId="161" fillId="45" borderId="72" xfId="8733" applyFont="1" applyFill="1" applyBorder="1" applyAlignment="1">
      <alignment horizontal="right"/>
    </xf>
    <xf numFmtId="0" fontId="161" fillId="45" borderId="11" xfId="8733" applyFont="1" applyFill="1" applyBorder="1" applyAlignment="1">
      <alignment horizontal="right"/>
    </xf>
    <xf numFmtId="43" fontId="158" fillId="50" borderId="98" xfId="698" applyFont="1" applyFill="1" applyBorder="1" applyAlignment="1" applyProtection="1">
      <alignment horizontal="left"/>
      <protection hidden="1"/>
    </xf>
    <xf numFmtId="43" fontId="158" fillId="50" borderId="13" xfId="698" applyFont="1" applyFill="1" applyBorder="1" applyAlignment="1" applyProtection="1">
      <alignment horizontal="left"/>
      <protection hidden="1"/>
    </xf>
    <xf numFmtId="44" fontId="1" fillId="48" borderId="13" xfId="700" applyFont="1" applyFill="1" applyBorder="1" applyAlignment="1" applyProtection="1">
      <alignment horizontal="center"/>
      <protection locked="0"/>
    </xf>
    <xf numFmtId="0" fontId="161" fillId="48" borderId="9" xfId="8733" applyFont="1" applyFill="1" applyBorder="1" applyAlignment="1">
      <alignment horizontal="center"/>
    </xf>
    <xf numFmtId="0" fontId="161" fillId="48" borderId="6" xfId="8733" applyFont="1" applyFill="1" applyBorder="1" applyAlignment="1">
      <alignment horizontal="center"/>
    </xf>
    <xf numFmtId="0" fontId="161" fillId="48" borderId="82" xfId="8733" applyFont="1" applyFill="1" applyBorder="1" applyAlignment="1">
      <alignment horizontal="center"/>
    </xf>
    <xf numFmtId="0" fontId="1" fillId="48" borderId="3" xfId="8733" applyFill="1" applyBorder="1" applyAlignment="1">
      <alignment horizontal="center"/>
    </xf>
    <xf numFmtId="0" fontId="1" fillId="48" borderId="4" xfId="8733" applyFill="1" applyBorder="1" applyAlignment="1">
      <alignment horizontal="center"/>
    </xf>
    <xf numFmtId="0" fontId="1" fillId="48" borderId="81" xfId="8733" applyFill="1" applyBorder="1" applyAlignment="1">
      <alignment horizontal="center"/>
    </xf>
    <xf numFmtId="168" fontId="163" fillId="44" borderId="11" xfId="700" applyNumberFormat="1" applyFont="1" applyFill="1" applyBorder="1" applyAlignment="1">
      <alignment horizontal="left"/>
    </xf>
    <xf numFmtId="0" fontId="91" fillId="45" borderId="65" xfId="8733" applyFont="1" applyFill="1" applyBorder="1" applyAlignment="1">
      <alignment horizontal="left" wrapText="1"/>
    </xf>
    <xf numFmtId="0" fontId="91" fillId="45" borderId="29" xfId="8733" applyFont="1" applyFill="1" applyBorder="1" applyAlignment="1">
      <alignment horizontal="left" wrapText="1"/>
    </xf>
    <xf numFmtId="0" fontId="91" fillId="45" borderId="31" xfId="8733" applyFont="1" applyFill="1" applyBorder="1" applyAlignment="1">
      <alignment horizontal="left" wrapText="1"/>
    </xf>
    <xf numFmtId="0" fontId="91" fillId="45" borderId="73" xfId="8733" applyFont="1" applyFill="1" applyBorder="1" applyAlignment="1">
      <alignment horizontal="left" wrapText="1"/>
    </xf>
    <xf numFmtId="0" fontId="91" fillId="45" borderId="42" xfId="8733" applyFont="1" applyFill="1" applyBorder="1" applyAlignment="1">
      <alignment horizontal="left" wrapText="1"/>
    </xf>
    <xf numFmtId="0" fontId="91" fillId="45" borderId="44" xfId="8733" applyFont="1" applyFill="1" applyBorder="1" applyAlignment="1">
      <alignment horizontal="left" wrapText="1"/>
    </xf>
    <xf numFmtId="43" fontId="158" fillId="50" borderId="72" xfId="698" applyFont="1" applyFill="1" applyBorder="1" applyAlignment="1" applyProtection="1">
      <alignment horizontal="left"/>
      <protection hidden="1"/>
    </xf>
    <xf numFmtId="43" fontId="158" fillId="50" borderId="11" xfId="698" applyFont="1" applyFill="1" applyBorder="1" applyAlignment="1" applyProtection="1">
      <alignment horizontal="left"/>
      <protection hidden="1"/>
    </xf>
    <xf numFmtId="44" fontId="1" fillId="48" borderId="11" xfId="700" applyFont="1" applyFill="1" applyBorder="1" applyAlignment="1" applyProtection="1">
      <alignment horizontal="center"/>
      <protection locked="0"/>
    </xf>
    <xf numFmtId="0" fontId="91" fillId="45" borderId="67" xfId="8733" applyFont="1" applyFill="1" applyBorder="1" applyAlignment="1">
      <alignment horizontal="center"/>
    </xf>
    <xf numFmtId="0" fontId="91" fillId="45" borderId="68" xfId="8733" applyFont="1" applyFill="1" applyBorder="1" applyAlignment="1">
      <alignment horizontal="center"/>
    </xf>
    <xf numFmtId="0" fontId="155" fillId="45" borderId="68" xfId="8733" applyFont="1" applyFill="1" applyBorder="1" applyAlignment="1">
      <alignment horizontal="center"/>
    </xf>
    <xf numFmtId="0" fontId="155" fillId="45" borderId="71" xfId="8733" applyFont="1" applyFill="1" applyBorder="1" applyAlignment="1">
      <alignment horizontal="center"/>
    </xf>
    <xf numFmtId="0" fontId="162" fillId="51" borderId="11" xfId="8733" applyFont="1" applyFill="1" applyBorder="1" applyAlignment="1">
      <alignment horizontal="center"/>
    </xf>
    <xf numFmtId="0" fontId="162" fillId="51" borderId="76" xfId="8733" applyFont="1" applyFill="1" applyBorder="1" applyAlignment="1">
      <alignment horizontal="center"/>
    </xf>
    <xf numFmtId="0" fontId="163" fillId="45" borderId="72" xfId="8733" applyFont="1" applyFill="1" applyBorder="1" applyAlignment="1">
      <alignment horizontal="right"/>
    </xf>
    <xf numFmtId="0" fontId="163" fillId="45" borderId="11" xfId="8733" applyFont="1" applyFill="1" applyBorder="1" applyAlignment="1">
      <alignment horizontal="right"/>
    </xf>
    <xf numFmtId="168" fontId="163" fillId="48" borderId="11" xfId="700" applyNumberFormat="1" applyFont="1" applyFill="1" applyBorder="1" applyAlignment="1" applyProtection="1">
      <alignment horizontal="left"/>
      <protection locked="0"/>
    </xf>
    <xf numFmtId="168" fontId="161" fillId="44" borderId="11" xfId="700" applyNumberFormat="1" applyFont="1" applyFill="1" applyBorder="1" applyAlignment="1" applyProtection="1">
      <alignment horizontal="left"/>
      <protection locked="0"/>
    </xf>
    <xf numFmtId="0" fontId="91" fillId="45" borderId="71" xfId="8733" applyFont="1" applyFill="1" applyBorder="1" applyAlignment="1">
      <alignment horizontal="center"/>
    </xf>
    <xf numFmtId="0" fontId="155" fillId="45" borderId="67" xfId="8733" applyFont="1" applyFill="1" applyBorder="1" applyAlignment="1">
      <alignment horizontal="left"/>
    </xf>
    <xf numFmtId="0" fontId="155" fillId="45" borderId="68" xfId="8733" applyFont="1" applyFill="1" applyBorder="1" applyAlignment="1">
      <alignment horizontal="left"/>
    </xf>
    <xf numFmtId="0" fontId="155" fillId="45" borderId="71" xfId="8733" applyFont="1" applyFill="1" applyBorder="1" applyAlignment="1">
      <alignment horizontal="left"/>
    </xf>
    <xf numFmtId="0" fontId="91" fillId="45" borderId="72" xfId="8733" applyFont="1" applyFill="1" applyBorder="1" applyAlignment="1">
      <alignment horizontal="center"/>
    </xf>
    <xf numFmtId="0" fontId="91" fillId="45" borderId="11" xfId="8733" applyFont="1" applyFill="1" applyBorder="1" applyAlignment="1">
      <alignment horizontal="center"/>
    </xf>
    <xf numFmtId="0" fontId="91" fillId="45" borderId="76" xfId="8733" applyFont="1" applyFill="1" applyBorder="1" applyAlignment="1">
      <alignment horizontal="center"/>
    </xf>
    <xf numFmtId="0" fontId="161" fillId="48" borderId="72" xfId="8733" applyFont="1" applyFill="1" applyBorder="1" applyAlignment="1" applyProtection="1">
      <alignment horizontal="left" vertical="top"/>
      <protection locked="0"/>
    </xf>
    <xf numFmtId="0" fontId="161" fillId="48" borderId="11" xfId="8733" applyFont="1" applyFill="1" applyBorder="1" applyAlignment="1" applyProtection="1">
      <alignment horizontal="left" vertical="top"/>
      <protection locked="0"/>
    </xf>
    <xf numFmtId="0" fontId="161" fillId="48" borderId="76" xfId="8733" applyFont="1" applyFill="1" applyBorder="1" applyAlignment="1" applyProtection="1">
      <alignment horizontal="left" vertical="top"/>
      <protection locked="0"/>
    </xf>
    <xf numFmtId="0" fontId="161" fillId="48" borderId="69" xfId="8733" applyFont="1" applyFill="1" applyBorder="1" applyAlignment="1" applyProtection="1">
      <alignment horizontal="left" vertical="top"/>
      <protection locked="0"/>
    </xf>
    <xf numFmtId="0" fontId="161" fillId="48" borderId="70" xfId="8733" applyFont="1" applyFill="1" applyBorder="1" applyAlignment="1" applyProtection="1">
      <alignment horizontal="left" vertical="top"/>
      <protection locked="0"/>
    </xf>
    <xf numFmtId="0" fontId="161" fillId="48" borderId="77" xfId="8733" applyFont="1" applyFill="1" applyBorder="1" applyAlignment="1" applyProtection="1">
      <alignment horizontal="left" vertical="top"/>
      <protection locked="0"/>
    </xf>
    <xf numFmtId="14" fontId="161" fillId="48" borderId="11" xfId="8733" applyNumberFormat="1" applyFont="1" applyFill="1" applyBorder="1" applyAlignment="1" applyProtection="1">
      <alignment horizontal="center"/>
      <protection locked="0"/>
    </xf>
    <xf numFmtId="14" fontId="161" fillId="48" borderId="76" xfId="8733" applyNumberFormat="1" applyFont="1" applyFill="1" applyBorder="1" applyAlignment="1" applyProtection="1">
      <alignment horizontal="center"/>
      <protection locked="0"/>
    </xf>
    <xf numFmtId="0" fontId="161" fillId="48" borderId="69" xfId="8733" applyFont="1" applyFill="1" applyBorder="1" applyAlignment="1" applyProtection="1">
      <alignment horizontal="center"/>
      <protection locked="0"/>
    </xf>
    <xf numFmtId="0" fontId="161" fillId="48" borderId="70" xfId="8733" applyFont="1" applyFill="1" applyBorder="1" applyAlignment="1" applyProtection="1">
      <alignment horizontal="center"/>
      <protection locked="0"/>
    </xf>
    <xf numFmtId="14" fontId="161" fillId="48" borderId="70" xfId="8733" applyNumberFormat="1" applyFont="1" applyFill="1" applyBorder="1" applyAlignment="1" applyProtection="1">
      <alignment horizontal="center"/>
      <protection locked="0"/>
    </xf>
    <xf numFmtId="14" fontId="161" fillId="48" borderId="77" xfId="8733" applyNumberFormat="1" applyFont="1" applyFill="1" applyBorder="1" applyAlignment="1" applyProtection="1">
      <alignment horizontal="center"/>
      <protection locked="0"/>
    </xf>
    <xf numFmtId="0" fontId="160" fillId="45" borderId="72" xfId="8733" applyFont="1" applyFill="1" applyBorder="1" applyAlignment="1">
      <alignment horizontal="center"/>
    </xf>
    <xf numFmtId="0" fontId="160" fillId="45" borderId="11" xfId="8733" applyFont="1" applyFill="1" applyBorder="1" applyAlignment="1">
      <alignment horizontal="center"/>
    </xf>
    <xf numFmtId="0" fontId="164" fillId="48" borderId="11" xfId="8733" applyFont="1" applyFill="1" applyBorder="1" applyAlignment="1" applyProtection="1">
      <alignment horizontal="left"/>
      <protection locked="0"/>
    </xf>
    <xf numFmtId="14" fontId="163" fillId="48" borderId="11" xfId="8733" applyNumberFormat="1" applyFont="1" applyFill="1" applyBorder="1" applyAlignment="1" applyProtection="1">
      <alignment horizontal="center"/>
      <protection locked="0"/>
    </xf>
    <xf numFmtId="168" fontId="163" fillId="48" borderId="11" xfId="8734" applyNumberFormat="1" applyFont="1" applyFill="1" applyBorder="1" applyAlignment="1" applyProtection="1">
      <alignment horizontal="center"/>
      <protection locked="0"/>
    </xf>
    <xf numFmtId="168" fontId="163" fillId="48" borderId="76" xfId="8734" applyNumberFormat="1" applyFont="1" applyFill="1" applyBorder="1" applyAlignment="1" applyProtection="1">
      <alignment horizontal="center"/>
      <protection locked="0"/>
    </xf>
    <xf numFmtId="0" fontId="160" fillId="45" borderId="69" xfId="8733" applyFont="1" applyFill="1" applyBorder="1" applyAlignment="1">
      <alignment horizontal="center"/>
    </xf>
    <xf numFmtId="0" fontId="160" fillId="45" borderId="70" xfId="8733" applyFont="1" applyFill="1" applyBorder="1" applyAlignment="1">
      <alignment horizontal="center"/>
    </xf>
    <xf numFmtId="0" fontId="164" fillId="48" borderId="70" xfId="8733" applyFont="1" applyFill="1" applyBorder="1" applyAlignment="1" applyProtection="1">
      <alignment horizontal="left"/>
      <protection locked="0"/>
    </xf>
    <xf numFmtId="0" fontId="163" fillId="48" borderId="70" xfId="8733" applyFont="1" applyFill="1" applyBorder="1" applyAlignment="1" applyProtection="1">
      <alignment horizontal="center"/>
      <protection locked="0"/>
    </xf>
    <xf numFmtId="14" fontId="163" fillId="48" borderId="70" xfId="8733" applyNumberFormat="1" applyFont="1" applyFill="1" applyBorder="1" applyAlignment="1" applyProtection="1">
      <alignment horizontal="center"/>
      <protection locked="0"/>
    </xf>
    <xf numFmtId="168" fontId="163" fillId="48" borderId="70" xfId="8734" applyNumberFormat="1" applyFont="1" applyFill="1" applyBorder="1" applyAlignment="1" applyProtection="1">
      <alignment horizontal="center"/>
      <protection locked="0"/>
    </xf>
    <xf numFmtId="168" fontId="163" fillId="48" borderId="77" xfId="8734" applyNumberFormat="1" applyFont="1" applyFill="1" applyBorder="1" applyAlignment="1" applyProtection="1">
      <alignment horizontal="center"/>
      <protection locked="0"/>
    </xf>
    <xf numFmtId="0" fontId="165" fillId="45" borderId="69" xfId="8733" applyFont="1" applyFill="1" applyBorder="1" applyAlignment="1">
      <alignment horizontal="left"/>
    </xf>
    <xf numFmtId="0" fontId="165" fillId="45" borderId="70" xfId="8733" applyFont="1" applyFill="1" applyBorder="1" applyAlignment="1">
      <alignment horizontal="left"/>
    </xf>
    <xf numFmtId="0" fontId="1" fillId="48" borderId="70" xfId="8733" applyFill="1" applyBorder="1" applyAlignment="1" applyProtection="1">
      <alignment horizontal="center"/>
      <protection locked="0"/>
    </xf>
    <xf numFmtId="0" fontId="1" fillId="48" borderId="77" xfId="8733" applyFill="1" applyBorder="1" applyAlignment="1" applyProtection="1">
      <alignment horizontal="center"/>
      <protection locked="0"/>
    </xf>
    <xf numFmtId="0" fontId="155" fillId="45" borderId="67" xfId="8733" applyFont="1" applyFill="1" applyBorder="1" applyAlignment="1">
      <alignment horizontal="center"/>
    </xf>
    <xf numFmtId="0" fontId="154" fillId="45" borderId="11" xfId="8733" applyFont="1" applyFill="1" applyBorder="1" applyAlignment="1">
      <alignment horizontal="center"/>
    </xf>
    <xf numFmtId="0" fontId="165" fillId="45" borderId="72" xfId="8733" applyFont="1" applyFill="1" applyBorder="1" applyAlignment="1">
      <alignment horizontal="left"/>
    </xf>
    <xf numFmtId="0" fontId="165" fillId="45" borderId="11" xfId="8733" applyFont="1" applyFill="1" applyBorder="1" applyAlignment="1">
      <alignment horizontal="left"/>
    </xf>
    <xf numFmtId="0" fontId="1" fillId="48" borderId="11" xfId="8733" applyFill="1" applyBorder="1" applyAlignment="1" applyProtection="1">
      <alignment horizontal="center"/>
      <protection locked="0"/>
    </xf>
    <xf numFmtId="0" fontId="1" fillId="48" borderId="76" xfId="8733" applyFill="1" applyBorder="1" applyAlignment="1" applyProtection="1">
      <alignment horizontal="center"/>
      <protection locked="0"/>
    </xf>
    <xf numFmtId="0" fontId="154" fillId="45" borderId="11" xfId="8733" applyFont="1" applyFill="1" applyBorder="1" applyAlignment="1">
      <alignment horizontal="center" wrapText="1"/>
    </xf>
    <xf numFmtId="0" fontId="154" fillId="45" borderId="76" xfId="8733" applyFont="1" applyFill="1" applyBorder="1" applyAlignment="1">
      <alignment horizontal="center" wrapText="1"/>
    </xf>
    <xf numFmtId="0" fontId="154" fillId="48" borderId="90" xfId="8733" applyFont="1" applyFill="1" applyBorder="1" applyAlignment="1">
      <alignment horizontal="left"/>
    </xf>
    <xf numFmtId="0" fontId="154" fillId="48" borderId="4" xfId="8733" applyFont="1" applyFill="1" applyBorder="1" applyAlignment="1">
      <alignment horizontal="left"/>
    </xf>
    <xf numFmtId="0" fontId="154" fillId="48" borderId="5" xfId="8733" applyFont="1" applyFill="1" applyBorder="1" applyAlignment="1">
      <alignment horizontal="left"/>
    </xf>
    <xf numFmtId="0" fontId="158" fillId="48" borderId="68" xfId="8733" applyFont="1" applyFill="1" applyBorder="1" applyAlignment="1" applyProtection="1">
      <alignment horizontal="left"/>
      <protection locked="0"/>
    </xf>
    <xf numFmtId="0" fontId="158" fillId="48" borderId="71" xfId="8733" applyFont="1" applyFill="1" applyBorder="1" applyAlignment="1" applyProtection="1">
      <alignment horizontal="left"/>
      <protection locked="0"/>
    </xf>
    <xf numFmtId="0" fontId="154" fillId="45" borderId="72" xfId="8733" applyFont="1" applyFill="1" applyBorder="1" applyAlignment="1">
      <alignment horizontal="left"/>
    </xf>
    <xf numFmtId="0" fontId="154" fillId="45" borderId="11" xfId="8733" applyFont="1" applyFill="1" applyBorder="1" applyAlignment="1">
      <alignment horizontal="left"/>
    </xf>
    <xf numFmtId="0" fontId="166" fillId="48" borderId="11" xfId="8733" applyFont="1" applyFill="1" applyBorder="1" applyAlignment="1" applyProtection="1">
      <alignment horizontal="left"/>
      <protection locked="0"/>
    </xf>
    <xf numFmtId="0" fontId="166" fillId="48" borderId="76" xfId="8733" applyFont="1" applyFill="1" applyBorder="1" applyAlignment="1" applyProtection="1">
      <alignment horizontal="left"/>
      <protection locked="0"/>
    </xf>
    <xf numFmtId="0" fontId="163" fillId="48" borderId="72" xfId="8733" applyFont="1" applyFill="1" applyBorder="1" applyAlignment="1" applyProtection="1">
      <alignment horizontal="left" vertical="top"/>
      <protection locked="0"/>
    </xf>
    <xf numFmtId="0" fontId="163" fillId="48" borderId="11" xfId="8733" applyFont="1" applyFill="1" applyBorder="1" applyAlignment="1" applyProtection="1">
      <alignment horizontal="left" vertical="top"/>
      <protection locked="0"/>
    </xf>
    <xf numFmtId="0" fontId="163" fillId="48" borderId="76" xfId="8733" applyFont="1" applyFill="1" applyBorder="1" applyAlignment="1" applyProtection="1">
      <alignment horizontal="left" vertical="top"/>
      <protection locked="0"/>
    </xf>
    <xf numFmtId="0" fontId="163" fillId="48" borderId="69" xfId="8733" applyFont="1" applyFill="1" applyBorder="1" applyAlignment="1" applyProtection="1">
      <alignment horizontal="left" vertical="top"/>
      <protection locked="0"/>
    </xf>
    <xf numFmtId="0" fontId="163" fillId="48" borderId="70" xfId="8733" applyFont="1" applyFill="1" applyBorder="1" applyAlignment="1" applyProtection="1">
      <alignment horizontal="left" vertical="top"/>
      <protection locked="0"/>
    </xf>
    <xf numFmtId="0" fontId="163" fillId="48" borderId="77" xfId="8733" applyFont="1" applyFill="1" applyBorder="1" applyAlignment="1" applyProtection="1">
      <alignment horizontal="left" vertical="top"/>
      <protection locked="0"/>
    </xf>
    <xf numFmtId="0" fontId="154" fillId="45" borderId="67" xfId="8733" applyFont="1" applyFill="1" applyBorder="1" applyAlignment="1">
      <alignment horizontal="left"/>
    </xf>
    <xf numFmtId="0" fontId="154" fillId="45" borderId="68" xfId="8733" applyFont="1" applyFill="1" applyBorder="1" applyAlignment="1">
      <alignment horizontal="left"/>
    </xf>
    <xf numFmtId="0" fontId="158" fillId="48" borderId="3" xfId="8733" applyFont="1" applyFill="1" applyBorder="1" applyAlignment="1" applyProtection="1">
      <alignment horizontal="center"/>
      <protection locked="0"/>
    </xf>
    <xf numFmtId="0" fontId="158" fillId="48" borderId="4" xfId="8733" applyFont="1" applyFill="1" applyBorder="1" applyAlignment="1" applyProtection="1">
      <alignment horizontal="center"/>
      <protection locked="0"/>
    </xf>
    <xf numFmtId="0" fontId="158" fillId="48" borderId="81" xfId="8733" applyFont="1" applyFill="1" applyBorder="1" applyAlignment="1" applyProtection="1">
      <alignment horizontal="center"/>
      <protection locked="0"/>
    </xf>
    <xf numFmtId="0" fontId="155" fillId="45" borderId="93" xfId="8733" applyFont="1" applyFill="1" applyBorder="1" applyAlignment="1">
      <alignment horizontal="center"/>
    </xf>
    <xf numFmtId="0" fontId="155" fillId="45" borderId="92" xfId="8733" applyFont="1" applyFill="1" applyBorder="1" applyAlignment="1">
      <alignment horizontal="center"/>
    </xf>
    <xf numFmtId="0" fontId="155" fillId="45" borderId="91" xfId="8733" applyFont="1" applyFill="1" applyBorder="1" applyAlignment="1">
      <alignment horizontal="center"/>
    </xf>
    <xf numFmtId="0" fontId="162" fillId="45" borderId="11" xfId="8733" applyFont="1" applyFill="1" applyBorder="1" applyAlignment="1">
      <alignment horizontal="center"/>
    </xf>
    <xf numFmtId="0" fontId="168" fillId="45" borderId="11" xfId="8733" applyFont="1" applyFill="1" applyBorder="1" applyAlignment="1">
      <alignment horizontal="left"/>
    </xf>
    <xf numFmtId="0" fontId="168" fillId="45" borderId="76" xfId="8733" applyFont="1" applyFill="1" applyBorder="1" applyAlignment="1">
      <alignment horizontal="left"/>
    </xf>
    <xf numFmtId="0" fontId="1" fillId="51" borderId="70" xfId="8733" applyFill="1" applyBorder="1" applyAlignment="1" applyProtection="1">
      <alignment horizontal="center"/>
      <protection locked="0"/>
    </xf>
    <xf numFmtId="0" fontId="1" fillId="51" borderId="77" xfId="8733" applyFill="1" applyBorder="1" applyAlignment="1" applyProtection="1">
      <alignment horizontal="center"/>
      <protection locked="0"/>
    </xf>
    <xf numFmtId="0" fontId="91" fillId="45" borderId="67" xfId="8733" applyFont="1" applyFill="1" applyBorder="1" applyAlignment="1" applyProtection="1">
      <alignment horizontal="left" vertical="center" wrapText="1"/>
      <protection locked="0"/>
    </xf>
    <xf numFmtId="0" fontId="91" fillId="45" borderId="68" xfId="8733" applyFont="1" applyFill="1" applyBorder="1" applyAlignment="1" applyProtection="1">
      <alignment horizontal="left" vertical="center" wrapText="1"/>
      <protection locked="0"/>
    </xf>
    <xf numFmtId="0" fontId="91" fillId="45" borderId="72" xfId="8733" applyFont="1" applyFill="1" applyBorder="1" applyAlignment="1" applyProtection="1">
      <alignment horizontal="left" vertical="center" wrapText="1"/>
      <protection locked="0"/>
    </xf>
    <xf numFmtId="0" fontId="91" fillId="45" borderId="11" xfId="8733" applyFont="1" applyFill="1" applyBorder="1" applyAlignment="1" applyProtection="1">
      <alignment horizontal="left" vertical="center" wrapText="1"/>
      <protection locked="0"/>
    </xf>
    <xf numFmtId="0" fontId="158" fillId="48" borderId="68" xfId="8733" applyFont="1" applyFill="1" applyBorder="1" applyAlignment="1" applyProtection="1">
      <alignment horizontal="left" vertical="center" wrapText="1"/>
      <protection locked="0"/>
    </xf>
    <xf numFmtId="0" fontId="158" fillId="48" borderId="71" xfId="8733" applyFont="1" applyFill="1" applyBorder="1" applyAlignment="1" applyProtection="1">
      <alignment horizontal="left" vertical="center" wrapText="1"/>
      <protection locked="0"/>
    </xf>
    <xf numFmtId="0" fontId="158" fillId="48" borderId="11" xfId="8733" applyFont="1" applyFill="1" applyBorder="1" applyAlignment="1" applyProtection="1">
      <alignment horizontal="left" vertical="center" wrapText="1"/>
      <protection locked="0"/>
    </xf>
    <xf numFmtId="0" fontId="158" fillId="48" borderId="76" xfId="8733" applyFont="1" applyFill="1" applyBorder="1" applyAlignment="1" applyProtection="1">
      <alignment horizontal="left" vertical="center" wrapText="1"/>
      <protection locked="0"/>
    </xf>
    <xf numFmtId="0" fontId="161" fillId="48" borderId="72" xfId="8733" applyFont="1" applyFill="1" applyBorder="1" applyAlignment="1" applyProtection="1">
      <alignment horizontal="left" vertical="top" wrapText="1"/>
      <protection locked="0"/>
    </xf>
    <xf numFmtId="0" fontId="161" fillId="48" borderId="11" xfId="8733" applyFont="1" applyFill="1" applyBorder="1" applyAlignment="1" applyProtection="1">
      <alignment horizontal="left" vertical="top" wrapText="1"/>
      <protection locked="0"/>
    </xf>
    <xf numFmtId="0" fontId="161" fillId="48" borderId="69" xfId="8733" applyFont="1" applyFill="1" applyBorder="1" applyAlignment="1" applyProtection="1">
      <alignment horizontal="left" vertical="top" wrapText="1"/>
      <protection locked="0"/>
    </xf>
    <xf numFmtId="0" fontId="161" fillId="48" borderId="70" xfId="8733" applyFont="1" applyFill="1" applyBorder="1" applyAlignment="1" applyProtection="1">
      <alignment horizontal="left" vertical="top" wrapText="1"/>
      <protection locked="0"/>
    </xf>
    <xf numFmtId="0" fontId="158" fillId="48" borderId="11" xfId="8733" applyFont="1" applyFill="1" applyBorder="1" applyAlignment="1" applyProtection="1">
      <alignment horizontal="center" vertical="center" wrapText="1"/>
      <protection locked="0"/>
    </xf>
    <xf numFmtId="0" fontId="158" fillId="48" borderId="76" xfId="8733" applyFont="1" applyFill="1" applyBorder="1" applyAlignment="1" applyProtection="1">
      <alignment horizontal="center" vertical="center" wrapText="1"/>
      <protection locked="0"/>
    </xf>
    <xf numFmtId="0" fontId="158" fillId="48" borderId="70" xfId="8733" applyFont="1" applyFill="1" applyBorder="1" applyAlignment="1" applyProtection="1">
      <alignment horizontal="center" vertical="center" wrapText="1"/>
      <protection locked="0"/>
    </xf>
    <xf numFmtId="0" fontId="158" fillId="48" borderId="77" xfId="8733" applyFont="1" applyFill="1" applyBorder="1" applyAlignment="1" applyProtection="1">
      <alignment horizontal="center" vertical="center" wrapText="1"/>
      <protection locked="0"/>
    </xf>
    <xf numFmtId="0" fontId="91" fillId="45" borderId="67" xfId="8733" applyFont="1" applyFill="1" applyBorder="1" applyAlignment="1">
      <alignment horizontal="left" wrapText="1"/>
    </xf>
    <xf numFmtId="0" fontId="91" fillId="45" borderId="68" xfId="8733" applyFont="1" applyFill="1" applyBorder="1" applyAlignment="1">
      <alignment horizontal="left" wrapText="1"/>
    </xf>
    <xf numFmtId="0" fontId="91" fillId="45" borderId="71" xfId="8733" applyFont="1" applyFill="1" applyBorder="1" applyAlignment="1">
      <alignment horizontal="left" wrapText="1"/>
    </xf>
    <xf numFmtId="0" fontId="91" fillId="45" borderId="72" xfId="8733" applyFont="1" applyFill="1" applyBorder="1" applyAlignment="1">
      <alignment horizontal="left" wrapText="1"/>
    </xf>
    <xf numFmtId="0" fontId="91" fillId="45" borderId="11" xfId="8733" applyFont="1" applyFill="1" applyBorder="1" applyAlignment="1">
      <alignment horizontal="left" wrapText="1"/>
    </xf>
    <xf numFmtId="0" fontId="91" fillId="45" borderId="76" xfId="8733" applyFont="1" applyFill="1" applyBorder="1" applyAlignment="1">
      <alignment horizontal="left" wrapText="1"/>
    </xf>
    <xf numFmtId="0" fontId="91" fillId="45" borderId="65" xfId="8733" applyFont="1" applyFill="1" applyBorder="1" applyAlignment="1">
      <alignment horizontal="center"/>
    </xf>
    <xf numFmtId="0" fontId="91" fillId="45" borderId="29" xfId="8733" applyFont="1" applyFill="1" applyBorder="1" applyAlignment="1">
      <alignment horizontal="center"/>
    </xf>
    <xf numFmtId="0" fontId="91" fillId="45" borderId="31" xfId="8733" applyFont="1" applyFill="1" applyBorder="1" applyAlignment="1">
      <alignment horizontal="center"/>
    </xf>
    <xf numFmtId="0" fontId="162" fillId="45" borderId="69" xfId="8733" applyFont="1" applyFill="1" applyBorder="1" applyAlignment="1">
      <alignment horizontal="center"/>
    </xf>
    <xf numFmtId="0" fontId="162" fillId="45" borderId="70" xfId="8733" applyFont="1" applyFill="1" applyBorder="1" applyAlignment="1">
      <alignment horizontal="center"/>
    </xf>
    <xf numFmtId="0" fontId="162" fillId="45" borderId="72" xfId="8733" applyFont="1" applyFill="1" applyBorder="1" applyAlignment="1">
      <alignment horizontal="center"/>
    </xf>
    <xf numFmtId="10" fontId="1" fillId="48" borderId="94" xfId="8733" applyNumberFormat="1" applyFill="1" applyBorder="1" applyAlignment="1" applyProtection="1">
      <alignment horizontal="center"/>
      <protection locked="0"/>
    </xf>
    <xf numFmtId="10" fontId="1" fillId="48" borderId="86" xfId="8733" applyNumberFormat="1" applyFill="1" applyBorder="1" applyAlignment="1" applyProtection="1">
      <alignment horizontal="center"/>
      <protection locked="0"/>
    </xf>
    <xf numFmtId="10" fontId="1" fillId="48" borderId="85" xfId="8733" applyNumberFormat="1" applyFill="1" applyBorder="1" applyAlignment="1" applyProtection="1">
      <alignment horizontal="center"/>
      <protection locked="0"/>
    </xf>
    <xf numFmtId="0" fontId="162" fillId="45" borderId="11" xfId="8733" applyFont="1" applyFill="1" applyBorder="1" applyAlignment="1">
      <alignment horizontal="center" wrapText="1"/>
    </xf>
    <xf numFmtId="0" fontId="154" fillId="45" borderId="76" xfId="8733" applyFont="1" applyFill="1" applyBorder="1" applyAlignment="1">
      <alignment horizontal="center"/>
    </xf>
    <xf numFmtId="0" fontId="158" fillId="48" borderId="68" xfId="8733" applyFont="1" applyFill="1" applyBorder="1" applyAlignment="1" applyProtection="1">
      <alignment horizontal="left" wrapText="1"/>
      <protection locked="0"/>
    </xf>
    <xf numFmtId="0" fontId="158" fillId="48" borderId="71" xfId="8733" applyFont="1" applyFill="1" applyBorder="1" applyAlignment="1" applyProtection="1">
      <alignment horizontal="left" wrapText="1"/>
      <protection locked="0"/>
    </xf>
    <xf numFmtId="0" fontId="158" fillId="48" borderId="11" xfId="8733" applyFont="1" applyFill="1" applyBorder="1" applyAlignment="1" applyProtection="1">
      <alignment horizontal="left" wrapText="1"/>
      <protection locked="0"/>
    </xf>
    <xf numFmtId="0" fontId="158" fillId="48" borderId="76" xfId="8733" applyFont="1" applyFill="1" applyBorder="1" applyAlignment="1" applyProtection="1">
      <alignment horizontal="left" wrapText="1"/>
      <protection locked="0"/>
    </xf>
    <xf numFmtId="0" fontId="1" fillId="48" borderId="9" xfId="8733" applyFill="1" applyBorder="1" applyAlignment="1" applyProtection="1">
      <alignment horizontal="center"/>
      <protection locked="0"/>
    </xf>
    <xf numFmtId="0" fontId="1" fillId="48" borderId="6" xfId="8733" applyFill="1" applyBorder="1" applyAlignment="1" applyProtection="1">
      <alignment horizontal="center"/>
      <protection locked="0"/>
    </xf>
    <xf numFmtId="0" fontId="1" fillId="48" borderId="82" xfId="8733" applyFill="1" applyBorder="1" applyAlignment="1" applyProtection="1">
      <alignment horizontal="center"/>
      <protection locked="0"/>
    </xf>
    <xf numFmtId="0" fontId="162" fillId="45" borderId="97" xfId="8733" applyFont="1" applyFill="1" applyBorder="1" applyAlignment="1">
      <alignment horizontal="left"/>
    </xf>
    <xf numFmtId="0" fontId="162" fillId="45" borderId="2" xfId="8733" applyFont="1" applyFill="1" applyBorder="1" applyAlignment="1">
      <alignment horizontal="left"/>
    </xf>
    <xf numFmtId="0" fontId="162" fillId="45" borderId="7" xfId="8733" applyFont="1" applyFill="1" applyBorder="1" applyAlignment="1">
      <alignment horizontal="left"/>
    </xf>
    <xf numFmtId="10" fontId="1" fillId="0" borderId="94" xfId="8733" applyNumberFormat="1" applyBorder="1" applyAlignment="1">
      <alignment horizontal="center"/>
    </xf>
    <xf numFmtId="10" fontId="1" fillId="0" borderId="86" xfId="8733" applyNumberFormat="1" applyBorder="1" applyAlignment="1">
      <alignment horizontal="center"/>
    </xf>
    <xf numFmtId="10" fontId="1" fillId="0" borderId="85" xfId="8733" applyNumberFormat="1" applyBorder="1" applyAlignment="1">
      <alignment horizontal="center"/>
    </xf>
    <xf numFmtId="0" fontId="162" fillId="45" borderId="73" xfId="8733" applyFont="1" applyFill="1" applyBorder="1" applyAlignment="1">
      <alignment horizontal="left"/>
    </xf>
    <xf numFmtId="0" fontId="162" fillId="45" borderId="42" xfId="8733" applyFont="1" applyFill="1" applyBorder="1" applyAlignment="1">
      <alignment horizontal="left"/>
    </xf>
    <xf numFmtId="0" fontId="162" fillId="45" borderId="96" xfId="8733" applyFont="1" applyFill="1" applyBorder="1" applyAlignment="1">
      <alignment horizontal="left"/>
    </xf>
    <xf numFmtId="0" fontId="91" fillId="45" borderId="67" xfId="8733" applyFont="1" applyFill="1" applyBorder="1" applyAlignment="1">
      <alignment horizontal="center" wrapText="1"/>
    </xf>
    <xf numFmtId="0" fontId="91" fillId="45" borderId="68" xfId="8733" applyFont="1" applyFill="1" applyBorder="1" applyAlignment="1">
      <alignment horizontal="center" wrapText="1"/>
    </xf>
    <xf numFmtId="0" fontId="91" fillId="45" borderId="71" xfId="8733" applyFont="1" applyFill="1" applyBorder="1" applyAlignment="1">
      <alignment horizontal="center" wrapText="1"/>
    </xf>
    <xf numFmtId="0" fontId="163" fillId="48" borderId="72" xfId="8733" applyFont="1" applyFill="1" applyBorder="1" applyAlignment="1" applyProtection="1">
      <alignment horizontal="right"/>
      <protection locked="0"/>
    </xf>
    <xf numFmtId="0" fontId="163" fillId="48" borderId="11" xfId="8733" applyFont="1" applyFill="1" applyBorder="1" applyAlignment="1" applyProtection="1">
      <alignment horizontal="right"/>
      <protection locked="0"/>
    </xf>
    <xf numFmtId="168" fontId="163" fillId="48" borderId="76" xfId="700" applyNumberFormat="1" applyFont="1" applyFill="1" applyBorder="1" applyAlignment="1" applyProtection="1">
      <alignment horizontal="left"/>
      <protection locked="0"/>
    </xf>
    <xf numFmtId="0" fontId="155" fillId="45" borderId="98" xfId="8733" applyFont="1" applyFill="1" applyBorder="1" applyAlignment="1">
      <alignment horizontal="center"/>
    </xf>
    <xf numFmtId="0" fontId="155" fillId="45" borderId="13" xfId="8733" applyFont="1" applyFill="1" applyBorder="1" applyAlignment="1">
      <alignment horizontal="center"/>
    </xf>
    <xf numFmtId="0" fontId="161" fillId="48" borderId="72" xfId="8733" applyFont="1" applyFill="1" applyBorder="1" applyAlignment="1" applyProtection="1">
      <alignment horizontal="right"/>
      <protection locked="0"/>
    </xf>
    <xf numFmtId="0" fontId="161" fillId="48" borderId="11" xfId="8733" applyFont="1" applyFill="1" applyBorder="1" applyAlignment="1" applyProtection="1">
      <alignment horizontal="right"/>
      <protection locked="0"/>
    </xf>
    <xf numFmtId="0" fontId="155" fillId="45" borderId="89" xfId="8733" applyFont="1" applyFill="1" applyBorder="1" applyAlignment="1">
      <alignment horizontal="right"/>
    </xf>
    <xf numFmtId="0" fontId="155" fillId="45" borderId="43" xfId="8733" applyFont="1" applyFill="1" applyBorder="1" applyAlignment="1">
      <alignment horizontal="right"/>
    </xf>
    <xf numFmtId="168" fontId="155" fillId="45" borderId="43" xfId="8733" applyNumberFormat="1" applyFont="1" applyFill="1" applyBorder="1" applyAlignment="1">
      <alignment horizontal="left"/>
    </xf>
    <xf numFmtId="168" fontId="155" fillId="45" borderId="88" xfId="8733" applyNumberFormat="1" applyFont="1" applyFill="1" applyBorder="1" applyAlignment="1">
      <alignment horizontal="left"/>
    </xf>
    <xf numFmtId="0" fontId="161" fillId="48" borderId="68" xfId="8733" applyFont="1" applyFill="1" applyBorder="1" applyAlignment="1" applyProtection="1">
      <alignment horizontal="left"/>
      <protection locked="0"/>
    </xf>
    <xf numFmtId="0" fontId="161" fillId="48" borderId="71" xfId="8733" applyFont="1" applyFill="1" applyBorder="1" applyAlignment="1" applyProtection="1">
      <alignment horizontal="left"/>
      <protection locked="0"/>
    </xf>
    <xf numFmtId="0" fontId="155" fillId="45" borderId="69" xfId="8733" applyFont="1" applyFill="1" applyBorder="1" applyAlignment="1">
      <alignment horizontal="center"/>
    </xf>
    <xf numFmtId="0" fontId="155" fillId="45" borderId="70" xfId="8733" applyFont="1" applyFill="1" applyBorder="1" applyAlignment="1">
      <alignment horizontal="center"/>
    </xf>
    <xf numFmtId="0" fontId="161" fillId="48" borderId="70" xfId="8733" applyFont="1" applyFill="1" applyBorder="1" applyAlignment="1" applyProtection="1">
      <alignment horizontal="left"/>
      <protection locked="0"/>
    </xf>
    <xf numFmtId="0" fontId="161" fillId="48" borderId="77" xfId="8733" applyFont="1" applyFill="1" applyBorder="1" applyAlignment="1" applyProtection="1">
      <alignment horizontal="left"/>
      <protection locked="0"/>
    </xf>
    <xf numFmtId="0" fontId="158" fillId="48" borderId="74" xfId="8733" applyFont="1" applyFill="1" applyBorder="1" applyAlignment="1" applyProtection="1">
      <alignment horizontal="left"/>
      <protection locked="0"/>
    </xf>
    <xf numFmtId="0" fontId="155" fillId="45" borderId="72" xfId="8733" applyFont="1" applyFill="1" applyBorder="1" applyAlignment="1">
      <alignment horizontal="center"/>
    </xf>
    <xf numFmtId="0" fontId="155" fillId="45" borderId="11" xfId="8733" applyFont="1" applyFill="1" applyBorder="1" applyAlignment="1">
      <alignment horizontal="center"/>
    </xf>
    <xf numFmtId="0" fontId="155" fillId="45" borderId="3" xfId="8733" applyFont="1" applyFill="1" applyBorder="1" applyAlignment="1">
      <alignment horizontal="center"/>
    </xf>
    <xf numFmtId="0" fontId="155" fillId="45" borderId="4" xfId="8733" applyFont="1" applyFill="1" applyBorder="1" applyAlignment="1">
      <alignment horizontal="center"/>
    </xf>
    <xf numFmtId="0" fontId="155" fillId="45" borderId="81" xfId="8733" applyFont="1" applyFill="1" applyBorder="1" applyAlignment="1">
      <alignment horizontal="center"/>
    </xf>
    <xf numFmtId="0" fontId="91" fillId="45" borderId="69" xfId="8733" applyFont="1" applyFill="1" applyBorder="1" applyAlignment="1">
      <alignment horizontal="center"/>
    </xf>
    <xf numFmtId="0" fontId="91" fillId="45" borderId="70" xfId="8733" applyFont="1" applyFill="1" applyBorder="1" applyAlignment="1">
      <alignment horizontal="center"/>
    </xf>
    <xf numFmtId="0" fontId="161" fillId="44" borderId="72" xfId="8733" applyFont="1" applyFill="1" applyBorder="1" applyAlignment="1" applyProtection="1">
      <alignment horizontal="right"/>
      <protection locked="0"/>
    </xf>
    <xf numFmtId="0" fontId="161" fillId="44" borderId="11" xfId="8733" applyFont="1" applyFill="1" applyBorder="1" applyAlignment="1" applyProtection="1">
      <alignment horizontal="right"/>
      <protection locked="0"/>
    </xf>
    <xf numFmtId="0" fontId="161" fillId="44" borderId="76" xfId="8733" applyFont="1" applyFill="1" applyBorder="1" applyAlignment="1" applyProtection="1">
      <alignment horizontal="right"/>
      <protection locked="0"/>
    </xf>
    <xf numFmtId="0" fontId="161" fillId="48" borderId="5" xfId="8733" applyFont="1" applyFill="1" applyBorder="1" applyAlignment="1" applyProtection="1">
      <alignment horizontal="left"/>
      <protection locked="0"/>
    </xf>
    <xf numFmtId="0" fontId="161" fillId="44" borderId="69" xfId="8733" applyFont="1" applyFill="1" applyBorder="1" applyAlignment="1" applyProtection="1">
      <alignment horizontal="right"/>
      <protection locked="0"/>
    </xf>
    <xf numFmtId="0" fontId="161" fillId="44" borderId="70" xfId="8733" applyFont="1" applyFill="1" applyBorder="1" applyAlignment="1" applyProtection="1">
      <alignment horizontal="right"/>
      <protection locked="0"/>
    </xf>
    <xf numFmtId="0" fontId="161" fillId="44" borderId="77" xfId="8733" applyFont="1" applyFill="1" applyBorder="1" applyAlignment="1" applyProtection="1">
      <alignment horizontal="right"/>
      <protection locked="0"/>
    </xf>
    <xf numFmtId="0" fontId="161" fillId="48" borderId="95" xfId="8733" applyFont="1" applyFill="1" applyBorder="1" applyAlignment="1" applyProtection="1">
      <alignment horizontal="left"/>
      <protection locked="0"/>
    </xf>
    <xf numFmtId="0" fontId="155" fillId="45" borderId="65" xfId="8733" applyFont="1" applyFill="1" applyBorder="1" applyAlignment="1">
      <alignment horizontal="center"/>
    </xf>
    <xf numFmtId="0" fontId="155" fillId="45" borderId="29" xfId="8733" applyFont="1" applyFill="1" applyBorder="1" applyAlignment="1">
      <alignment horizontal="center"/>
    </xf>
    <xf numFmtId="0" fontId="155" fillId="45" borderId="31" xfId="8733" applyFont="1" applyFill="1" applyBorder="1" applyAlignment="1">
      <alignment horizontal="center"/>
    </xf>
    <xf numFmtId="168" fontId="161" fillId="48" borderId="11" xfId="8734" applyNumberFormat="1" applyFont="1" applyFill="1" applyBorder="1" applyAlignment="1" applyProtection="1">
      <alignment horizontal="center"/>
      <protection locked="0"/>
    </xf>
    <xf numFmtId="1" fontId="161" fillId="48" borderId="11" xfId="8733" applyNumberFormat="1" applyFont="1" applyFill="1" applyBorder="1" applyAlignment="1" applyProtection="1">
      <alignment horizontal="center"/>
      <protection locked="0"/>
    </xf>
    <xf numFmtId="0" fontId="161" fillId="48" borderId="11" xfId="700" applyNumberFormat="1" applyFont="1" applyFill="1" applyBorder="1" applyAlignment="1" applyProtection="1">
      <alignment horizontal="left"/>
      <protection locked="0"/>
    </xf>
    <xf numFmtId="0" fontId="161" fillId="48" borderId="76" xfId="700" applyNumberFormat="1" applyFont="1" applyFill="1" applyBorder="1" applyAlignment="1" applyProtection="1">
      <alignment horizontal="left"/>
      <protection locked="0"/>
    </xf>
    <xf numFmtId="168" fontId="162" fillId="45" borderId="70" xfId="8734" applyNumberFormat="1" applyFont="1" applyFill="1" applyBorder="1" applyAlignment="1">
      <alignment horizontal="center"/>
    </xf>
    <xf numFmtId="1" fontId="162" fillId="45" borderId="70" xfId="8734" applyNumberFormat="1" applyFont="1" applyFill="1" applyBorder="1" applyAlignment="1">
      <alignment horizontal="center"/>
    </xf>
    <xf numFmtId="0" fontId="162" fillId="45" borderId="70" xfId="8734" applyNumberFormat="1" applyFont="1" applyFill="1" applyBorder="1" applyAlignment="1">
      <alignment horizontal="center"/>
    </xf>
    <xf numFmtId="0" fontId="162" fillId="45" borderId="77" xfId="8734" applyNumberFormat="1" applyFont="1" applyFill="1" applyBorder="1" applyAlignment="1">
      <alignment horizontal="center"/>
    </xf>
    <xf numFmtId="0" fontId="154" fillId="45" borderId="11" xfId="8733" applyFont="1" applyFill="1" applyBorder="1" applyAlignment="1">
      <alignment horizontal="center" vertical="center" wrapText="1"/>
    </xf>
    <xf numFmtId="0" fontId="154" fillId="45" borderId="76" xfId="8733" applyFont="1" applyFill="1" applyBorder="1" applyAlignment="1">
      <alignment horizontal="center" vertical="center" wrapText="1"/>
    </xf>
    <xf numFmtId="1" fontId="166" fillId="48" borderId="70" xfId="8733" applyNumberFormat="1" applyFont="1" applyFill="1" applyBorder="1" applyAlignment="1" applyProtection="1">
      <alignment horizontal="center"/>
      <protection locked="0"/>
    </xf>
    <xf numFmtId="1" fontId="166" fillId="48" borderId="94" xfId="8733" applyNumberFormat="1" applyFont="1" applyFill="1" applyBorder="1" applyAlignment="1" applyProtection="1">
      <alignment horizontal="center"/>
      <protection locked="0"/>
    </xf>
    <xf numFmtId="1" fontId="166" fillId="48" borderId="86" xfId="8733" applyNumberFormat="1" applyFont="1" applyFill="1" applyBorder="1" applyAlignment="1" applyProtection="1">
      <alignment horizontal="center"/>
      <protection locked="0"/>
    </xf>
    <xf numFmtId="1" fontId="166" fillId="48" borderId="95" xfId="8733" applyNumberFormat="1" applyFont="1" applyFill="1" applyBorder="1" applyAlignment="1" applyProtection="1">
      <alignment horizontal="center"/>
      <protection locked="0"/>
    </xf>
    <xf numFmtId="1" fontId="166" fillId="48" borderId="3" xfId="8733" applyNumberFormat="1" applyFont="1" applyFill="1" applyBorder="1" applyAlignment="1" applyProtection="1">
      <alignment horizontal="center"/>
      <protection locked="0"/>
    </xf>
    <xf numFmtId="1" fontId="166" fillId="48" borderId="4" xfId="8733" applyNumberFormat="1" applyFont="1" applyFill="1" applyBorder="1" applyAlignment="1" applyProtection="1">
      <alignment horizontal="center"/>
      <protection locked="0"/>
    </xf>
    <xf numFmtId="1" fontId="166" fillId="48" borderId="5" xfId="8733" applyNumberFormat="1" applyFont="1" applyFill="1" applyBorder="1" applyAlignment="1" applyProtection="1">
      <alignment horizontal="center"/>
      <protection locked="0"/>
    </xf>
    <xf numFmtId="1" fontId="154" fillId="44" borderId="3" xfId="8733" applyNumberFormat="1" applyFont="1" applyFill="1" applyBorder="1" applyAlignment="1">
      <alignment horizontal="center"/>
    </xf>
    <xf numFmtId="1" fontId="154" fillId="44" borderId="4" xfId="8733" applyNumberFormat="1" applyFont="1" applyFill="1" applyBorder="1" applyAlignment="1">
      <alignment horizontal="center"/>
    </xf>
    <xf numFmtId="1" fontId="154" fillId="44" borderId="5" xfId="8733" applyNumberFormat="1" applyFont="1" applyFill="1" applyBorder="1" applyAlignment="1">
      <alignment horizontal="center"/>
    </xf>
    <xf numFmtId="9" fontId="154" fillId="44" borderId="3" xfId="8735" applyFont="1" applyFill="1" applyBorder="1" applyAlignment="1">
      <alignment horizontal="center"/>
    </xf>
    <xf numFmtId="9" fontId="154" fillId="44" borderId="4" xfId="8735" applyFont="1" applyFill="1" applyBorder="1" applyAlignment="1">
      <alignment horizontal="center"/>
    </xf>
    <xf numFmtId="9" fontId="154" fillId="44" borderId="81" xfId="8735" applyFont="1" applyFill="1" applyBorder="1" applyAlignment="1">
      <alignment horizontal="center"/>
    </xf>
    <xf numFmtId="0" fontId="161" fillId="48" borderId="69" xfId="8733" applyFont="1" applyFill="1" applyBorder="1" applyAlignment="1" applyProtection="1">
      <alignment horizontal="right"/>
      <protection locked="0"/>
    </xf>
    <xf numFmtId="0" fontId="161" fillId="48" borderId="70" xfId="8733" applyFont="1" applyFill="1" applyBorder="1" applyAlignment="1" applyProtection="1">
      <alignment horizontal="right"/>
      <protection locked="0"/>
    </xf>
    <xf numFmtId="0" fontId="166" fillId="48" borderId="70" xfId="8733" applyFont="1" applyFill="1" applyBorder="1" applyAlignment="1" applyProtection="1">
      <alignment horizontal="center"/>
      <protection locked="0"/>
    </xf>
    <xf numFmtId="9" fontId="154" fillId="44" borderId="94" xfId="8735" applyFont="1" applyFill="1" applyBorder="1" applyAlignment="1">
      <alignment horizontal="center"/>
    </xf>
    <xf numFmtId="9" fontId="154" fillId="44" borderId="86" xfId="8735" applyFont="1" applyFill="1" applyBorder="1" applyAlignment="1">
      <alignment horizontal="center"/>
    </xf>
    <xf numFmtId="9" fontId="154" fillId="44" borderId="85" xfId="8735" applyFont="1" applyFill="1" applyBorder="1" applyAlignment="1">
      <alignment horizontal="center"/>
    </xf>
    <xf numFmtId="0" fontId="166" fillId="48" borderId="11" xfId="8733" applyFont="1" applyFill="1" applyBorder="1" applyAlignment="1" applyProtection="1">
      <alignment horizontal="center"/>
      <protection locked="0"/>
    </xf>
    <xf numFmtId="1" fontId="166" fillId="48" borderId="11" xfId="8733" applyNumberFormat="1" applyFont="1" applyFill="1" applyBorder="1" applyAlignment="1" applyProtection="1">
      <alignment horizontal="center"/>
      <protection locked="0"/>
    </xf>
    <xf numFmtId="0" fontId="162" fillId="44" borderId="101" xfId="8733" applyFont="1" applyFill="1" applyBorder="1" applyAlignment="1">
      <alignment horizontal="center"/>
    </xf>
    <xf numFmtId="0" fontId="162" fillId="44" borderId="42" xfId="8733" applyFont="1" applyFill="1" applyBorder="1" applyAlignment="1">
      <alignment horizontal="center"/>
    </xf>
    <xf numFmtId="0" fontId="162" fillId="44" borderId="96" xfId="8733" applyFont="1" applyFill="1" applyBorder="1" applyAlignment="1">
      <alignment horizontal="center"/>
    </xf>
    <xf numFmtId="9" fontId="162" fillId="44" borderId="101" xfId="1022" applyFont="1" applyFill="1" applyBorder="1" applyAlignment="1">
      <alignment horizontal="center"/>
    </xf>
    <xf numFmtId="9" fontId="162" fillId="44" borderId="42" xfId="1022" applyFont="1" applyFill="1" applyBorder="1" applyAlignment="1">
      <alignment horizontal="center"/>
    </xf>
    <xf numFmtId="9" fontId="162" fillId="44" borderId="44" xfId="1022" applyFont="1" applyFill="1" applyBorder="1" applyAlignment="1">
      <alignment horizontal="center"/>
    </xf>
    <xf numFmtId="0" fontId="155" fillId="45" borderId="80" xfId="8733" applyFont="1" applyFill="1" applyBorder="1" applyAlignment="1">
      <alignment horizontal="center"/>
    </xf>
    <xf numFmtId="0" fontId="155" fillId="45" borderId="79" xfId="8733" applyFont="1" applyFill="1" applyBorder="1" applyAlignment="1">
      <alignment horizontal="center"/>
    </xf>
    <xf numFmtId="0" fontId="155" fillId="45" borderId="78" xfId="8733" applyFont="1" applyFill="1" applyBorder="1" applyAlignment="1">
      <alignment horizontal="center"/>
    </xf>
    <xf numFmtId="0" fontId="154" fillId="45" borderId="98" xfId="8733" applyFont="1" applyFill="1" applyBorder="1" applyAlignment="1">
      <alignment horizontal="center" vertical="center" wrapText="1"/>
    </xf>
    <xf numFmtId="0" fontId="154" fillId="45" borderId="13" xfId="8733" applyFont="1" applyFill="1" applyBorder="1" applyAlignment="1">
      <alignment horizontal="center" vertical="center"/>
    </xf>
    <xf numFmtId="0" fontId="154" fillId="45" borderId="72" xfId="8733" applyFont="1" applyFill="1" applyBorder="1" applyAlignment="1">
      <alignment horizontal="center" vertical="center"/>
    </xf>
    <xf numFmtId="0" fontId="154" fillId="45" borderId="11" xfId="8733" applyFont="1" applyFill="1" applyBorder="1" applyAlignment="1">
      <alignment horizontal="center" vertical="center"/>
    </xf>
    <xf numFmtId="0" fontId="162" fillId="45" borderId="13" xfId="8733" applyFont="1" applyFill="1" applyBorder="1" applyAlignment="1">
      <alignment horizontal="center" vertical="center" wrapText="1"/>
    </xf>
    <xf numFmtId="0" fontId="162" fillId="45" borderId="13" xfId="8733" applyFont="1" applyFill="1" applyBorder="1" applyAlignment="1">
      <alignment horizontal="center" vertical="center"/>
    </xf>
    <xf numFmtId="0" fontId="162" fillId="45" borderId="11" xfId="8733" applyFont="1" applyFill="1" applyBorder="1" applyAlignment="1">
      <alignment horizontal="center" vertical="center"/>
    </xf>
    <xf numFmtId="0" fontId="162" fillId="45" borderId="9" xfId="8733" applyFont="1" applyFill="1" applyBorder="1" applyAlignment="1">
      <alignment horizontal="center" vertical="center"/>
    </xf>
    <xf numFmtId="0" fontId="162" fillId="45" borderId="3" xfId="8733" applyFont="1" applyFill="1" applyBorder="1" applyAlignment="1">
      <alignment horizontal="center" vertical="center"/>
    </xf>
    <xf numFmtId="0" fontId="154" fillId="45" borderId="80" xfId="8733" applyFont="1" applyFill="1" applyBorder="1" applyAlignment="1">
      <alignment horizontal="center"/>
    </xf>
    <xf numFmtId="0" fontId="154" fillId="45" borderId="79" xfId="8733" applyFont="1" applyFill="1" applyBorder="1" applyAlignment="1">
      <alignment horizontal="center"/>
    </xf>
    <xf numFmtId="0" fontId="154" fillId="45" borderId="78" xfId="8733" applyFont="1" applyFill="1" applyBorder="1" applyAlignment="1">
      <alignment horizontal="center"/>
    </xf>
    <xf numFmtId="0" fontId="154" fillId="45" borderId="65" xfId="8733" applyFont="1" applyFill="1" applyBorder="1" applyAlignment="1">
      <alignment horizontal="center" vertical="center" wrapText="1"/>
    </xf>
    <xf numFmtId="0" fontId="154" fillId="45" borderId="29" xfId="8733" applyFont="1" applyFill="1" applyBorder="1" applyAlignment="1">
      <alignment horizontal="center" vertical="center" wrapText="1"/>
    </xf>
    <xf numFmtId="0" fontId="154" fillId="45" borderId="31" xfId="8733" applyFont="1" applyFill="1" applyBorder="1" applyAlignment="1">
      <alignment horizontal="center" vertical="center" wrapText="1"/>
    </xf>
    <xf numFmtId="0" fontId="154" fillId="45" borderId="73" xfId="8733" applyFont="1" applyFill="1" applyBorder="1" applyAlignment="1">
      <alignment horizontal="center" vertical="center" wrapText="1"/>
    </xf>
    <xf numFmtId="0" fontId="154" fillId="45" borderId="42" xfId="8733" applyFont="1" applyFill="1" applyBorder="1" applyAlignment="1">
      <alignment horizontal="center" vertical="center" wrapText="1"/>
    </xf>
    <xf numFmtId="0" fontId="154" fillId="45" borderId="44" xfId="8733" applyFont="1" applyFill="1" applyBorder="1" applyAlignment="1">
      <alignment horizontal="center" vertical="center" wrapText="1"/>
    </xf>
    <xf numFmtId="9" fontId="162" fillId="48" borderId="13" xfId="8733" applyNumberFormat="1" applyFont="1" applyFill="1" applyBorder="1" applyAlignment="1" applyProtection="1">
      <alignment horizontal="center"/>
      <protection locked="0"/>
    </xf>
    <xf numFmtId="0" fontId="162" fillId="44" borderId="73" xfId="8733" applyFont="1" applyFill="1" applyBorder="1" applyAlignment="1">
      <alignment horizontal="center"/>
    </xf>
    <xf numFmtId="0" fontId="154" fillId="44" borderId="9" xfId="8733" applyFont="1" applyFill="1" applyBorder="1" applyAlignment="1">
      <alignment horizontal="center"/>
    </xf>
    <xf numFmtId="0" fontId="154" fillId="44" borderId="6" xfId="8733" applyFont="1" applyFill="1" applyBorder="1" applyAlignment="1">
      <alignment horizontal="center"/>
    </xf>
    <xf numFmtId="0" fontId="154" fillId="44" borderId="82" xfId="8733" applyFont="1" applyFill="1" applyBorder="1" applyAlignment="1">
      <alignment horizontal="center"/>
    </xf>
    <xf numFmtId="9" fontId="162" fillId="48" borderId="9" xfId="8733" applyNumberFormat="1" applyFont="1" applyFill="1" applyBorder="1" applyAlignment="1" applyProtection="1">
      <alignment horizontal="center"/>
      <protection locked="0"/>
    </xf>
    <xf numFmtId="9" fontId="162" fillId="48" borderId="6" xfId="8733" applyNumberFormat="1" applyFont="1" applyFill="1" applyBorder="1" applyAlignment="1" applyProtection="1">
      <alignment horizontal="center"/>
      <protection locked="0"/>
    </xf>
    <xf numFmtId="9" fontId="162" fillId="48" borderId="10" xfId="8733" applyNumberFormat="1" applyFont="1" applyFill="1" applyBorder="1" applyAlignment="1" applyProtection="1">
      <alignment horizontal="center"/>
      <protection locked="0"/>
    </xf>
    <xf numFmtId="9" fontId="154" fillId="48" borderId="9" xfId="8733" applyNumberFormat="1" applyFont="1" applyFill="1" applyBorder="1" applyAlignment="1" applyProtection="1">
      <alignment horizontal="center"/>
      <protection locked="0"/>
    </xf>
    <xf numFmtId="9" fontId="154" fillId="48" borderId="6" xfId="8733" applyNumberFormat="1" applyFont="1" applyFill="1" applyBorder="1" applyAlignment="1" applyProtection="1">
      <alignment horizontal="center"/>
      <protection locked="0"/>
    </xf>
    <xf numFmtId="9" fontId="154" fillId="48" borderId="10" xfId="8733" applyNumberFormat="1" applyFont="1" applyFill="1" applyBorder="1" applyAlignment="1" applyProtection="1">
      <alignment horizontal="center"/>
      <protection locked="0"/>
    </xf>
    <xf numFmtId="0" fontId="154" fillId="44" borderId="10" xfId="8733" applyFont="1" applyFill="1" applyBorder="1" applyAlignment="1">
      <alignment horizontal="center"/>
    </xf>
    <xf numFmtId="0" fontId="161" fillId="48" borderId="3" xfId="8733" applyFont="1" applyFill="1" applyBorder="1" applyAlignment="1" applyProtection="1">
      <alignment horizontal="center"/>
      <protection locked="0"/>
    </xf>
    <xf numFmtId="0" fontId="161" fillId="48" borderId="4" xfId="8733" applyFont="1" applyFill="1" applyBorder="1" applyAlignment="1" applyProtection="1">
      <alignment horizontal="center"/>
      <protection locked="0"/>
    </xf>
    <xf numFmtId="0" fontId="161" fillId="48" borderId="5" xfId="8733" applyFont="1" applyFill="1" applyBorder="1" applyAlignment="1" applyProtection="1">
      <alignment horizontal="center"/>
      <protection locked="0"/>
    </xf>
    <xf numFmtId="9" fontId="162" fillId="44" borderId="3" xfId="8733" applyNumberFormat="1" applyFont="1" applyFill="1" applyBorder="1" applyAlignment="1">
      <alignment horizontal="center"/>
    </xf>
    <xf numFmtId="9" fontId="162" fillId="44" borderId="4" xfId="8733" applyNumberFormat="1" applyFont="1" applyFill="1" applyBorder="1" applyAlignment="1">
      <alignment horizontal="center"/>
    </xf>
    <xf numFmtId="9" fontId="162" fillId="44" borderId="81" xfId="8733" applyNumberFormat="1" applyFont="1" applyFill="1" applyBorder="1" applyAlignment="1">
      <alignment horizontal="center"/>
    </xf>
    <xf numFmtId="0" fontId="162" fillId="44" borderId="87" xfId="8733" applyFont="1" applyFill="1" applyBorder="1" applyAlignment="1">
      <alignment horizontal="center"/>
    </xf>
    <xf numFmtId="0" fontId="162" fillId="44" borderId="86" xfId="8733" applyFont="1" applyFill="1" applyBorder="1" applyAlignment="1">
      <alignment horizontal="center"/>
    </xf>
    <xf numFmtId="0" fontId="162" fillId="44" borderId="95" xfId="8733" applyFont="1" applyFill="1" applyBorder="1" applyAlignment="1">
      <alignment horizontal="center"/>
    </xf>
    <xf numFmtId="0" fontId="161" fillId="44" borderId="94" xfId="8733" applyFont="1" applyFill="1" applyBorder="1" applyAlignment="1">
      <alignment horizontal="center"/>
    </xf>
    <xf numFmtId="0" fontId="161" fillId="44" borderId="86" xfId="8733" applyFont="1" applyFill="1" applyBorder="1" applyAlignment="1">
      <alignment horizontal="center"/>
    </xf>
    <xf numFmtId="0" fontId="161" fillId="44" borderId="95" xfId="8733" applyFont="1" applyFill="1" applyBorder="1" applyAlignment="1">
      <alignment horizontal="center"/>
    </xf>
    <xf numFmtId="9" fontId="162" fillId="44" borderId="94" xfId="8733" applyNumberFormat="1" applyFont="1" applyFill="1" applyBorder="1" applyAlignment="1">
      <alignment horizontal="center"/>
    </xf>
    <xf numFmtId="9" fontId="162" fillId="44" borderId="86" xfId="8733" applyNumberFormat="1" applyFont="1" applyFill="1" applyBorder="1" applyAlignment="1">
      <alignment horizontal="center"/>
    </xf>
    <xf numFmtId="9" fontId="162" fillId="44" borderId="85" xfId="8733" applyNumberFormat="1" applyFont="1" applyFill="1" applyBorder="1" applyAlignment="1">
      <alignment horizontal="center"/>
    </xf>
    <xf numFmtId="9" fontId="161" fillId="48" borderId="90" xfId="8733" applyNumberFormat="1" applyFont="1" applyFill="1" applyBorder="1" applyAlignment="1" applyProtection="1">
      <alignment horizontal="center"/>
      <protection locked="0"/>
    </xf>
    <xf numFmtId="9" fontId="161" fillId="48" borderId="4" xfId="8733" applyNumberFormat="1" applyFont="1" applyFill="1" applyBorder="1" applyAlignment="1" applyProtection="1">
      <alignment horizontal="center"/>
      <protection locked="0"/>
    </xf>
    <xf numFmtId="9" fontId="161" fillId="48" borderId="5" xfId="8733" applyNumberFormat="1" applyFont="1" applyFill="1" applyBorder="1" applyAlignment="1" applyProtection="1">
      <alignment horizontal="center"/>
      <protection locked="0"/>
    </xf>
    <xf numFmtId="0" fontId="161" fillId="44" borderId="3" xfId="8733" applyFont="1" applyFill="1" applyBorder="1" applyAlignment="1">
      <alignment horizontal="center"/>
    </xf>
    <xf numFmtId="0" fontId="161" fillId="44" borderId="4" xfId="8733" applyFont="1" applyFill="1" applyBorder="1" applyAlignment="1">
      <alignment horizontal="center"/>
    </xf>
    <xf numFmtId="0" fontId="161" fillId="44" borderId="5" xfId="8733" applyFont="1" applyFill="1" applyBorder="1" applyAlignment="1">
      <alignment horizontal="center"/>
    </xf>
    <xf numFmtId="0" fontId="91" fillId="45" borderId="80" xfId="8733" applyFont="1" applyFill="1" applyBorder="1" applyAlignment="1">
      <alignment horizontal="right"/>
    </xf>
    <xf numFmtId="0" fontId="91" fillId="45" borderId="79" xfId="8733" applyFont="1" applyFill="1" applyBorder="1" applyAlignment="1">
      <alignment horizontal="right"/>
    </xf>
    <xf numFmtId="0" fontId="91" fillId="45" borderId="103" xfId="8733" applyFont="1" applyFill="1" applyBorder="1" applyAlignment="1">
      <alignment horizontal="right"/>
    </xf>
    <xf numFmtId="0" fontId="1" fillId="44" borderId="84" xfId="8733" applyFill="1" applyBorder="1" applyAlignment="1">
      <alignment horizontal="center"/>
    </xf>
    <xf numFmtId="0" fontId="1" fillId="44" borderId="102" xfId="8733" applyFill="1" applyBorder="1" applyAlignment="1">
      <alignment horizontal="center"/>
    </xf>
    <xf numFmtId="0" fontId="162" fillId="45" borderId="11" xfId="8733" applyFont="1" applyFill="1" applyBorder="1" applyAlignment="1">
      <alignment horizontal="right"/>
    </xf>
    <xf numFmtId="14" fontId="158" fillId="48" borderId="11" xfId="8733" applyNumberFormat="1" applyFont="1" applyFill="1" applyBorder="1" applyAlignment="1" applyProtection="1">
      <alignment horizontal="center" vertical="center"/>
      <protection locked="0"/>
    </xf>
    <xf numFmtId="0" fontId="158" fillId="48" borderId="11" xfId="8733" applyFont="1" applyFill="1" applyBorder="1" applyAlignment="1" applyProtection="1">
      <alignment horizontal="center" vertical="center"/>
      <protection locked="0"/>
    </xf>
    <xf numFmtId="0" fontId="162" fillId="45" borderId="97" xfId="8733" applyFont="1" applyFill="1" applyBorder="1" applyAlignment="1">
      <alignment horizontal="center"/>
    </xf>
    <xf numFmtId="0" fontId="162" fillId="45" borderId="2" xfId="8733" applyFont="1" applyFill="1" applyBorder="1" applyAlignment="1">
      <alignment horizontal="center"/>
    </xf>
    <xf numFmtId="0" fontId="162" fillId="45" borderId="7" xfId="8733" applyFont="1" applyFill="1" applyBorder="1" applyAlignment="1">
      <alignment horizontal="center"/>
    </xf>
    <xf numFmtId="0" fontId="162" fillId="45" borderId="3" xfId="8733" applyFont="1" applyFill="1" applyBorder="1" applyAlignment="1">
      <alignment horizontal="center"/>
    </xf>
    <xf numFmtId="0" fontId="162" fillId="45" borderId="4" xfId="8733" applyFont="1" applyFill="1" applyBorder="1" applyAlignment="1">
      <alignment horizontal="center"/>
    </xf>
    <xf numFmtId="0" fontId="162" fillId="45" borderId="5" xfId="8733" applyFont="1" applyFill="1" applyBorder="1" applyAlignment="1">
      <alignment horizontal="center"/>
    </xf>
    <xf numFmtId="0" fontId="162" fillId="45" borderId="81" xfId="8733" applyFont="1" applyFill="1" applyBorder="1" applyAlignment="1">
      <alignment horizontal="center"/>
    </xf>
    <xf numFmtId="0" fontId="91" fillId="45" borderId="80" xfId="8733" applyFont="1" applyFill="1" applyBorder="1" applyAlignment="1">
      <alignment horizontal="center"/>
    </xf>
    <xf numFmtId="0" fontId="91" fillId="45" borderId="79" xfId="8733" applyFont="1" applyFill="1" applyBorder="1" applyAlignment="1">
      <alignment horizontal="center"/>
    </xf>
    <xf numFmtId="0" fontId="91" fillId="45" borderId="78" xfId="8733" applyFont="1" applyFill="1" applyBorder="1" applyAlignment="1">
      <alignment horizontal="center"/>
    </xf>
    <xf numFmtId="0" fontId="158" fillId="48" borderId="80" xfId="8733" applyFont="1" applyFill="1" applyBorder="1" applyAlignment="1" applyProtection="1">
      <alignment horizontal="center"/>
      <protection locked="0"/>
    </xf>
    <xf numFmtId="0" fontId="158" fillId="48" borderId="79" xfId="8733" applyFont="1" applyFill="1" applyBorder="1" applyAlignment="1" applyProtection="1">
      <alignment horizontal="center"/>
      <protection locked="0"/>
    </xf>
    <xf numFmtId="0" fontId="158" fillId="48" borderId="78" xfId="8733" applyFont="1" applyFill="1" applyBorder="1" applyAlignment="1" applyProtection="1">
      <alignment horizontal="center"/>
      <protection locked="0"/>
    </xf>
    <xf numFmtId="1" fontId="1" fillId="44" borderId="11" xfId="8733" applyNumberFormat="1" applyFill="1" applyBorder="1" applyAlignment="1">
      <alignment horizontal="center"/>
    </xf>
    <xf numFmtId="0" fontId="1" fillId="44" borderId="11" xfId="8733" applyFill="1" applyBorder="1" applyAlignment="1">
      <alignment horizontal="center"/>
    </xf>
    <xf numFmtId="0" fontId="159" fillId="45" borderId="11" xfId="8733" applyFont="1" applyFill="1" applyBorder="1" applyAlignment="1">
      <alignment horizontal="right" wrapText="1"/>
    </xf>
    <xf numFmtId="0" fontId="165" fillId="45" borderId="11" xfId="8733" applyFont="1" applyFill="1" applyBorder="1" applyAlignment="1">
      <alignment horizontal="right"/>
    </xf>
    <xf numFmtId="14" fontId="158" fillId="48" borderId="11" xfId="8733" applyNumberFormat="1" applyFont="1" applyFill="1" applyBorder="1" applyAlignment="1" applyProtection="1">
      <alignment horizontal="center"/>
      <protection locked="0"/>
    </xf>
    <xf numFmtId="0" fontId="158" fillId="48" borderId="11" xfId="8733" applyFont="1" applyFill="1" applyBorder="1" applyAlignment="1" applyProtection="1">
      <alignment horizontal="center"/>
      <protection locked="0"/>
    </xf>
    <xf numFmtId="168" fontId="163" fillId="44" borderId="11" xfId="8734" applyNumberFormat="1" applyFont="1" applyFill="1" applyBorder="1" applyAlignment="1" applyProtection="1">
      <alignment horizontal="left"/>
    </xf>
    <xf numFmtId="0" fontId="158" fillId="44" borderId="80" xfId="8733" applyFont="1" applyFill="1" applyBorder="1" applyAlignment="1">
      <alignment horizontal="left"/>
    </xf>
    <xf numFmtId="0" fontId="158" fillId="44" borderId="79" xfId="8733" applyFont="1" applyFill="1" applyBorder="1" applyAlignment="1">
      <alignment horizontal="left"/>
    </xf>
    <xf numFmtId="0" fontId="158" fillId="44" borderId="78" xfId="8733" applyFont="1" applyFill="1" applyBorder="1" applyAlignment="1">
      <alignment horizontal="left"/>
    </xf>
    <xf numFmtId="0" fontId="159" fillId="45" borderId="11" xfId="8733" applyFont="1" applyFill="1" applyBorder="1" applyAlignment="1">
      <alignment horizontal="right"/>
    </xf>
    <xf numFmtId="1" fontId="158" fillId="48" borderId="11" xfId="8733" applyNumberFormat="1" applyFont="1" applyFill="1" applyBorder="1" applyAlignment="1" applyProtection="1">
      <alignment horizontal="center"/>
      <protection locked="0"/>
    </xf>
    <xf numFmtId="0" fontId="1" fillId="44" borderId="80" xfId="8733" applyFill="1" applyBorder="1" applyAlignment="1">
      <alignment horizontal="center"/>
    </xf>
    <xf numFmtId="0" fontId="1" fillId="44" borderId="79" xfId="8733" applyFill="1" applyBorder="1" applyAlignment="1">
      <alignment horizontal="center"/>
    </xf>
    <xf numFmtId="0" fontId="1" fillId="44" borderId="78" xfId="8733" applyFill="1" applyBorder="1" applyAlignment="1">
      <alignment horizontal="center"/>
    </xf>
    <xf numFmtId="0" fontId="170" fillId="51" borderId="65" xfId="8733" applyFont="1" applyFill="1" applyBorder="1" applyAlignment="1">
      <alignment horizontal="center"/>
    </xf>
    <xf numFmtId="0" fontId="170" fillId="51" borderId="29" xfId="8733" applyFont="1" applyFill="1" applyBorder="1" applyAlignment="1">
      <alignment horizontal="center"/>
    </xf>
    <xf numFmtId="0" fontId="170" fillId="51" borderId="31" xfId="8733" applyFont="1" applyFill="1" applyBorder="1" applyAlignment="1">
      <alignment horizontal="center"/>
    </xf>
    <xf numFmtId="0" fontId="155" fillId="48" borderId="66" xfId="8733" applyFont="1" applyFill="1" applyBorder="1" applyAlignment="1">
      <alignment horizontal="center"/>
    </xf>
    <xf numFmtId="0" fontId="155" fillId="48" borderId="0" xfId="8733" applyFont="1" applyFill="1" applyAlignment="1">
      <alignment horizontal="center"/>
    </xf>
    <xf numFmtId="0" fontId="155" fillId="48" borderId="41" xfId="8733" applyFont="1" applyFill="1" applyBorder="1" applyAlignment="1">
      <alignment horizontal="center"/>
    </xf>
    <xf numFmtId="168" fontId="16" fillId="0" borderId="11" xfId="569" applyNumberFormat="1" applyBorder="1"/>
    <xf numFmtId="168" fontId="16" fillId="0" borderId="3" xfId="569" applyNumberFormat="1" applyBorder="1"/>
    <xf numFmtId="168" fontId="16" fillId="0" borderId="4" xfId="569" applyNumberFormat="1" applyBorder="1"/>
    <xf numFmtId="168" fontId="16" fillId="0" borderId="5" xfId="569" applyNumberFormat="1" applyBorder="1"/>
    <xf numFmtId="168" fontId="16" fillId="0" borderId="11" xfId="569" applyNumberFormat="1" applyBorder="1" applyAlignment="1">
      <alignment wrapText="1"/>
    </xf>
    <xf numFmtId="168" fontId="16" fillId="0" borderId="11" xfId="569" applyNumberFormat="1" applyBorder="1" applyAlignment="1">
      <alignment horizontal="right"/>
    </xf>
    <xf numFmtId="9" fontId="16" fillId="0" borderId="15" xfId="569" applyNumberFormat="1" applyBorder="1" applyAlignment="1">
      <alignment horizontal="center"/>
    </xf>
    <xf numFmtId="168" fontId="16" fillId="0" borderId="11" xfId="569" applyNumberFormat="1" applyBorder="1" applyAlignment="1">
      <alignment horizontal="center"/>
    </xf>
    <xf numFmtId="0" fontId="16" fillId="0" borderId="11" xfId="569" applyBorder="1" applyAlignment="1">
      <alignment horizontal="center"/>
    </xf>
    <xf numFmtId="176" fontId="16" fillId="5" borderId="3" xfId="569" applyNumberFormat="1" applyFill="1" applyBorder="1" applyAlignment="1" applyProtection="1">
      <alignment horizontal="right"/>
      <protection locked="0"/>
    </xf>
    <xf numFmtId="176" fontId="16" fillId="5" borderId="4" xfId="569" applyNumberFormat="1" applyFill="1" applyBorder="1" applyAlignment="1" applyProtection="1">
      <alignment horizontal="right"/>
      <protection locked="0"/>
    </xf>
    <xf numFmtId="176" fontId="16" fillId="5" borderId="5" xfId="569" applyNumberFormat="1" applyFill="1" applyBorder="1" applyAlignment="1" applyProtection="1">
      <alignment horizontal="right"/>
      <protection locked="0"/>
    </xf>
    <xf numFmtId="0" fontId="96" fillId="0" borderId="0" xfId="0" applyFont="1" applyAlignment="1">
      <alignment horizontal="left" vertical="top" wrapText="1"/>
    </xf>
    <xf numFmtId="0" fontId="23" fillId="0" borderId="3" xfId="569" applyFont="1" applyBorder="1" applyAlignment="1">
      <alignment horizontal="right"/>
    </xf>
    <xf numFmtId="0" fontId="23" fillId="0" borderId="4" xfId="569" applyFont="1" applyBorder="1" applyAlignment="1">
      <alignment horizontal="right"/>
    </xf>
    <xf numFmtId="0" fontId="23" fillId="0" borderId="5" xfId="569" applyFont="1" applyBorder="1" applyAlignment="1">
      <alignment horizontal="right"/>
    </xf>
    <xf numFmtId="0" fontId="23" fillId="0" borderId="6" xfId="569" applyFont="1" applyBorder="1" applyAlignment="1">
      <alignment horizontal="center"/>
    </xf>
    <xf numFmtId="168" fontId="16" fillId="0" borderId="3" xfId="569" applyNumberFormat="1" applyBorder="1" applyAlignment="1">
      <alignment horizontal="center"/>
    </xf>
    <xf numFmtId="0" fontId="16" fillId="0" borderId="4" xfId="569" applyBorder="1" applyAlignment="1">
      <alignment horizontal="center"/>
    </xf>
    <xf numFmtId="0" fontId="16" fillId="0" borderId="5" xfId="569" applyBorder="1" applyAlignment="1">
      <alignment horizontal="center"/>
    </xf>
    <xf numFmtId="0" fontId="96" fillId="0" borderId="0" xfId="569" applyFont="1" applyAlignment="1">
      <alignment horizontal="left" wrapText="1"/>
    </xf>
    <xf numFmtId="168" fontId="16" fillId="0" borderId="3" xfId="569" applyNumberFormat="1" applyBorder="1" applyAlignment="1">
      <alignment horizontal="right"/>
    </xf>
    <xf numFmtId="168" fontId="16" fillId="0" borderId="4" xfId="569" applyNumberFormat="1" applyBorder="1" applyAlignment="1">
      <alignment horizontal="right"/>
    </xf>
    <xf numFmtId="168" fontId="16" fillId="0" borderId="5" xfId="569" applyNumberFormat="1" applyBorder="1" applyAlignment="1">
      <alignment horizontal="right"/>
    </xf>
    <xf numFmtId="0" fontId="23" fillId="0" borderId="16" xfId="271" applyFont="1" applyBorder="1" applyAlignment="1">
      <alignment horizontal="center"/>
    </xf>
    <xf numFmtId="168" fontId="16" fillId="0" borderId="4" xfId="569" applyNumberFormat="1" applyBorder="1" applyAlignment="1">
      <alignment horizontal="center"/>
    </xf>
    <xf numFmtId="168" fontId="16" fillId="0" borderId="5" xfId="569" applyNumberFormat="1" applyBorder="1" applyAlignment="1">
      <alignment horizontal="center"/>
    </xf>
    <xf numFmtId="0" fontId="23" fillId="0" borderId="11" xfId="569" applyFont="1" applyBorder="1" applyAlignment="1">
      <alignment horizontal="center" wrapText="1"/>
    </xf>
    <xf numFmtId="0" fontId="23" fillId="0" borderId="11" xfId="569" applyFont="1" applyBorder="1" applyAlignment="1">
      <alignment horizontal="center"/>
    </xf>
    <xf numFmtId="165" fontId="16" fillId="0" borderId="11" xfId="569" applyNumberFormat="1" applyBorder="1" applyAlignment="1" applyProtection="1">
      <alignment horizontal="center"/>
      <protection locked="0"/>
    </xf>
    <xf numFmtId="0" fontId="45" fillId="0" borderId="0" xfId="569" applyFont="1" applyAlignment="1">
      <alignment horizontal="left"/>
    </xf>
    <xf numFmtId="5" fontId="16" fillId="0" borderId="5" xfId="569" applyNumberFormat="1" applyBorder="1" applyAlignment="1">
      <alignment horizontal="center"/>
    </xf>
    <xf numFmtId="5" fontId="16" fillId="0" borderId="11" xfId="569" applyNumberFormat="1" applyBorder="1" applyAlignment="1">
      <alignment horizontal="center"/>
    </xf>
    <xf numFmtId="5" fontId="16" fillId="0" borderId="3" xfId="569" applyNumberFormat="1" applyBorder="1" applyAlignment="1">
      <alignment horizontal="center"/>
    </xf>
    <xf numFmtId="5" fontId="16" fillId="0" borderId="4" xfId="569" applyNumberFormat="1" applyBorder="1" applyAlignment="1">
      <alignment horizontal="center"/>
    </xf>
    <xf numFmtId="168" fontId="16" fillId="5" borderId="5" xfId="569" applyNumberFormat="1" applyFill="1" applyBorder="1" applyAlignment="1" applyProtection="1">
      <alignment horizontal="center"/>
      <protection locked="0"/>
    </xf>
    <xf numFmtId="168" fontId="16" fillId="5" borderId="11" xfId="569" applyNumberFormat="1" applyFill="1" applyBorder="1" applyAlignment="1" applyProtection="1">
      <alignment horizontal="center"/>
      <protection locked="0"/>
    </xf>
    <xf numFmtId="9" fontId="16" fillId="0" borderId="5" xfId="569" applyNumberFormat="1" applyBorder="1" applyAlignment="1">
      <alignment horizontal="center"/>
    </xf>
    <xf numFmtId="9" fontId="16" fillId="0" borderId="11" xfId="569" applyNumberFormat="1" applyBorder="1" applyAlignment="1">
      <alignment horizontal="center"/>
    </xf>
    <xf numFmtId="9" fontId="16" fillId="0" borderId="9" xfId="569" applyNumberFormat="1" applyBorder="1" applyAlignment="1">
      <alignment horizontal="center" vertical="center"/>
    </xf>
    <xf numFmtId="9" fontId="16" fillId="0" borderId="6" xfId="569" applyNumberFormat="1" applyBorder="1" applyAlignment="1">
      <alignment horizontal="center" vertical="center"/>
    </xf>
    <xf numFmtId="9" fontId="16" fillId="0" borderId="10" xfId="569" applyNumberFormat="1" applyBorder="1" applyAlignment="1">
      <alignment horizontal="center" vertical="center"/>
    </xf>
    <xf numFmtId="168" fontId="16" fillId="2" borderId="3" xfId="569" applyNumberFormat="1" applyFill="1" applyBorder="1" applyAlignment="1">
      <alignment horizontal="center"/>
    </xf>
    <xf numFmtId="168" fontId="16" fillId="2" borderId="4" xfId="569" applyNumberFormat="1" applyFill="1" applyBorder="1" applyAlignment="1">
      <alignment horizontal="center"/>
    </xf>
    <xf numFmtId="168" fontId="16" fillId="2" borderId="5" xfId="569" applyNumberFormat="1" applyFill="1" applyBorder="1" applyAlignment="1">
      <alignment horizontal="center"/>
    </xf>
    <xf numFmtId="168" fontId="16" fillId="5" borderId="10" xfId="569" applyNumberFormat="1" applyFill="1" applyBorder="1" applyAlignment="1" applyProtection="1">
      <alignment horizontal="center"/>
      <protection locked="0"/>
    </xf>
    <xf numFmtId="168" fontId="16" fillId="5" borderId="13" xfId="569" applyNumberFormat="1" applyFill="1" applyBorder="1" applyAlignment="1" applyProtection="1">
      <alignment horizontal="center"/>
      <protection locked="0"/>
    </xf>
    <xf numFmtId="0" fontId="22" fillId="3" borderId="2" xfId="569" applyFont="1" applyFill="1" applyBorder="1" applyAlignment="1">
      <alignment horizontal="center" vertical="center"/>
    </xf>
    <xf numFmtId="0" fontId="22" fillId="3" borderId="16" xfId="569" applyFont="1" applyFill="1" applyBorder="1" applyAlignment="1">
      <alignment horizontal="center" vertical="center"/>
    </xf>
    <xf numFmtId="168" fontId="16" fillId="0" borderId="7" xfId="569" applyNumberFormat="1" applyBorder="1" applyAlignment="1">
      <alignment horizontal="center"/>
    </xf>
    <xf numFmtId="168" fontId="16" fillId="0" borderId="15" xfId="569" applyNumberFormat="1" applyBorder="1" applyAlignment="1">
      <alignment horizontal="center"/>
    </xf>
    <xf numFmtId="0" fontId="23" fillId="0" borderId="3" xfId="569" applyFont="1" applyBorder="1" applyAlignment="1">
      <alignment horizontal="left"/>
    </xf>
    <xf numFmtId="0" fontId="23" fillId="0" borderId="5" xfId="569" applyFont="1" applyBorder="1" applyAlignment="1">
      <alignment horizontal="left"/>
    </xf>
    <xf numFmtId="0" fontId="24" fillId="0" borderId="4" xfId="569" applyFont="1" applyBorder="1" applyAlignment="1">
      <alignment horizontal="left"/>
    </xf>
    <xf numFmtId="0" fontId="24" fillId="0" borderId="5" xfId="569" applyFont="1" applyBorder="1" applyAlignment="1">
      <alignment horizontal="left"/>
    </xf>
    <xf numFmtId="179" fontId="23" fillId="0" borderId="0" xfId="569" applyNumberFormat="1" applyFont="1" applyAlignment="1">
      <alignment horizontal="center" wrapText="1"/>
    </xf>
    <xf numFmtId="164" fontId="23" fillId="0" borderId="0" xfId="569" applyNumberFormat="1" applyFont="1" applyAlignment="1">
      <alignment horizontal="center" wrapText="1"/>
    </xf>
    <xf numFmtId="0" fontId="16" fillId="0" borderId="3" xfId="569" applyBorder="1" applyAlignment="1">
      <alignment horizontal="right"/>
    </xf>
    <xf numFmtId="0" fontId="16" fillId="0" borderId="4" xfId="569" applyBorder="1" applyAlignment="1">
      <alignment horizontal="right"/>
    </xf>
    <xf numFmtId="0" fontId="16" fillId="0" borderId="5" xfId="569" applyBorder="1" applyAlignment="1">
      <alignment horizontal="right"/>
    </xf>
    <xf numFmtId="0" fontId="24" fillId="0" borderId="3" xfId="569" applyFont="1" applyBorder="1" applyAlignment="1">
      <alignment horizontal="right"/>
    </xf>
    <xf numFmtId="0" fontId="24" fillId="0" borderId="4" xfId="569" applyFont="1" applyBorder="1" applyAlignment="1">
      <alignment horizontal="right"/>
    </xf>
    <xf numFmtId="0" fontId="24" fillId="0" borderId="5" xfId="569" applyFont="1" applyBorder="1" applyAlignment="1">
      <alignment horizontal="right"/>
    </xf>
    <xf numFmtId="165" fontId="111" fillId="0" borderId="55" xfId="4496" applyNumberFormat="1" applyFont="1" applyBorder="1" applyAlignment="1">
      <alignment horizontal="center" vertical="top" wrapText="1"/>
    </xf>
    <xf numFmtId="165" fontId="111" fillId="0" borderId="6" xfId="4496" applyNumberFormat="1" applyFont="1" applyBorder="1" applyAlignment="1">
      <alignment horizontal="center" vertical="top" wrapText="1"/>
    </xf>
    <xf numFmtId="165" fontId="111" fillId="0" borderId="60" xfId="4496" applyNumberFormat="1" applyFont="1" applyBorder="1" applyAlignment="1">
      <alignment horizontal="center" vertical="top" wrapText="1"/>
    </xf>
    <xf numFmtId="165" fontId="111" fillId="0" borderId="4" xfId="4496" applyNumberFormat="1" applyFont="1" applyBorder="1" applyAlignment="1">
      <alignment horizontal="center" vertical="top" wrapText="1"/>
    </xf>
    <xf numFmtId="0" fontId="111" fillId="5" borderId="60" xfId="4496" applyFont="1" applyFill="1" applyBorder="1" applyAlignment="1" applyProtection="1">
      <alignment horizontal="center"/>
      <protection locked="0"/>
    </xf>
    <xf numFmtId="0" fontId="111" fillId="5" borderId="4" xfId="4496" applyFont="1" applyFill="1" applyBorder="1" applyAlignment="1" applyProtection="1">
      <alignment horizontal="center"/>
      <protection locked="0"/>
    </xf>
    <xf numFmtId="0" fontId="111" fillId="5" borderId="6" xfId="4496" applyFont="1" applyFill="1" applyBorder="1" applyAlignment="1" applyProtection="1">
      <alignment horizontal="center"/>
      <protection locked="0"/>
    </xf>
    <xf numFmtId="0" fontId="16" fillId="0" borderId="50" xfId="4495" applyFont="1" applyBorder="1" applyAlignment="1">
      <alignment horizontal="left" vertical="center" wrapText="1"/>
    </xf>
    <xf numFmtId="0" fontId="16" fillId="0" borderId="51" xfId="4495" applyFont="1" applyBorder="1" applyAlignment="1">
      <alignment horizontal="left" vertical="center" wrapText="1"/>
    </xf>
    <xf numFmtId="0" fontId="16" fillId="0" borderId="52" xfId="4495" applyFont="1" applyBorder="1" applyAlignment="1">
      <alignment horizontal="left" vertical="center" wrapText="1"/>
    </xf>
    <xf numFmtId="0" fontId="16" fillId="0" borderId="57" xfId="4495" applyFont="1" applyBorder="1" applyAlignment="1">
      <alignment horizontal="left" vertical="center" wrapText="1"/>
    </xf>
    <xf numFmtId="0" fontId="16" fillId="0" borderId="58" xfId="4495" applyFont="1" applyBorder="1" applyAlignment="1">
      <alignment horizontal="left" vertical="center" wrapText="1"/>
    </xf>
    <xf numFmtId="0" fontId="16" fillId="0" borderId="59" xfId="4495" applyFont="1" applyBorder="1" applyAlignment="1">
      <alignment horizontal="left" vertical="center" wrapText="1"/>
    </xf>
    <xf numFmtId="0" fontId="16" fillId="0" borderId="53" xfId="4495" applyFont="1" applyBorder="1" applyAlignment="1">
      <alignment horizontal="left" vertical="center" wrapText="1"/>
    </xf>
    <xf numFmtId="0" fontId="16" fillId="0" borderId="0" xfId="4495" applyFont="1" applyAlignment="1">
      <alignment horizontal="left" vertical="center" wrapText="1"/>
    </xf>
    <xf numFmtId="0" fontId="16" fillId="0" borderId="54" xfId="4495" applyFont="1" applyBorder="1" applyAlignment="1">
      <alignment horizontal="left" vertical="center" wrapText="1"/>
    </xf>
    <xf numFmtId="0" fontId="23" fillId="0" borderId="0" xfId="4495" applyFont="1" applyAlignment="1">
      <alignment horizontal="right"/>
    </xf>
    <xf numFmtId="0" fontId="111" fillId="0" borderId="50" xfId="4496" applyFont="1" applyBorder="1" applyAlignment="1">
      <alignment horizontal="left" vertical="top" wrapText="1"/>
    </xf>
    <xf numFmtId="0" fontId="111" fillId="0" borderId="51" xfId="4496" applyFont="1" applyBorder="1" applyAlignment="1">
      <alignment horizontal="left" vertical="top" wrapText="1"/>
    </xf>
    <xf numFmtId="0" fontId="111" fillId="0" borderId="52" xfId="4496" applyFont="1" applyBorder="1" applyAlignment="1">
      <alignment horizontal="left" vertical="top" wrapText="1"/>
    </xf>
    <xf numFmtId="0" fontId="111" fillId="0" borderId="53" xfId="4496" applyFont="1" applyBorder="1" applyAlignment="1">
      <alignment horizontal="left" vertical="top" wrapText="1"/>
    </xf>
    <xf numFmtId="0" fontId="111" fillId="0" borderId="0" xfId="4496" applyFont="1" applyAlignment="1">
      <alignment horizontal="left" vertical="top" wrapText="1"/>
    </xf>
    <xf numFmtId="0" fontId="111" fillId="0" borderId="54" xfId="4496" applyFont="1" applyBorder="1" applyAlignment="1">
      <alignment horizontal="left" vertical="top" wrapText="1"/>
    </xf>
    <xf numFmtId="0" fontId="111" fillId="0" borderId="57" xfId="4496" applyFont="1" applyBorder="1" applyAlignment="1">
      <alignment horizontal="left" vertical="top" wrapText="1"/>
    </xf>
    <xf numFmtId="0" fontId="111" fillId="0" borderId="58" xfId="4496" applyFont="1" applyBorder="1" applyAlignment="1">
      <alignment horizontal="left" vertical="top" wrapText="1"/>
    </xf>
    <xf numFmtId="0" fontId="111" fillId="0" borderId="59" xfId="4496" applyFont="1" applyBorder="1" applyAlignment="1">
      <alignment horizontal="left" vertical="top" wrapText="1"/>
    </xf>
    <xf numFmtId="0" fontId="111" fillId="5" borderId="55" xfId="4496" applyFont="1" applyFill="1" applyBorder="1" applyAlignment="1" applyProtection="1">
      <alignment horizontal="center"/>
      <protection locked="0"/>
    </xf>
    <xf numFmtId="0" fontId="111" fillId="0" borderId="47" xfId="4496" applyFont="1" applyBorder="1"/>
    <xf numFmtId="0" fontId="111" fillId="0" borderId="48" xfId="4496" applyFont="1" applyBorder="1"/>
    <xf numFmtId="0" fontId="111" fillId="0" borderId="49" xfId="4496" applyFont="1" applyBorder="1"/>
    <xf numFmtId="0" fontId="16" fillId="0" borderId="47" xfId="4495" applyFont="1" applyBorder="1" applyAlignment="1">
      <alignment horizontal="left" vertical="center" wrapText="1"/>
    </xf>
    <xf numFmtId="0" fontId="16" fillId="0" borderId="48" xfId="4495" applyFont="1" applyBorder="1" applyAlignment="1">
      <alignment horizontal="left" vertical="center" wrapText="1"/>
    </xf>
    <xf numFmtId="0" fontId="16" fillId="0" borderId="49" xfId="4495" applyFont="1" applyBorder="1" applyAlignment="1">
      <alignment horizontal="left" vertical="center" wrapText="1"/>
    </xf>
    <xf numFmtId="0" fontId="111" fillId="0" borderId="55" xfId="4496" applyFont="1" applyBorder="1" applyAlignment="1">
      <alignment horizontal="center" vertical="top" wrapText="1"/>
    </xf>
    <xf numFmtId="0" fontId="111" fillId="0" borderId="6" xfId="4496" applyFont="1" applyBorder="1" applyAlignment="1">
      <alignment horizontal="center" vertical="top" wrapText="1"/>
    </xf>
    <xf numFmtId="0" fontId="22" fillId="3" borderId="2" xfId="4495" applyFont="1" applyFill="1" applyBorder="1" applyAlignment="1">
      <alignment horizontal="center" vertical="center"/>
    </xf>
    <xf numFmtId="0" fontId="22" fillId="3" borderId="16" xfId="4495" applyFont="1" applyFill="1" applyBorder="1" applyAlignment="1">
      <alignment horizontal="center" vertical="center"/>
    </xf>
    <xf numFmtId="0" fontId="23" fillId="0" borderId="48" xfId="4495" applyFont="1" applyBorder="1" applyAlignment="1">
      <alignment horizontal="left" vertical="top"/>
    </xf>
    <xf numFmtId="0" fontId="23" fillId="0" borderId="49" xfId="4495" applyFont="1" applyBorder="1" applyAlignment="1">
      <alignment horizontal="left" vertical="top"/>
    </xf>
    <xf numFmtId="1" fontId="16" fillId="0" borderId="3" xfId="4495" applyNumberFormat="1" applyFont="1" applyBorder="1" applyAlignment="1">
      <alignment horizontal="center"/>
    </xf>
    <xf numFmtId="1" fontId="16" fillId="0" borderId="4" xfId="4495" applyNumberFormat="1" applyFont="1" applyBorder="1" applyAlignment="1">
      <alignment horizontal="center"/>
    </xf>
    <xf numFmtId="1" fontId="16" fillId="0" borderId="5" xfId="4495" applyNumberFormat="1" applyFont="1" applyBorder="1" applyAlignment="1">
      <alignment horizontal="center"/>
    </xf>
    <xf numFmtId="0" fontId="16" fillId="0" borderId="50" xfId="4495" applyFont="1" applyBorder="1" applyAlignment="1">
      <alignment vertical="center" wrapText="1"/>
    </xf>
    <xf numFmtId="0" fontId="16" fillId="0" borderId="51" xfId="4495" applyFont="1" applyBorder="1" applyAlignment="1">
      <alignment vertical="center" wrapText="1"/>
    </xf>
    <xf numFmtId="0" fontId="16" fillId="0" borderId="52" xfId="4495" applyFont="1" applyBorder="1" applyAlignment="1">
      <alignment vertical="center" wrapText="1"/>
    </xf>
    <xf numFmtId="0" fontId="16" fillId="0" borderId="57" xfId="4495" applyFont="1" applyBorder="1" applyAlignment="1">
      <alignment vertical="center" wrapText="1"/>
    </xf>
    <xf numFmtId="0" fontId="16" fillId="0" borderId="58" xfId="4495" applyFont="1" applyBorder="1" applyAlignment="1">
      <alignment vertical="center" wrapText="1"/>
    </xf>
    <xf numFmtId="0" fontId="16" fillId="0" borderId="59" xfId="4495" applyFont="1" applyBorder="1" applyAlignment="1">
      <alignment vertical="center" wrapText="1"/>
    </xf>
    <xf numFmtId="0" fontId="111" fillId="43" borderId="55" xfId="4496" applyFont="1" applyFill="1" applyBorder="1" applyAlignment="1" applyProtection="1">
      <alignment horizontal="left" vertical="top" wrapText="1"/>
      <protection locked="0"/>
    </xf>
    <xf numFmtId="0" fontId="111" fillId="43" borderId="6" xfId="4496" applyFont="1" applyFill="1" applyBorder="1" applyAlignment="1" applyProtection="1">
      <alignment horizontal="left" vertical="top" wrapText="1"/>
      <protection locked="0"/>
    </xf>
    <xf numFmtId="0" fontId="111" fillId="43" borderId="56" xfId="4496" applyFont="1" applyFill="1" applyBorder="1" applyAlignment="1" applyProtection="1">
      <alignment horizontal="left" vertical="top" wrapText="1"/>
      <protection locked="0"/>
    </xf>
    <xf numFmtId="0" fontId="23" fillId="0" borderId="0" xfId="4495" applyFont="1" applyAlignment="1">
      <alignment horizontal="center" vertical="top"/>
    </xf>
    <xf numFmtId="0" fontId="16" fillId="55" borderId="6" xfId="4495" applyFont="1" applyFill="1" applyBorder="1" applyAlignment="1" applyProtection="1">
      <alignment horizontal="left"/>
      <protection locked="0"/>
    </xf>
    <xf numFmtId="168" fontId="111" fillId="0" borderId="55" xfId="4496" applyNumberFormat="1" applyFont="1" applyBorder="1" applyAlignment="1">
      <alignment horizontal="center" vertical="top"/>
    </xf>
    <xf numFmtId="168" fontId="111" fillId="0" borderId="6" xfId="4496" applyNumberFormat="1" applyFont="1" applyBorder="1" applyAlignment="1">
      <alignment horizontal="center" vertical="top"/>
    </xf>
    <xf numFmtId="10" fontId="111" fillId="0" borderId="3" xfId="4496" applyNumberFormat="1" applyFont="1" applyBorder="1" applyAlignment="1">
      <alignment horizontal="center" vertical="top" wrapText="1"/>
    </xf>
    <xf numFmtId="10" fontId="111" fillId="0" borderId="4" xfId="4496" applyNumberFormat="1" applyFont="1" applyBorder="1" applyAlignment="1">
      <alignment horizontal="center" vertical="top" wrapText="1"/>
    </xf>
    <xf numFmtId="10" fontId="111" fillId="0" borderId="5" xfId="4496" applyNumberFormat="1" applyFont="1" applyBorder="1" applyAlignment="1">
      <alignment horizontal="center" vertical="top" wrapText="1"/>
    </xf>
    <xf numFmtId="1" fontId="111" fillId="0" borderId="55" xfId="4496" applyNumberFormat="1" applyFont="1" applyBorder="1" applyAlignment="1">
      <alignment horizontal="center" vertical="top" wrapText="1"/>
    </xf>
    <xf numFmtId="1" fontId="111" fillId="0" borderId="6" xfId="4496" applyNumberFormat="1" applyFont="1" applyBorder="1" applyAlignment="1">
      <alignment horizontal="center" vertical="top" wrapText="1"/>
    </xf>
    <xf numFmtId="168" fontId="111" fillId="43" borderId="55" xfId="4496" applyNumberFormat="1" applyFont="1" applyFill="1" applyBorder="1" applyAlignment="1" applyProtection="1">
      <alignment horizontal="center" vertical="top" wrapText="1"/>
      <protection locked="0"/>
    </xf>
    <xf numFmtId="168" fontId="111" fillId="43" borderId="6" xfId="4496" applyNumberFormat="1" applyFont="1" applyFill="1" applyBorder="1" applyAlignment="1" applyProtection="1">
      <alignment horizontal="center" vertical="top" wrapText="1"/>
      <protection locked="0"/>
    </xf>
    <xf numFmtId="0" fontId="16" fillId="0" borderId="0" xfId="1192" applyAlignment="1">
      <alignment horizontal="right"/>
    </xf>
    <xf numFmtId="0" fontId="16" fillId="5" borderId="6" xfId="1192" applyFill="1" applyBorder="1" applyAlignment="1" applyProtection="1">
      <alignment horizontal="left"/>
      <protection locked="0"/>
    </xf>
    <xf numFmtId="168" fontId="16" fillId="43" borderId="6" xfId="4495" applyNumberFormat="1" applyFont="1" applyFill="1" applyBorder="1" applyAlignment="1" applyProtection="1">
      <alignment horizontal="right"/>
      <protection locked="0"/>
    </xf>
    <xf numFmtId="9" fontId="16" fillId="0" borderId="6" xfId="1192" applyNumberFormat="1" applyBorder="1" applyAlignment="1">
      <alignment horizontal="center"/>
    </xf>
    <xf numFmtId="9" fontId="16" fillId="0" borderId="6" xfId="1192" quotePrefix="1" applyNumberFormat="1" applyBorder="1" applyAlignment="1">
      <alignment horizontal="center"/>
    </xf>
    <xf numFmtId="9" fontId="16" fillId="0" borderId="0" xfId="1192" quotePrefix="1" applyNumberFormat="1" applyAlignment="1">
      <alignment horizontal="center"/>
    </xf>
    <xf numFmtId="1" fontId="16" fillId="5" borderId="2" xfId="1192" applyNumberFormat="1" applyFill="1" applyBorder="1" applyAlignment="1" applyProtection="1">
      <alignment horizontal="center"/>
      <protection locked="0"/>
    </xf>
    <xf numFmtId="9" fontId="16" fillId="5" borderId="4" xfId="1192" applyNumberFormat="1" applyFill="1" applyBorder="1" applyAlignment="1" applyProtection="1">
      <alignment horizontal="left"/>
      <protection locked="0"/>
    </xf>
    <xf numFmtId="168" fontId="16" fillId="0" borderId="0" xfId="1192" applyNumberFormat="1" applyAlignment="1">
      <alignment horizontal="right"/>
    </xf>
    <xf numFmtId="1" fontId="16" fillId="5" borderId="4" xfId="1192" applyNumberFormat="1" applyFill="1" applyBorder="1" applyAlignment="1" applyProtection="1">
      <alignment horizontal="center"/>
      <protection locked="0"/>
    </xf>
    <xf numFmtId="0" fontId="131" fillId="0" borderId="6" xfId="1192" applyFont="1" applyBorder="1" applyAlignment="1">
      <alignment horizontal="center"/>
    </xf>
    <xf numFmtId="168" fontId="16" fillId="5" borderId="4" xfId="1192" applyNumberFormat="1" applyFill="1" applyBorder="1" applyAlignment="1" applyProtection="1">
      <alignment horizontal="center"/>
      <protection locked="0"/>
    </xf>
    <xf numFmtId="0" fontId="16" fillId="0" borderId="6" xfId="1192" applyBorder="1" applyAlignment="1">
      <alignment horizontal="left"/>
    </xf>
    <xf numFmtId="2" fontId="16" fillId="0" borderId="0" xfId="1192" applyNumberFormat="1" applyAlignment="1">
      <alignment horizontal="right"/>
    </xf>
    <xf numFmtId="0" fontId="24" fillId="5" borderId="6" xfId="4495" applyFont="1" applyFill="1" applyBorder="1" applyAlignment="1" applyProtection="1">
      <alignment horizontal="left"/>
      <protection locked="0"/>
    </xf>
    <xf numFmtId="0" fontId="16" fillId="0" borderId="0" xfId="4495" applyFont="1" applyAlignment="1">
      <alignment horizontal="left"/>
    </xf>
    <xf numFmtId="0" fontId="16" fillId="5" borderId="6" xfId="4495" applyFont="1" applyFill="1" applyBorder="1" applyAlignment="1" applyProtection="1">
      <alignment horizontal="left"/>
      <protection locked="0"/>
    </xf>
    <xf numFmtId="0" fontId="45" fillId="5" borderId="6" xfId="4495" applyFont="1" applyFill="1" applyBorder="1" applyAlignment="1" applyProtection="1">
      <alignment horizontal="left"/>
      <protection locked="0"/>
    </xf>
    <xf numFmtId="0" fontId="16" fillId="5" borderId="6" xfId="4495" applyFont="1" applyFill="1" applyBorder="1" applyAlignment="1" applyProtection="1">
      <alignment horizontal="center"/>
      <protection locked="0"/>
    </xf>
    <xf numFmtId="0" fontId="16" fillId="44" borderId="6" xfId="4495" applyFont="1" applyFill="1" applyBorder="1" applyAlignment="1">
      <alignment horizontal="left"/>
    </xf>
    <xf numFmtId="1" fontId="16" fillId="0" borderId="11" xfId="4495" applyNumberFormat="1" applyFont="1" applyBorder="1" applyAlignment="1">
      <alignment horizontal="center"/>
    </xf>
    <xf numFmtId="0" fontId="16" fillId="0" borderId="11" xfId="4495" applyFont="1" applyBorder="1" applyAlignment="1">
      <alignment horizontal="center"/>
    </xf>
    <xf numFmtId="0" fontId="109" fillId="5" borderId="6" xfId="4495" applyFill="1" applyBorder="1" applyAlignment="1" applyProtection="1">
      <alignment horizontal="center"/>
      <protection locked="0"/>
    </xf>
    <xf numFmtId="0" fontId="23" fillId="0" borderId="0" xfId="4495" applyFont="1" applyAlignment="1">
      <alignment horizontal="left" vertical="top"/>
    </xf>
    <xf numFmtId="0" fontId="109" fillId="0" borderId="0" xfId="4495" applyAlignment="1" applyProtection="1">
      <alignment horizontal="center"/>
      <protection locked="0"/>
    </xf>
    <xf numFmtId="0" fontId="16" fillId="0" borderId="3" xfId="4495" applyFont="1" applyBorder="1" applyAlignment="1">
      <alignment horizontal="center"/>
    </xf>
    <xf numFmtId="0" fontId="16" fillId="0" borderId="4" xfId="4495" applyFont="1" applyBorder="1" applyAlignment="1">
      <alignment horizontal="center"/>
    </xf>
    <xf numFmtId="0" fontId="16" fillId="0" borderId="5" xfId="4495" applyFont="1" applyBorder="1" applyAlignment="1">
      <alignment horizontal="center"/>
    </xf>
    <xf numFmtId="168" fontId="16" fillId="0" borderId="6" xfId="4496" applyNumberFormat="1" applyFont="1" applyBorder="1" applyAlignment="1">
      <alignment horizontal="center"/>
    </xf>
    <xf numFmtId="9" fontId="16" fillId="0" borderId="4" xfId="543" applyNumberFormat="1" applyBorder="1" applyAlignment="1">
      <alignment horizontal="center"/>
    </xf>
    <xf numFmtId="0" fontId="16" fillId="0" borderId="4" xfId="4496" applyFont="1" applyBorder="1" applyAlignment="1">
      <alignment horizontal="center"/>
    </xf>
    <xf numFmtId="0" fontId="16" fillId="0" borderId="5" xfId="4496" applyFont="1" applyBorder="1" applyAlignment="1">
      <alignment horizontal="center"/>
    </xf>
    <xf numFmtId="168" fontId="16" fillId="0" borderId="6" xfId="4495" applyNumberFormat="1" applyFont="1" applyBorder="1" applyAlignment="1">
      <alignment horizontal="right"/>
    </xf>
    <xf numFmtId="168" fontId="107" fillId="0" borderId="6" xfId="4495" applyNumberFormat="1" applyFont="1" applyBorder="1" applyAlignment="1">
      <alignment horizontal="right"/>
    </xf>
    <xf numFmtId="6" fontId="16" fillId="0" borderId="3" xfId="1192" applyNumberFormat="1" applyBorder="1" applyAlignment="1">
      <alignment horizontal="right"/>
    </xf>
    <xf numFmtId="6" fontId="16" fillId="0" borderId="4" xfId="1192" applyNumberFormat="1" applyBorder="1" applyAlignment="1">
      <alignment horizontal="right"/>
    </xf>
    <xf numFmtId="6" fontId="16" fillId="0" borderId="5" xfId="1192" applyNumberFormat="1" applyBorder="1" applyAlignment="1">
      <alignment horizontal="right"/>
    </xf>
    <xf numFmtId="168" fontId="16" fillId="0" borderId="4" xfId="4495" applyNumberFormat="1" applyFont="1" applyBorder="1" applyAlignment="1">
      <alignment horizontal="right"/>
    </xf>
    <xf numFmtId="165" fontId="16" fillId="43" borderId="3" xfId="4495" applyNumberFormat="1" applyFont="1" applyFill="1" applyBorder="1" applyAlignment="1" applyProtection="1">
      <alignment horizontal="center"/>
      <protection locked="0"/>
    </xf>
    <xf numFmtId="165" fontId="16" fillId="43" borderId="4" xfId="4495" applyNumberFormat="1" applyFont="1" applyFill="1" applyBorder="1" applyAlignment="1" applyProtection="1">
      <alignment horizontal="center"/>
      <protection locked="0"/>
    </xf>
    <xf numFmtId="165" fontId="16" fillId="43" borderId="5" xfId="4495" applyNumberFormat="1" applyFont="1" applyFill="1" applyBorder="1" applyAlignment="1" applyProtection="1">
      <alignment horizontal="center"/>
      <protection locked="0"/>
    </xf>
    <xf numFmtId="165" fontId="16" fillId="0" borderId="6" xfId="1192" applyNumberFormat="1" applyBorder="1" applyAlignment="1">
      <alignment horizontal="right"/>
    </xf>
    <xf numFmtId="168" fontId="16" fillId="0" borderId="2" xfId="1192" applyNumberFormat="1" applyBorder="1" applyAlignment="1">
      <alignment horizontal="right"/>
    </xf>
    <xf numFmtId="165" fontId="16" fillId="0" borderId="0" xfId="1192" applyNumberFormat="1" applyAlignment="1">
      <alignment horizontal="right"/>
    </xf>
    <xf numFmtId="0" fontId="16" fillId="0" borderId="53" xfId="4495" applyFont="1" applyBorder="1" applyAlignment="1">
      <alignment horizontal="left" vertical="top" wrapText="1"/>
    </xf>
    <xf numFmtId="0" fontId="16" fillId="0" borderId="0" xfId="4495" applyFont="1" applyAlignment="1">
      <alignment horizontal="left" vertical="top" wrapText="1"/>
    </xf>
    <xf numFmtId="0" fontId="16" fillId="0" borderId="54" xfId="4495" applyFont="1" applyBorder="1" applyAlignment="1">
      <alignment horizontal="left" vertical="top" wrapText="1"/>
    </xf>
    <xf numFmtId="0" fontId="16" fillId="0" borderId="57" xfId="4495" applyFont="1" applyBorder="1" applyAlignment="1">
      <alignment horizontal="left" vertical="top" wrapText="1"/>
    </xf>
    <xf numFmtId="0" fontId="16" fillId="0" borderId="58" xfId="4495" applyFont="1" applyBorder="1" applyAlignment="1">
      <alignment horizontal="left" vertical="top" wrapText="1"/>
    </xf>
    <xf numFmtId="0" fontId="16" fillId="0" borderId="59" xfId="4495" applyFont="1" applyBorder="1" applyAlignment="1">
      <alignment horizontal="left" vertical="top" wrapText="1"/>
    </xf>
    <xf numFmtId="0" fontId="16" fillId="0" borderId="50" xfId="4495" applyFont="1" applyBorder="1" applyAlignment="1">
      <alignment horizontal="left" vertical="top" wrapText="1"/>
    </xf>
    <xf numFmtId="0" fontId="16" fillId="0" borderId="51" xfId="4495" applyFont="1" applyBorder="1" applyAlignment="1">
      <alignment horizontal="left" vertical="top" wrapText="1"/>
    </xf>
    <xf numFmtId="0" fontId="16" fillId="0" borderId="52" xfId="4495" applyFont="1" applyBorder="1" applyAlignment="1">
      <alignment horizontal="left" vertical="top" wrapText="1"/>
    </xf>
    <xf numFmtId="0" fontId="23" fillId="0" borderId="0" xfId="4495" applyFont="1"/>
    <xf numFmtId="0" fontId="16" fillId="43" borderId="53" xfId="4495" applyFont="1" applyFill="1" applyBorder="1" applyAlignment="1" applyProtection="1">
      <alignment vertical="top" wrapText="1"/>
      <protection locked="0"/>
    </xf>
    <xf numFmtId="0" fontId="16" fillId="43" borderId="0" xfId="4495" applyFont="1" applyFill="1" applyAlignment="1" applyProtection="1">
      <alignment vertical="top" wrapText="1"/>
      <protection locked="0"/>
    </xf>
    <xf numFmtId="0" fontId="16" fillId="43" borderId="54" xfId="4495" applyFont="1" applyFill="1" applyBorder="1" applyAlignment="1" applyProtection="1">
      <alignment vertical="top" wrapText="1"/>
      <protection locked="0"/>
    </xf>
    <xf numFmtId="0" fontId="16" fillId="43" borderId="55" xfId="4495" applyFont="1" applyFill="1" applyBorder="1" applyAlignment="1" applyProtection="1">
      <alignment vertical="top" wrapText="1"/>
      <protection locked="0"/>
    </xf>
    <xf numFmtId="0" fontId="16" fillId="43" borderId="6" xfId="4495" applyFont="1" applyFill="1" applyBorder="1" applyAlignment="1" applyProtection="1">
      <alignment vertical="top" wrapText="1"/>
      <protection locked="0"/>
    </xf>
    <xf numFmtId="0" fontId="16" fillId="43" borderId="56" xfId="4495" applyFont="1" applyFill="1" applyBorder="1" applyAlignment="1" applyProtection="1">
      <alignment vertical="top" wrapText="1"/>
      <protection locked="0"/>
    </xf>
    <xf numFmtId="0" fontId="16" fillId="43" borderId="0" xfId="4495" applyFont="1" applyFill="1" applyAlignment="1" applyProtection="1">
      <alignment horizontal="left" vertical="center" wrapText="1"/>
      <protection locked="0"/>
    </xf>
    <xf numFmtId="0" fontId="16" fillId="43" borderId="54" xfId="4495" applyFont="1" applyFill="1" applyBorder="1" applyAlignment="1" applyProtection="1">
      <alignment horizontal="left" vertical="center" wrapText="1"/>
      <protection locked="0"/>
    </xf>
    <xf numFmtId="0" fontId="16" fillId="43" borderId="6" xfId="4495" applyFont="1" applyFill="1" applyBorder="1" applyAlignment="1" applyProtection="1">
      <alignment horizontal="left" vertical="center" wrapText="1"/>
      <protection locked="0"/>
    </xf>
    <xf numFmtId="0" fontId="16" fillId="43" borderId="56" xfId="4495" applyFont="1" applyFill="1" applyBorder="1" applyAlignment="1" applyProtection="1">
      <alignment horizontal="left" vertical="center" wrapText="1"/>
      <protection locked="0"/>
    </xf>
    <xf numFmtId="0" fontId="119" fillId="0" borderId="0" xfId="4495" applyFont="1" applyAlignment="1">
      <alignment horizontal="left" vertical="top" wrapText="1"/>
    </xf>
    <xf numFmtId="0" fontId="109" fillId="5" borderId="55" xfId="4495" applyFill="1" applyBorder="1" applyAlignment="1" applyProtection="1">
      <alignment horizontal="center"/>
      <protection locked="0"/>
    </xf>
    <xf numFmtId="0" fontId="23" fillId="0" borderId="0" xfId="4495" applyFont="1" applyAlignment="1">
      <alignment horizontal="center"/>
    </xf>
    <xf numFmtId="0" fontId="23" fillId="0" borderId="54" xfId="4495" applyFont="1" applyBorder="1" applyAlignment="1">
      <alignment horizontal="center"/>
    </xf>
    <xf numFmtId="0" fontId="24" fillId="0" borderId="51" xfId="4495" applyFont="1" applyBorder="1" applyAlignment="1">
      <alignment horizontal="left" vertical="top" wrapText="1"/>
    </xf>
    <xf numFmtId="0" fontId="24" fillId="0" borderId="0" xfId="4495" applyFont="1" applyAlignment="1">
      <alignment horizontal="left" vertical="top" wrapText="1"/>
    </xf>
    <xf numFmtId="0" fontId="23" fillId="0" borderId="54" xfId="4495" applyFont="1" applyBorder="1" applyAlignment="1">
      <alignment horizontal="center" vertical="top"/>
    </xf>
    <xf numFmtId="0" fontId="109" fillId="5" borderId="62" xfId="4495" applyFill="1" applyBorder="1" applyAlignment="1" applyProtection="1">
      <alignment horizontal="center"/>
      <protection locked="0"/>
    </xf>
    <xf numFmtId="0" fontId="109" fillId="5" borderId="63" xfId="4495" applyFill="1" applyBorder="1" applyAlignment="1" applyProtection="1">
      <alignment horizontal="center"/>
      <protection locked="0"/>
    </xf>
    <xf numFmtId="0" fontId="16" fillId="0" borderId="0" xfId="4495" applyFont="1" applyAlignment="1">
      <alignment horizontal="left" vertical="center" wrapText="1" shrinkToFit="1"/>
    </xf>
    <xf numFmtId="0" fontId="16" fillId="5" borderId="6" xfId="4495" applyFont="1" applyFill="1" applyBorder="1" applyAlignment="1" applyProtection="1">
      <alignment horizontal="center" vertical="center" wrapText="1" shrinkToFit="1"/>
      <protection locked="0"/>
    </xf>
    <xf numFmtId="0" fontId="16" fillId="5" borderId="6" xfId="4495" applyFont="1" applyFill="1" applyBorder="1" applyAlignment="1" applyProtection="1">
      <alignment horizontal="left" wrapText="1" shrinkToFit="1"/>
      <protection locked="0"/>
    </xf>
    <xf numFmtId="0" fontId="16" fillId="43" borderId="6" xfId="1192" applyFill="1" applyBorder="1" applyAlignment="1" applyProtection="1">
      <alignment horizontal="left" vertical="top"/>
      <protection locked="0"/>
    </xf>
    <xf numFmtId="0" fontId="146" fillId="0" borderId="0" xfId="0" applyFont="1" applyAlignment="1" applyProtection="1">
      <alignment horizontal="left"/>
      <protection locked="0"/>
    </xf>
    <xf numFmtId="168" fontId="145" fillId="0" borderId="0" xfId="0" applyNumberFormat="1" applyFont="1" applyAlignment="1">
      <alignment horizontal="center" vertical="top" wrapText="1"/>
    </xf>
    <xf numFmtId="168" fontId="145" fillId="0" borderId="12" xfId="0" applyNumberFormat="1" applyFont="1" applyBorder="1" applyAlignment="1">
      <alignment horizontal="center" vertical="top" wrapText="1"/>
    </xf>
    <xf numFmtId="0" fontId="24" fillId="0" borderId="0" xfId="4495" applyFont="1" applyAlignment="1">
      <alignment horizontal="center"/>
    </xf>
    <xf numFmtId="0" fontId="16" fillId="0" borderId="0" xfId="4495" applyFont="1" applyAlignment="1">
      <alignment wrapText="1"/>
    </xf>
    <xf numFmtId="0" fontId="16" fillId="0" borderId="0" xfId="4495" applyFont="1" applyAlignment="1">
      <alignment horizontal="left" vertical="top" wrapText="1" shrinkToFit="1"/>
    </xf>
    <xf numFmtId="44" fontId="16" fillId="0" borderId="0" xfId="707" applyFont="1" applyFill="1" applyBorder="1" applyAlignment="1" applyProtection="1">
      <alignment horizontal="left" vertical="top" wrapText="1"/>
    </xf>
    <xf numFmtId="0" fontId="23" fillId="0" borderId="0" xfId="4495" applyFont="1" applyAlignment="1">
      <alignment horizontal="left" vertical="top" wrapText="1"/>
    </xf>
    <xf numFmtId="0" fontId="16" fillId="45" borderId="11" xfId="4495" applyFont="1" applyFill="1" applyBorder="1" applyAlignment="1">
      <alignment horizontal="center"/>
    </xf>
    <xf numFmtId="0" fontId="119" fillId="0" borderId="0" xfId="4495" applyFont="1" applyAlignment="1">
      <alignment horizontal="left" vertical="center" wrapText="1"/>
    </xf>
    <xf numFmtId="0" fontId="23" fillId="0" borderId="11" xfId="4495" applyFont="1" applyBorder="1" applyAlignment="1">
      <alignment horizontal="center"/>
    </xf>
    <xf numFmtId="0" fontId="24" fillId="0" borderId="58" xfId="4495" applyFont="1" applyBorder="1" applyAlignment="1">
      <alignment horizontal="left" vertical="top" wrapText="1"/>
    </xf>
    <xf numFmtId="0" fontId="23" fillId="0" borderId="51" xfId="4495" applyFont="1" applyBorder="1" applyAlignment="1">
      <alignment horizontal="center" vertical="top"/>
    </xf>
    <xf numFmtId="0" fontId="23" fillId="0" borderId="52" xfId="4495" applyFont="1" applyBorder="1" applyAlignment="1">
      <alignment horizontal="center" vertical="top"/>
    </xf>
    <xf numFmtId="0" fontId="109" fillId="5" borderId="50" xfId="4495" applyFill="1" applyBorder="1" applyAlignment="1">
      <alignment horizontal="center"/>
    </xf>
    <xf numFmtId="0" fontId="109" fillId="5" borderId="51" xfId="4495" applyFill="1" applyBorder="1" applyAlignment="1">
      <alignment horizontal="center"/>
    </xf>
    <xf numFmtId="0" fontId="45" fillId="0" borderId="51" xfId="4495" applyFont="1" applyBorder="1" applyAlignment="1">
      <alignment horizontal="left" wrapText="1"/>
    </xf>
    <xf numFmtId="0" fontId="45" fillId="0" borderId="0" xfId="4495" applyFont="1" applyAlignment="1">
      <alignment horizontal="left" wrapText="1"/>
    </xf>
    <xf numFmtId="0" fontId="109" fillId="5" borderId="53" xfId="4495" applyFill="1" applyBorder="1" applyAlignment="1">
      <alignment horizontal="center"/>
    </xf>
    <xf numFmtId="0" fontId="109" fillId="5" borderId="0" xfId="4495" applyFill="1" applyAlignment="1">
      <alignment horizontal="center"/>
    </xf>
    <xf numFmtId="0" fontId="109" fillId="5" borderId="55" xfId="4495" applyFill="1" applyBorder="1" applyAlignment="1">
      <alignment horizontal="center"/>
    </xf>
    <xf numFmtId="0" fontId="109" fillId="5" borderId="6" xfId="4495" applyFill="1" applyBorder="1" applyAlignment="1">
      <alignment horizontal="center"/>
    </xf>
    <xf numFmtId="0" fontId="24" fillId="5" borderId="0" xfId="4495" applyFont="1" applyFill="1" applyAlignment="1">
      <alignment horizontal="left" vertical="top" wrapText="1"/>
    </xf>
    <xf numFmtId="0" fontId="24" fillId="5" borderId="58" xfId="4495" applyFont="1" applyFill="1" applyBorder="1" applyAlignment="1">
      <alignment horizontal="left" vertical="top" wrapText="1"/>
    </xf>
    <xf numFmtId="0" fontId="23" fillId="0" borderId="4" xfId="4495" applyFont="1" applyBorder="1" applyAlignment="1">
      <alignment horizontal="left"/>
    </xf>
    <xf numFmtId="0" fontId="23" fillId="0" borderId="5" xfId="4495" applyFont="1" applyBorder="1" applyAlignment="1">
      <alignment horizontal="left"/>
    </xf>
    <xf numFmtId="1" fontId="23" fillId="0" borderId="4" xfId="4495" applyNumberFormat="1" applyFont="1" applyBorder="1" applyAlignment="1">
      <alignment horizontal="center" wrapText="1"/>
    </xf>
    <xf numFmtId="0" fontId="23" fillId="0" borderId="4" xfId="4495" applyFont="1" applyBorder="1" applyAlignment="1">
      <alignment horizontal="center" wrapText="1"/>
    </xf>
    <xf numFmtId="0" fontId="23" fillId="0" borderId="5" xfId="4495" applyFont="1" applyBorder="1" applyAlignment="1">
      <alignment horizontal="center" wrapText="1"/>
    </xf>
    <xf numFmtId="0" fontId="23" fillId="0" borderId="3" xfId="4495" applyFont="1" applyBorder="1" applyAlignment="1">
      <alignment horizontal="center" wrapText="1"/>
    </xf>
    <xf numFmtId="0" fontId="16" fillId="0" borderId="50" xfId="4496" applyFont="1" applyBorder="1" applyAlignment="1">
      <alignment horizontal="left" wrapText="1"/>
    </xf>
    <xf numFmtId="0" fontId="16" fillId="0" borderId="51" xfId="4496" applyFont="1" applyBorder="1" applyAlignment="1">
      <alignment horizontal="left" wrapText="1"/>
    </xf>
    <xf numFmtId="0" fontId="16" fillId="0" borderId="52" xfId="4496" applyFont="1" applyBorder="1" applyAlignment="1">
      <alignment horizontal="left" wrapText="1"/>
    </xf>
    <xf numFmtId="0" fontId="16" fillId="0" borderId="53" xfId="4496" applyFont="1" applyBorder="1" applyAlignment="1">
      <alignment horizontal="left" wrapText="1"/>
    </xf>
    <xf numFmtId="0" fontId="16" fillId="0" borderId="0" xfId="4496" applyFont="1" applyAlignment="1">
      <alignment horizontal="left" wrapText="1"/>
    </xf>
    <xf numFmtId="0" fontId="16" fillId="0" borderId="54" xfId="4496" applyFont="1" applyBorder="1" applyAlignment="1">
      <alignment horizontal="left" wrapText="1"/>
    </xf>
    <xf numFmtId="0" fontId="16" fillId="0" borderId="57" xfId="4496" applyFont="1" applyBorder="1" applyAlignment="1">
      <alignment horizontal="left" wrapText="1"/>
    </xf>
    <xf numFmtId="0" fontId="16" fillId="0" borderId="58" xfId="4496" applyFont="1" applyBorder="1" applyAlignment="1">
      <alignment horizontal="left" wrapText="1"/>
    </xf>
    <xf numFmtId="0" fontId="16" fillId="0" borderId="59" xfId="4496" applyFont="1" applyBorder="1" applyAlignment="1">
      <alignment horizontal="left" wrapText="1"/>
    </xf>
    <xf numFmtId="1" fontId="16" fillId="0" borderId="4" xfId="4496" applyNumberFormat="1" applyFont="1" applyBorder="1" applyAlignment="1">
      <alignment horizontal="center"/>
    </xf>
    <xf numFmtId="1" fontId="16" fillId="0" borderId="5" xfId="4496" applyNumberFormat="1" applyFont="1" applyBorder="1" applyAlignment="1">
      <alignment horizontal="center"/>
    </xf>
    <xf numFmtId="49" fontId="22" fillId="3" borderId="2" xfId="4495" applyNumberFormat="1" applyFont="1" applyFill="1" applyBorder="1" applyAlignment="1">
      <alignment horizontal="center" vertical="center" wrapText="1"/>
    </xf>
    <xf numFmtId="49" fontId="22" fillId="3" borderId="2" xfId="4495" applyNumberFormat="1" applyFont="1" applyFill="1" applyBorder="1" applyAlignment="1">
      <alignment horizontal="center" vertical="center"/>
    </xf>
    <xf numFmtId="49" fontId="22" fillId="3" borderId="0" xfId="4495" applyNumberFormat="1" applyFont="1" applyFill="1" applyAlignment="1">
      <alignment horizontal="center" vertical="center"/>
    </xf>
    <xf numFmtId="0" fontId="23" fillId="0" borderId="1" xfId="4495" applyFont="1" applyBorder="1" applyAlignment="1">
      <alignment horizontal="center" wrapText="1"/>
    </xf>
    <xf numFmtId="0" fontId="23" fillId="0" borderId="2" xfId="4495" applyFont="1" applyBorder="1" applyAlignment="1">
      <alignment horizontal="center" wrapText="1"/>
    </xf>
    <xf numFmtId="0" fontId="23" fillId="0" borderId="7" xfId="4495" applyFont="1" applyBorder="1" applyAlignment="1">
      <alignment horizontal="center" wrapText="1"/>
    </xf>
    <xf numFmtId="0" fontId="23" fillId="0" borderId="9" xfId="4495" applyFont="1" applyBorder="1" applyAlignment="1">
      <alignment horizontal="center" wrapText="1"/>
    </xf>
    <xf numFmtId="0" fontId="23" fillId="0" borderId="6" xfId="4495" applyFont="1" applyBorder="1" applyAlignment="1">
      <alignment horizontal="center" wrapText="1"/>
    </xf>
    <xf numFmtId="0" fontId="23" fillId="0" borderId="10" xfId="4495" applyFont="1" applyBorder="1" applyAlignment="1">
      <alignment horizontal="center" wrapText="1"/>
    </xf>
    <xf numFmtId="1" fontId="23" fillId="0" borderId="11" xfId="4495" applyNumberFormat="1" applyFont="1" applyBorder="1" applyAlignment="1">
      <alignment horizontal="center"/>
    </xf>
    <xf numFmtId="0" fontId="16" fillId="0" borderId="4" xfId="4495" applyFont="1" applyBorder="1" applyAlignment="1">
      <alignment horizontal="left"/>
    </xf>
    <xf numFmtId="0" fontId="16" fillId="0" borderId="5" xfId="4495" applyFont="1" applyBorder="1" applyAlignment="1">
      <alignment horizontal="left"/>
    </xf>
    <xf numFmtId="1" fontId="16" fillId="46" borderId="11" xfId="4495" applyNumberFormat="1" applyFont="1" applyFill="1" applyBorder="1" applyAlignment="1">
      <alignment horizontal="center"/>
    </xf>
    <xf numFmtId="0" fontId="23" fillId="0" borderId="3" xfId="4495" applyFont="1" applyBorder="1" applyAlignment="1">
      <alignment horizontal="left"/>
    </xf>
    <xf numFmtId="0" fontId="16" fillId="5" borderId="11" xfId="4495" applyFont="1" applyFill="1" applyBorder="1" applyAlignment="1" applyProtection="1">
      <alignment horizontal="center"/>
      <protection locked="0"/>
    </xf>
    <xf numFmtId="0" fontId="23" fillId="0" borderId="3" xfId="4495" applyFont="1" applyBorder="1" applyAlignment="1">
      <alignment horizontal="center"/>
    </xf>
    <xf numFmtId="0" fontId="23" fillId="0" borderId="4" xfId="4495" applyFont="1" applyBorder="1" applyAlignment="1">
      <alignment horizontal="center"/>
    </xf>
    <xf numFmtId="0" fontId="23" fillId="0" borderId="5" xfId="4495" applyFont="1" applyBorder="1" applyAlignment="1">
      <alignment horizontal="center"/>
    </xf>
    <xf numFmtId="164" fontId="54" fillId="0" borderId="1" xfId="4495" applyNumberFormat="1" applyFont="1" applyBorder="1" applyAlignment="1">
      <alignment horizontal="right" vertical="center"/>
    </xf>
    <xf numFmtId="164" fontId="54" fillId="0" borderId="2" xfId="4495" applyNumberFormat="1" applyFont="1" applyBorder="1" applyAlignment="1">
      <alignment horizontal="right" vertical="center"/>
    </xf>
    <xf numFmtId="164" fontId="54" fillId="0" borderId="7" xfId="4495" applyNumberFormat="1" applyFont="1" applyBorder="1" applyAlignment="1">
      <alignment horizontal="right" vertical="center"/>
    </xf>
    <xf numFmtId="164" fontId="54" fillId="0" borderId="9" xfId="4495" applyNumberFormat="1" applyFont="1" applyBorder="1" applyAlignment="1">
      <alignment horizontal="right" vertical="center"/>
    </xf>
    <xf numFmtId="164" fontId="54" fillId="0" borderId="6" xfId="4495" applyNumberFormat="1" applyFont="1" applyBorder="1" applyAlignment="1">
      <alignment horizontal="right" vertical="center"/>
    </xf>
    <xf numFmtId="164" fontId="54" fillId="0" borderId="10" xfId="4495" applyNumberFormat="1" applyFont="1" applyBorder="1" applyAlignment="1">
      <alignment horizontal="right" vertical="center"/>
    </xf>
    <xf numFmtId="180" fontId="54" fillId="0" borderId="1" xfId="4495" applyNumberFormat="1" applyFont="1" applyBorder="1" applyAlignment="1">
      <alignment horizontal="center" vertical="center"/>
    </xf>
    <xf numFmtId="180" fontId="54" fillId="0" borderId="2" xfId="4495" applyNumberFormat="1" applyFont="1" applyBorder="1" applyAlignment="1">
      <alignment horizontal="center" vertical="center"/>
    </xf>
    <xf numFmtId="180" fontId="54" fillId="0" borderId="7" xfId="4495" applyNumberFormat="1" applyFont="1" applyBorder="1" applyAlignment="1">
      <alignment horizontal="center" vertical="center"/>
    </xf>
    <xf numFmtId="180" fontId="54" fillId="0" borderId="9" xfId="4495" applyNumberFormat="1" applyFont="1" applyBorder="1" applyAlignment="1">
      <alignment horizontal="center" vertical="center"/>
    </xf>
    <xf numFmtId="180" fontId="54" fillId="0" borderId="6" xfId="4495" applyNumberFormat="1" applyFont="1" applyBorder="1" applyAlignment="1">
      <alignment horizontal="center" vertical="center"/>
    </xf>
    <xf numFmtId="180" fontId="54" fillId="0" borderId="10" xfId="4495" applyNumberFormat="1" applyFont="1" applyBorder="1" applyAlignment="1">
      <alignment horizontal="center" vertical="center"/>
    </xf>
    <xf numFmtId="0" fontId="16" fillId="0" borderId="6" xfId="1192" applyBorder="1" applyAlignment="1">
      <alignment horizontal="right"/>
    </xf>
    <xf numFmtId="0" fontId="111" fillId="0" borderId="50" xfId="4496" applyFont="1" applyBorder="1" applyAlignment="1">
      <alignment horizontal="left" wrapText="1"/>
    </xf>
    <xf numFmtId="0" fontId="111" fillId="0" borderId="51" xfId="4496" applyFont="1" applyBorder="1" applyAlignment="1">
      <alignment horizontal="left" wrapText="1"/>
    </xf>
    <xf numFmtId="0" fontId="111" fillId="0" borderId="52" xfId="4496" applyFont="1" applyBorder="1" applyAlignment="1">
      <alignment horizontal="left" wrapText="1"/>
    </xf>
    <xf numFmtId="0" fontId="111" fillId="0" borderId="57" xfId="4496" applyFont="1" applyBorder="1" applyAlignment="1">
      <alignment horizontal="left" wrapText="1"/>
    </xf>
    <xf numFmtId="0" fontId="111" fillId="0" borderId="58" xfId="4496" applyFont="1" applyBorder="1" applyAlignment="1">
      <alignment horizontal="left" wrapText="1"/>
    </xf>
    <xf numFmtId="0" fontId="111" fillId="0" borderId="59" xfId="4496" applyFont="1" applyBorder="1" applyAlignment="1">
      <alignment horizontal="left" wrapText="1"/>
    </xf>
    <xf numFmtId="0" fontId="109" fillId="0" borderId="53" xfId="4495" applyBorder="1" applyAlignment="1">
      <alignment horizontal="center"/>
    </xf>
    <xf numFmtId="0" fontId="109" fillId="0" borderId="0" xfId="4495" applyAlignment="1">
      <alignment horizontal="center"/>
    </xf>
    <xf numFmtId="0" fontId="24" fillId="5" borderId="0" xfId="4495" applyFont="1" applyFill="1" applyAlignment="1">
      <alignment horizontal="left" vertical="top"/>
    </xf>
    <xf numFmtId="168" fontId="16" fillId="0" borderId="6" xfId="1192" applyNumberFormat="1" applyBorder="1" applyAlignment="1">
      <alignment horizontal="right"/>
    </xf>
    <xf numFmtId="0" fontId="107" fillId="0" borderId="4" xfId="1192" applyFont="1" applyBorder="1" applyAlignment="1">
      <alignment horizontal="left"/>
    </xf>
    <xf numFmtId="168" fontId="16" fillId="43" borderId="6" xfId="543" applyNumberFormat="1" applyFill="1" applyBorder="1" applyAlignment="1" applyProtection="1">
      <alignment horizontal="center"/>
      <protection locked="0"/>
    </xf>
    <xf numFmtId="168" fontId="16" fillId="43" borderId="6" xfId="1192" applyNumberFormat="1" applyFill="1" applyBorder="1" applyAlignment="1" applyProtection="1">
      <alignment horizontal="right"/>
      <protection locked="0"/>
    </xf>
    <xf numFmtId="0" fontId="24" fillId="5" borderId="58" xfId="4495" applyFont="1" applyFill="1" applyBorder="1" applyAlignment="1">
      <alignment horizontal="left"/>
    </xf>
    <xf numFmtId="0" fontId="45" fillId="0" borderId="51" xfId="4495" applyFont="1" applyBorder="1" applyAlignment="1">
      <alignment horizontal="left" vertical="top" wrapText="1"/>
    </xf>
    <xf numFmtId="0" fontId="45" fillId="0" borderId="0" xfId="4495" applyFont="1" applyAlignment="1">
      <alignment horizontal="left" vertical="top" wrapText="1"/>
    </xf>
    <xf numFmtId="9" fontId="24" fillId="5" borderId="58" xfId="4495" applyNumberFormat="1" applyFont="1" applyFill="1" applyBorder="1" applyAlignment="1">
      <alignment horizontal="left"/>
    </xf>
    <xf numFmtId="9" fontId="24" fillId="5" borderId="6" xfId="4495" applyNumberFormat="1" applyFont="1" applyFill="1" applyBorder="1" applyAlignment="1">
      <alignment horizontal="left"/>
    </xf>
    <xf numFmtId="0" fontId="24" fillId="5" borderId="6" xfId="4495" applyFont="1" applyFill="1" applyBorder="1" applyAlignment="1">
      <alignment horizontal="left"/>
    </xf>
    <xf numFmtId="0" fontId="109" fillId="5" borderId="62" xfId="4495" applyFill="1" applyBorder="1" applyAlignment="1">
      <alignment horizontal="center"/>
    </xf>
    <xf numFmtId="0" fontId="109" fillId="5" borderId="63" xfId="4495" applyFill="1" applyBorder="1" applyAlignment="1">
      <alignment horizontal="center"/>
    </xf>
    <xf numFmtId="10" fontId="24" fillId="0" borderId="2" xfId="4495" applyNumberFormat="1" applyFont="1" applyBorder="1" applyAlignment="1">
      <alignment horizontal="center"/>
    </xf>
    <xf numFmtId="4" fontId="24" fillId="0" borderId="0" xfId="4495" applyNumberFormat="1" applyFont="1" applyAlignment="1">
      <alignment horizontal="center"/>
    </xf>
    <xf numFmtId="0" fontId="32" fillId="42" borderId="2" xfId="4495" applyFont="1" applyFill="1" applyBorder="1" applyAlignment="1">
      <alignment horizontal="center"/>
    </xf>
    <xf numFmtId="0" fontId="32" fillId="42" borderId="6" xfId="4495" applyFont="1" applyFill="1" applyBorder="1" applyAlignment="1">
      <alignment horizontal="center"/>
    </xf>
    <xf numFmtId="4" fontId="24" fillId="0" borderId="6" xfId="4495" applyNumberFormat="1" applyFont="1" applyBorder="1" applyAlignment="1">
      <alignment horizontal="center"/>
    </xf>
    <xf numFmtId="168" fontId="16" fillId="0" borderId="4" xfId="1192" applyNumberFormat="1" applyBorder="1" applyAlignment="1">
      <alignment horizontal="right"/>
    </xf>
    <xf numFmtId="168" fontId="16" fillId="0" borderId="4" xfId="4496" applyNumberFormat="1" applyFont="1" applyBorder="1" applyAlignment="1">
      <alignment horizontal="center"/>
    </xf>
    <xf numFmtId="9" fontId="16" fillId="0" borderId="4" xfId="4496" applyNumberFormat="1" applyFont="1" applyBorder="1" applyAlignment="1">
      <alignment horizontal="center"/>
    </xf>
    <xf numFmtId="0" fontId="23" fillId="0" borderId="0" xfId="4495" applyFont="1" applyAlignment="1">
      <alignment horizontal="left" wrapText="1"/>
    </xf>
    <xf numFmtId="164" fontId="16" fillId="0" borderId="50" xfId="4495" applyNumberFormat="1" applyFont="1" applyBorder="1" applyAlignment="1">
      <alignment horizontal="left" vertical="top" wrapText="1"/>
    </xf>
    <xf numFmtId="164" fontId="16" fillId="0" borderId="51" xfId="4495" applyNumberFormat="1" applyFont="1" applyBorder="1" applyAlignment="1">
      <alignment horizontal="left" vertical="top" wrapText="1"/>
    </xf>
    <xf numFmtId="164" fontId="16" fillId="0" borderId="52" xfId="4495" applyNumberFormat="1" applyFont="1" applyBorder="1" applyAlignment="1">
      <alignment horizontal="left" vertical="top" wrapText="1"/>
    </xf>
    <xf numFmtId="164" fontId="16" fillId="0" borderId="53" xfId="4495" applyNumberFormat="1" applyFont="1" applyBorder="1" applyAlignment="1">
      <alignment horizontal="left" vertical="top" wrapText="1"/>
    </xf>
    <xf numFmtId="164" fontId="16" fillId="0" borderId="0" xfId="4495" applyNumberFormat="1" applyFont="1" applyAlignment="1">
      <alignment horizontal="left" vertical="top" wrapText="1"/>
    </xf>
    <xf numFmtId="164" fontId="16" fillId="0" borderId="54" xfId="4495" applyNumberFormat="1" applyFont="1" applyBorder="1" applyAlignment="1">
      <alignment horizontal="left" vertical="top" wrapText="1"/>
    </xf>
    <xf numFmtId="164" fontId="16" fillId="0" borderId="57" xfId="4495" applyNumberFormat="1" applyFont="1" applyBorder="1" applyAlignment="1">
      <alignment horizontal="left" vertical="top" wrapText="1"/>
    </xf>
    <xf numFmtId="164" fontId="16" fillId="0" borderId="58" xfId="4495" applyNumberFormat="1" applyFont="1" applyBorder="1" applyAlignment="1">
      <alignment horizontal="left" vertical="top" wrapText="1"/>
    </xf>
    <xf numFmtId="164" fontId="16" fillId="0" borderId="59" xfId="4495" applyNumberFormat="1" applyFont="1" applyBorder="1" applyAlignment="1">
      <alignment horizontal="left" vertical="top" wrapText="1"/>
    </xf>
    <xf numFmtId="4" fontId="24" fillId="0" borderId="3" xfId="4495" applyNumberFormat="1" applyFont="1" applyBorder="1" applyAlignment="1">
      <alignment horizontal="center"/>
    </xf>
    <xf numFmtId="4" fontId="24" fillId="0" borderId="4" xfId="4495" applyNumberFormat="1" applyFont="1" applyBorder="1" applyAlignment="1">
      <alignment horizontal="center"/>
    </xf>
    <xf numFmtId="4" fontId="24" fillId="0" borderId="5" xfId="4495" applyNumberFormat="1" applyFont="1" applyBorder="1" applyAlignment="1">
      <alignment horizontal="center"/>
    </xf>
    <xf numFmtId="165" fontId="111" fillId="0" borderId="3" xfId="4496" applyNumberFormat="1" applyFont="1" applyBorder="1" applyAlignment="1">
      <alignment horizontal="center" vertical="top" wrapText="1"/>
    </xf>
    <xf numFmtId="165" fontId="111" fillId="0" borderId="5" xfId="4496" applyNumberFormat="1" applyFont="1" applyBorder="1" applyAlignment="1">
      <alignment horizontal="center" vertical="top" wrapText="1"/>
    </xf>
    <xf numFmtId="3" fontId="16" fillId="43" borderId="6" xfId="1192" applyNumberFormat="1" applyFill="1" applyBorder="1" applyAlignment="1" applyProtection="1">
      <alignment horizontal="right"/>
      <protection locked="0"/>
    </xf>
    <xf numFmtId="0" fontId="131" fillId="0" borderId="0" xfId="1192" applyFont="1" applyAlignment="1">
      <alignment horizontal="center"/>
    </xf>
    <xf numFmtId="0" fontId="87" fillId="0" borderId="69" xfId="4496" applyFont="1" applyBorder="1" applyAlignment="1">
      <alignment horizontal="right"/>
    </xf>
    <xf numFmtId="0" fontId="87" fillId="0" borderId="70" xfId="4496" applyFont="1" applyBorder="1" applyAlignment="1">
      <alignment horizontal="right"/>
    </xf>
    <xf numFmtId="0" fontId="87" fillId="0" borderId="11" xfId="4496" applyFont="1" applyBorder="1"/>
    <xf numFmtId="0" fontId="87" fillId="0" borderId="76" xfId="4496" applyFont="1" applyBorder="1"/>
    <xf numFmtId="0" fontId="87" fillId="0" borderId="70" xfId="4496" applyFont="1" applyBorder="1"/>
    <xf numFmtId="0" fontId="87" fillId="0" borderId="77" xfId="4496" applyFont="1" applyBorder="1"/>
    <xf numFmtId="0" fontId="87" fillId="0" borderId="68" xfId="4496" applyFont="1" applyBorder="1"/>
    <xf numFmtId="0" fontId="87" fillId="0" borderId="71" xfId="4496" applyFont="1" applyBorder="1"/>
    <xf numFmtId="0" fontId="87" fillId="0" borderId="67" xfId="4496" applyFont="1" applyBorder="1" applyAlignment="1">
      <alignment horizontal="right"/>
    </xf>
    <xf numFmtId="0" fontId="87" fillId="0" borderId="68" xfId="4496" applyFont="1" applyBorder="1" applyAlignment="1">
      <alignment horizontal="right"/>
    </xf>
    <xf numFmtId="0" fontId="87" fillId="0" borderId="0" xfId="4496" applyFont="1" applyAlignment="1">
      <alignment horizontal="left" wrapText="1" indent="1"/>
    </xf>
    <xf numFmtId="49" fontId="125" fillId="3" borderId="0" xfId="1192" applyNumberFormat="1" applyFont="1" applyFill="1" applyAlignment="1">
      <alignment horizontal="center" vertical="center"/>
    </xf>
    <xf numFmtId="0" fontId="87" fillId="0" borderId="11" xfId="4496" applyFont="1" applyBorder="1" applyAlignment="1">
      <alignment horizontal="left" indent="1"/>
    </xf>
    <xf numFmtId="0" fontId="87" fillId="0" borderId="11" xfId="4496" applyFont="1" applyBorder="1" applyAlignment="1">
      <alignment horizontal="left" indent="2"/>
    </xf>
    <xf numFmtId="0" fontId="126" fillId="45" borderId="3" xfId="4496" applyFont="1" applyFill="1" applyBorder="1" applyAlignment="1">
      <alignment horizontal="center" vertical="center"/>
    </xf>
    <xf numFmtId="0" fontId="126" fillId="45" borderId="4" xfId="4496" applyFont="1" applyFill="1" applyBorder="1" applyAlignment="1">
      <alignment horizontal="center" vertical="center"/>
    </xf>
    <xf numFmtId="0" fontId="126" fillId="45" borderId="5" xfId="4496" applyFont="1" applyFill="1" applyBorder="1" applyAlignment="1">
      <alignment horizontal="center" vertical="center"/>
    </xf>
    <xf numFmtId="9" fontId="126" fillId="45" borderId="3" xfId="4499" applyFont="1" applyFill="1" applyBorder="1" applyAlignment="1" applyProtection="1">
      <alignment horizontal="center" vertical="center"/>
    </xf>
    <xf numFmtId="9" fontId="126" fillId="45" borderId="4" xfId="4499" applyFont="1" applyFill="1" applyBorder="1" applyAlignment="1" applyProtection="1">
      <alignment horizontal="center" vertical="center"/>
    </xf>
    <xf numFmtId="9" fontId="126" fillId="45" borderId="5" xfId="4499" applyFont="1" applyFill="1" applyBorder="1" applyAlignment="1" applyProtection="1">
      <alignment horizontal="center" vertical="center"/>
    </xf>
    <xf numFmtId="168" fontId="87" fillId="0" borderId="11" xfId="4499" applyNumberFormat="1" applyFont="1" applyFill="1" applyBorder="1" applyAlignment="1" applyProtection="1">
      <alignment horizontal="left" vertical="center" indent="1"/>
    </xf>
    <xf numFmtId="49" fontId="87" fillId="45" borderId="15" xfId="4496" applyNumberFormat="1" applyFont="1" applyFill="1" applyBorder="1" applyAlignment="1">
      <alignment horizontal="center" vertical="center" wrapText="1"/>
    </xf>
    <xf numFmtId="49" fontId="87" fillId="45" borderId="13" xfId="4496" applyNumberFormat="1" applyFont="1" applyFill="1" applyBorder="1" applyAlignment="1">
      <alignment horizontal="center" vertical="center" wrapText="1"/>
    </xf>
    <xf numFmtId="0" fontId="126" fillId="0" borderId="68" xfId="4496" applyFont="1" applyBorder="1" applyAlignment="1">
      <alignment horizontal="left" indent="1"/>
    </xf>
    <xf numFmtId="168" fontId="87" fillId="0" borderId="70" xfId="4499" applyNumberFormat="1" applyFont="1" applyFill="1" applyBorder="1" applyAlignment="1" applyProtection="1">
      <alignment horizontal="left" vertical="center" indent="1"/>
    </xf>
    <xf numFmtId="0" fontId="87" fillId="0" borderId="72" xfId="4496" applyFont="1" applyBorder="1" applyAlignment="1">
      <alignment horizontal="right"/>
    </xf>
    <xf numFmtId="0" fontId="87" fillId="0" borderId="11" xfId="4496" applyFont="1" applyBorder="1" applyAlignment="1">
      <alignment horizontal="right"/>
    </xf>
    <xf numFmtId="168" fontId="87" fillId="0" borderId="13" xfId="4499" applyNumberFormat="1" applyFont="1" applyFill="1" applyBorder="1" applyAlignment="1" applyProtection="1">
      <alignment horizontal="left" vertical="center" indent="1"/>
    </xf>
    <xf numFmtId="0" fontId="87" fillId="0" borderId="3" xfId="4496" applyFont="1" applyBorder="1" applyAlignment="1">
      <alignment horizontal="left" indent="1"/>
    </xf>
    <xf numFmtId="0" fontId="87" fillId="0" borderId="4" xfId="4496" applyFont="1" applyBorder="1" applyAlignment="1">
      <alignment horizontal="left" indent="1"/>
    </xf>
    <xf numFmtId="0" fontId="87" fillId="0" borderId="5" xfId="4496" applyFont="1" applyBorder="1" applyAlignment="1">
      <alignment horizontal="left" indent="1"/>
    </xf>
    <xf numFmtId="0" fontId="87" fillId="0" borderId="3" xfId="4496" applyFont="1" applyBorder="1" applyAlignment="1">
      <alignment horizontal="left" indent="2"/>
    </xf>
    <xf numFmtId="0" fontId="87" fillId="0" borderId="4" xfId="4496" applyFont="1" applyBorder="1" applyAlignment="1">
      <alignment horizontal="left" indent="2"/>
    </xf>
    <xf numFmtId="0" fontId="87" fillId="0" borderId="5" xfId="4496" applyFont="1" applyBorder="1" applyAlignment="1">
      <alignment horizontal="left" indent="2"/>
    </xf>
    <xf numFmtId="0" fontId="87" fillId="0" borderId="0" xfId="4496" applyFont="1" applyAlignment="1">
      <alignment wrapText="1"/>
    </xf>
    <xf numFmtId="0" fontId="126" fillId="0" borderId="75" xfId="4496" applyFont="1" applyBorder="1" applyAlignment="1">
      <alignment horizontal="center" vertical="top" wrapText="1"/>
    </xf>
    <xf numFmtId="0" fontId="126" fillId="0" borderId="74" xfId="4496" applyFont="1" applyBorder="1" applyAlignment="1">
      <alignment horizontal="center" vertical="top" wrapText="1"/>
    </xf>
    <xf numFmtId="0" fontId="87" fillId="0" borderId="0" xfId="4496" applyFont="1" applyAlignment="1">
      <alignment horizontal="left" wrapText="1"/>
    </xf>
    <xf numFmtId="0" fontId="87" fillId="0" borderId="0" xfId="4496" applyFont="1" applyAlignment="1">
      <alignment horizontal="center" vertical="center" wrapText="1"/>
    </xf>
    <xf numFmtId="0" fontId="87" fillId="43" borderId="0" xfId="4496" applyFont="1" applyFill="1" applyAlignment="1" applyProtection="1">
      <alignment horizontal="left" vertical="top" wrapText="1"/>
      <protection locked="0"/>
    </xf>
    <xf numFmtId="0" fontId="87" fillId="43" borderId="6" xfId="4496" applyFont="1" applyFill="1" applyBorder="1" applyAlignment="1" applyProtection="1">
      <alignment horizontal="left" vertical="top" wrapText="1"/>
      <protection locked="0"/>
    </xf>
    <xf numFmtId="0" fontId="21" fillId="0" borderId="6" xfId="271" applyFont="1" applyBorder="1" applyAlignment="1">
      <alignment horizontal="center"/>
    </xf>
    <xf numFmtId="0" fontId="21" fillId="0" borderId="0" xfId="0" applyFont="1" applyAlignment="1" applyProtection="1">
      <alignment wrapText="1"/>
      <protection locked="0"/>
    </xf>
    <xf numFmtId="3" fontId="16" fillId="0" borderId="0" xfId="0" applyNumberFormat="1" applyFont="1" applyAlignment="1">
      <alignment horizontal="left" vertical="top" wrapText="1"/>
    </xf>
    <xf numFmtId="0" fontId="16" fillId="43" borderId="0" xfId="0" applyFont="1" applyFill="1" applyAlignment="1">
      <alignment horizontal="left"/>
    </xf>
  </cellXfs>
  <cellStyles count="8737">
    <cellStyle name="20% - Accent1" xfId="1" builtinId="30" customBuiltin="1"/>
    <cellStyle name="20% - Accent1 10" xfId="4504" xr:uid="{00000000-0005-0000-0000-000001000000}"/>
    <cellStyle name="20% - Accent1 2" xfId="2" xr:uid="{00000000-0005-0000-0000-000002000000}"/>
    <cellStyle name="20% - Accent1 2 2" xfId="3" xr:uid="{00000000-0005-0000-0000-000003000000}"/>
    <cellStyle name="20% - Accent1 2 2 2" xfId="4" xr:uid="{00000000-0005-0000-0000-000004000000}"/>
    <cellStyle name="20% - Accent1 2 2 2 2" xfId="573" xr:uid="{00000000-0005-0000-0000-000005000000}"/>
    <cellStyle name="20% - Accent1 2 2 2 2 2" xfId="2844" xr:uid="{00000000-0005-0000-0000-000006000000}"/>
    <cellStyle name="20% - Accent1 2 2 2 2 2 2" xfId="7066" xr:uid="{00000000-0005-0000-0000-000007000000}"/>
    <cellStyle name="20% - Accent1 2 2 2 2 3" xfId="4921" xr:uid="{00000000-0005-0000-0000-000008000000}"/>
    <cellStyle name="20% - Accent1 2 2 2 3" xfId="1026" xr:uid="{00000000-0005-0000-0000-000009000000}"/>
    <cellStyle name="20% - Accent1 2 2 2 3 2" xfId="3257" xr:uid="{00000000-0005-0000-0000-00000A000000}"/>
    <cellStyle name="20% - Accent1 2 2 2 3 2 2" xfId="7479" xr:uid="{00000000-0005-0000-0000-00000B000000}"/>
    <cellStyle name="20% - Accent1 2 2 2 3 3" xfId="5334" xr:uid="{00000000-0005-0000-0000-00000C000000}"/>
    <cellStyle name="20% - Accent1 2 2 2 4" xfId="1440" xr:uid="{00000000-0005-0000-0000-00000D000000}"/>
    <cellStyle name="20% - Accent1 2 2 2 4 2" xfId="3670" xr:uid="{00000000-0005-0000-0000-00000E000000}"/>
    <cellStyle name="20% - Accent1 2 2 2 4 2 2" xfId="7892" xr:uid="{00000000-0005-0000-0000-00000F000000}"/>
    <cellStyle name="20% - Accent1 2 2 2 4 3" xfId="5747" xr:uid="{00000000-0005-0000-0000-000010000000}"/>
    <cellStyle name="20% - Accent1 2 2 2 5" xfId="1854" xr:uid="{00000000-0005-0000-0000-000011000000}"/>
    <cellStyle name="20% - Accent1 2 2 2 5 2" xfId="4083" xr:uid="{00000000-0005-0000-0000-000012000000}"/>
    <cellStyle name="20% - Accent1 2 2 2 5 2 2" xfId="8305" xr:uid="{00000000-0005-0000-0000-000013000000}"/>
    <cellStyle name="20% - Accent1 2 2 2 5 3" xfId="6160" xr:uid="{00000000-0005-0000-0000-000014000000}"/>
    <cellStyle name="20% - Accent1 2 2 2 6" xfId="2267" xr:uid="{00000000-0005-0000-0000-000015000000}"/>
    <cellStyle name="20% - Accent1 2 2 2 6 2" xfId="6573" xr:uid="{00000000-0005-0000-0000-000016000000}"/>
    <cellStyle name="20% - Accent1 2 2 2 7" xfId="4507" xr:uid="{00000000-0005-0000-0000-000017000000}"/>
    <cellStyle name="20% - Accent1 2 2 3" xfId="572" xr:uid="{00000000-0005-0000-0000-000018000000}"/>
    <cellStyle name="20% - Accent1 2 2 3 2" xfId="2843" xr:uid="{00000000-0005-0000-0000-000019000000}"/>
    <cellStyle name="20% - Accent1 2 2 3 2 2" xfId="7065" xr:uid="{00000000-0005-0000-0000-00001A000000}"/>
    <cellStyle name="20% - Accent1 2 2 3 3" xfId="4920" xr:uid="{00000000-0005-0000-0000-00001B000000}"/>
    <cellStyle name="20% - Accent1 2 2 4" xfId="1025" xr:uid="{00000000-0005-0000-0000-00001C000000}"/>
    <cellStyle name="20% - Accent1 2 2 4 2" xfId="3256" xr:uid="{00000000-0005-0000-0000-00001D000000}"/>
    <cellStyle name="20% - Accent1 2 2 4 2 2" xfId="7478" xr:uid="{00000000-0005-0000-0000-00001E000000}"/>
    <cellStyle name="20% - Accent1 2 2 4 3" xfId="5333" xr:uid="{00000000-0005-0000-0000-00001F000000}"/>
    <cellStyle name="20% - Accent1 2 2 5" xfId="1439" xr:uid="{00000000-0005-0000-0000-000020000000}"/>
    <cellStyle name="20% - Accent1 2 2 5 2" xfId="3669" xr:uid="{00000000-0005-0000-0000-000021000000}"/>
    <cellStyle name="20% - Accent1 2 2 5 2 2" xfId="7891" xr:uid="{00000000-0005-0000-0000-000022000000}"/>
    <cellStyle name="20% - Accent1 2 2 5 3" xfId="5746" xr:uid="{00000000-0005-0000-0000-000023000000}"/>
    <cellStyle name="20% - Accent1 2 2 6" xfId="1853" xr:uid="{00000000-0005-0000-0000-000024000000}"/>
    <cellStyle name="20% - Accent1 2 2 6 2" xfId="4082" xr:uid="{00000000-0005-0000-0000-000025000000}"/>
    <cellStyle name="20% - Accent1 2 2 6 2 2" xfId="8304" xr:uid="{00000000-0005-0000-0000-000026000000}"/>
    <cellStyle name="20% - Accent1 2 2 6 3" xfId="6159" xr:uid="{00000000-0005-0000-0000-000027000000}"/>
    <cellStyle name="20% - Accent1 2 2 7" xfId="2266" xr:uid="{00000000-0005-0000-0000-000028000000}"/>
    <cellStyle name="20% - Accent1 2 2 7 2" xfId="6572" xr:uid="{00000000-0005-0000-0000-000029000000}"/>
    <cellStyle name="20% - Accent1 2 2 8" xfId="4506" xr:uid="{00000000-0005-0000-0000-00002A000000}"/>
    <cellStyle name="20% - Accent1 2 3" xfId="5" xr:uid="{00000000-0005-0000-0000-00002B000000}"/>
    <cellStyle name="20% - Accent1 2 3 2" xfId="574" xr:uid="{00000000-0005-0000-0000-00002C000000}"/>
    <cellStyle name="20% - Accent1 2 3 2 2" xfId="2845" xr:uid="{00000000-0005-0000-0000-00002D000000}"/>
    <cellStyle name="20% - Accent1 2 3 2 2 2" xfId="7067" xr:uid="{00000000-0005-0000-0000-00002E000000}"/>
    <cellStyle name="20% - Accent1 2 3 2 3" xfId="4922" xr:uid="{00000000-0005-0000-0000-00002F000000}"/>
    <cellStyle name="20% - Accent1 2 3 3" xfId="1027" xr:uid="{00000000-0005-0000-0000-000030000000}"/>
    <cellStyle name="20% - Accent1 2 3 3 2" xfId="3258" xr:uid="{00000000-0005-0000-0000-000031000000}"/>
    <cellStyle name="20% - Accent1 2 3 3 2 2" xfId="7480" xr:uid="{00000000-0005-0000-0000-000032000000}"/>
    <cellStyle name="20% - Accent1 2 3 3 3" xfId="5335" xr:uid="{00000000-0005-0000-0000-000033000000}"/>
    <cellStyle name="20% - Accent1 2 3 4" xfId="1441" xr:uid="{00000000-0005-0000-0000-000034000000}"/>
    <cellStyle name="20% - Accent1 2 3 4 2" xfId="3671" xr:uid="{00000000-0005-0000-0000-000035000000}"/>
    <cellStyle name="20% - Accent1 2 3 4 2 2" xfId="7893" xr:uid="{00000000-0005-0000-0000-000036000000}"/>
    <cellStyle name="20% - Accent1 2 3 4 3" xfId="5748" xr:uid="{00000000-0005-0000-0000-000037000000}"/>
    <cellStyle name="20% - Accent1 2 3 5" xfId="1855" xr:uid="{00000000-0005-0000-0000-000038000000}"/>
    <cellStyle name="20% - Accent1 2 3 5 2" xfId="4084" xr:uid="{00000000-0005-0000-0000-000039000000}"/>
    <cellStyle name="20% - Accent1 2 3 5 2 2" xfId="8306" xr:uid="{00000000-0005-0000-0000-00003A000000}"/>
    <cellStyle name="20% - Accent1 2 3 5 3" xfId="6161" xr:uid="{00000000-0005-0000-0000-00003B000000}"/>
    <cellStyle name="20% - Accent1 2 3 6" xfId="2268" xr:uid="{00000000-0005-0000-0000-00003C000000}"/>
    <cellStyle name="20% - Accent1 2 3 6 2" xfId="6574" xr:uid="{00000000-0005-0000-0000-00003D000000}"/>
    <cellStyle name="20% - Accent1 2 3 7" xfId="4508" xr:uid="{00000000-0005-0000-0000-00003E000000}"/>
    <cellStyle name="20% - Accent1 2 4" xfId="571" xr:uid="{00000000-0005-0000-0000-00003F000000}"/>
    <cellStyle name="20% - Accent1 2 4 2" xfId="2842" xr:uid="{00000000-0005-0000-0000-000040000000}"/>
    <cellStyle name="20% - Accent1 2 4 2 2" xfId="7064" xr:uid="{00000000-0005-0000-0000-000041000000}"/>
    <cellStyle name="20% - Accent1 2 4 3" xfId="4919" xr:uid="{00000000-0005-0000-0000-000042000000}"/>
    <cellStyle name="20% - Accent1 2 5" xfId="1024" xr:uid="{00000000-0005-0000-0000-000043000000}"/>
    <cellStyle name="20% - Accent1 2 5 2" xfId="3255" xr:uid="{00000000-0005-0000-0000-000044000000}"/>
    <cellStyle name="20% - Accent1 2 5 2 2" xfId="7477" xr:uid="{00000000-0005-0000-0000-000045000000}"/>
    <cellStyle name="20% - Accent1 2 5 3" xfId="5332" xr:uid="{00000000-0005-0000-0000-000046000000}"/>
    <cellStyle name="20% - Accent1 2 6" xfId="1438" xr:uid="{00000000-0005-0000-0000-000047000000}"/>
    <cellStyle name="20% - Accent1 2 6 2" xfId="3668" xr:uid="{00000000-0005-0000-0000-000048000000}"/>
    <cellStyle name="20% - Accent1 2 6 2 2" xfId="7890" xr:uid="{00000000-0005-0000-0000-000049000000}"/>
    <cellStyle name="20% - Accent1 2 6 3" xfId="5745" xr:uid="{00000000-0005-0000-0000-00004A000000}"/>
    <cellStyle name="20% - Accent1 2 7" xfId="1852" xr:uid="{00000000-0005-0000-0000-00004B000000}"/>
    <cellStyle name="20% - Accent1 2 7 2" xfId="4081" xr:uid="{00000000-0005-0000-0000-00004C000000}"/>
    <cellStyle name="20% - Accent1 2 7 2 2" xfId="8303" xr:uid="{00000000-0005-0000-0000-00004D000000}"/>
    <cellStyle name="20% - Accent1 2 7 3" xfId="6158" xr:uid="{00000000-0005-0000-0000-00004E000000}"/>
    <cellStyle name="20% - Accent1 2 8" xfId="2265" xr:uid="{00000000-0005-0000-0000-00004F000000}"/>
    <cellStyle name="20% - Accent1 2 8 2" xfId="6571" xr:uid="{00000000-0005-0000-0000-000050000000}"/>
    <cellStyle name="20% - Accent1 2 9" xfId="4505" xr:uid="{00000000-0005-0000-0000-000051000000}"/>
    <cellStyle name="20% - Accent1 3" xfId="6" xr:uid="{00000000-0005-0000-0000-000052000000}"/>
    <cellStyle name="20% - Accent1 3 2" xfId="7" xr:uid="{00000000-0005-0000-0000-000053000000}"/>
    <cellStyle name="20% - Accent1 3 2 2" xfId="576" xr:uid="{00000000-0005-0000-0000-000054000000}"/>
    <cellStyle name="20% - Accent1 3 2 2 2" xfId="2847" xr:uid="{00000000-0005-0000-0000-000055000000}"/>
    <cellStyle name="20% - Accent1 3 2 2 2 2" xfId="7069" xr:uid="{00000000-0005-0000-0000-000056000000}"/>
    <cellStyle name="20% - Accent1 3 2 2 3" xfId="4924" xr:uid="{00000000-0005-0000-0000-000057000000}"/>
    <cellStyle name="20% - Accent1 3 2 3" xfId="1029" xr:uid="{00000000-0005-0000-0000-000058000000}"/>
    <cellStyle name="20% - Accent1 3 2 3 2" xfId="3260" xr:uid="{00000000-0005-0000-0000-000059000000}"/>
    <cellStyle name="20% - Accent1 3 2 3 2 2" xfId="7482" xr:uid="{00000000-0005-0000-0000-00005A000000}"/>
    <cellStyle name="20% - Accent1 3 2 3 3" xfId="5337" xr:uid="{00000000-0005-0000-0000-00005B000000}"/>
    <cellStyle name="20% - Accent1 3 2 4" xfId="1443" xr:uid="{00000000-0005-0000-0000-00005C000000}"/>
    <cellStyle name="20% - Accent1 3 2 4 2" xfId="3673" xr:uid="{00000000-0005-0000-0000-00005D000000}"/>
    <cellStyle name="20% - Accent1 3 2 4 2 2" xfId="7895" xr:uid="{00000000-0005-0000-0000-00005E000000}"/>
    <cellStyle name="20% - Accent1 3 2 4 3" xfId="5750" xr:uid="{00000000-0005-0000-0000-00005F000000}"/>
    <cellStyle name="20% - Accent1 3 2 5" xfId="1857" xr:uid="{00000000-0005-0000-0000-000060000000}"/>
    <cellStyle name="20% - Accent1 3 2 5 2" xfId="4086" xr:uid="{00000000-0005-0000-0000-000061000000}"/>
    <cellStyle name="20% - Accent1 3 2 5 2 2" xfId="8308" xr:uid="{00000000-0005-0000-0000-000062000000}"/>
    <cellStyle name="20% - Accent1 3 2 5 3" xfId="6163" xr:uid="{00000000-0005-0000-0000-000063000000}"/>
    <cellStyle name="20% - Accent1 3 2 6" xfId="2270" xr:uid="{00000000-0005-0000-0000-000064000000}"/>
    <cellStyle name="20% - Accent1 3 2 6 2" xfId="6576" xr:uid="{00000000-0005-0000-0000-000065000000}"/>
    <cellStyle name="20% - Accent1 3 2 7" xfId="4510" xr:uid="{00000000-0005-0000-0000-000066000000}"/>
    <cellStyle name="20% - Accent1 3 3" xfId="575" xr:uid="{00000000-0005-0000-0000-000067000000}"/>
    <cellStyle name="20% - Accent1 3 3 2" xfId="2846" xr:uid="{00000000-0005-0000-0000-000068000000}"/>
    <cellStyle name="20% - Accent1 3 3 2 2" xfId="7068" xr:uid="{00000000-0005-0000-0000-000069000000}"/>
    <cellStyle name="20% - Accent1 3 3 3" xfId="4923" xr:uid="{00000000-0005-0000-0000-00006A000000}"/>
    <cellStyle name="20% - Accent1 3 4" xfId="1028" xr:uid="{00000000-0005-0000-0000-00006B000000}"/>
    <cellStyle name="20% - Accent1 3 4 2" xfId="3259" xr:uid="{00000000-0005-0000-0000-00006C000000}"/>
    <cellStyle name="20% - Accent1 3 4 2 2" xfId="7481" xr:uid="{00000000-0005-0000-0000-00006D000000}"/>
    <cellStyle name="20% - Accent1 3 4 3" xfId="5336" xr:uid="{00000000-0005-0000-0000-00006E000000}"/>
    <cellStyle name="20% - Accent1 3 5" xfId="1442" xr:uid="{00000000-0005-0000-0000-00006F000000}"/>
    <cellStyle name="20% - Accent1 3 5 2" xfId="3672" xr:uid="{00000000-0005-0000-0000-000070000000}"/>
    <cellStyle name="20% - Accent1 3 5 2 2" xfId="7894" xr:uid="{00000000-0005-0000-0000-000071000000}"/>
    <cellStyle name="20% - Accent1 3 5 3" xfId="5749" xr:uid="{00000000-0005-0000-0000-000072000000}"/>
    <cellStyle name="20% - Accent1 3 6" xfId="1856" xr:uid="{00000000-0005-0000-0000-000073000000}"/>
    <cellStyle name="20% - Accent1 3 6 2" xfId="4085" xr:uid="{00000000-0005-0000-0000-000074000000}"/>
    <cellStyle name="20% - Accent1 3 6 2 2" xfId="8307" xr:uid="{00000000-0005-0000-0000-000075000000}"/>
    <cellStyle name="20% - Accent1 3 6 3" xfId="6162" xr:uid="{00000000-0005-0000-0000-000076000000}"/>
    <cellStyle name="20% - Accent1 3 7" xfId="2269" xr:uid="{00000000-0005-0000-0000-000077000000}"/>
    <cellStyle name="20% - Accent1 3 7 2" xfId="6575" xr:uid="{00000000-0005-0000-0000-000078000000}"/>
    <cellStyle name="20% - Accent1 3 8" xfId="4509" xr:uid="{00000000-0005-0000-0000-000079000000}"/>
    <cellStyle name="20% - Accent1 4" xfId="8" xr:uid="{00000000-0005-0000-0000-00007A000000}"/>
    <cellStyle name="20% - Accent1 4 2" xfId="577" xr:uid="{00000000-0005-0000-0000-00007B000000}"/>
    <cellStyle name="20% - Accent1 4 2 2" xfId="2848" xr:uid="{00000000-0005-0000-0000-00007C000000}"/>
    <cellStyle name="20% - Accent1 4 2 2 2" xfId="7070" xr:uid="{00000000-0005-0000-0000-00007D000000}"/>
    <cellStyle name="20% - Accent1 4 2 3" xfId="4925" xr:uid="{00000000-0005-0000-0000-00007E000000}"/>
    <cellStyle name="20% - Accent1 4 3" xfId="1030" xr:uid="{00000000-0005-0000-0000-00007F000000}"/>
    <cellStyle name="20% - Accent1 4 3 2" xfId="3261" xr:uid="{00000000-0005-0000-0000-000080000000}"/>
    <cellStyle name="20% - Accent1 4 3 2 2" xfId="7483" xr:uid="{00000000-0005-0000-0000-000081000000}"/>
    <cellStyle name="20% - Accent1 4 3 3" xfId="5338" xr:uid="{00000000-0005-0000-0000-000082000000}"/>
    <cellStyle name="20% - Accent1 4 4" xfId="1444" xr:uid="{00000000-0005-0000-0000-000083000000}"/>
    <cellStyle name="20% - Accent1 4 4 2" xfId="3674" xr:uid="{00000000-0005-0000-0000-000084000000}"/>
    <cellStyle name="20% - Accent1 4 4 2 2" xfId="7896" xr:uid="{00000000-0005-0000-0000-000085000000}"/>
    <cellStyle name="20% - Accent1 4 4 3" xfId="5751" xr:uid="{00000000-0005-0000-0000-000086000000}"/>
    <cellStyle name="20% - Accent1 4 5" xfId="1858" xr:uid="{00000000-0005-0000-0000-000087000000}"/>
    <cellStyle name="20% - Accent1 4 5 2" xfId="4087" xr:uid="{00000000-0005-0000-0000-000088000000}"/>
    <cellStyle name="20% - Accent1 4 5 2 2" xfId="8309" xr:uid="{00000000-0005-0000-0000-000089000000}"/>
    <cellStyle name="20% - Accent1 4 5 3" xfId="6164" xr:uid="{00000000-0005-0000-0000-00008A000000}"/>
    <cellStyle name="20% - Accent1 4 6" xfId="2271" xr:uid="{00000000-0005-0000-0000-00008B000000}"/>
    <cellStyle name="20% - Accent1 4 6 2" xfId="6577" xr:uid="{00000000-0005-0000-0000-00008C000000}"/>
    <cellStyle name="20% - Accent1 4 7" xfId="4511" xr:uid="{00000000-0005-0000-0000-00008D000000}"/>
    <cellStyle name="20% - Accent1 5" xfId="570" xr:uid="{00000000-0005-0000-0000-00008E000000}"/>
    <cellStyle name="20% - Accent1 5 2" xfId="2841" xr:uid="{00000000-0005-0000-0000-00008F000000}"/>
    <cellStyle name="20% - Accent1 5 2 2" xfId="7063" xr:uid="{00000000-0005-0000-0000-000090000000}"/>
    <cellStyle name="20% - Accent1 5 3" xfId="4918" xr:uid="{00000000-0005-0000-0000-000091000000}"/>
    <cellStyle name="20% - Accent1 6" xfId="1023" xr:uid="{00000000-0005-0000-0000-000092000000}"/>
    <cellStyle name="20% - Accent1 6 2" xfId="3254" xr:uid="{00000000-0005-0000-0000-000093000000}"/>
    <cellStyle name="20% - Accent1 6 2 2" xfId="7476" xr:uid="{00000000-0005-0000-0000-000094000000}"/>
    <cellStyle name="20% - Accent1 6 3" xfId="5331" xr:uid="{00000000-0005-0000-0000-000095000000}"/>
    <cellStyle name="20% - Accent1 7" xfId="1437" xr:uid="{00000000-0005-0000-0000-000096000000}"/>
    <cellStyle name="20% - Accent1 7 2" xfId="3667" xr:uid="{00000000-0005-0000-0000-000097000000}"/>
    <cellStyle name="20% - Accent1 7 2 2" xfId="7889" xr:uid="{00000000-0005-0000-0000-000098000000}"/>
    <cellStyle name="20% - Accent1 7 3" xfId="5744" xr:uid="{00000000-0005-0000-0000-000099000000}"/>
    <cellStyle name="20% - Accent1 8" xfId="1851" xr:uid="{00000000-0005-0000-0000-00009A000000}"/>
    <cellStyle name="20% - Accent1 8 2" xfId="4080" xr:uid="{00000000-0005-0000-0000-00009B000000}"/>
    <cellStyle name="20% - Accent1 8 2 2" xfId="8302" xr:uid="{00000000-0005-0000-0000-00009C000000}"/>
    <cellStyle name="20% - Accent1 8 3" xfId="6157" xr:uid="{00000000-0005-0000-0000-00009D000000}"/>
    <cellStyle name="20% - Accent1 9" xfId="2264" xr:uid="{00000000-0005-0000-0000-00009E000000}"/>
    <cellStyle name="20% - Accent1 9 2" xfId="6570" xr:uid="{00000000-0005-0000-0000-00009F000000}"/>
    <cellStyle name="20% - Accent2" xfId="9" builtinId="34" customBuiltin="1"/>
    <cellStyle name="20% - Accent2 10" xfId="4512" xr:uid="{00000000-0005-0000-0000-0000A1000000}"/>
    <cellStyle name="20% - Accent2 2" xfId="10" xr:uid="{00000000-0005-0000-0000-0000A2000000}"/>
    <cellStyle name="20% - Accent2 2 2" xfId="11" xr:uid="{00000000-0005-0000-0000-0000A3000000}"/>
    <cellStyle name="20% - Accent2 2 2 2" xfId="12" xr:uid="{00000000-0005-0000-0000-0000A4000000}"/>
    <cellStyle name="20% - Accent2 2 2 2 2" xfId="581" xr:uid="{00000000-0005-0000-0000-0000A5000000}"/>
    <cellStyle name="20% - Accent2 2 2 2 2 2" xfId="2852" xr:uid="{00000000-0005-0000-0000-0000A6000000}"/>
    <cellStyle name="20% - Accent2 2 2 2 2 2 2" xfId="7074" xr:uid="{00000000-0005-0000-0000-0000A7000000}"/>
    <cellStyle name="20% - Accent2 2 2 2 2 3" xfId="4929" xr:uid="{00000000-0005-0000-0000-0000A8000000}"/>
    <cellStyle name="20% - Accent2 2 2 2 3" xfId="1034" xr:uid="{00000000-0005-0000-0000-0000A9000000}"/>
    <cellStyle name="20% - Accent2 2 2 2 3 2" xfId="3265" xr:uid="{00000000-0005-0000-0000-0000AA000000}"/>
    <cellStyle name="20% - Accent2 2 2 2 3 2 2" xfId="7487" xr:uid="{00000000-0005-0000-0000-0000AB000000}"/>
    <cellStyle name="20% - Accent2 2 2 2 3 3" xfId="5342" xr:uid="{00000000-0005-0000-0000-0000AC000000}"/>
    <cellStyle name="20% - Accent2 2 2 2 4" xfId="1448" xr:uid="{00000000-0005-0000-0000-0000AD000000}"/>
    <cellStyle name="20% - Accent2 2 2 2 4 2" xfId="3678" xr:uid="{00000000-0005-0000-0000-0000AE000000}"/>
    <cellStyle name="20% - Accent2 2 2 2 4 2 2" xfId="7900" xr:uid="{00000000-0005-0000-0000-0000AF000000}"/>
    <cellStyle name="20% - Accent2 2 2 2 4 3" xfId="5755" xr:uid="{00000000-0005-0000-0000-0000B0000000}"/>
    <cellStyle name="20% - Accent2 2 2 2 5" xfId="1862" xr:uid="{00000000-0005-0000-0000-0000B1000000}"/>
    <cellStyle name="20% - Accent2 2 2 2 5 2" xfId="4091" xr:uid="{00000000-0005-0000-0000-0000B2000000}"/>
    <cellStyle name="20% - Accent2 2 2 2 5 2 2" xfId="8313" xr:uid="{00000000-0005-0000-0000-0000B3000000}"/>
    <cellStyle name="20% - Accent2 2 2 2 5 3" xfId="6168" xr:uid="{00000000-0005-0000-0000-0000B4000000}"/>
    <cellStyle name="20% - Accent2 2 2 2 6" xfId="2275" xr:uid="{00000000-0005-0000-0000-0000B5000000}"/>
    <cellStyle name="20% - Accent2 2 2 2 6 2" xfId="6581" xr:uid="{00000000-0005-0000-0000-0000B6000000}"/>
    <cellStyle name="20% - Accent2 2 2 2 7" xfId="4515" xr:uid="{00000000-0005-0000-0000-0000B7000000}"/>
    <cellStyle name="20% - Accent2 2 2 3" xfId="580" xr:uid="{00000000-0005-0000-0000-0000B8000000}"/>
    <cellStyle name="20% - Accent2 2 2 3 2" xfId="2851" xr:uid="{00000000-0005-0000-0000-0000B9000000}"/>
    <cellStyle name="20% - Accent2 2 2 3 2 2" xfId="7073" xr:uid="{00000000-0005-0000-0000-0000BA000000}"/>
    <cellStyle name="20% - Accent2 2 2 3 3" xfId="4928" xr:uid="{00000000-0005-0000-0000-0000BB000000}"/>
    <cellStyle name="20% - Accent2 2 2 4" xfId="1033" xr:uid="{00000000-0005-0000-0000-0000BC000000}"/>
    <cellStyle name="20% - Accent2 2 2 4 2" xfId="3264" xr:uid="{00000000-0005-0000-0000-0000BD000000}"/>
    <cellStyle name="20% - Accent2 2 2 4 2 2" xfId="7486" xr:uid="{00000000-0005-0000-0000-0000BE000000}"/>
    <cellStyle name="20% - Accent2 2 2 4 3" xfId="5341" xr:uid="{00000000-0005-0000-0000-0000BF000000}"/>
    <cellStyle name="20% - Accent2 2 2 5" xfId="1447" xr:uid="{00000000-0005-0000-0000-0000C0000000}"/>
    <cellStyle name="20% - Accent2 2 2 5 2" xfId="3677" xr:uid="{00000000-0005-0000-0000-0000C1000000}"/>
    <cellStyle name="20% - Accent2 2 2 5 2 2" xfId="7899" xr:uid="{00000000-0005-0000-0000-0000C2000000}"/>
    <cellStyle name="20% - Accent2 2 2 5 3" xfId="5754" xr:uid="{00000000-0005-0000-0000-0000C3000000}"/>
    <cellStyle name="20% - Accent2 2 2 6" xfId="1861" xr:uid="{00000000-0005-0000-0000-0000C4000000}"/>
    <cellStyle name="20% - Accent2 2 2 6 2" xfId="4090" xr:uid="{00000000-0005-0000-0000-0000C5000000}"/>
    <cellStyle name="20% - Accent2 2 2 6 2 2" xfId="8312" xr:uid="{00000000-0005-0000-0000-0000C6000000}"/>
    <cellStyle name="20% - Accent2 2 2 6 3" xfId="6167" xr:uid="{00000000-0005-0000-0000-0000C7000000}"/>
    <cellStyle name="20% - Accent2 2 2 7" xfId="2274" xr:uid="{00000000-0005-0000-0000-0000C8000000}"/>
    <cellStyle name="20% - Accent2 2 2 7 2" xfId="6580" xr:uid="{00000000-0005-0000-0000-0000C9000000}"/>
    <cellStyle name="20% - Accent2 2 2 8" xfId="4514" xr:uid="{00000000-0005-0000-0000-0000CA000000}"/>
    <cellStyle name="20% - Accent2 2 3" xfId="13" xr:uid="{00000000-0005-0000-0000-0000CB000000}"/>
    <cellStyle name="20% - Accent2 2 3 2" xfId="582" xr:uid="{00000000-0005-0000-0000-0000CC000000}"/>
    <cellStyle name="20% - Accent2 2 3 2 2" xfId="2853" xr:uid="{00000000-0005-0000-0000-0000CD000000}"/>
    <cellStyle name="20% - Accent2 2 3 2 2 2" xfId="7075" xr:uid="{00000000-0005-0000-0000-0000CE000000}"/>
    <cellStyle name="20% - Accent2 2 3 2 3" xfId="4930" xr:uid="{00000000-0005-0000-0000-0000CF000000}"/>
    <cellStyle name="20% - Accent2 2 3 3" xfId="1035" xr:uid="{00000000-0005-0000-0000-0000D0000000}"/>
    <cellStyle name="20% - Accent2 2 3 3 2" xfId="3266" xr:uid="{00000000-0005-0000-0000-0000D1000000}"/>
    <cellStyle name="20% - Accent2 2 3 3 2 2" xfId="7488" xr:uid="{00000000-0005-0000-0000-0000D2000000}"/>
    <cellStyle name="20% - Accent2 2 3 3 3" xfId="5343" xr:uid="{00000000-0005-0000-0000-0000D3000000}"/>
    <cellStyle name="20% - Accent2 2 3 4" xfId="1449" xr:uid="{00000000-0005-0000-0000-0000D4000000}"/>
    <cellStyle name="20% - Accent2 2 3 4 2" xfId="3679" xr:uid="{00000000-0005-0000-0000-0000D5000000}"/>
    <cellStyle name="20% - Accent2 2 3 4 2 2" xfId="7901" xr:uid="{00000000-0005-0000-0000-0000D6000000}"/>
    <cellStyle name="20% - Accent2 2 3 4 3" xfId="5756" xr:uid="{00000000-0005-0000-0000-0000D7000000}"/>
    <cellStyle name="20% - Accent2 2 3 5" xfId="1863" xr:uid="{00000000-0005-0000-0000-0000D8000000}"/>
    <cellStyle name="20% - Accent2 2 3 5 2" xfId="4092" xr:uid="{00000000-0005-0000-0000-0000D9000000}"/>
    <cellStyle name="20% - Accent2 2 3 5 2 2" xfId="8314" xr:uid="{00000000-0005-0000-0000-0000DA000000}"/>
    <cellStyle name="20% - Accent2 2 3 5 3" xfId="6169" xr:uid="{00000000-0005-0000-0000-0000DB000000}"/>
    <cellStyle name="20% - Accent2 2 3 6" xfId="2276" xr:uid="{00000000-0005-0000-0000-0000DC000000}"/>
    <cellStyle name="20% - Accent2 2 3 6 2" xfId="6582" xr:uid="{00000000-0005-0000-0000-0000DD000000}"/>
    <cellStyle name="20% - Accent2 2 3 7" xfId="4516" xr:uid="{00000000-0005-0000-0000-0000DE000000}"/>
    <cellStyle name="20% - Accent2 2 4" xfId="579" xr:uid="{00000000-0005-0000-0000-0000DF000000}"/>
    <cellStyle name="20% - Accent2 2 4 2" xfId="2850" xr:uid="{00000000-0005-0000-0000-0000E0000000}"/>
    <cellStyle name="20% - Accent2 2 4 2 2" xfId="7072" xr:uid="{00000000-0005-0000-0000-0000E1000000}"/>
    <cellStyle name="20% - Accent2 2 4 3" xfId="4927" xr:uid="{00000000-0005-0000-0000-0000E2000000}"/>
    <cellStyle name="20% - Accent2 2 5" xfId="1032" xr:uid="{00000000-0005-0000-0000-0000E3000000}"/>
    <cellStyle name="20% - Accent2 2 5 2" xfId="3263" xr:uid="{00000000-0005-0000-0000-0000E4000000}"/>
    <cellStyle name="20% - Accent2 2 5 2 2" xfId="7485" xr:uid="{00000000-0005-0000-0000-0000E5000000}"/>
    <cellStyle name="20% - Accent2 2 5 3" xfId="5340" xr:uid="{00000000-0005-0000-0000-0000E6000000}"/>
    <cellStyle name="20% - Accent2 2 6" xfId="1446" xr:uid="{00000000-0005-0000-0000-0000E7000000}"/>
    <cellStyle name="20% - Accent2 2 6 2" xfId="3676" xr:uid="{00000000-0005-0000-0000-0000E8000000}"/>
    <cellStyle name="20% - Accent2 2 6 2 2" xfId="7898" xr:uid="{00000000-0005-0000-0000-0000E9000000}"/>
    <cellStyle name="20% - Accent2 2 6 3" xfId="5753" xr:uid="{00000000-0005-0000-0000-0000EA000000}"/>
    <cellStyle name="20% - Accent2 2 7" xfId="1860" xr:uid="{00000000-0005-0000-0000-0000EB000000}"/>
    <cellStyle name="20% - Accent2 2 7 2" xfId="4089" xr:uid="{00000000-0005-0000-0000-0000EC000000}"/>
    <cellStyle name="20% - Accent2 2 7 2 2" xfId="8311" xr:uid="{00000000-0005-0000-0000-0000ED000000}"/>
    <cellStyle name="20% - Accent2 2 7 3" xfId="6166" xr:uid="{00000000-0005-0000-0000-0000EE000000}"/>
    <cellStyle name="20% - Accent2 2 8" xfId="2273" xr:uid="{00000000-0005-0000-0000-0000EF000000}"/>
    <cellStyle name="20% - Accent2 2 8 2" xfId="6579" xr:uid="{00000000-0005-0000-0000-0000F0000000}"/>
    <cellStyle name="20% - Accent2 2 9" xfId="4513" xr:uid="{00000000-0005-0000-0000-0000F1000000}"/>
    <cellStyle name="20% - Accent2 3" xfId="14" xr:uid="{00000000-0005-0000-0000-0000F2000000}"/>
    <cellStyle name="20% - Accent2 3 2" xfId="15" xr:uid="{00000000-0005-0000-0000-0000F3000000}"/>
    <cellStyle name="20% - Accent2 3 2 2" xfId="584" xr:uid="{00000000-0005-0000-0000-0000F4000000}"/>
    <cellStyle name="20% - Accent2 3 2 2 2" xfId="2855" xr:uid="{00000000-0005-0000-0000-0000F5000000}"/>
    <cellStyle name="20% - Accent2 3 2 2 2 2" xfId="7077" xr:uid="{00000000-0005-0000-0000-0000F6000000}"/>
    <cellStyle name="20% - Accent2 3 2 2 3" xfId="4932" xr:uid="{00000000-0005-0000-0000-0000F7000000}"/>
    <cellStyle name="20% - Accent2 3 2 3" xfId="1037" xr:uid="{00000000-0005-0000-0000-0000F8000000}"/>
    <cellStyle name="20% - Accent2 3 2 3 2" xfId="3268" xr:uid="{00000000-0005-0000-0000-0000F9000000}"/>
    <cellStyle name="20% - Accent2 3 2 3 2 2" xfId="7490" xr:uid="{00000000-0005-0000-0000-0000FA000000}"/>
    <cellStyle name="20% - Accent2 3 2 3 3" xfId="5345" xr:uid="{00000000-0005-0000-0000-0000FB000000}"/>
    <cellStyle name="20% - Accent2 3 2 4" xfId="1451" xr:uid="{00000000-0005-0000-0000-0000FC000000}"/>
    <cellStyle name="20% - Accent2 3 2 4 2" xfId="3681" xr:uid="{00000000-0005-0000-0000-0000FD000000}"/>
    <cellStyle name="20% - Accent2 3 2 4 2 2" xfId="7903" xr:uid="{00000000-0005-0000-0000-0000FE000000}"/>
    <cellStyle name="20% - Accent2 3 2 4 3" xfId="5758" xr:uid="{00000000-0005-0000-0000-0000FF000000}"/>
    <cellStyle name="20% - Accent2 3 2 5" xfId="1865" xr:uid="{00000000-0005-0000-0000-000000010000}"/>
    <cellStyle name="20% - Accent2 3 2 5 2" xfId="4094" xr:uid="{00000000-0005-0000-0000-000001010000}"/>
    <cellStyle name="20% - Accent2 3 2 5 2 2" xfId="8316" xr:uid="{00000000-0005-0000-0000-000002010000}"/>
    <cellStyle name="20% - Accent2 3 2 5 3" xfId="6171" xr:uid="{00000000-0005-0000-0000-000003010000}"/>
    <cellStyle name="20% - Accent2 3 2 6" xfId="2278" xr:uid="{00000000-0005-0000-0000-000004010000}"/>
    <cellStyle name="20% - Accent2 3 2 6 2" xfId="6584" xr:uid="{00000000-0005-0000-0000-000005010000}"/>
    <cellStyle name="20% - Accent2 3 2 7" xfId="4518" xr:uid="{00000000-0005-0000-0000-000006010000}"/>
    <cellStyle name="20% - Accent2 3 3" xfId="583" xr:uid="{00000000-0005-0000-0000-000007010000}"/>
    <cellStyle name="20% - Accent2 3 3 2" xfId="2854" xr:uid="{00000000-0005-0000-0000-000008010000}"/>
    <cellStyle name="20% - Accent2 3 3 2 2" xfId="7076" xr:uid="{00000000-0005-0000-0000-000009010000}"/>
    <cellStyle name="20% - Accent2 3 3 3" xfId="4931" xr:uid="{00000000-0005-0000-0000-00000A010000}"/>
    <cellStyle name="20% - Accent2 3 4" xfId="1036" xr:uid="{00000000-0005-0000-0000-00000B010000}"/>
    <cellStyle name="20% - Accent2 3 4 2" xfId="3267" xr:uid="{00000000-0005-0000-0000-00000C010000}"/>
    <cellStyle name="20% - Accent2 3 4 2 2" xfId="7489" xr:uid="{00000000-0005-0000-0000-00000D010000}"/>
    <cellStyle name="20% - Accent2 3 4 3" xfId="5344" xr:uid="{00000000-0005-0000-0000-00000E010000}"/>
    <cellStyle name="20% - Accent2 3 5" xfId="1450" xr:uid="{00000000-0005-0000-0000-00000F010000}"/>
    <cellStyle name="20% - Accent2 3 5 2" xfId="3680" xr:uid="{00000000-0005-0000-0000-000010010000}"/>
    <cellStyle name="20% - Accent2 3 5 2 2" xfId="7902" xr:uid="{00000000-0005-0000-0000-000011010000}"/>
    <cellStyle name="20% - Accent2 3 5 3" xfId="5757" xr:uid="{00000000-0005-0000-0000-000012010000}"/>
    <cellStyle name="20% - Accent2 3 6" xfId="1864" xr:uid="{00000000-0005-0000-0000-000013010000}"/>
    <cellStyle name="20% - Accent2 3 6 2" xfId="4093" xr:uid="{00000000-0005-0000-0000-000014010000}"/>
    <cellStyle name="20% - Accent2 3 6 2 2" xfId="8315" xr:uid="{00000000-0005-0000-0000-000015010000}"/>
    <cellStyle name="20% - Accent2 3 6 3" xfId="6170" xr:uid="{00000000-0005-0000-0000-000016010000}"/>
    <cellStyle name="20% - Accent2 3 7" xfId="2277" xr:uid="{00000000-0005-0000-0000-000017010000}"/>
    <cellStyle name="20% - Accent2 3 7 2" xfId="6583" xr:uid="{00000000-0005-0000-0000-000018010000}"/>
    <cellStyle name="20% - Accent2 3 8" xfId="4517" xr:uid="{00000000-0005-0000-0000-000019010000}"/>
    <cellStyle name="20% - Accent2 4" xfId="16" xr:uid="{00000000-0005-0000-0000-00001A010000}"/>
    <cellStyle name="20% - Accent2 4 2" xfId="585" xr:uid="{00000000-0005-0000-0000-00001B010000}"/>
    <cellStyle name="20% - Accent2 4 2 2" xfId="2856" xr:uid="{00000000-0005-0000-0000-00001C010000}"/>
    <cellStyle name="20% - Accent2 4 2 2 2" xfId="7078" xr:uid="{00000000-0005-0000-0000-00001D010000}"/>
    <cellStyle name="20% - Accent2 4 2 3" xfId="4933" xr:uid="{00000000-0005-0000-0000-00001E010000}"/>
    <cellStyle name="20% - Accent2 4 3" xfId="1038" xr:uid="{00000000-0005-0000-0000-00001F010000}"/>
    <cellStyle name="20% - Accent2 4 3 2" xfId="3269" xr:uid="{00000000-0005-0000-0000-000020010000}"/>
    <cellStyle name="20% - Accent2 4 3 2 2" xfId="7491" xr:uid="{00000000-0005-0000-0000-000021010000}"/>
    <cellStyle name="20% - Accent2 4 3 3" xfId="5346" xr:uid="{00000000-0005-0000-0000-000022010000}"/>
    <cellStyle name="20% - Accent2 4 4" xfId="1452" xr:uid="{00000000-0005-0000-0000-000023010000}"/>
    <cellStyle name="20% - Accent2 4 4 2" xfId="3682" xr:uid="{00000000-0005-0000-0000-000024010000}"/>
    <cellStyle name="20% - Accent2 4 4 2 2" xfId="7904" xr:uid="{00000000-0005-0000-0000-000025010000}"/>
    <cellStyle name="20% - Accent2 4 4 3" xfId="5759" xr:uid="{00000000-0005-0000-0000-000026010000}"/>
    <cellStyle name="20% - Accent2 4 5" xfId="1866" xr:uid="{00000000-0005-0000-0000-000027010000}"/>
    <cellStyle name="20% - Accent2 4 5 2" xfId="4095" xr:uid="{00000000-0005-0000-0000-000028010000}"/>
    <cellStyle name="20% - Accent2 4 5 2 2" xfId="8317" xr:uid="{00000000-0005-0000-0000-000029010000}"/>
    <cellStyle name="20% - Accent2 4 5 3" xfId="6172" xr:uid="{00000000-0005-0000-0000-00002A010000}"/>
    <cellStyle name="20% - Accent2 4 6" xfId="2279" xr:uid="{00000000-0005-0000-0000-00002B010000}"/>
    <cellStyle name="20% - Accent2 4 6 2" xfId="6585" xr:uid="{00000000-0005-0000-0000-00002C010000}"/>
    <cellStyle name="20% - Accent2 4 7" xfId="4519" xr:uid="{00000000-0005-0000-0000-00002D010000}"/>
    <cellStyle name="20% - Accent2 5" xfId="578" xr:uid="{00000000-0005-0000-0000-00002E010000}"/>
    <cellStyle name="20% - Accent2 5 2" xfId="2849" xr:uid="{00000000-0005-0000-0000-00002F010000}"/>
    <cellStyle name="20% - Accent2 5 2 2" xfId="7071" xr:uid="{00000000-0005-0000-0000-000030010000}"/>
    <cellStyle name="20% - Accent2 5 3" xfId="4926" xr:uid="{00000000-0005-0000-0000-000031010000}"/>
    <cellStyle name="20% - Accent2 6" xfId="1031" xr:uid="{00000000-0005-0000-0000-000032010000}"/>
    <cellStyle name="20% - Accent2 6 2" xfId="3262" xr:uid="{00000000-0005-0000-0000-000033010000}"/>
    <cellStyle name="20% - Accent2 6 2 2" xfId="7484" xr:uid="{00000000-0005-0000-0000-000034010000}"/>
    <cellStyle name="20% - Accent2 6 3" xfId="5339" xr:uid="{00000000-0005-0000-0000-000035010000}"/>
    <cellStyle name="20% - Accent2 7" xfId="1445" xr:uid="{00000000-0005-0000-0000-000036010000}"/>
    <cellStyle name="20% - Accent2 7 2" xfId="3675" xr:uid="{00000000-0005-0000-0000-000037010000}"/>
    <cellStyle name="20% - Accent2 7 2 2" xfId="7897" xr:uid="{00000000-0005-0000-0000-000038010000}"/>
    <cellStyle name="20% - Accent2 7 3" xfId="5752" xr:uid="{00000000-0005-0000-0000-000039010000}"/>
    <cellStyle name="20% - Accent2 8" xfId="1859" xr:uid="{00000000-0005-0000-0000-00003A010000}"/>
    <cellStyle name="20% - Accent2 8 2" xfId="4088" xr:uid="{00000000-0005-0000-0000-00003B010000}"/>
    <cellStyle name="20% - Accent2 8 2 2" xfId="8310" xr:uid="{00000000-0005-0000-0000-00003C010000}"/>
    <cellStyle name="20% - Accent2 8 3" xfId="6165" xr:uid="{00000000-0005-0000-0000-00003D010000}"/>
    <cellStyle name="20% - Accent2 9" xfId="2272" xr:uid="{00000000-0005-0000-0000-00003E010000}"/>
    <cellStyle name="20% - Accent2 9 2" xfId="6578" xr:uid="{00000000-0005-0000-0000-00003F010000}"/>
    <cellStyle name="20% - Accent3" xfId="17" builtinId="38" customBuiltin="1"/>
    <cellStyle name="20% - Accent3 10" xfId="4520" xr:uid="{00000000-0005-0000-0000-000041010000}"/>
    <cellStyle name="20% - Accent3 2" xfId="18" xr:uid="{00000000-0005-0000-0000-000042010000}"/>
    <cellStyle name="20% - Accent3 2 2" xfId="19" xr:uid="{00000000-0005-0000-0000-000043010000}"/>
    <cellStyle name="20% - Accent3 2 2 2" xfId="20" xr:uid="{00000000-0005-0000-0000-000044010000}"/>
    <cellStyle name="20% - Accent3 2 2 2 2" xfId="589" xr:uid="{00000000-0005-0000-0000-000045010000}"/>
    <cellStyle name="20% - Accent3 2 2 2 2 2" xfId="2860" xr:uid="{00000000-0005-0000-0000-000046010000}"/>
    <cellStyle name="20% - Accent3 2 2 2 2 2 2" xfId="7082" xr:uid="{00000000-0005-0000-0000-000047010000}"/>
    <cellStyle name="20% - Accent3 2 2 2 2 3" xfId="4937" xr:uid="{00000000-0005-0000-0000-000048010000}"/>
    <cellStyle name="20% - Accent3 2 2 2 3" xfId="1042" xr:uid="{00000000-0005-0000-0000-000049010000}"/>
    <cellStyle name="20% - Accent3 2 2 2 3 2" xfId="3273" xr:uid="{00000000-0005-0000-0000-00004A010000}"/>
    <cellStyle name="20% - Accent3 2 2 2 3 2 2" xfId="7495" xr:uid="{00000000-0005-0000-0000-00004B010000}"/>
    <cellStyle name="20% - Accent3 2 2 2 3 3" xfId="5350" xr:uid="{00000000-0005-0000-0000-00004C010000}"/>
    <cellStyle name="20% - Accent3 2 2 2 4" xfId="1456" xr:uid="{00000000-0005-0000-0000-00004D010000}"/>
    <cellStyle name="20% - Accent3 2 2 2 4 2" xfId="3686" xr:uid="{00000000-0005-0000-0000-00004E010000}"/>
    <cellStyle name="20% - Accent3 2 2 2 4 2 2" xfId="7908" xr:uid="{00000000-0005-0000-0000-00004F010000}"/>
    <cellStyle name="20% - Accent3 2 2 2 4 3" xfId="5763" xr:uid="{00000000-0005-0000-0000-000050010000}"/>
    <cellStyle name="20% - Accent3 2 2 2 5" xfId="1870" xr:uid="{00000000-0005-0000-0000-000051010000}"/>
    <cellStyle name="20% - Accent3 2 2 2 5 2" xfId="4099" xr:uid="{00000000-0005-0000-0000-000052010000}"/>
    <cellStyle name="20% - Accent3 2 2 2 5 2 2" xfId="8321" xr:uid="{00000000-0005-0000-0000-000053010000}"/>
    <cellStyle name="20% - Accent3 2 2 2 5 3" xfId="6176" xr:uid="{00000000-0005-0000-0000-000054010000}"/>
    <cellStyle name="20% - Accent3 2 2 2 6" xfId="2283" xr:uid="{00000000-0005-0000-0000-000055010000}"/>
    <cellStyle name="20% - Accent3 2 2 2 6 2" xfId="6589" xr:uid="{00000000-0005-0000-0000-000056010000}"/>
    <cellStyle name="20% - Accent3 2 2 2 7" xfId="4523" xr:uid="{00000000-0005-0000-0000-000057010000}"/>
    <cellStyle name="20% - Accent3 2 2 3" xfId="588" xr:uid="{00000000-0005-0000-0000-000058010000}"/>
    <cellStyle name="20% - Accent3 2 2 3 2" xfId="2859" xr:uid="{00000000-0005-0000-0000-000059010000}"/>
    <cellStyle name="20% - Accent3 2 2 3 2 2" xfId="7081" xr:uid="{00000000-0005-0000-0000-00005A010000}"/>
    <cellStyle name="20% - Accent3 2 2 3 3" xfId="4936" xr:uid="{00000000-0005-0000-0000-00005B010000}"/>
    <cellStyle name="20% - Accent3 2 2 4" xfId="1041" xr:uid="{00000000-0005-0000-0000-00005C010000}"/>
    <cellStyle name="20% - Accent3 2 2 4 2" xfId="3272" xr:uid="{00000000-0005-0000-0000-00005D010000}"/>
    <cellStyle name="20% - Accent3 2 2 4 2 2" xfId="7494" xr:uid="{00000000-0005-0000-0000-00005E010000}"/>
    <cellStyle name="20% - Accent3 2 2 4 3" xfId="5349" xr:uid="{00000000-0005-0000-0000-00005F010000}"/>
    <cellStyle name="20% - Accent3 2 2 5" xfId="1455" xr:uid="{00000000-0005-0000-0000-000060010000}"/>
    <cellStyle name="20% - Accent3 2 2 5 2" xfId="3685" xr:uid="{00000000-0005-0000-0000-000061010000}"/>
    <cellStyle name="20% - Accent3 2 2 5 2 2" xfId="7907" xr:uid="{00000000-0005-0000-0000-000062010000}"/>
    <cellStyle name="20% - Accent3 2 2 5 3" xfId="5762" xr:uid="{00000000-0005-0000-0000-000063010000}"/>
    <cellStyle name="20% - Accent3 2 2 6" xfId="1869" xr:uid="{00000000-0005-0000-0000-000064010000}"/>
    <cellStyle name="20% - Accent3 2 2 6 2" xfId="4098" xr:uid="{00000000-0005-0000-0000-000065010000}"/>
    <cellStyle name="20% - Accent3 2 2 6 2 2" xfId="8320" xr:uid="{00000000-0005-0000-0000-000066010000}"/>
    <cellStyle name="20% - Accent3 2 2 6 3" xfId="6175" xr:uid="{00000000-0005-0000-0000-000067010000}"/>
    <cellStyle name="20% - Accent3 2 2 7" xfId="2282" xr:uid="{00000000-0005-0000-0000-000068010000}"/>
    <cellStyle name="20% - Accent3 2 2 7 2" xfId="6588" xr:uid="{00000000-0005-0000-0000-000069010000}"/>
    <cellStyle name="20% - Accent3 2 2 8" xfId="4522" xr:uid="{00000000-0005-0000-0000-00006A010000}"/>
    <cellStyle name="20% - Accent3 2 3" xfId="21" xr:uid="{00000000-0005-0000-0000-00006B010000}"/>
    <cellStyle name="20% - Accent3 2 3 2" xfId="590" xr:uid="{00000000-0005-0000-0000-00006C010000}"/>
    <cellStyle name="20% - Accent3 2 3 2 2" xfId="2861" xr:uid="{00000000-0005-0000-0000-00006D010000}"/>
    <cellStyle name="20% - Accent3 2 3 2 2 2" xfId="7083" xr:uid="{00000000-0005-0000-0000-00006E010000}"/>
    <cellStyle name="20% - Accent3 2 3 2 3" xfId="4938" xr:uid="{00000000-0005-0000-0000-00006F010000}"/>
    <cellStyle name="20% - Accent3 2 3 3" xfId="1043" xr:uid="{00000000-0005-0000-0000-000070010000}"/>
    <cellStyle name="20% - Accent3 2 3 3 2" xfId="3274" xr:uid="{00000000-0005-0000-0000-000071010000}"/>
    <cellStyle name="20% - Accent3 2 3 3 2 2" xfId="7496" xr:uid="{00000000-0005-0000-0000-000072010000}"/>
    <cellStyle name="20% - Accent3 2 3 3 3" xfId="5351" xr:uid="{00000000-0005-0000-0000-000073010000}"/>
    <cellStyle name="20% - Accent3 2 3 4" xfId="1457" xr:uid="{00000000-0005-0000-0000-000074010000}"/>
    <cellStyle name="20% - Accent3 2 3 4 2" xfId="3687" xr:uid="{00000000-0005-0000-0000-000075010000}"/>
    <cellStyle name="20% - Accent3 2 3 4 2 2" xfId="7909" xr:uid="{00000000-0005-0000-0000-000076010000}"/>
    <cellStyle name="20% - Accent3 2 3 4 3" xfId="5764" xr:uid="{00000000-0005-0000-0000-000077010000}"/>
    <cellStyle name="20% - Accent3 2 3 5" xfId="1871" xr:uid="{00000000-0005-0000-0000-000078010000}"/>
    <cellStyle name="20% - Accent3 2 3 5 2" xfId="4100" xr:uid="{00000000-0005-0000-0000-000079010000}"/>
    <cellStyle name="20% - Accent3 2 3 5 2 2" xfId="8322" xr:uid="{00000000-0005-0000-0000-00007A010000}"/>
    <cellStyle name="20% - Accent3 2 3 5 3" xfId="6177" xr:uid="{00000000-0005-0000-0000-00007B010000}"/>
    <cellStyle name="20% - Accent3 2 3 6" xfId="2284" xr:uid="{00000000-0005-0000-0000-00007C010000}"/>
    <cellStyle name="20% - Accent3 2 3 6 2" xfId="6590" xr:uid="{00000000-0005-0000-0000-00007D010000}"/>
    <cellStyle name="20% - Accent3 2 3 7" xfId="4524" xr:uid="{00000000-0005-0000-0000-00007E010000}"/>
    <cellStyle name="20% - Accent3 2 4" xfId="587" xr:uid="{00000000-0005-0000-0000-00007F010000}"/>
    <cellStyle name="20% - Accent3 2 4 2" xfId="2858" xr:uid="{00000000-0005-0000-0000-000080010000}"/>
    <cellStyle name="20% - Accent3 2 4 2 2" xfId="7080" xr:uid="{00000000-0005-0000-0000-000081010000}"/>
    <cellStyle name="20% - Accent3 2 4 3" xfId="4935" xr:uid="{00000000-0005-0000-0000-000082010000}"/>
    <cellStyle name="20% - Accent3 2 5" xfId="1040" xr:uid="{00000000-0005-0000-0000-000083010000}"/>
    <cellStyle name="20% - Accent3 2 5 2" xfId="3271" xr:uid="{00000000-0005-0000-0000-000084010000}"/>
    <cellStyle name="20% - Accent3 2 5 2 2" xfId="7493" xr:uid="{00000000-0005-0000-0000-000085010000}"/>
    <cellStyle name="20% - Accent3 2 5 3" xfId="5348" xr:uid="{00000000-0005-0000-0000-000086010000}"/>
    <cellStyle name="20% - Accent3 2 6" xfId="1454" xr:uid="{00000000-0005-0000-0000-000087010000}"/>
    <cellStyle name="20% - Accent3 2 6 2" xfId="3684" xr:uid="{00000000-0005-0000-0000-000088010000}"/>
    <cellStyle name="20% - Accent3 2 6 2 2" xfId="7906" xr:uid="{00000000-0005-0000-0000-000089010000}"/>
    <cellStyle name="20% - Accent3 2 6 3" xfId="5761" xr:uid="{00000000-0005-0000-0000-00008A010000}"/>
    <cellStyle name="20% - Accent3 2 7" xfId="1868" xr:uid="{00000000-0005-0000-0000-00008B010000}"/>
    <cellStyle name="20% - Accent3 2 7 2" xfId="4097" xr:uid="{00000000-0005-0000-0000-00008C010000}"/>
    <cellStyle name="20% - Accent3 2 7 2 2" xfId="8319" xr:uid="{00000000-0005-0000-0000-00008D010000}"/>
    <cellStyle name="20% - Accent3 2 7 3" xfId="6174" xr:uid="{00000000-0005-0000-0000-00008E010000}"/>
    <cellStyle name="20% - Accent3 2 8" xfId="2281" xr:uid="{00000000-0005-0000-0000-00008F010000}"/>
    <cellStyle name="20% - Accent3 2 8 2" xfId="6587" xr:uid="{00000000-0005-0000-0000-000090010000}"/>
    <cellStyle name="20% - Accent3 2 9" xfId="4521" xr:uid="{00000000-0005-0000-0000-000091010000}"/>
    <cellStyle name="20% - Accent3 3" xfId="22" xr:uid="{00000000-0005-0000-0000-000092010000}"/>
    <cellStyle name="20% - Accent3 3 2" xfId="23" xr:uid="{00000000-0005-0000-0000-000093010000}"/>
    <cellStyle name="20% - Accent3 3 2 2" xfId="592" xr:uid="{00000000-0005-0000-0000-000094010000}"/>
    <cellStyle name="20% - Accent3 3 2 2 2" xfId="2863" xr:uid="{00000000-0005-0000-0000-000095010000}"/>
    <cellStyle name="20% - Accent3 3 2 2 2 2" xfId="7085" xr:uid="{00000000-0005-0000-0000-000096010000}"/>
    <cellStyle name="20% - Accent3 3 2 2 3" xfId="4940" xr:uid="{00000000-0005-0000-0000-000097010000}"/>
    <cellStyle name="20% - Accent3 3 2 3" xfId="1045" xr:uid="{00000000-0005-0000-0000-000098010000}"/>
    <cellStyle name="20% - Accent3 3 2 3 2" xfId="3276" xr:uid="{00000000-0005-0000-0000-000099010000}"/>
    <cellStyle name="20% - Accent3 3 2 3 2 2" xfId="7498" xr:uid="{00000000-0005-0000-0000-00009A010000}"/>
    <cellStyle name="20% - Accent3 3 2 3 3" xfId="5353" xr:uid="{00000000-0005-0000-0000-00009B010000}"/>
    <cellStyle name="20% - Accent3 3 2 4" xfId="1459" xr:uid="{00000000-0005-0000-0000-00009C010000}"/>
    <cellStyle name="20% - Accent3 3 2 4 2" xfId="3689" xr:uid="{00000000-0005-0000-0000-00009D010000}"/>
    <cellStyle name="20% - Accent3 3 2 4 2 2" xfId="7911" xr:uid="{00000000-0005-0000-0000-00009E010000}"/>
    <cellStyle name="20% - Accent3 3 2 4 3" xfId="5766" xr:uid="{00000000-0005-0000-0000-00009F010000}"/>
    <cellStyle name="20% - Accent3 3 2 5" xfId="1873" xr:uid="{00000000-0005-0000-0000-0000A0010000}"/>
    <cellStyle name="20% - Accent3 3 2 5 2" xfId="4102" xr:uid="{00000000-0005-0000-0000-0000A1010000}"/>
    <cellStyle name="20% - Accent3 3 2 5 2 2" xfId="8324" xr:uid="{00000000-0005-0000-0000-0000A2010000}"/>
    <cellStyle name="20% - Accent3 3 2 5 3" xfId="6179" xr:uid="{00000000-0005-0000-0000-0000A3010000}"/>
    <cellStyle name="20% - Accent3 3 2 6" xfId="2286" xr:uid="{00000000-0005-0000-0000-0000A4010000}"/>
    <cellStyle name="20% - Accent3 3 2 6 2" xfId="6592" xr:uid="{00000000-0005-0000-0000-0000A5010000}"/>
    <cellStyle name="20% - Accent3 3 2 7" xfId="4526" xr:uid="{00000000-0005-0000-0000-0000A6010000}"/>
    <cellStyle name="20% - Accent3 3 3" xfId="591" xr:uid="{00000000-0005-0000-0000-0000A7010000}"/>
    <cellStyle name="20% - Accent3 3 3 2" xfId="2862" xr:uid="{00000000-0005-0000-0000-0000A8010000}"/>
    <cellStyle name="20% - Accent3 3 3 2 2" xfId="7084" xr:uid="{00000000-0005-0000-0000-0000A9010000}"/>
    <cellStyle name="20% - Accent3 3 3 3" xfId="4939" xr:uid="{00000000-0005-0000-0000-0000AA010000}"/>
    <cellStyle name="20% - Accent3 3 4" xfId="1044" xr:uid="{00000000-0005-0000-0000-0000AB010000}"/>
    <cellStyle name="20% - Accent3 3 4 2" xfId="3275" xr:uid="{00000000-0005-0000-0000-0000AC010000}"/>
    <cellStyle name="20% - Accent3 3 4 2 2" xfId="7497" xr:uid="{00000000-0005-0000-0000-0000AD010000}"/>
    <cellStyle name="20% - Accent3 3 4 3" xfId="5352" xr:uid="{00000000-0005-0000-0000-0000AE010000}"/>
    <cellStyle name="20% - Accent3 3 5" xfId="1458" xr:uid="{00000000-0005-0000-0000-0000AF010000}"/>
    <cellStyle name="20% - Accent3 3 5 2" xfId="3688" xr:uid="{00000000-0005-0000-0000-0000B0010000}"/>
    <cellStyle name="20% - Accent3 3 5 2 2" xfId="7910" xr:uid="{00000000-0005-0000-0000-0000B1010000}"/>
    <cellStyle name="20% - Accent3 3 5 3" xfId="5765" xr:uid="{00000000-0005-0000-0000-0000B2010000}"/>
    <cellStyle name="20% - Accent3 3 6" xfId="1872" xr:uid="{00000000-0005-0000-0000-0000B3010000}"/>
    <cellStyle name="20% - Accent3 3 6 2" xfId="4101" xr:uid="{00000000-0005-0000-0000-0000B4010000}"/>
    <cellStyle name="20% - Accent3 3 6 2 2" xfId="8323" xr:uid="{00000000-0005-0000-0000-0000B5010000}"/>
    <cellStyle name="20% - Accent3 3 6 3" xfId="6178" xr:uid="{00000000-0005-0000-0000-0000B6010000}"/>
    <cellStyle name="20% - Accent3 3 7" xfId="2285" xr:uid="{00000000-0005-0000-0000-0000B7010000}"/>
    <cellStyle name="20% - Accent3 3 7 2" xfId="6591" xr:uid="{00000000-0005-0000-0000-0000B8010000}"/>
    <cellStyle name="20% - Accent3 3 8" xfId="4525" xr:uid="{00000000-0005-0000-0000-0000B9010000}"/>
    <cellStyle name="20% - Accent3 4" xfId="24" xr:uid="{00000000-0005-0000-0000-0000BA010000}"/>
    <cellStyle name="20% - Accent3 4 2" xfId="593" xr:uid="{00000000-0005-0000-0000-0000BB010000}"/>
    <cellStyle name="20% - Accent3 4 2 2" xfId="2864" xr:uid="{00000000-0005-0000-0000-0000BC010000}"/>
    <cellStyle name="20% - Accent3 4 2 2 2" xfId="7086" xr:uid="{00000000-0005-0000-0000-0000BD010000}"/>
    <cellStyle name="20% - Accent3 4 2 3" xfId="4941" xr:uid="{00000000-0005-0000-0000-0000BE010000}"/>
    <cellStyle name="20% - Accent3 4 3" xfId="1046" xr:uid="{00000000-0005-0000-0000-0000BF010000}"/>
    <cellStyle name="20% - Accent3 4 3 2" xfId="3277" xr:uid="{00000000-0005-0000-0000-0000C0010000}"/>
    <cellStyle name="20% - Accent3 4 3 2 2" xfId="7499" xr:uid="{00000000-0005-0000-0000-0000C1010000}"/>
    <cellStyle name="20% - Accent3 4 3 3" xfId="5354" xr:uid="{00000000-0005-0000-0000-0000C2010000}"/>
    <cellStyle name="20% - Accent3 4 4" xfId="1460" xr:uid="{00000000-0005-0000-0000-0000C3010000}"/>
    <cellStyle name="20% - Accent3 4 4 2" xfId="3690" xr:uid="{00000000-0005-0000-0000-0000C4010000}"/>
    <cellStyle name="20% - Accent3 4 4 2 2" xfId="7912" xr:uid="{00000000-0005-0000-0000-0000C5010000}"/>
    <cellStyle name="20% - Accent3 4 4 3" xfId="5767" xr:uid="{00000000-0005-0000-0000-0000C6010000}"/>
    <cellStyle name="20% - Accent3 4 5" xfId="1874" xr:uid="{00000000-0005-0000-0000-0000C7010000}"/>
    <cellStyle name="20% - Accent3 4 5 2" xfId="4103" xr:uid="{00000000-0005-0000-0000-0000C8010000}"/>
    <cellStyle name="20% - Accent3 4 5 2 2" xfId="8325" xr:uid="{00000000-0005-0000-0000-0000C9010000}"/>
    <cellStyle name="20% - Accent3 4 5 3" xfId="6180" xr:uid="{00000000-0005-0000-0000-0000CA010000}"/>
    <cellStyle name="20% - Accent3 4 6" xfId="2287" xr:uid="{00000000-0005-0000-0000-0000CB010000}"/>
    <cellStyle name="20% - Accent3 4 6 2" xfId="6593" xr:uid="{00000000-0005-0000-0000-0000CC010000}"/>
    <cellStyle name="20% - Accent3 4 7" xfId="4527" xr:uid="{00000000-0005-0000-0000-0000CD010000}"/>
    <cellStyle name="20% - Accent3 5" xfId="586" xr:uid="{00000000-0005-0000-0000-0000CE010000}"/>
    <cellStyle name="20% - Accent3 5 2" xfId="2857" xr:uid="{00000000-0005-0000-0000-0000CF010000}"/>
    <cellStyle name="20% - Accent3 5 2 2" xfId="7079" xr:uid="{00000000-0005-0000-0000-0000D0010000}"/>
    <cellStyle name="20% - Accent3 5 3" xfId="4934" xr:uid="{00000000-0005-0000-0000-0000D1010000}"/>
    <cellStyle name="20% - Accent3 6" xfId="1039" xr:uid="{00000000-0005-0000-0000-0000D2010000}"/>
    <cellStyle name="20% - Accent3 6 2" xfId="3270" xr:uid="{00000000-0005-0000-0000-0000D3010000}"/>
    <cellStyle name="20% - Accent3 6 2 2" xfId="7492" xr:uid="{00000000-0005-0000-0000-0000D4010000}"/>
    <cellStyle name="20% - Accent3 6 3" xfId="5347" xr:uid="{00000000-0005-0000-0000-0000D5010000}"/>
    <cellStyle name="20% - Accent3 7" xfId="1453" xr:uid="{00000000-0005-0000-0000-0000D6010000}"/>
    <cellStyle name="20% - Accent3 7 2" xfId="3683" xr:uid="{00000000-0005-0000-0000-0000D7010000}"/>
    <cellStyle name="20% - Accent3 7 2 2" xfId="7905" xr:uid="{00000000-0005-0000-0000-0000D8010000}"/>
    <cellStyle name="20% - Accent3 7 3" xfId="5760" xr:uid="{00000000-0005-0000-0000-0000D9010000}"/>
    <cellStyle name="20% - Accent3 8" xfId="1867" xr:uid="{00000000-0005-0000-0000-0000DA010000}"/>
    <cellStyle name="20% - Accent3 8 2" xfId="4096" xr:uid="{00000000-0005-0000-0000-0000DB010000}"/>
    <cellStyle name="20% - Accent3 8 2 2" xfId="8318" xr:uid="{00000000-0005-0000-0000-0000DC010000}"/>
    <cellStyle name="20% - Accent3 8 3" xfId="6173" xr:uid="{00000000-0005-0000-0000-0000DD010000}"/>
    <cellStyle name="20% - Accent3 9" xfId="2280" xr:uid="{00000000-0005-0000-0000-0000DE010000}"/>
    <cellStyle name="20% - Accent3 9 2" xfId="6586" xr:uid="{00000000-0005-0000-0000-0000DF010000}"/>
    <cellStyle name="20% - Accent4" xfId="25" builtinId="42" customBuiltin="1"/>
    <cellStyle name="20% - Accent4 10" xfId="4528" xr:uid="{00000000-0005-0000-0000-0000E1010000}"/>
    <cellStyle name="20% - Accent4 2" xfId="26" xr:uid="{00000000-0005-0000-0000-0000E2010000}"/>
    <cellStyle name="20% - Accent4 2 2" xfId="27" xr:uid="{00000000-0005-0000-0000-0000E3010000}"/>
    <cellStyle name="20% - Accent4 2 2 2" xfId="28" xr:uid="{00000000-0005-0000-0000-0000E4010000}"/>
    <cellStyle name="20% - Accent4 2 2 2 2" xfId="597" xr:uid="{00000000-0005-0000-0000-0000E5010000}"/>
    <cellStyle name="20% - Accent4 2 2 2 2 2" xfId="2868" xr:uid="{00000000-0005-0000-0000-0000E6010000}"/>
    <cellStyle name="20% - Accent4 2 2 2 2 2 2" xfId="7090" xr:uid="{00000000-0005-0000-0000-0000E7010000}"/>
    <cellStyle name="20% - Accent4 2 2 2 2 3" xfId="4945" xr:uid="{00000000-0005-0000-0000-0000E8010000}"/>
    <cellStyle name="20% - Accent4 2 2 2 3" xfId="1050" xr:uid="{00000000-0005-0000-0000-0000E9010000}"/>
    <cellStyle name="20% - Accent4 2 2 2 3 2" xfId="3281" xr:uid="{00000000-0005-0000-0000-0000EA010000}"/>
    <cellStyle name="20% - Accent4 2 2 2 3 2 2" xfId="7503" xr:uid="{00000000-0005-0000-0000-0000EB010000}"/>
    <cellStyle name="20% - Accent4 2 2 2 3 3" xfId="5358" xr:uid="{00000000-0005-0000-0000-0000EC010000}"/>
    <cellStyle name="20% - Accent4 2 2 2 4" xfId="1464" xr:uid="{00000000-0005-0000-0000-0000ED010000}"/>
    <cellStyle name="20% - Accent4 2 2 2 4 2" xfId="3694" xr:uid="{00000000-0005-0000-0000-0000EE010000}"/>
    <cellStyle name="20% - Accent4 2 2 2 4 2 2" xfId="7916" xr:uid="{00000000-0005-0000-0000-0000EF010000}"/>
    <cellStyle name="20% - Accent4 2 2 2 4 3" xfId="5771" xr:uid="{00000000-0005-0000-0000-0000F0010000}"/>
    <cellStyle name="20% - Accent4 2 2 2 5" xfId="1878" xr:uid="{00000000-0005-0000-0000-0000F1010000}"/>
    <cellStyle name="20% - Accent4 2 2 2 5 2" xfId="4107" xr:uid="{00000000-0005-0000-0000-0000F2010000}"/>
    <cellStyle name="20% - Accent4 2 2 2 5 2 2" xfId="8329" xr:uid="{00000000-0005-0000-0000-0000F3010000}"/>
    <cellStyle name="20% - Accent4 2 2 2 5 3" xfId="6184" xr:uid="{00000000-0005-0000-0000-0000F4010000}"/>
    <cellStyle name="20% - Accent4 2 2 2 6" xfId="2291" xr:uid="{00000000-0005-0000-0000-0000F5010000}"/>
    <cellStyle name="20% - Accent4 2 2 2 6 2" xfId="6597" xr:uid="{00000000-0005-0000-0000-0000F6010000}"/>
    <cellStyle name="20% - Accent4 2 2 2 7" xfId="4531" xr:uid="{00000000-0005-0000-0000-0000F7010000}"/>
    <cellStyle name="20% - Accent4 2 2 3" xfId="596" xr:uid="{00000000-0005-0000-0000-0000F8010000}"/>
    <cellStyle name="20% - Accent4 2 2 3 2" xfId="2867" xr:uid="{00000000-0005-0000-0000-0000F9010000}"/>
    <cellStyle name="20% - Accent4 2 2 3 2 2" xfId="7089" xr:uid="{00000000-0005-0000-0000-0000FA010000}"/>
    <cellStyle name="20% - Accent4 2 2 3 3" xfId="4944" xr:uid="{00000000-0005-0000-0000-0000FB010000}"/>
    <cellStyle name="20% - Accent4 2 2 4" xfId="1049" xr:uid="{00000000-0005-0000-0000-0000FC010000}"/>
    <cellStyle name="20% - Accent4 2 2 4 2" xfId="3280" xr:uid="{00000000-0005-0000-0000-0000FD010000}"/>
    <cellStyle name="20% - Accent4 2 2 4 2 2" xfId="7502" xr:uid="{00000000-0005-0000-0000-0000FE010000}"/>
    <cellStyle name="20% - Accent4 2 2 4 3" xfId="5357" xr:uid="{00000000-0005-0000-0000-0000FF010000}"/>
    <cellStyle name="20% - Accent4 2 2 5" xfId="1463" xr:uid="{00000000-0005-0000-0000-000000020000}"/>
    <cellStyle name="20% - Accent4 2 2 5 2" xfId="3693" xr:uid="{00000000-0005-0000-0000-000001020000}"/>
    <cellStyle name="20% - Accent4 2 2 5 2 2" xfId="7915" xr:uid="{00000000-0005-0000-0000-000002020000}"/>
    <cellStyle name="20% - Accent4 2 2 5 3" xfId="5770" xr:uid="{00000000-0005-0000-0000-000003020000}"/>
    <cellStyle name="20% - Accent4 2 2 6" xfId="1877" xr:uid="{00000000-0005-0000-0000-000004020000}"/>
    <cellStyle name="20% - Accent4 2 2 6 2" xfId="4106" xr:uid="{00000000-0005-0000-0000-000005020000}"/>
    <cellStyle name="20% - Accent4 2 2 6 2 2" xfId="8328" xr:uid="{00000000-0005-0000-0000-000006020000}"/>
    <cellStyle name="20% - Accent4 2 2 6 3" xfId="6183" xr:uid="{00000000-0005-0000-0000-000007020000}"/>
    <cellStyle name="20% - Accent4 2 2 7" xfId="2290" xr:uid="{00000000-0005-0000-0000-000008020000}"/>
    <cellStyle name="20% - Accent4 2 2 7 2" xfId="6596" xr:uid="{00000000-0005-0000-0000-000009020000}"/>
    <cellStyle name="20% - Accent4 2 2 8" xfId="4530" xr:uid="{00000000-0005-0000-0000-00000A020000}"/>
    <cellStyle name="20% - Accent4 2 3" xfId="29" xr:uid="{00000000-0005-0000-0000-00000B020000}"/>
    <cellStyle name="20% - Accent4 2 3 2" xfId="598" xr:uid="{00000000-0005-0000-0000-00000C020000}"/>
    <cellStyle name="20% - Accent4 2 3 2 2" xfId="2869" xr:uid="{00000000-0005-0000-0000-00000D020000}"/>
    <cellStyle name="20% - Accent4 2 3 2 2 2" xfId="7091" xr:uid="{00000000-0005-0000-0000-00000E020000}"/>
    <cellStyle name="20% - Accent4 2 3 2 3" xfId="4946" xr:uid="{00000000-0005-0000-0000-00000F020000}"/>
    <cellStyle name="20% - Accent4 2 3 3" xfId="1051" xr:uid="{00000000-0005-0000-0000-000010020000}"/>
    <cellStyle name="20% - Accent4 2 3 3 2" xfId="3282" xr:uid="{00000000-0005-0000-0000-000011020000}"/>
    <cellStyle name="20% - Accent4 2 3 3 2 2" xfId="7504" xr:uid="{00000000-0005-0000-0000-000012020000}"/>
    <cellStyle name="20% - Accent4 2 3 3 3" xfId="5359" xr:uid="{00000000-0005-0000-0000-000013020000}"/>
    <cellStyle name="20% - Accent4 2 3 4" xfId="1465" xr:uid="{00000000-0005-0000-0000-000014020000}"/>
    <cellStyle name="20% - Accent4 2 3 4 2" xfId="3695" xr:uid="{00000000-0005-0000-0000-000015020000}"/>
    <cellStyle name="20% - Accent4 2 3 4 2 2" xfId="7917" xr:uid="{00000000-0005-0000-0000-000016020000}"/>
    <cellStyle name="20% - Accent4 2 3 4 3" xfId="5772" xr:uid="{00000000-0005-0000-0000-000017020000}"/>
    <cellStyle name="20% - Accent4 2 3 5" xfId="1879" xr:uid="{00000000-0005-0000-0000-000018020000}"/>
    <cellStyle name="20% - Accent4 2 3 5 2" xfId="4108" xr:uid="{00000000-0005-0000-0000-000019020000}"/>
    <cellStyle name="20% - Accent4 2 3 5 2 2" xfId="8330" xr:uid="{00000000-0005-0000-0000-00001A020000}"/>
    <cellStyle name="20% - Accent4 2 3 5 3" xfId="6185" xr:uid="{00000000-0005-0000-0000-00001B020000}"/>
    <cellStyle name="20% - Accent4 2 3 6" xfId="2292" xr:uid="{00000000-0005-0000-0000-00001C020000}"/>
    <cellStyle name="20% - Accent4 2 3 6 2" xfId="6598" xr:uid="{00000000-0005-0000-0000-00001D020000}"/>
    <cellStyle name="20% - Accent4 2 3 7" xfId="4532" xr:uid="{00000000-0005-0000-0000-00001E020000}"/>
    <cellStyle name="20% - Accent4 2 4" xfId="595" xr:uid="{00000000-0005-0000-0000-00001F020000}"/>
    <cellStyle name="20% - Accent4 2 4 2" xfId="2866" xr:uid="{00000000-0005-0000-0000-000020020000}"/>
    <cellStyle name="20% - Accent4 2 4 2 2" xfId="7088" xr:uid="{00000000-0005-0000-0000-000021020000}"/>
    <cellStyle name="20% - Accent4 2 4 3" xfId="4943" xr:uid="{00000000-0005-0000-0000-000022020000}"/>
    <cellStyle name="20% - Accent4 2 5" xfId="1048" xr:uid="{00000000-0005-0000-0000-000023020000}"/>
    <cellStyle name="20% - Accent4 2 5 2" xfId="3279" xr:uid="{00000000-0005-0000-0000-000024020000}"/>
    <cellStyle name="20% - Accent4 2 5 2 2" xfId="7501" xr:uid="{00000000-0005-0000-0000-000025020000}"/>
    <cellStyle name="20% - Accent4 2 5 3" xfId="5356" xr:uid="{00000000-0005-0000-0000-000026020000}"/>
    <cellStyle name="20% - Accent4 2 6" xfId="1462" xr:uid="{00000000-0005-0000-0000-000027020000}"/>
    <cellStyle name="20% - Accent4 2 6 2" xfId="3692" xr:uid="{00000000-0005-0000-0000-000028020000}"/>
    <cellStyle name="20% - Accent4 2 6 2 2" xfId="7914" xr:uid="{00000000-0005-0000-0000-000029020000}"/>
    <cellStyle name="20% - Accent4 2 6 3" xfId="5769" xr:uid="{00000000-0005-0000-0000-00002A020000}"/>
    <cellStyle name="20% - Accent4 2 7" xfId="1876" xr:uid="{00000000-0005-0000-0000-00002B020000}"/>
    <cellStyle name="20% - Accent4 2 7 2" xfId="4105" xr:uid="{00000000-0005-0000-0000-00002C020000}"/>
    <cellStyle name="20% - Accent4 2 7 2 2" xfId="8327" xr:uid="{00000000-0005-0000-0000-00002D020000}"/>
    <cellStyle name="20% - Accent4 2 7 3" xfId="6182" xr:uid="{00000000-0005-0000-0000-00002E020000}"/>
    <cellStyle name="20% - Accent4 2 8" xfId="2289" xr:uid="{00000000-0005-0000-0000-00002F020000}"/>
    <cellStyle name="20% - Accent4 2 8 2" xfId="6595" xr:uid="{00000000-0005-0000-0000-000030020000}"/>
    <cellStyle name="20% - Accent4 2 9" xfId="4529" xr:uid="{00000000-0005-0000-0000-000031020000}"/>
    <cellStyle name="20% - Accent4 3" xfId="30" xr:uid="{00000000-0005-0000-0000-000032020000}"/>
    <cellStyle name="20% - Accent4 3 2" xfId="31" xr:uid="{00000000-0005-0000-0000-000033020000}"/>
    <cellStyle name="20% - Accent4 3 2 2" xfId="600" xr:uid="{00000000-0005-0000-0000-000034020000}"/>
    <cellStyle name="20% - Accent4 3 2 2 2" xfId="2871" xr:uid="{00000000-0005-0000-0000-000035020000}"/>
    <cellStyle name="20% - Accent4 3 2 2 2 2" xfId="7093" xr:uid="{00000000-0005-0000-0000-000036020000}"/>
    <cellStyle name="20% - Accent4 3 2 2 3" xfId="4948" xr:uid="{00000000-0005-0000-0000-000037020000}"/>
    <cellStyle name="20% - Accent4 3 2 3" xfId="1053" xr:uid="{00000000-0005-0000-0000-000038020000}"/>
    <cellStyle name="20% - Accent4 3 2 3 2" xfId="3284" xr:uid="{00000000-0005-0000-0000-000039020000}"/>
    <cellStyle name="20% - Accent4 3 2 3 2 2" xfId="7506" xr:uid="{00000000-0005-0000-0000-00003A020000}"/>
    <cellStyle name="20% - Accent4 3 2 3 3" xfId="5361" xr:uid="{00000000-0005-0000-0000-00003B020000}"/>
    <cellStyle name="20% - Accent4 3 2 4" xfId="1467" xr:uid="{00000000-0005-0000-0000-00003C020000}"/>
    <cellStyle name="20% - Accent4 3 2 4 2" xfId="3697" xr:uid="{00000000-0005-0000-0000-00003D020000}"/>
    <cellStyle name="20% - Accent4 3 2 4 2 2" xfId="7919" xr:uid="{00000000-0005-0000-0000-00003E020000}"/>
    <cellStyle name="20% - Accent4 3 2 4 3" xfId="5774" xr:uid="{00000000-0005-0000-0000-00003F020000}"/>
    <cellStyle name="20% - Accent4 3 2 5" xfId="1881" xr:uid="{00000000-0005-0000-0000-000040020000}"/>
    <cellStyle name="20% - Accent4 3 2 5 2" xfId="4110" xr:uid="{00000000-0005-0000-0000-000041020000}"/>
    <cellStyle name="20% - Accent4 3 2 5 2 2" xfId="8332" xr:uid="{00000000-0005-0000-0000-000042020000}"/>
    <cellStyle name="20% - Accent4 3 2 5 3" xfId="6187" xr:uid="{00000000-0005-0000-0000-000043020000}"/>
    <cellStyle name="20% - Accent4 3 2 6" xfId="2294" xr:uid="{00000000-0005-0000-0000-000044020000}"/>
    <cellStyle name="20% - Accent4 3 2 6 2" xfId="6600" xr:uid="{00000000-0005-0000-0000-000045020000}"/>
    <cellStyle name="20% - Accent4 3 2 7" xfId="4534" xr:uid="{00000000-0005-0000-0000-000046020000}"/>
    <cellStyle name="20% - Accent4 3 3" xfId="599" xr:uid="{00000000-0005-0000-0000-000047020000}"/>
    <cellStyle name="20% - Accent4 3 3 2" xfId="2870" xr:uid="{00000000-0005-0000-0000-000048020000}"/>
    <cellStyle name="20% - Accent4 3 3 2 2" xfId="7092" xr:uid="{00000000-0005-0000-0000-000049020000}"/>
    <cellStyle name="20% - Accent4 3 3 3" xfId="4947" xr:uid="{00000000-0005-0000-0000-00004A020000}"/>
    <cellStyle name="20% - Accent4 3 4" xfId="1052" xr:uid="{00000000-0005-0000-0000-00004B020000}"/>
    <cellStyle name="20% - Accent4 3 4 2" xfId="3283" xr:uid="{00000000-0005-0000-0000-00004C020000}"/>
    <cellStyle name="20% - Accent4 3 4 2 2" xfId="7505" xr:uid="{00000000-0005-0000-0000-00004D020000}"/>
    <cellStyle name="20% - Accent4 3 4 3" xfId="5360" xr:uid="{00000000-0005-0000-0000-00004E020000}"/>
    <cellStyle name="20% - Accent4 3 5" xfId="1466" xr:uid="{00000000-0005-0000-0000-00004F020000}"/>
    <cellStyle name="20% - Accent4 3 5 2" xfId="3696" xr:uid="{00000000-0005-0000-0000-000050020000}"/>
    <cellStyle name="20% - Accent4 3 5 2 2" xfId="7918" xr:uid="{00000000-0005-0000-0000-000051020000}"/>
    <cellStyle name="20% - Accent4 3 5 3" xfId="5773" xr:uid="{00000000-0005-0000-0000-000052020000}"/>
    <cellStyle name="20% - Accent4 3 6" xfId="1880" xr:uid="{00000000-0005-0000-0000-000053020000}"/>
    <cellStyle name="20% - Accent4 3 6 2" xfId="4109" xr:uid="{00000000-0005-0000-0000-000054020000}"/>
    <cellStyle name="20% - Accent4 3 6 2 2" xfId="8331" xr:uid="{00000000-0005-0000-0000-000055020000}"/>
    <cellStyle name="20% - Accent4 3 6 3" xfId="6186" xr:uid="{00000000-0005-0000-0000-000056020000}"/>
    <cellStyle name="20% - Accent4 3 7" xfId="2293" xr:uid="{00000000-0005-0000-0000-000057020000}"/>
    <cellStyle name="20% - Accent4 3 7 2" xfId="6599" xr:uid="{00000000-0005-0000-0000-000058020000}"/>
    <cellStyle name="20% - Accent4 3 8" xfId="4533" xr:uid="{00000000-0005-0000-0000-000059020000}"/>
    <cellStyle name="20% - Accent4 4" xfId="32" xr:uid="{00000000-0005-0000-0000-00005A020000}"/>
    <cellStyle name="20% - Accent4 4 2" xfId="601" xr:uid="{00000000-0005-0000-0000-00005B020000}"/>
    <cellStyle name="20% - Accent4 4 2 2" xfId="2872" xr:uid="{00000000-0005-0000-0000-00005C020000}"/>
    <cellStyle name="20% - Accent4 4 2 2 2" xfId="7094" xr:uid="{00000000-0005-0000-0000-00005D020000}"/>
    <cellStyle name="20% - Accent4 4 2 3" xfId="4949" xr:uid="{00000000-0005-0000-0000-00005E020000}"/>
    <cellStyle name="20% - Accent4 4 3" xfId="1054" xr:uid="{00000000-0005-0000-0000-00005F020000}"/>
    <cellStyle name="20% - Accent4 4 3 2" xfId="3285" xr:uid="{00000000-0005-0000-0000-000060020000}"/>
    <cellStyle name="20% - Accent4 4 3 2 2" xfId="7507" xr:uid="{00000000-0005-0000-0000-000061020000}"/>
    <cellStyle name="20% - Accent4 4 3 3" xfId="5362" xr:uid="{00000000-0005-0000-0000-000062020000}"/>
    <cellStyle name="20% - Accent4 4 4" xfId="1468" xr:uid="{00000000-0005-0000-0000-000063020000}"/>
    <cellStyle name="20% - Accent4 4 4 2" xfId="3698" xr:uid="{00000000-0005-0000-0000-000064020000}"/>
    <cellStyle name="20% - Accent4 4 4 2 2" xfId="7920" xr:uid="{00000000-0005-0000-0000-000065020000}"/>
    <cellStyle name="20% - Accent4 4 4 3" xfId="5775" xr:uid="{00000000-0005-0000-0000-000066020000}"/>
    <cellStyle name="20% - Accent4 4 5" xfId="1882" xr:uid="{00000000-0005-0000-0000-000067020000}"/>
    <cellStyle name="20% - Accent4 4 5 2" xfId="4111" xr:uid="{00000000-0005-0000-0000-000068020000}"/>
    <cellStyle name="20% - Accent4 4 5 2 2" xfId="8333" xr:uid="{00000000-0005-0000-0000-000069020000}"/>
    <cellStyle name="20% - Accent4 4 5 3" xfId="6188" xr:uid="{00000000-0005-0000-0000-00006A020000}"/>
    <cellStyle name="20% - Accent4 4 6" xfId="2295" xr:uid="{00000000-0005-0000-0000-00006B020000}"/>
    <cellStyle name="20% - Accent4 4 6 2" xfId="6601" xr:uid="{00000000-0005-0000-0000-00006C020000}"/>
    <cellStyle name="20% - Accent4 4 7" xfId="4535" xr:uid="{00000000-0005-0000-0000-00006D020000}"/>
    <cellStyle name="20% - Accent4 5" xfId="594" xr:uid="{00000000-0005-0000-0000-00006E020000}"/>
    <cellStyle name="20% - Accent4 5 2" xfId="2865" xr:uid="{00000000-0005-0000-0000-00006F020000}"/>
    <cellStyle name="20% - Accent4 5 2 2" xfId="7087" xr:uid="{00000000-0005-0000-0000-000070020000}"/>
    <cellStyle name="20% - Accent4 5 3" xfId="4942" xr:uid="{00000000-0005-0000-0000-000071020000}"/>
    <cellStyle name="20% - Accent4 6" xfId="1047" xr:uid="{00000000-0005-0000-0000-000072020000}"/>
    <cellStyle name="20% - Accent4 6 2" xfId="3278" xr:uid="{00000000-0005-0000-0000-000073020000}"/>
    <cellStyle name="20% - Accent4 6 2 2" xfId="7500" xr:uid="{00000000-0005-0000-0000-000074020000}"/>
    <cellStyle name="20% - Accent4 6 3" xfId="5355" xr:uid="{00000000-0005-0000-0000-000075020000}"/>
    <cellStyle name="20% - Accent4 7" xfId="1461" xr:uid="{00000000-0005-0000-0000-000076020000}"/>
    <cellStyle name="20% - Accent4 7 2" xfId="3691" xr:uid="{00000000-0005-0000-0000-000077020000}"/>
    <cellStyle name="20% - Accent4 7 2 2" xfId="7913" xr:uid="{00000000-0005-0000-0000-000078020000}"/>
    <cellStyle name="20% - Accent4 7 3" xfId="5768" xr:uid="{00000000-0005-0000-0000-000079020000}"/>
    <cellStyle name="20% - Accent4 8" xfId="1875" xr:uid="{00000000-0005-0000-0000-00007A020000}"/>
    <cellStyle name="20% - Accent4 8 2" xfId="4104" xr:uid="{00000000-0005-0000-0000-00007B020000}"/>
    <cellStyle name="20% - Accent4 8 2 2" xfId="8326" xr:uid="{00000000-0005-0000-0000-00007C020000}"/>
    <cellStyle name="20% - Accent4 8 3" xfId="6181" xr:uid="{00000000-0005-0000-0000-00007D020000}"/>
    <cellStyle name="20% - Accent4 9" xfId="2288" xr:uid="{00000000-0005-0000-0000-00007E020000}"/>
    <cellStyle name="20% - Accent4 9 2" xfId="6594" xr:uid="{00000000-0005-0000-0000-00007F020000}"/>
    <cellStyle name="20% - Accent5" xfId="33" builtinId="46" customBuiltin="1"/>
    <cellStyle name="20% - Accent5 10" xfId="4536" xr:uid="{00000000-0005-0000-0000-000081020000}"/>
    <cellStyle name="20% - Accent5 2" xfId="34" xr:uid="{00000000-0005-0000-0000-000082020000}"/>
    <cellStyle name="20% - Accent5 2 2" xfId="35" xr:uid="{00000000-0005-0000-0000-000083020000}"/>
    <cellStyle name="20% - Accent5 2 2 2" xfId="36" xr:uid="{00000000-0005-0000-0000-000084020000}"/>
    <cellStyle name="20% - Accent5 2 2 2 2" xfId="605" xr:uid="{00000000-0005-0000-0000-000085020000}"/>
    <cellStyle name="20% - Accent5 2 2 2 2 2" xfId="2876" xr:uid="{00000000-0005-0000-0000-000086020000}"/>
    <cellStyle name="20% - Accent5 2 2 2 2 2 2" xfId="7098" xr:uid="{00000000-0005-0000-0000-000087020000}"/>
    <cellStyle name="20% - Accent5 2 2 2 2 3" xfId="4953" xr:uid="{00000000-0005-0000-0000-000088020000}"/>
    <cellStyle name="20% - Accent5 2 2 2 3" xfId="1058" xr:uid="{00000000-0005-0000-0000-000089020000}"/>
    <cellStyle name="20% - Accent5 2 2 2 3 2" xfId="3289" xr:uid="{00000000-0005-0000-0000-00008A020000}"/>
    <cellStyle name="20% - Accent5 2 2 2 3 2 2" xfId="7511" xr:uid="{00000000-0005-0000-0000-00008B020000}"/>
    <cellStyle name="20% - Accent5 2 2 2 3 3" xfId="5366" xr:uid="{00000000-0005-0000-0000-00008C020000}"/>
    <cellStyle name="20% - Accent5 2 2 2 4" xfId="1472" xr:uid="{00000000-0005-0000-0000-00008D020000}"/>
    <cellStyle name="20% - Accent5 2 2 2 4 2" xfId="3702" xr:uid="{00000000-0005-0000-0000-00008E020000}"/>
    <cellStyle name="20% - Accent5 2 2 2 4 2 2" xfId="7924" xr:uid="{00000000-0005-0000-0000-00008F020000}"/>
    <cellStyle name="20% - Accent5 2 2 2 4 3" xfId="5779" xr:uid="{00000000-0005-0000-0000-000090020000}"/>
    <cellStyle name="20% - Accent5 2 2 2 5" xfId="1886" xr:uid="{00000000-0005-0000-0000-000091020000}"/>
    <cellStyle name="20% - Accent5 2 2 2 5 2" xfId="4115" xr:uid="{00000000-0005-0000-0000-000092020000}"/>
    <cellStyle name="20% - Accent5 2 2 2 5 2 2" xfId="8337" xr:uid="{00000000-0005-0000-0000-000093020000}"/>
    <cellStyle name="20% - Accent5 2 2 2 5 3" xfId="6192" xr:uid="{00000000-0005-0000-0000-000094020000}"/>
    <cellStyle name="20% - Accent5 2 2 2 6" xfId="2299" xr:uid="{00000000-0005-0000-0000-000095020000}"/>
    <cellStyle name="20% - Accent5 2 2 2 6 2" xfId="6605" xr:uid="{00000000-0005-0000-0000-000096020000}"/>
    <cellStyle name="20% - Accent5 2 2 2 7" xfId="4539" xr:uid="{00000000-0005-0000-0000-000097020000}"/>
    <cellStyle name="20% - Accent5 2 2 3" xfId="604" xr:uid="{00000000-0005-0000-0000-000098020000}"/>
    <cellStyle name="20% - Accent5 2 2 3 2" xfId="2875" xr:uid="{00000000-0005-0000-0000-000099020000}"/>
    <cellStyle name="20% - Accent5 2 2 3 2 2" xfId="7097" xr:uid="{00000000-0005-0000-0000-00009A020000}"/>
    <cellStyle name="20% - Accent5 2 2 3 3" xfId="4952" xr:uid="{00000000-0005-0000-0000-00009B020000}"/>
    <cellStyle name="20% - Accent5 2 2 4" xfId="1057" xr:uid="{00000000-0005-0000-0000-00009C020000}"/>
    <cellStyle name="20% - Accent5 2 2 4 2" xfId="3288" xr:uid="{00000000-0005-0000-0000-00009D020000}"/>
    <cellStyle name="20% - Accent5 2 2 4 2 2" xfId="7510" xr:uid="{00000000-0005-0000-0000-00009E020000}"/>
    <cellStyle name="20% - Accent5 2 2 4 3" xfId="5365" xr:uid="{00000000-0005-0000-0000-00009F020000}"/>
    <cellStyle name="20% - Accent5 2 2 5" xfId="1471" xr:uid="{00000000-0005-0000-0000-0000A0020000}"/>
    <cellStyle name="20% - Accent5 2 2 5 2" xfId="3701" xr:uid="{00000000-0005-0000-0000-0000A1020000}"/>
    <cellStyle name="20% - Accent5 2 2 5 2 2" xfId="7923" xr:uid="{00000000-0005-0000-0000-0000A2020000}"/>
    <cellStyle name="20% - Accent5 2 2 5 3" xfId="5778" xr:uid="{00000000-0005-0000-0000-0000A3020000}"/>
    <cellStyle name="20% - Accent5 2 2 6" xfId="1885" xr:uid="{00000000-0005-0000-0000-0000A4020000}"/>
    <cellStyle name="20% - Accent5 2 2 6 2" xfId="4114" xr:uid="{00000000-0005-0000-0000-0000A5020000}"/>
    <cellStyle name="20% - Accent5 2 2 6 2 2" xfId="8336" xr:uid="{00000000-0005-0000-0000-0000A6020000}"/>
    <cellStyle name="20% - Accent5 2 2 6 3" xfId="6191" xr:uid="{00000000-0005-0000-0000-0000A7020000}"/>
    <cellStyle name="20% - Accent5 2 2 7" xfId="2298" xr:uid="{00000000-0005-0000-0000-0000A8020000}"/>
    <cellStyle name="20% - Accent5 2 2 7 2" xfId="6604" xr:uid="{00000000-0005-0000-0000-0000A9020000}"/>
    <cellStyle name="20% - Accent5 2 2 8" xfId="4538" xr:uid="{00000000-0005-0000-0000-0000AA020000}"/>
    <cellStyle name="20% - Accent5 2 3" xfId="37" xr:uid="{00000000-0005-0000-0000-0000AB020000}"/>
    <cellStyle name="20% - Accent5 2 3 2" xfId="606" xr:uid="{00000000-0005-0000-0000-0000AC020000}"/>
    <cellStyle name="20% - Accent5 2 3 2 2" xfId="2877" xr:uid="{00000000-0005-0000-0000-0000AD020000}"/>
    <cellStyle name="20% - Accent5 2 3 2 2 2" xfId="7099" xr:uid="{00000000-0005-0000-0000-0000AE020000}"/>
    <cellStyle name="20% - Accent5 2 3 2 3" xfId="4954" xr:uid="{00000000-0005-0000-0000-0000AF020000}"/>
    <cellStyle name="20% - Accent5 2 3 3" xfId="1059" xr:uid="{00000000-0005-0000-0000-0000B0020000}"/>
    <cellStyle name="20% - Accent5 2 3 3 2" xfId="3290" xr:uid="{00000000-0005-0000-0000-0000B1020000}"/>
    <cellStyle name="20% - Accent5 2 3 3 2 2" xfId="7512" xr:uid="{00000000-0005-0000-0000-0000B2020000}"/>
    <cellStyle name="20% - Accent5 2 3 3 3" xfId="5367" xr:uid="{00000000-0005-0000-0000-0000B3020000}"/>
    <cellStyle name="20% - Accent5 2 3 4" xfId="1473" xr:uid="{00000000-0005-0000-0000-0000B4020000}"/>
    <cellStyle name="20% - Accent5 2 3 4 2" xfId="3703" xr:uid="{00000000-0005-0000-0000-0000B5020000}"/>
    <cellStyle name="20% - Accent5 2 3 4 2 2" xfId="7925" xr:uid="{00000000-0005-0000-0000-0000B6020000}"/>
    <cellStyle name="20% - Accent5 2 3 4 3" xfId="5780" xr:uid="{00000000-0005-0000-0000-0000B7020000}"/>
    <cellStyle name="20% - Accent5 2 3 5" xfId="1887" xr:uid="{00000000-0005-0000-0000-0000B8020000}"/>
    <cellStyle name="20% - Accent5 2 3 5 2" xfId="4116" xr:uid="{00000000-0005-0000-0000-0000B9020000}"/>
    <cellStyle name="20% - Accent5 2 3 5 2 2" xfId="8338" xr:uid="{00000000-0005-0000-0000-0000BA020000}"/>
    <cellStyle name="20% - Accent5 2 3 5 3" xfId="6193" xr:uid="{00000000-0005-0000-0000-0000BB020000}"/>
    <cellStyle name="20% - Accent5 2 3 6" xfId="2300" xr:uid="{00000000-0005-0000-0000-0000BC020000}"/>
    <cellStyle name="20% - Accent5 2 3 6 2" xfId="6606" xr:uid="{00000000-0005-0000-0000-0000BD020000}"/>
    <cellStyle name="20% - Accent5 2 3 7" xfId="4540" xr:uid="{00000000-0005-0000-0000-0000BE020000}"/>
    <cellStyle name="20% - Accent5 2 4" xfId="603" xr:uid="{00000000-0005-0000-0000-0000BF020000}"/>
    <cellStyle name="20% - Accent5 2 4 2" xfId="2874" xr:uid="{00000000-0005-0000-0000-0000C0020000}"/>
    <cellStyle name="20% - Accent5 2 4 2 2" xfId="7096" xr:uid="{00000000-0005-0000-0000-0000C1020000}"/>
    <cellStyle name="20% - Accent5 2 4 3" xfId="4951" xr:uid="{00000000-0005-0000-0000-0000C2020000}"/>
    <cellStyle name="20% - Accent5 2 5" xfId="1056" xr:uid="{00000000-0005-0000-0000-0000C3020000}"/>
    <cellStyle name="20% - Accent5 2 5 2" xfId="3287" xr:uid="{00000000-0005-0000-0000-0000C4020000}"/>
    <cellStyle name="20% - Accent5 2 5 2 2" xfId="7509" xr:uid="{00000000-0005-0000-0000-0000C5020000}"/>
    <cellStyle name="20% - Accent5 2 5 3" xfId="5364" xr:uid="{00000000-0005-0000-0000-0000C6020000}"/>
    <cellStyle name="20% - Accent5 2 6" xfId="1470" xr:uid="{00000000-0005-0000-0000-0000C7020000}"/>
    <cellStyle name="20% - Accent5 2 6 2" xfId="3700" xr:uid="{00000000-0005-0000-0000-0000C8020000}"/>
    <cellStyle name="20% - Accent5 2 6 2 2" xfId="7922" xr:uid="{00000000-0005-0000-0000-0000C9020000}"/>
    <cellStyle name="20% - Accent5 2 6 3" xfId="5777" xr:uid="{00000000-0005-0000-0000-0000CA020000}"/>
    <cellStyle name="20% - Accent5 2 7" xfId="1884" xr:uid="{00000000-0005-0000-0000-0000CB020000}"/>
    <cellStyle name="20% - Accent5 2 7 2" xfId="4113" xr:uid="{00000000-0005-0000-0000-0000CC020000}"/>
    <cellStyle name="20% - Accent5 2 7 2 2" xfId="8335" xr:uid="{00000000-0005-0000-0000-0000CD020000}"/>
    <cellStyle name="20% - Accent5 2 7 3" xfId="6190" xr:uid="{00000000-0005-0000-0000-0000CE020000}"/>
    <cellStyle name="20% - Accent5 2 8" xfId="2297" xr:uid="{00000000-0005-0000-0000-0000CF020000}"/>
    <cellStyle name="20% - Accent5 2 8 2" xfId="6603" xr:uid="{00000000-0005-0000-0000-0000D0020000}"/>
    <cellStyle name="20% - Accent5 2 9" xfId="4537" xr:uid="{00000000-0005-0000-0000-0000D1020000}"/>
    <cellStyle name="20% - Accent5 3" xfId="38" xr:uid="{00000000-0005-0000-0000-0000D2020000}"/>
    <cellStyle name="20% - Accent5 3 2" xfId="39" xr:uid="{00000000-0005-0000-0000-0000D3020000}"/>
    <cellStyle name="20% - Accent5 3 2 2" xfId="608" xr:uid="{00000000-0005-0000-0000-0000D4020000}"/>
    <cellStyle name="20% - Accent5 3 2 2 2" xfId="2879" xr:uid="{00000000-0005-0000-0000-0000D5020000}"/>
    <cellStyle name="20% - Accent5 3 2 2 2 2" xfId="7101" xr:uid="{00000000-0005-0000-0000-0000D6020000}"/>
    <cellStyle name="20% - Accent5 3 2 2 3" xfId="4956" xr:uid="{00000000-0005-0000-0000-0000D7020000}"/>
    <cellStyle name="20% - Accent5 3 2 3" xfId="1061" xr:uid="{00000000-0005-0000-0000-0000D8020000}"/>
    <cellStyle name="20% - Accent5 3 2 3 2" xfId="3292" xr:uid="{00000000-0005-0000-0000-0000D9020000}"/>
    <cellStyle name="20% - Accent5 3 2 3 2 2" xfId="7514" xr:uid="{00000000-0005-0000-0000-0000DA020000}"/>
    <cellStyle name="20% - Accent5 3 2 3 3" xfId="5369" xr:uid="{00000000-0005-0000-0000-0000DB020000}"/>
    <cellStyle name="20% - Accent5 3 2 4" xfId="1475" xr:uid="{00000000-0005-0000-0000-0000DC020000}"/>
    <cellStyle name="20% - Accent5 3 2 4 2" xfId="3705" xr:uid="{00000000-0005-0000-0000-0000DD020000}"/>
    <cellStyle name="20% - Accent5 3 2 4 2 2" xfId="7927" xr:uid="{00000000-0005-0000-0000-0000DE020000}"/>
    <cellStyle name="20% - Accent5 3 2 4 3" xfId="5782" xr:uid="{00000000-0005-0000-0000-0000DF020000}"/>
    <cellStyle name="20% - Accent5 3 2 5" xfId="1889" xr:uid="{00000000-0005-0000-0000-0000E0020000}"/>
    <cellStyle name="20% - Accent5 3 2 5 2" xfId="4118" xr:uid="{00000000-0005-0000-0000-0000E1020000}"/>
    <cellStyle name="20% - Accent5 3 2 5 2 2" xfId="8340" xr:uid="{00000000-0005-0000-0000-0000E2020000}"/>
    <cellStyle name="20% - Accent5 3 2 5 3" xfId="6195" xr:uid="{00000000-0005-0000-0000-0000E3020000}"/>
    <cellStyle name="20% - Accent5 3 2 6" xfId="2302" xr:uid="{00000000-0005-0000-0000-0000E4020000}"/>
    <cellStyle name="20% - Accent5 3 2 6 2" xfId="6608" xr:uid="{00000000-0005-0000-0000-0000E5020000}"/>
    <cellStyle name="20% - Accent5 3 2 7" xfId="4542" xr:uid="{00000000-0005-0000-0000-0000E6020000}"/>
    <cellStyle name="20% - Accent5 3 3" xfId="607" xr:uid="{00000000-0005-0000-0000-0000E7020000}"/>
    <cellStyle name="20% - Accent5 3 3 2" xfId="2878" xr:uid="{00000000-0005-0000-0000-0000E8020000}"/>
    <cellStyle name="20% - Accent5 3 3 2 2" xfId="7100" xr:uid="{00000000-0005-0000-0000-0000E9020000}"/>
    <cellStyle name="20% - Accent5 3 3 3" xfId="4955" xr:uid="{00000000-0005-0000-0000-0000EA020000}"/>
    <cellStyle name="20% - Accent5 3 4" xfId="1060" xr:uid="{00000000-0005-0000-0000-0000EB020000}"/>
    <cellStyle name="20% - Accent5 3 4 2" xfId="3291" xr:uid="{00000000-0005-0000-0000-0000EC020000}"/>
    <cellStyle name="20% - Accent5 3 4 2 2" xfId="7513" xr:uid="{00000000-0005-0000-0000-0000ED020000}"/>
    <cellStyle name="20% - Accent5 3 4 3" xfId="5368" xr:uid="{00000000-0005-0000-0000-0000EE020000}"/>
    <cellStyle name="20% - Accent5 3 5" xfId="1474" xr:uid="{00000000-0005-0000-0000-0000EF020000}"/>
    <cellStyle name="20% - Accent5 3 5 2" xfId="3704" xr:uid="{00000000-0005-0000-0000-0000F0020000}"/>
    <cellStyle name="20% - Accent5 3 5 2 2" xfId="7926" xr:uid="{00000000-0005-0000-0000-0000F1020000}"/>
    <cellStyle name="20% - Accent5 3 5 3" xfId="5781" xr:uid="{00000000-0005-0000-0000-0000F2020000}"/>
    <cellStyle name="20% - Accent5 3 6" xfId="1888" xr:uid="{00000000-0005-0000-0000-0000F3020000}"/>
    <cellStyle name="20% - Accent5 3 6 2" xfId="4117" xr:uid="{00000000-0005-0000-0000-0000F4020000}"/>
    <cellStyle name="20% - Accent5 3 6 2 2" xfId="8339" xr:uid="{00000000-0005-0000-0000-0000F5020000}"/>
    <cellStyle name="20% - Accent5 3 6 3" xfId="6194" xr:uid="{00000000-0005-0000-0000-0000F6020000}"/>
    <cellStyle name="20% - Accent5 3 7" xfId="2301" xr:uid="{00000000-0005-0000-0000-0000F7020000}"/>
    <cellStyle name="20% - Accent5 3 7 2" xfId="6607" xr:uid="{00000000-0005-0000-0000-0000F8020000}"/>
    <cellStyle name="20% - Accent5 3 8" xfId="4541" xr:uid="{00000000-0005-0000-0000-0000F9020000}"/>
    <cellStyle name="20% - Accent5 4" xfId="40" xr:uid="{00000000-0005-0000-0000-0000FA020000}"/>
    <cellStyle name="20% - Accent5 4 2" xfId="609" xr:uid="{00000000-0005-0000-0000-0000FB020000}"/>
    <cellStyle name="20% - Accent5 4 2 2" xfId="2880" xr:uid="{00000000-0005-0000-0000-0000FC020000}"/>
    <cellStyle name="20% - Accent5 4 2 2 2" xfId="7102" xr:uid="{00000000-0005-0000-0000-0000FD020000}"/>
    <cellStyle name="20% - Accent5 4 2 3" xfId="4957" xr:uid="{00000000-0005-0000-0000-0000FE020000}"/>
    <cellStyle name="20% - Accent5 4 3" xfId="1062" xr:uid="{00000000-0005-0000-0000-0000FF020000}"/>
    <cellStyle name="20% - Accent5 4 3 2" xfId="3293" xr:uid="{00000000-0005-0000-0000-000000030000}"/>
    <cellStyle name="20% - Accent5 4 3 2 2" xfId="7515" xr:uid="{00000000-0005-0000-0000-000001030000}"/>
    <cellStyle name="20% - Accent5 4 3 3" xfId="5370" xr:uid="{00000000-0005-0000-0000-000002030000}"/>
    <cellStyle name="20% - Accent5 4 4" xfId="1476" xr:uid="{00000000-0005-0000-0000-000003030000}"/>
    <cellStyle name="20% - Accent5 4 4 2" xfId="3706" xr:uid="{00000000-0005-0000-0000-000004030000}"/>
    <cellStyle name="20% - Accent5 4 4 2 2" xfId="7928" xr:uid="{00000000-0005-0000-0000-000005030000}"/>
    <cellStyle name="20% - Accent5 4 4 3" xfId="5783" xr:uid="{00000000-0005-0000-0000-000006030000}"/>
    <cellStyle name="20% - Accent5 4 5" xfId="1890" xr:uid="{00000000-0005-0000-0000-000007030000}"/>
    <cellStyle name="20% - Accent5 4 5 2" xfId="4119" xr:uid="{00000000-0005-0000-0000-000008030000}"/>
    <cellStyle name="20% - Accent5 4 5 2 2" xfId="8341" xr:uid="{00000000-0005-0000-0000-000009030000}"/>
    <cellStyle name="20% - Accent5 4 5 3" xfId="6196" xr:uid="{00000000-0005-0000-0000-00000A030000}"/>
    <cellStyle name="20% - Accent5 4 6" xfId="2303" xr:uid="{00000000-0005-0000-0000-00000B030000}"/>
    <cellStyle name="20% - Accent5 4 6 2" xfId="6609" xr:uid="{00000000-0005-0000-0000-00000C030000}"/>
    <cellStyle name="20% - Accent5 4 7" xfId="4543" xr:uid="{00000000-0005-0000-0000-00000D030000}"/>
    <cellStyle name="20% - Accent5 5" xfId="602" xr:uid="{00000000-0005-0000-0000-00000E030000}"/>
    <cellStyle name="20% - Accent5 5 2" xfId="2873" xr:uid="{00000000-0005-0000-0000-00000F030000}"/>
    <cellStyle name="20% - Accent5 5 2 2" xfId="7095" xr:uid="{00000000-0005-0000-0000-000010030000}"/>
    <cellStyle name="20% - Accent5 5 3" xfId="4950" xr:uid="{00000000-0005-0000-0000-000011030000}"/>
    <cellStyle name="20% - Accent5 6" xfId="1055" xr:uid="{00000000-0005-0000-0000-000012030000}"/>
    <cellStyle name="20% - Accent5 6 2" xfId="3286" xr:uid="{00000000-0005-0000-0000-000013030000}"/>
    <cellStyle name="20% - Accent5 6 2 2" xfId="7508" xr:uid="{00000000-0005-0000-0000-000014030000}"/>
    <cellStyle name="20% - Accent5 6 3" xfId="5363" xr:uid="{00000000-0005-0000-0000-000015030000}"/>
    <cellStyle name="20% - Accent5 7" xfId="1469" xr:uid="{00000000-0005-0000-0000-000016030000}"/>
    <cellStyle name="20% - Accent5 7 2" xfId="3699" xr:uid="{00000000-0005-0000-0000-000017030000}"/>
    <cellStyle name="20% - Accent5 7 2 2" xfId="7921" xr:uid="{00000000-0005-0000-0000-000018030000}"/>
    <cellStyle name="20% - Accent5 7 3" xfId="5776" xr:uid="{00000000-0005-0000-0000-000019030000}"/>
    <cellStyle name="20% - Accent5 8" xfId="1883" xr:uid="{00000000-0005-0000-0000-00001A030000}"/>
    <cellStyle name="20% - Accent5 8 2" xfId="4112" xr:uid="{00000000-0005-0000-0000-00001B030000}"/>
    <cellStyle name="20% - Accent5 8 2 2" xfId="8334" xr:uid="{00000000-0005-0000-0000-00001C030000}"/>
    <cellStyle name="20% - Accent5 8 3" xfId="6189" xr:uid="{00000000-0005-0000-0000-00001D030000}"/>
    <cellStyle name="20% - Accent5 9" xfId="2296" xr:uid="{00000000-0005-0000-0000-00001E030000}"/>
    <cellStyle name="20% - Accent5 9 2" xfId="6602" xr:uid="{00000000-0005-0000-0000-00001F030000}"/>
    <cellStyle name="20% - Accent6" xfId="41" builtinId="50" customBuiltin="1"/>
    <cellStyle name="20% - Accent6 10" xfId="4544" xr:uid="{00000000-0005-0000-0000-000021030000}"/>
    <cellStyle name="20% - Accent6 2" xfId="42" xr:uid="{00000000-0005-0000-0000-000022030000}"/>
    <cellStyle name="20% - Accent6 2 2" xfId="43" xr:uid="{00000000-0005-0000-0000-000023030000}"/>
    <cellStyle name="20% - Accent6 2 2 2" xfId="44" xr:uid="{00000000-0005-0000-0000-000024030000}"/>
    <cellStyle name="20% - Accent6 2 2 2 2" xfId="613" xr:uid="{00000000-0005-0000-0000-000025030000}"/>
    <cellStyle name="20% - Accent6 2 2 2 2 2" xfId="2884" xr:uid="{00000000-0005-0000-0000-000026030000}"/>
    <cellStyle name="20% - Accent6 2 2 2 2 2 2" xfId="7106" xr:uid="{00000000-0005-0000-0000-000027030000}"/>
    <cellStyle name="20% - Accent6 2 2 2 2 3" xfId="4961" xr:uid="{00000000-0005-0000-0000-000028030000}"/>
    <cellStyle name="20% - Accent6 2 2 2 3" xfId="1066" xr:uid="{00000000-0005-0000-0000-000029030000}"/>
    <cellStyle name="20% - Accent6 2 2 2 3 2" xfId="3297" xr:uid="{00000000-0005-0000-0000-00002A030000}"/>
    <cellStyle name="20% - Accent6 2 2 2 3 2 2" xfId="7519" xr:uid="{00000000-0005-0000-0000-00002B030000}"/>
    <cellStyle name="20% - Accent6 2 2 2 3 3" xfId="5374" xr:uid="{00000000-0005-0000-0000-00002C030000}"/>
    <cellStyle name="20% - Accent6 2 2 2 4" xfId="1480" xr:uid="{00000000-0005-0000-0000-00002D030000}"/>
    <cellStyle name="20% - Accent6 2 2 2 4 2" xfId="3710" xr:uid="{00000000-0005-0000-0000-00002E030000}"/>
    <cellStyle name="20% - Accent6 2 2 2 4 2 2" xfId="7932" xr:uid="{00000000-0005-0000-0000-00002F030000}"/>
    <cellStyle name="20% - Accent6 2 2 2 4 3" xfId="5787" xr:uid="{00000000-0005-0000-0000-000030030000}"/>
    <cellStyle name="20% - Accent6 2 2 2 5" xfId="1894" xr:uid="{00000000-0005-0000-0000-000031030000}"/>
    <cellStyle name="20% - Accent6 2 2 2 5 2" xfId="4123" xr:uid="{00000000-0005-0000-0000-000032030000}"/>
    <cellStyle name="20% - Accent6 2 2 2 5 2 2" xfId="8345" xr:uid="{00000000-0005-0000-0000-000033030000}"/>
    <cellStyle name="20% - Accent6 2 2 2 5 3" xfId="6200" xr:uid="{00000000-0005-0000-0000-000034030000}"/>
    <cellStyle name="20% - Accent6 2 2 2 6" xfId="2307" xr:uid="{00000000-0005-0000-0000-000035030000}"/>
    <cellStyle name="20% - Accent6 2 2 2 6 2" xfId="6613" xr:uid="{00000000-0005-0000-0000-000036030000}"/>
    <cellStyle name="20% - Accent6 2 2 2 7" xfId="4547" xr:uid="{00000000-0005-0000-0000-000037030000}"/>
    <cellStyle name="20% - Accent6 2 2 3" xfId="612" xr:uid="{00000000-0005-0000-0000-000038030000}"/>
    <cellStyle name="20% - Accent6 2 2 3 2" xfId="2883" xr:uid="{00000000-0005-0000-0000-000039030000}"/>
    <cellStyle name="20% - Accent6 2 2 3 2 2" xfId="7105" xr:uid="{00000000-0005-0000-0000-00003A030000}"/>
    <cellStyle name="20% - Accent6 2 2 3 3" xfId="4960" xr:uid="{00000000-0005-0000-0000-00003B030000}"/>
    <cellStyle name="20% - Accent6 2 2 4" xfId="1065" xr:uid="{00000000-0005-0000-0000-00003C030000}"/>
    <cellStyle name="20% - Accent6 2 2 4 2" xfId="3296" xr:uid="{00000000-0005-0000-0000-00003D030000}"/>
    <cellStyle name="20% - Accent6 2 2 4 2 2" xfId="7518" xr:uid="{00000000-0005-0000-0000-00003E030000}"/>
    <cellStyle name="20% - Accent6 2 2 4 3" xfId="5373" xr:uid="{00000000-0005-0000-0000-00003F030000}"/>
    <cellStyle name="20% - Accent6 2 2 5" xfId="1479" xr:uid="{00000000-0005-0000-0000-000040030000}"/>
    <cellStyle name="20% - Accent6 2 2 5 2" xfId="3709" xr:uid="{00000000-0005-0000-0000-000041030000}"/>
    <cellStyle name="20% - Accent6 2 2 5 2 2" xfId="7931" xr:uid="{00000000-0005-0000-0000-000042030000}"/>
    <cellStyle name="20% - Accent6 2 2 5 3" xfId="5786" xr:uid="{00000000-0005-0000-0000-000043030000}"/>
    <cellStyle name="20% - Accent6 2 2 6" xfId="1893" xr:uid="{00000000-0005-0000-0000-000044030000}"/>
    <cellStyle name="20% - Accent6 2 2 6 2" xfId="4122" xr:uid="{00000000-0005-0000-0000-000045030000}"/>
    <cellStyle name="20% - Accent6 2 2 6 2 2" xfId="8344" xr:uid="{00000000-0005-0000-0000-000046030000}"/>
    <cellStyle name="20% - Accent6 2 2 6 3" xfId="6199" xr:uid="{00000000-0005-0000-0000-000047030000}"/>
    <cellStyle name="20% - Accent6 2 2 7" xfId="2306" xr:uid="{00000000-0005-0000-0000-000048030000}"/>
    <cellStyle name="20% - Accent6 2 2 7 2" xfId="6612" xr:uid="{00000000-0005-0000-0000-000049030000}"/>
    <cellStyle name="20% - Accent6 2 2 8" xfId="4546" xr:uid="{00000000-0005-0000-0000-00004A030000}"/>
    <cellStyle name="20% - Accent6 2 3" xfId="45" xr:uid="{00000000-0005-0000-0000-00004B030000}"/>
    <cellStyle name="20% - Accent6 2 3 2" xfId="614" xr:uid="{00000000-0005-0000-0000-00004C030000}"/>
    <cellStyle name="20% - Accent6 2 3 2 2" xfId="2885" xr:uid="{00000000-0005-0000-0000-00004D030000}"/>
    <cellStyle name="20% - Accent6 2 3 2 2 2" xfId="7107" xr:uid="{00000000-0005-0000-0000-00004E030000}"/>
    <cellStyle name="20% - Accent6 2 3 2 3" xfId="4962" xr:uid="{00000000-0005-0000-0000-00004F030000}"/>
    <cellStyle name="20% - Accent6 2 3 3" xfId="1067" xr:uid="{00000000-0005-0000-0000-000050030000}"/>
    <cellStyle name="20% - Accent6 2 3 3 2" xfId="3298" xr:uid="{00000000-0005-0000-0000-000051030000}"/>
    <cellStyle name="20% - Accent6 2 3 3 2 2" xfId="7520" xr:uid="{00000000-0005-0000-0000-000052030000}"/>
    <cellStyle name="20% - Accent6 2 3 3 3" xfId="5375" xr:uid="{00000000-0005-0000-0000-000053030000}"/>
    <cellStyle name="20% - Accent6 2 3 4" xfId="1481" xr:uid="{00000000-0005-0000-0000-000054030000}"/>
    <cellStyle name="20% - Accent6 2 3 4 2" xfId="3711" xr:uid="{00000000-0005-0000-0000-000055030000}"/>
    <cellStyle name="20% - Accent6 2 3 4 2 2" xfId="7933" xr:uid="{00000000-0005-0000-0000-000056030000}"/>
    <cellStyle name="20% - Accent6 2 3 4 3" xfId="5788" xr:uid="{00000000-0005-0000-0000-000057030000}"/>
    <cellStyle name="20% - Accent6 2 3 5" xfId="1895" xr:uid="{00000000-0005-0000-0000-000058030000}"/>
    <cellStyle name="20% - Accent6 2 3 5 2" xfId="4124" xr:uid="{00000000-0005-0000-0000-000059030000}"/>
    <cellStyle name="20% - Accent6 2 3 5 2 2" xfId="8346" xr:uid="{00000000-0005-0000-0000-00005A030000}"/>
    <cellStyle name="20% - Accent6 2 3 5 3" xfId="6201" xr:uid="{00000000-0005-0000-0000-00005B030000}"/>
    <cellStyle name="20% - Accent6 2 3 6" xfId="2308" xr:uid="{00000000-0005-0000-0000-00005C030000}"/>
    <cellStyle name="20% - Accent6 2 3 6 2" xfId="6614" xr:uid="{00000000-0005-0000-0000-00005D030000}"/>
    <cellStyle name="20% - Accent6 2 3 7" xfId="4548" xr:uid="{00000000-0005-0000-0000-00005E030000}"/>
    <cellStyle name="20% - Accent6 2 4" xfId="611" xr:uid="{00000000-0005-0000-0000-00005F030000}"/>
    <cellStyle name="20% - Accent6 2 4 2" xfId="2882" xr:uid="{00000000-0005-0000-0000-000060030000}"/>
    <cellStyle name="20% - Accent6 2 4 2 2" xfId="7104" xr:uid="{00000000-0005-0000-0000-000061030000}"/>
    <cellStyle name="20% - Accent6 2 4 3" xfId="4959" xr:uid="{00000000-0005-0000-0000-000062030000}"/>
    <cellStyle name="20% - Accent6 2 5" xfId="1064" xr:uid="{00000000-0005-0000-0000-000063030000}"/>
    <cellStyle name="20% - Accent6 2 5 2" xfId="3295" xr:uid="{00000000-0005-0000-0000-000064030000}"/>
    <cellStyle name="20% - Accent6 2 5 2 2" xfId="7517" xr:uid="{00000000-0005-0000-0000-000065030000}"/>
    <cellStyle name="20% - Accent6 2 5 3" xfId="5372" xr:uid="{00000000-0005-0000-0000-000066030000}"/>
    <cellStyle name="20% - Accent6 2 6" xfId="1478" xr:uid="{00000000-0005-0000-0000-000067030000}"/>
    <cellStyle name="20% - Accent6 2 6 2" xfId="3708" xr:uid="{00000000-0005-0000-0000-000068030000}"/>
    <cellStyle name="20% - Accent6 2 6 2 2" xfId="7930" xr:uid="{00000000-0005-0000-0000-000069030000}"/>
    <cellStyle name="20% - Accent6 2 6 3" xfId="5785" xr:uid="{00000000-0005-0000-0000-00006A030000}"/>
    <cellStyle name="20% - Accent6 2 7" xfId="1892" xr:uid="{00000000-0005-0000-0000-00006B030000}"/>
    <cellStyle name="20% - Accent6 2 7 2" xfId="4121" xr:uid="{00000000-0005-0000-0000-00006C030000}"/>
    <cellStyle name="20% - Accent6 2 7 2 2" xfId="8343" xr:uid="{00000000-0005-0000-0000-00006D030000}"/>
    <cellStyle name="20% - Accent6 2 7 3" xfId="6198" xr:uid="{00000000-0005-0000-0000-00006E030000}"/>
    <cellStyle name="20% - Accent6 2 8" xfId="2305" xr:uid="{00000000-0005-0000-0000-00006F030000}"/>
    <cellStyle name="20% - Accent6 2 8 2" xfId="6611" xr:uid="{00000000-0005-0000-0000-000070030000}"/>
    <cellStyle name="20% - Accent6 2 9" xfId="4545" xr:uid="{00000000-0005-0000-0000-000071030000}"/>
    <cellStyle name="20% - Accent6 3" xfId="46" xr:uid="{00000000-0005-0000-0000-000072030000}"/>
    <cellStyle name="20% - Accent6 3 2" xfId="47" xr:uid="{00000000-0005-0000-0000-000073030000}"/>
    <cellStyle name="20% - Accent6 3 2 2" xfId="616" xr:uid="{00000000-0005-0000-0000-000074030000}"/>
    <cellStyle name="20% - Accent6 3 2 2 2" xfId="2887" xr:uid="{00000000-0005-0000-0000-000075030000}"/>
    <cellStyle name="20% - Accent6 3 2 2 2 2" xfId="7109" xr:uid="{00000000-0005-0000-0000-000076030000}"/>
    <cellStyle name="20% - Accent6 3 2 2 3" xfId="4964" xr:uid="{00000000-0005-0000-0000-000077030000}"/>
    <cellStyle name="20% - Accent6 3 2 3" xfId="1069" xr:uid="{00000000-0005-0000-0000-000078030000}"/>
    <cellStyle name="20% - Accent6 3 2 3 2" xfId="3300" xr:uid="{00000000-0005-0000-0000-000079030000}"/>
    <cellStyle name="20% - Accent6 3 2 3 2 2" xfId="7522" xr:uid="{00000000-0005-0000-0000-00007A030000}"/>
    <cellStyle name="20% - Accent6 3 2 3 3" xfId="5377" xr:uid="{00000000-0005-0000-0000-00007B030000}"/>
    <cellStyle name="20% - Accent6 3 2 4" xfId="1483" xr:uid="{00000000-0005-0000-0000-00007C030000}"/>
    <cellStyle name="20% - Accent6 3 2 4 2" xfId="3713" xr:uid="{00000000-0005-0000-0000-00007D030000}"/>
    <cellStyle name="20% - Accent6 3 2 4 2 2" xfId="7935" xr:uid="{00000000-0005-0000-0000-00007E030000}"/>
    <cellStyle name="20% - Accent6 3 2 4 3" xfId="5790" xr:uid="{00000000-0005-0000-0000-00007F030000}"/>
    <cellStyle name="20% - Accent6 3 2 5" xfId="1897" xr:uid="{00000000-0005-0000-0000-000080030000}"/>
    <cellStyle name="20% - Accent6 3 2 5 2" xfId="4126" xr:uid="{00000000-0005-0000-0000-000081030000}"/>
    <cellStyle name="20% - Accent6 3 2 5 2 2" xfId="8348" xr:uid="{00000000-0005-0000-0000-000082030000}"/>
    <cellStyle name="20% - Accent6 3 2 5 3" xfId="6203" xr:uid="{00000000-0005-0000-0000-000083030000}"/>
    <cellStyle name="20% - Accent6 3 2 6" xfId="2310" xr:uid="{00000000-0005-0000-0000-000084030000}"/>
    <cellStyle name="20% - Accent6 3 2 6 2" xfId="6616" xr:uid="{00000000-0005-0000-0000-000085030000}"/>
    <cellStyle name="20% - Accent6 3 2 7" xfId="4550" xr:uid="{00000000-0005-0000-0000-000086030000}"/>
    <cellStyle name="20% - Accent6 3 3" xfId="615" xr:uid="{00000000-0005-0000-0000-000087030000}"/>
    <cellStyle name="20% - Accent6 3 3 2" xfId="2886" xr:uid="{00000000-0005-0000-0000-000088030000}"/>
    <cellStyle name="20% - Accent6 3 3 2 2" xfId="7108" xr:uid="{00000000-0005-0000-0000-000089030000}"/>
    <cellStyle name="20% - Accent6 3 3 3" xfId="4963" xr:uid="{00000000-0005-0000-0000-00008A030000}"/>
    <cellStyle name="20% - Accent6 3 4" xfId="1068" xr:uid="{00000000-0005-0000-0000-00008B030000}"/>
    <cellStyle name="20% - Accent6 3 4 2" xfId="3299" xr:uid="{00000000-0005-0000-0000-00008C030000}"/>
    <cellStyle name="20% - Accent6 3 4 2 2" xfId="7521" xr:uid="{00000000-0005-0000-0000-00008D030000}"/>
    <cellStyle name="20% - Accent6 3 4 3" xfId="5376" xr:uid="{00000000-0005-0000-0000-00008E030000}"/>
    <cellStyle name="20% - Accent6 3 5" xfId="1482" xr:uid="{00000000-0005-0000-0000-00008F030000}"/>
    <cellStyle name="20% - Accent6 3 5 2" xfId="3712" xr:uid="{00000000-0005-0000-0000-000090030000}"/>
    <cellStyle name="20% - Accent6 3 5 2 2" xfId="7934" xr:uid="{00000000-0005-0000-0000-000091030000}"/>
    <cellStyle name="20% - Accent6 3 5 3" xfId="5789" xr:uid="{00000000-0005-0000-0000-000092030000}"/>
    <cellStyle name="20% - Accent6 3 6" xfId="1896" xr:uid="{00000000-0005-0000-0000-000093030000}"/>
    <cellStyle name="20% - Accent6 3 6 2" xfId="4125" xr:uid="{00000000-0005-0000-0000-000094030000}"/>
    <cellStyle name="20% - Accent6 3 6 2 2" xfId="8347" xr:uid="{00000000-0005-0000-0000-000095030000}"/>
    <cellStyle name="20% - Accent6 3 6 3" xfId="6202" xr:uid="{00000000-0005-0000-0000-000096030000}"/>
    <cellStyle name="20% - Accent6 3 7" xfId="2309" xr:uid="{00000000-0005-0000-0000-000097030000}"/>
    <cellStyle name="20% - Accent6 3 7 2" xfId="6615" xr:uid="{00000000-0005-0000-0000-000098030000}"/>
    <cellStyle name="20% - Accent6 3 8" xfId="4549" xr:uid="{00000000-0005-0000-0000-000099030000}"/>
    <cellStyle name="20% - Accent6 4" xfId="48" xr:uid="{00000000-0005-0000-0000-00009A030000}"/>
    <cellStyle name="20% - Accent6 4 2" xfId="617" xr:uid="{00000000-0005-0000-0000-00009B030000}"/>
    <cellStyle name="20% - Accent6 4 2 2" xfId="2888" xr:uid="{00000000-0005-0000-0000-00009C030000}"/>
    <cellStyle name="20% - Accent6 4 2 2 2" xfId="7110" xr:uid="{00000000-0005-0000-0000-00009D030000}"/>
    <cellStyle name="20% - Accent6 4 2 3" xfId="4965" xr:uid="{00000000-0005-0000-0000-00009E030000}"/>
    <cellStyle name="20% - Accent6 4 3" xfId="1070" xr:uid="{00000000-0005-0000-0000-00009F030000}"/>
    <cellStyle name="20% - Accent6 4 3 2" xfId="3301" xr:uid="{00000000-0005-0000-0000-0000A0030000}"/>
    <cellStyle name="20% - Accent6 4 3 2 2" xfId="7523" xr:uid="{00000000-0005-0000-0000-0000A1030000}"/>
    <cellStyle name="20% - Accent6 4 3 3" xfId="5378" xr:uid="{00000000-0005-0000-0000-0000A2030000}"/>
    <cellStyle name="20% - Accent6 4 4" xfId="1484" xr:uid="{00000000-0005-0000-0000-0000A3030000}"/>
    <cellStyle name="20% - Accent6 4 4 2" xfId="3714" xr:uid="{00000000-0005-0000-0000-0000A4030000}"/>
    <cellStyle name="20% - Accent6 4 4 2 2" xfId="7936" xr:uid="{00000000-0005-0000-0000-0000A5030000}"/>
    <cellStyle name="20% - Accent6 4 4 3" xfId="5791" xr:uid="{00000000-0005-0000-0000-0000A6030000}"/>
    <cellStyle name="20% - Accent6 4 5" xfId="1898" xr:uid="{00000000-0005-0000-0000-0000A7030000}"/>
    <cellStyle name="20% - Accent6 4 5 2" xfId="4127" xr:uid="{00000000-0005-0000-0000-0000A8030000}"/>
    <cellStyle name="20% - Accent6 4 5 2 2" xfId="8349" xr:uid="{00000000-0005-0000-0000-0000A9030000}"/>
    <cellStyle name="20% - Accent6 4 5 3" xfId="6204" xr:uid="{00000000-0005-0000-0000-0000AA030000}"/>
    <cellStyle name="20% - Accent6 4 6" xfId="2311" xr:uid="{00000000-0005-0000-0000-0000AB030000}"/>
    <cellStyle name="20% - Accent6 4 6 2" xfId="6617" xr:uid="{00000000-0005-0000-0000-0000AC030000}"/>
    <cellStyle name="20% - Accent6 4 7" xfId="4551" xr:uid="{00000000-0005-0000-0000-0000AD030000}"/>
    <cellStyle name="20% - Accent6 5" xfId="610" xr:uid="{00000000-0005-0000-0000-0000AE030000}"/>
    <cellStyle name="20% - Accent6 5 2" xfId="2881" xr:uid="{00000000-0005-0000-0000-0000AF030000}"/>
    <cellStyle name="20% - Accent6 5 2 2" xfId="7103" xr:uid="{00000000-0005-0000-0000-0000B0030000}"/>
    <cellStyle name="20% - Accent6 5 3" xfId="4958" xr:uid="{00000000-0005-0000-0000-0000B1030000}"/>
    <cellStyle name="20% - Accent6 6" xfId="1063" xr:uid="{00000000-0005-0000-0000-0000B2030000}"/>
    <cellStyle name="20% - Accent6 6 2" xfId="3294" xr:uid="{00000000-0005-0000-0000-0000B3030000}"/>
    <cellStyle name="20% - Accent6 6 2 2" xfId="7516" xr:uid="{00000000-0005-0000-0000-0000B4030000}"/>
    <cellStyle name="20% - Accent6 6 3" xfId="5371" xr:uid="{00000000-0005-0000-0000-0000B5030000}"/>
    <cellStyle name="20% - Accent6 7" xfId="1477" xr:uid="{00000000-0005-0000-0000-0000B6030000}"/>
    <cellStyle name="20% - Accent6 7 2" xfId="3707" xr:uid="{00000000-0005-0000-0000-0000B7030000}"/>
    <cellStyle name="20% - Accent6 7 2 2" xfId="7929" xr:uid="{00000000-0005-0000-0000-0000B8030000}"/>
    <cellStyle name="20% - Accent6 7 3" xfId="5784" xr:uid="{00000000-0005-0000-0000-0000B9030000}"/>
    <cellStyle name="20% - Accent6 8" xfId="1891" xr:uid="{00000000-0005-0000-0000-0000BA030000}"/>
    <cellStyle name="20% - Accent6 8 2" xfId="4120" xr:uid="{00000000-0005-0000-0000-0000BB030000}"/>
    <cellStyle name="20% - Accent6 8 2 2" xfId="8342" xr:uid="{00000000-0005-0000-0000-0000BC030000}"/>
    <cellStyle name="20% - Accent6 8 3" xfId="6197" xr:uid="{00000000-0005-0000-0000-0000BD030000}"/>
    <cellStyle name="20% - Accent6 9" xfId="2304" xr:uid="{00000000-0005-0000-0000-0000BE030000}"/>
    <cellStyle name="20% - Accent6 9 2" xfId="6610" xr:uid="{00000000-0005-0000-0000-0000BF030000}"/>
    <cellStyle name="40% - Accent1" xfId="49" builtinId="31" customBuiltin="1"/>
    <cellStyle name="40% - Accent1 10" xfId="4552" xr:uid="{00000000-0005-0000-0000-0000C1030000}"/>
    <cellStyle name="40% - Accent1 2" xfId="50" xr:uid="{00000000-0005-0000-0000-0000C2030000}"/>
    <cellStyle name="40% - Accent1 2 2" xfId="51" xr:uid="{00000000-0005-0000-0000-0000C3030000}"/>
    <cellStyle name="40% - Accent1 2 2 2" xfId="52" xr:uid="{00000000-0005-0000-0000-0000C4030000}"/>
    <cellStyle name="40% - Accent1 2 2 2 2" xfId="621" xr:uid="{00000000-0005-0000-0000-0000C5030000}"/>
    <cellStyle name="40% - Accent1 2 2 2 2 2" xfId="2892" xr:uid="{00000000-0005-0000-0000-0000C6030000}"/>
    <cellStyle name="40% - Accent1 2 2 2 2 2 2" xfId="7114" xr:uid="{00000000-0005-0000-0000-0000C7030000}"/>
    <cellStyle name="40% - Accent1 2 2 2 2 3" xfId="4969" xr:uid="{00000000-0005-0000-0000-0000C8030000}"/>
    <cellStyle name="40% - Accent1 2 2 2 3" xfId="1074" xr:uid="{00000000-0005-0000-0000-0000C9030000}"/>
    <cellStyle name="40% - Accent1 2 2 2 3 2" xfId="3305" xr:uid="{00000000-0005-0000-0000-0000CA030000}"/>
    <cellStyle name="40% - Accent1 2 2 2 3 2 2" xfId="7527" xr:uid="{00000000-0005-0000-0000-0000CB030000}"/>
    <cellStyle name="40% - Accent1 2 2 2 3 3" xfId="5382" xr:uid="{00000000-0005-0000-0000-0000CC030000}"/>
    <cellStyle name="40% - Accent1 2 2 2 4" xfId="1488" xr:uid="{00000000-0005-0000-0000-0000CD030000}"/>
    <cellStyle name="40% - Accent1 2 2 2 4 2" xfId="3718" xr:uid="{00000000-0005-0000-0000-0000CE030000}"/>
    <cellStyle name="40% - Accent1 2 2 2 4 2 2" xfId="7940" xr:uid="{00000000-0005-0000-0000-0000CF030000}"/>
    <cellStyle name="40% - Accent1 2 2 2 4 3" xfId="5795" xr:uid="{00000000-0005-0000-0000-0000D0030000}"/>
    <cellStyle name="40% - Accent1 2 2 2 5" xfId="1902" xr:uid="{00000000-0005-0000-0000-0000D1030000}"/>
    <cellStyle name="40% - Accent1 2 2 2 5 2" xfId="4131" xr:uid="{00000000-0005-0000-0000-0000D2030000}"/>
    <cellStyle name="40% - Accent1 2 2 2 5 2 2" xfId="8353" xr:uid="{00000000-0005-0000-0000-0000D3030000}"/>
    <cellStyle name="40% - Accent1 2 2 2 5 3" xfId="6208" xr:uid="{00000000-0005-0000-0000-0000D4030000}"/>
    <cellStyle name="40% - Accent1 2 2 2 6" xfId="2315" xr:uid="{00000000-0005-0000-0000-0000D5030000}"/>
    <cellStyle name="40% - Accent1 2 2 2 6 2" xfId="6621" xr:uid="{00000000-0005-0000-0000-0000D6030000}"/>
    <cellStyle name="40% - Accent1 2 2 2 7" xfId="4555" xr:uid="{00000000-0005-0000-0000-0000D7030000}"/>
    <cellStyle name="40% - Accent1 2 2 3" xfId="620" xr:uid="{00000000-0005-0000-0000-0000D8030000}"/>
    <cellStyle name="40% - Accent1 2 2 3 2" xfId="2891" xr:uid="{00000000-0005-0000-0000-0000D9030000}"/>
    <cellStyle name="40% - Accent1 2 2 3 2 2" xfId="7113" xr:uid="{00000000-0005-0000-0000-0000DA030000}"/>
    <cellStyle name="40% - Accent1 2 2 3 3" xfId="4968" xr:uid="{00000000-0005-0000-0000-0000DB030000}"/>
    <cellStyle name="40% - Accent1 2 2 4" xfId="1073" xr:uid="{00000000-0005-0000-0000-0000DC030000}"/>
    <cellStyle name="40% - Accent1 2 2 4 2" xfId="3304" xr:uid="{00000000-0005-0000-0000-0000DD030000}"/>
    <cellStyle name="40% - Accent1 2 2 4 2 2" xfId="7526" xr:uid="{00000000-0005-0000-0000-0000DE030000}"/>
    <cellStyle name="40% - Accent1 2 2 4 3" xfId="5381" xr:uid="{00000000-0005-0000-0000-0000DF030000}"/>
    <cellStyle name="40% - Accent1 2 2 5" xfId="1487" xr:uid="{00000000-0005-0000-0000-0000E0030000}"/>
    <cellStyle name="40% - Accent1 2 2 5 2" xfId="3717" xr:uid="{00000000-0005-0000-0000-0000E1030000}"/>
    <cellStyle name="40% - Accent1 2 2 5 2 2" xfId="7939" xr:uid="{00000000-0005-0000-0000-0000E2030000}"/>
    <cellStyle name="40% - Accent1 2 2 5 3" xfId="5794" xr:uid="{00000000-0005-0000-0000-0000E3030000}"/>
    <cellStyle name="40% - Accent1 2 2 6" xfId="1901" xr:uid="{00000000-0005-0000-0000-0000E4030000}"/>
    <cellStyle name="40% - Accent1 2 2 6 2" xfId="4130" xr:uid="{00000000-0005-0000-0000-0000E5030000}"/>
    <cellStyle name="40% - Accent1 2 2 6 2 2" xfId="8352" xr:uid="{00000000-0005-0000-0000-0000E6030000}"/>
    <cellStyle name="40% - Accent1 2 2 6 3" xfId="6207" xr:uid="{00000000-0005-0000-0000-0000E7030000}"/>
    <cellStyle name="40% - Accent1 2 2 7" xfId="2314" xr:uid="{00000000-0005-0000-0000-0000E8030000}"/>
    <cellStyle name="40% - Accent1 2 2 7 2" xfId="6620" xr:uid="{00000000-0005-0000-0000-0000E9030000}"/>
    <cellStyle name="40% - Accent1 2 2 8" xfId="4554" xr:uid="{00000000-0005-0000-0000-0000EA030000}"/>
    <cellStyle name="40% - Accent1 2 3" xfId="53" xr:uid="{00000000-0005-0000-0000-0000EB030000}"/>
    <cellStyle name="40% - Accent1 2 3 2" xfId="622" xr:uid="{00000000-0005-0000-0000-0000EC030000}"/>
    <cellStyle name="40% - Accent1 2 3 2 2" xfId="2893" xr:uid="{00000000-0005-0000-0000-0000ED030000}"/>
    <cellStyle name="40% - Accent1 2 3 2 2 2" xfId="7115" xr:uid="{00000000-0005-0000-0000-0000EE030000}"/>
    <cellStyle name="40% - Accent1 2 3 2 3" xfId="4970" xr:uid="{00000000-0005-0000-0000-0000EF030000}"/>
    <cellStyle name="40% - Accent1 2 3 3" xfId="1075" xr:uid="{00000000-0005-0000-0000-0000F0030000}"/>
    <cellStyle name="40% - Accent1 2 3 3 2" xfId="3306" xr:uid="{00000000-0005-0000-0000-0000F1030000}"/>
    <cellStyle name="40% - Accent1 2 3 3 2 2" xfId="7528" xr:uid="{00000000-0005-0000-0000-0000F2030000}"/>
    <cellStyle name="40% - Accent1 2 3 3 3" xfId="5383" xr:uid="{00000000-0005-0000-0000-0000F3030000}"/>
    <cellStyle name="40% - Accent1 2 3 4" xfId="1489" xr:uid="{00000000-0005-0000-0000-0000F4030000}"/>
    <cellStyle name="40% - Accent1 2 3 4 2" xfId="3719" xr:uid="{00000000-0005-0000-0000-0000F5030000}"/>
    <cellStyle name="40% - Accent1 2 3 4 2 2" xfId="7941" xr:uid="{00000000-0005-0000-0000-0000F6030000}"/>
    <cellStyle name="40% - Accent1 2 3 4 3" xfId="5796" xr:uid="{00000000-0005-0000-0000-0000F7030000}"/>
    <cellStyle name="40% - Accent1 2 3 5" xfId="1903" xr:uid="{00000000-0005-0000-0000-0000F8030000}"/>
    <cellStyle name="40% - Accent1 2 3 5 2" xfId="4132" xr:uid="{00000000-0005-0000-0000-0000F9030000}"/>
    <cellStyle name="40% - Accent1 2 3 5 2 2" xfId="8354" xr:uid="{00000000-0005-0000-0000-0000FA030000}"/>
    <cellStyle name="40% - Accent1 2 3 5 3" xfId="6209" xr:uid="{00000000-0005-0000-0000-0000FB030000}"/>
    <cellStyle name="40% - Accent1 2 3 6" xfId="2316" xr:uid="{00000000-0005-0000-0000-0000FC030000}"/>
    <cellStyle name="40% - Accent1 2 3 6 2" xfId="6622" xr:uid="{00000000-0005-0000-0000-0000FD030000}"/>
    <cellStyle name="40% - Accent1 2 3 7" xfId="4556" xr:uid="{00000000-0005-0000-0000-0000FE030000}"/>
    <cellStyle name="40% - Accent1 2 4" xfId="619" xr:uid="{00000000-0005-0000-0000-0000FF030000}"/>
    <cellStyle name="40% - Accent1 2 4 2" xfId="2890" xr:uid="{00000000-0005-0000-0000-000000040000}"/>
    <cellStyle name="40% - Accent1 2 4 2 2" xfId="7112" xr:uid="{00000000-0005-0000-0000-000001040000}"/>
    <cellStyle name="40% - Accent1 2 4 3" xfId="4967" xr:uid="{00000000-0005-0000-0000-000002040000}"/>
    <cellStyle name="40% - Accent1 2 5" xfId="1072" xr:uid="{00000000-0005-0000-0000-000003040000}"/>
    <cellStyle name="40% - Accent1 2 5 2" xfId="3303" xr:uid="{00000000-0005-0000-0000-000004040000}"/>
    <cellStyle name="40% - Accent1 2 5 2 2" xfId="7525" xr:uid="{00000000-0005-0000-0000-000005040000}"/>
    <cellStyle name="40% - Accent1 2 5 3" xfId="5380" xr:uid="{00000000-0005-0000-0000-000006040000}"/>
    <cellStyle name="40% - Accent1 2 6" xfId="1486" xr:uid="{00000000-0005-0000-0000-000007040000}"/>
    <cellStyle name="40% - Accent1 2 6 2" xfId="3716" xr:uid="{00000000-0005-0000-0000-000008040000}"/>
    <cellStyle name="40% - Accent1 2 6 2 2" xfId="7938" xr:uid="{00000000-0005-0000-0000-000009040000}"/>
    <cellStyle name="40% - Accent1 2 6 3" xfId="5793" xr:uid="{00000000-0005-0000-0000-00000A040000}"/>
    <cellStyle name="40% - Accent1 2 7" xfId="1900" xr:uid="{00000000-0005-0000-0000-00000B040000}"/>
    <cellStyle name="40% - Accent1 2 7 2" xfId="4129" xr:uid="{00000000-0005-0000-0000-00000C040000}"/>
    <cellStyle name="40% - Accent1 2 7 2 2" xfId="8351" xr:uid="{00000000-0005-0000-0000-00000D040000}"/>
    <cellStyle name="40% - Accent1 2 7 3" xfId="6206" xr:uid="{00000000-0005-0000-0000-00000E040000}"/>
    <cellStyle name="40% - Accent1 2 8" xfId="2313" xr:uid="{00000000-0005-0000-0000-00000F040000}"/>
    <cellStyle name="40% - Accent1 2 8 2" xfId="6619" xr:uid="{00000000-0005-0000-0000-000010040000}"/>
    <cellStyle name="40% - Accent1 2 9" xfId="4553" xr:uid="{00000000-0005-0000-0000-000011040000}"/>
    <cellStyle name="40% - Accent1 3" xfId="54" xr:uid="{00000000-0005-0000-0000-000012040000}"/>
    <cellStyle name="40% - Accent1 3 2" xfId="55" xr:uid="{00000000-0005-0000-0000-000013040000}"/>
    <cellStyle name="40% - Accent1 3 2 2" xfId="624" xr:uid="{00000000-0005-0000-0000-000014040000}"/>
    <cellStyle name="40% - Accent1 3 2 2 2" xfId="2895" xr:uid="{00000000-0005-0000-0000-000015040000}"/>
    <cellStyle name="40% - Accent1 3 2 2 2 2" xfId="7117" xr:uid="{00000000-0005-0000-0000-000016040000}"/>
    <cellStyle name="40% - Accent1 3 2 2 3" xfId="4972" xr:uid="{00000000-0005-0000-0000-000017040000}"/>
    <cellStyle name="40% - Accent1 3 2 3" xfId="1077" xr:uid="{00000000-0005-0000-0000-000018040000}"/>
    <cellStyle name="40% - Accent1 3 2 3 2" xfId="3308" xr:uid="{00000000-0005-0000-0000-000019040000}"/>
    <cellStyle name="40% - Accent1 3 2 3 2 2" xfId="7530" xr:uid="{00000000-0005-0000-0000-00001A040000}"/>
    <cellStyle name="40% - Accent1 3 2 3 3" xfId="5385" xr:uid="{00000000-0005-0000-0000-00001B040000}"/>
    <cellStyle name="40% - Accent1 3 2 4" xfId="1491" xr:uid="{00000000-0005-0000-0000-00001C040000}"/>
    <cellStyle name="40% - Accent1 3 2 4 2" xfId="3721" xr:uid="{00000000-0005-0000-0000-00001D040000}"/>
    <cellStyle name="40% - Accent1 3 2 4 2 2" xfId="7943" xr:uid="{00000000-0005-0000-0000-00001E040000}"/>
    <cellStyle name="40% - Accent1 3 2 4 3" xfId="5798" xr:uid="{00000000-0005-0000-0000-00001F040000}"/>
    <cellStyle name="40% - Accent1 3 2 5" xfId="1905" xr:uid="{00000000-0005-0000-0000-000020040000}"/>
    <cellStyle name="40% - Accent1 3 2 5 2" xfId="4134" xr:uid="{00000000-0005-0000-0000-000021040000}"/>
    <cellStyle name="40% - Accent1 3 2 5 2 2" xfId="8356" xr:uid="{00000000-0005-0000-0000-000022040000}"/>
    <cellStyle name="40% - Accent1 3 2 5 3" xfId="6211" xr:uid="{00000000-0005-0000-0000-000023040000}"/>
    <cellStyle name="40% - Accent1 3 2 6" xfId="2318" xr:uid="{00000000-0005-0000-0000-000024040000}"/>
    <cellStyle name="40% - Accent1 3 2 6 2" xfId="6624" xr:uid="{00000000-0005-0000-0000-000025040000}"/>
    <cellStyle name="40% - Accent1 3 2 7" xfId="4558" xr:uid="{00000000-0005-0000-0000-000026040000}"/>
    <cellStyle name="40% - Accent1 3 3" xfId="623" xr:uid="{00000000-0005-0000-0000-000027040000}"/>
    <cellStyle name="40% - Accent1 3 3 2" xfId="2894" xr:uid="{00000000-0005-0000-0000-000028040000}"/>
    <cellStyle name="40% - Accent1 3 3 2 2" xfId="7116" xr:uid="{00000000-0005-0000-0000-000029040000}"/>
    <cellStyle name="40% - Accent1 3 3 3" xfId="4971" xr:uid="{00000000-0005-0000-0000-00002A040000}"/>
    <cellStyle name="40% - Accent1 3 4" xfId="1076" xr:uid="{00000000-0005-0000-0000-00002B040000}"/>
    <cellStyle name="40% - Accent1 3 4 2" xfId="3307" xr:uid="{00000000-0005-0000-0000-00002C040000}"/>
    <cellStyle name="40% - Accent1 3 4 2 2" xfId="7529" xr:uid="{00000000-0005-0000-0000-00002D040000}"/>
    <cellStyle name="40% - Accent1 3 4 3" xfId="5384" xr:uid="{00000000-0005-0000-0000-00002E040000}"/>
    <cellStyle name="40% - Accent1 3 5" xfId="1490" xr:uid="{00000000-0005-0000-0000-00002F040000}"/>
    <cellStyle name="40% - Accent1 3 5 2" xfId="3720" xr:uid="{00000000-0005-0000-0000-000030040000}"/>
    <cellStyle name="40% - Accent1 3 5 2 2" xfId="7942" xr:uid="{00000000-0005-0000-0000-000031040000}"/>
    <cellStyle name="40% - Accent1 3 5 3" xfId="5797" xr:uid="{00000000-0005-0000-0000-000032040000}"/>
    <cellStyle name="40% - Accent1 3 6" xfId="1904" xr:uid="{00000000-0005-0000-0000-000033040000}"/>
    <cellStyle name="40% - Accent1 3 6 2" xfId="4133" xr:uid="{00000000-0005-0000-0000-000034040000}"/>
    <cellStyle name="40% - Accent1 3 6 2 2" xfId="8355" xr:uid="{00000000-0005-0000-0000-000035040000}"/>
    <cellStyle name="40% - Accent1 3 6 3" xfId="6210" xr:uid="{00000000-0005-0000-0000-000036040000}"/>
    <cellStyle name="40% - Accent1 3 7" xfId="2317" xr:uid="{00000000-0005-0000-0000-000037040000}"/>
    <cellStyle name="40% - Accent1 3 7 2" xfId="6623" xr:uid="{00000000-0005-0000-0000-000038040000}"/>
    <cellStyle name="40% - Accent1 3 8" xfId="4557" xr:uid="{00000000-0005-0000-0000-000039040000}"/>
    <cellStyle name="40% - Accent1 4" xfId="56" xr:uid="{00000000-0005-0000-0000-00003A040000}"/>
    <cellStyle name="40% - Accent1 4 2" xfId="625" xr:uid="{00000000-0005-0000-0000-00003B040000}"/>
    <cellStyle name="40% - Accent1 4 2 2" xfId="2896" xr:uid="{00000000-0005-0000-0000-00003C040000}"/>
    <cellStyle name="40% - Accent1 4 2 2 2" xfId="7118" xr:uid="{00000000-0005-0000-0000-00003D040000}"/>
    <cellStyle name="40% - Accent1 4 2 3" xfId="4973" xr:uid="{00000000-0005-0000-0000-00003E040000}"/>
    <cellStyle name="40% - Accent1 4 3" xfId="1078" xr:uid="{00000000-0005-0000-0000-00003F040000}"/>
    <cellStyle name="40% - Accent1 4 3 2" xfId="3309" xr:uid="{00000000-0005-0000-0000-000040040000}"/>
    <cellStyle name="40% - Accent1 4 3 2 2" xfId="7531" xr:uid="{00000000-0005-0000-0000-000041040000}"/>
    <cellStyle name="40% - Accent1 4 3 3" xfId="5386" xr:uid="{00000000-0005-0000-0000-000042040000}"/>
    <cellStyle name="40% - Accent1 4 4" xfId="1492" xr:uid="{00000000-0005-0000-0000-000043040000}"/>
    <cellStyle name="40% - Accent1 4 4 2" xfId="3722" xr:uid="{00000000-0005-0000-0000-000044040000}"/>
    <cellStyle name="40% - Accent1 4 4 2 2" xfId="7944" xr:uid="{00000000-0005-0000-0000-000045040000}"/>
    <cellStyle name="40% - Accent1 4 4 3" xfId="5799" xr:uid="{00000000-0005-0000-0000-000046040000}"/>
    <cellStyle name="40% - Accent1 4 5" xfId="1906" xr:uid="{00000000-0005-0000-0000-000047040000}"/>
    <cellStyle name="40% - Accent1 4 5 2" xfId="4135" xr:uid="{00000000-0005-0000-0000-000048040000}"/>
    <cellStyle name="40% - Accent1 4 5 2 2" xfId="8357" xr:uid="{00000000-0005-0000-0000-000049040000}"/>
    <cellStyle name="40% - Accent1 4 5 3" xfId="6212" xr:uid="{00000000-0005-0000-0000-00004A040000}"/>
    <cellStyle name="40% - Accent1 4 6" xfId="2319" xr:uid="{00000000-0005-0000-0000-00004B040000}"/>
    <cellStyle name="40% - Accent1 4 6 2" xfId="6625" xr:uid="{00000000-0005-0000-0000-00004C040000}"/>
    <cellStyle name="40% - Accent1 4 7" xfId="4559" xr:uid="{00000000-0005-0000-0000-00004D040000}"/>
    <cellStyle name="40% - Accent1 5" xfId="618" xr:uid="{00000000-0005-0000-0000-00004E040000}"/>
    <cellStyle name="40% - Accent1 5 2" xfId="2889" xr:uid="{00000000-0005-0000-0000-00004F040000}"/>
    <cellStyle name="40% - Accent1 5 2 2" xfId="7111" xr:uid="{00000000-0005-0000-0000-000050040000}"/>
    <cellStyle name="40% - Accent1 5 3" xfId="4966" xr:uid="{00000000-0005-0000-0000-000051040000}"/>
    <cellStyle name="40% - Accent1 6" xfId="1071" xr:uid="{00000000-0005-0000-0000-000052040000}"/>
    <cellStyle name="40% - Accent1 6 2" xfId="3302" xr:uid="{00000000-0005-0000-0000-000053040000}"/>
    <cellStyle name="40% - Accent1 6 2 2" xfId="7524" xr:uid="{00000000-0005-0000-0000-000054040000}"/>
    <cellStyle name="40% - Accent1 6 3" xfId="5379" xr:uid="{00000000-0005-0000-0000-000055040000}"/>
    <cellStyle name="40% - Accent1 7" xfId="1485" xr:uid="{00000000-0005-0000-0000-000056040000}"/>
    <cellStyle name="40% - Accent1 7 2" xfId="3715" xr:uid="{00000000-0005-0000-0000-000057040000}"/>
    <cellStyle name="40% - Accent1 7 2 2" xfId="7937" xr:uid="{00000000-0005-0000-0000-000058040000}"/>
    <cellStyle name="40% - Accent1 7 3" xfId="5792" xr:uid="{00000000-0005-0000-0000-000059040000}"/>
    <cellStyle name="40% - Accent1 8" xfId="1899" xr:uid="{00000000-0005-0000-0000-00005A040000}"/>
    <cellStyle name="40% - Accent1 8 2" xfId="4128" xr:uid="{00000000-0005-0000-0000-00005B040000}"/>
    <cellStyle name="40% - Accent1 8 2 2" xfId="8350" xr:uid="{00000000-0005-0000-0000-00005C040000}"/>
    <cellStyle name="40% - Accent1 8 3" xfId="6205" xr:uid="{00000000-0005-0000-0000-00005D040000}"/>
    <cellStyle name="40% - Accent1 9" xfId="2312" xr:uid="{00000000-0005-0000-0000-00005E040000}"/>
    <cellStyle name="40% - Accent1 9 2" xfId="6618" xr:uid="{00000000-0005-0000-0000-00005F040000}"/>
    <cellStyle name="40% - Accent2" xfId="57" builtinId="35" customBuiltin="1"/>
    <cellStyle name="40% - Accent2 10" xfId="4560" xr:uid="{00000000-0005-0000-0000-000061040000}"/>
    <cellStyle name="40% - Accent2 2" xfId="58" xr:uid="{00000000-0005-0000-0000-000062040000}"/>
    <cellStyle name="40% - Accent2 2 2" xfId="59" xr:uid="{00000000-0005-0000-0000-000063040000}"/>
    <cellStyle name="40% - Accent2 2 2 2" xfId="60" xr:uid="{00000000-0005-0000-0000-000064040000}"/>
    <cellStyle name="40% - Accent2 2 2 2 2" xfId="629" xr:uid="{00000000-0005-0000-0000-000065040000}"/>
    <cellStyle name="40% - Accent2 2 2 2 2 2" xfId="2900" xr:uid="{00000000-0005-0000-0000-000066040000}"/>
    <cellStyle name="40% - Accent2 2 2 2 2 2 2" xfId="7122" xr:uid="{00000000-0005-0000-0000-000067040000}"/>
    <cellStyle name="40% - Accent2 2 2 2 2 3" xfId="4977" xr:uid="{00000000-0005-0000-0000-000068040000}"/>
    <cellStyle name="40% - Accent2 2 2 2 3" xfId="1082" xr:uid="{00000000-0005-0000-0000-000069040000}"/>
    <cellStyle name="40% - Accent2 2 2 2 3 2" xfId="3313" xr:uid="{00000000-0005-0000-0000-00006A040000}"/>
    <cellStyle name="40% - Accent2 2 2 2 3 2 2" xfId="7535" xr:uid="{00000000-0005-0000-0000-00006B040000}"/>
    <cellStyle name="40% - Accent2 2 2 2 3 3" xfId="5390" xr:uid="{00000000-0005-0000-0000-00006C040000}"/>
    <cellStyle name="40% - Accent2 2 2 2 4" xfId="1496" xr:uid="{00000000-0005-0000-0000-00006D040000}"/>
    <cellStyle name="40% - Accent2 2 2 2 4 2" xfId="3726" xr:uid="{00000000-0005-0000-0000-00006E040000}"/>
    <cellStyle name="40% - Accent2 2 2 2 4 2 2" xfId="7948" xr:uid="{00000000-0005-0000-0000-00006F040000}"/>
    <cellStyle name="40% - Accent2 2 2 2 4 3" xfId="5803" xr:uid="{00000000-0005-0000-0000-000070040000}"/>
    <cellStyle name="40% - Accent2 2 2 2 5" xfId="1910" xr:uid="{00000000-0005-0000-0000-000071040000}"/>
    <cellStyle name="40% - Accent2 2 2 2 5 2" xfId="4139" xr:uid="{00000000-0005-0000-0000-000072040000}"/>
    <cellStyle name="40% - Accent2 2 2 2 5 2 2" xfId="8361" xr:uid="{00000000-0005-0000-0000-000073040000}"/>
    <cellStyle name="40% - Accent2 2 2 2 5 3" xfId="6216" xr:uid="{00000000-0005-0000-0000-000074040000}"/>
    <cellStyle name="40% - Accent2 2 2 2 6" xfId="2323" xr:uid="{00000000-0005-0000-0000-000075040000}"/>
    <cellStyle name="40% - Accent2 2 2 2 6 2" xfId="6629" xr:uid="{00000000-0005-0000-0000-000076040000}"/>
    <cellStyle name="40% - Accent2 2 2 2 7" xfId="4563" xr:uid="{00000000-0005-0000-0000-000077040000}"/>
    <cellStyle name="40% - Accent2 2 2 3" xfId="628" xr:uid="{00000000-0005-0000-0000-000078040000}"/>
    <cellStyle name="40% - Accent2 2 2 3 2" xfId="2899" xr:uid="{00000000-0005-0000-0000-000079040000}"/>
    <cellStyle name="40% - Accent2 2 2 3 2 2" xfId="7121" xr:uid="{00000000-0005-0000-0000-00007A040000}"/>
    <cellStyle name="40% - Accent2 2 2 3 3" xfId="4976" xr:uid="{00000000-0005-0000-0000-00007B040000}"/>
    <cellStyle name="40% - Accent2 2 2 4" xfId="1081" xr:uid="{00000000-0005-0000-0000-00007C040000}"/>
    <cellStyle name="40% - Accent2 2 2 4 2" xfId="3312" xr:uid="{00000000-0005-0000-0000-00007D040000}"/>
    <cellStyle name="40% - Accent2 2 2 4 2 2" xfId="7534" xr:uid="{00000000-0005-0000-0000-00007E040000}"/>
    <cellStyle name="40% - Accent2 2 2 4 3" xfId="5389" xr:uid="{00000000-0005-0000-0000-00007F040000}"/>
    <cellStyle name="40% - Accent2 2 2 5" xfId="1495" xr:uid="{00000000-0005-0000-0000-000080040000}"/>
    <cellStyle name="40% - Accent2 2 2 5 2" xfId="3725" xr:uid="{00000000-0005-0000-0000-000081040000}"/>
    <cellStyle name="40% - Accent2 2 2 5 2 2" xfId="7947" xr:uid="{00000000-0005-0000-0000-000082040000}"/>
    <cellStyle name="40% - Accent2 2 2 5 3" xfId="5802" xr:uid="{00000000-0005-0000-0000-000083040000}"/>
    <cellStyle name="40% - Accent2 2 2 6" xfId="1909" xr:uid="{00000000-0005-0000-0000-000084040000}"/>
    <cellStyle name="40% - Accent2 2 2 6 2" xfId="4138" xr:uid="{00000000-0005-0000-0000-000085040000}"/>
    <cellStyle name="40% - Accent2 2 2 6 2 2" xfId="8360" xr:uid="{00000000-0005-0000-0000-000086040000}"/>
    <cellStyle name="40% - Accent2 2 2 6 3" xfId="6215" xr:uid="{00000000-0005-0000-0000-000087040000}"/>
    <cellStyle name="40% - Accent2 2 2 7" xfId="2322" xr:uid="{00000000-0005-0000-0000-000088040000}"/>
    <cellStyle name="40% - Accent2 2 2 7 2" xfId="6628" xr:uid="{00000000-0005-0000-0000-000089040000}"/>
    <cellStyle name="40% - Accent2 2 2 8" xfId="4562" xr:uid="{00000000-0005-0000-0000-00008A040000}"/>
    <cellStyle name="40% - Accent2 2 3" xfId="61" xr:uid="{00000000-0005-0000-0000-00008B040000}"/>
    <cellStyle name="40% - Accent2 2 3 2" xfId="630" xr:uid="{00000000-0005-0000-0000-00008C040000}"/>
    <cellStyle name="40% - Accent2 2 3 2 2" xfId="2901" xr:uid="{00000000-0005-0000-0000-00008D040000}"/>
    <cellStyle name="40% - Accent2 2 3 2 2 2" xfId="7123" xr:uid="{00000000-0005-0000-0000-00008E040000}"/>
    <cellStyle name="40% - Accent2 2 3 2 3" xfId="4978" xr:uid="{00000000-0005-0000-0000-00008F040000}"/>
    <cellStyle name="40% - Accent2 2 3 3" xfId="1083" xr:uid="{00000000-0005-0000-0000-000090040000}"/>
    <cellStyle name="40% - Accent2 2 3 3 2" xfId="3314" xr:uid="{00000000-0005-0000-0000-000091040000}"/>
    <cellStyle name="40% - Accent2 2 3 3 2 2" xfId="7536" xr:uid="{00000000-0005-0000-0000-000092040000}"/>
    <cellStyle name="40% - Accent2 2 3 3 3" xfId="5391" xr:uid="{00000000-0005-0000-0000-000093040000}"/>
    <cellStyle name="40% - Accent2 2 3 4" xfId="1497" xr:uid="{00000000-0005-0000-0000-000094040000}"/>
    <cellStyle name="40% - Accent2 2 3 4 2" xfId="3727" xr:uid="{00000000-0005-0000-0000-000095040000}"/>
    <cellStyle name="40% - Accent2 2 3 4 2 2" xfId="7949" xr:uid="{00000000-0005-0000-0000-000096040000}"/>
    <cellStyle name="40% - Accent2 2 3 4 3" xfId="5804" xr:uid="{00000000-0005-0000-0000-000097040000}"/>
    <cellStyle name="40% - Accent2 2 3 5" xfId="1911" xr:uid="{00000000-0005-0000-0000-000098040000}"/>
    <cellStyle name="40% - Accent2 2 3 5 2" xfId="4140" xr:uid="{00000000-0005-0000-0000-000099040000}"/>
    <cellStyle name="40% - Accent2 2 3 5 2 2" xfId="8362" xr:uid="{00000000-0005-0000-0000-00009A040000}"/>
    <cellStyle name="40% - Accent2 2 3 5 3" xfId="6217" xr:uid="{00000000-0005-0000-0000-00009B040000}"/>
    <cellStyle name="40% - Accent2 2 3 6" xfId="2324" xr:uid="{00000000-0005-0000-0000-00009C040000}"/>
    <cellStyle name="40% - Accent2 2 3 6 2" xfId="6630" xr:uid="{00000000-0005-0000-0000-00009D040000}"/>
    <cellStyle name="40% - Accent2 2 3 7" xfId="4564" xr:uid="{00000000-0005-0000-0000-00009E040000}"/>
    <cellStyle name="40% - Accent2 2 4" xfId="627" xr:uid="{00000000-0005-0000-0000-00009F040000}"/>
    <cellStyle name="40% - Accent2 2 4 2" xfId="2898" xr:uid="{00000000-0005-0000-0000-0000A0040000}"/>
    <cellStyle name="40% - Accent2 2 4 2 2" xfId="7120" xr:uid="{00000000-0005-0000-0000-0000A1040000}"/>
    <cellStyle name="40% - Accent2 2 4 3" xfId="4975" xr:uid="{00000000-0005-0000-0000-0000A2040000}"/>
    <cellStyle name="40% - Accent2 2 5" xfId="1080" xr:uid="{00000000-0005-0000-0000-0000A3040000}"/>
    <cellStyle name="40% - Accent2 2 5 2" xfId="3311" xr:uid="{00000000-0005-0000-0000-0000A4040000}"/>
    <cellStyle name="40% - Accent2 2 5 2 2" xfId="7533" xr:uid="{00000000-0005-0000-0000-0000A5040000}"/>
    <cellStyle name="40% - Accent2 2 5 3" xfId="5388" xr:uid="{00000000-0005-0000-0000-0000A6040000}"/>
    <cellStyle name="40% - Accent2 2 6" xfId="1494" xr:uid="{00000000-0005-0000-0000-0000A7040000}"/>
    <cellStyle name="40% - Accent2 2 6 2" xfId="3724" xr:uid="{00000000-0005-0000-0000-0000A8040000}"/>
    <cellStyle name="40% - Accent2 2 6 2 2" xfId="7946" xr:uid="{00000000-0005-0000-0000-0000A9040000}"/>
    <cellStyle name="40% - Accent2 2 6 3" xfId="5801" xr:uid="{00000000-0005-0000-0000-0000AA040000}"/>
    <cellStyle name="40% - Accent2 2 7" xfId="1908" xr:uid="{00000000-0005-0000-0000-0000AB040000}"/>
    <cellStyle name="40% - Accent2 2 7 2" xfId="4137" xr:uid="{00000000-0005-0000-0000-0000AC040000}"/>
    <cellStyle name="40% - Accent2 2 7 2 2" xfId="8359" xr:uid="{00000000-0005-0000-0000-0000AD040000}"/>
    <cellStyle name="40% - Accent2 2 7 3" xfId="6214" xr:uid="{00000000-0005-0000-0000-0000AE040000}"/>
    <cellStyle name="40% - Accent2 2 8" xfId="2321" xr:uid="{00000000-0005-0000-0000-0000AF040000}"/>
    <cellStyle name="40% - Accent2 2 8 2" xfId="6627" xr:uid="{00000000-0005-0000-0000-0000B0040000}"/>
    <cellStyle name="40% - Accent2 2 9" xfId="4561" xr:uid="{00000000-0005-0000-0000-0000B1040000}"/>
    <cellStyle name="40% - Accent2 3" xfId="62" xr:uid="{00000000-0005-0000-0000-0000B2040000}"/>
    <cellStyle name="40% - Accent2 3 2" xfId="63" xr:uid="{00000000-0005-0000-0000-0000B3040000}"/>
    <cellStyle name="40% - Accent2 3 2 2" xfId="632" xr:uid="{00000000-0005-0000-0000-0000B4040000}"/>
    <cellStyle name="40% - Accent2 3 2 2 2" xfId="2903" xr:uid="{00000000-0005-0000-0000-0000B5040000}"/>
    <cellStyle name="40% - Accent2 3 2 2 2 2" xfId="7125" xr:uid="{00000000-0005-0000-0000-0000B6040000}"/>
    <cellStyle name="40% - Accent2 3 2 2 3" xfId="4980" xr:uid="{00000000-0005-0000-0000-0000B7040000}"/>
    <cellStyle name="40% - Accent2 3 2 3" xfId="1085" xr:uid="{00000000-0005-0000-0000-0000B8040000}"/>
    <cellStyle name="40% - Accent2 3 2 3 2" xfId="3316" xr:uid="{00000000-0005-0000-0000-0000B9040000}"/>
    <cellStyle name="40% - Accent2 3 2 3 2 2" xfId="7538" xr:uid="{00000000-0005-0000-0000-0000BA040000}"/>
    <cellStyle name="40% - Accent2 3 2 3 3" xfId="5393" xr:uid="{00000000-0005-0000-0000-0000BB040000}"/>
    <cellStyle name="40% - Accent2 3 2 4" xfId="1499" xr:uid="{00000000-0005-0000-0000-0000BC040000}"/>
    <cellStyle name="40% - Accent2 3 2 4 2" xfId="3729" xr:uid="{00000000-0005-0000-0000-0000BD040000}"/>
    <cellStyle name="40% - Accent2 3 2 4 2 2" xfId="7951" xr:uid="{00000000-0005-0000-0000-0000BE040000}"/>
    <cellStyle name="40% - Accent2 3 2 4 3" xfId="5806" xr:uid="{00000000-0005-0000-0000-0000BF040000}"/>
    <cellStyle name="40% - Accent2 3 2 5" xfId="1913" xr:uid="{00000000-0005-0000-0000-0000C0040000}"/>
    <cellStyle name="40% - Accent2 3 2 5 2" xfId="4142" xr:uid="{00000000-0005-0000-0000-0000C1040000}"/>
    <cellStyle name="40% - Accent2 3 2 5 2 2" xfId="8364" xr:uid="{00000000-0005-0000-0000-0000C2040000}"/>
    <cellStyle name="40% - Accent2 3 2 5 3" xfId="6219" xr:uid="{00000000-0005-0000-0000-0000C3040000}"/>
    <cellStyle name="40% - Accent2 3 2 6" xfId="2326" xr:uid="{00000000-0005-0000-0000-0000C4040000}"/>
    <cellStyle name="40% - Accent2 3 2 6 2" xfId="6632" xr:uid="{00000000-0005-0000-0000-0000C5040000}"/>
    <cellStyle name="40% - Accent2 3 2 7" xfId="4566" xr:uid="{00000000-0005-0000-0000-0000C6040000}"/>
    <cellStyle name="40% - Accent2 3 3" xfId="631" xr:uid="{00000000-0005-0000-0000-0000C7040000}"/>
    <cellStyle name="40% - Accent2 3 3 2" xfId="2902" xr:uid="{00000000-0005-0000-0000-0000C8040000}"/>
    <cellStyle name="40% - Accent2 3 3 2 2" xfId="7124" xr:uid="{00000000-0005-0000-0000-0000C9040000}"/>
    <cellStyle name="40% - Accent2 3 3 3" xfId="4979" xr:uid="{00000000-0005-0000-0000-0000CA040000}"/>
    <cellStyle name="40% - Accent2 3 4" xfId="1084" xr:uid="{00000000-0005-0000-0000-0000CB040000}"/>
    <cellStyle name="40% - Accent2 3 4 2" xfId="3315" xr:uid="{00000000-0005-0000-0000-0000CC040000}"/>
    <cellStyle name="40% - Accent2 3 4 2 2" xfId="7537" xr:uid="{00000000-0005-0000-0000-0000CD040000}"/>
    <cellStyle name="40% - Accent2 3 4 3" xfId="5392" xr:uid="{00000000-0005-0000-0000-0000CE040000}"/>
    <cellStyle name="40% - Accent2 3 5" xfId="1498" xr:uid="{00000000-0005-0000-0000-0000CF040000}"/>
    <cellStyle name="40% - Accent2 3 5 2" xfId="3728" xr:uid="{00000000-0005-0000-0000-0000D0040000}"/>
    <cellStyle name="40% - Accent2 3 5 2 2" xfId="7950" xr:uid="{00000000-0005-0000-0000-0000D1040000}"/>
    <cellStyle name="40% - Accent2 3 5 3" xfId="5805" xr:uid="{00000000-0005-0000-0000-0000D2040000}"/>
    <cellStyle name="40% - Accent2 3 6" xfId="1912" xr:uid="{00000000-0005-0000-0000-0000D3040000}"/>
    <cellStyle name="40% - Accent2 3 6 2" xfId="4141" xr:uid="{00000000-0005-0000-0000-0000D4040000}"/>
    <cellStyle name="40% - Accent2 3 6 2 2" xfId="8363" xr:uid="{00000000-0005-0000-0000-0000D5040000}"/>
    <cellStyle name="40% - Accent2 3 6 3" xfId="6218" xr:uid="{00000000-0005-0000-0000-0000D6040000}"/>
    <cellStyle name="40% - Accent2 3 7" xfId="2325" xr:uid="{00000000-0005-0000-0000-0000D7040000}"/>
    <cellStyle name="40% - Accent2 3 7 2" xfId="6631" xr:uid="{00000000-0005-0000-0000-0000D8040000}"/>
    <cellStyle name="40% - Accent2 3 8" xfId="4565" xr:uid="{00000000-0005-0000-0000-0000D9040000}"/>
    <cellStyle name="40% - Accent2 4" xfId="64" xr:uid="{00000000-0005-0000-0000-0000DA040000}"/>
    <cellStyle name="40% - Accent2 4 2" xfId="633" xr:uid="{00000000-0005-0000-0000-0000DB040000}"/>
    <cellStyle name="40% - Accent2 4 2 2" xfId="2904" xr:uid="{00000000-0005-0000-0000-0000DC040000}"/>
    <cellStyle name="40% - Accent2 4 2 2 2" xfId="7126" xr:uid="{00000000-0005-0000-0000-0000DD040000}"/>
    <cellStyle name="40% - Accent2 4 2 3" xfId="4981" xr:uid="{00000000-0005-0000-0000-0000DE040000}"/>
    <cellStyle name="40% - Accent2 4 3" xfId="1086" xr:uid="{00000000-0005-0000-0000-0000DF040000}"/>
    <cellStyle name="40% - Accent2 4 3 2" xfId="3317" xr:uid="{00000000-0005-0000-0000-0000E0040000}"/>
    <cellStyle name="40% - Accent2 4 3 2 2" xfId="7539" xr:uid="{00000000-0005-0000-0000-0000E1040000}"/>
    <cellStyle name="40% - Accent2 4 3 3" xfId="5394" xr:uid="{00000000-0005-0000-0000-0000E2040000}"/>
    <cellStyle name="40% - Accent2 4 4" xfId="1500" xr:uid="{00000000-0005-0000-0000-0000E3040000}"/>
    <cellStyle name="40% - Accent2 4 4 2" xfId="3730" xr:uid="{00000000-0005-0000-0000-0000E4040000}"/>
    <cellStyle name="40% - Accent2 4 4 2 2" xfId="7952" xr:uid="{00000000-0005-0000-0000-0000E5040000}"/>
    <cellStyle name="40% - Accent2 4 4 3" xfId="5807" xr:uid="{00000000-0005-0000-0000-0000E6040000}"/>
    <cellStyle name="40% - Accent2 4 5" xfId="1914" xr:uid="{00000000-0005-0000-0000-0000E7040000}"/>
    <cellStyle name="40% - Accent2 4 5 2" xfId="4143" xr:uid="{00000000-0005-0000-0000-0000E8040000}"/>
    <cellStyle name="40% - Accent2 4 5 2 2" xfId="8365" xr:uid="{00000000-0005-0000-0000-0000E9040000}"/>
    <cellStyle name="40% - Accent2 4 5 3" xfId="6220" xr:uid="{00000000-0005-0000-0000-0000EA040000}"/>
    <cellStyle name="40% - Accent2 4 6" xfId="2327" xr:uid="{00000000-0005-0000-0000-0000EB040000}"/>
    <cellStyle name="40% - Accent2 4 6 2" xfId="6633" xr:uid="{00000000-0005-0000-0000-0000EC040000}"/>
    <cellStyle name="40% - Accent2 4 7" xfId="4567" xr:uid="{00000000-0005-0000-0000-0000ED040000}"/>
    <cellStyle name="40% - Accent2 5" xfId="626" xr:uid="{00000000-0005-0000-0000-0000EE040000}"/>
    <cellStyle name="40% - Accent2 5 2" xfId="2897" xr:uid="{00000000-0005-0000-0000-0000EF040000}"/>
    <cellStyle name="40% - Accent2 5 2 2" xfId="7119" xr:uid="{00000000-0005-0000-0000-0000F0040000}"/>
    <cellStyle name="40% - Accent2 5 3" xfId="4974" xr:uid="{00000000-0005-0000-0000-0000F1040000}"/>
    <cellStyle name="40% - Accent2 6" xfId="1079" xr:uid="{00000000-0005-0000-0000-0000F2040000}"/>
    <cellStyle name="40% - Accent2 6 2" xfId="3310" xr:uid="{00000000-0005-0000-0000-0000F3040000}"/>
    <cellStyle name="40% - Accent2 6 2 2" xfId="7532" xr:uid="{00000000-0005-0000-0000-0000F4040000}"/>
    <cellStyle name="40% - Accent2 6 3" xfId="5387" xr:uid="{00000000-0005-0000-0000-0000F5040000}"/>
    <cellStyle name="40% - Accent2 7" xfId="1493" xr:uid="{00000000-0005-0000-0000-0000F6040000}"/>
    <cellStyle name="40% - Accent2 7 2" xfId="3723" xr:uid="{00000000-0005-0000-0000-0000F7040000}"/>
    <cellStyle name="40% - Accent2 7 2 2" xfId="7945" xr:uid="{00000000-0005-0000-0000-0000F8040000}"/>
    <cellStyle name="40% - Accent2 7 3" xfId="5800" xr:uid="{00000000-0005-0000-0000-0000F9040000}"/>
    <cellStyle name="40% - Accent2 8" xfId="1907" xr:uid="{00000000-0005-0000-0000-0000FA040000}"/>
    <cellStyle name="40% - Accent2 8 2" xfId="4136" xr:uid="{00000000-0005-0000-0000-0000FB040000}"/>
    <cellStyle name="40% - Accent2 8 2 2" xfId="8358" xr:uid="{00000000-0005-0000-0000-0000FC040000}"/>
    <cellStyle name="40% - Accent2 8 3" xfId="6213" xr:uid="{00000000-0005-0000-0000-0000FD040000}"/>
    <cellStyle name="40% - Accent2 9" xfId="2320" xr:uid="{00000000-0005-0000-0000-0000FE040000}"/>
    <cellStyle name="40% - Accent2 9 2" xfId="6626" xr:uid="{00000000-0005-0000-0000-0000FF040000}"/>
    <cellStyle name="40% - Accent3" xfId="65" builtinId="39" customBuiltin="1"/>
    <cellStyle name="40% - Accent3 10" xfId="4568" xr:uid="{00000000-0005-0000-0000-000001050000}"/>
    <cellStyle name="40% - Accent3 2" xfId="66" xr:uid="{00000000-0005-0000-0000-000002050000}"/>
    <cellStyle name="40% - Accent3 2 2" xfId="67" xr:uid="{00000000-0005-0000-0000-000003050000}"/>
    <cellStyle name="40% - Accent3 2 2 2" xfId="68" xr:uid="{00000000-0005-0000-0000-000004050000}"/>
    <cellStyle name="40% - Accent3 2 2 2 2" xfId="637" xr:uid="{00000000-0005-0000-0000-000005050000}"/>
    <cellStyle name="40% - Accent3 2 2 2 2 2" xfId="2908" xr:uid="{00000000-0005-0000-0000-000006050000}"/>
    <cellStyle name="40% - Accent3 2 2 2 2 2 2" xfId="7130" xr:uid="{00000000-0005-0000-0000-000007050000}"/>
    <cellStyle name="40% - Accent3 2 2 2 2 3" xfId="4985" xr:uid="{00000000-0005-0000-0000-000008050000}"/>
    <cellStyle name="40% - Accent3 2 2 2 3" xfId="1090" xr:uid="{00000000-0005-0000-0000-000009050000}"/>
    <cellStyle name="40% - Accent3 2 2 2 3 2" xfId="3321" xr:uid="{00000000-0005-0000-0000-00000A050000}"/>
    <cellStyle name="40% - Accent3 2 2 2 3 2 2" xfId="7543" xr:uid="{00000000-0005-0000-0000-00000B050000}"/>
    <cellStyle name="40% - Accent3 2 2 2 3 3" xfId="5398" xr:uid="{00000000-0005-0000-0000-00000C050000}"/>
    <cellStyle name="40% - Accent3 2 2 2 4" xfId="1504" xr:uid="{00000000-0005-0000-0000-00000D050000}"/>
    <cellStyle name="40% - Accent3 2 2 2 4 2" xfId="3734" xr:uid="{00000000-0005-0000-0000-00000E050000}"/>
    <cellStyle name="40% - Accent3 2 2 2 4 2 2" xfId="7956" xr:uid="{00000000-0005-0000-0000-00000F050000}"/>
    <cellStyle name="40% - Accent3 2 2 2 4 3" xfId="5811" xr:uid="{00000000-0005-0000-0000-000010050000}"/>
    <cellStyle name="40% - Accent3 2 2 2 5" xfId="1918" xr:uid="{00000000-0005-0000-0000-000011050000}"/>
    <cellStyle name="40% - Accent3 2 2 2 5 2" xfId="4147" xr:uid="{00000000-0005-0000-0000-000012050000}"/>
    <cellStyle name="40% - Accent3 2 2 2 5 2 2" xfId="8369" xr:uid="{00000000-0005-0000-0000-000013050000}"/>
    <cellStyle name="40% - Accent3 2 2 2 5 3" xfId="6224" xr:uid="{00000000-0005-0000-0000-000014050000}"/>
    <cellStyle name="40% - Accent3 2 2 2 6" xfId="2331" xr:uid="{00000000-0005-0000-0000-000015050000}"/>
    <cellStyle name="40% - Accent3 2 2 2 6 2" xfId="6637" xr:uid="{00000000-0005-0000-0000-000016050000}"/>
    <cellStyle name="40% - Accent3 2 2 2 7" xfId="4571" xr:uid="{00000000-0005-0000-0000-000017050000}"/>
    <cellStyle name="40% - Accent3 2 2 3" xfId="636" xr:uid="{00000000-0005-0000-0000-000018050000}"/>
    <cellStyle name="40% - Accent3 2 2 3 2" xfId="2907" xr:uid="{00000000-0005-0000-0000-000019050000}"/>
    <cellStyle name="40% - Accent3 2 2 3 2 2" xfId="7129" xr:uid="{00000000-0005-0000-0000-00001A050000}"/>
    <cellStyle name="40% - Accent3 2 2 3 3" xfId="4984" xr:uid="{00000000-0005-0000-0000-00001B050000}"/>
    <cellStyle name="40% - Accent3 2 2 4" xfId="1089" xr:uid="{00000000-0005-0000-0000-00001C050000}"/>
    <cellStyle name="40% - Accent3 2 2 4 2" xfId="3320" xr:uid="{00000000-0005-0000-0000-00001D050000}"/>
    <cellStyle name="40% - Accent3 2 2 4 2 2" xfId="7542" xr:uid="{00000000-0005-0000-0000-00001E050000}"/>
    <cellStyle name="40% - Accent3 2 2 4 3" xfId="5397" xr:uid="{00000000-0005-0000-0000-00001F050000}"/>
    <cellStyle name="40% - Accent3 2 2 5" xfId="1503" xr:uid="{00000000-0005-0000-0000-000020050000}"/>
    <cellStyle name="40% - Accent3 2 2 5 2" xfId="3733" xr:uid="{00000000-0005-0000-0000-000021050000}"/>
    <cellStyle name="40% - Accent3 2 2 5 2 2" xfId="7955" xr:uid="{00000000-0005-0000-0000-000022050000}"/>
    <cellStyle name="40% - Accent3 2 2 5 3" xfId="5810" xr:uid="{00000000-0005-0000-0000-000023050000}"/>
    <cellStyle name="40% - Accent3 2 2 6" xfId="1917" xr:uid="{00000000-0005-0000-0000-000024050000}"/>
    <cellStyle name="40% - Accent3 2 2 6 2" xfId="4146" xr:uid="{00000000-0005-0000-0000-000025050000}"/>
    <cellStyle name="40% - Accent3 2 2 6 2 2" xfId="8368" xr:uid="{00000000-0005-0000-0000-000026050000}"/>
    <cellStyle name="40% - Accent3 2 2 6 3" xfId="6223" xr:uid="{00000000-0005-0000-0000-000027050000}"/>
    <cellStyle name="40% - Accent3 2 2 7" xfId="2330" xr:uid="{00000000-0005-0000-0000-000028050000}"/>
    <cellStyle name="40% - Accent3 2 2 7 2" xfId="6636" xr:uid="{00000000-0005-0000-0000-000029050000}"/>
    <cellStyle name="40% - Accent3 2 2 8" xfId="4570" xr:uid="{00000000-0005-0000-0000-00002A050000}"/>
    <cellStyle name="40% - Accent3 2 3" xfId="69" xr:uid="{00000000-0005-0000-0000-00002B050000}"/>
    <cellStyle name="40% - Accent3 2 3 2" xfId="638" xr:uid="{00000000-0005-0000-0000-00002C050000}"/>
    <cellStyle name="40% - Accent3 2 3 2 2" xfId="2909" xr:uid="{00000000-0005-0000-0000-00002D050000}"/>
    <cellStyle name="40% - Accent3 2 3 2 2 2" xfId="7131" xr:uid="{00000000-0005-0000-0000-00002E050000}"/>
    <cellStyle name="40% - Accent3 2 3 2 3" xfId="4986" xr:uid="{00000000-0005-0000-0000-00002F050000}"/>
    <cellStyle name="40% - Accent3 2 3 3" xfId="1091" xr:uid="{00000000-0005-0000-0000-000030050000}"/>
    <cellStyle name="40% - Accent3 2 3 3 2" xfId="3322" xr:uid="{00000000-0005-0000-0000-000031050000}"/>
    <cellStyle name="40% - Accent3 2 3 3 2 2" xfId="7544" xr:uid="{00000000-0005-0000-0000-000032050000}"/>
    <cellStyle name="40% - Accent3 2 3 3 3" xfId="5399" xr:uid="{00000000-0005-0000-0000-000033050000}"/>
    <cellStyle name="40% - Accent3 2 3 4" xfId="1505" xr:uid="{00000000-0005-0000-0000-000034050000}"/>
    <cellStyle name="40% - Accent3 2 3 4 2" xfId="3735" xr:uid="{00000000-0005-0000-0000-000035050000}"/>
    <cellStyle name="40% - Accent3 2 3 4 2 2" xfId="7957" xr:uid="{00000000-0005-0000-0000-000036050000}"/>
    <cellStyle name="40% - Accent3 2 3 4 3" xfId="5812" xr:uid="{00000000-0005-0000-0000-000037050000}"/>
    <cellStyle name="40% - Accent3 2 3 5" xfId="1919" xr:uid="{00000000-0005-0000-0000-000038050000}"/>
    <cellStyle name="40% - Accent3 2 3 5 2" xfId="4148" xr:uid="{00000000-0005-0000-0000-000039050000}"/>
    <cellStyle name="40% - Accent3 2 3 5 2 2" xfId="8370" xr:uid="{00000000-0005-0000-0000-00003A050000}"/>
    <cellStyle name="40% - Accent3 2 3 5 3" xfId="6225" xr:uid="{00000000-0005-0000-0000-00003B050000}"/>
    <cellStyle name="40% - Accent3 2 3 6" xfId="2332" xr:uid="{00000000-0005-0000-0000-00003C050000}"/>
    <cellStyle name="40% - Accent3 2 3 6 2" xfId="6638" xr:uid="{00000000-0005-0000-0000-00003D050000}"/>
    <cellStyle name="40% - Accent3 2 3 7" xfId="4572" xr:uid="{00000000-0005-0000-0000-00003E050000}"/>
    <cellStyle name="40% - Accent3 2 4" xfId="635" xr:uid="{00000000-0005-0000-0000-00003F050000}"/>
    <cellStyle name="40% - Accent3 2 4 2" xfId="2906" xr:uid="{00000000-0005-0000-0000-000040050000}"/>
    <cellStyle name="40% - Accent3 2 4 2 2" xfId="7128" xr:uid="{00000000-0005-0000-0000-000041050000}"/>
    <cellStyle name="40% - Accent3 2 4 3" xfId="4983" xr:uid="{00000000-0005-0000-0000-000042050000}"/>
    <cellStyle name="40% - Accent3 2 5" xfId="1088" xr:uid="{00000000-0005-0000-0000-000043050000}"/>
    <cellStyle name="40% - Accent3 2 5 2" xfId="3319" xr:uid="{00000000-0005-0000-0000-000044050000}"/>
    <cellStyle name="40% - Accent3 2 5 2 2" xfId="7541" xr:uid="{00000000-0005-0000-0000-000045050000}"/>
    <cellStyle name="40% - Accent3 2 5 3" xfId="5396" xr:uid="{00000000-0005-0000-0000-000046050000}"/>
    <cellStyle name="40% - Accent3 2 6" xfId="1502" xr:uid="{00000000-0005-0000-0000-000047050000}"/>
    <cellStyle name="40% - Accent3 2 6 2" xfId="3732" xr:uid="{00000000-0005-0000-0000-000048050000}"/>
    <cellStyle name="40% - Accent3 2 6 2 2" xfId="7954" xr:uid="{00000000-0005-0000-0000-000049050000}"/>
    <cellStyle name="40% - Accent3 2 6 3" xfId="5809" xr:uid="{00000000-0005-0000-0000-00004A050000}"/>
    <cellStyle name="40% - Accent3 2 7" xfId="1916" xr:uid="{00000000-0005-0000-0000-00004B050000}"/>
    <cellStyle name="40% - Accent3 2 7 2" xfId="4145" xr:uid="{00000000-0005-0000-0000-00004C050000}"/>
    <cellStyle name="40% - Accent3 2 7 2 2" xfId="8367" xr:uid="{00000000-0005-0000-0000-00004D050000}"/>
    <cellStyle name="40% - Accent3 2 7 3" xfId="6222" xr:uid="{00000000-0005-0000-0000-00004E050000}"/>
    <cellStyle name="40% - Accent3 2 8" xfId="2329" xr:uid="{00000000-0005-0000-0000-00004F050000}"/>
    <cellStyle name="40% - Accent3 2 8 2" xfId="6635" xr:uid="{00000000-0005-0000-0000-000050050000}"/>
    <cellStyle name="40% - Accent3 2 9" xfId="4569" xr:uid="{00000000-0005-0000-0000-000051050000}"/>
    <cellStyle name="40% - Accent3 3" xfId="70" xr:uid="{00000000-0005-0000-0000-000052050000}"/>
    <cellStyle name="40% - Accent3 3 2" xfId="71" xr:uid="{00000000-0005-0000-0000-000053050000}"/>
    <cellStyle name="40% - Accent3 3 2 2" xfId="640" xr:uid="{00000000-0005-0000-0000-000054050000}"/>
    <cellStyle name="40% - Accent3 3 2 2 2" xfId="2911" xr:uid="{00000000-0005-0000-0000-000055050000}"/>
    <cellStyle name="40% - Accent3 3 2 2 2 2" xfId="7133" xr:uid="{00000000-0005-0000-0000-000056050000}"/>
    <cellStyle name="40% - Accent3 3 2 2 3" xfId="4988" xr:uid="{00000000-0005-0000-0000-000057050000}"/>
    <cellStyle name="40% - Accent3 3 2 3" xfId="1093" xr:uid="{00000000-0005-0000-0000-000058050000}"/>
    <cellStyle name="40% - Accent3 3 2 3 2" xfId="3324" xr:uid="{00000000-0005-0000-0000-000059050000}"/>
    <cellStyle name="40% - Accent3 3 2 3 2 2" xfId="7546" xr:uid="{00000000-0005-0000-0000-00005A050000}"/>
    <cellStyle name="40% - Accent3 3 2 3 3" xfId="5401" xr:uid="{00000000-0005-0000-0000-00005B050000}"/>
    <cellStyle name="40% - Accent3 3 2 4" xfId="1507" xr:uid="{00000000-0005-0000-0000-00005C050000}"/>
    <cellStyle name="40% - Accent3 3 2 4 2" xfId="3737" xr:uid="{00000000-0005-0000-0000-00005D050000}"/>
    <cellStyle name="40% - Accent3 3 2 4 2 2" xfId="7959" xr:uid="{00000000-0005-0000-0000-00005E050000}"/>
    <cellStyle name="40% - Accent3 3 2 4 3" xfId="5814" xr:uid="{00000000-0005-0000-0000-00005F050000}"/>
    <cellStyle name="40% - Accent3 3 2 5" xfId="1921" xr:uid="{00000000-0005-0000-0000-000060050000}"/>
    <cellStyle name="40% - Accent3 3 2 5 2" xfId="4150" xr:uid="{00000000-0005-0000-0000-000061050000}"/>
    <cellStyle name="40% - Accent3 3 2 5 2 2" xfId="8372" xr:uid="{00000000-0005-0000-0000-000062050000}"/>
    <cellStyle name="40% - Accent3 3 2 5 3" xfId="6227" xr:uid="{00000000-0005-0000-0000-000063050000}"/>
    <cellStyle name="40% - Accent3 3 2 6" xfId="2334" xr:uid="{00000000-0005-0000-0000-000064050000}"/>
    <cellStyle name="40% - Accent3 3 2 6 2" xfId="6640" xr:uid="{00000000-0005-0000-0000-000065050000}"/>
    <cellStyle name="40% - Accent3 3 2 7" xfId="4574" xr:uid="{00000000-0005-0000-0000-000066050000}"/>
    <cellStyle name="40% - Accent3 3 3" xfId="639" xr:uid="{00000000-0005-0000-0000-000067050000}"/>
    <cellStyle name="40% - Accent3 3 3 2" xfId="2910" xr:uid="{00000000-0005-0000-0000-000068050000}"/>
    <cellStyle name="40% - Accent3 3 3 2 2" xfId="7132" xr:uid="{00000000-0005-0000-0000-000069050000}"/>
    <cellStyle name="40% - Accent3 3 3 3" xfId="4987" xr:uid="{00000000-0005-0000-0000-00006A050000}"/>
    <cellStyle name="40% - Accent3 3 4" xfId="1092" xr:uid="{00000000-0005-0000-0000-00006B050000}"/>
    <cellStyle name="40% - Accent3 3 4 2" xfId="3323" xr:uid="{00000000-0005-0000-0000-00006C050000}"/>
    <cellStyle name="40% - Accent3 3 4 2 2" xfId="7545" xr:uid="{00000000-0005-0000-0000-00006D050000}"/>
    <cellStyle name="40% - Accent3 3 4 3" xfId="5400" xr:uid="{00000000-0005-0000-0000-00006E050000}"/>
    <cellStyle name="40% - Accent3 3 5" xfId="1506" xr:uid="{00000000-0005-0000-0000-00006F050000}"/>
    <cellStyle name="40% - Accent3 3 5 2" xfId="3736" xr:uid="{00000000-0005-0000-0000-000070050000}"/>
    <cellStyle name="40% - Accent3 3 5 2 2" xfId="7958" xr:uid="{00000000-0005-0000-0000-000071050000}"/>
    <cellStyle name="40% - Accent3 3 5 3" xfId="5813" xr:uid="{00000000-0005-0000-0000-000072050000}"/>
    <cellStyle name="40% - Accent3 3 6" xfId="1920" xr:uid="{00000000-0005-0000-0000-000073050000}"/>
    <cellStyle name="40% - Accent3 3 6 2" xfId="4149" xr:uid="{00000000-0005-0000-0000-000074050000}"/>
    <cellStyle name="40% - Accent3 3 6 2 2" xfId="8371" xr:uid="{00000000-0005-0000-0000-000075050000}"/>
    <cellStyle name="40% - Accent3 3 6 3" xfId="6226" xr:uid="{00000000-0005-0000-0000-000076050000}"/>
    <cellStyle name="40% - Accent3 3 7" xfId="2333" xr:uid="{00000000-0005-0000-0000-000077050000}"/>
    <cellStyle name="40% - Accent3 3 7 2" xfId="6639" xr:uid="{00000000-0005-0000-0000-000078050000}"/>
    <cellStyle name="40% - Accent3 3 8" xfId="4573" xr:uid="{00000000-0005-0000-0000-000079050000}"/>
    <cellStyle name="40% - Accent3 4" xfId="72" xr:uid="{00000000-0005-0000-0000-00007A050000}"/>
    <cellStyle name="40% - Accent3 4 2" xfId="641" xr:uid="{00000000-0005-0000-0000-00007B050000}"/>
    <cellStyle name="40% - Accent3 4 2 2" xfId="2912" xr:uid="{00000000-0005-0000-0000-00007C050000}"/>
    <cellStyle name="40% - Accent3 4 2 2 2" xfId="7134" xr:uid="{00000000-0005-0000-0000-00007D050000}"/>
    <cellStyle name="40% - Accent3 4 2 3" xfId="4989" xr:uid="{00000000-0005-0000-0000-00007E050000}"/>
    <cellStyle name="40% - Accent3 4 3" xfId="1094" xr:uid="{00000000-0005-0000-0000-00007F050000}"/>
    <cellStyle name="40% - Accent3 4 3 2" xfId="3325" xr:uid="{00000000-0005-0000-0000-000080050000}"/>
    <cellStyle name="40% - Accent3 4 3 2 2" xfId="7547" xr:uid="{00000000-0005-0000-0000-000081050000}"/>
    <cellStyle name="40% - Accent3 4 3 3" xfId="5402" xr:uid="{00000000-0005-0000-0000-000082050000}"/>
    <cellStyle name="40% - Accent3 4 4" xfId="1508" xr:uid="{00000000-0005-0000-0000-000083050000}"/>
    <cellStyle name="40% - Accent3 4 4 2" xfId="3738" xr:uid="{00000000-0005-0000-0000-000084050000}"/>
    <cellStyle name="40% - Accent3 4 4 2 2" xfId="7960" xr:uid="{00000000-0005-0000-0000-000085050000}"/>
    <cellStyle name="40% - Accent3 4 4 3" xfId="5815" xr:uid="{00000000-0005-0000-0000-000086050000}"/>
    <cellStyle name="40% - Accent3 4 5" xfId="1922" xr:uid="{00000000-0005-0000-0000-000087050000}"/>
    <cellStyle name="40% - Accent3 4 5 2" xfId="4151" xr:uid="{00000000-0005-0000-0000-000088050000}"/>
    <cellStyle name="40% - Accent3 4 5 2 2" xfId="8373" xr:uid="{00000000-0005-0000-0000-000089050000}"/>
    <cellStyle name="40% - Accent3 4 5 3" xfId="6228" xr:uid="{00000000-0005-0000-0000-00008A050000}"/>
    <cellStyle name="40% - Accent3 4 6" xfId="2335" xr:uid="{00000000-0005-0000-0000-00008B050000}"/>
    <cellStyle name="40% - Accent3 4 6 2" xfId="6641" xr:uid="{00000000-0005-0000-0000-00008C050000}"/>
    <cellStyle name="40% - Accent3 4 7" xfId="4575" xr:uid="{00000000-0005-0000-0000-00008D050000}"/>
    <cellStyle name="40% - Accent3 5" xfId="634" xr:uid="{00000000-0005-0000-0000-00008E050000}"/>
    <cellStyle name="40% - Accent3 5 2" xfId="2905" xr:uid="{00000000-0005-0000-0000-00008F050000}"/>
    <cellStyle name="40% - Accent3 5 2 2" xfId="7127" xr:uid="{00000000-0005-0000-0000-000090050000}"/>
    <cellStyle name="40% - Accent3 5 3" xfId="4982" xr:uid="{00000000-0005-0000-0000-000091050000}"/>
    <cellStyle name="40% - Accent3 6" xfId="1087" xr:uid="{00000000-0005-0000-0000-000092050000}"/>
    <cellStyle name="40% - Accent3 6 2" xfId="3318" xr:uid="{00000000-0005-0000-0000-000093050000}"/>
    <cellStyle name="40% - Accent3 6 2 2" xfId="7540" xr:uid="{00000000-0005-0000-0000-000094050000}"/>
    <cellStyle name="40% - Accent3 6 3" xfId="5395" xr:uid="{00000000-0005-0000-0000-000095050000}"/>
    <cellStyle name="40% - Accent3 7" xfId="1501" xr:uid="{00000000-0005-0000-0000-000096050000}"/>
    <cellStyle name="40% - Accent3 7 2" xfId="3731" xr:uid="{00000000-0005-0000-0000-000097050000}"/>
    <cellStyle name="40% - Accent3 7 2 2" xfId="7953" xr:uid="{00000000-0005-0000-0000-000098050000}"/>
    <cellStyle name="40% - Accent3 7 3" xfId="5808" xr:uid="{00000000-0005-0000-0000-000099050000}"/>
    <cellStyle name="40% - Accent3 8" xfId="1915" xr:uid="{00000000-0005-0000-0000-00009A050000}"/>
    <cellStyle name="40% - Accent3 8 2" xfId="4144" xr:uid="{00000000-0005-0000-0000-00009B050000}"/>
    <cellStyle name="40% - Accent3 8 2 2" xfId="8366" xr:uid="{00000000-0005-0000-0000-00009C050000}"/>
    <cellStyle name="40% - Accent3 8 3" xfId="6221" xr:uid="{00000000-0005-0000-0000-00009D050000}"/>
    <cellStyle name="40% - Accent3 9" xfId="2328" xr:uid="{00000000-0005-0000-0000-00009E050000}"/>
    <cellStyle name="40% - Accent3 9 2" xfId="6634" xr:uid="{00000000-0005-0000-0000-00009F050000}"/>
    <cellStyle name="40% - Accent4" xfId="73" builtinId="43" customBuiltin="1"/>
    <cellStyle name="40% - Accent4 10" xfId="4576" xr:uid="{00000000-0005-0000-0000-0000A1050000}"/>
    <cellStyle name="40% - Accent4 2" xfId="74" xr:uid="{00000000-0005-0000-0000-0000A2050000}"/>
    <cellStyle name="40% - Accent4 2 2" xfId="75" xr:uid="{00000000-0005-0000-0000-0000A3050000}"/>
    <cellStyle name="40% - Accent4 2 2 2" xfId="76" xr:uid="{00000000-0005-0000-0000-0000A4050000}"/>
    <cellStyle name="40% - Accent4 2 2 2 2" xfId="645" xr:uid="{00000000-0005-0000-0000-0000A5050000}"/>
    <cellStyle name="40% - Accent4 2 2 2 2 2" xfId="2916" xr:uid="{00000000-0005-0000-0000-0000A6050000}"/>
    <cellStyle name="40% - Accent4 2 2 2 2 2 2" xfId="7138" xr:uid="{00000000-0005-0000-0000-0000A7050000}"/>
    <cellStyle name="40% - Accent4 2 2 2 2 3" xfId="4993" xr:uid="{00000000-0005-0000-0000-0000A8050000}"/>
    <cellStyle name="40% - Accent4 2 2 2 3" xfId="1098" xr:uid="{00000000-0005-0000-0000-0000A9050000}"/>
    <cellStyle name="40% - Accent4 2 2 2 3 2" xfId="3329" xr:uid="{00000000-0005-0000-0000-0000AA050000}"/>
    <cellStyle name="40% - Accent4 2 2 2 3 2 2" xfId="7551" xr:uid="{00000000-0005-0000-0000-0000AB050000}"/>
    <cellStyle name="40% - Accent4 2 2 2 3 3" xfId="5406" xr:uid="{00000000-0005-0000-0000-0000AC050000}"/>
    <cellStyle name="40% - Accent4 2 2 2 4" xfId="1512" xr:uid="{00000000-0005-0000-0000-0000AD050000}"/>
    <cellStyle name="40% - Accent4 2 2 2 4 2" xfId="3742" xr:uid="{00000000-0005-0000-0000-0000AE050000}"/>
    <cellStyle name="40% - Accent4 2 2 2 4 2 2" xfId="7964" xr:uid="{00000000-0005-0000-0000-0000AF050000}"/>
    <cellStyle name="40% - Accent4 2 2 2 4 3" xfId="5819" xr:uid="{00000000-0005-0000-0000-0000B0050000}"/>
    <cellStyle name="40% - Accent4 2 2 2 5" xfId="1926" xr:uid="{00000000-0005-0000-0000-0000B1050000}"/>
    <cellStyle name="40% - Accent4 2 2 2 5 2" xfId="4155" xr:uid="{00000000-0005-0000-0000-0000B2050000}"/>
    <cellStyle name="40% - Accent4 2 2 2 5 2 2" xfId="8377" xr:uid="{00000000-0005-0000-0000-0000B3050000}"/>
    <cellStyle name="40% - Accent4 2 2 2 5 3" xfId="6232" xr:uid="{00000000-0005-0000-0000-0000B4050000}"/>
    <cellStyle name="40% - Accent4 2 2 2 6" xfId="2339" xr:uid="{00000000-0005-0000-0000-0000B5050000}"/>
    <cellStyle name="40% - Accent4 2 2 2 6 2" xfId="6645" xr:uid="{00000000-0005-0000-0000-0000B6050000}"/>
    <cellStyle name="40% - Accent4 2 2 2 7" xfId="4579" xr:uid="{00000000-0005-0000-0000-0000B7050000}"/>
    <cellStyle name="40% - Accent4 2 2 3" xfId="644" xr:uid="{00000000-0005-0000-0000-0000B8050000}"/>
    <cellStyle name="40% - Accent4 2 2 3 2" xfId="2915" xr:uid="{00000000-0005-0000-0000-0000B9050000}"/>
    <cellStyle name="40% - Accent4 2 2 3 2 2" xfId="7137" xr:uid="{00000000-0005-0000-0000-0000BA050000}"/>
    <cellStyle name="40% - Accent4 2 2 3 3" xfId="4992" xr:uid="{00000000-0005-0000-0000-0000BB050000}"/>
    <cellStyle name="40% - Accent4 2 2 4" xfId="1097" xr:uid="{00000000-0005-0000-0000-0000BC050000}"/>
    <cellStyle name="40% - Accent4 2 2 4 2" xfId="3328" xr:uid="{00000000-0005-0000-0000-0000BD050000}"/>
    <cellStyle name="40% - Accent4 2 2 4 2 2" xfId="7550" xr:uid="{00000000-0005-0000-0000-0000BE050000}"/>
    <cellStyle name="40% - Accent4 2 2 4 3" xfId="5405" xr:uid="{00000000-0005-0000-0000-0000BF050000}"/>
    <cellStyle name="40% - Accent4 2 2 5" xfId="1511" xr:uid="{00000000-0005-0000-0000-0000C0050000}"/>
    <cellStyle name="40% - Accent4 2 2 5 2" xfId="3741" xr:uid="{00000000-0005-0000-0000-0000C1050000}"/>
    <cellStyle name="40% - Accent4 2 2 5 2 2" xfId="7963" xr:uid="{00000000-0005-0000-0000-0000C2050000}"/>
    <cellStyle name="40% - Accent4 2 2 5 3" xfId="5818" xr:uid="{00000000-0005-0000-0000-0000C3050000}"/>
    <cellStyle name="40% - Accent4 2 2 6" xfId="1925" xr:uid="{00000000-0005-0000-0000-0000C4050000}"/>
    <cellStyle name="40% - Accent4 2 2 6 2" xfId="4154" xr:uid="{00000000-0005-0000-0000-0000C5050000}"/>
    <cellStyle name="40% - Accent4 2 2 6 2 2" xfId="8376" xr:uid="{00000000-0005-0000-0000-0000C6050000}"/>
    <cellStyle name="40% - Accent4 2 2 6 3" xfId="6231" xr:uid="{00000000-0005-0000-0000-0000C7050000}"/>
    <cellStyle name="40% - Accent4 2 2 7" xfId="2338" xr:uid="{00000000-0005-0000-0000-0000C8050000}"/>
    <cellStyle name="40% - Accent4 2 2 7 2" xfId="6644" xr:uid="{00000000-0005-0000-0000-0000C9050000}"/>
    <cellStyle name="40% - Accent4 2 2 8" xfId="4578" xr:uid="{00000000-0005-0000-0000-0000CA050000}"/>
    <cellStyle name="40% - Accent4 2 3" xfId="77" xr:uid="{00000000-0005-0000-0000-0000CB050000}"/>
    <cellStyle name="40% - Accent4 2 3 2" xfId="646" xr:uid="{00000000-0005-0000-0000-0000CC050000}"/>
    <cellStyle name="40% - Accent4 2 3 2 2" xfId="2917" xr:uid="{00000000-0005-0000-0000-0000CD050000}"/>
    <cellStyle name="40% - Accent4 2 3 2 2 2" xfId="7139" xr:uid="{00000000-0005-0000-0000-0000CE050000}"/>
    <cellStyle name="40% - Accent4 2 3 2 3" xfId="4994" xr:uid="{00000000-0005-0000-0000-0000CF050000}"/>
    <cellStyle name="40% - Accent4 2 3 3" xfId="1099" xr:uid="{00000000-0005-0000-0000-0000D0050000}"/>
    <cellStyle name="40% - Accent4 2 3 3 2" xfId="3330" xr:uid="{00000000-0005-0000-0000-0000D1050000}"/>
    <cellStyle name="40% - Accent4 2 3 3 2 2" xfId="7552" xr:uid="{00000000-0005-0000-0000-0000D2050000}"/>
    <cellStyle name="40% - Accent4 2 3 3 3" xfId="5407" xr:uid="{00000000-0005-0000-0000-0000D3050000}"/>
    <cellStyle name="40% - Accent4 2 3 4" xfId="1513" xr:uid="{00000000-0005-0000-0000-0000D4050000}"/>
    <cellStyle name="40% - Accent4 2 3 4 2" xfId="3743" xr:uid="{00000000-0005-0000-0000-0000D5050000}"/>
    <cellStyle name="40% - Accent4 2 3 4 2 2" xfId="7965" xr:uid="{00000000-0005-0000-0000-0000D6050000}"/>
    <cellStyle name="40% - Accent4 2 3 4 3" xfId="5820" xr:uid="{00000000-0005-0000-0000-0000D7050000}"/>
    <cellStyle name="40% - Accent4 2 3 5" xfId="1927" xr:uid="{00000000-0005-0000-0000-0000D8050000}"/>
    <cellStyle name="40% - Accent4 2 3 5 2" xfId="4156" xr:uid="{00000000-0005-0000-0000-0000D9050000}"/>
    <cellStyle name="40% - Accent4 2 3 5 2 2" xfId="8378" xr:uid="{00000000-0005-0000-0000-0000DA050000}"/>
    <cellStyle name="40% - Accent4 2 3 5 3" xfId="6233" xr:uid="{00000000-0005-0000-0000-0000DB050000}"/>
    <cellStyle name="40% - Accent4 2 3 6" xfId="2340" xr:uid="{00000000-0005-0000-0000-0000DC050000}"/>
    <cellStyle name="40% - Accent4 2 3 6 2" xfId="6646" xr:uid="{00000000-0005-0000-0000-0000DD050000}"/>
    <cellStyle name="40% - Accent4 2 3 7" xfId="4580" xr:uid="{00000000-0005-0000-0000-0000DE050000}"/>
    <cellStyle name="40% - Accent4 2 4" xfId="643" xr:uid="{00000000-0005-0000-0000-0000DF050000}"/>
    <cellStyle name="40% - Accent4 2 4 2" xfId="2914" xr:uid="{00000000-0005-0000-0000-0000E0050000}"/>
    <cellStyle name="40% - Accent4 2 4 2 2" xfId="7136" xr:uid="{00000000-0005-0000-0000-0000E1050000}"/>
    <cellStyle name="40% - Accent4 2 4 3" xfId="4991" xr:uid="{00000000-0005-0000-0000-0000E2050000}"/>
    <cellStyle name="40% - Accent4 2 5" xfId="1096" xr:uid="{00000000-0005-0000-0000-0000E3050000}"/>
    <cellStyle name="40% - Accent4 2 5 2" xfId="3327" xr:uid="{00000000-0005-0000-0000-0000E4050000}"/>
    <cellStyle name="40% - Accent4 2 5 2 2" xfId="7549" xr:uid="{00000000-0005-0000-0000-0000E5050000}"/>
    <cellStyle name="40% - Accent4 2 5 3" xfId="5404" xr:uid="{00000000-0005-0000-0000-0000E6050000}"/>
    <cellStyle name="40% - Accent4 2 6" xfId="1510" xr:uid="{00000000-0005-0000-0000-0000E7050000}"/>
    <cellStyle name="40% - Accent4 2 6 2" xfId="3740" xr:uid="{00000000-0005-0000-0000-0000E8050000}"/>
    <cellStyle name="40% - Accent4 2 6 2 2" xfId="7962" xr:uid="{00000000-0005-0000-0000-0000E9050000}"/>
    <cellStyle name="40% - Accent4 2 6 3" xfId="5817" xr:uid="{00000000-0005-0000-0000-0000EA050000}"/>
    <cellStyle name="40% - Accent4 2 7" xfId="1924" xr:uid="{00000000-0005-0000-0000-0000EB050000}"/>
    <cellStyle name="40% - Accent4 2 7 2" xfId="4153" xr:uid="{00000000-0005-0000-0000-0000EC050000}"/>
    <cellStyle name="40% - Accent4 2 7 2 2" xfId="8375" xr:uid="{00000000-0005-0000-0000-0000ED050000}"/>
    <cellStyle name="40% - Accent4 2 7 3" xfId="6230" xr:uid="{00000000-0005-0000-0000-0000EE050000}"/>
    <cellStyle name="40% - Accent4 2 8" xfId="2337" xr:uid="{00000000-0005-0000-0000-0000EF050000}"/>
    <cellStyle name="40% - Accent4 2 8 2" xfId="6643" xr:uid="{00000000-0005-0000-0000-0000F0050000}"/>
    <cellStyle name="40% - Accent4 2 9" xfId="4577" xr:uid="{00000000-0005-0000-0000-0000F1050000}"/>
    <cellStyle name="40% - Accent4 3" xfId="78" xr:uid="{00000000-0005-0000-0000-0000F2050000}"/>
    <cellStyle name="40% - Accent4 3 2" xfId="79" xr:uid="{00000000-0005-0000-0000-0000F3050000}"/>
    <cellStyle name="40% - Accent4 3 2 2" xfId="648" xr:uid="{00000000-0005-0000-0000-0000F4050000}"/>
    <cellStyle name="40% - Accent4 3 2 2 2" xfId="2919" xr:uid="{00000000-0005-0000-0000-0000F5050000}"/>
    <cellStyle name="40% - Accent4 3 2 2 2 2" xfId="7141" xr:uid="{00000000-0005-0000-0000-0000F6050000}"/>
    <cellStyle name="40% - Accent4 3 2 2 3" xfId="4996" xr:uid="{00000000-0005-0000-0000-0000F7050000}"/>
    <cellStyle name="40% - Accent4 3 2 3" xfId="1101" xr:uid="{00000000-0005-0000-0000-0000F8050000}"/>
    <cellStyle name="40% - Accent4 3 2 3 2" xfId="3332" xr:uid="{00000000-0005-0000-0000-0000F9050000}"/>
    <cellStyle name="40% - Accent4 3 2 3 2 2" xfId="7554" xr:uid="{00000000-0005-0000-0000-0000FA050000}"/>
    <cellStyle name="40% - Accent4 3 2 3 3" xfId="5409" xr:uid="{00000000-0005-0000-0000-0000FB050000}"/>
    <cellStyle name="40% - Accent4 3 2 4" xfId="1515" xr:uid="{00000000-0005-0000-0000-0000FC050000}"/>
    <cellStyle name="40% - Accent4 3 2 4 2" xfId="3745" xr:uid="{00000000-0005-0000-0000-0000FD050000}"/>
    <cellStyle name="40% - Accent4 3 2 4 2 2" xfId="7967" xr:uid="{00000000-0005-0000-0000-0000FE050000}"/>
    <cellStyle name="40% - Accent4 3 2 4 3" xfId="5822" xr:uid="{00000000-0005-0000-0000-0000FF050000}"/>
    <cellStyle name="40% - Accent4 3 2 5" xfId="1929" xr:uid="{00000000-0005-0000-0000-000000060000}"/>
    <cellStyle name="40% - Accent4 3 2 5 2" xfId="4158" xr:uid="{00000000-0005-0000-0000-000001060000}"/>
    <cellStyle name="40% - Accent4 3 2 5 2 2" xfId="8380" xr:uid="{00000000-0005-0000-0000-000002060000}"/>
    <cellStyle name="40% - Accent4 3 2 5 3" xfId="6235" xr:uid="{00000000-0005-0000-0000-000003060000}"/>
    <cellStyle name="40% - Accent4 3 2 6" xfId="2342" xr:uid="{00000000-0005-0000-0000-000004060000}"/>
    <cellStyle name="40% - Accent4 3 2 6 2" xfId="6648" xr:uid="{00000000-0005-0000-0000-000005060000}"/>
    <cellStyle name="40% - Accent4 3 2 7" xfId="4582" xr:uid="{00000000-0005-0000-0000-000006060000}"/>
    <cellStyle name="40% - Accent4 3 3" xfId="647" xr:uid="{00000000-0005-0000-0000-000007060000}"/>
    <cellStyle name="40% - Accent4 3 3 2" xfId="2918" xr:uid="{00000000-0005-0000-0000-000008060000}"/>
    <cellStyle name="40% - Accent4 3 3 2 2" xfId="7140" xr:uid="{00000000-0005-0000-0000-000009060000}"/>
    <cellStyle name="40% - Accent4 3 3 3" xfId="4995" xr:uid="{00000000-0005-0000-0000-00000A060000}"/>
    <cellStyle name="40% - Accent4 3 4" xfId="1100" xr:uid="{00000000-0005-0000-0000-00000B060000}"/>
    <cellStyle name="40% - Accent4 3 4 2" xfId="3331" xr:uid="{00000000-0005-0000-0000-00000C060000}"/>
    <cellStyle name="40% - Accent4 3 4 2 2" xfId="7553" xr:uid="{00000000-0005-0000-0000-00000D060000}"/>
    <cellStyle name="40% - Accent4 3 4 3" xfId="5408" xr:uid="{00000000-0005-0000-0000-00000E060000}"/>
    <cellStyle name="40% - Accent4 3 5" xfId="1514" xr:uid="{00000000-0005-0000-0000-00000F060000}"/>
    <cellStyle name="40% - Accent4 3 5 2" xfId="3744" xr:uid="{00000000-0005-0000-0000-000010060000}"/>
    <cellStyle name="40% - Accent4 3 5 2 2" xfId="7966" xr:uid="{00000000-0005-0000-0000-000011060000}"/>
    <cellStyle name="40% - Accent4 3 5 3" xfId="5821" xr:uid="{00000000-0005-0000-0000-000012060000}"/>
    <cellStyle name="40% - Accent4 3 6" xfId="1928" xr:uid="{00000000-0005-0000-0000-000013060000}"/>
    <cellStyle name="40% - Accent4 3 6 2" xfId="4157" xr:uid="{00000000-0005-0000-0000-000014060000}"/>
    <cellStyle name="40% - Accent4 3 6 2 2" xfId="8379" xr:uid="{00000000-0005-0000-0000-000015060000}"/>
    <cellStyle name="40% - Accent4 3 6 3" xfId="6234" xr:uid="{00000000-0005-0000-0000-000016060000}"/>
    <cellStyle name="40% - Accent4 3 7" xfId="2341" xr:uid="{00000000-0005-0000-0000-000017060000}"/>
    <cellStyle name="40% - Accent4 3 7 2" xfId="6647" xr:uid="{00000000-0005-0000-0000-000018060000}"/>
    <cellStyle name="40% - Accent4 3 8" xfId="4581" xr:uid="{00000000-0005-0000-0000-000019060000}"/>
    <cellStyle name="40% - Accent4 4" xfId="80" xr:uid="{00000000-0005-0000-0000-00001A060000}"/>
    <cellStyle name="40% - Accent4 4 2" xfId="649" xr:uid="{00000000-0005-0000-0000-00001B060000}"/>
    <cellStyle name="40% - Accent4 4 2 2" xfId="2920" xr:uid="{00000000-0005-0000-0000-00001C060000}"/>
    <cellStyle name="40% - Accent4 4 2 2 2" xfId="7142" xr:uid="{00000000-0005-0000-0000-00001D060000}"/>
    <cellStyle name="40% - Accent4 4 2 3" xfId="4997" xr:uid="{00000000-0005-0000-0000-00001E060000}"/>
    <cellStyle name="40% - Accent4 4 3" xfId="1102" xr:uid="{00000000-0005-0000-0000-00001F060000}"/>
    <cellStyle name="40% - Accent4 4 3 2" xfId="3333" xr:uid="{00000000-0005-0000-0000-000020060000}"/>
    <cellStyle name="40% - Accent4 4 3 2 2" xfId="7555" xr:uid="{00000000-0005-0000-0000-000021060000}"/>
    <cellStyle name="40% - Accent4 4 3 3" xfId="5410" xr:uid="{00000000-0005-0000-0000-000022060000}"/>
    <cellStyle name="40% - Accent4 4 4" xfId="1516" xr:uid="{00000000-0005-0000-0000-000023060000}"/>
    <cellStyle name="40% - Accent4 4 4 2" xfId="3746" xr:uid="{00000000-0005-0000-0000-000024060000}"/>
    <cellStyle name="40% - Accent4 4 4 2 2" xfId="7968" xr:uid="{00000000-0005-0000-0000-000025060000}"/>
    <cellStyle name="40% - Accent4 4 4 3" xfId="5823" xr:uid="{00000000-0005-0000-0000-000026060000}"/>
    <cellStyle name="40% - Accent4 4 5" xfId="1930" xr:uid="{00000000-0005-0000-0000-000027060000}"/>
    <cellStyle name="40% - Accent4 4 5 2" xfId="4159" xr:uid="{00000000-0005-0000-0000-000028060000}"/>
    <cellStyle name="40% - Accent4 4 5 2 2" xfId="8381" xr:uid="{00000000-0005-0000-0000-000029060000}"/>
    <cellStyle name="40% - Accent4 4 5 3" xfId="6236" xr:uid="{00000000-0005-0000-0000-00002A060000}"/>
    <cellStyle name="40% - Accent4 4 6" xfId="2343" xr:uid="{00000000-0005-0000-0000-00002B060000}"/>
    <cellStyle name="40% - Accent4 4 6 2" xfId="6649" xr:uid="{00000000-0005-0000-0000-00002C060000}"/>
    <cellStyle name="40% - Accent4 4 7" xfId="4583" xr:uid="{00000000-0005-0000-0000-00002D060000}"/>
    <cellStyle name="40% - Accent4 5" xfId="642" xr:uid="{00000000-0005-0000-0000-00002E060000}"/>
    <cellStyle name="40% - Accent4 5 2" xfId="2913" xr:uid="{00000000-0005-0000-0000-00002F060000}"/>
    <cellStyle name="40% - Accent4 5 2 2" xfId="7135" xr:uid="{00000000-0005-0000-0000-000030060000}"/>
    <cellStyle name="40% - Accent4 5 3" xfId="4990" xr:uid="{00000000-0005-0000-0000-000031060000}"/>
    <cellStyle name="40% - Accent4 6" xfId="1095" xr:uid="{00000000-0005-0000-0000-000032060000}"/>
    <cellStyle name="40% - Accent4 6 2" xfId="3326" xr:uid="{00000000-0005-0000-0000-000033060000}"/>
    <cellStyle name="40% - Accent4 6 2 2" xfId="7548" xr:uid="{00000000-0005-0000-0000-000034060000}"/>
    <cellStyle name="40% - Accent4 6 3" xfId="5403" xr:uid="{00000000-0005-0000-0000-000035060000}"/>
    <cellStyle name="40% - Accent4 7" xfId="1509" xr:uid="{00000000-0005-0000-0000-000036060000}"/>
    <cellStyle name="40% - Accent4 7 2" xfId="3739" xr:uid="{00000000-0005-0000-0000-000037060000}"/>
    <cellStyle name="40% - Accent4 7 2 2" xfId="7961" xr:uid="{00000000-0005-0000-0000-000038060000}"/>
    <cellStyle name="40% - Accent4 7 3" xfId="5816" xr:uid="{00000000-0005-0000-0000-000039060000}"/>
    <cellStyle name="40% - Accent4 8" xfId="1923" xr:uid="{00000000-0005-0000-0000-00003A060000}"/>
    <cellStyle name="40% - Accent4 8 2" xfId="4152" xr:uid="{00000000-0005-0000-0000-00003B060000}"/>
    <cellStyle name="40% - Accent4 8 2 2" xfId="8374" xr:uid="{00000000-0005-0000-0000-00003C060000}"/>
    <cellStyle name="40% - Accent4 8 3" xfId="6229" xr:uid="{00000000-0005-0000-0000-00003D060000}"/>
    <cellStyle name="40% - Accent4 9" xfId="2336" xr:uid="{00000000-0005-0000-0000-00003E060000}"/>
    <cellStyle name="40% - Accent4 9 2" xfId="6642" xr:uid="{00000000-0005-0000-0000-00003F060000}"/>
    <cellStyle name="40% - Accent5" xfId="81" builtinId="47" customBuiltin="1"/>
    <cellStyle name="40% - Accent5 10" xfId="4584" xr:uid="{00000000-0005-0000-0000-000041060000}"/>
    <cellStyle name="40% - Accent5 2" xfId="82" xr:uid="{00000000-0005-0000-0000-000042060000}"/>
    <cellStyle name="40% - Accent5 2 2" xfId="83" xr:uid="{00000000-0005-0000-0000-000043060000}"/>
    <cellStyle name="40% - Accent5 2 2 2" xfId="84" xr:uid="{00000000-0005-0000-0000-000044060000}"/>
    <cellStyle name="40% - Accent5 2 2 2 2" xfId="653" xr:uid="{00000000-0005-0000-0000-000045060000}"/>
    <cellStyle name="40% - Accent5 2 2 2 2 2" xfId="2924" xr:uid="{00000000-0005-0000-0000-000046060000}"/>
    <cellStyle name="40% - Accent5 2 2 2 2 2 2" xfId="7146" xr:uid="{00000000-0005-0000-0000-000047060000}"/>
    <cellStyle name="40% - Accent5 2 2 2 2 3" xfId="5001" xr:uid="{00000000-0005-0000-0000-000048060000}"/>
    <cellStyle name="40% - Accent5 2 2 2 3" xfId="1106" xr:uid="{00000000-0005-0000-0000-000049060000}"/>
    <cellStyle name="40% - Accent5 2 2 2 3 2" xfId="3337" xr:uid="{00000000-0005-0000-0000-00004A060000}"/>
    <cellStyle name="40% - Accent5 2 2 2 3 2 2" xfId="7559" xr:uid="{00000000-0005-0000-0000-00004B060000}"/>
    <cellStyle name="40% - Accent5 2 2 2 3 3" xfId="5414" xr:uid="{00000000-0005-0000-0000-00004C060000}"/>
    <cellStyle name="40% - Accent5 2 2 2 4" xfId="1520" xr:uid="{00000000-0005-0000-0000-00004D060000}"/>
    <cellStyle name="40% - Accent5 2 2 2 4 2" xfId="3750" xr:uid="{00000000-0005-0000-0000-00004E060000}"/>
    <cellStyle name="40% - Accent5 2 2 2 4 2 2" xfId="7972" xr:uid="{00000000-0005-0000-0000-00004F060000}"/>
    <cellStyle name="40% - Accent5 2 2 2 4 3" xfId="5827" xr:uid="{00000000-0005-0000-0000-000050060000}"/>
    <cellStyle name="40% - Accent5 2 2 2 5" xfId="1934" xr:uid="{00000000-0005-0000-0000-000051060000}"/>
    <cellStyle name="40% - Accent5 2 2 2 5 2" xfId="4163" xr:uid="{00000000-0005-0000-0000-000052060000}"/>
    <cellStyle name="40% - Accent5 2 2 2 5 2 2" xfId="8385" xr:uid="{00000000-0005-0000-0000-000053060000}"/>
    <cellStyle name="40% - Accent5 2 2 2 5 3" xfId="6240" xr:uid="{00000000-0005-0000-0000-000054060000}"/>
    <cellStyle name="40% - Accent5 2 2 2 6" xfId="2347" xr:uid="{00000000-0005-0000-0000-000055060000}"/>
    <cellStyle name="40% - Accent5 2 2 2 6 2" xfId="6653" xr:uid="{00000000-0005-0000-0000-000056060000}"/>
    <cellStyle name="40% - Accent5 2 2 2 7" xfId="4587" xr:uid="{00000000-0005-0000-0000-000057060000}"/>
    <cellStyle name="40% - Accent5 2 2 3" xfId="652" xr:uid="{00000000-0005-0000-0000-000058060000}"/>
    <cellStyle name="40% - Accent5 2 2 3 2" xfId="2923" xr:uid="{00000000-0005-0000-0000-000059060000}"/>
    <cellStyle name="40% - Accent5 2 2 3 2 2" xfId="7145" xr:uid="{00000000-0005-0000-0000-00005A060000}"/>
    <cellStyle name="40% - Accent5 2 2 3 3" xfId="5000" xr:uid="{00000000-0005-0000-0000-00005B060000}"/>
    <cellStyle name="40% - Accent5 2 2 4" xfId="1105" xr:uid="{00000000-0005-0000-0000-00005C060000}"/>
    <cellStyle name="40% - Accent5 2 2 4 2" xfId="3336" xr:uid="{00000000-0005-0000-0000-00005D060000}"/>
    <cellStyle name="40% - Accent5 2 2 4 2 2" xfId="7558" xr:uid="{00000000-0005-0000-0000-00005E060000}"/>
    <cellStyle name="40% - Accent5 2 2 4 3" xfId="5413" xr:uid="{00000000-0005-0000-0000-00005F060000}"/>
    <cellStyle name="40% - Accent5 2 2 5" xfId="1519" xr:uid="{00000000-0005-0000-0000-000060060000}"/>
    <cellStyle name="40% - Accent5 2 2 5 2" xfId="3749" xr:uid="{00000000-0005-0000-0000-000061060000}"/>
    <cellStyle name="40% - Accent5 2 2 5 2 2" xfId="7971" xr:uid="{00000000-0005-0000-0000-000062060000}"/>
    <cellStyle name="40% - Accent5 2 2 5 3" xfId="5826" xr:uid="{00000000-0005-0000-0000-000063060000}"/>
    <cellStyle name="40% - Accent5 2 2 6" xfId="1933" xr:uid="{00000000-0005-0000-0000-000064060000}"/>
    <cellStyle name="40% - Accent5 2 2 6 2" xfId="4162" xr:uid="{00000000-0005-0000-0000-000065060000}"/>
    <cellStyle name="40% - Accent5 2 2 6 2 2" xfId="8384" xr:uid="{00000000-0005-0000-0000-000066060000}"/>
    <cellStyle name="40% - Accent5 2 2 6 3" xfId="6239" xr:uid="{00000000-0005-0000-0000-000067060000}"/>
    <cellStyle name="40% - Accent5 2 2 7" xfId="2346" xr:uid="{00000000-0005-0000-0000-000068060000}"/>
    <cellStyle name="40% - Accent5 2 2 7 2" xfId="6652" xr:uid="{00000000-0005-0000-0000-000069060000}"/>
    <cellStyle name="40% - Accent5 2 2 8" xfId="4586" xr:uid="{00000000-0005-0000-0000-00006A060000}"/>
    <cellStyle name="40% - Accent5 2 3" xfId="85" xr:uid="{00000000-0005-0000-0000-00006B060000}"/>
    <cellStyle name="40% - Accent5 2 3 2" xfId="654" xr:uid="{00000000-0005-0000-0000-00006C060000}"/>
    <cellStyle name="40% - Accent5 2 3 2 2" xfId="2925" xr:uid="{00000000-0005-0000-0000-00006D060000}"/>
    <cellStyle name="40% - Accent5 2 3 2 2 2" xfId="7147" xr:uid="{00000000-0005-0000-0000-00006E060000}"/>
    <cellStyle name="40% - Accent5 2 3 2 3" xfId="5002" xr:uid="{00000000-0005-0000-0000-00006F060000}"/>
    <cellStyle name="40% - Accent5 2 3 3" xfId="1107" xr:uid="{00000000-0005-0000-0000-000070060000}"/>
    <cellStyle name="40% - Accent5 2 3 3 2" xfId="3338" xr:uid="{00000000-0005-0000-0000-000071060000}"/>
    <cellStyle name="40% - Accent5 2 3 3 2 2" xfId="7560" xr:uid="{00000000-0005-0000-0000-000072060000}"/>
    <cellStyle name="40% - Accent5 2 3 3 3" xfId="5415" xr:uid="{00000000-0005-0000-0000-000073060000}"/>
    <cellStyle name="40% - Accent5 2 3 4" xfId="1521" xr:uid="{00000000-0005-0000-0000-000074060000}"/>
    <cellStyle name="40% - Accent5 2 3 4 2" xfId="3751" xr:uid="{00000000-0005-0000-0000-000075060000}"/>
    <cellStyle name="40% - Accent5 2 3 4 2 2" xfId="7973" xr:uid="{00000000-0005-0000-0000-000076060000}"/>
    <cellStyle name="40% - Accent5 2 3 4 3" xfId="5828" xr:uid="{00000000-0005-0000-0000-000077060000}"/>
    <cellStyle name="40% - Accent5 2 3 5" xfId="1935" xr:uid="{00000000-0005-0000-0000-000078060000}"/>
    <cellStyle name="40% - Accent5 2 3 5 2" xfId="4164" xr:uid="{00000000-0005-0000-0000-000079060000}"/>
    <cellStyle name="40% - Accent5 2 3 5 2 2" xfId="8386" xr:uid="{00000000-0005-0000-0000-00007A060000}"/>
    <cellStyle name="40% - Accent5 2 3 5 3" xfId="6241" xr:uid="{00000000-0005-0000-0000-00007B060000}"/>
    <cellStyle name="40% - Accent5 2 3 6" xfId="2348" xr:uid="{00000000-0005-0000-0000-00007C060000}"/>
    <cellStyle name="40% - Accent5 2 3 6 2" xfId="6654" xr:uid="{00000000-0005-0000-0000-00007D060000}"/>
    <cellStyle name="40% - Accent5 2 3 7" xfId="4588" xr:uid="{00000000-0005-0000-0000-00007E060000}"/>
    <cellStyle name="40% - Accent5 2 4" xfId="651" xr:uid="{00000000-0005-0000-0000-00007F060000}"/>
    <cellStyle name="40% - Accent5 2 4 2" xfId="2922" xr:uid="{00000000-0005-0000-0000-000080060000}"/>
    <cellStyle name="40% - Accent5 2 4 2 2" xfId="7144" xr:uid="{00000000-0005-0000-0000-000081060000}"/>
    <cellStyle name="40% - Accent5 2 4 3" xfId="4999" xr:uid="{00000000-0005-0000-0000-000082060000}"/>
    <cellStyle name="40% - Accent5 2 5" xfId="1104" xr:uid="{00000000-0005-0000-0000-000083060000}"/>
    <cellStyle name="40% - Accent5 2 5 2" xfId="3335" xr:uid="{00000000-0005-0000-0000-000084060000}"/>
    <cellStyle name="40% - Accent5 2 5 2 2" xfId="7557" xr:uid="{00000000-0005-0000-0000-000085060000}"/>
    <cellStyle name="40% - Accent5 2 5 3" xfId="5412" xr:uid="{00000000-0005-0000-0000-000086060000}"/>
    <cellStyle name="40% - Accent5 2 6" xfId="1518" xr:uid="{00000000-0005-0000-0000-000087060000}"/>
    <cellStyle name="40% - Accent5 2 6 2" xfId="3748" xr:uid="{00000000-0005-0000-0000-000088060000}"/>
    <cellStyle name="40% - Accent5 2 6 2 2" xfId="7970" xr:uid="{00000000-0005-0000-0000-000089060000}"/>
    <cellStyle name="40% - Accent5 2 6 3" xfId="5825" xr:uid="{00000000-0005-0000-0000-00008A060000}"/>
    <cellStyle name="40% - Accent5 2 7" xfId="1932" xr:uid="{00000000-0005-0000-0000-00008B060000}"/>
    <cellStyle name="40% - Accent5 2 7 2" xfId="4161" xr:uid="{00000000-0005-0000-0000-00008C060000}"/>
    <cellStyle name="40% - Accent5 2 7 2 2" xfId="8383" xr:uid="{00000000-0005-0000-0000-00008D060000}"/>
    <cellStyle name="40% - Accent5 2 7 3" xfId="6238" xr:uid="{00000000-0005-0000-0000-00008E060000}"/>
    <cellStyle name="40% - Accent5 2 8" xfId="2345" xr:uid="{00000000-0005-0000-0000-00008F060000}"/>
    <cellStyle name="40% - Accent5 2 8 2" xfId="6651" xr:uid="{00000000-0005-0000-0000-000090060000}"/>
    <cellStyle name="40% - Accent5 2 9" xfId="4585" xr:uid="{00000000-0005-0000-0000-000091060000}"/>
    <cellStyle name="40% - Accent5 3" xfId="86" xr:uid="{00000000-0005-0000-0000-000092060000}"/>
    <cellStyle name="40% - Accent5 3 2" xfId="87" xr:uid="{00000000-0005-0000-0000-000093060000}"/>
    <cellStyle name="40% - Accent5 3 2 2" xfId="656" xr:uid="{00000000-0005-0000-0000-000094060000}"/>
    <cellStyle name="40% - Accent5 3 2 2 2" xfId="2927" xr:uid="{00000000-0005-0000-0000-000095060000}"/>
    <cellStyle name="40% - Accent5 3 2 2 2 2" xfId="7149" xr:uid="{00000000-0005-0000-0000-000096060000}"/>
    <cellStyle name="40% - Accent5 3 2 2 3" xfId="5004" xr:uid="{00000000-0005-0000-0000-000097060000}"/>
    <cellStyle name="40% - Accent5 3 2 3" xfId="1109" xr:uid="{00000000-0005-0000-0000-000098060000}"/>
    <cellStyle name="40% - Accent5 3 2 3 2" xfId="3340" xr:uid="{00000000-0005-0000-0000-000099060000}"/>
    <cellStyle name="40% - Accent5 3 2 3 2 2" xfId="7562" xr:uid="{00000000-0005-0000-0000-00009A060000}"/>
    <cellStyle name="40% - Accent5 3 2 3 3" xfId="5417" xr:uid="{00000000-0005-0000-0000-00009B060000}"/>
    <cellStyle name="40% - Accent5 3 2 4" xfId="1523" xr:uid="{00000000-0005-0000-0000-00009C060000}"/>
    <cellStyle name="40% - Accent5 3 2 4 2" xfId="3753" xr:uid="{00000000-0005-0000-0000-00009D060000}"/>
    <cellStyle name="40% - Accent5 3 2 4 2 2" xfId="7975" xr:uid="{00000000-0005-0000-0000-00009E060000}"/>
    <cellStyle name="40% - Accent5 3 2 4 3" xfId="5830" xr:uid="{00000000-0005-0000-0000-00009F060000}"/>
    <cellStyle name="40% - Accent5 3 2 5" xfId="1937" xr:uid="{00000000-0005-0000-0000-0000A0060000}"/>
    <cellStyle name="40% - Accent5 3 2 5 2" xfId="4166" xr:uid="{00000000-0005-0000-0000-0000A1060000}"/>
    <cellStyle name="40% - Accent5 3 2 5 2 2" xfId="8388" xr:uid="{00000000-0005-0000-0000-0000A2060000}"/>
    <cellStyle name="40% - Accent5 3 2 5 3" xfId="6243" xr:uid="{00000000-0005-0000-0000-0000A3060000}"/>
    <cellStyle name="40% - Accent5 3 2 6" xfId="2350" xr:uid="{00000000-0005-0000-0000-0000A4060000}"/>
    <cellStyle name="40% - Accent5 3 2 6 2" xfId="6656" xr:uid="{00000000-0005-0000-0000-0000A5060000}"/>
    <cellStyle name="40% - Accent5 3 2 7" xfId="4590" xr:uid="{00000000-0005-0000-0000-0000A6060000}"/>
    <cellStyle name="40% - Accent5 3 3" xfId="655" xr:uid="{00000000-0005-0000-0000-0000A7060000}"/>
    <cellStyle name="40% - Accent5 3 3 2" xfId="2926" xr:uid="{00000000-0005-0000-0000-0000A8060000}"/>
    <cellStyle name="40% - Accent5 3 3 2 2" xfId="7148" xr:uid="{00000000-0005-0000-0000-0000A9060000}"/>
    <cellStyle name="40% - Accent5 3 3 3" xfId="5003" xr:uid="{00000000-0005-0000-0000-0000AA060000}"/>
    <cellStyle name="40% - Accent5 3 4" xfId="1108" xr:uid="{00000000-0005-0000-0000-0000AB060000}"/>
    <cellStyle name="40% - Accent5 3 4 2" xfId="3339" xr:uid="{00000000-0005-0000-0000-0000AC060000}"/>
    <cellStyle name="40% - Accent5 3 4 2 2" xfId="7561" xr:uid="{00000000-0005-0000-0000-0000AD060000}"/>
    <cellStyle name="40% - Accent5 3 4 3" xfId="5416" xr:uid="{00000000-0005-0000-0000-0000AE060000}"/>
    <cellStyle name="40% - Accent5 3 5" xfId="1522" xr:uid="{00000000-0005-0000-0000-0000AF060000}"/>
    <cellStyle name="40% - Accent5 3 5 2" xfId="3752" xr:uid="{00000000-0005-0000-0000-0000B0060000}"/>
    <cellStyle name="40% - Accent5 3 5 2 2" xfId="7974" xr:uid="{00000000-0005-0000-0000-0000B1060000}"/>
    <cellStyle name="40% - Accent5 3 5 3" xfId="5829" xr:uid="{00000000-0005-0000-0000-0000B2060000}"/>
    <cellStyle name="40% - Accent5 3 6" xfId="1936" xr:uid="{00000000-0005-0000-0000-0000B3060000}"/>
    <cellStyle name="40% - Accent5 3 6 2" xfId="4165" xr:uid="{00000000-0005-0000-0000-0000B4060000}"/>
    <cellStyle name="40% - Accent5 3 6 2 2" xfId="8387" xr:uid="{00000000-0005-0000-0000-0000B5060000}"/>
    <cellStyle name="40% - Accent5 3 6 3" xfId="6242" xr:uid="{00000000-0005-0000-0000-0000B6060000}"/>
    <cellStyle name="40% - Accent5 3 7" xfId="2349" xr:uid="{00000000-0005-0000-0000-0000B7060000}"/>
    <cellStyle name="40% - Accent5 3 7 2" xfId="6655" xr:uid="{00000000-0005-0000-0000-0000B8060000}"/>
    <cellStyle name="40% - Accent5 3 8" xfId="4589" xr:uid="{00000000-0005-0000-0000-0000B9060000}"/>
    <cellStyle name="40% - Accent5 4" xfId="88" xr:uid="{00000000-0005-0000-0000-0000BA060000}"/>
    <cellStyle name="40% - Accent5 4 2" xfId="657" xr:uid="{00000000-0005-0000-0000-0000BB060000}"/>
    <cellStyle name="40% - Accent5 4 2 2" xfId="2928" xr:uid="{00000000-0005-0000-0000-0000BC060000}"/>
    <cellStyle name="40% - Accent5 4 2 2 2" xfId="7150" xr:uid="{00000000-0005-0000-0000-0000BD060000}"/>
    <cellStyle name="40% - Accent5 4 2 3" xfId="5005" xr:uid="{00000000-0005-0000-0000-0000BE060000}"/>
    <cellStyle name="40% - Accent5 4 3" xfId="1110" xr:uid="{00000000-0005-0000-0000-0000BF060000}"/>
    <cellStyle name="40% - Accent5 4 3 2" xfId="3341" xr:uid="{00000000-0005-0000-0000-0000C0060000}"/>
    <cellStyle name="40% - Accent5 4 3 2 2" xfId="7563" xr:uid="{00000000-0005-0000-0000-0000C1060000}"/>
    <cellStyle name="40% - Accent5 4 3 3" xfId="5418" xr:uid="{00000000-0005-0000-0000-0000C2060000}"/>
    <cellStyle name="40% - Accent5 4 4" xfId="1524" xr:uid="{00000000-0005-0000-0000-0000C3060000}"/>
    <cellStyle name="40% - Accent5 4 4 2" xfId="3754" xr:uid="{00000000-0005-0000-0000-0000C4060000}"/>
    <cellStyle name="40% - Accent5 4 4 2 2" xfId="7976" xr:uid="{00000000-0005-0000-0000-0000C5060000}"/>
    <cellStyle name="40% - Accent5 4 4 3" xfId="5831" xr:uid="{00000000-0005-0000-0000-0000C6060000}"/>
    <cellStyle name="40% - Accent5 4 5" xfId="1938" xr:uid="{00000000-0005-0000-0000-0000C7060000}"/>
    <cellStyle name="40% - Accent5 4 5 2" xfId="4167" xr:uid="{00000000-0005-0000-0000-0000C8060000}"/>
    <cellStyle name="40% - Accent5 4 5 2 2" xfId="8389" xr:uid="{00000000-0005-0000-0000-0000C9060000}"/>
    <cellStyle name="40% - Accent5 4 5 3" xfId="6244" xr:uid="{00000000-0005-0000-0000-0000CA060000}"/>
    <cellStyle name="40% - Accent5 4 6" xfId="2351" xr:uid="{00000000-0005-0000-0000-0000CB060000}"/>
    <cellStyle name="40% - Accent5 4 6 2" xfId="6657" xr:uid="{00000000-0005-0000-0000-0000CC060000}"/>
    <cellStyle name="40% - Accent5 4 7" xfId="4591" xr:uid="{00000000-0005-0000-0000-0000CD060000}"/>
    <cellStyle name="40% - Accent5 5" xfId="650" xr:uid="{00000000-0005-0000-0000-0000CE060000}"/>
    <cellStyle name="40% - Accent5 5 2" xfId="2921" xr:uid="{00000000-0005-0000-0000-0000CF060000}"/>
    <cellStyle name="40% - Accent5 5 2 2" xfId="7143" xr:uid="{00000000-0005-0000-0000-0000D0060000}"/>
    <cellStyle name="40% - Accent5 5 3" xfId="4998" xr:uid="{00000000-0005-0000-0000-0000D1060000}"/>
    <cellStyle name="40% - Accent5 6" xfId="1103" xr:uid="{00000000-0005-0000-0000-0000D2060000}"/>
    <cellStyle name="40% - Accent5 6 2" xfId="3334" xr:uid="{00000000-0005-0000-0000-0000D3060000}"/>
    <cellStyle name="40% - Accent5 6 2 2" xfId="7556" xr:uid="{00000000-0005-0000-0000-0000D4060000}"/>
    <cellStyle name="40% - Accent5 6 3" xfId="5411" xr:uid="{00000000-0005-0000-0000-0000D5060000}"/>
    <cellStyle name="40% - Accent5 7" xfId="1517" xr:uid="{00000000-0005-0000-0000-0000D6060000}"/>
    <cellStyle name="40% - Accent5 7 2" xfId="3747" xr:uid="{00000000-0005-0000-0000-0000D7060000}"/>
    <cellStyle name="40% - Accent5 7 2 2" xfId="7969" xr:uid="{00000000-0005-0000-0000-0000D8060000}"/>
    <cellStyle name="40% - Accent5 7 3" xfId="5824" xr:uid="{00000000-0005-0000-0000-0000D9060000}"/>
    <cellStyle name="40% - Accent5 8" xfId="1931" xr:uid="{00000000-0005-0000-0000-0000DA060000}"/>
    <cellStyle name="40% - Accent5 8 2" xfId="4160" xr:uid="{00000000-0005-0000-0000-0000DB060000}"/>
    <cellStyle name="40% - Accent5 8 2 2" xfId="8382" xr:uid="{00000000-0005-0000-0000-0000DC060000}"/>
    <cellStyle name="40% - Accent5 8 3" xfId="6237" xr:uid="{00000000-0005-0000-0000-0000DD060000}"/>
    <cellStyle name="40% - Accent5 9" xfId="2344" xr:uid="{00000000-0005-0000-0000-0000DE060000}"/>
    <cellStyle name="40% - Accent5 9 2" xfId="6650" xr:uid="{00000000-0005-0000-0000-0000DF060000}"/>
    <cellStyle name="40% - Accent6" xfId="89" builtinId="51" customBuiltin="1"/>
    <cellStyle name="40% - Accent6 10" xfId="4592" xr:uid="{00000000-0005-0000-0000-0000E1060000}"/>
    <cellStyle name="40% - Accent6 2" xfId="90" xr:uid="{00000000-0005-0000-0000-0000E2060000}"/>
    <cellStyle name="40% - Accent6 2 2" xfId="91" xr:uid="{00000000-0005-0000-0000-0000E3060000}"/>
    <cellStyle name="40% - Accent6 2 2 2" xfId="92" xr:uid="{00000000-0005-0000-0000-0000E4060000}"/>
    <cellStyle name="40% - Accent6 2 2 2 2" xfId="661" xr:uid="{00000000-0005-0000-0000-0000E5060000}"/>
    <cellStyle name="40% - Accent6 2 2 2 2 2" xfId="2932" xr:uid="{00000000-0005-0000-0000-0000E6060000}"/>
    <cellStyle name="40% - Accent6 2 2 2 2 2 2" xfId="7154" xr:uid="{00000000-0005-0000-0000-0000E7060000}"/>
    <cellStyle name="40% - Accent6 2 2 2 2 3" xfId="5009" xr:uid="{00000000-0005-0000-0000-0000E8060000}"/>
    <cellStyle name="40% - Accent6 2 2 2 3" xfId="1114" xr:uid="{00000000-0005-0000-0000-0000E9060000}"/>
    <cellStyle name="40% - Accent6 2 2 2 3 2" xfId="3345" xr:uid="{00000000-0005-0000-0000-0000EA060000}"/>
    <cellStyle name="40% - Accent6 2 2 2 3 2 2" xfId="7567" xr:uid="{00000000-0005-0000-0000-0000EB060000}"/>
    <cellStyle name="40% - Accent6 2 2 2 3 3" xfId="5422" xr:uid="{00000000-0005-0000-0000-0000EC060000}"/>
    <cellStyle name="40% - Accent6 2 2 2 4" xfId="1528" xr:uid="{00000000-0005-0000-0000-0000ED060000}"/>
    <cellStyle name="40% - Accent6 2 2 2 4 2" xfId="3758" xr:uid="{00000000-0005-0000-0000-0000EE060000}"/>
    <cellStyle name="40% - Accent6 2 2 2 4 2 2" xfId="7980" xr:uid="{00000000-0005-0000-0000-0000EF060000}"/>
    <cellStyle name="40% - Accent6 2 2 2 4 3" xfId="5835" xr:uid="{00000000-0005-0000-0000-0000F0060000}"/>
    <cellStyle name="40% - Accent6 2 2 2 5" xfId="1942" xr:uid="{00000000-0005-0000-0000-0000F1060000}"/>
    <cellStyle name="40% - Accent6 2 2 2 5 2" xfId="4171" xr:uid="{00000000-0005-0000-0000-0000F2060000}"/>
    <cellStyle name="40% - Accent6 2 2 2 5 2 2" xfId="8393" xr:uid="{00000000-0005-0000-0000-0000F3060000}"/>
    <cellStyle name="40% - Accent6 2 2 2 5 3" xfId="6248" xr:uid="{00000000-0005-0000-0000-0000F4060000}"/>
    <cellStyle name="40% - Accent6 2 2 2 6" xfId="2355" xr:uid="{00000000-0005-0000-0000-0000F5060000}"/>
    <cellStyle name="40% - Accent6 2 2 2 6 2" xfId="6661" xr:uid="{00000000-0005-0000-0000-0000F6060000}"/>
    <cellStyle name="40% - Accent6 2 2 2 7" xfId="4595" xr:uid="{00000000-0005-0000-0000-0000F7060000}"/>
    <cellStyle name="40% - Accent6 2 2 3" xfId="660" xr:uid="{00000000-0005-0000-0000-0000F8060000}"/>
    <cellStyle name="40% - Accent6 2 2 3 2" xfId="2931" xr:uid="{00000000-0005-0000-0000-0000F9060000}"/>
    <cellStyle name="40% - Accent6 2 2 3 2 2" xfId="7153" xr:uid="{00000000-0005-0000-0000-0000FA060000}"/>
    <cellStyle name="40% - Accent6 2 2 3 3" xfId="5008" xr:uid="{00000000-0005-0000-0000-0000FB060000}"/>
    <cellStyle name="40% - Accent6 2 2 4" xfId="1113" xr:uid="{00000000-0005-0000-0000-0000FC060000}"/>
    <cellStyle name="40% - Accent6 2 2 4 2" xfId="3344" xr:uid="{00000000-0005-0000-0000-0000FD060000}"/>
    <cellStyle name="40% - Accent6 2 2 4 2 2" xfId="7566" xr:uid="{00000000-0005-0000-0000-0000FE060000}"/>
    <cellStyle name="40% - Accent6 2 2 4 3" xfId="5421" xr:uid="{00000000-0005-0000-0000-0000FF060000}"/>
    <cellStyle name="40% - Accent6 2 2 5" xfId="1527" xr:uid="{00000000-0005-0000-0000-000000070000}"/>
    <cellStyle name="40% - Accent6 2 2 5 2" xfId="3757" xr:uid="{00000000-0005-0000-0000-000001070000}"/>
    <cellStyle name="40% - Accent6 2 2 5 2 2" xfId="7979" xr:uid="{00000000-0005-0000-0000-000002070000}"/>
    <cellStyle name="40% - Accent6 2 2 5 3" xfId="5834" xr:uid="{00000000-0005-0000-0000-000003070000}"/>
    <cellStyle name="40% - Accent6 2 2 6" xfId="1941" xr:uid="{00000000-0005-0000-0000-000004070000}"/>
    <cellStyle name="40% - Accent6 2 2 6 2" xfId="4170" xr:uid="{00000000-0005-0000-0000-000005070000}"/>
    <cellStyle name="40% - Accent6 2 2 6 2 2" xfId="8392" xr:uid="{00000000-0005-0000-0000-000006070000}"/>
    <cellStyle name="40% - Accent6 2 2 6 3" xfId="6247" xr:uid="{00000000-0005-0000-0000-000007070000}"/>
    <cellStyle name="40% - Accent6 2 2 7" xfId="2354" xr:uid="{00000000-0005-0000-0000-000008070000}"/>
    <cellStyle name="40% - Accent6 2 2 7 2" xfId="6660" xr:uid="{00000000-0005-0000-0000-000009070000}"/>
    <cellStyle name="40% - Accent6 2 2 8" xfId="4594" xr:uid="{00000000-0005-0000-0000-00000A070000}"/>
    <cellStyle name="40% - Accent6 2 3" xfId="93" xr:uid="{00000000-0005-0000-0000-00000B070000}"/>
    <cellStyle name="40% - Accent6 2 3 2" xfId="662" xr:uid="{00000000-0005-0000-0000-00000C070000}"/>
    <cellStyle name="40% - Accent6 2 3 2 2" xfId="2933" xr:uid="{00000000-0005-0000-0000-00000D070000}"/>
    <cellStyle name="40% - Accent6 2 3 2 2 2" xfId="7155" xr:uid="{00000000-0005-0000-0000-00000E070000}"/>
    <cellStyle name="40% - Accent6 2 3 2 3" xfId="5010" xr:uid="{00000000-0005-0000-0000-00000F070000}"/>
    <cellStyle name="40% - Accent6 2 3 3" xfId="1115" xr:uid="{00000000-0005-0000-0000-000010070000}"/>
    <cellStyle name="40% - Accent6 2 3 3 2" xfId="3346" xr:uid="{00000000-0005-0000-0000-000011070000}"/>
    <cellStyle name="40% - Accent6 2 3 3 2 2" xfId="7568" xr:uid="{00000000-0005-0000-0000-000012070000}"/>
    <cellStyle name="40% - Accent6 2 3 3 3" xfId="5423" xr:uid="{00000000-0005-0000-0000-000013070000}"/>
    <cellStyle name="40% - Accent6 2 3 4" xfId="1529" xr:uid="{00000000-0005-0000-0000-000014070000}"/>
    <cellStyle name="40% - Accent6 2 3 4 2" xfId="3759" xr:uid="{00000000-0005-0000-0000-000015070000}"/>
    <cellStyle name="40% - Accent6 2 3 4 2 2" xfId="7981" xr:uid="{00000000-0005-0000-0000-000016070000}"/>
    <cellStyle name="40% - Accent6 2 3 4 3" xfId="5836" xr:uid="{00000000-0005-0000-0000-000017070000}"/>
    <cellStyle name="40% - Accent6 2 3 5" xfId="1943" xr:uid="{00000000-0005-0000-0000-000018070000}"/>
    <cellStyle name="40% - Accent6 2 3 5 2" xfId="4172" xr:uid="{00000000-0005-0000-0000-000019070000}"/>
    <cellStyle name="40% - Accent6 2 3 5 2 2" xfId="8394" xr:uid="{00000000-0005-0000-0000-00001A070000}"/>
    <cellStyle name="40% - Accent6 2 3 5 3" xfId="6249" xr:uid="{00000000-0005-0000-0000-00001B070000}"/>
    <cellStyle name="40% - Accent6 2 3 6" xfId="2356" xr:uid="{00000000-0005-0000-0000-00001C070000}"/>
    <cellStyle name="40% - Accent6 2 3 6 2" xfId="6662" xr:uid="{00000000-0005-0000-0000-00001D070000}"/>
    <cellStyle name="40% - Accent6 2 3 7" xfId="4596" xr:uid="{00000000-0005-0000-0000-00001E070000}"/>
    <cellStyle name="40% - Accent6 2 4" xfId="659" xr:uid="{00000000-0005-0000-0000-00001F070000}"/>
    <cellStyle name="40% - Accent6 2 4 2" xfId="2930" xr:uid="{00000000-0005-0000-0000-000020070000}"/>
    <cellStyle name="40% - Accent6 2 4 2 2" xfId="7152" xr:uid="{00000000-0005-0000-0000-000021070000}"/>
    <cellStyle name="40% - Accent6 2 4 3" xfId="5007" xr:uid="{00000000-0005-0000-0000-000022070000}"/>
    <cellStyle name="40% - Accent6 2 5" xfId="1112" xr:uid="{00000000-0005-0000-0000-000023070000}"/>
    <cellStyle name="40% - Accent6 2 5 2" xfId="3343" xr:uid="{00000000-0005-0000-0000-000024070000}"/>
    <cellStyle name="40% - Accent6 2 5 2 2" xfId="7565" xr:uid="{00000000-0005-0000-0000-000025070000}"/>
    <cellStyle name="40% - Accent6 2 5 3" xfId="5420" xr:uid="{00000000-0005-0000-0000-000026070000}"/>
    <cellStyle name="40% - Accent6 2 6" xfId="1526" xr:uid="{00000000-0005-0000-0000-000027070000}"/>
    <cellStyle name="40% - Accent6 2 6 2" xfId="3756" xr:uid="{00000000-0005-0000-0000-000028070000}"/>
    <cellStyle name="40% - Accent6 2 6 2 2" xfId="7978" xr:uid="{00000000-0005-0000-0000-000029070000}"/>
    <cellStyle name="40% - Accent6 2 6 3" xfId="5833" xr:uid="{00000000-0005-0000-0000-00002A070000}"/>
    <cellStyle name="40% - Accent6 2 7" xfId="1940" xr:uid="{00000000-0005-0000-0000-00002B070000}"/>
    <cellStyle name="40% - Accent6 2 7 2" xfId="4169" xr:uid="{00000000-0005-0000-0000-00002C070000}"/>
    <cellStyle name="40% - Accent6 2 7 2 2" xfId="8391" xr:uid="{00000000-0005-0000-0000-00002D070000}"/>
    <cellStyle name="40% - Accent6 2 7 3" xfId="6246" xr:uid="{00000000-0005-0000-0000-00002E070000}"/>
    <cellStyle name="40% - Accent6 2 8" xfId="2353" xr:uid="{00000000-0005-0000-0000-00002F070000}"/>
    <cellStyle name="40% - Accent6 2 8 2" xfId="6659" xr:uid="{00000000-0005-0000-0000-000030070000}"/>
    <cellStyle name="40% - Accent6 2 9" xfId="4593" xr:uid="{00000000-0005-0000-0000-000031070000}"/>
    <cellStyle name="40% - Accent6 3" xfId="94" xr:uid="{00000000-0005-0000-0000-000032070000}"/>
    <cellStyle name="40% - Accent6 3 2" xfId="95" xr:uid="{00000000-0005-0000-0000-000033070000}"/>
    <cellStyle name="40% - Accent6 3 2 2" xfId="664" xr:uid="{00000000-0005-0000-0000-000034070000}"/>
    <cellStyle name="40% - Accent6 3 2 2 2" xfId="2935" xr:uid="{00000000-0005-0000-0000-000035070000}"/>
    <cellStyle name="40% - Accent6 3 2 2 2 2" xfId="7157" xr:uid="{00000000-0005-0000-0000-000036070000}"/>
    <cellStyle name="40% - Accent6 3 2 2 3" xfId="5012" xr:uid="{00000000-0005-0000-0000-000037070000}"/>
    <cellStyle name="40% - Accent6 3 2 3" xfId="1117" xr:uid="{00000000-0005-0000-0000-000038070000}"/>
    <cellStyle name="40% - Accent6 3 2 3 2" xfId="3348" xr:uid="{00000000-0005-0000-0000-000039070000}"/>
    <cellStyle name="40% - Accent6 3 2 3 2 2" xfId="7570" xr:uid="{00000000-0005-0000-0000-00003A070000}"/>
    <cellStyle name="40% - Accent6 3 2 3 3" xfId="5425" xr:uid="{00000000-0005-0000-0000-00003B070000}"/>
    <cellStyle name="40% - Accent6 3 2 4" xfId="1531" xr:uid="{00000000-0005-0000-0000-00003C070000}"/>
    <cellStyle name="40% - Accent6 3 2 4 2" xfId="3761" xr:uid="{00000000-0005-0000-0000-00003D070000}"/>
    <cellStyle name="40% - Accent6 3 2 4 2 2" xfId="7983" xr:uid="{00000000-0005-0000-0000-00003E070000}"/>
    <cellStyle name="40% - Accent6 3 2 4 3" xfId="5838" xr:uid="{00000000-0005-0000-0000-00003F070000}"/>
    <cellStyle name="40% - Accent6 3 2 5" xfId="1945" xr:uid="{00000000-0005-0000-0000-000040070000}"/>
    <cellStyle name="40% - Accent6 3 2 5 2" xfId="4174" xr:uid="{00000000-0005-0000-0000-000041070000}"/>
    <cellStyle name="40% - Accent6 3 2 5 2 2" xfId="8396" xr:uid="{00000000-0005-0000-0000-000042070000}"/>
    <cellStyle name="40% - Accent6 3 2 5 3" xfId="6251" xr:uid="{00000000-0005-0000-0000-000043070000}"/>
    <cellStyle name="40% - Accent6 3 2 6" xfId="2358" xr:uid="{00000000-0005-0000-0000-000044070000}"/>
    <cellStyle name="40% - Accent6 3 2 6 2" xfId="6664" xr:uid="{00000000-0005-0000-0000-000045070000}"/>
    <cellStyle name="40% - Accent6 3 2 7" xfId="4598" xr:uid="{00000000-0005-0000-0000-000046070000}"/>
    <cellStyle name="40% - Accent6 3 3" xfId="663" xr:uid="{00000000-0005-0000-0000-000047070000}"/>
    <cellStyle name="40% - Accent6 3 3 2" xfId="2934" xr:uid="{00000000-0005-0000-0000-000048070000}"/>
    <cellStyle name="40% - Accent6 3 3 2 2" xfId="7156" xr:uid="{00000000-0005-0000-0000-000049070000}"/>
    <cellStyle name="40% - Accent6 3 3 3" xfId="5011" xr:uid="{00000000-0005-0000-0000-00004A070000}"/>
    <cellStyle name="40% - Accent6 3 4" xfId="1116" xr:uid="{00000000-0005-0000-0000-00004B070000}"/>
    <cellStyle name="40% - Accent6 3 4 2" xfId="3347" xr:uid="{00000000-0005-0000-0000-00004C070000}"/>
    <cellStyle name="40% - Accent6 3 4 2 2" xfId="7569" xr:uid="{00000000-0005-0000-0000-00004D070000}"/>
    <cellStyle name="40% - Accent6 3 4 3" xfId="5424" xr:uid="{00000000-0005-0000-0000-00004E070000}"/>
    <cellStyle name="40% - Accent6 3 5" xfId="1530" xr:uid="{00000000-0005-0000-0000-00004F070000}"/>
    <cellStyle name="40% - Accent6 3 5 2" xfId="3760" xr:uid="{00000000-0005-0000-0000-000050070000}"/>
    <cellStyle name="40% - Accent6 3 5 2 2" xfId="7982" xr:uid="{00000000-0005-0000-0000-000051070000}"/>
    <cellStyle name="40% - Accent6 3 5 3" xfId="5837" xr:uid="{00000000-0005-0000-0000-000052070000}"/>
    <cellStyle name="40% - Accent6 3 6" xfId="1944" xr:uid="{00000000-0005-0000-0000-000053070000}"/>
    <cellStyle name="40% - Accent6 3 6 2" xfId="4173" xr:uid="{00000000-0005-0000-0000-000054070000}"/>
    <cellStyle name="40% - Accent6 3 6 2 2" xfId="8395" xr:uid="{00000000-0005-0000-0000-000055070000}"/>
    <cellStyle name="40% - Accent6 3 6 3" xfId="6250" xr:uid="{00000000-0005-0000-0000-000056070000}"/>
    <cellStyle name="40% - Accent6 3 7" xfId="2357" xr:uid="{00000000-0005-0000-0000-000057070000}"/>
    <cellStyle name="40% - Accent6 3 7 2" xfId="6663" xr:uid="{00000000-0005-0000-0000-000058070000}"/>
    <cellStyle name="40% - Accent6 3 8" xfId="4597" xr:uid="{00000000-0005-0000-0000-000059070000}"/>
    <cellStyle name="40% - Accent6 4" xfId="96" xr:uid="{00000000-0005-0000-0000-00005A070000}"/>
    <cellStyle name="40% - Accent6 4 2" xfId="665" xr:uid="{00000000-0005-0000-0000-00005B070000}"/>
    <cellStyle name="40% - Accent6 4 2 2" xfId="2936" xr:uid="{00000000-0005-0000-0000-00005C070000}"/>
    <cellStyle name="40% - Accent6 4 2 2 2" xfId="7158" xr:uid="{00000000-0005-0000-0000-00005D070000}"/>
    <cellStyle name="40% - Accent6 4 2 3" xfId="5013" xr:uid="{00000000-0005-0000-0000-00005E070000}"/>
    <cellStyle name="40% - Accent6 4 3" xfId="1118" xr:uid="{00000000-0005-0000-0000-00005F070000}"/>
    <cellStyle name="40% - Accent6 4 3 2" xfId="3349" xr:uid="{00000000-0005-0000-0000-000060070000}"/>
    <cellStyle name="40% - Accent6 4 3 2 2" xfId="7571" xr:uid="{00000000-0005-0000-0000-000061070000}"/>
    <cellStyle name="40% - Accent6 4 3 3" xfId="5426" xr:uid="{00000000-0005-0000-0000-000062070000}"/>
    <cellStyle name="40% - Accent6 4 4" xfId="1532" xr:uid="{00000000-0005-0000-0000-000063070000}"/>
    <cellStyle name="40% - Accent6 4 4 2" xfId="3762" xr:uid="{00000000-0005-0000-0000-000064070000}"/>
    <cellStyle name="40% - Accent6 4 4 2 2" xfId="7984" xr:uid="{00000000-0005-0000-0000-000065070000}"/>
    <cellStyle name="40% - Accent6 4 4 3" xfId="5839" xr:uid="{00000000-0005-0000-0000-000066070000}"/>
    <cellStyle name="40% - Accent6 4 5" xfId="1946" xr:uid="{00000000-0005-0000-0000-000067070000}"/>
    <cellStyle name="40% - Accent6 4 5 2" xfId="4175" xr:uid="{00000000-0005-0000-0000-000068070000}"/>
    <cellStyle name="40% - Accent6 4 5 2 2" xfId="8397" xr:uid="{00000000-0005-0000-0000-000069070000}"/>
    <cellStyle name="40% - Accent6 4 5 3" xfId="6252" xr:uid="{00000000-0005-0000-0000-00006A070000}"/>
    <cellStyle name="40% - Accent6 4 6" xfId="2359" xr:uid="{00000000-0005-0000-0000-00006B070000}"/>
    <cellStyle name="40% - Accent6 4 6 2" xfId="6665" xr:uid="{00000000-0005-0000-0000-00006C070000}"/>
    <cellStyle name="40% - Accent6 4 7" xfId="4599" xr:uid="{00000000-0005-0000-0000-00006D070000}"/>
    <cellStyle name="40% - Accent6 5" xfId="658" xr:uid="{00000000-0005-0000-0000-00006E070000}"/>
    <cellStyle name="40% - Accent6 5 2" xfId="2929" xr:uid="{00000000-0005-0000-0000-00006F070000}"/>
    <cellStyle name="40% - Accent6 5 2 2" xfId="7151" xr:uid="{00000000-0005-0000-0000-000070070000}"/>
    <cellStyle name="40% - Accent6 5 3" xfId="5006" xr:uid="{00000000-0005-0000-0000-000071070000}"/>
    <cellStyle name="40% - Accent6 6" xfId="1111" xr:uid="{00000000-0005-0000-0000-000072070000}"/>
    <cellStyle name="40% - Accent6 6 2" xfId="3342" xr:uid="{00000000-0005-0000-0000-000073070000}"/>
    <cellStyle name="40% - Accent6 6 2 2" xfId="7564" xr:uid="{00000000-0005-0000-0000-000074070000}"/>
    <cellStyle name="40% - Accent6 6 3" xfId="5419" xr:uid="{00000000-0005-0000-0000-000075070000}"/>
    <cellStyle name="40% - Accent6 7" xfId="1525" xr:uid="{00000000-0005-0000-0000-000076070000}"/>
    <cellStyle name="40% - Accent6 7 2" xfId="3755" xr:uid="{00000000-0005-0000-0000-000077070000}"/>
    <cellStyle name="40% - Accent6 7 2 2" xfId="7977" xr:uid="{00000000-0005-0000-0000-000078070000}"/>
    <cellStyle name="40% - Accent6 7 3" xfId="5832" xr:uid="{00000000-0005-0000-0000-000079070000}"/>
    <cellStyle name="40% - Accent6 8" xfId="1939" xr:uid="{00000000-0005-0000-0000-00007A070000}"/>
    <cellStyle name="40% - Accent6 8 2" xfId="4168" xr:uid="{00000000-0005-0000-0000-00007B070000}"/>
    <cellStyle name="40% - Accent6 8 2 2" xfId="8390" xr:uid="{00000000-0005-0000-0000-00007C070000}"/>
    <cellStyle name="40% - Accent6 8 3" xfId="6245" xr:uid="{00000000-0005-0000-0000-00007D070000}"/>
    <cellStyle name="40% - Accent6 9" xfId="2352" xr:uid="{00000000-0005-0000-0000-00007E070000}"/>
    <cellStyle name="40% - Accent6 9 2" xfId="6658" xr:uid="{00000000-0005-0000-0000-00007F070000}"/>
    <cellStyle name="60% - Accent1" xfId="97" builtinId="32" customBuiltin="1"/>
    <cellStyle name="60% - Accent1 2" xfId="98" xr:uid="{00000000-0005-0000-0000-000081070000}"/>
    <cellStyle name="60% - Accent2" xfId="99" builtinId="36" customBuiltin="1"/>
    <cellStyle name="60% - Accent3" xfId="100" builtinId="40" customBuiltin="1"/>
    <cellStyle name="60% - Accent3 2" xfId="101" xr:uid="{00000000-0005-0000-0000-000084070000}"/>
    <cellStyle name="60% - Accent4" xfId="102" builtinId="44" customBuiltin="1"/>
    <cellStyle name="60% - Accent4 2" xfId="103" xr:uid="{00000000-0005-0000-0000-000086070000}"/>
    <cellStyle name="60% - Accent5" xfId="104" builtinId="48" customBuiltin="1"/>
    <cellStyle name="60% - Accent6" xfId="105" builtinId="52" customBuiltin="1"/>
    <cellStyle name="60% - Accent6 2" xfId="106" xr:uid="{00000000-0005-0000-0000-000089070000}"/>
    <cellStyle name="Accent1" xfId="107" builtinId="29" customBuiltin="1"/>
    <cellStyle name="Accent1 2" xfId="108" xr:uid="{00000000-0005-0000-0000-00008B070000}"/>
    <cellStyle name="Accent2" xfId="109" builtinId="33" customBuiltin="1"/>
    <cellStyle name="Accent2 2" xfId="110" xr:uid="{00000000-0005-0000-0000-00008D070000}"/>
    <cellStyle name="Accent3" xfId="111" builtinId="37" customBuiltin="1"/>
    <cellStyle name="Accent3 2" xfId="112" xr:uid="{00000000-0005-0000-0000-00008F070000}"/>
    <cellStyle name="Accent4" xfId="113" builtinId="41" customBuiltin="1"/>
    <cellStyle name="Accent4 2" xfId="114" xr:uid="{00000000-0005-0000-0000-000091070000}"/>
    <cellStyle name="Accent5" xfId="115" builtinId="45" customBuiltin="1"/>
    <cellStyle name="Accent6" xfId="116" builtinId="49" customBuiltin="1"/>
    <cellStyle name="Bad" xfId="117" builtinId="27" customBuiltin="1"/>
    <cellStyle name="Bad 2" xfId="118" xr:uid="{00000000-0005-0000-0000-000095070000}"/>
    <cellStyle name="Calculation" xfId="119" builtinId="22" customBuiltin="1"/>
    <cellStyle name="Calculation 2" xfId="120" xr:uid="{00000000-0005-0000-0000-000097070000}"/>
    <cellStyle name="Check Cell" xfId="121" builtinId="23" customBuiltin="1"/>
    <cellStyle name="Comma" xfId="4503" builtinId="3"/>
    <cellStyle name="Comma 2" xfId="122" xr:uid="{00000000-0005-0000-0000-00009A070000}"/>
    <cellStyle name="Comma 2 2" xfId="123" xr:uid="{00000000-0005-0000-0000-00009B070000}"/>
    <cellStyle name="Comma 3" xfId="124" xr:uid="{00000000-0005-0000-0000-00009C070000}"/>
    <cellStyle name="Comma 4" xfId="125" xr:uid="{00000000-0005-0000-0000-00009D070000}"/>
    <cellStyle name="Comma 4 2" xfId="126" xr:uid="{00000000-0005-0000-0000-00009E070000}"/>
    <cellStyle name="Comma 4 2 2" xfId="127" xr:uid="{00000000-0005-0000-0000-00009F070000}"/>
    <cellStyle name="Comma 4 2 2 2" xfId="128" xr:uid="{00000000-0005-0000-0000-0000A0070000}"/>
    <cellStyle name="Comma 4 2 2 2 10" xfId="2760" xr:uid="{00000000-0005-0000-0000-0000A1070000}"/>
    <cellStyle name="Comma 4 2 2 2 10 2" xfId="6983" xr:uid="{00000000-0005-0000-0000-0000A2070000}"/>
    <cellStyle name="Comma 4 2 2 2 11" xfId="4600" xr:uid="{00000000-0005-0000-0000-0000A3070000}"/>
    <cellStyle name="Comma 4 2 2 2 2" xfId="129" xr:uid="{00000000-0005-0000-0000-0000A4070000}"/>
    <cellStyle name="Comma 4 2 2 2 2 10" xfId="4601" xr:uid="{00000000-0005-0000-0000-0000A5070000}"/>
    <cellStyle name="Comma 4 2 2 2 2 2" xfId="130" xr:uid="{00000000-0005-0000-0000-0000A6070000}"/>
    <cellStyle name="Comma 4 2 2 2 2 2 2" xfId="668" xr:uid="{00000000-0005-0000-0000-0000A7070000}"/>
    <cellStyle name="Comma 4 2 2 2 2 2 2 2" xfId="2939" xr:uid="{00000000-0005-0000-0000-0000A8070000}"/>
    <cellStyle name="Comma 4 2 2 2 2 2 2 2 2" xfId="7161" xr:uid="{00000000-0005-0000-0000-0000A9070000}"/>
    <cellStyle name="Comma 4 2 2 2 2 2 2 3" xfId="5016" xr:uid="{00000000-0005-0000-0000-0000AA070000}"/>
    <cellStyle name="Comma 4 2 2 2 2 2 3" xfId="1121" xr:uid="{00000000-0005-0000-0000-0000AB070000}"/>
    <cellStyle name="Comma 4 2 2 2 2 2 3 2" xfId="3352" xr:uid="{00000000-0005-0000-0000-0000AC070000}"/>
    <cellStyle name="Comma 4 2 2 2 2 2 3 2 2" xfId="7574" xr:uid="{00000000-0005-0000-0000-0000AD070000}"/>
    <cellStyle name="Comma 4 2 2 2 2 2 3 3" xfId="5429" xr:uid="{00000000-0005-0000-0000-0000AE070000}"/>
    <cellStyle name="Comma 4 2 2 2 2 2 4" xfId="1535" xr:uid="{00000000-0005-0000-0000-0000AF070000}"/>
    <cellStyle name="Comma 4 2 2 2 2 2 4 2" xfId="3765" xr:uid="{00000000-0005-0000-0000-0000B0070000}"/>
    <cellStyle name="Comma 4 2 2 2 2 2 4 2 2" xfId="7987" xr:uid="{00000000-0005-0000-0000-0000B1070000}"/>
    <cellStyle name="Comma 4 2 2 2 2 2 4 3" xfId="5842" xr:uid="{00000000-0005-0000-0000-0000B2070000}"/>
    <cellStyle name="Comma 4 2 2 2 2 2 5" xfId="1949" xr:uid="{00000000-0005-0000-0000-0000B3070000}"/>
    <cellStyle name="Comma 4 2 2 2 2 2 5 2" xfId="4178" xr:uid="{00000000-0005-0000-0000-0000B4070000}"/>
    <cellStyle name="Comma 4 2 2 2 2 2 5 2 2" xfId="8400" xr:uid="{00000000-0005-0000-0000-0000B5070000}"/>
    <cellStyle name="Comma 4 2 2 2 2 2 5 3" xfId="6255" xr:uid="{00000000-0005-0000-0000-0000B6070000}"/>
    <cellStyle name="Comma 4 2 2 2 2 2 6" xfId="2384" xr:uid="{00000000-0005-0000-0000-0000B7070000}"/>
    <cellStyle name="Comma 4 2 2 2 2 2 6 2" xfId="6668" xr:uid="{00000000-0005-0000-0000-0000B8070000}"/>
    <cellStyle name="Comma 4 2 2 2 2 2 7" xfId="2379" xr:uid="{00000000-0005-0000-0000-0000B9070000}"/>
    <cellStyle name="Comma 4 2 2 2 2 2 8" xfId="2762" xr:uid="{00000000-0005-0000-0000-0000BA070000}"/>
    <cellStyle name="Comma 4 2 2 2 2 2 8 2" xfId="6985" xr:uid="{00000000-0005-0000-0000-0000BB070000}"/>
    <cellStyle name="Comma 4 2 2 2 2 2 9" xfId="4602" xr:uid="{00000000-0005-0000-0000-0000BC070000}"/>
    <cellStyle name="Comma 4 2 2 2 2 3" xfId="667" xr:uid="{00000000-0005-0000-0000-0000BD070000}"/>
    <cellStyle name="Comma 4 2 2 2 2 3 2" xfId="2938" xr:uid="{00000000-0005-0000-0000-0000BE070000}"/>
    <cellStyle name="Comma 4 2 2 2 2 3 2 2" xfId="7160" xr:uid="{00000000-0005-0000-0000-0000BF070000}"/>
    <cellStyle name="Comma 4 2 2 2 2 3 3" xfId="5015" xr:uid="{00000000-0005-0000-0000-0000C0070000}"/>
    <cellStyle name="Comma 4 2 2 2 2 4" xfId="1120" xr:uid="{00000000-0005-0000-0000-0000C1070000}"/>
    <cellStyle name="Comma 4 2 2 2 2 4 2" xfId="3351" xr:uid="{00000000-0005-0000-0000-0000C2070000}"/>
    <cellStyle name="Comma 4 2 2 2 2 4 2 2" xfId="7573" xr:uid="{00000000-0005-0000-0000-0000C3070000}"/>
    <cellStyle name="Comma 4 2 2 2 2 4 3" xfId="5428" xr:uid="{00000000-0005-0000-0000-0000C4070000}"/>
    <cellStyle name="Comma 4 2 2 2 2 5" xfId="1534" xr:uid="{00000000-0005-0000-0000-0000C5070000}"/>
    <cellStyle name="Comma 4 2 2 2 2 5 2" xfId="3764" xr:uid="{00000000-0005-0000-0000-0000C6070000}"/>
    <cellStyle name="Comma 4 2 2 2 2 5 2 2" xfId="7986" xr:uid="{00000000-0005-0000-0000-0000C7070000}"/>
    <cellStyle name="Comma 4 2 2 2 2 5 3" xfId="5841" xr:uid="{00000000-0005-0000-0000-0000C8070000}"/>
    <cellStyle name="Comma 4 2 2 2 2 6" xfId="1948" xr:uid="{00000000-0005-0000-0000-0000C9070000}"/>
    <cellStyle name="Comma 4 2 2 2 2 6 2" xfId="4177" xr:uid="{00000000-0005-0000-0000-0000CA070000}"/>
    <cellStyle name="Comma 4 2 2 2 2 6 2 2" xfId="8399" xr:uid="{00000000-0005-0000-0000-0000CB070000}"/>
    <cellStyle name="Comma 4 2 2 2 2 6 3" xfId="6254" xr:uid="{00000000-0005-0000-0000-0000CC070000}"/>
    <cellStyle name="Comma 4 2 2 2 2 7" xfId="2383" xr:uid="{00000000-0005-0000-0000-0000CD070000}"/>
    <cellStyle name="Comma 4 2 2 2 2 7 2" xfId="6667" xr:uid="{00000000-0005-0000-0000-0000CE070000}"/>
    <cellStyle name="Comma 4 2 2 2 2 8" xfId="2380" xr:uid="{00000000-0005-0000-0000-0000CF070000}"/>
    <cellStyle name="Comma 4 2 2 2 2 9" xfId="2761" xr:uid="{00000000-0005-0000-0000-0000D0070000}"/>
    <cellStyle name="Comma 4 2 2 2 2 9 2" xfId="6984" xr:uid="{00000000-0005-0000-0000-0000D1070000}"/>
    <cellStyle name="Comma 4 2 2 2 3" xfId="131" xr:uid="{00000000-0005-0000-0000-0000D2070000}"/>
    <cellStyle name="Comma 4 2 2 2 3 2" xfId="669" xr:uid="{00000000-0005-0000-0000-0000D3070000}"/>
    <cellStyle name="Comma 4 2 2 2 3 2 2" xfId="2940" xr:uid="{00000000-0005-0000-0000-0000D4070000}"/>
    <cellStyle name="Comma 4 2 2 2 3 2 2 2" xfId="7162" xr:uid="{00000000-0005-0000-0000-0000D5070000}"/>
    <cellStyle name="Comma 4 2 2 2 3 2 3" xfId="5017" xr:uid="{00000000-0005-0000-0000-0000D6070000}"/>
    <cellStyle name="Comma 4 2 2 2 3 3" xfId="1122" xr:uid="{00000000-0005-0000-0000-0000D7070000}"/>
    <cellStyle name="Comma 4 2 2 2 3 3 2" xfId="3353" xr:uid="{00000000-0005-0000-0000-0000D8070000}"/>
    <cellStyle name="Comma 4 2 2 2 3 3 2 2" xfId="7575" xr:uid="{00000000-0005-0000-0000-0000D9070000}"/>
    <cellStyle name="Comma 4 2 2 2 3 3 3" xfId="5430" xr:uid="{00000000-0005-0000-0000-0000DA070000}"/>
    <cellStyle name="Comma 4 2 2 2 3 4" xfId="1536" xr:uid="{00000000-0005-0000-0000-0000DB070000}"/>
    <cellStyle name="Comma 4 2 2 2 3 4 2" xfId="3766" xr:uid="{00000000-0005-0000-0000-0000DC070000}"/>
    <cellStyle name="Comma 4 2 2 2 3 4 2 2" xfId="7988" xr:uid="{00000000-0005-0000-0000-0000DD070000}"/>
    <cellStyle name="Comma 4 2 2 2 3 4 3" xfId="5843" xr:uid="{00000000-0005-0000-0000-0000DE070000}"/>
    <cellStyle name="Comma 4 2 2 2 3 5" xfId="1950" xr:uid="{00000000-0005-0000-0000-0000DF070000}"/>
    <cellStyle name="Comma 4 2 2 2 3 5 2" xfId="4179" xr:uid="{00000000-0005-0000-0000-0000E0070000}"/>
    <cellStyle name="Comma 4 2 2 2 3 5 2 2" xfId="8401" xr:uid="{00000000-0005-0000-0000-0000E1070000}"/>
    <cellStyle name="Comma 4 2 2 2 3 5 3" xfId="6256" xr:uid="{00000000-0005-0000-0000-0000E2070000}"/>
    <cellStyle name="Comma 4 2 2 2 3 6" xfId="2385" xr:uid="{00000000-0005-0000-0000-0000E3070000}"/>
    <cellStyle name="Comma 4 2 2 2 3 6 2" xfId="6669" xr:uid="{00000000-0005-0000-0000-0000E4070000}"/>
    <cellStyle name="Comma 4 2 2 2 3 7" xfId="2378" xr:uid="{00000000-0005-0000-0000-0000E5070000}"/>
    <cellStyle name="Comma 4 2 2 2 3 8" xfId="2763" xr:uid="{00000000-0005-0000-0000-0000E6070000}"/>
    <cellStyle name="Comma 4 2 2 2 3 8 2" xfId="6986" xr:uid="{00000000-0005-0000-0000-0000E7070000}"/>
    <cellStyle name="Comma 4 2 2 2 3 9" xfId="4603" xr:uid="{00000000-0005-0000-0000-0000E8070000}"/>
    <cellStyle name="Comma 4 2 2 2 4" xfId="666" xr:uid="{00000000-0005-0000-0000-0000E9070000}"/>
    <cellStyle name="Comma 4 2 2 2 4 2" xfId="2937" xr:uid="{00000000-0005-0000-0000-0000EA070000}"/>
    <cellStyle name="Comma 4 2 2 2 4 2 2" xfId="7159" xr:uid="{00000000-0005-0000-0000-0000EB070000}"/>
    <cellStyle name="Comma 4 2 2 2 4 3" xfId="5014" xr:uid="{00000000-0005-0000-0000-0000EC070000}"/>
    <cellStyle name="Comma 4 2 2 2 5" xfId="1119" xr:uid="{00000000-0005-0000-0000-0000ED070000}"/>
    <cellStyle name="Comma 4 2 2 2 5 2" xfId="3350" xr:uid="{00000000-0005-0000-0000-0000EE070000}"/>
    <cellStyle name="Comma 4 2 2 2 5 2 2" xfId="7572" xr:uid="{00000000-0005-0000-0000-0000EF070000}"/>
    <cellStyle name="Comma 4 2 2 2 5 3" xfId="5427" xr:uid="{00000000-0005-0000-0000-0000F0070000}"/>
    <cellStyle name="Comma 4 2 2 2 6" xfId="1533" xr:uid="{00000000-0005-0000-0000-0000F1070000}"/>
    <cellStyle name="Comma 4 2 2 2 6 2" xfId="3763" xr:uid="{00000000-0005-0000-0000-0000F2070000}"/>
    <cellStyle name="Comma 4 2 2 2 6 2 2" xfId="7985" xr:uid="{00000000-0005-0000-0000-0000F3070000}"/>
    <cellStyle name="Comma 4 2 2 2 6 3" xfId="5840" xr:uid="{00000000-0005-0000-0000-0000F4070000}"/>
    <cellStyle name="Comma 4 2 2 2 7" xfId="1947" xr:uid="{00000000-0005-0000-0000-0000F5070000}"/>
    <cellStyle name="Comma 4 2 2 2 7 2" xfId="4176" xr:uid="{00000000-0005-0000-0000-0000F6070000}"/>
    <cellStyle name="Comma 4 2 2 2 7 2 2" xfId="8398" xr:uid="{00000000-0005-0000-0000-0000F7070000}"/>
    <cellStyle name="Comma 4 2 2 2 7 3" xfId="6253" xr:uid="{00000000-0005-0000-0000-0000F8070000}"/>
    <cellStyle name="Comma 4 2 2 2 8" xfId="2382" xr:uid="{00000000-0005-0000-0000-0000F9070000}"/>
    <cellStyle name="Comma 4 2 2 2 8 2" xfId="6666" xr:uid="{00000000-0005-0000-0000-0000FA070000}"/>
    <cellStyle name="Comma 4 2 2 2 9" xfId="2381" xr:uid="{00000000-0005-0000-0000-0000FB070000}"/>
    <cellStyle name="Comma 4 2 2 3" xfId="132" xr:uid="{00000000-0005-0000-0000-0000FC070000}"/>
    <cellStyle name="Comma 4 2 2 3 10" xfId="4604" xr:uid="{00000000-0005-0000-0000-0000FD070000}"/>
    <cellStyle name="Comma 4 2 2 3 2" xfId="133" xr:uid="{00000000-0005-0000-0000-0000FE070000}"/>
    <cellStyle name="Comma 4 2 2 3 2 2" xfId="671" xr:uid="{00000000-0005-0000-0000-0000FF070000}"/>
    <cellStyle name="Comma 4 2 2 3 2 2 2" xfId="2942" xr:uid="{00000000-0005-0000-0000-000000080000}"/>
    <cellStyle name="Comma 4 2 2 3 2 2 2 2" xfId="7164" xr:uid="{00000000-0005-0000-0000-000001080000}"/>
    <cellStyle name="Comma 4 2 2 3 2 2 3" xfId="5019" xr:uid="{00000000-0005-0000-0000-000002080000}"/>
    <cellStyle name="Comma 4 2 2 3 2 3" xfId="1124" xr:uid="{00000000-0005-0000-0000-000003080000}"/>
    <cellStyle name="Comma 4 2 2 3 2 3 2" xfId="3355" xr:uid="{00000000-0005-0000-0000-000004080000}"/>
    <cellStyle name="Comma 4 2 2 3 2 3 2 2" xfId="7577" xr:uid="{00000000-0005-0000-0000-000005080000}"/>
    <cellStyle name="Comma 4 2 2 3 2 3 3" xfId="5432" xr:uid="{00000000-0005-0000-0000-000006080000}"/>
    <cellStyle name="Comma 4 2 2 3 2 4" xfId="1538" xr:uid="{00000000-0005-0000-0000-000007080000}"/>
    <cellStyle name="Comma 4 2 2 3 2 4 2" xfId="3768" xr:uid="{00000000-0005-0000-0000-000008080000}"/>
    <cellStyle name="Comma 4 2 2 3 2 4 2 2" xfId="7990" xr:uid="{00000000-0005-0000-0000-000009080000}"/>
    <cellStyle name="Comma 4 2 2 3 2 4 3" xfId="5845" xr:uid="{00000000-0005-0000-0000-00000A080000}"/>
    <cellStyle name="Comma 4 2 2 3 2 5" xfId="1952" xr:uid="{00000000-0005-0000-0000-00000B080000}"/>
    <cellStyle name="Comma 4 2 2 3 2 5 2" xfId="4181" xr:uid="{00000000-0005-0000-0000-00000C080000}"/>
    <cellStyle name="Comma 4 2 2 3 2 5 2 2" xfId="8403" xr:uid="{00000000-0005-0000-0000-00000D080000}"/>
    <cellStyle name="Comma 4 2 2 3 2 5 3" xfId="6258" xr:uid="{00000000-0005-0000-0000-00000E080000}"/>
    <cellStyle name="Comma 4 2 2 3 2 6" xfId="2387" xr:uid="{00000000-0005-0000-0000-00000F080000}"/>
    <cellStyle name="Comma 4 2 2 3 2 6 2" xfId="6671" xr:uid="{00000000-0005-0000-0000-000010080000}"/>
    <cellStyle name="Comma 4 2 2 3 2 7" xfId="2376" xr:uid="{00000000-0005-0000-0000-000011080000}"/>
    <cellStyle name="Comma 4 2 2 3 2 8" xfId="2765" xr:uid="{00000000-0005-0000-0000-000012080000}"/>
    <cellStyle name="Comma 4 2 2 3 2 8 2" xfId="6988" xr:uid="{00000000-0005-0000-0000-000013080000}"/>
    <cellStyle name="Comma 4 2 2 3 2 9" xfId="4605" xr:uid="{00000000-0005-0000-0000-000014080000}"/>
    <cellStyle name="Comma 4 2 2 3 3" xfId="670" xr:uid="{00000000-0005-0000-0000-000015080000}"/>
    <cellStyle name="Comma 4 2 2 3 3 2" xfId="2941" xr:uid="{00000000-0005-0000-0000-000016080000}"/>
    <cellStyle name="Comma 4 2 2 3 3 2 2" xfId="7163" xr:uid="{00000000-0005-0000-0000-000017080000}"/>
    <cellStyle name="Comma 4 2 2 3 3 3" xfId="5018" xr:uid="{00000000-0005-0000-0000-000018080000}"/>
    <cellStyle name="Comma 4 2 2 3 4" xfId="1123" xr:uid="{00000000-0005-0000-0000-000019080000}"/>
    <cellStyle name="Comma 4 2 2 3 4 2" xfId="3354" xr:uid="{00000000-0005-0000-0000-00001A080000}"/>
    <cellStyle name="Comma 4 2 2 3 4 2 2" xfId="7576" xr:uid="{00000000-0005-0000-0000-00001B080000}"/>
    <cellStyle name="Comma 4 2 2 3 4 3" xfId="5431" xr:uid="{00000000-0005-0000-0000-00001C080000}"/>
    <cellStyle name="Comma 4 2 2 3 5" xfId="1537" xr:uid="{00000000-0005-0000-0000-00001D080000}"/>
    <cellStyle name="Comma 4 2 2 3 5 2" xfId="3767" xr:uid="{00000000-0005-0000-0000-00001E080000}"/>
    <cellStyle name="Comma 4 2 2 3 5 2 2" xfId="7989" xr:uid="{00000000-0005-0000-0000-00001F080000}"/>
    <cellStyle name="Comma 4 2 2 3 5 3" xfId="5844" xr:uid="{00000000-0005-0000-0000-000020080000}"/>
    <cellStyle name="Comma 4 2 2 3 6" xfId="1951" xr:uid="{00000000-0005-0000-0000-000021080000}"/>
    <cellStyle name="Comma 4 2 2 3 6 2" xfId="4180" xr:uid="{00000000-0005-0000-0000-000022080000}"/>
    <cellStyle name="Comma 4 2 2 3 6 2 2" xfId="8402" xr:uid="{00000000-0005-0000-0000-000023080000}"/>
    <cellStyle name="Comma 4 2 2 3 6 3" xfId="6257" xr:uid="{00000000-0005-0000-0000-000024080000}"/>
    <cellStyle name="Comma 4 2 2 3 7" xfId="2386" xr:uid="{00000000-0005-0000-0000-000025080000}"/>
    <cellStyle name="Comma 4 2 2 3 7 2" xfId="6670" xr:uid="{00000000-0005-0000-0000-000026080000}"/>
    <cellStyle name="Comma 4 2 2 3 8" xfId="2377" xr:uid="{00000000-0005-0000-0000-000027080000}"/>
    <cellStyle name="Comma 4 2 2 3 9" xfId="2764" xr:uid="{00000000-0005-0000-0000-000028080000}"/>
    <cellStyle name="Comma 4 2 2 3 9 2" xfId="6987" xr:uid="{00000000-0005-0000-0000-000029080000}"/>
    <cellStyle name="Comma 4 2 2 4" xfId="134" xr:uid="{00000000-0005-0000-0000-00002A080000}"/>
    <cellStyle name="Comma 4 2 2 4 2" xfId="672" xr:uid="{00000000-0005-0000-0000-00002B080000}"/>
    <cellStyle name="Comma 4 2 2 4 2 2" xfId="2943" xr:uid="{00000000-0005-0000-0000-00002C080000}"/>
    <cellStyle name="Comma 4 2 2 4 2 2 2" xfId="7165" xr:uid="{00000000-0005-0000-0000-00002D080000}"/>
    <cellStyle name="Comma 4 2 2 4 2 3" xfId="5020" xr:uid="{00000000-0005-0000-0000-00002E080000}"/>
    <cellStyle name="Comma 4 2 2 4 3" xfId="1125" xr:uid="{00000000-0005-0000-0000-00002F080000}"/>
    <cellStyle name="Comma 4 2 2 4 3 2" xfId="3356" xr:uid="{00000000-0005-0000-0000-000030080000}"/>
    <cellStyle name="Comma 4 2 2 4 3 2 2" xfId="7578" xr:uid="{00000000-0005-0000-0000-000031080000}"/>
    <cellStyle name="Comma 4 2 2 4 3 3" xfId="5433" xr:uid="{00000000-0005-0000-0000-000032080000}"/>
    <cellStyle name="Comma 4 2 2 4 4" xfId="1539" xr:uid="{00000000-0005-0000-0000-000033080000}"/>
    <cellStyle name="Comma 4 2 2 4 4 2" xfId="3769" xr:uid="{00000000-0005-0000-0000-000034080000}"/>
    <cellStyle name="Comma 4 2 2 4 4 2 2" xfId="7991" xr:uid="{00000000-0005-0000-0000-000035080000}"/>
    <cellStyle name="Comma 4 2 2 4 4 3" xfId="5846" xr:uid="{00000000-0005-0000-0000-000036080000}"/>
    <cellStyle name="Comma 4 2 2 4 5" xfId="1953" xr:uid="{00000000-0005-0000-0000-000037080000}"/>
    <cellStyle name="Comma 4 2 2 4 5 2" xfId="4182" xr:uid="{00000000-0005-0000-0000-000038080000}"/>
    <cellStyle name="Comma 4 2 2 4 5 2 2" xfId="8404" xr:uid="{00000000-0005-0000-0000-000039080000}"/>
    <cellStyle name="Comma 4 2 2 4 5 3" xfId="6259" xr:uid="{00000000-0005-0000-0000-00003A080000}"/>
    <cellStyle name="Comma 4 2 2 4 6" xfId="2388" xr:uid="{00000000-0005-0000-0000-00003B080000}"/>
    <cellStyle name="Comma 4 2 2 4 6 2" xfId="6672" xr:uid="{00000000-0005-0000-0000-00003C080000}"/>
    <cellStyle name="Comma 4 2 2 4 7" xfId="2375" xr:uid="{00000000-0005-0000-0000-00003D080000}"/>
    <cellStyle name="Comma 4 2 2 4 8" xfId="2766" xr:uid="{00000000-0005-0000-0000-00003E080000}"/>
    <cellStyle name="Comma 4 2 2 4 8 2" xfId="6989" xr:uid="{00000000-0005-0000-0000-00003F080000}"/>
    <cellStyle name="Comma 4 2 2 4 9" xfId="4606" xr:uid="{00000000-0005-0000-0000-000040080000}"/>
    <cellStyle name="Comma 4 2 2 5" xfId="135" xr:uid="{00000000-0005-0000-0000-000041080000}"/>
    <cellStyle name="Comma 4 2 2 5 2" xfId="673" xr:uid="{00000000-0005-0000-0000-000042080000}"/>
    <cellStyle name="Comma 4 2 2 5 2 2" xfId="2944" xr:uid="{00000000-0005-0000-0000-000043080000}"/>
    <cellStyle name="Comma 4 2 2 5 2 2 2" xfId="7166" xr:uid="{00000000-0005-0000-0000-000044080000}"/>
    <cellStyle name="Comma 4 2 2 5 2 3" xfId="5021" xr:uid="{00000000-0005-0000-0000-000045080000}"/>
    <cellStyle name="Comma 4 2 2 5 3" xfId="1126" xr:uid="{00000000-0005-0000-0000-000046080000}"/>
    <cellStyle name="Comma 4 2 2 5 3 2" xfId="3357" xr:uid="{00000000-0005-0000-0000-000047080000}"/>
    <cellStyle name="Comma 4 2 2 5 3 2 2" xfId="7579" xr:uid="{00000000-0005-0000-0000-000048080000}"/>
    <cellStyle name="Comma 4 2 2 5 3 3" xfId="5434" xr:uid="{00000000-0005-0000-0000-000049080000}"/>
    <cellStyle name="Comma 4 2 2 5 4" xfId="1540" xr:uid="{00000000-0005-0000-0000-00004A080000}"/>
    <cellStyle name="Comma 4 2 2 5 4 2" xfId="3770" xr:uid="{00000000-0005-0000-0000-00004B080000}"/>
    <cellStyle name="Comma 4 2 2 5 4 2 2" xfId="7992" xr:uid="{00000000-0005-0000-0000-00004C080000}"/>
    <cellStyle name="Comma 4 2 2 5 4 3" xfId="5847" xr:uid="{00000000-0005-0000-0000-00004D080000}"/>
    <cellStyle name="Comma 4 2 2 5 5" xfId="1954" xr:uid="{00000000-0005-0000-0000-00004E080000}"/>
    <cellStyle name="Comma 4 2 2 5 5 2" xfId="4183" xr:uid="{00000000-0005-0000-0000-00004F080000}"/>
    <cellStyle name="Comma 4 2 2 5 5 2 2" xfId="8405" xr:uid="{00000000-0005-0000-0000-000050080000}"/>
    <cellStyle name="Comma 4 2 2 5 5 3" xfId="6260" xr:uid="{00000000-0005-0000-0000-000051080000}"/>
    <cellStyle name="Comma 4 2 2 5 6" xfId="2389" xr:uid="{00000000-0005-0000-0000-000052080000}"/>
    <cellStyle name="Comma 4 2 2 5 6 2" xfId="6673" xr:uid="{00000000-0005-0000-0000-000053080000}"/>
    <cellStyle name="Comma 4 2 2 5 7" xfId="2374" xr:uid="{00000000-0005-0000-0000-000054080000}"/>
    <cellStyle name="Comma 4 2 2 5 8" xfId="2767" xr:uid="{00000000-0005-0000-0000-000055080000}"/>
    <cellStyle name="Comma 4 2 2 5 8 2" xfId="6990" xr:uid="{00000000-0005-0000-0000-000056080000}"/>
    <cellStyle name="Comma 4 2 2 5 9" xfId="4607" xr:uid="{00000000-0005-0000-0000-000057080000}"/>
    <cellStyle name="Comma 4 2 3" xfId="136" xr:uid="{00000000-0005-0000-0000-000058080000}"/>
    <cellStyle name="Comma 4 2 3 10" xfId="2768" xr:uid="{00000000-0005-0000-0000-000059080000}"/>
    <cellStyle name="Comma 4 2 3 10 2" xfId="6991" xr:uid="{00000000-0005-0000-0000-00005A080000}"/>
    <cellStyle name="Comma 4 2 3 11" xfId="4608" xr:uid="{00000000-0005-0000-0000-00005B080000}"/>
    <cellStyle name="Comma 4 2 3 2" xfId="137" xr:uid="{00000000-0005-0000-0000-00005C080000}"/>
    <cellStyle name="Comma 4 2 3 2 10" xfId="4609" xr:uid="{00000000-0005-0000-0000-00005D080000}"/>
    <cellStyle name="Comma 4 2 3 2 2" xfId="138" xr:uid="{00000000-0005-0000-0000-00005E080000}"/>
    <cellStyle name="Comma 4 2 3 2 2 2" xfId="676" xr:uid="{00000000-0005-0000-0000-00005F080000}"/>
    <cellStyle name="Comma 4 2 3 2 2 2 2" xfId="2947" xr:uid="{00000000-0005-0000-0000-000060080000}"/>
    <cellStyle name="Comma 4 2 3 2 2 2 2 2" xfId="7169" xr:uid="{00000000-0005-0000-0000-000061080000}"/>
    <cellStyle name="Comma 4 2 3 2 2 2 3" xfId="5024" xr:uid="{00000000-0005-0000-0000-000062080000}"/>
    <cellStyle name="Comma 4 2 3 2 2 3" xfId="1129" xr:uid="{00000000-0005-0000-0000-000063080000}"/>
    <cellStyle name="Comma 4 2 3 2 2 3 2" xfId="3360" xr:uid="{00000000-0005-0000-0000-000064080000}"/>
    <cellStyle name="Comma 4 2 3 2 2 3 2 2" xfId="7582" xr:uid="{00000000-0005-0000-0000-000065080000}"/>
    <cellStyle name="Comma 4 2 3 2 2 3 3" xfId="5437" xr:uid="{00000000-0005-0000-0000-000066080000}"/>
    <cellStyle name="Comma 4 2 3 2 2 4" xfId="1543" xr:uid="{00000000-0005-0000-0000-000067080000}"/>
    <cellStyle name="Comma 4 2 3 2 2 4 2" xfId="3773" xr:uid="{00000000-0005-0000-0000-000068080000}"/>
    <cellStyle name="Comma 4 2 3 2 2 4 2 2" xfId="7995" xr:uid="{00000000-0005-0000-0000-000069080000}"/>
    <cellStyle name="Comma 4 2 3 2 2 4 3" xfId="5850" xr:uid="{00000000-0005-0000-0000-00006A080000}"/>
    <cellStyle name="Comma 4 2 3 2 2 5" xfId="1957" xr:uid="{00000000-0005-0000-0000-00006B080000}"/>
    <cellStyle name="Comma 4 2 3 2 2 5 2" xfId="4186" xr:uid="{00000000-0005-0000-0000-00006C080000}"/>
    <cellStyle name="Comma 4 2 3 2 2 5 2 2" xfId="8408" xr:uid="{00000000-0005-0000-0000-00006D080000}"/>
    <cellStyle name="Comma 4 2 3 2 2 5 3" xfId="6263" xr:uid="{00000000-0005-0000-0000-00006E080000}"/>
    <cellStyle name="Comma 4 2 3 2 2 6" xfId="2392" xr:uid="{00000000-0005-0000-0000-00006F080000}"/>
    <cellStyle name="Comma 4 2 3 2 2 6 2" xfId="6676" xr:uid="{00000000-0005-0000-0000-000070080000}"/>
    <cellStyle name="Comma 4 2 3 2 2 7" xfId="2371" xr:uid="{00000000-0005-0000-0000-000071080000}"/>
    <cellStyle name="Comma 4 2 3 2 2 8" xfId="2770" xr:uid="{00000000-0005-0000-0000-000072080000}"/>
    <cellStyle name="Comma 4 2 3 2 2 8 2" xfId="6993" xr:uid="{00000000-0005-0000-0000-000073080000}"/>
    <cellStyle name="Comma 4 2 3 2 2 9" xfId="4610" xr:uid="{00000000-0005-0000-0000-000074080000}"/>
    <cellStyle name="Comma 4 2 3 2 3" xfId="675" xr:uid="{00000000-0005-0000-0000-000075080000}"/>
    <cellStyle name="Comma 4 2 3 2 3 2" xfId="2946" xr:uid="{00000000-0005-0000-0000-000076080000}"/>
    <cellStyle name="Comma 4 2 3 2 3 2 2" xfId="7168" xr:uid="{00000000-0005-0000-0000-000077080000}"/>
    <cellStyle name="Comma 4 2 3 2 3 3" xfId="5023" xr:uid="{00000000-0005-0000-0000-000078080000}"/>
    <cellStyle name="Comma 4 2 3 2 4" xfId="1128" xr:uid="{00000000-0005-0000-0000-000079080000}"/>
    <cellStyle name="Comma 4 2 3 2 4 2" xfId="3359" xr:uid="{00000000-0005-0000-0000-00007A080000}"/>
    <cellStyle name="Comma 4 2 3 2 4 2 2" xfId="7581" xr:uid="{00000000-0005-0000-0000-00007B080000}"/>
    <cellStyle name="Comma 4 2 3 2 4 3" xfId="5436" xr:uid="{00000000-0005-0000-0000-00007C080000}"/>
    <cellStyle name="Comma 4 2 3 2 5" xfId="1542" xr:uid="{00000000-0005-0000-0000-00007D080000}"/>
    <cellStyle name="Comma 4 2 3 2 5 2" xfId="3772" xr:uid="{00000000-0005-0000-0000-00007E080000}"/>
    <cellStyle name="Comma 4 2 3 2 5 2 2" xfId="7994" xr:uid="{00000000-0005-0000-0000-00007F080000}"/>
    <cellStyle name="Comma 4 2 3 2 5 3" xfId="5849" xr:uid="{00000000-0005-0000-0000-000080080000}"/>
    <cellStyle name="Comma 4 2 3 2 6" xfId="1956" xr:uid="{00000000-0005-0000-0000-000081080000}"/>
    <cellStyle name="Comma 4 2 3 2 6 2" xfId="4185" xr:uid="{00000000-0005-0000-0000-000082080000}"/>
    <cellStyle name="Comma 4 2 3 2 6 2 2" xfId="8407" xr:uid="{00000000-0005-0000-0000-000083080000}"/>
    <cellStyle name="Comma 4 2 3 2 6 3" xfId="6262" xr:uid="{00000000-0005-0000-0000-000084080000}"/>
    <cellStyle name="Comma 4 2 3 2 7" xfId="2391" xr:uid="{00000000-0005-0000-0000-000085080000}"/>
    <cellStyle name="Comma 4 2 3 2 7 2" xfId="6675" xr:uid="{00000000-0005-0000-0000-000086080000}"/>
    <cellStyle name="Comma 4 2 3 2 8" xfId="2372" xr:uid="{00000000-0005-0000-0000-000087080000}"/>
    <cellStyle name="Comma 4 2 3 2 9" xfId="2769" xr:uid="{00000000-0005-0000-0000-000088080000}"/>
    <cellStyle name="Comma 4 2 3 2 9 2" xfId="6992" xr:uid="{00000000-0005-0000-0000-000089080000}"/>
    <cellStyle name="Comma 4 2 3 3" xfId="139" xr:uid="{00000000-0005-0000-0000-00008A080000}"/>
    <cellStyle name="Comma 4 2 3 3 2" xfId="677" xr:uid="{00000000-0005-0000-0000-00008B080000}"/>
    <cellStyle name="Comma 4 2 3 3 2 2" xfId="2948" xr:uid="{00000000-0005-0000-0000-00008C080000}"/>
    <cellStyle name="Comma 4 2 3 3 2 2 2" xfId="7170" xr:uid="{00000000-0005-0000-0000-00008D080000}"/>
    <cellStyle name="Comma 4 2 3 3 2 3" xfId="5025" xr:uid="{00000000-0005-0000-0000-00008E080000}"/>
    <cellStyle name="Comma 4 2 3 3 3" xfId="1130" xr:uid="{00000000-0005-0000-0000-00008F080000}"/>
    <cellStyle name="Comma 4 2 3 3 3 2" xfId="3361" xr:uid="{00000000-0005-0000-0000-000090080000}"/>
    <cellStyle name="Comma 4 2 3 3 3 2 2" xfId="7583" xr:uid="{00000000-0005-0000-0000-000091080000}"/>
    <cellStyle name="Comma 4 2 3 3 3 3" xfId="5438" xr:uid="{00000000-0005-0000-0000-000092080000}"/>
    <cellStyle name="Comma 4 2 3 3 4" xfId="1544" xr:uid="{00000000-0005-0000-0000-000093080000}"/>
    <cellStyle name="Comma 4 2 3 3 4 2" xfId="3774" xr:uid="{00000000-0005-0000-0000-000094080000}"/>
    <cellStyle name="Comma 4 2 3 3 4 2 2" xfId="7996" xr:uid="{00000000-0005-0000-0000-000095080000}"/>
    <cellStyle name="Comma 4 2 3 3 4 3" xfId="5851" xr:uid="{00000000-0005-0000-0000-000096080000}"/>
    <cellStyle name="Comma 4 2 3 3 5" xfId="1958" xr:uid="{00000000-0005-0000-0000-000097080000}"/>
    <cellStyle name="Comma 4 2 3 3 5 2" xfId="4187" xr:uid="{00000000-0005-0000-0000-000098080000}"/>
    <cellStyle name="Comma 4 2 3 3 5 2 2" xfId="8409" xr:uid="{00000000-0005-0000-0000-000099080000}"/>
    <cellStyle name="Comma 4 2 3 3 5 3" xfId="6264" xr:uid="{00000000-0005-0000-0000-00009A080000}"/>
    <cellStyle name="Comma 4 2 3 3 6" xfId="2393" xr:uid="{00000000-0005-0000-0000-00009B080000}"/>
    <cellStyle name="Comma 4 2 3 3 6 2" xfId="6677" xr:uid="{00000000-0005-0000-0000-00009C080000}"/>
    <cellStyle name="Comma 4 2 3 3 7" xfId="2370" xr:uid="{00000000-0005-0000-0000-00009D080000}"/>
    <cellStyle name="Comma 4 2 3 3 8" xfId="2771" xr:uid="{00000000-0005-0000-0000-00009E080000}"/>
    <cellStyle name="Comma 4 2 3 3 8 2" xfId="6994" xr:uid="{00000000-0005-0000-0000-00009F080000}"/>
    <cellStyle name="Comma 4 2 3 3 9" xfId="4611" xr:uid="{00000000-0005-0000-0000-0000A0080000}"/>
    <cellStyle name="Comma 4 2 3 4" xfId="674" xr:uid="{00000000-0005-0000-0000-0000A1080000}"/>
    <cellStyle name="Comma 4 2 3 4 2" xfId="2945" xr:uid="{00000000-0005-0000-0000-0000A2080000}"/>
    <cellStyle name="Comma 4 2 3 4 2 2" xfId="7167" xr:uid="{00000000-0005-0000-0000-0000A3080000}"/>
    <cellStyle name="Comma 4 2 3 4 3" xfId="5022" xr:uid="{00000000-0005-0000-0000-0000A4080000}"/>
    <cellStyle name="Comma 4 2 3 5" xfId="1127" xr:uid="{00000000-0005-0000-0000-0000A5080000}"/>
    <cellStyle name="Comma 4 2 3 5 2" xfId="3358" xr:uid="{00000000-0005-0000-0000-0000A6080000}"/>
    <cellStyle name="Comma 4 2 3 5 2 2" xfId="7580" xr:uid="{00000000-0005-0000-0000-0000A7080000}"/>
    <cellStyle name="Comma 4 2 3 5 3" xfId="5435" xr:uid="{00000000-0005-0000-0000-0000A8080000}"/>
    <cellStyle name="Comma 4 2 3 6" xfId="1541" xr:uid="{00000000-0005-0000-0000-0000A9080000}"/>
    <cellStyle name="Comma 4 2 3 6 2" xfId="3771" xr:uid="{00000000-0005-0000-0000-0000AA080000}"/>
    <cellStyle name="Comma 4 2 3 6 2 2" xfId="7993" xr:uid="{00000000-0005-0000-0000-0000AB080000}"/>
    <cellStyle name="Comma 4 2 3 6 3" xfId="5848" xr:uid="{00000000-0005-0000-0000-0000AC080000}"/>
    <cellStyle name="Comma 4 2 3 7" xfId="1955" xr:uid="{00000000-0005-0000-0000-0000AD080000}"/>
    <cellStyle name="Comma 4 2 3 7 2" xfId="4184" xr:uid="{00000000-0005-0000-0000-0000AE080000}"/>
    <cellStyle name="Comma 4 2 3 7 2 2" xfId="8406" xr:uid="{00000000-0005-0000-0000-0000AF080000}"/>
    <cellStyle name="Comma 4 2 3 7 3" xfId="6261" xr:uid="{00000000-0005-0000-0000-0000B0080000}"/>
    <cellStyle name="Comma 4 2 3 8" xfId="2390" xr:uid="{00000000-0005-0000-0000-0000B1080000}"/>
    <cellStyle name="Comma 4 2 3 8 2" xfId="6674" xr:uid="{00000000-0005-0000-0000-0000B2080000}"/>
    <cellStyle name="Comma 4 2 3 9" xfId="2373" xr:uid="{00000000-0005-0000-0000-0000B3080000}"/>
    <cellStyle name="Comma 4 2 4" xfId="140" xr:uid="{00000000-0005-0000-0000-0000B4080000}"/>
    <cellStyle name="Comma 4 2 4 10" xfId="4612" xr:uid="{00000000-0005-0000-0000-0000B5080000}"/>
    <cellStyle name="Comma 4 2 4 2" xfId="141" xr:uid="{00000000-0005-0000-0000-0000B6080000}"/>
    <cellStyle name="Comma 4 2 4 2 2" xfId="679" xr:uid="{00000000-0005-0000-0000-0000B7080000}"/>
    <cellStyle name="Comma 4 2 4 2 2 2" xfId="2950" xr:uid="{00000000-0005-0000-0000-0000B8080000}"/>
    <cellStyle name="Comma 4 2 4 2 2 2 2" xfId="7172" xr:uid="{00000000-0005-0000-0000-0000B9080000}"/>
    <cellStyle name="Comma 4 2 4 2 2 3" xfId="5027" xr:uid="{00000000-0005-0000-0000-0000BA080000}"/>
    <cellStyle name="Comma 4 2 4 2 3" xfId="1132" xr:uid="{00000000-0005-0000-0000-0000BB080000}"/>
    <cellStyle name="Comma 4 2 4 2 3 2" xfId="3363" xr:uid="{00000000-0005-0000-0000-0000BC080000}"/>
    <cellStyle name="Comma 4 2 4 2 3 2 2" xfId="7585" xr:uid="{00000000-0005-0000-0000-0000BD080000}"/>
    <cellStyle name="Comma 4 2 4 2 3 3" xfId="5440" xr:uid="{00000000-0005-0000-0000-0000BE080000}"/>
    <cellStyle name="Comma 4 2 4 2 4" xfId="1546" xr:uid="{00000000-0005-0000-0000-0000BF080000}"/>
    <cellStyle name="Comma 4 2 4 2 4 2" xfId="3776" xr:uid="{00000000-0005-0000-0000-0000C0080000}"/>
    <cellStyle name="Comma 4 2 4 2 4 2 2" xfId="7998" xr:uid="{00000000-0005-0000-0000-0000C1080000}"/>
    <cellStyle name="Comma 4 2 4 2 4 3" xfId="5853" xr:uid="{00000000-0005-0000-0000-0000C2080000}"/>
    <cellStyle name="Comma 4 2 4 2 5" xfId="1960" xr:uid="{00000000-0005-0000-0000-0000C3080000}"/>
    <cellStyle name="Comma 4 2 4 2 5 2" xfId="4189" xr:uid="{00000000-0005-0000-0000-0000C4080000}"/>
    <cellStyle name="Comma 4 2 4 2 5 2 2" xfId="8411" xr:uid="{00000000-0005-0000-0000-0000C5080000}"/>
    <cellStyle name="Comma 4 2 4 2 5 3" xfId="6266" xr:uid="{00000000-0005-0000-0000-0000C6080000}"/>
    <cellStyle name="Comma 4 2 4 2 6" xfId="2395" xr:uid="{00000000-0005-0000-0000-0000C7080000}"/>
    <cellStyle name="Comma 4 2 4 2 6 2" xfId="6679" xr:uid="{00000000-0005-0000-0000-0000C8080000}"/>
    <cellStyle name="Comma 4 2 4 2 7" xfId="2368" xr:uid="{00000000-0005-0000-0000-0000C9080000}"/>
    <cellStyle name="Comma 4 2 4 2 8" xfId="2773" xr:uid="{00000000-0005-0000-0000-0000CA080000}"/>
    <cellStyle name="Comma 4 2 4 2 8 2" xfId="6996" xr:uid="{00000000-0005-0000-0000-0000CB080000}"/>
    <cellStyle name="Comma 4 2 4 2 9" xfId="4613" xr:uid="{00000000-0005-0000-0000-0000CC080000}"/>
    <cellStyle name="Comma 4 2 4 3" xfId="678" xr:uid="{00000000-0005-0000-0000-0000CD080000}"/>
    <cellStyle name="Comma 4 2 4 3 2" xfId="2949" xr:uid="{00000000-0005-0000-0000-0000CE080000}"/>
    <cellStyle name="Comma 4 2 4 3 2 2" xfId="7171" xr:uid="{00000000-0005-0000-0000-0000CF080000}"/>
    <cellStyle name="Comma 4 2 4 3 3" xfId="5026" xr:uid="{00000000-0005-0000-0000-0000D0080000}"/>
    <cellStyle name="Comma 4 2 4 4" xfId="1131" xr:uid="{00000000-0005-0000-0000-0000D1080000}"/>
    <cellStyle name="Comma 4 2 4 4 2" xfId="3362" xr:uid="{00000000-0005-0000-0000-0000D2080000}"/>
    <cellStyle name="Comma 4 2 4 4 2 2" xfId="7584" xr:uid="{00000000-0005-0000-0000-0000D3080000}"/>
    <cellStyle name="Comma 4 2 4 4 3" xfId="5439" xr:uid="{00000000-0005-0000-0000-0000D4080000}"/>
    <cellStyle name="Comma 4 2 4 5" xfId="1545" xr:uid="{00000000-0005-0000-0000-0000D5080000}"/>
    <cellStyle name="Comma 4 2 4 5 2" xfId="3775" xr:uid="{00000000-0005-0000-0000-0000D6080000}"/>
    <cellStyle name="Comma 4 2 4 5 2 2" xfId="7997" xr:uid="{00000000-0005-0000-0000-0000D7080000}"/>
    <cellStyle name="Comma 4 2 4 5 3" xfId="5852" xr:uid="{00000000-0005-0000-0000-0000D8080000}"/>
    <cellStyle name="Comma 4 2 4 6" xfId="1959" xr:uid="{00000000-0005-0000-0000-0000D9080000}"/>
    <cellStyle name="Comma 4 2 4 6 2" xfId="4188" xr:uid="{00000000-0005-0000-0000-0000DA080000}"/>
    <cellStyle name="Comma 4 2 4 6 2 2" xfId="8410" xr:uid="{00000000-0005-0000-0000-0000DB080000}"/>
    <cellStyle name="Comma 4 2 4 6 3" xfId="6265" xr:uid="{00000000-0005-0000-0000-0000DC080000}"/>
    <cellStyle name="Comma 4 2 4 7" xfId="2394" xr:uid="{00000000-0005-0000-0000-0000DD080000}"/>
    <cellStyle name="Comma 4 2 4 7 2" xfId="6678" xr:uid="{00000000-0005-0000-0000-0000DE080000}"/>
    <cellStyle name="Comma 4 2 4 8" xfId="2369" xr:uid="{00000000-0005-0000-0000-0000DF080000}"/>
    <cellStyle name="Comma 4 2 4 9" xfId="2772" xr:uid="{00000000-0005-0000-0000-0000E0080000}"/>
    <cellStyle name="Comma 4 2 4 9 2" xfId="6995" xr:uid="{00000000-0005-0000-0000-0000E1080000}"/>
    <cellStyle name="Comma 4 2 5" xfId="142" xr:uid="{00000000-0005-0000-0000-0000E2080000}"/>
    <cellStyle name="Comma 4 2 5 2" xfId="680" xr:uid="{00000000-0005-0000-0000-0000E3080000}"/>
    <cellStyle name="Comma 4 2 5 2 2" xfId="2951" xr:uid="{00000000-0005-0000-0000-0000E4080000}"/>
    <cellStyle name="Comma 4 2 5 2 2 2" xfId="7173" xr:uid="{00000000-0005-0000-0000-0000E5080000}"/>
    <cellStyle name="Comma 4 2 5 2 3" xfId="5028" xr:uid="{00000000-0005-0000-0000-0000E6080000}"/>
    <cellStyle name="Comma 4 2 5 3" xfId="1133" xr:uid="{00000000-0005-0000-0000-0000E7080000}"/>
    <cellStyle name="Comma 4 2 5 3 2" xfId="3364" xr:uid="{00000000-0005-0000-0000-0000E8080000}"/>
    <cellStyle name="Comma 4 2 5 3 2 2" xfId="7586" xr:uid="{00000000-0005-0000-0000-0000E9080000}"/>
    <cellStyle name="Comma 4 2 5 3 3" xfId="5441" xr:uid="{00000000-0005-0000-0000-0000EA080000}"/>
    <cellStyle name="Comma 4 2 5 4" xfId="1547" xr:uid="{00000000-0005-0000-0000-0000EB080000}"/>
    <cellStyle name="Comma 4 2 5 4 2" xfId="3777" xr:uid="{00000000-0005-0000-0000-0000EC080000}"/>
    <cellStyle name="Comma 4 2 5 4 2 2" xfId="7999" xr:uid="{00000000-0005-0000-0000-0000ED080000}"/>
    <cellStyle name="Comma 4 2 5 4 3" xfId="5854" xr:uid="{00000000-0005-0000-0000-0000EE080000}"/>
    <cellStyle name="Comma 4 2 5 5" xfId="1961" xr:uid="{00000000-0005-0000-0000-0000EF080000}"/>
    <cellStyle name="Comma 4 2 5 5 2" xfId="4190" xr:uid="{00000000-0005-0000-0000-0000F0080000}"/>
    <cellStyle name="Comma 4 2 5 5 2 2" xfId="8412" xr:uid="{00000000-0005-0000-0000-0000F1080000}"/>
    <cellStyle name="Comma 4 2 5 5 3" xfId="6267" xr:uid="{00000000-0005-0000-0000-0000F2080000}"/>
    <cellStyle name="Comma 4 2 5 6" xfId="2396" xr:uid="{00000000-0005-0000-0000-0000F3080000}"/>
    <cellStyle name="Comma 4 2 5 6 2" xfId="6680" xr:uid="{00000000-0005-0000-0000-0000F4080000}"/>
    <cellStyle name="Comma 4 2 5 7" xfId="2367" xr:uid="{00000000-0005-0000-0000-0000F5080000}"/>
    <cellStyle name="Comma 4 2 5 8" xfId="2774" xr:uid="{00000000-0005-0000-0000-0000F6080000}"/>
    <cellStyle name="Comma 4 2 5 8 2" xfId="6997" xr:uid="{00000000-0005-0000-0000-0000F7080000}"/>
    <cellStyle name="Comma 4 2 5 9" xfId="4614" xr:uid="{00000000-0005-0000-0000-0000F8080000}"/>
    <cellStyle name="Comma 4 2 6" xfId="143" xr:uid="{00000000-0005-0000-0000-0000F9080000}"/>
    <cellStyle name="Comma 4 2 6 2" xfId="681" xr:uid="{00000000-0005-0000-0000-0000FA080000}"/>
    <cellStyle name="Comma 4 2 6 2 2" xfId="2952" xr:uid="{00000000-0005-0000-0000-0000FB080000}"/>
    <cellStyle name="Comma 4 2 6 2 2 2" xfId="7174" xr:uid="{00000000-0005-0000-0000-0000FC080000}"/>
    <cellStyle name="Comma 4 2 6 2 3" xfId="5029" xr:uid="{00000000-0005-0000-0000-0000FD080000}"/>
    <cellStyle name="Comma 4 2 6 3" xfId="1134" xr:uid="{00000000-0005-0000-0000-0000FE080000}"/>
    <cellStyle name="Comma 4 2 6 3 2" xfId="3365" xr:uid="{00000000-0005-0000-0000-0000FF080000}"/>
    <cellStyle name="Comma 4 2 6 3 2 2" xfId="7587" xr:uid="{00000000-0005-0000-0000-000000090000}"/>
    <cellStyle name="Comma 4 2 6 3 3" xfId="5442" xr:uid="{00000000-0005-0000-0000-000001090000}"/>
    <cellStyle name="Comma 4 2 6 4" xfId="1548" xr:uid="{00000000-0005-0000-0000-000002090000}"/>
    <cellStyle name="Comma 4 2 6 4 2" xfId="3778" xr:uid="{00000000-0005-0000-0000-000003090000}"/>
    <cellStyle name="Comma 4 2 6 4 2 2" xfId="8000" xr:uid="{00000000-0005-0000-0000-000004090000}"/>
    <cellStyle name="Comma 4 2 6 4 3" xfId="5855" xr:uid="{00000000-0005-0000-0000-000005090000}"/>
    <cellStyle name="Comma 4 2 6 5" xfId="1962" xr:uid="{00000000-0005-0000-0000-000006090000}"/>
    <cellStyle name="Comma 4 2 6 5 2" xfId="4191" xr:uid="{00000000-0005-0000-0000-000007090000}"/>
    <cellStyle name="Comma 4 2 6 5 2 2" xfId="8413" xr:uid="{00000000-0005-0000-0000-000008090000}"/>
    <cellStyle name="Comma 4 2 6 5 3" xfId="6268" xr:uid="{00000000-0005-0000-0000-000009090000}"/>
    <cellStyle name="Comma 4 2 6 6" xfId="2397" xr:uid="{00000000-0005-0000-0000-00000A090000}"/>
    <cellStyle name="Comma 4 2 6 6 2" xfId="6681" xr:uid="{00000000-0005-0000-0000-00000B090000}"/>
    <cellStyle name="Comma 4 2 6 7" xfId="2366" xr:uid="{00000000-0005-0000-0000-00000C090000}"/>
    <cellStyle name="Comma 4 2 6 8" xfId="2775" xr:uid="{00000000-0005-0000-0000-00000D090000}"/>
    <cellStyle name="Comma 4 2 6 8 2" xfId="6998" xr:uid="{00000000-0005-0000-0000-00000E090000}"/>
    <cellStyle name="Comma 4 2 6 9" xfId="4615" xr:uid="{00000000-0005-0000-0000-00000F090000}"/>
    <cellStyle name="Comma 4 3" xfId="144" xr:uid="{00000000-0005-0000-0000-000010090000}"/>
    <cellStyle name="Comma 4 3 2" xfId="145" xr:uid="{00000000-0005-0000-0000-000011090000}"/>
    <cellStyle name="Comma 4 3 2 10" xfId="2776" xr:uid="{00000000-0005-0000-0000-000012090000}"/>
    <cellStyle name="Comma 4 3 2 10 2" xfId="6999" xr:uid="{00000000-0005-0000-0000-000013090000}"/>
    <cellStyle name="Comma 4 3 2 11" xfId="4616" xr:uid="{00000000-0005-0000-0000-000014090000}"/>
    <cellStyle name="Comma 4 3 2 2" xfId="146" xr:uid="{00000000-0005-0000-0000-000015090000}"/>
    <cellStyle name="Comma 4 3 2 2 10" xfId="4617" xr:uid="{00000000-0005-0000-0000-000016090000}"/>
    <cellStyle name="Comma 4 3 2 2 2" xfId="147" xr:uid="{00000000-0005-0000-0000-000017090000}"/>
    <cellStyle name="Comma 4 3 2 2 2 2" xfId="684" xr:uid="{00000000-0005-0000-0000-000018090000}"/>
    <cellStyle name="Comma 4 3 2 2 2 2 2" xfId="2955" xr:uid="{00000000-0005-0000-0000-000019090000}"/>
    <cellStyle name="Comma 4 3 2 2 2 2 2 2" xfId="7177" xr:uid="{00000000-0005-0000-0000-00001A090000}"/>
    <cellStyle name="Comma 4 3 2 2 2 2 3" xfId="5032" xr:uid="{00000000-0005-0000-0000-00001B090000}"/>
    <cellStyle name="Comma 4 3 2 2 2 3" xfId="1137" xr:uid="{00000000-0005-0000-0000-00001C090000}"/>
    <cellStyle name="Comma 4 3 2 2 2 3 2" xfId="3368" xr:uid="{00000000-0005-0000-0000-00001D090000}"/>
    <cellStyle name="Comma 4 3 2 2 2 3 2 2" xfId="7590" xr:uid="{00000000-0005-0000-0000-00001E090000}"/>
    <cellStyle name="Comma 4 3 2 2 2 3 3" xfId="5445" xr:uid="{00000000-0005-0000-0000-00001F090000}"/>
    <cellStyle name="Comma 4 3 2 2 2 4" xfId="1551" xr:uid="{00000000-0005-0000-0000-000020090000}"/>
    <cellStyle name="Comma 4 3 2 2 2 4 2" xfId="3781" xr:uid="{00000000-0005-0000-0000-000021090000}"/>
    <cellStyle name="Comma 4 3 2 2 2 4 2 2" xfId="8003" xr:uid="{00000000-0005-0000-0000-000022090000}"/>
    <cellStyle name="Comma 4 3 2 2 2 4 3" xfId="5858" xr:uid="{00000000-0005-0000-0000-000023090000}"/>
    <cellStyle name="Comma 4 3 2 2 2 5" xfId="1965" xr:uid="{00000000-0005-0000-0000-000024090000}"/>
    <cellStyle name="Comma 4 3 2 2 2 5 2" xfId="4194" xr:uid="{00000000-0005-0000-0000-000025090000}"/>
    <cellStyle name="Comma 4 3 2 2 2 5 2 2" xfId="8416" xr:uid="{00000000-0005-0000-0000-000026090000}"/>
    <cellStyle name="Comma 4 3 2 2 2 5 3" xfId="6271" xr:uid="{00000000-0005-0000-0000-000027090000}"/>
    <cellStyle name="Comma 4 3 2 2 2 6" xfId="2400" xr:uid="{00000000-0005-0000-0000-000028090000}"/>
    <cellStyle name="Comma 4 3 2 2 2 6 2" xfId="6684" xr:uid="{00000000-0005-0000-0000-000029090000}"/>
    <cellStyle name="Comma 4 3 2 2 2 7" xfId="2363" xr:uid="{00000000-0005-0000-0000-00002A090000}"/>
    <cellStyle name="Comma 4 3 2 2 2 8" xfId="2778" xr:uid="{00000000-0005-0000-0000-00002B090000}"/>
    <cellStyle name="Comma 4 3 2 2 2 8 2" xfId="7001" xr:uid="{00000000-0005-0000-0000-00002C090000}"/>
    <cellStyle name="Comma 4 3 2 2 2 9" xfId="4618" xr:uid="{00000000-0005-0000-0000-00002D090000}"/>
    <cellStyle name="Comma 4 3 2 2 3" xfId="683" xr:uid="{00000000-0005-0000-0000-00002E090000}"/>
    <cellStyle name="Comma 4 3 2 2 3 2" xfId="2954" xr:uid="{00000000-0005-0000-0000-00002F090000}"/>
    <cellStyle name="Comma 4 3 2 2 3 2 2" xfId="7176" xr:uid="{00000000-0005-0000-0000-000030090000}"/>
    <cellStyle name="Comma 4 3 2 2 3 3" xfId="5031" xr:uid="{00000000-0005-0000-0000-000031090000}"/>
    <cellStyle name="Comma 4 3 2 2 4" xfId="1136" xr:uid="{00000000-0005-0000-0000-000032090000}"/>
    <cellStyle name="Comma 4 3 2 2 4 2" xfId="3367" xr:uid="{00000000-0005-0000-0000-000033090000}"/>
    <cellStyle name="Comma 4 3 2 2 4 2 2" xfId="7589" xr:uid="{00000000-0005-0000-0000-000034090000}"/>
    <cellStyle name="Comma 4 3 2 2 4 3" xfId="5444" xr:uid="{00000000-0005-0000-0000-000035090000}"/>
    <cellStyle name="Comma 4 3 2 2 5" xfId="1550" xr:uid="{00000000-0005-0000-0000-000036090000}"/>
    <cellStyle name="Comma 4 3 2 2 5 2" xfId="3780" xr:uid="{00000000-0005-0000-0000-000037090000}"/>
    <cellStyle name="Comma 4 3 2 2 5 2 2" xfId="8002" xr:uid="{00000000-0005-0000-0000-000038090000}"/>
    <cellStyle name="Comma 4 3 2 2 5 3" xfId="5857" xr:uid="{00000000-0005-0000-0000-000039090000}"/>
    <cellStyle name="Comma 4 3 2 2 6" xfId="1964" xr:uid="{00000000-0005-0000-0000-00003A090000}"/>
    <cellStyle name="Comma 4 3 2 2 6 2" xfId="4193" xr:uid="{00000000-0005-0000-0000-00003B090000}"/>
    <cellStyle name="Comma 4 3 2 2 6 2 2" xfId="8415" xr:uid="{00000000-0005-0000-0000-00003C090000}"/>
    <cellStyle name="Comma 4 3 2 2 6 3" xfId="6270" xr:uid="{00000000-0005-0000-0000-00003D090000}"/>
    <cellStyle name="Comma 4 3 2 2 7" xfId="2399" xr:uid="{00000000-0005-0000-0000-00003E090000}"/>
    <cellStyle name="Comma 4 3 2 2 7 2" xfId="6683" xr:uid="{00000000-0005-0000-0000-00003F090000}"/>
    <cellStyle name="Comma 4 3 2 2 8" xfId="2364" xr:uid="{00000000-0005-0000-0000-000040090000}"/>
    <cellStyle name="Comma 4 3 2 2 9" xfId="2777" xr:uid="{00000000-0005-0000-0000-000041090000}"/>
    <cellStyle name="Comma 4 3 2 2 9 2" xfId="7000" xr:uid="{00000000-0005-0000-0000-000042090000}"/>
    <cellStyle name="Comma 4 3 2 3" xfId="148" xr:uid="{00000000-0005-0000-0000-000043090000}"/>
    <cellStyle name="Comma 4 3 2 3 2" xfId="685" xr:uid="{00000000-0005-0000-0000-000044090000}"/>
    <cellStyle name="Comma 4 3 2 3 2 2" xfId="2956" xr:uid="{00000000-0005-0000-0000-000045090000}"/>
    <cellStyle name="Comma 4 3 2 3 2 2 2" xfId="7178" xr:uid="{00000000-0005-0000-0000-000046090000}"/>
    <cellStyle name="Comma 4 3 2 3 2 3" xfId="5033" xr:uid="{00000000-0005-0000-0000-000047090000}"/>
    <cellStyle name="Comma 4 3 2 3 3" xfId="1138" xr:uid="{00000000-0005-0000-0000-000048090000}"/>
    <cellStyle name="Comma 4 3 2 3 3 2" xfId="3369" xr:uid="{00000000-0005-0000-0000-000049090000}"/>
    <cellStyle name="Comma 4 3 2 3 3 2 2" xfId="7591" xr:uid="{00000000-0005-0000-0000-00004A090000}"/>
    <cellStyle name="Comma 4 3 2 3 3 3" xfId="5446" xr:uid="{00000000-0005-0000-0000-00004B090000}"/>
    <cellStyle name="Comma 4 3 2 3 4" xfId="1552" xr:uid="{00000000-0005-0000-0000-00004C090000}"/>
    <cellStyle name="Comma 4 3 2 3 4 2" xfId="3782" xr:uid="{00000000-0005-0000-0000-00004D090000}"/>
    <cellStyle name="Comma 4 3 2 3 4 2 2" xfId="8004" xr:uid="{00000000-0005-0000-0000-00004E090000}"/>
    <cellStyle name="Comma 4 3 2 3 4 3" xfId="5859" xr:uid="{00000000-0005-0000-0000-00004F090000}"/>
    <cellStyle name="Comma 4 3 2 3 5" xfId="1966" xr:uid="{00000000-0005-0000-0000-000050090000}"/>
    <cellStyle name="Comma 4 3 2 3 5 2" xfId="4195" xr:uid="{00000000-0005-0000-0000-000051090000}"/>
    <cellStyle name="Comma 4 3 2 3 5 2 2" xfId="8417" xr:uid="{00000000-0005-0000-0000-000052090000}"/>
    <cellStyle name="Comma 4 3 2 3 5 3" xfId="6272" xr:uid="{00000000-0005-0000-0000-000053090000}"/>
    <cellStyle name="Comma 4 3 2 3 6" xfId="2401" xr:uid="{00000000-0005-0000-0000-000054090000}"/>
    <cellStyle name="Comma 4 3 2 3 6 2" xfId="6685" xr:uid="{00000000-0005-0000-0000-000055090000}"/>
    <cellStyle name="Comma 4 3 2 3 7" xfId="2362" xr:uid="{00000000-0005-0000-0000-000056090000}"/>
    <cellStyle name="Comma 4 3 2 3 8" xfId="2779" xr:uid="{00000000-0005-0000-0000-000057090000}"/>
    <cellStyle name="Comma 4 3 2 3 8 2" xfId="7002" xr:uid="{00000000-0005-0000-0000-000058090000}"/>
    <cellStyle name="Comma 4 3 2 3 9" xfId="4619" xr:uid="{00000000-0005-0000-0000-000059090000}"/>
    <cellStyle name="Comma 4 3 2 4" xfId="682" xr:uid="{00000000-0005-0000-0000-00005A090000}"/>
    <cellStyle name="Comma 4 3 2 4 2" xfId="2953" xr:uid="{00000000-0005-0000-0000-00005B090000}"/>
    <cellStyle name="Comma 4 3 2 4 2 2" xfId="7175" xr:uid="{00000000-0005-0000-0000-00005C090000}"/>
    <cellStyle name="Comma 4 3 2 4 3" xfId="5030" xr:uid="{00000000-0005-0000-0000-00005D090000}"/>
    <cellStyle name="Comma 4 3 2 5" xfId="1135" xr:uid="{00000000-0005-0000-0000-00005E090000}"/>
    <cellStyle name="Comma 4 3 2 5 2" xfId="3366" xr:uid="{00000000-0005-0000-0000-00005F090000}"/>
    <cellStyle name="Comma 4 3 2 5 2 2" xfId="7588" xr:uid="{00000000-0005-0000-0000-000060090000}"/>
    <cellStyle name="Comma 4 3 2 5 3" xfId="5443" xr:uid="{00000000-0005-0000-0000-000061090000}"/>
    <cellStyle name="Comma 4 3 2 6" xfId="1549" xr:uid="{00000000-0005-0000-0000-000062090000}"/>
    <cellStyle name="Comma 4 3 2 6 2" xfId="3779" xr:uid="{00000000-0005-0000-0000-000063090000}"/>
    <cellStyle name="Comma 4 3 2 6 2 2" xfId="8001" xr:uid="{00000000-0005-0000-0000-000064090000}"/>
    <cellStyle name="Comma 4 3 2 6 3" xfId="5856" xr:uid="{00000000-0005-0000-0000-000065090000}"/>
    <cellStyle name="Comma 4 3 2 7" xfId="1963" xr:uid="{00000000-0005-0000-0000-000066090000}"/>
    <cellStyle name="Comma 4 3 2 7 2" xfId="4192" xr:uid="{00000000-0005-0000-0000-000067090000}"/>
    <cellStyle name="Comma 4 3 2 7 2 2" xfId="8414" xr:uid="{00000000-0005-0000-0000-000068090000}"/>
    <cellStyle name="Comma 4 3 2 7 3" xfId="6269" xr:uid="{00000000-0005-0000-0000-000069090000}"/>
    <cellStyle name="Comma 4 3 2 8" xfId="2398" xr:uid="{00000000-0005-0000-0000-00006A090000}"/>
    <cellStyle name="Comma 4 3 2 8 2" xfId="6682" xr:uid="{00000000-0005-0000-0000-00006B090000}"/>
    <cellStyle name="Comma 4 3 2 9" xfId="2365" xr:uid="{00000000-0005-0000-0000-00006C090000}"/>
    <cellStyle name="Comma 4 3 3" xfId="149" xr:uid="{00000000-0005-0000-0000-00006D090000}"/>
    <cellStyle name="Comma 4 3 3 10" xfId="4620" xr:uid="{00000000-0005-0000-0000-00006E090000}"/>
    <cellStyle name="Comma 4 3 3 2" xfId="150" xr:uid="{00000000-0005-0000-0000-00006F090000}"/>
    <cellStyle name="Comma 4 3 3 2 2" xfId="687" xr:uid="{00000000-0005-0000-0000-000070090000}"/>
    <cellStyle name="Comma 4 3 3 2 2 2" xfId="2958" xr:uid="{00000000-0005-0000-0000-000071090000}"/>
    <cellStyle name="Comma 4 3 3 2 2 2 2" xfId="7180" xr:uid="{00000000-0005-0000-0000-000072090000}"/>
    <cellStyle name="Comma 4 3 3 2 2 3" xfId="5035" xr:uid="{00000000-0005-0000-0000-000073090000}"/>
    <cellStyle name="Comma 4 3 3 2 3" xfId="1140" xr:uid="{00000000-0005-0000-0000-000074090000}"/>
    <cellStyle name="Comma 4 3 3 2 3 2" xfId="3371" xr:uid="{00000000-0005-0000-0000-000075090000}"/>
    <cellStyle name="Comma 4 3 3 2 3 2 2" xfId="7593" xr:uid="{00000000-0005-0000-0000-000076090000}"/>
    <cellStyle name="Comma 4 3 3 2 3 3" xfId="5448" xr:uid="{00000000-0005-0000-0000-000077090000}"/>
    <cellStyle name="Comma 4 3 3 2 4" xfId="1554" xr:uid="{00000000-0005-0000-0000-000078090000}"/>
    <cellStyle name="Comma 4 3 3 2 4 2" xfId="3784" xr:uid="{00000000-0005-0000-0000-000079090000}"/>
    <cellStyle name="Comma 4 3 3 2 4 2 2" xfId="8006" xr:uid="{00000000-0005-0000-0000-00007A090000}"/>
    <cellStyle name="Comma 4 3 3 2 4 3" xfId="5861" xr:uid="{00000000-0005-0000-0000-00007B090000}"/>
    <cellStyle name="Comma 4 3 3 2 5" xfId="1968" xr:uid="{00000000-0005-0000-0000-00007C090000}"/>
    <cellStyle name="Comma 4 3 3 2 5 2" xfId="4197" xr:uid="{00000000-0005-0000-0000-00007D090000}"/>
    <cellStyle name="Comma 4 3 3 2 5 2 2" xfId="8419" xr:uid="{00000000-0005-0000-0000-00007E090000}"/>
    <cellStyle name="Comma 4 3 3 2 5 3" xfId="6274" xr:uid="{00000000-0005-0000-0000-00007F090000}"/>
    <cellStyle name="Comma 4 3 3 2 6" xfId="2403" xr:uid="{00000000-0005-0000-0000-000080090000}"/>
    <cellStyle name="Comma 4 3 3 2 6 2" xfId="6687" xr:uid="{00000000-0005-0000-0000-000081090000}"/>
    <cellStyle name="Comma 4 3 3 2 7" xfId="2360" xr:uid="{00000000-0005-0000-0000-000082090000}"/>
    <cellStyle name="Comma 4 3 3 2 8" xfId="2781" xr:uid="{00000000-0005-0000-0000-000083090000}"/>
    <cellStyle name="Comma 4 3 3 2 8 2" xfId="7004" xr:uid="{00000000-0005-0000-0000-000084090000}"/>
    <cellStyle name="Comma 4 3 3 2 9" xfId="4621" xr:uid="{00000000-0005-0000-0000-000085090000}"/>
    <cellStyle name="Comma 4 3 3 3" xfId="686" xr:uid="{00000000-0005-0000-0000-000086090000}"/>
    <cellStyle name="Comma 4 3 3 3 2" xfId="2957" xr:uid="{00000000-0005-0000-0000-000087090000}"/>
    <cellStyle name="Comma 4 3 3 3 2 2" xfId="7179" xr:uid="{00000000-0005-0000-0000-000088090000}"/>
    <cellStyle name="Comma 4 3 3 3 3" xfId="5034" xr:uid="{00000000-0005-0000-0000-000089090000}"/>
    <cellStyle name="Comma 4 3 3 4" xfId="1139" xr:uid="{00000000-0005-0000-0000-00008A090000}"/>
    <cellStyle name="Comma 4 3 3 4 2" xfId="3370" xr:uid="{00000000-0005-0000-0000-00008B090000}"/>
    <cellStyle name="Comma 4 3 3 4 2 2" xfId="7592" xr:uid="{00000000-0005-0000-0000-00008C090000}"/>
    <cellStyle name="Comma 4 3 3 4 3" xfId="5447" xr:uid="{00000000-0005-0000-0000-00008D090000}"/>
    <cellStyle name="Comma 4 3 3 5" xfId="1553" xr:uid="{00000000-0005-0000-0000-00008E090000}"/>
    <cellStyle name="Comma 4 3 3 5 2" xfId="3783" xr:uid="{00000000-0005-0000-0000-00008F090000}"/>
    <cellStyle name="Comma 4 3 3 5 2 2" xfId="8005" xr:uid="{00000000-0005-0000-0000-000090090000}"/>
    <cellStyle name="Comma 4 3 3 5 3" xfId="5860" xr:uid="{00000000-0005-0000-0000-000091090000}"/>
    <cellStyle name="Comma 4 3 3 6" xfId="1967" xr:uid="{00000000-0005-0000-0000-000092090000}"/>
    <cellStyle name="Comma 4 3 3 6 2" xfId="4196" xr:uid="{00000000-0005-0000-0000-000093090000}"/>
    <cellStyle name="Comma 4 3 3 6 2 2" xfId="8418" xr:uid="{00000000-0005-0000-0000-000094090000}"/>
    <cellStyle name="Comma 4 3 3 6 3" xfId="6273" xr:uid="{00000000-0005-0000-0000-000095090000}"/>
    <cellStyle name="Comma 4 3 3 7" xfId="2402" xr:uid="{00000000-0005-0000-0000-000096090000}"/>
    <cellStyle name="Comma 4 3 3 7 2" xfId="6686" xr:uid="{00000000-0005-0000-0000-000097090000}"/>
    <cellStyle name="Comma 4 3 3 8" xfId="2361" xr:uid="{00000000-0005-0000-0000-000098090000}"/>
    <cellStyle name="Comma 4 3 3 9" xfId="2780" xr:uid="{00000000-0005-0000-0000-000099090000}"/>
    <cellStyle name="Comma 4 3 3 9 2" xfId="7003" xr:uid="{00000000-0005-0000-0000-00009A090000}"/>
    <cellStyle name="Comma 4 3 4" xfId="151" xr:uid="{00000000-0005-0000-0000-00009B090000}"/>
    <cellStyle name="Comma 4 3 4 2" xfId="688" xr:uid="{00000000-0005-0000-0000-00009C090000}"/>
    <cellStyle name="Comma 4 3 4 2 2" xfId="2959" xr:uid="{00000000-0005-0000-0000-00009D090000}"/>
    <cellStyle name="Comma 4 3 4 2 2 2" xfId="7181" xr:uid="{00000000-0005-0000-0000-00009E090000}"/>
    <cellStyle name="Comma 4 3 4 2 3" xfId="5036" xr:uid="{00000000-0005-0000-0000-00009F090000}"/>
    <cellStyle name="Comma 4 3 4 3" xfId="1141" xr:uid="{00000000-0005-0000-0000-0000A0090000}"/>
    <cellStyle name="Comma 4 3 4 3 2" xfId="3372" xr:uid="{00000000-0005-0000-0000-0000A1090000}"/>
    <cellStyle name="Comma 4 3 4 3 2 2" xfId="7594" xr:uid="{00000000-0005-0000-0000-0000A2090000}"/>
    <cellStyle name="Comma 4 3 4 3 3" xfId="5449" xr:uid="{00000000-0005-0000-0000-0000A3090000}"/>
    <cellStyle name="Comma 4 3 4 4" xfId="1555" xr:uid="{00000000-0005-0000-0000-0000A4090000}"/>
    <cellStyle name="Comma 4 3 4 4 2" xfId="3785" xr:uid="{00000000-0005-0000-0000-0000A5090000}"/>
    <cellStyle name="Comma 4 3 4 4 2 2" xfId="8007" xr:uid="{00000000-0005-0000-0000-0000A6090000}"/>
    <cellStyle name="Comma 4 3 4 4 3" xfId="5862" xr:uid="{00000000-0005-0000-0000-0000A7090000}"/>
    <cellStyle name="Comma 4 3 4 5" xfId="1969" xr:uid="{00000000-0005-0000-0000-0000A8090000}"/>
    <cellStyle name="Comma 4 3 4 5 2" xfId="4198" xr:uid="{00000000-0005-0000-0000-0000A9090000}"/>
    <cellStyle name="Comma 4 3 4 5 2 2" xfId="8420" xr:uid="{00000000-0005-0000-0000-0000AA090000}"/>
    <cellStyle name="Comma 4 3 4 5 3" xfId="6275" xr:uid="{00000000-0005-0000-0000-0000AB090000}"/>
    <cellStyle name="Comma 4 3 4 6" xfId="2404" xr:uid="{00000000-0005-0000-0000-0000AC090000}"/>
    <cellStyle name="Comma 4 3 4 6 2" xfId="6688" xr:uid="{00000000-0005-0000-0000-0000AD090000}"/>
    <cellStyle name="Comma 4 3 4 7" xfId="2700" xr:uid="{00000000-0005-0000-0000-0000AE090000}"/>
    <cellStyle name="Comma 4 3 4 8" xfId="2782" xr:uid="{00000000-0005-0000-0000-0000AF090000}"/>
    <cellStyle name="Comma 4 3 4 8 2" xfId="7005" xr:uid="{00000000-0005-0000-0000-0000B0090000}"/>
    <cellStyle name="Comma 4 3 4 9" xfId="4622" xr:uid="{00000000-0005-0000-0000-0000B1090000}"/>
    <cellStyle name="Comma 4 3 5" xfId="152" xr:uid="{00000000-0005-0000-0000-0000B2090000}"/>
    <cellStyle name="Comma 4 3 5 2" xfId="689" xr:uid="{00000000-0005-0000-0000-0000B3090000}"/>
    <cellStyle name="Comma 4 3 5 2 2" xfId="2960" xr:uid="{00000000-0005-0000-0000-0000B4090000}"/>
    <cellStyle name="Comma 4 3 5 2 2 2" xfId="7182" xr:uid="{00000000-0005-0000-0000-0000B5090000}"/>
    <cellStyle name="Comma 4 3 5 2 3" xfId="5037" xr:uid="{00000000-0005-0000-0000-0000B6090000}"/>
    <cellStyle name="Comma 4 3 5 3" xfId="1142" xr:uid="{00000000-0005-0000-0000-0000B7090000}"/>
    <cellStyle name="Comma 4 3 5 3 2" xfId="3373" xr:uid="{00000000-0005-0000-0000-0000B8090000}"/>
    <cellStyle name="Comma 4 3 5 3 2 2" xfId="7595" xr:uid="{00000000-0005-0000-0000-0000B9090000}"/>
    <cellStyle name="Comma 4 3 5 3 3" xfId="5450" xr:uid="{00000000-0005-0000-0000-0000BA090000}"/>
    <cellStyle name="Comma 4 3 5 4" xfId="1556" xr:uid="{00000000-0005-0000-0000-0000BB090000}"/>
    <cellStyle name="Comma 4 3 5 4 2" xfId="3786" xr:uid="{00000000-0005-0000-0000-0000BC090000}"/>
    <cellStyle name="Comma 4 3 5 4 2 2" xfId="8008" xr:uid="{00000000-0005-0000-0000-0000BD090000}"/>
    <cellStyle name="Comma 4 3 5 4 3" xfId="5863" xr:uid="{00000000-0005-0000-0000-0000BE090000}"/>
    <cellStyle name="Comma 4 3 5 5" xfId="1970" xr:uid="{00000000-0005-0000-0000-0000BF090000}"/>
    <cellStyle name="Comma 4 3 5 5 2" xfId="4199" xr:uid="{00000000-0005-0000-0000-0000C0090000}"/>
    <cellStyle name="Comma 4 3 5 5 2 2" xfId="8421" xr:uid="{00000000-0005-0000-0000-0000C1090000}"/>
    <cellStyle name="Comma 4 3 5 5 3" xfId="6276" xr:uid="{00000000-0005-0000-0000-0000C2090000}"/>
    <cellStyle name="Comma 4 3 5 6" xfId="2405" xr:uid="{00000000-0005-0000-0000-0000C3090000}"/>
    <cellStyle name="Comma 4 3 5 6 2" xfId="6689" xr:uid="{00000000-0005-0000-0000-0000C4090000}"/>
    <cellStyle name="Comma 4 3 5 7" xfId="2701" xr:uid="{00000000-0005-0000-0000-0000C5090000}"/>
    <cellStyle name="Comma 4 3 5 8" xfId="2783" xr:uid="{00000000-0005-0000-0000-0000C6090000}"/>
    <cellStyle name="Comma 4 3 5 8 2" xfId="7006" xr:uid="{00000000-0005-0000-0000-0000C7090000}"/>
    <cellStyle name="Comma 4 3 5 9" xfId="4623" xr:uid="{00000000-0005-0000-0000-0000C8090000}"/>
    <cellStyle name="Comma 4 4" xfId="153" xr:uid="{00000000-0005-0000-0000-0000C9090000}"/>
    <cellStyle name="Comma 4 4 10" xfId="2784" xr:uid="{00000000-0005-0000-0000-0000CA090000}"/>
    <cellStyle name="Comma 4 4 10 2" xfId="7007" xr:uid="{00000000-0005-0000-0000-0000CB090000}"/>
    <cellStyle name="Comma 4 4 11" xfId="4624" xr:uid="{00000000-0005-0000-0000-0000CC090000}"/>
    <cellStyle name="Comma 4 4 2" xfId="154" xr:uid="{00000000-0005-0000-0000-0000CD090000}"/>
    <cellStyle name="Comma 4 4 2 10" xfId="4625" xr:uid="{00000000-0005-0000-0000-0000CE090000}"/>
    <cellStyle name="Comma 4 4 2 2" xfId="155" xr:uid="{00000000-0005-0000-0000-0000CF090000}"/>
    <cellStyle name="Comma 4 4 2 2 2" xfId="692" xr:uid="{00000000-0005-0000-0000-0000D0090000}"/>
    <cellStyle name="Comma 4 4 2 2 2 2" xfId="2963" xr:uid="{00000000-0005-0000-0000-0000D1090000}"/>
    <cellStyle name="Comma 4 4 2 2 2 2 2" xfId="7185" xr:uid="{00000000-0005-0000-0000-0000D2090000}"/>
    <cellStyle name="Comma 4 4 2 2 2 3" xfId="5040" xr:uid="{00000000-0005-0000-0000-0000D3090000}"/>
    <cellStyle name="Comma 4 4 2 2 3" xfId="1145" xr:uid="{00000000-0005-0000-0000-0000D4090000}"/>
    <cellStyle name="Comma 4 4 2 2 3 2" xfId="3376" xr:uid="{00000000-0005-0000-0000-0000D5090000}"/>
    <cellStyle name="Comma 4 4 2 2 3 2 2" xfId="7598" xr:uid="{00000000-0005-0000-0000-0000D6090000}"/>
    <cellStyle name="Comma 4 4 2 2 3 3" xfId="5453" xr:uid="{00000000-0005-0000-0000-0000D7090000}"/>
    <cellStyle name="Comma 4 4 2 2 4" xfId="1559" xr:uid="{00000000-0005-0000-0000-0000D8090000}"/>
    <cellStyle name="Comma 4 4 2 2 4 2" xfId="3789" xr:uid="{00000000-0005-0000-0000-0000D9090000}"/>
    <cellStyle name="Comma 4 4 2 2 4 2 2" xfId="8011" xr:uid="{00000000-0005-0000-0000-0000DA090000}"/>
    <cellStyle name="Comma 4 4 2 2 4 3" xfId="5866" xr:uid="{00000000-0005-0000-0000-0000DB090000}"/>
    <cellStyle name="Comma 4 4 2 2 5" xfId="1973" xr:uid="{00000000-0005-0000-0000-0000DC090000}"/>
    <cellStyle name="Comma 4 4 2 2 5 2" xfId="4202" xr:uid="{00000000-0005-0000-0000-0000DD090000}"/>
    <cellStyle name="Comma 4 4 2 2 5 2 2" xfId="8424" xr:uid="{00000000-0005-0000-0000-0000DE090000}"/>
    <cellStyle name="Comma 4 4 2 2 5 3" xfId="6279" xr:uid="{00000000-0005-0000-0000-0000DF090000}"/>
    <cellStyle name="Comma 4 4 2 2 6" xfId="2408" xr:uid="{00000000-0005-0000-0000-0000E0090000}"/>
    <cellStyle name="Comma 4 4 2 2 6 2" xfId="6692" xr:uid="{00000000-0005-0000-0000-0000E1090000}"/>
    <cellStyle name="Comma 4 4 2 2 7" xfId="2704" xr:uid="{00000000-0005-0000-0000-0000E2090000}"/>
    <cellStyle name="Comma 4 4 2 2 8" xfId="2786" xr:uid="{00000000-0005-0000-0000-0000E3090000}"/>
    <cellStyle name="Comma 4 4 2 2 8 2" xfId="7009" xr:uid="{00000000-0005-0000-0000-0000E4090000}"/>
    <cellStyle name="Comma 4 4 2 2 9" xfId="4626" xr:uid="{00000000-0005-0000-0000-0000E5090000}"/>
    <cellStyle name="Comma 4 4 2 3" xfId="691" xr:uid="{00000000-0005-0000-0000-0000E6090000}"/>
    <cellStyle name="Comma 4 4 2 3 2" xfId="2962" xr:uid="{00000000-0005-0000-0000-0000E7090000}"/>
    <cellStyle name="Comma 4 4 2 3 2 2" xfId="7184" xr:uid="{00000000-0005-0000-0000-0000E8090000}"/>
    <cellStyle name="Comma 4 4 2 3 3" xfId="5039" xr:uid="{00000000-0005-0000-0000-0000E9090000}"/>
    <cellStyle name="Comma 4 4 2 4" xfId="1144" xr:uid="{00000000-0005-0000-0000-0000EA090000}"/>
    <cellStyle name="Comma 4 4 2 4 2" xfId="3375" xr:uid="{00000000-0005-0000-0000-0000EB090000}"/>
    <cellStyle name="Comma 4 4 2 4 2 2" xfId="7597" xr:uid="{00000000-0005-0000-0000-0000EC090000}"/>
    <cellStyle name="Comma 4 4 2 4 3" xfId="5452" xr:uid="{00000000-0005-0000-0000-0000ED090000}"/>
    <cellStyle name="Comma 4 4 2 5" xfId="1558" xr:uid="{00000000-0005-0000-0000-0000EE090000}"/>
    <cellStyle name="Comma 4 4 2 5 2" xfId="3788" xr:uid="{00000000-0005-0000-0000-0000EF090000}"/>
    <cellStyle name="Comma 4 4 2 5 2 2" xfId="8010" xr:uid="{00000000-0005-0000-0000-0000F0090000}"/>
    <cellStyle name="Comma 4 4 2 5 3" xfId="5865" xr:uid="{00000000-0005-0000-0000-0000F1090000}"/>
    <cellStyle name="Comma 4 4 2 6" xfId="1972" xr:uid="{00000000-0005-0000-0000-0000F2090000}"/>
    <cellStyle name="Comma 4 4 2 6 2" xfId="4201" xr:uid="{00000000-0005-0000-0000-0000F3090000}"/>
    <cellStyle name="Comma 4 4 2 6 2 2" xfId="8423" xr:uid="{00000000-0005-0000-0000-0000F4090000}"/>
    <cellStyle name="Comma 4 4 2 6 3" xfId="6278" xr:uid="{00000000-0005-0000-0000-0000F5090000}"/>
    <cellStyle name="Comma 4 4 2 7" xfId="2407" xr:uid="{00000000-0005-0000-0000-0000F6090000}"/>
    <cellStyle name="Comma 4 4 2 7 2" xfId="6691" xr:uid="{00000000-0005-0000-0000-0000F7090000}"/>
    <cellStyle name="Comma 4 4 2 8" xfId="2703" xr:uid="{00000000-0005-0000-0000-0000F8090000}"/>
    <cellStyle name="Comma 4 4 2 9" xfId="2785" xr:uid="{00000000-0005-0000-0000-0000F9090000}"/>
    <cellStyle name="Comma 4 4 2 9 2" xfId="7008" xr:uid="{00000000-0005-0000-0000-0000FA090000}"/>
    <cellStyle name="Comma 4 4 3" xfId="156" xr:uid="{00000000-0005-0000-0000-0000FB090000}"/>
    <cellStyle name="Comma 4 4 3 2" xfId="693" xr:uid="{00000000-0005-0000-0000-0000FC090000}"/>
    <cellStyle name="Comma 4 4 3 2 2" xfId="2964" xr:uid="{00000000-0005-0000-0000-0000FD090000}"/>
    <cellStyle name="Comma 4 4 3 2 2 2" xfId="7186" xr:uid="{00000000-0005-0000-0000-0000FE090000}"/>
    <cellStyle name="Comma 4 4 3 2 3" xfId="5041" xr:uid="{00000000-0005-0000-0000-0000FF090000}"/>
    <cellStyle name="Comma 4 4 3 3" xfId="1146" xr:uid="{00000000-0005-0000-0000-0000000A0000}"/>
    <cellStyle name="Comma 4 4 3 3 2" xfId="3377" xr:uid="{00000000-0005-0000-0000-0000010A0000}"/>
    <cellStyle name="Comma 4 4 3 3 2 2" xfId="7599" xr:uid="{00000000-0005-0000-0000-0000020A0000}"/>
    <cellStyle name="Comma 4 4 3 3 3" xfId="5454" xr:uid="{00000000-0005-0000-0000-0000030A0000}"/>
    <cellStyle name="Comma 4 4 3 4" xfId="1560" xr:uid="{00000000-0005-0000-0000-0000040A0000}"/>
    <cellStyle name="Comma 4 4 3 4 2" xfId="3790" xr:uid="{00000000-0005-0000-0000-0000050A0000}"/>
    <cellStyle name="Comma 4 4 3 4 2 2" xfId="8012" xr:uid="{00000000-0005-0000-0000-0000060A0000}"/>
    <cellStyle name="Comma 4 4 3 4 3" xfId="5867" xr:uid="{00000000-0005-0000-0000-0000070A0000}"/>
    <cellStyle name="Comma 4 4 3 5" xfId="1974" xr:uid="{00000000-0005-0000-0000-0000080A0000}"/>
    <cellStyle name="Comma 4 4 3 5 2" xfId="4203" xr:uid="{00000000-0005-0000-0000-0000090A0000}"/>
    <cellStyle name="Comma 4 4 3 5 2 2" xfId="8425" xr:uid="{00000000-0005-0000-0000-00000A0A0000}"/>
    <cellStyle name="Comma 4 4 3 5 3" xfId="6280" xr:uid="{00000000-0005-0000-0000-00000B0A0000}"/>
    <cellStyle name="Comma 4 4 3 6" xfId="2409" xr:uid="{00000000-0005-0000-0000-00000C0A0000}"/>
    <cellStyle name="Comma 4 4 3 6 2" xfId="6693" xr:uid="{00000000-0005-0000-0000-00000D0A0000}"/>
    <cellStyle name="Comma 4 4 3 7" xfId="2705" xr:uid="{00000000-0005-0000-0000-00000E0A0000}"/>
    <cellStyle name="Comma 4 4 3 8" xfId="2787" xr:uid="{00000000-0005-0000-0000-00000F0A0000}"/>
    <cellStyle name="Comma 4 4 3 8 2" xfId="7010" xr:uid="{00000000-0005-0000-0000-0000100A0000}"/>
    <cellStyle name="Comma 4 4 3 9" xfId="4627" xr:uid="{00000000-0005-0000-0000-0000110A0000}"/>
    <cellStyle name="Comma 4 4 4" xfId="690" xr:uid="{00000000-0005-0000-0000-0000120A0000}"/>
    <cellStyle name="Comma 4 4 4 2" xfId="2961" xr:uid="{00000000-0005-0000-0000-0000130A0000}"/>
    <cellStyle name="Comma 4 4 4 2 2" xfId="7183" xr:uid="{00000000-0005-0000-0000-0000140A0000}"/>
    <cellStyle name="Comma 4 4 4 3" xfId="5038" xr:uid="{00000000-0005-0000-0000-0000150A0000}"/>
    <cellStyle name="Comma 4 4 5" xfId="1143" xr:uid="{00000000-0005-0000-0000-0000160A0000}"/>
    <cellStyle name="Comma 4 4 5 2" xfId="3374" xr:uid="{00000000-0005-0000-0000-0000170A0000}"/>
    <cellStyle name="Comma 4 4 5 2 2" xfId="7596" xr:uid="{00000000-0005-0000-0000-0000180A0000}"/>
    <cellStyle name="Comma 4 4 5 3" xfId="5451" xr:uid="{00000000-0005-0000-0000-0000190A0000}"/>
    <cellStyle name="Comma 4 4 6" xfId="1557" xr:uid="{00000000-0005-0000-0000-00001A0A0000}"/>
    <cellStyle name="Comma 4 4 6 2" xfId="3787" xr:uid="{00000000-0005-0000-0000-00001B0A0000}"/>
    <cellStyle name="Comma 4 4 6 2 2" xfId="8009" xr:uid="{00000000-0005-0000-0000-00001C0A0000}"/>
    <cellStyle name="Comma 4 4 6 3" xfId="5864" xr:uid="{00000000-0005-0000-0000-00001D0A0000}"/>
    <cellStyle name="Comma 4 4 7" xfId="1971" xr:uid="{00000000-0005-0000-0000-00001E0A0000}"/>
    <cellStyle name="Comma 4 4 7 2" xfId="4200" xr:uid="{00000000-0005-0000-0000-00001F0A0000}"/>
    <cellStyle name="Comma 4 4 7 2 2" xfId="8422" xr:uid="{00000000-0005-0000-0000-0000200A0000}"/>
    <cellStyle name="Comma 4 4 7 3" xfId="6277" xr:uid="{00000000-0005-0000-0000-0000210A0000}"/>
    <cellStyle name="Comma 4 4 8" xfId="2406" xr:uid="{00000000-0005-0000-0000-0000220A0000}"/>
    <cellStyle name="Comma 4 4 8 2" xfId="6690" xr:uid="{00000000-0005-0000-0000-0000230A0000}"/>
    <cellStyle name="Comma 4 4 9" xfId="2702" xr:uid="{00000000-0005-0000-0000-0000240A0000}"/>
    <cellStyle name="Comma 4 5" xfId="157" xr:uid="{00000000-0005-0000-0000-0000250A0000}"/>
    <cellStyle name="Comma 4 5 10" xfId="4628" xr:uid="{00000000-0005-0000-0000-0000260A0000}"/>
    <cellStyle name="Comma 4 5 2" xfId="158" xr:uid="{00000000-0005-0000-0000-0000270A0000}"/>
    <cellStyle name="Comma 4 5 2 2" xfId="695" xr:uid="{00000000-0005-0000-0000-0000280A0000}"/>
    <cellStyle name="Comma 4 5 2 2 2" xfId="2966" xr:uid="{00000000-0005-0000-0000-0000290A0000}"/>
    <cellStyle name="Comma 4 5 2 2 2 2" xfId="7188" xr:uid="{00000000-0005-0000-0000-00002A0A0000}"/>
    <cellStyle name="Comma 4 5 2 2 3" xfId="5043" xr:uid="{00000000-0005-0000-0000-00002B0A0000}"/>
    <cellStyle name="Comma 4 5 2 3" xfId="1148" xr:uid="{00000000-0005-0000-0000-00002C0A0000}"/>
    <cellStyle name="Comma 4 5 2 3 2" xfId="3379" xr:uid="{00000000-0005-0000-0000-00002D0A0000}"/>
    <cellStyle name="Comma 4 5 2 3 2 2" xfId="7601" xr:uid="{00000000-0005-0000-0000-00002E0A0000}"/>
    <cellStyle name="Comma 4 5 2 3 3" xfId="5456" xr:uid="{00000000-0005-0000-0000-00002F0A0000}"/>
    <cellStyle name="Comma 4 5 2 4" xfId="1562" xr:uid="{00000000-0005-0000-0000-0000300A0000}"/>
    <cellStyle name="Comma 4 5 2 4 2" xfId="3792" xr:uid="{00000000-0005-0000-0000-0000310A0000}"/>
    <cellStyle name="Comma 4 5 2 4 2 2" xfId="8014" xr:uid="{00000000-0005-0000-0000-0000320A0000}"/>
    <cellStyle name="Comma 4 5 2 4 3" xfId="5869" xr:uid="{00000000-0005-0000-0000-0000330A0000}"/>
    <cellStyle name="Comma 4 5 2 5" xfId="1976" xr:uid="{00000000-0005-0000-0000-0000340A0000}"/>
    <cellStyle name="Comma 4 5 2 5 2" xfId="4205" xr:uid="{00000000-0005-0000-0000-0000350A0000}"/>
    <cellStyle name="Comma 4 5 2 5 2 2" xfId="8427" xr:uid="{00000000-0005-0000-0000-0000360A0000}"/>
    <cellStyle name="Comma 4 5 2 5 3" xfId="6282" xr:uid="{00000000-0005-0000-0000-0000370A0000}"/>
    <cellStyle name="Comma 4 5 2 6" xfId="2411" xr:uid="{00000000-0005-0000-0000-0000380A0000}"/>
    <cellStyle name="Comma 4 5 2 6 2" xfId="6695" xr:uid="{00000000-0005-0000-0000-0000390A0000}"/>
    <cellStyle name="Comma 4 5 2 7" xfId="2707" xr:uid="{00000000-0005-0000-0000-00003A0A0000}"/>
    <cellStyle name="Comma 4 5 2 8" xfId="2789" xr:uid="{00000000-0005-0000-0000-00003B0A0000}"/>
    <cellStyle name="Comma 4 5 2 8 2" xfId="7012" xr:uid="{00000000-0005-0000-0000-00003C0A0000}"/>
    <cellStyle name="Comma 4 5 2 9" xfId="4629" xr:uid="{00000000-0005-0000-0000-00003D0A0000}"/>
    <cellStyle name="Comma 4 5 3" xfId="694" xr:uid="{00000000-0005-0000-0000-00003E0A0000}"/>
    <cellStyle name="Comma 4 5 3 2" xfId="2965" xr:uid="{00000000-0005-0000-0000-00003F0A0000}"/>
    <cellStyle name="Comma 4 5 3 2 2" xfId="7187" xr:uid="{00000000-0005-0000-0000-0000400A0000}"/>
    <cellStyle name="Comma 4 5 3 3" xfId="5042" xr:uid="{00000000-0005-0000-0000-0000410A0000}"/>
    <cellStyle name="Comma 4 5 4" xfId="1147" xr:uid="{00000000-0005-0000-0000-0000420A0000}"/>
    <cellStyle name="Comma 4 5 4 2" xfId="3378" xr:uid="{00000000-0005-0000-0000-0000430A0000}"/>
    <cellStyle name="Comma 4 5 4 2 2" xfId="7600" xr:uid="{00000000-0005-0000-0000-0000440A0000}"/>
    <cellStyle name="Comma 4 5 4 3" xfId="5455" xr:uid="{00000000-0005-0000-0000-0000450A0000}"/>
    <cellStyle name="Comma 4 5 5" xfId="1561" xr:uid="{00000000-0005-0000-0000-0000460A0000}"/>
    <cellStyle name="Comma 4 5 5 2" xfId="3791" xr:uid="{00000000-0005-0000-0000-0000470A0000}"/>
    <cellStyle name="Comma 4 5 5 2 2" xfId="8013" xr:uid="{00000000-0005-0000-0000-0000480A0000}"/>
    <cellStyle name="Comma 4 5 5 3" xfId="5868" xr:uid="{00000000-0005-0000-0000-0000490A0000}"/>
    <cellStyle name="Comma 4 5 6" xfId="1975" xr:uid="{00000000-0005-0000-0000-00004A0A0000}"/>
    <cellStyle name="Comma 4 5 6 2" xfId="4204" xr:uid="{00000000-0005-0000-0000-00004B0A0000}"/>
    <cellStyle name="Comma 4 5 6 2 2" xfId="8426" xr:uid="{00000000-0005-0000-0000-00004C0A0000}"/>
    <cellStyle name="Comma 4 5 6 3" xfId="6281" xr:uid="{00000000-0005-0000-0000-00004D0A0000}"/>
    <cellStyle name="Comma 4 5 7" xfId="2410" xr:uid="{00000000-0005-0000-0000-00004E0A0000}"/>
    <cellStyle name="Comma 4 5 7 2" xfId="6694" xr:uid="{00000000-0005-0000-0000-00004F0A0000}"/>
    <cellStyle name="Comma 4 5 8" xfId="2706" xr:uid="{00000000-0005-0000-0000-0000500A0000}"/>
    <cellStyle name="Comma 4 5 9" xfId="2788" xr:uid="{00000000-0005-0000-0000-0000510A0000}"/>
    <cellStyle name="Comma 4 5 9 2" xfId="7011" xr:uid="{00000000-0005-0000-0000-0000520A0000}"/>
    <cellStyle name="Comma 4 6" xfId="159" xr:uid="{00000000-0005-0000-0000-0000530A0000}"/>
    <cellStyle name="Comma 4 6 2" xfId="696" xr:uid="{00000000-0005-0000-0000-0000540A0000}"/>
    <cellStyle name="Comma 4 6 2 2" xfId="2967" xr:uid="{00000000-0005-0000-0000-0000550A0000}"/>
    <cellStyle name="Comma 4 6 2 2 2" xfId="7189" xr:uid="{00000000-0005-0000-0000-0000560A0000}"/>
    <cellStyle name="Comma 4 6 2 3" xfId="5044" xr:uid="{00000000-0005-0000-0000-0000570A0000}"/>
    <cellStyle name="Comma 4 6 3" xfId="1149" xr:uid="{00000000-0005-0000-0000-0000580A0000}"/>
    <cellStyle name="Comma 4 6 3 2" xfId="3380" xr:uid="{00000000-0005-0000-0000-0000590A0000}"/>
    <cellStyle name="Comma 4 6 3 2 2" xfId="7602" xr:uid="{00000000-0005-0000-0000-00005A0A0000}"/>
    <cellStyle name="Comma 4 6 3 3" xfId="5457" xr:uid="{00000000-0005-0000-0000-00005B0A0000}"/>
    <cellStyle name="Comma 4 6 4" xfId="1563" xr:uid="{00000000-0005-0000-0000-00005C0A0000}"/>
    <cellStyle name="Comma 4 6 4 2" xfId="3793" xr:uid="{00000000-0005-0000-0000-00005D0A0000}"/>
    <cellStyle name="Comma 4 6 4 2 2" xfId="8015" xr:uid="{00000000-0005-0000-0000-00005E0A0000}"/>
    <cellStyle name="Comma 4 6 4 3" xfId="5870" xr:uid="{00000000-0005-0000-0000-00005F0A0000}"/>
    <cellStyle name="Comma 4 6 5" xfId="1977" xr:uid="{00000000-0005-0000-0000-0000600A0000}"/>
    <cellStyle name="Comma 4 6 5 2" xfId="4206" xr:uid="{00000000-0005-0000-0000-0000610A0000}"/>
    <cellStyle name="Comma 4 6 5 2 2" xfId="8428" xr:uid="{00000000-0005-0000-0000-0000620A0000}"/>
    <cellStyle name="Comma 4 6 5 3" xfId="6283" xr:uid="{00000000-0005-0000-0000-0000630A0000}"/>
    <cellStyle name="Comma 4 6 6" xfId="2412" xr:uid="{00000000-0005-0000-0000-0000640A0000}"/>
    <cellStyle name="Comma 4 6 6 2" xfId="6696" xr:uid="{00000000-0005-0000-0000-0000650A0000}"/>
    <cellStyle name="Comma 4 6 7" xfId="2708" xr:uid="{00000000-0005-0000-0000-0000660A0000}"/>
    <cellStyle name="Comma 4 6 8" xfId="2790" xr:uid="{00000000-0005-0000-0000-0000670A0000}"/>
    <cellStyle name="Comma 4 6 8 2" xfId="7013" xr:uid="{00000000-0005-0000-0000-0000680A0000}"/>
    <cellStyle name="Comma 4 6 9" xfId="4630" xr:uid="{00000000-0005-0000-0000-0000690A0000}"/>
    <cellStyle name="Comma 4 7" xfId="160" xr:uid="{00000000-0005-0000-0000-00006A0A0000}"/>
    <cellStyle name="Comma 4 7 2" xfId="697" xr:uid="{00000000-0005-0000-0000-00006B0A0000}"/>
    <cellStyle name="Comma 4 7 2 2" xfId="2968" xr:uid="{00000000-0005-0000-0000-00006C0A0000}"/>
    <cellStyle name="Comma 4 7 2 2 2" xfId="7190" xr:uid="{00000000-0005-0000-0000-00006D0A0000}"/>
    <cellStyle name="Comma 4 7 2 3" xfId="5045" xr:uid="{00000000-0005-0000-0000-00006E0A0000}"/>
    <cellStyle name="Comma 4 7 3" xfId="1150" xr:uid="{00000000-0005-0000-0000-00006F0A0000}"/>
    <cellStyle name="Comma 4 7 3 2" xfId="3381" xr:uid="{00000000-0005-0000-0000-0000700A0000}"/>
    <cellStyle name="Comma 4 7 3 2 2" xfId="7603" xr:uid="{00000000-0005-0000-0000-0000710A0000}"/>
    <cellStyle name="Comma 4 7 3 3" xfId="5458" xr:uid="{00000000-0005-0000-0000-0000720A0000}"/>
    <cellStyle name="Comma 4 7 4" xfId="1564" xr:uid="{00000000-0005-0000-0000-0000730A0000}"/>
    <cellStyle name="Comma 4 7 4 2" xfId="3794" xr:uid="{00000000-0005-0000-0000-0000740A0000}"/>
    <cellStyle name="Comma 4 7 4 2 2" xfId="8016" xr:uid="{00000000-0005-0000-0000-0000750A0000}"/>
    <cellStyle name="Comma 4 7 4 3" xfId="5871" xr:uid="{00000000-0005-0000-0000-0000760A0000}"/>
    <cellStyle name="Comma 4 7 5" xfId="1978" xr:uid="{00000000-0005-0000-0000-0000770A0000}"/>
    <cellStyle name="Comma 4 7 5 2" xfId="4207" xr:uid="{00000000-0005-0000-0000-0000780A0000}"/>
    <cellStyle name="Comma 4 7 5 2 2" xfId="8429" xr:uid="{00000000-0005-0000-0000-0000790A0000}"/>
    <cellStyle name="Comma 4 7 5 3" xfId="6284" xr:uid="{00000000-0005-0000-0000-00007A0A0000}"/>
    <cellStyle name="Comma 4 7 6" xfId="2413" xr:uid="{00000000-0005-0000-0000-00007B0A0000}"/>
    <cellStyle name="Comma 4 7 6 2" xfId="6697" xr:uid="{00000000-0005-0000-0000-00007C0A0000}"/>
    <cellStyle name="Comma 4 7 7" xfId="2709" xr:uid="{00000000-0005-0000-0000-00007D0A0000}"/>
    <cellStyle name="Comma 4 7 8" xfId="2791" xr:uid="{00000000-0005-0000-0000-00007E0A0000}"/>
    <cellStyle name="Comma 4 7 8 2" xfId="7014" xr:uid="{00000000-0005-0000-0000-00007F0A0000}"/>
    <cellStyle name="Comma 4 7 9" xfId="4631" xr:uid="{00000000-0005-0000-0000-0000800A0000}"/>
    <cellStyle name="Comma 5" xfId="161" xr:uid="{00000000-0005-0000-0000-0000810A0000}"/>
    <cellStyle name="Comma 5 2" xfId="162" xr:uid="{00000000-0005-0000-0000-0000820A0000}"/>
    <cellStyle name="Comma 5 2 2" xfId="698" xr:uid="{00000000-0005-0000-0000-0000830A0000}"/>
    <cellStyle name="Comma 6" xfId="163" xr:uid="{00000000-0005-0000-0000-0000840A0000}"/>
    <cellStyle name="Comma 7" xfId="4498" xr:uid="{00000000-0005-0000-0000-0000850A0000}"/>
    <cellStyle name="Currency" xfId="8721" builtinId="4"/>
    <cellStyle name="Currency 10" xfId="164" xr:uid="{00000000-0005-0000-0000-0000860A0000}"/>
    <cellStyle name="Currency 10 2" xfId="165" xr:uid="{00000000-0005-0000-0000-0000870A0000}"/>
    <cellStyle name="Currency 10 2 2" xfId="700" xr:uid="{00000000-0005-0000-0000-0000880A0000}"/>
    <cellStyle name="Currency 10 3" xfId="166" xr:uid="{00000000-0005-0000-0000-0000890A0000}"/>
    <cellStyle name="Currency 10 3 2" xfId="701" xr:uid="{00000000-0005-0000-0000-00008A0A0000}"/>
    <cellStyle name="Currency 10 4" xfId="167" xr:uid="{00000000-0005-0000-0000-00008B0A0000}"/>
    <cellStyle name="Currency 10 5" xfId="699" xr:uid="{00000000-0005-0000-0000-00008C0A0000}"/>
    <cellStyle name="Currency 11" xfId="168" xr:uid="{00000000-0005-0000-0000-00008D0A0000}"/>
    <cellStyle name="Currency 11 2" xfId="169" xr:uid="{00000000-0005-0000-0000-00008E0A0000}"/>
    <cellStyle name="Currency 11 2 2" xfId="703" xr:uid="{00000000-0005-0000-0000-00008F0A0000}"/>
    <cellStyle name="Currency 11 3" xfId="702" xr:uid="{00000000-0005-0000-0000-0000900A0000}"/>
    <cellStyle name="Currency 12" xfId="170" xr:uid="{00000000-0005-0000-0000-0000910A0000}"/>
    <cellStyle name="Currency 12 2" xfId="705" xr:uid="{00000000-0005-0000-0000-0000920A0000}"/>
    <cellStyle name="Currency 12 3" xfId="704" xr:uid="{00000000-0005-0000-0000-0000930A0000}"/>
    <cellStyle name="Currency 13" xfId="2710" xr:uid="{00000000-0005-0000-0000-0000940A0000}"/>
    <cellStyle name="Currency 13 2" xfId="4493" xr:uid="{00000000-0005-0000-0000-0000950A0000}"/>
    <cellStyle name="Currency 13 3" xfId="2446" xr:uid="{00000000-0005-0000-0000-0000960A0000}"/>
    <cellStyle name="Currency 14" xfId="4501" xr:uid="{00000000-0005-0000-0000-0000970A0000}"/>
    <cellStyle name="Currency 14 2" xfId="8716" xr:uid="{00000000-0005-0000-0000-0000980A0000}"/>
    <cellStyle name="Currency 14 3" xfId="8719" xr:uid="{729B09A7-2394-4D7C-912C-1471FB3455A3}"/>
    <cellStyle name="Currency 14 3 2" xfId="8723" xr:uid="{1945FB0F-31EC-4D98-B64C-BAFBADA341A1}"/>
    <cellStyle name="Currency 14 3 2 2" xfId="8726" xr:uid="{03BA8DEE-11D2-406B-B26D-8EE163916FB0}"/>
    <cellStyle name="Currency 14 3 2 2 2" xfId="8731" xr:uid="{485FEB5E-195C-4E94-84E4-8697EF19FD5F}"/>
    <cellStyle name="Currency 14 3 2 2 2 2" xfId="8734" xr:uid="{74EBCB5C-A4E8-4F45-BD02-F37429A3421F}"/>
    <cellStyle name="Currency 2" xfId="171" xr:uid="{00000000-0005-0000-0000-0000990A0000}"/>
    <cellStyle name="Currency 2 2" xfId="172" xr:uid="{00000000-0005-0000-0000-00009A0A0000}"/>
    <cellStyle name="Currency 2 3" xfId="173" xr:uid="{00000000-0005-0000-0000-00009B0A0000}"/>
    <cellStyle name="Currency 2 3 2" xfId="174" xr:uid="{00000000-0005-0000-0000-00009C0A0000}"/>
    <cellStyle name="Currency 2 3 2 2" xfId="707" xr:uid="{00000000-0005-0000-0000-00009D0A0000}"/>
    <cellStyle name="Currency 2 3 3" xfId="175" xr:uid="{00000000-0005-0000-0000-00009E0A0000}"/>
    <cellStyle name="Currency 2 4" xfId="706" xr:uid="{00000000-0005-0000-0000-00009F0A0000}"/>
    <cellStyle name="Currency 3" xfId="176" xr:uid="{00000000-0005-0000-0000-0000A00A0000}"/>
    <cellStyle name="Currency 3 2" xfId="177" xr:uid="{00000000-0005-0000-0000-0000A10A0000}"/>
    <cellStyle name="Currency 3 2 2" xfId="178" xr:uid="{00000000-0005-0000-0000-0000A20A0000}"/>
    <cellStyle name="Currency 3 2 2 10" xfId="2792" xr:uid="{00000000-0005-0000-0000-0000A30A0000}"/>
    <cellStyle name="Currency 3 2 2 10 2" xfId="7015" xr:uid="{00000000-0005-0000-0000-0000A40A0000}"/>
    <cellStyle name="Currency 3 2 2 11" xfId="4632" xr:uid="{00000000-0005-0000-0000-0000A50A0000}"/>
    <cellStyle name="Currency 3 2 2 2" xfId="179" xr:uid="{00000000-0005-0000-0000-0000A60A0000}"/>
    <cellStyle name="Currency 3 2 2 2 10" xfId="4633" xr:uid="{00000000-0005-0000-0000-0000A70A0000}"/>
    <cellStyle name="Currency 3 2 2 2 2" xfId="180" xr:uid="{00000000-0005-0000-0000-0000A80A0000}"/>
    <cellStyle name="Currency 3 2 2 2 2 2" xfId="710" xr:uid="{00000000-0005-0000-0000-0000A90A0000}"/>
    <cellStyle name="Currency 3 2 2 2 2 2 2" xfId="2971" xr:uid="{00000000-0005-0000-0000-0000AA0A0000}"/>
    <cellStyle name="Currency 3 2 2 2 2 2 2 2" xfId="7193" xr:uid="{00000000-0005-0000-0000-0000AB0A0000}"/>
    <cellStyle name="Currency 3 2 2 2 2 2 3" xfId="5048" xr:uid="{00000000-0005-0000-0000-0000AC0A0000}"/>
    <cellStyle name="Currency 3 2 2 2 2 3" xfId="1153" xr:uid="{00000000-0005-0000-0000-0000AD0A0000}"/>
    <cellStyle name="Currency 3 2 2 2 2 3 2" xfId="3384" xr:uid="{00000000-0005-0000-0000-0000AE0A0000}"/>
    <cellStyle name="Currency 3 2 2 2 2 3 2 2" xfId="7606" xr:uid="{00000000-0005-0000-0000-0000AF0A0000}"/>
    <cellStyle name="Currency 3 2 2 2 2 3 3" xfId="5461" xr:uid="{00000000-0005-0000-0000-0000B00A0000}"/>
    <cellStyle name="Currency 3 2 2 2 2 4" xfId="1567" xr:uid="{00000000-0005-0000-0000-0000B10A0000}"/>
    <cellStyle name="Currency 3 2 2 2 2 4 2" xfId="3797" xr:uid="{00000000-0005-0000-0000-0000B20A0000}"/>
    <cellStyle name="Currency 3 2 2 2 2 4 2 2" xfId="8019" xr:uid="{00000000-0005-0000-0000-0000B30A0000}"/>
    <cellStyle name="Currency 3 2 2 2 2 4 3" xfId="5874" xr:uid="{00000000-0005-0000-0000-0000B40A0000}"/>
    <cellStyle name="Currency 3 2 2 2 2 5" xfId="1981" xr:uid="{00000000-0005-0000-0000-0000B50A0000}"/>
    <cellStyle name="Currency 3 2 2 2 2 5 2" xfId="4210" xr:uid="{00000000-0005-0000-0000-0000B60A0000}"/>
    <cellStyle name="Currency 3 2 2 2 2 5 2 2" xfId="8432" xr:uid="{00000000-0005-0000-0000-0000B70A0000}"/>
    <cellStyle name="Currency 3 2 2 2 2 5 3" xfId="6287" xr:uid="{00000000-0005-0000-0000-0000B80A0000}"/>
    <cellStyle name="Currency 3 2 2 2 2 6" xfId="2416" xr:uid="{00000000-0005-0000-0000-0000B90A0000}"/>
    <cellStyle name="Currency 3 2 2 2 2 6 2" xfId="6700" xr:uid="{00000000-0005-0000-0000-0000BA0A0000}"/>
    <cellStyle name="Currency 3 2 2 2 2 7" xfId="2713" xr:uid="{00000000-0005-0000-0000-0000BB0A0000}"/>
    <cellStyle name="Currency 3 2 2 2 2 8" xfId="2794" xr:uid="{00000000-0005-0000-0000-0000BC0A0000}"/>
    <cellStyle name="Currency 3 2 2 2 2 8 2" xfId="7017" xr:uid="{00000000-0005-0000-0000-0000BD0A0000}"/>
    <cellStyle name="Currency 3 2 2 2 2 9" xfId="4634" xr:uid="{00000000-0005-0000-0000-0000BE0A0000}"/>
    <cellStyle name="Currency 3 2 2 2 3" xfId="709" xr:uid="{00000000-0005-0000-0000-0000BF0A0000}"/>
    <cellStyle name="Currency 3 2 2 2 3 2" xfId="2970" xr:uid="{00000000-0005-0000-0000-0000C00A0000}"/>
    <cellStyle name="Currency 3 2 2 2 3 2 2" xfId="7192" xr:uid="{00000000-0005-0000-0000-0000C10A0000}"/>
    <cellStyle name="Currency 3 2 2 2 3 3" xfId="5047" xr:uid="{00000000-0005-0000-0000-0000C20A0000}"/>
    <cellStyle name="Currency 3 2 2 2 4" xfId="1152" xr:uid="{00000000-0005-0000-0000-0000C30A0000}"/>
    <cellStyle name="Currency 3 2 2 2 4 2" xfId="3383" xr:uid="{00000000-0005-0000-0000-0000C40A0000}"/>
    <cellStyle name="Currency 3 2 2 2 4 2 2" xfId="7605" xr:uid="{00000000-0005-0000-0000-0000C50A0000}"/>
    <cellStyle name="Currency 3 2 2 2 4 3" xfId="5460" xr:uid="{00000000-0005-0000-0000-0000C60A0000}"/>
    <cellStyle name="Currency 3 2 2 2 5" xfId="1566" xr:uid="{00000000-0005-0000-0000-0000C70A0000}"/>
    <cellStyle name="Currency 3 2 2 2 5 2" xfId="3796" xr:uid="{00000000-0005-0000-0000-0000C80A0000}"/>
    <cellStyle name="Currency 3 2 2 2 5 2 2" xfId="8018" xr:uid="{00000000-0005-0000-0000-0000C90A0000}"/>
    <cellStyle name="Currency 3 2 2 2 5 3" xfId="5873" xr:uid="{00000000-0005-0000-0000-0000CA0A0000}"/>
    <cellStyle name="Currency 3 2 2 2 6" xfId="1980" xr:uid="{00000000-0005-0000-0000-0000CB0A0000}"/>
    <cellStyle name="Currency 3 2 2 2 6 2" xfId="4209" xr:uid="{00000000-0005-0000-0000-0000CC0A0000}"/>
    <cellStyle name="Currency 3 2 2 2 6 2 2" xfId="8431" xr:uid="{00000000-0005-0000-0000-0000CD0A0000}"/>
    <cellStyle name="Currency 3 2 2 2 6 3" xfId="6286" xr:uid="{00000000-0005-0000-0000-0000CE0A0000}"/>
    <cellStyle name="Currency 3 2 2 2 7" xfId="2415" xr:uid="{00000000-0005-0000-0000-0000CF0A0000}"/>
    <cellStyle name="Currency 3 2 2 2 7 2" xfId="6699" xr:uid="{00000000-0005-0000-0000-0000D00A0000}"/>
    <cellStyle name="Currency 3 2 2 2 8" xfId="2712" xr:uid="{00000000-0005-0000-0000-0000D10A0000}"/>
    <cellStyle name="Currency 3 2 2 2 9" xfId="2793" xr:uid="{00000000-0005-0000-0000-0000D20A0000}"/>
    <cellStyle name="Currency 3 2 2 2 9 2" xfId="7016" xr:uid="{00000000-0005-0000-0000-0000D30A0000}"/>
    <cellStyle name="Currency 3 2 2 3" xfId="181" xr:uid="{00000000-0005-0000-0000-0000D40A0000}"/>
    <cellStyle name="Currency 3 2 2 3 2" xfId="711" xr:uid="{00000000-0005-0000-0000-0000D50A0000}"/>
    <cellStyle name="Currency 3 2 2 3 2 2" xfId="2972" xr:uid="{00000000-0005-0000-0000-0000D60A0000}"/>
    <cellStyle name="Currency 3 2 2 3 2 2 2" xfId="7194" xr:uid="{00000000-0005-0000-0000-0000D70A0000}"/>
    <cellStyle name="Currency 3 2 2 3 2 3" xfId="5049" xr:uid="{00000000-0005-0000-0000-0000D80A0000}"/>
    <cellStyle name="Currency 3 2 2 3 3" xfId="1154" xr:uid="{00000000-0005-0000-0000-0000D90A0000}"/>
    <cellStyle name="Currency 3 2 2 3 3 2" xfId="3385" xr:uid="{00000000-0005-0000-0000-0000DA0A0000}"/>
    <cellStyle name="Currency 3 2 2 3 3 2 2" xfId="7607" xr:uid="{00000000-0005-0000-0000-0000DB0A0000}"/>
    <cellStyle name="Currency 3 2 2 3 3 3" xfId="5462" xr:uid="{00000000-0005-0000-0000-0000DC0A0000}"/>
    <cellStyle name="Currency 3 2 2 3 4" xfId="1568" xr:uid="{00000000-0005-0000-0000-0000DD0A0000}"/>
    <cellStyle name="Currency 3 2 2 3 4 2" xfId="3798" xr:uid="{00000000-0005-0000-0000-0000DE0A0000}"/>
    <cellStyle name="Currency 3 2 2 3 4 2 2" xfId="8020" xr:uid="{00000000-0005-0000-0000-0000DF0A0000}"/>
    <cellStyle name="Currency 3 2 2 3 4 3" xfId="5875" xr:uid="{00000000-0005-0000-0000-0000E00A0000}"/>
    <cellStyle name="Currency 3 2 2 3 5" xfId="1982" xr:uid="{00000000-0005-0000-0000-0000E10A0000}"/>
    <cellStyle name="Currency 3 2 2 3 5 2" xfId="4211" xr:uid="{00000000-0005-0000-0000-0000E20A0000}"/>
    <cellStyle name="Currency 3 2 2 3 5 2 2" xfId="8433" xr:uid="{00000000-0005-0000-0000-0000E30A0000}"/>
    <cellStyle name="Currency 3 2 2 3 5 3" xfId="6288" xr:uid="{00000000-0005-0000-0000-0000E40A0000}"/>
    <cellStyle name="Currency 3 2 2 3 6" xfId="2417" xr:uid="{00000000-0005-0000-0000-0000E50A0000}"/>
    <cellStyle name="Currency 3 2 2 3 6 2" xfId="6701" xr:uid="{00000000-0005-0000-0000-0000E60A0000}"/>
    <cellStyle name="Currency 3 2 2 3 7" xfId="2714" xr:uid="{00000000-0005-0000-0000-0000E70A0000}"/>
    <cellStyle name="Currency 3 2 2 3 8" xfId="2795" xr:uid="{00000000-0005-0000-0000-0000E80A0000}"/>
    <cellStyle name="Currency 3 2 2 3 8 2" xfId="7018" xr:uid="{00000000-0005-0000-0000-0000E90A0000}"/>
    <cellStyle name="Currency 3 2 2 3 9" xfId="4635" xr:uid="{00000000-0005-0000-0000-0000EA0A0000}"/>
    <cellStyle name="Currency 3 2 2 4" xfId="708" xr:uid="{00000000-0005-0000-0000-0000EB0A0000}"/>
    <cellStyle name="Currency 3 2 2 4 2" xfId="2969" xr:uid="{00000000-0005-0000-0000-0000EC0A0000}"/>
    <cellStyle name="Currency 3 2 2 4 2 2" xfId="7191" xr:uid="{00000000-0005-0000-0000-0000ED0A0000}"/>
    <cellStyle name="Currency 3 2 2 4 3" xfId="5046" xr:uid="{00000000-0005-0000-0000-0000EE0A0000}"/>
    <cellStyle name="Currency 3 2 2 5" xfId="1151" xr:uid="{00000000-0005-0000-0000-0000EF0A0000}"/>
    <cellStyle name="Currency 3 2 2 5 2" xfId="3382" xr:uid="{00000000-0005-0000-0000-0000F00A0000}"/>
    <cellStyle name="Currency 3 2 2 5 2 2" xfId="7604" xr:uid="{00000000-0005-0000-0000-0000F10A0000}"/>
    <cellStyle name="Currency 3 2 2 5 3" xfId="5459" xr:uid="{00000000-0005-0000-0000-0000F20A0000}"/>
    <cellStyle name="Currency 3 2 2 6" xfId="1565" xr:uid="{00000000-0005-0000-0000-0000F30A0000}"/>
    <cellStyle name="Currency 3 2 2 6 2" xfId="3795" xr:uid="{00000000-0005-0000-0000-0000F40A0000}"/>
    <cellStyle name="Currency 3 2 2 6 2 2" xfId="8017" xr:uid="{00000000-0005-0000-0000-0000F50A0000}"/>
    <cellStyle name="Currency 3 2 2 6 3" xfId="5872" xr:uid="{00000000-0005-0000-0000-0000F60A0000}"/>
    <cellStyle name="Currency 3 2 2 7" xfId="1979" xr:uid="{00000000-0005-0000-0000-0000F70A0000}"/>
    <cellStyle name="Currency 3 2 2 7 2" xfId="4208" xr:uid="{00000000-0005-0000-0000-0000F80A0000}"/>
    <cellStyle name="Currency 3 2 2 7 2 2" xfId="8430" xr:uid="{00000000-0005-0000-0000-0000F90A0000}"/>
    <cellStyle name="Currency 3 2 2 7 3" xfId="6285" xr:uid="{00000000-0005-0000-0000-0000FA0A0000}"/>
    <cellStyle name="Currency 3 2 2 8" xfId="2414" xr:uid="{00000000-0005-0000-0000-0000FB0A0000}"/>
    <cellStyle name="Currency 3 2 2 8 2" xfId="6698" xr:uid="{00000000-0005-0000-0000-0000FC0A0000}"/>
    <cellStyle name="Currency 3 2 2 9" xfId="2711" xr:uid="{00000000-0005-0000-0000-0000FD0A0000}"/>
    <cellStyle name="Currency 3 2 3" xfId="182" xr:uid="{00000000-0005-0000-0000-0000FE0A0000}"/>
    <cellStyle name="Currency 3 2 3 10" xfId="4636" xr:uid="{00000000-0005-0000-0000-0000FF0A0000}"/>
    <cellStyle name="Currency 3 2 3 2" xfId="183" xr:uid="{00000000-0005-0000-0000-0000000B0000}"/>
    <cellStyle name="Currency 3 2 3 2 2" xfId="713" xr:uid="{00000000-0005-0000-0000-0000010B0000}"/>
    <cellStyle name="Currency 3 2 3 2 2 2" xfId="2974" xr:uid="{00000000-0005-0000-0000-0000020B0000}"/>
    <cellStyle name="Currency 3 2 3 2 2 2 2" xfId="7196" xr:uid="{00000000-0005-0000-0000-0000030B0000}"/>
    <cellStyle name="Currency 3 2 3 2 2 3" xfId="5051" xr:uid="{00000000-0005-0000-0000-0000040B0000}"/>
    <cellStyle name="Currency 3 2 3 2 3" xfId="1156" xr:uid="{00000000-0005-0000-0000-0000050B0000}"/>
    <cellStyle name="Currency 3 2 3 2 3 2" xfId="3387" xr:uid="{00000000-0005-0000-0000-0000060B0000}"/>
    <cellStyle name="Currency 3 2 3 2 3 2 2" xfId="7609" xr:uid="{00000000-0005-0000-0000-0000070B0000}"/>
    <cellStyle name="Currency 3 2 3 2 3 3" xfId="5464" xr:uid="{00000000-0005-0000-0000-0000080B0000}"/>
    <cellStyle name="Currency 3 2 3 2 4" xfId="1570" xr:uid="{00000000-0005-0000-0000-0000090B0000}"/>
    <cellStyle name="Currency 3 2 3 2 4 2" xfId="3800" xr:uid="{00000000-0005-0000-0000-00000A0B0000}"/>
    <cellStyle name="Currency 3 2 3 2 4 2 2" xfId="8022" xr:uid="{00000000-0005-0000-0000-00000B0B0000}"/>
    <cellStyle name="Currency 3 2 3 2 4 3" xfId="5877" xr:uid="{00000000-0005-0000-0000-00000C0B0000}"/>
    <cellStyle name="Currency 3 2 3 2 5" xfId="1984" xr:uid="{00000000-0005-0000-0000-00000D0B0000}"/>
    <cellStyle name="Currency 3 2 3 2 5 2" xfId="4213" xr:uid="{00000000-0005-0000-0000-00000E0B0000}"/>
    <cellStyle name="Currency 3 2 3 2 5 2 2" xfId="8435" xr:uid="{00000000-0005-0000-0000-00000F0B0000}"/>
    <cellStyle name="Currency 3 2 3 2 5 3" xfId="6290" xr:uid="{00000000-0005-0000-0000-0000100B0000}"/>
    <cellStyle name="Currency 3 2 3 2 6" xfId="2419" xr:uid="{00000000-0005-0000-0000-0000110B0000}"/>
    <cellStyle name="Currency 3 2 3 2 6 2" xfId="6703" xr:uid="{00000000-0005-0000-0000-0000120B0000}"/>
    <cellStyle name="Currency 3 2 3 2 7" xfId="2716" xr:uid="{00000000-0005-0000-0000-0000130B0000}"/>
    <cellStyle name="Currency 3 2 3 2 8" xfId="2797" xr:uid="{00000000-0005-0000-0000-0000140B0000}"/>
    <cellStyle name="Currency 3 2 3 2 8 2" xfId="7020" xr:uid="{00000000-0005-0000-0000-0000150B0000}"/>
    <cellStyle name="Currency 3 2 3 2 9" xfId="4637" xr:uid="{00000000-0005-0000-0000-0000160B0000}"/>
    <cellStyle name="Currency 3 2 3 3" xfId="712" xr:uid="{00000000-0005-0000-0000-0000170B0000}"/>
    <cellStyle name="Currency 3 2 3 3 2" xfId="2973" xr:uid="{00000000-0005-0000-0000-0000180B0000}"/>
    <cellStyle name="Currency 3 2 3 3 2 2" xfId="7195" xr:uid="{00000000-0005-0000-0000-0000190B0000}"/>
    <cellStyle name="Currency 3 2 3 3 3" xfId="5050" xr:uid="{00000000-0005-0000-0000-00001A0B0000}"/>
    <cellStyle name="Currency 3 2 3 4" xfId="1155" xr:uid="{00000000-0005-0000-0000-00001B0B0000}"/>
    <cellStyle name="Currency 3 2 3 4 2" xfId="3386" xr:uid="{00000000-0005-0000-0000-00001C0B0000}"/>
    <cellStyle name="Currency 3 2 3 4 2 2" xfId="7608" xr:uid="{00000000-0005-0000-0000-00001D0B0000}"/>
    <cellStyle name="Currency 3 2 3 4 3" xfId="5463" xr:uid="{00000000-0005-0000-0000-00001E0B0000}"/>
    <cellStyle name="Currency 3 2 3 5" xfId="1569" xr:uid="{00000000-0005-0000-0000-00001F0B0000}"/>
    <cellStyle name="Currency 3 2 3 5 2" xfId="3799" xr:uid="{00000000-0005-0000-0000-0000200B0000}"/>
    <cellStyle name="Currency 3 2 3 5 2 2" xfId="8021" xr:uid="{00000000-0005-0000-0000-0000210B0000}"/>
    <cellStyle name="Currency 3 2 3 5 3" xfId="5876" xr:uid="{00000000-0005-0000-0000-0000220B0000}"/>
    <cellStyle name="Currency 3 2 3 6" xfId="1983" xr:uid="{00000000-0005-0000-0000-0000230B0000}"/>
    <cellStyle name="Currency 3 2 3 6 2" xfId="4212" xr:uid="{00000000-0005-0000-0000-0000240B0000}"/>
    <cellStyle name="Currency 3 2 3 6 2 2" xfId="8434" xr:uid="{00000000-0005-0000-0000-0000250B0000}"/>
    <cellStyle name="Currency 3 2 3 6 3" xfId="6289" xr:uid="{00000000-0005-0000-0000-0000260B0000}"/>
    <cellStyle name="Currency 3 2 3 7" xfId="2418" xr:uid="{00000000-0005-0000-0000-0000270B0000}"/>
    <cellStyle name="Currency 3 2 3 7 2" xfId="6702" xr:uid="{00000000-0005-0000-0000-0000280B0000}"/>
    <cellStyle name="Currency 3 2 3 8" xfId="2715" xr:uid="{00000000-0005-0000-0000-0000290B0000}"/>
    <cellStyle name="Currency 3 2 3 9" xfId="2796" xr:uid="{00000000-0005-0000-0000-00002A0B0000}"/>
    <cellStyle name="Currency 3 2 3 9 2" xfId="7019" xr:uid="{00000000-0005-0000-0000-00002B0B0000}"/>
    <cellStyle name="Currency 3 2 4" xfId="184" xr:uid="{00000000-0005-0000-0000-00002C0B0000}"/>
    <cellStyle name="Currency 3 2 4 2" xfId="714" xr:uid="{00000000-0005-0000-0000-00002D0B0000}"/>
    <cellStyle name="Currency 3 2 4 2 2" xfId="2975" xr:uid="{00000000-0005-0000-0000-00002E0B0000}"/>
    <cellStyle name="Currency 3 2 4 2 2 2" xfId="7197" xr:uid="{00000000-0005-0000-0000-00002F0B0000}"/>
    <cellStyle name="Currency 3 2 4 2 3" xfId="5052" xr:uid="{00000000-0005-0000-0000-0000300B0000}"/>
    <cellStyle name="Currency 3 2 4 3" xfId="1157" xr:uid="{00000000-0005-0000-0000-0000310B0000}"/>
    <cellStyle name="Currency 3 2 4 3 2" xfId="3388" xr:uid="{00000000-0005-0000-0000-0000320B0000}"/>
    <cellStyle name="Currency 3 2 4 3 2 2" xfId="7610" xr:uid="{00000000-0005-0000-0000-0000330B0000}"/>
    <cellStyle name="Currency 3 2 4 3 3" xfId="5465" xr:uid="{00000000-0005-0000-0000-0000340B0000}"/>
    <cellStyle name="Currency 3 2 4 4" xfId="1571" xr:uid="{00000000-0005-0000-0000-0000350B0000}"/>
    <cellStyle name="Currency 3 2 4 4 2" xfId="3801" xr:uid="{00000000-0005-0000-0000-0000360B0000}"/>
    <cellStyle name="Currency 3 2 4 4 2 2" xfId="8023" xr:uid="{00000000-0005-0000-0000-0000370B0000}"/>
    <cellStyle name="Currency 3 2 4 4 3" xfId="5878" xr:uid="{00000000-0005-0000-0000-0000380B0000}"/>
    <cellStyle name="Currency 3 2 4 5" xfId="1985" xr:uid="{00000000-0005-0000-0000-0000390B0000}"/>
    <cellStyle name="Currency 3 2 4 5 2" xfId="4214" xr:uid="{00000000-0005-0000-0000-00003A0B0000}"/>
    <cellStyle name="Currency 3 2 4 5 2 2" xfId="8436" xr:uid="{00000000-0005-0000-0000-00003B0B0000}"/>
    <cellStyle name="Currency 3 2 4 5 3" xfId="6291" xr:uid="{00000000-0005-0000-0000-00003C0B0000}"/>
    <cellStyle name="Currency 3 2 4 6" xfId="2420" xr:uid="{00000000-0005-0000-0000-00003D0B0000}"/>
    <cellStyle name="Currency 3 2 4 6 2" xfId="6704" xr:uid="{00000000-0005-0000-0000-00003E0B0000}"/>
    <cellStyle name="Currency 3 2 4 7" xfId="2717" xr:uid="{00000000-0005-0000-0000-00003F0B0000}"/>
    <cellStyle name="Currency 3 2 4 8" xfId="2798" xr:uid="{00000000-0005-0000-0000-0000400B0000}"/>
    <cellStyle name="Currency 3 2 4 8 2" xfId="7021" xr:uid="{00000000-0005-0000-0000-0000410B0000}"/>
    <cellStyle name="Currency 3 2 4 9" xfId="4638" xr:uid="{00000000-0005-0000-0000-0000420B0000}"/>
    <cellStyle name="Currency 3 2 5" xfId="185" xr:uid="{00000000-0005-0000-0000-0000430B0000}"/>
    <cellStyle name="Currency 3 2 5 2" xfId="715" xr:uid="{00000000-0005-0000-0000-0000440B0000}"/>
    <cellStyle name="Currency 3 2 5 2 2" xfId="2976" xr:uid="{00000000-0005-0000-0000-0000450B0000}"/>
    <cellStyle name="Currency 3 2 5 2 2 2" xfId="7198" xr:uid="{00000000-0005-0000-0000-0000460B0000}"/>
    <cellStyle name="Currency 3 2 5 2 3" xfId="5053" xr:uid="{00000000-0005-0000-0000-0000470B0000}"/>
    <cellStyle name="Currency 3 2 5 3" xfId="1158" xr:uid="{00000000-0005-0000-0000-0000480B0000}"/>
    <cellStyle name="Currency 3 2 5 3 2" xfId="3389" xr:uid="{00000000-0005-0000-0000-0000490B0000}"/>
    <cellStyle name="Currency 3 2 5 3 2 2" xfId="7611" xr:uid="{00000000-0005-0000-0000-00004A0B0000}"/>
    <cellStyle name="Currency 3 2 5 3 3" xfId="5466" xr:uid="{00000000-0005-0000-0000-00004B0B0000}"/>
    <cellStyle name="Currency 3 2 5 4" xfId="1572" xr:uid="{00000000-0005-0000-0000-00004C0B0000}"/>
    <cellStyle name="Currency 3 2 5 4 2" xfId="3802" xr:uid="{00000000-0005-0000-0000-00004D0B0000}"/>
    <cellStyle name="Currency 3 2 5 4 2 2" xfId="8024" xr:uid="{00000000-0005-0000-0000-00004E0B0000}"/>
    <cellStyle name="Currency 3 2 5 4 3" xfId="5879" xr:uid="{00000000-0005-0000-0000-00004F0B0000}"/>
    <cellStyle name="Currency 3 2 5 5" xfId="1986" xr:uid="{00000000-0005-0000-0000-0000500B0000}"/>
    <cellStyle name="Currency 3 2 5 5 2" xfId="4215" xr:uid="{00000000-0005-0000-0000-0000510B0000}"/>
    <cellStyle name="Currency 3 2 5 5 2 2" xfId="8437" xr:uid="{00000000-0005-0000-0000-0000520B0000}"/>
    <cellStyle name="Currency 3 2 5 5 3" xfId="6292" xr:uid="{00000000-0005-0000-0000-0000530B0000}"/>
    <cellStyle name="Currency 3 2 5 6" xfId="2421" xr:uid="{00000000-0005-0000-0000-0000540B0000}"/>
    <cellStyle name="Currency 3 2 5 6 2" xfId="6705" xr:uid="{00000000-0005-0000-0000-0000550B0000}"/>
    <cellStyle name="Currency 3 2 5 7" xfId="2718" xr:uid="{00000000-0005-0000-0000-0000560B0000}"/>
    <cellStyle name="Currency 3 2 5 8" xfId="2799" xr:uid="{00000000-0005-0000-0000-0000570B0000}"/>
    <cellStyle name="Currency 3 2 5 8 2" xfId="7022" xr:uid="{00000000-0005-0000-0000-0000580B0000}"/>
    <cellStyle name="Currency 3 2 5 9" xfId="4639" xr:uid="{00000000-0005-0000-0000-0000590B0000}"/>
    <cellStyle name="Currency 3 3" xfId="186" xr:uid="{00000000-0005-0000-0000-00005A0B0000}"/>
    <cellStyle name="Currency 4" xfId="187" xr:uid="{00000000-0005-0000-0000-00005B0B0000}"/>
    <cellStyle name="Currency 4 2" xfId="188" xr:uid="{00000000-0005-0000-0000-00005C0B0000}"/>
    <cellStyle name="Currency 4 2 2" xfId="717" xr:uid="{00000000-0005-0000-0000-00005D0B0000}"/>
    <cellStyle name="Currency 4 3" xfId="189" xr:uid="{00000000-0005-0000-0000-00005E0B0000}"/>
    <cellStyle name="Currency 4 3 2" xfId="190" xr:uid="{00000000-0005-0000-0000-00005F0B0000}"/>
    <cellStyle name="Currency 4 3 2 2" xfId="719" xr:uid="{00000000-0005-0000-0000-0000600B0000}"/>
    <cellStyle name="Currency 4 3 3" xfId="718" xr:uid="{00000000-0005-0000-0000-0000610B0000}"/>
    <cellStyle name="Currency 4 4" xfId="191" xr:uid="{00000000-0005-0000-0000-0000620B0000}"/>
    <cellStyle name="Currency 4 5" xfId="192" xr:uid="{00000000-0005-0000-0000-0000630B0000}"/>
    <cellStyle name="Currency 4 5 2" xfId="720" xr:uid="{00000000-0005-0000-0000-0000640B0000}"/>
    <cellStyle name="Currency 4 6" xfId="716" xr:uid="{00000000-0005-0000-0000-0000650B0000}"/>
    <cellStyle name="Currency 5" xfId="193" xr:uid="{00000000-0005-0000-0000-0000660B0000}"/>
    <cellStyle name="Currency 5 2" xfId="194" xr:uid="{00000000-0005-0000-0000-0000670B0000}"/>
    <cellStyle name="Currency 5 2 2" xfId="195" xr:uid="{00000000-0005-0000-0000-0000680B0000}"/>
    <cellStyle name="Currency 5 2 2 2" xfId="196" xr:uid="{00000000-0005-0000-0000-0000690B0000}"/>
    <cellStyle name="Currency 5 2 2 2 10" xfId="2800" xr:uid="{00000000-0005-0000-0000-00006A0B0000}"/>
    <cellStyle name="Currency 5 2 2 2 10 2" xfId="7023" xr:uid="{00000000-0005-0000-0000-00006B0B0000}"/>
    <cellStyle name="Currency 5 2 2 2 11" xfId="4640" xr:uid="{00000000-0005-0000-0000-00006C0B0000}"/>
    <cellStyle name="Currency 5 2 2 2 2" xfId="197" xr:uid="{00000000-0005-0000-0000-00006D0B0000}"/>
    <cellStyle name="Currency 5 2 2 2 2 10" xfId="4641" xr:uid="{00000000-0005-0000-0000-00006E0B0000}"/>
    <cellStyle name="Currency 5 2 2 2 2 2" xfId="198" xr:uid="{00000000-0005-0000-0000-00006F0B0000}"/>
    <cellStyle name="Currency 5 2 2 2 2 2 2" xfId="725" xr:uid="{00000000-0005-0000-0000-0000700B0000}"/>
    <cellStyle name="Currency 5 2 2 2 2 2 2 2" xfId="2979" xr:uid="{00000000-0005-0000-0000-0000710B0000}"/>
    <cellStyle name="Currency 5 2 2 2 2 2 2 2 2" xfId="7201" xr:uid="{00000000-0005-0000-0000-0000720B0000}"/>
    <cellStyle name="Currency 5 2 2 2 2 2 2 3" xfId="5056" xr:uid="{00000000-0005-0000-0000-0000730B0000}"/>
    <cellStyle name="Currency 5 2 2 2 2 2 3" xfId="1161" xr:uid="{00000000-0005-0000-0000-0000740B0000}"/>
    <cellStyle name="Currency 5 2 2 2 2 2 3 2" xfId="3392" xr:uid="{00000000-0005-0000-0000-0000750B0000}"/>
    <cellStyle name="Currency 5 2 2 2 2 2 3 2 2" xfId="7614" xr:uid="{00000000-0005-0000-0000-0000760B0000}"/>
    <cellStyle name="Currency 5 2 2 2 2 2 3 3" xfId="5469" xr:uid="{00000000-0005-0000-0000-0000770B0000}"/>
    <cellStyle name="Currency 5 2 2 2 2 2 4" xfId="1575" xr:uid="{00000000-0005-0000-0000-0000780B0000}"/>
    <cellStyle name="Currency 5 2 2 2 2 2 4 2" xfId="3805" xr:uid="{00000000-0005-0000-0000-0000790B0000}"/>
    <cellStyle name="Currency 5 2 2 2 2 2 4 2 2" xfId="8027" xr:uid="{00000000-0005-0000-0000-00007A0B0000}"/>
    <cellStyle name="Currency 5 2 2 2 2 2 4 3" xfId="5882" xr:uid="{00000000-0005-0000-0000-00007B0B0000}"/>
    <cellStyle name="Currency 5 2 2 2 2 2 5" xfId="1989" xr:uid="{00000000-0005-0000-0000-00007C0B0000}"/>
    <cellStyle name="Currency 5 2 2 2 2 2 5 2" xfId="4218" xr:uid="{00000000-0005-0000-0000-00007D0B0000}"/>
    <cellStyle name="Currency 5 2 2 2 2 2 5 2 2" xfId="8440" xr:uid="{00000000-0005-0000-0000-00007E0B0000}"/>
    <cellStyle name="Currency 5 2 2 2 2 2 5 3" xfId="6295" xr:uid="{00000000-0005-0000-0000-00007F0B0000}"/>
    <cellStyle name="Currency 5 2 2 2 2 2 6" xfId="2424" xr:uid="{00000000-0005-0000-0000-0000800B0000}"/>
    <cellStyle name="Currency 5 2 2 2 2 2 6 2" xfId="6708" xr:uid="{00000000-0005-0000-0000-0000810B0000}"/>
    <cellStyle name="Currency 5 2 2 2 2 2 7" xfId="2721" xr:uid="{00000000-0005-0000-0000-0000820B0000}"/>
    <cellStyle name="Currency 5 2 2 2 2 2 8" xfId="2802" xr:uid="{00000000-0005-0000-0000-0000830B0000}"/>
    <cellStyle name="Currency 5 2 2 2 2 2 8 2" xfId="7025" xr:uid="{00000000-0005-0000-0000-0000840B0000}"/>
    <cellStyle name="Currency 5 2 2 2 2 2 9" xfId="4642" xr:uid="{00000000-0005-0000-0000-0000850B0000}"/>
    <cellStyle name="Currency 5 2 2 2 2 3" xfId="724" xr:uid="{00000000-0005-0000-0000-0000860B0000}"/>
    <cellStyle name="Currency 5 2 2 2 2 3 2" xfId="2978" xr:uid="{00000000-0005-0000-0000-0000870B0000}"/>
    <cellStyle name="Currency 5 2 2 2 2 3 2 2" xfId="7200" xr:uid="{00000000-0005-0000-0000-0000880B0000}"/>
    <cellStyle name="Currency 5 2 2 2 2 3 3" xfId="5055" xr:uid="{00000000-0005-0000-0000-0000890B0000}"/>
    <cellStyle name="Currency 5 2 2 2 2 4" xfId="1160" xr:uid="{00000000-0005-0000-0000-00008A0B0000}"/>
    <cellStyle name="Currency 5 2 2 2 2 4 2" xfId="3391" xr:uid="{00000000-0005-0000-0000-00008B0B0000}"/>
    <cellStyle name="Currency 5 2 2 2 2 4 2 2" xfId="7613" xr:uid="{00000000-0005-0000-0000-00008C0B0000}"/>
    <cellStyle name="Currency 5 2 2 2 2 4 3" xfId="5468" xr:uid="{00000000-0005-0000-0000-00008D0B0000}"/>
    <cellStyle name="Currency 5 2 2 2 2 5" xfId="1574" xr:uid="{00000000-0005-0000-0000-00008E0B0000}"/>
    <cellStyle name="Currency 5 2 2 2 2 5 2" xfId="3804" xr:uid="{00000000-0005-0000-0000-00008F0B0000}"/>
    <cellStyle name="Currency 5 2 2 2 2 5 2 2" xfId="8026" xr:uid="{00000000-0005-0000-0000-0000900B0000}"/>
    <cellStyle name="Currency 5 2 2 2 2 5 3" xfId="5881" xr:uid="{00000000-0005-0000-0000-0000910B0000}"/>
    <cellStyle name="Currency 5 2 2 2 2 6" xfId="1988" xr:uid="{00000000-0005-0000-0000-0000920B0000}"/>
    <cellStyle name="Currency 5 2 2 2 2 6 2" xfId="4217" xr:uid="{00000000-0005-0000-0000-0000930B0000}"/>
    <cellStyle name="Currency 5 2 2 2 2 6 2 2" xfId="8439" xr:uid="{00000000-0005-0000-0000-0000940B0000}"/>
    <cellStyle name="Currency 5 2 2 2 2 6 3" xfId="6294" xr:uid="{00000000-0005-0000-0000-0000950B0000}"/>
    <cellStyle name="Currency 5 2 2 2 2 7" xfId="2423" xr:uid="{00000000-0005-0000-0000-0000960B0000}"/>
    <cellStyle name="Currency 5 2 2 2 2 7 2" xfId="6707" xr:uid="{00000000-0005-0000-0000-0000970B0000}"/>
    <cellStyle name="Currency 5 2 2 2 2 8" xfId="2720" xr:uid="{00000000-0005-0000-0000-0000980B0000}"/>
    <cellStyle name="Currency 5 2 2 2 2 9" xfId="2801" xr:uid="{00000000-0005-0000-0000-0000990B0000}"/>
    <cellStyle name="Currency 5 2 2 2 2 9 2" xfId="7024" xr:uid="{00000000-0005-0000-0000-00009A0B0000}"/>
    <cellStyle name="Currency 5 2 2 2 3" xfId="199" xr:uid="{00000000-0005-0000-0000-00009B0B0000}"/>
    <cellStyle name="Currency 5 2 2 2 3 2" xfId="726" xr:uid="{00000000-0005-0000-0000-00009C0B0000}"/>
    <cellStyle name="Currency 5 2 2 2 3 2 2" xfId="2980" xr:uid="{00000000-0005-0000-0000-00009D0B0000}"/>
    <cellStyle name="Currency 5 2 2 2 3 2 2 2" xfId="7202" xr:uid="{00000000-0005-0000-0000-00009E0B0000}"/>
    <cellStyle name="Currency 5 2 2 2 3 2 3" xfId="5057" xr:uid="{00000000-0005-0000-0000-00009F0B0000}"/>
    <cellStyle name="Currency 5 2 2 2 3 3" xfId="1162" xr:uid="{00000000-0005-0000-0000-0000A00B0000}"/>
    <cellStyle name="Currency 5 2 2 2 3 3 2" xfId="3393" xr:uid="{00000000-0005-0000-0000-0000A10B0000}"/>
    <cellStyle name="Currency 5 2 2 2 3 3 2 2" xfId="7615" xr:uid="{00000000-0005-0000-0000-0000A20B0000}"/>
    <cellStyle name="Currency 5 2 2 2 3 3 3" xfId="5470" xr:uid="{00000000-0005-0000-0000-0000A30B0000}"/>
    <cellStyle name="Currency 5 2 2 2 3 4" xfId="1576" xr:uid="{00000000-0005-0000-0000-0000A40B0000}"/>
    <cellStyle name="Currency 5 2 2 2 3 4 2" xfId="3806" xr:uid="{00000000-0005-0000-0000-0000A50B0000}"/>
    <cellStyle name="Currency 5 2 2 2 3 4 2 2" xfId="8028" xr:uid="{00000000-0005-0000-0000-0000A60B0000}"/>
    <cellStyle name="Currency 5 2 2 2 3 4 3" xfId="5883" xr:uid="{00000000-0005-0000-0000-0000A70B0000}"/>
    <cellStyle name="Currency 5 2 2 2 3 5" xfId="1990" xr:uid="{00000000-0005-0000-0000-0000A80B0000}"/>
    <cellStyle name="Currency 5 2 2 2 3 5 2" xfId="4219" xr:uid="{00000000-0005-0000-0000-0000A90B0000}"/>
    <cellStyle name="Currency 5 2 2 2 3 5 2 2" xfId="8441" xr:uid="{00000000-0005-0000-0000-0000AA0B0000}"/>
    <cellStyle name="Currency 5 2 2 2 3 5 3" xfId="6296" xr:uid="{00000000-0005-0000-0000-0000AB0B0000}"/>
    <cellStyle name="Currency 5 2 2 2 3 6" xfId="2425" xr:uid="{00000000-0005-0000-0000-0000AC0B0000}"/>
    <cellStyle name="Currency 5 2 2 2 3 6 2" xfId="6709" xr:uid="{00000000-0005-0000-0000-0000AD0B0000}"/>
    <cellStyle name="Currency 5 2 2 2 3 7" xfId="2722" xr:uid="{00000000-0005-0000-0000-0000AE0B0000}"/>
    <cellStyle name="Currency 5 2 2 2 3 8" xfId="2803" xr:uid="{00000000-0005-0000-0000-0000AF0B0000}"/>
    <cellStyle name="Currency 5 2 2 2 3 8 2" xfId="7026" xr:uid="{00000000-0005-0000-0000-0000B00B0000}"/>
    <cellStyle name="Currency 5 2 2 2 3 9" xfId="4643" xr:uid="{00000000-0005-0000-0000-0000B10B0000}"/>
    <cellStyle name="Currency 5 2 2 2 4" xfId="723" xr:uid="{00000000-0005-0000-0000-0000B20B0000}"/>
    <cellStyle name="Currency 5 2 2 2 4 2" xfId="2977" xr:uid="{00000000-0005-0000-0000-0000B30B0000}"/>
    <cellStyle name="Currency 5 2 2 2 4 2 2" xfId="7199" xr:uid="{00000000-0005-0000-0000-0000B40B0000}"/>
    <cellStyle name="Currency 5 2 2 2 4 3" xfId="5054" xr:uid="{00000000-0005-0000-0000-0000B50B0000}"/>
    <cellStyle name="Currency 5 2 2 2 5" xfId="1159" xr:uid="{00000000-0005-0000-0000-0000B60B0000}"/>
    <cellStyle name="Currency 5 2 2 2 5 2" xfId="3390" xr:uid="{00000000-0005-0000-0000-0000B70B0000}"/>
    <cellStyle name="Currency 5 2 2 2 5 2 2" xfId="7612" xr:uid="{00000000-0005-0000-0000-0000B80B0000}"/>
    <cellStyle name="Currency 5 2 2 2 5 3" xfId="5467" xr:uid="{00000000-0005-0000-0000-0000B90B0000}"/>
    <cellStyle name="Currency 5 2 2 2 6" xfId="1573" xr:uid="{00000000-0005-0000-0000-0000BA0B0000}"/>
    <cellStyle name="Currency 5 2 2 2 6 2" xfId="3803" xr:uid="{00000000-0005-0000-0000-0000BB0B0000}"/>
    <cellStyle name="Currency 5 2 2 2 6 2 2" xfId="8025" xr:uid="{00000000-0005-0000-0000-0000BC0B0000}"/>
    <cellStyle name="Currency 5 2 2 2 6 3" xfId="5880" xr:uid="{00000000-0005-0000-0000-0000BD0B0000}"/>
    <cellStyle name="Currency 5 2 2 2 7" xfId="1987" xr:uid="{00000000-0005-0000-0000-0000BE0B0000}"/>
    <cellStyle name="Currency 5 2 2 2 7 2" xfId="4216" xr:uid="{00000000-0005-0000-0000-0000BF0B0000}"/>
    <cellStyle name="Currency 5 2 2 2 7 2 2" xfId="8438" xr:uid="{00000000-0005-0000-0000-0000C00B0000}"/>
    <cellStyle name="Currency 5 2 2 2 7 3" xfId="6293" xr:uid="{00000000-0005-0000-0000-0000C10B0000}"/>
    <cellStyle name="Currency 5 2 2 2 8" xfId="2422" xr:uid="{00000000-0005-0000-0000-0000C20B0000}"/>
    <cellStyle name="Currency 5 2 2 2 8 2" xfId="6706" xr:uid="{00000000-0005-0000-0000-0000C30B0000}"/>
    <cellStyle name="Currency 5 2 2 2 9" xfId="2719" xr:uid="{00000000-0005-0000-0000-0000C40B0000}"/>
    <cellStyle name="Currency 5 2 2 3" xfId="200" xr:uid="{00000000-0005-0000-0000-0000C50B0000}"/>
    <cellStyle name="Currency 5 2 2 3 10" xfId="4644" xr:uid="{00000000-0005-0000-0000-0000C60B0000}"/>
    <cellStyle name="Currency 5 2 2 3 2" xfId="201" xr:uid="{00000000-0005-0000-0000-0000C70B0000}"/>
    <cellStyle name="Currency 5 2 2 3 2 2" xfId="728" xr:uid="{00000000-0005-0000-0000-0000C80B0000}"/>
    <cellStyle name="Currency 5 2 2 3 2 2 2" xfId="2982" xr:uid="{00000000-0005-0000-0000-0000C90B0000}"/>
    <cellStyle name="Currency 5 2 2 3 2 2 2 2" xfId="7204" xr:uid="{00000000-0005-0000-0000-0000CA0B0000}"/>
    <cellStyle name="Currency 5 2 2 3 2 2 3" xfId="5059" xr:uid="{00000000-0005-0000-0000-0000CB0B0000}"/>
    <cellStyle name="Currency 5 2 2 3 2 3" xfId="1164" xr:uid="{00000000-0005-0000-0000-0000CC0B0000}"/>
    <cellStyle name="Currency 5 2 2 3 2 3 2" xfId="3395" xr:uid="{00000000-0005-0000-0000-0000CD0B0000}"/>
    <cellStyle name="Currency 5 2 2 3 2 3 2 2" xfId="7617" xr:uid="{00000000-0005-0000-0000-0000CE0B0000}"/>
    <cellStyle name="Currency 5 2 2 3 2 3 3" xfId="5472" xr:uid="{00000000-0005-0000-0000-0000CF0B0000}"/>
    <cellStyle name="Currency 5 2 2 3 2 4" xfId="1578" xr:uid="{00000000-0005-0000-0000-0000D00B0000}"/>
    <cellStyle name="Currency 5 2 2 3 2 4 2" xfId="3808" xr:uid="{00000000-0005-0000-0000-0000D10B0000}"/>
    <cellStyle name="Currency 5 2 2 3 2 4 2 2" xfId="8030" xr:uid="{00000000-0005-0000-0000-0000D20B0000}"/>
    <cellStyle name="Currency 5 2 2 3 2 4 3" xfId="5885" xr:uid="{00000000-0005-0000-0000-0000D30B0000}"/>
    <cellStyle name="Currency 5 2 2 3 2 5" xfId="1992" xr:uid="{00000000-0005-0000-0000-0000D40B0000}"/>
    <cellStyle name="Currency 5 2 2 3 2 5 2" xfId="4221" xr:uid="{00000000-0005-0000-0000-0000D50B0000}"/>
    <cellStyle name="Currency 5 2 2 3 2 5 2 2" xfId="8443" xr:uid="{00000000-0005-0000-0000-0000D60B0000}"/>
    <cellStyle name="Currency 5 2 2 3 2 5 3" xfId="6298" xr:uid="{00000000-0005-0000-0000-0000D70B0000}"/>
    <cellStyle name="Currency 5 2 2 3 2 6" xfId="2427" xr:uid="{00000000-0005-0000-0000-0000D80B0000}"/>
    <cellStyle name="Currency 5 2 2 3 2 6 2" xfId="6711" xr:uid="{00000000-0005-0000-0000-0000D90B0000}"/>
    <cellStyle name="Currency 5 2 2 3 2 7" xfId="2724" xr:uid="{00000000-0005-0000-0000-0000DA0B0000}"/>
    <cellStyle name="Currency 5 2 2 3 2 8" xfId="2805" xr:uid="{00000000-0005-0000-0000-0000DB0B0000}"/>
    <cellStyle name="Currency 5 2 2 3 2 8 2" xfId="7028" xr:uid="{00000000-0005-0000-0000-0000DC0B0000}"/>
    <cellStyle name="Currency 5 2 2 3 2 9" xfId="4645" xr:uid="{00000000-0005-0000-0000-0000DD0B0000}"/>
    <cellStyle name="Currency 5 2 2 3 3" xfId="727" xr:uid="{00000000-0005-0000-0000-0000DE0B0000}"/>
    <cellStyle name="Currency 5 2 2 3 3 2" xfId="2981" xr:uid="{00000000-0005-0000-0000-0000DF0B0000}"/>
    <cellStyle name="Currency 5 2 2 3 3 2 2" xfId="7203" xr:uid="{00000000-0005-0000-0000-0000E00B0000}"/>
    <cellStyle name="Currency 5 2 2 3 3 3" xfId="5058" xr:uid="{00000000-0005-0000-0000-0000E10B0000}"/>
    <cellStyle name="Currency 5 2 2 3 4" xfId="1163" xr:uid="{00000000-0005-0000-0000-0000E20B0000}"/>
    <cellStyle name="Currency 5 2 2 3 4 2" xfId="3394" xr:uid="{00000000-0005-0000-0000-0000E30B0000}"/>
    <cellStyle name="Currency 5 2 2 3 4 2 2" xfId="7616" xr:uid="{00000000-0005-0000-0000-0000E40B0000}"/>
    <cellStyle name="Currency 5 2 2 3 4 3" xfId="5471" xr:uid="{00000000-0005-0000-0000-0000E50B0000}"/>
    <cellStyle name="Currency 5 2 2 3 5" xfId="1577" xr:uid="{00000000-0005-0000-0000-0000E60B0000}"/>
    <cellStyle name="Currency 5 2 2 3 5 2" xfId="3807" xr:uid="{00000000-0005-0000-0000-0000E70B0000}"/>
    <cellStyle name="Currency 5 2 2 3 5 2 2" xfId="8029" xr:uid="{00000000-0005-0000-0000-0000E80B0000}"/>
    <cellStyle name="Currency 5 2 2 3 5 3" xfId="5884" xr:uid="{00000000-0005-0000-0000-0000E90B0000}"/>
    <cellStyle name="Currency 5 2 2 3 6" xfId="1991" xr:uid="{00000000-0005-0000-0000-0000EA0B0000}"/>
    <cellStyle name="Currency 5 2 2 3 6 2" xfId="4220" xr:uid="{00000000-0005-0000-0000-0000EB0B0000}"/>
    <cellStyle name="Currency 5 2 2 3 6 2 2" xfId="8442" xr:uid="{00000000-0005-0000-0000-0000EC0B0000}"/>
    <cellStyle name="Currency 5 2 2 3 6 3" xfId="6297" xr:uid="{00000000-0005-0000-0000-0000ED0B0000}"/>
    <cellStyle name="Currency 5 2 2 3 7" xfId="2426" xr:uid="{00000000-0005-0000-0000-0000EE0B0000}"/>
    <cellStyle name="Currency 5 2 2 3 7 2" xfId="6710" xr:uid="{00000000-0005-0000-0000-0000EF0B0000}"/>
    <cellStyle name="Currency 5 2 2 3 8" xfId="2723" xr:uid="{00000000-0005-0000-0000-0000F00B0000}"/>
    <cellStyle name="Currency 5 2 2 3 9" xfId="2804" xr:uid="{00000000-0005-0000-0000-0000F10B0000}"/>
    <cellStyle name="Currency 5 2 2 3 9 2" xfId="7027" xr:uid="{00000000-0005-0000-0000-0000F20B0000}"/>
    <cellStyle name="Currency 5 2 2 4" xfId="202" xr:uid="{00000000-0005-0000-0000-0000F30B0000}"/>
    <cellStyle name="Currency 5 2 2 4 2" xfId="729" xr:uid="{00000000-0005-0000-0000-0000F40B0000}"/>
    <cellStyle name="Currency 5 2 2 4 2 2" xfId="2983" xr:uid="{00000000-0005-0000-0000-0000F50B0000}"/>
    <cellStyle name="Currency 5 2 2 4 2 2 2" xfId="7205" xr:uid="{00000000-0005-0000-0000-0000F60B0000}"/>
    <cellStyle name="Currency 5 2 2 4 2 3" xfId="5060" xr:uid="{00000000-0005-0000-0000-0000F70B0000}"/>
    <cellStyle name="Currency 5 2 2 4 3" xfId="1165" xr:uid="{00000000-0005-0000-0000-0000F80B0000}"/>
    <cellStyle name="Currency 5 2 2 4 3 2" xfId="3396" xr:uid="{00000000-0005-0000-0000-0000F90B0000}"/>
    <cellStyle name="Currency 5 2 2 4 3 2 2" xfId="7618" xr:uid="{00000000-0005-0000-0000-0000FA0B0000}"/>
    <cellStyle name="Currency 5 2 2 4 3 3" xfId="5473" xr:uid="{00000000-0005-0000-0000-0000FB0B0000}"/>
    <cellStyle name="Currency 5 2 2 4 4" xfId="1579" xr:uid="{00000000-0005-0000-0000-0000FC0B0000}"/>
    <cellStyle name="Currency 5 2 2 4 4 2" xfId="3809" xr:uid="{00000000-0005-0000-0000-0000FD0B0000}"/>
    <cellStyle name="Currency 5 2 2 4 4 2 2" xfId="8031" xr:uid="{00000000-0005-0000-0000-0000FE0B0000}"/>
    <cellStyle name="Currency 5 2 2 4 4 3" xfId="5886" xr:uid="{00000000-0005-0000-0000-0000FF0B0000}"/>
    <cellStyle name="Currency 5 2 2 4 5" xfId="1993" xr:uid="{00000000-0005-0000-0000-0000000C0000}"/>
    <cellStyle name="Currency 5 2 2 4 5 2" xfId="4222" xr:uid="{00000000-0005-0000-0000-0000010C0000}"/>
    <cellStyle name="Currency 5 2 2 4 5 2 2" xfId="8444" xr:uid="{00000000-0005-0000-0000-0000020C0000}"/>
    <cellStyle name="Currency 5 2 2 4 5 3" xfId="6299" xr:uid="{00000000-0005-0000-0000-0000030C0000}"/>
    <cellStyle name="Currency 5 2 2 4 6" xfId="2428" xr:uid="{00000000-0005-0000-0000-0000040C0000}"/>
    <cellStyle name="Currency 5 2 2 4 6 2" xfId="6712" xr:uid="{00000000-0005-0000-0000-0000050C0000}"/>
    <cellStyle name="Currency 5 2 2 4 7" xfId="2725" xr:uid="{00000000-0005-0000-0000-0000060C0000}"/>
    <cellStyle name="Currency 5 2 2 4 8" xfId="2806" xr:uid="{00000000-0005-0000-0000-0000070C0000}"/>
    <cellStyle name="Currency 5 2 2 4 8 2" xfId="7029" xr:uid="{00000000-0005-0000-0000-0000080C0000}"/>
    <cellStyle name="Currency 5 2 2 4 9" xfId="4646" xr:uid="{00000000-0005-0000-0000-0000090C0000}"/>
    <cellStyle name="Currency 5 2 2 5" xfId="203" xr:uid="{00000000-0005-0000-0000-00000A0C0000}"/>
    <cellStyle name="Currency 5 2 2 5 2" xfId="730" xr:uid="{00000000-0005-0000-0000-00000B0C0000}"/>
    <cellStyle name="Currency 5 2 2 5 2 2" xfId="2984" xr:uid="{00000000-0005-0000-0000-00000C0C0000}"/>
    <cellStyle name="Currency 5 2 2 5 2 2 2" xfId="7206" xr:uid="{00000000-0005-0000-0000-00000D0C0000}"/>
    <cellStyle name="Currency 5 2 2 5 2 3" xfId="5061" xr:uid="{00000000-0005-0000-0000-00000E0C0000}"/>
    <cellStyle name="Currency 5 2 2 5 3" xfId="1166" xr:uid="{00000000-0005-0000-0000-00000F0C0000}"/>
    <cellStyle name="Currency 5 2 2 5 3 2" xfId="3397" xr:uid="{00000000-0005-0000-0000-0000100C0000}"/>
    <cellStyle name="Currency 5 2 2 5 3 2 2" xfId="7619" xr:uid="{00000000-0005-0000-0000-0000110C0000}"/>
    <cellStyle name="Currency 5 2 2 5 3 3" xfId="5474" xr:uid="{00000000-0005-0000-0000-0000120C0000}"/>
    <cellStyle name="Currency 5 2 2 5 4" xfId="1580" xr:uid="{00000000-0005-0000-0000-0000130C0000}"/>
    <cellStyle name="Currency 5 2 2 5 4 2" xfId="3810" xr:uid="{00000000-0005-0000-0000-0000140C0000}"/>
    <cellStyle name="Currency 5 2 2 5 4 2 2" xfId="8032" xr:uid="{00000000-0005-0000-0000-0000150C0000}"/>
    <cellStyle name="Currency 5 2 2 5 4 3" xfId="5887" xr:uid="{00000000-0005-0000-0000-0000160C0000}"/>
    <cellStyle name="Currency 5 2 2 5 5" xfId="1994" xr:uid="{00000000-0005-0000-0000-0000170C0000}"/>
    <cellStyle name="Currency 5 2 2 5 5 2" xfId="4223" xr:uid="{00000000-0005-0000-0000-0000180C0000}"/>
    <cellStyle name="Currency 5 2 2 5 5 2 2" xfId="8445" xr:uid="{00000000-0005-0000-0000-0000190C0000}"/>
    <cellStyle name="Currency 5 2 2 5 5 3" xfId="6300" xr:uid="{00000000-0005-0000-0000-00001A0C0000}"/>
    <cellStyle name="Currency 5 2 2 5 6" xfId="2429" xr:uid="{00000000-0005-0000-0000-00001B0C0000}"/>
    <cellStyle name="Currency 5 2 2 5 6 2" xfId="6713" xr:uid="{00000000-0005-0000-0000-00001C0C0000}"/>
    <cellStyle name="Currency 5 2 2 5 7" xfId="2726" xr:uid="{00000000-0005-0000-0000-00001D0C0000}"/>
    <cellStyle name="Currency 5 2 2 5 8" xfId="2807" xr:uid="{00000000-0005-0000-0000-00001E0C0000}"/>
    <cellStyle name="Currency 5 2 2 5 8 2" xfId="7030" xr:uid="{00000000-0005-0000-0000-00001F0C0000}"/>
    <cellStyle name="Currency 5 2 2 5 9" xfId="4647" xr:uid="{00000000-0005-0000-0000-0000200C0000}"/>
    <cellStyle name="Currency 5 2 3" xfId="204" xr:uid="{00000000-0005-0000-0000-0000210C0000}"/>
    <cellStyle name="Currency 5 2 3 2" xfId="731" xr:uid="{00000000-0005-0000-0000-0000220C0000}"/>
    <cellStyle name="Currency 5 2 4" xfId="205" xr:uid="{00000000-0005-0000-0000-0000230C0000}"/>
    <cellStyle name="Currency 5 2 4 10" xfId="4648" xr:uid="{00000000-0005-0000-0000-0000240C0000}"/>
    <cellStyle name="Currency 5 2 4 2" xfId="206" xr:uid="{00000000-0005-0000-0000-0000250C0000}"/>
    <cellStyle name="Currency 5 2 4 2 2" xfId="733" xr:uid="{00000000-0005-0000-0000-0000260C0000}"/>
    <cellStyle name="Currency 5 2 4 2 2 2" xfId="2986" xr:uid="{00000000-0005-0000-0000-0000270C0000}"/>
    <cellStyle name="Currency 5 2 4 2 2 2 2" xfId="7208" xr:uid="{00000000-0005-0000-0000-0000280C0000}"/>
    <cellStyle name="Currency 5 2 4 2 2 3" xfId="5063" xr:uid="{00000000-0005-0000-0000-0000290C0000}"/>
    <cellStyle name="Currency 5 2 4 2 3" xfId="1168" xr:uid="{00000000-0005-0000-0000-00002A0C0000}"/>
    <cellStyle name="Currency 5 2 4 2 3 2" xfId="3399" xr:uid="{00000000-0005-0000-0000-00002B0C0000}"/>
    <cellStyle name="Currency 5 2 4 2 3 2 2" xfId="7621" xr:uid="{00000000-0005-0000-0000-00002C0C0000}"/>
    <cellStyle name="Currency 5 2 4 2 3 3" xfId="5476" xr:uid="{00000000-0005-0000-0000-00002D0C0000}"/>
    <cellStyle name="Currency 5 2 4 2 4" xfId="1582" xr:uid="{00000000-0005-0000-0000-00002E0C0000}"/>
    <cellStyle name="Currency 5 2 4 2 4 2" xfId="3812" xr:uid="{00000000-0005-0000-0000-00002F0C0000}"/>
    <cellStyle name="Currency 5 2 4 2 4 2 2" xfId="8034" xr:uid="{00000000-0005-0000-0000-0000300C0000}"/>
    <cellStyle name="Currency 5 2 4 2 4 3" xfId="5889" xr:uid="{00000000-0005-0000-0000-0000310C0000}"/>
    <cellStyle name="Currency 5 2 4 2 5" xfId="1996" xr:uid="{00000000-0005-0000-0000-0000320C0000}"/>
    <cellStyle name="Currency 5 2 4 2 5 2" xfId="4225" xr:uid="{00000000-0005-0000-0000-0000330C0000}"/>
    <cellStyle name="Currency 5 2 4 2 5 2 2" xfId="8447" xr:uid="{00000000-0005-0000-0000-0000340C0000}"/>
    <cellStyle name="Currency 5 2 4 2 5 3" xfId="6302" xr:uid="{00000000-0005-0000-0000-0000350C0000}"/>
    <cellStyle name="Currency 5 2 4 2 6" xfId="2431" xr:uid="{00000000-0005-0000-0000-0000360C0000}"/>
    <cellStyle name="Currency 5 2 4 2 6 2" xfId="6715" xr:uid="{00000000-0005-0000-0000-0000370C0000}"/>
    <cellStyle name="Currency 5 2 4 2 7" xfId="2728" xr:uid="{00000000-0005-0000-0000-0000380C0000}"/>
    <cellStyle name="Currency 5 2 4 2 8" xfId="2809" xr:uid="{00000000-0005-0000-0000-0000390C0000}"/>
    <cellStyle name="Currency 5 2 4 2 8 2" xfId="7032" xr:uid="{00000000-0005-0000-0000-00003A0C0000}"/>
    <cellStyle name="Currency 5 2 4 2 9" xfId="4649" xr:uid="{00000000-0005-0000-0000-00003B0C0000}"/>
    <cellStyle name="Currency 5 2 4 3" xfId="732" xr:uid="{00000000-0005-0000-0000-00003C0C0000}"/>
    <cellStyle name="Currency 5 2 4 3 2" xfId="2985" xr:uid="{00000000-0005-0000-0000-00003D0C0000}"/>
    <cellStyle name="Currency 5 2 4 3 2 2" xfId="7207" xr:uid="{00000000-0005-0000-0000-00003E0C0000}"/>
    <cellStyle name="Currency 5 2 4 3 3" xfId="5062" xr:uid="{00000000-0005-0000-0000-00003F0C0000}"/>
    <cellStyle name="Currency 5 2 4 4" xfId="1167" xr:uid="{00000000-0005-0000-0000-0000400C0000}"/>
    <cellStyle name="Currency 5 2 4 4 2" xfId="3398" xr:uid="{00000000-0005-0000-0000-0000410C0000}"/>
    <cellStyle name="Currency 5 2 4 4 2 2" xfId="7620" xr:uid="{00000000-0005-0000-0000-0000420C0000}"/>
    <cellStyle name="Currency 5 2 4 4 3" xfId="5475" xr:uid="{00000000-0005-0000-0000-0000430C0000}"/>
    <cellStyle name="Currency 5 2 4 5" xfId="1581" xr:uid="{00000000-0005-0000-0000-0000440C0000}"/>
    <cellStyle name="Currency 5 2 4 5 2" xfId="3811" xr:uid="{00000000-0005-0000-0000-0000450C0000}"/>
    <cellStyle name="Currency 5 2 4 5 2 2" xfId="8033" xr:uid="{00000000-0005-0000-0000-0000460C0000}"/>
    <cellStyle name="Currency 5 2 4 5 3" xfId="5888" xr:uid="{00000000-0005-0000-0000-0000470C0000}"/>
    <cellStyle name="Currency 5 2 4 6" xfId="1995" xr:uid="{00000000-0005-0000-0000-0000480C0000}"/>
    <cellStyle name="Currency 5 2 4 6 2" xfId="4224" xr:uid="{00000000-0005-0000-0000-0000490C0000}"/>
    <cellStyle name="Currency 5 2 4 6 2 2" xfId="8446" xr:uid="{00000000-0005-0000-0000-00004A0C0000}"/>
    <cellStyle name="Currency 5 2 4 6 3" xfId="6301" xr:uid="{00000000-0005-0000-0000-00004B0C0000}"/>
    <cellStyle name="Currency 5 2 4 7" xfId="2430" xr:uid="{00000000-0005-0000-0000-00004C0C0000}"/>
    <cellStyle name="Currency 5 2 4 7 2" xfId="6714" xr:uid="{00000000-0005-0000-0000-00004D0C0000}"/>
    <cellStyle name="Currency 5 2 4 8" xfId="2727" xr:uid="{00000000-0005-0000-0000-00004E0C0000}"/>
    <cellStyle name="Currency 5 2 4 9" xfId="2808" xr:uid="{00000000-0005-0000-0000-00004F0C0000}"/>
    <cellStyle name="Currency 5 2 4 9 2" xfId="7031" xr:uid="{00000000-0005-0000-0000-0000500C0000}"/>
    <cellStyle name="Currency 5 2 5" xfId="207" xr:uid="{00000000-0005-0000-0000-0000510C0000}"/>
    <cellStyle name="Currency 5 2 5 2" xfId="734" xr:uid="{00000000-0005-0000-0000-0000520C0000}"/>
    <cellStyle name="Currency 5 2 5 2 2" xfId="2987" xr:uid="{00000000-0005-0000-0000-0000530C0000}"/>
    <cellStyle name="Currency 5 2 5 2 2 2" xfId="7209" xr:uid="{00000000-0005-0000-0000-0000540C0000}"/>
    <cellStyle name="Currency 5 2 5 2 3" xfId="5064" xr:uid="{00000000-0005-0000-0000-0000550C0000}"/>
    <cellStyle name="Currency 5 2 5 3" xfId="1169" xr:uid="{00000000-0005-0000-0000-0000560C0000}"/>
    <cellStyle name="Currency 5 2 5 3 2" xfId="3400" xr:uid="{00000000-0005-0000-0000-0000570C0000}"/>
    <cellStyle name="Currency 5 2 5 3 2 2" xfId="7622" xr:uid="{00000000-0005-0000-0000-0000580C0000}"/>
    <cellStyle name="Currency 5 2 5 3 3" xfId="5477" xr:uid="{00000000-0005-0000-0000-0000590C0000}"/>
    <cellStyle name="Currency 5 2 5 4" xfId="1583" xr:uid="{00000000-0005-0000-0000-00005A0C0000}"/>
    <cellStyle name="Currency 5 2 5 4 2" xfId="3813" xr:uid="{00000000-0005-0000-0000-00005B0C0000}"/>
    <cellStyle name="Currency 5 2 5 4 2 2" xfId="8035" xr:uid="{00000000-0005-0000-0000-00005C0C0000}"/>
    <cellStyle name="Currency 5 2 5 4 3" xfId="5890" xr:uid="{00000000-0005-0000-0000-00005D0C0000}"/>
    <cellStyle name="Currency 5 2 5 5" xfId="1997" xr:uid="{00000000-0005-0000-0000-00005E0C0000}"/>
    <cellStyle name="Currency 5 2 5 5 2" xfId="4226" xr:uid="{00000000-0005-0000-0000-00005F0C0000}"/>
    <cellStyle name="Currency 5 2 5 5 2 2" xfId="8448" xr:uid="{00000000-0005-0000-0000-0000600C0000}"/>
    <cellStyle name="Currency 5 2 5 5 3" xfId="6303" xr:uid="{00000000-0005-0000-0000-0000610C0000}"/>
    <cellStyle name="Currency 5 2 5 6" xfId="2432" xr:uid="{00000000-0005-0000-0000-0000620C0000}"/>
    <cellStyle name="Currency 5 2 5 6 2" xfId="6716" xr:uid="{00000000-0005-0000-0000-0000630C0000}"/>
    <cellStyle name="Currency 5 2 5 7" xfId="2729" xr:uid="{00000000-0005-0000-0000-0000640C0000}"/>
    <cellStyle name="Currency 5 2 5 8" xfId="2810" xr:uid="{00000000-0005-0000-0000-0000650C0000}"/>
    <cellStyle name="Currency 5 2 5 8 2" xfId="7033" xr:uid="{00000000-0005-0000-0000-0000660C0000}"/>
    <cellStyle name="Currency 5 2 5 9" xfId="4650" xr:uid="{00000000-0005-0000-0000-0000670C0000}"/>
    <cellStyle name="Currency 5 2 6" xfId="208" xr:uid="{00000000-0005-0000-0000-0000680C0000}"/>
    <cellStyle name="Currency 5 2 6 2" xfId="735" xr:uid="{00000000-0005-0000-0000-0000690C0000}"/>
    <cellStyle name="Currency 5 2 6 2 2" xfId="2988" xr:uid="{00000000-0005-0000-0000-00006A0C0000}"/>
    <cellStyle name="Currency 5 2 6 2 2 2" xfId="7210" xr:uid="{00000000-0005-0000-0000-00006B0C0000}"/>
    <cellStyle name="Currency 5 2 6 2 3" xfId="5065" xr:uid="{00000000-0005-0000-0000-00006C0C0000}"/>
    <cellStyle name="Currency 5 2 6 3" xfId="1170" xr:uid="{00000000-0005-0000-0000-00006D0C0000}"/>
    <cellStyle name="Currency 5 2 6 3 2" xfId="3401" xr:uid="{00000000-0005-0000-0000-00006E0C0000}"/>
    <cellStyle name="Currency 5 2 6 3 2 2" xfId="7623" xr:uid="{00000000-0005-0000-0000-00006F0C0000}"/>
    <cellStyle name="Currency 5 2 6 3 3" xfId="5478" xr:uid="{00000000-0005-0000-0000-0000700C0000}"/>
    <cellStyle name="Currency 5 2 6 4" xfId="1584" xr:uid="{00000000-0005-0000-0000-0000710C0000}"/>
    <cellStyle name="Currency 5 2 6 4 2" xfId="3814" xr:uid="{00000000-0005-0000-0000-0000720C0000}"/>
    <cellStyle name="Currency 5 2 6 4 2 2" xfId="8036" xr:uid="{00000000-0005-0000-0000-0000730C0000}"/>
    <cellStyle name="Currency 5 2 6 4 3" xfId="5891" xr:uid="{00000000-0005-0000-0000-0000740C0000}"/>
    <cellStyle name="Currency 5 2 6 5" xfId="1998" xr:uid="{00000000-0005-0000-0000-0000750C0000}"/>
    <cellStyle name="Currency 5 2 6 5 2" xfId="4227" xr:uid="{00000000-0005-0000-0000-0000760C0000}"/>
    <cellStyle name="Currency 5 2 6 5 2 2" xfId="8449" xr:uid="{00000000-0005-0000-0000-0000770C0000}"/>
    <cellStyle name="Currency 5 2 6 5 3" xfId="6304" xr:uid="{00000000-0005-0000-0000-0000780C0000}"/>
    <cellStyle name="Currency 5 2 6 6" xfId="2433" xr:uid="{00000000-0005-0000-0000-0000790C0000}"/>
    <cellStyle name="Currency 5 2 6 6 2" xfId="6717" xr:uid="{00000000-0005-0000-0000-00007A0C0000}"/>
    <cellStyle name="Currency 5 2 6 7" xfId="2730" xr:uid="{00000000-0005-0000-0000-00007B0C0000}"/>
    <cellStyle name="Currency 5 2 6 8" xfId="2811" xr:uid="{00000000-0005-0000-0000-00007C0C0000}"/>
    <cellStyle name="Currency 5 2 6 8 2" xfId="7034" xr:uid="{00000000-0005-0000-0000-00007D0C0000}"/>
    <cellStyle name="Currency 5 2 6 9" xfId="4651" xr:uid="{00000000-0005-0000-0000-00007E0C0000}"/>
    <cellStyle name="Currency 5 2 7" xfId="722" xr:uid="{00000000-0005-0000-0000-00007F0C0000}"/>
    <cellStyle name="Currency 5 3" xfId="209" xr:uid="{00000000-0005-0000-0000-0000800C0000}"/>
    <cellStyle name="Currency 5 3 2" xfId="210" xr:uid="{00000000-0005-0000-0000-0000810C0000}"/>
    <cellStyle name="Currency 5 3 2 10" xfId="2812" xr:uid="{00000000-0005-0000-0000-0000820C0000}"/>
    <cellStyle name="Currency 5 3 2 10 2" xfId="7035" xr:uid="{00000000-0005-0000-0000-0000830C0000}"/>
    <cellStyle name="Currency 5 3 2 11" xfId="4652" xr:uid="{00000000-0005-0000-0000-0000840C0000}"/>
    <cellStyle name="Currency 5 3 2 2" xfId="211" xr:uid="{00000000-0005-0000-0000-0000850C0000}"/>
    <cellStyle name="Currency 5 3 2 2 10" xfId="4653" xr:uid="{00000000-0005-0000-0000-0000860C0000}"/>
    <cellStyle name="Currency 5 3 2 2 2" xfId="212" xr:uid="{00000000-0005-0000-0000-0000870C0000}"/>
    <cellStyle name="Currency 5 3 2 2 2 2" xfId="738" xr:uid="{00000000-0005-0000-0000-0000880C0000}"/>
    <cellStyle name="Currency 5 3 2 2 2 2 2" xfId="2991" xr:uid="{00000000-0005-0000-0000-0000890C0000}"/>
    <cellStyle name="Currency 5 3 2 2 2 2 2 2" xfId="7213" xr:uid="{00000000-0005-0000-0000-00008A0C0000}"/>
    <cellStyle name="Currency 5 3 2 2 2 2 3" xfId="5068" xr:uid="{00000000-0005-0000-0000-00008B0C0000}"/>
    <cellStyle name="Currency 5 3 2 2 2 3" xfId="1173" xr:uid="{00000000-0005-0000-0000-00008C0C0000}"/>
    <cellStyle name="Currency 5 3 2 2 2 3 2" xfId="3404" xr:uid="{00000000-0005-0000-0000-00008D0C0000}"/>
    <cellStyle name="Currency 5 3 2 2 2 3 2 2" xfId="7626" xr:uid="{00000000-0005-0000-0000-00008E0C0000}"/>
    <cellStyle name="Currency 5 3 2 2 2 3 3" xfId="5481" xr:uid="{00000000-0005-0000-0000-00008F0C0000}"/>
    <cellStyle name="Currency 5 3 2 2 2 4" xfId="1587" xr:uid="{00000000-0005-0000-0000-0000900C0000}"/>
    <cellStyle name="Currency 5 3 2 2 2 4 2" xfId="3817" xr:uid="{00000000-0005-0000-0000-0000910C0000}"/>
    <cellStyle name="Currency 5 3 2 2 2 4 2 2" xfId="8039" xr:uid="{00000000-0005-0000-0000-0000920C0000}"/>
    <cellStyle name="Currency 5 3 2 2 2 4 3" xfId="5894" xr:uid="{00000000-0005-0000-0000-0000930C0000}"/>
    <cellStyle name="Currency 5 3 2 2 2 5" xfId="2001" xr:uid="{00000000-0005-0000-0000-0000940C0000}"/>
    <cellStyle name="Currency 5 3 2 2 2 5 2" xfId="4230" xr:uid="{00000000-0005-0000-0000-0000950C0000}"/>
    <cellStyle name="Currency 5 3 2 2 2 5 2 2" xfId="8452" xr:uid="{00000000-0005-0000-0000-0000960C0000}"/>
    <cellStyle name="Currency 5 3 2 2 2 5 3" xfId="6307" xr:uid="{00000000-0005-0000-0000-0000970C0000}"/>
    <cellStyle name="Currency 5 3 2 2 2 6" xfId="2436" xr:uid="{00000000-0005-0000-0000-0000980C0000}"/>
    <cellStyle name="Currency 5 3 2 2 2 6 2" xfId="6720" xr:uid="{00000000-0005-0000-0000-0000990C0000}"/>
    <cellStyle name="Currency 5 3 2 2 2 7" xfId="2733" xr:uid="{00000000-0005-0000-0000-00009A0C0000}"/>
    <cellStyle name="Currency 5 3 2 2 2 8" xfId="2814" xr:uid="{00000000-0005-0000-0000-00009B0C0000}"/>
    <cellStyle name="Currency 5 3 2 2 2 8 2" xfId="7037" xr:uid="{00000000-0005-0000-0000-00009C0C0000}"/>
    <cellStyle name="Currency 5 3 2 2 2 9" xfId="4654" xr:uid="{00000000-0005-0000-0000-00009D0C0000}"/>
    <cellStyle name="Currency 5 3 2 2 3" xfId="737" xr:uid="{00000000-0005-0000-0000-00009E0C0000}"/>
    <cellStyle name="Currency 5 3 2 2 3 2" xfId="2990" xr:uid="{00000000-0005-0000-0000-00009F0C0000}"/>
    <cellStyle name="Currency 5 3 2 2 3 2 2" xfId="7212" xr:uid="{00000000-0005-0000-0000-0000A00C0000}"/>
    <cellStyle name="Currency 5 3 2 2 3 3" xfId="5067" xr:uid="{00000000-0005-0000-0000-0000A10C0000}"/>
    <cellStyle name="Currency 5 3 2 2 4" xfId="1172" xr:uid="{00000000-0005-0000-0000-0000A20C0000}"/>
    <cellStyle name="Currency 5 3 2 2 4 2" xfId="3403" xr:uid="{00000000-0005-0000-0000-0000A30C0000}"/>
    <cellStyle name="Currency 5 3 2 2 4 2 2" xfId="7625" xr:uid="{00000000-0005-0000-0000-0000A40C0000}"/>
    <cellStyle name="Currency 5 3 2 2 4 3" xfId="5480" xr:uid="{00000000-0005-0000-0000-0000A50C0000}"/>
    <cellStyle name="Currency 5 3 2 2 5" xfId="1586" xr:uid="{00000000-0005-0000-0000-0000A60C0000}"/>
    <cellStyle name="Currency 5 3 2 2 5 2" xfId="3816" xr:uid="{00000000-0005-0000-0000-0000A70C0000}"/>
    <cellStyle name="Currency 5 3 2 2 5 2 2" xfId="8038" xr:uid="{00000000-0005-0000-0000-0000A80C0000}"/>
    <cellStyle name="Currency 5 3 2 2 5 3" xfId="5893" xr:uid="{00000000-0005-0000-0000-0000A90C0000}"/>
    <cellStyle name="Currency 5 3 2 2 6" xfId="2000" xr:uid="{00000000-0005-0000-0000-0000AA0C0000}"/>
    <cellStyle name="Currency 5 3 2 2 6 2" xfId="4229" xr:uid="{00000000-0005-0000-0000-0000AB0C0000}"/>
    <cellStyle name="Currency 5 3 2 2 6 2 2" xfId="8451" xr:uid="{00000000-0005-0000-0000-0000AC0C0000}"/>
    <cellStyle name="Currency 5 3 2 2 6 3" xfId="6306" xr:uid="{00000000-0005-0000-0000-0000AD0C0000}"/>
    <cellStyle name="Currency 5 3 2 2 7" xfId="2435" xr:uid="{00000000-0005-0000-0000-0000AE0C0000}"/>
    <cellStyle name="Currency 5 3 2 2 7 2" xfId="6719" xr:uid="{00000000-0005-0000-0000-0000AF0C0000}"/>
    <cellStyle name="Currency 5 3 2 2 8" xfId="2732" xr:uid="{00000000-0005-0000-0000-0000B00C0000}"/>
    <cellStyle name="Currency 5 3 2 2 9" xfId="2813" xr:uid="{00000000-0005-0000-0000-0000B10C0000}"/>
    <cellStyle name="Currency 5 3 2 2 9 2" xfId="7036" xr:uid="{00000000-0005-0000-0000-0000B20C0000}"/>
    <cellStyle name="Currency 5 3 2 3" xfId="213" xr:uid="{00000000-0005-0000-0000-0000B30C0000}"/>
    <cellStyle name="Currency 5 3 2 3 2" xfId="739" xr:uid="{00000000-0005-0000-0000-0000B40C0000}"/>
    <cellStyle name="Currency 5 3 2 3 2 2" xfId="2992" xr:uid="{00000000-0005-0000-0000-0000B50C0000}"/>
    <cellStyle name="Currency 5 3 2 3 2 2 2" xfId="7214" xr:uid="{00000000-0005-0000-0000-0000B60C0000}"/>
    <cellStyle name="Currency 5 3 2 3 2 3" xfId="5069" xr:uid="{00000000-0005-0000-0000-0000B70C0000}"/>
    <cellStyle name="Currency 5 3 2 3 3" xfId="1174" xr:uid="{00000000-0005-0000-0000-0000B80C0000}"/>
    <cellStyle name="Currency 5 3 2 3 3 2" xfId="3405" xr:uid="{00000000-0005-0000-0000-0000B90C0000}"/>
    <cellStyle name="Currency 5 3 2 3 3 2 2" xfId="7627" xr:uid="{00000000-0005-0000-0000-0000BA0C0000}"/>
    <cellStyle name="Currency 5 3 2 3 3 3" xfId="5482" xr:uid="{00000000-0005-0000-0000-0000BB0C0000}"/>
    <cellStyle name="Currency 5 3 2 3 4" xfId="1588" xr:uid="{00000000-0005-0000-0000-0000BC0C0000}"/>
    <cellStyle name="Currency 5 3 2 3 4 2" xfId="3818" xr:uid="{00000000-0005-0000-0000-0000BD0C0000}"/>
    <cellStyle name="Currency 5 3 2 3 4 2 2" xfId="8040" xr:uid="{00000000-0005-0000-0000-0000BE0C0000}"/>
    <cellStyle name="Currency 5 3 2 3 4 3" xfId="5895" xr:uid="{00000000-0005-0000-0000-0000BF0C0000}"/>
    <cellStyle name="Currency 5 3 2 3 5" xfId="2002" xr:uid="{00000000-0005-0000-0000-0000C00C0000}"/>
    <cellStyle name="Currency 5 3 2 3 5 2" xfId="4231" xr:uid="{00000000-0005-0000-0000-0000C10C0000}"/>
    <cellStyle name="Currency 5 3 2 3 5 2 2" xfId="8453" xr:uid="{00000000-0005-0000-0000-0000C20C0000}"/>
    <cellStyle name="Currency 5 3 2 3 5 3" xfId="6308" xr:uid="{00000000-0005-0000-0000-0000C30C0000}"/>
    <cellStyle name="Currency 5 3 2 3 6" xfId="2437" xr:uid="{00000000-0005-0000-0000-0000C40C0000}"/>
    <cellStyle name="Currency 5 3 2 3 6 2" xfId="6721" xr:uid="{00000000-0005-0000-0000-0000C50C0000}"/>
    <cellStyle name="Currency 5 3 2 3 7" xfId="2734" xr:uid="{00000000-0005-0000-0000-0000C60C0000}"/>
    <cellStyle name="Currency 5 3 2 3 8" xfId="2815" xr:uid="{00000000-0005-0000-0000-0000C70C0000}"/>
    <cellStyle name="Currency 5 3 2 3 8 2" xfId="7038" xr:uid="{00000000-0005-0000-0000-0000C80C0000}"/>
    <cellStyle name="Currency 5 3 2 3 9" xfId="4655" xr:uid="{00000000-0005-0000-0000-0000C90C0000}"/>
    <cellStyle name="Currency 5 3 2 4" xfId="736" xr:uid="{00000000-0005-0000-0000-0000CA0C0000}"/>
    <cellStyle name="Currency 5 3 2 4 2" xfId="2989" xr:uid="{00000000-0005-0000-0000-0000CB0C0000}"/>
    <cellStyle name="Currency 5 3 2 4 2 2" xfId="7211" xr:uid="{00000000-0005-0000-0000-0000CC0C0000}"/>
    <cellStyle name="Currency 5 3 2 4 3" xfId="5066" xr:uid="{00000000-0005-0000-0000-0000CD0C0000}"/>
    <cellStyle name="Currency 5 3 2 5" xfId="1171" xr:uid="{00000000-0005-0000-0000-0000CE0C0000}"/>
    <cellStyle name="Currency 5 3 2 5 2" xfId="3402" xr:uid="{00000000-0005-0000-0000-0000CF0C0000}"/>
    <cellStyle name="Currency 5 3 2 5 2 2" xfId="7624" xr:uid="{00000000-0005-0000-0000-0000D00C0000}"/>
    <cellStyle name="Currency 5 3 2 5 3" xfId="5479" xr:uid="{00000000-0005-0000-0000-0000D10C0000}"/>
    <cellStyle name="Currency 5 3 2 6" xfId="1585" xr:uid="{00000000-0005-0000-0000-0000D20C0000}"/>
    <cellStyle name="Currency 5 3 2 6 2" xfId="3815" xr:uid="{00000000-0005-0000-0000-0000D30C0000}"/>
    <cellStyle name="Currency 5 3 2 6 2 2" xfId="8037" xr:uid="{00000000-0005-0000-0000-0000D40C0000}"/>
    <cellStyle name="Currency 5 3 2 6 3" xfId="5892" xr:uid="{00000000-0005-0000-0000-0000D50C0000}"/>
    <cellStyle name="Currency 5 3 2 7" xfId="1999" xr:uid="{00000000-0005-0000-0000-0000D60C0000}"/>
    <cellStyle name="Currency 5 3 2 7 2" xfId="4228" xr:uid="{00000000-0005-0000-0000-0000D70C0000}"/>
    <cellStyle name="Currency 5 3 2 7 2 2" xfId="8450" xr:uid="{00000000-0005-0000-0000-0000D80C0000}"/>
    <cellStyle name="Currency 5 3 2 7 3" xfId="6305" xr:uid="{00000000-0005-0000-0000-0000D90C0000}"/>
    <cellStyle name="Currency 5 3 2 8" xfId="2434" xr:uid="{00000000-0005-0000-0000-0000DA0C0000}"/>
    <cellStyle name="Currency 5 3 2 8 2" xfId="6718" xr:uid="{00000000-0005-0000-0000-0000DB0C0000}"/>
    <cellStyle name="Currency 5 3 2 9" xfId="2731" xr:uid="{00000000-0005-0000-0000-0000DC0C0000}"/>
    <cellStyle name="Currency 5 3 3" xfId="214" xr:uid="{00000000-0005-0000-0000-0000DD0C0000}"/>
    <cellStyle name="Currency 5 3 3 10" xfId="4656" xr:uid="{00000000-0005-0000-0000-0000DE0C0000}"/>
    <cellStyle name="Currency 5 3 3 2" xfId="215" xr:uid="{00000000-0005-0000-0000-0000DF0C0000}"/>
    <cellStyle name="Currency 5 3 3 2 2" xfId="741" xr:uid="{00000000-0005-0000-0000-0000E00C0000}"/>
    <cellStyle name="Currency 5 3 3 2 2 2" xfId="2994" xr:uid="{00000000-0005-0000-0000-0000E10C0000}"/>
    <cellStyle name="Currency 5 3 3 2 2 2 2" xfId="7216" xr:uid="{00000000-0005-0000-0000-0000E20C0000}"/>
    <cellStyle name="Currency 5 3 3 2 2 3" xfId="5071" xr:uid="{00000000-0005-0000-0000-0000E30C0000}"/>
    <cellStyle name="Currency 5 3 3 2 3" xfId="1176" xr:uid="{00000000-0005-0000-0000-0000E40C0000}"/>
    <cellStyle name="Currency 5 3 3 2 3 2" xfId="3407" xr:uid="{00000000-0005-0000-0000-0000E50C0000}"/>
    <cellStyle name="Currency 5 3 3 2 3 2 2" xfId="7629" xr:uid="{00000000-0005-0000-0000-0000E60C0000}"/>
    <cellStyle name="Currency 5 3 3 2 3 3" xfId="5484" xr:uid="{00000000-0005-0000-0000-0000E70C0000}"/>
    <cellStyle name="Currency 5 3 3 2 4" xfId="1590" xr:uid="{00000000-0005-0000-0000-0000E80C0000}"/>
    <cellStyle name="Currency 5 3 3 2 4 2" xfId="3820" xr:uid="{00000000-0005-0000-0000-0000E90C0000}"/>
    <cellStyle name="Currency 5 3 3 2 4 2 2" xfId="8042" xr:uid="{00000000-0005-0000-0000-0000EA0C0000}"/>
    <cellStyle name="Currency 5 3 3 2 4 3" xfId="5897" xr:uid="{00000000-0005-0000-0000-0000EB0C0000}"/>
    <cellStyle name="Currency 5 3 3 2 5" xfId="2004" xr:uid="{00000000-0005-0000-0000-0000EC0C0000}"/>
    <cellStyle name="Currency 5 3 3 2 5 2" xfId="4233" xr:uid="{00000000-0005-0000-0000-0000ED0C0000}"/>
    <cellStyle name="Currency 5 3 3 2 5 2 2" xfId="8455" xr:uid="{00000000-0005-0000-0000-0000EE0C0000}"/>
    <cellStyle name="Currency 5 3 3 2 5 3" xfId="6310" xr:uid="{00000000-0005-0000-0000-0000EF0C0000}"/>
    <cellStyle name="Currency 5 3 3 2 6" xfId="2439" xr:uid="{00000000-0005-0000-0000-0000F00C0000}"/>
    <cellStyle name="Currency 5 3 3 2 6 2" xfId="6723" xr:uid="{00000000-0005-0000-0000-0000F10C0000}"/>
    <cellStyle name="Currency 5 3 3 2 7" xfId="2736" xr:uid="{00000000-0005-0000-0000-0000F20C0000}"/>
    <cellStyle name="Currency 5 3 3 2 8" xfId="2817" xr:uid="{00000000-0005-0000-0000-0000F30C0000}"/>
    <cellStyle name="Currency 5 3 3 2 8 2" xfId="7040" xr:uid="{00000000-0005-0000-0000-0000F40C0000}"/>
    <cellStyle name="Currency 5 3 3 2 9" xfId="4657" xr:uid="{00000000-0005-0000-0000-0000F50C0000}"/>
    <cellStyle name="Currency 5 3 3 3" xfId="740" xr:uid="{00000000-0005-0000-0000-0000F60C0000}"/>
    <cellStyle name="Currency 5 3 3 3 2" xfId="2993" xr:uid="{00000000-0005-0000-0000-0000F70C0000}"/>
    <cellStyle name="Currency 5 3 3 3 2 2" xfId="7215" xr:uid="{00000000-0005-0000-0000-0000F80C0000}"/>
    <cellStyle name="Currency 5 3 3 3 3" xfId="5070" xr:uid="{00000000-0005-0000-0000-0000F90C0000}"/>
    <cellStyle name="Currency 5 3 3 4" xfId="1175" xr:uid="{00000000-0005-0000-0000-0000FA0C0000}"/>
    <cellStyle name="Currency 5 3 3 4 2" xfId="3406" xr:uid="{00000000-0005-0000-0000-0000FB0C0000}"/>
    <cellStyle name="Currency 5 3 3 4 2 2" xfId="7628" xr:uid="{00000000-0005-0000-0000-0000FC0C0000}"/>
    <cellStyle name="Currency 5 3 3 4 3" xfId="5483" xr:uid="{00000000-0005-0000-0000-0000FD0C0000}"/>
    <cellStyle name="Currency 5 3 3 5" xfId="1589" xr:uid="{00000000-0005-0000-0000-0000FE0C0000}"/>
    <cellStyle name="Currency 5 3 3 5 2" xfId="3819" xr:uid="{00000000-0005-0000-0000-0000FF0C0000}"/>
    <cellStyle name="Currency 5 3 3 5 2 2" xfId="8041" xr:uid="{00000000-0005-0000-0000-0000000D0000}"/>
    <cellStyle name="Currency 5 3 3 5 3" xfId="5896" xr:uid="{00000000-0005-0000-0000-0000010D0000}"/>
    <cellStyle name="Currency 5 3 3 6" xfId="2003" xr:uid="{00000000-0005-0000-0000-0000020D0000}"/>
    <cellStyle name="Currency 5 3 3 6 2" xfId="4232" xr:uid="{00000000-0005-0000-0000-0000030D0000}"/>
    <cellStyle name="Currency 5 3 3 6 2 2" xfId="8454" xr:uid="{00000000-0005-0000-0000-0000040D0000}"/>
    <cellStyle name="Currency 5 3 3 6 3" xfId="6309" xr:uid="{00000000-0005-0000-0000-0000050D0000}"/>
    <cellStyle name="Currency 5 3 3 7" xfId="2438" xr:uid="{00000000-0005-0000-0000-0000060D0000}"/>
    <cellStyle name="Currency 5 3 3 7 2" xfId="6722" xr:uid="{00000000-0005-0000-0000-0000070D0000}"/>
    <cellStyle name="Currency 5 3 3 8" xfId="2735" xr:uid="{00000000-0005-0000-0000-0000080D0000}"/>
    <cellStyle name="Currency 5 3 3 9" xfId="2816" xr:uid="{00000000-0005-0000-0000-0000090D0000}"/>
    <cellStyle name="Currency 5 3 3 9 2" xfId="7039" xr:uid="{00000000-0005-0000-0000-00000A0D0000}"/>
    <cellStyle name="Currency 5 3 4" xfId="216" xr:uid="{00000000-0005-0000-0000-00000B0D0000}"/>
    <cellStyle name="Currency 5 3 4 2" xfId="742" xr:uid="{00000000-0005-0000-0000-00000C0D0000}"/>
    <cellStyle name="Currency 5 3 4 2 2" xfId="2995" xr:uid="{00000000-0005-0000-0000-00000D0D0000}"/>
    <cellStyle name="Currency 5 3 4 2 2 2" xfId="7217" xr:uid="{00000000-0005-0000-0000-00000E0D0000}"/>
    <cellStyle name="Currency 5 3 4 2 3" xfId="5072" xr:uid="{00000000-0005-0000-0000-00000F0D0000}"/>
    <cellStyle name="Currency 5 3 4 3" xfId="1177" xr:uid="{00000000-0005-0000-0000-0000100D0000}"/>
    <cellStyle name="Currency 5 3 4 3 2" xfId="3408" xr:uid="{00000000-0005-0000-0000-0000110D0000}"/>
    <cellStyle name="Currency 5 3 4 3 2 2" xfId="7630" xr:uid="{00000000-0005-0000-0000-0000120D0000}"/>
    <cellStyle name="Currency 5 3 4 3 3" xfId="5485" xr:uid="{00000000-0005-0000-0000-0000130D0000}"/>
    <cellStyle name="Currency 5 3 4 4" xfId="1591" xr:uid="{00000000-0005-0000-0000-0000140D0000}"/>
    <cellStyle name="Currency 5 3 4 4 2" xfId="3821" xr:uid="{00000000-0005-0000-0000-0000150D0000}"/>
    <cellStyle name="Currency 5 3 4 4 2 2" xfId="8043" xr:uid="{00000000-0005-0000-0000-0000160D0000}"/>
    <cellStyle name="Currency 5 3 4 4 3" xfId="5898" xr:uid="{00000000-0005-0000-0000-0000170D0000}"/>
    <cellStyle name="Currency 5 3 4 5" xfId="2005" xr:uid="{00000000-0005-0000-0000-0000180D0000}"/>
    <cellStyle name="Currency 5 3 4 5 2" xfId="4234" xr:uid="{00000000-0005-0000-0000-0000190D0000}"/>
    <cellStyle name="Currency 5 3 4 5 2 2" xfId="8456" xr:uid="{00000000-0005-0000-0000-00001A0D0000}"/>
    <cellStyle name="Currency 5 3 4 5 3" xfId="6311" xr:uid="{00000000-0005-0000-0000-00001B0D0000}"/>
    <cellStyle name="Currency 5 3 4 6" xfId="2440" xr:uid="{00000000-0005-0000-0000-00001C0D0000}"/>
    <cellStyle name="Currency 5 3 4 6 2" xfId="6724" xr:uid="{00000000-0005-0000-0000-00001D0D0000}"/>
    <cellStyle name="Currency 5 3 4 7" xfId="2737" xr:uid="{00000000-0005-0000-0000-00001E0D0000}"/>
    <cellStyle name="Currency 5 3 4 8" xfId="2818" xr:uid="{00000000-0005-0000-0000-00001F0D0000}"/>
    <cellStyle name="Currency 5 3 4 8 2" xfId="7041" xr:uid="{00000000-0005-0000-0000-0000200D0000}"/>
    <cellStyle name="Currency 5 3 4 9" xfId="4658" xr:uid="{00000000-0005-0000-0000-0000210D0000}"/>
    <cellStyle name="Currency 5 3 5" xfId="217" xr:uid="{00000000-0005-0000-0000-0000220D0000}"/>
    <cellStyle name="Currency 5 3 5 2" xfId="743" xr:uid="{00000000-0005-0000-0000-0000230D0000}"/>
    <cellStyle name="Currency 5 3 5 2 2" xfId="2996" xr:uid="{00000000-0005-0000-0000-0000240D0000}"/>
    <cellStyle name="Currency 5 3 5 2 2 2" xfId="7218" xr:uid="{00000000-0005-0000-0000-0000250D0000}"/>
    <cellStyle name="Currency 5 3 5 2 3" xfId="5073" xr:uid="{00000000-0005-0000-0000-0000260D0000}"/>
    <cellStyle name="Currency 5 3 5 3" xfId="1178" xr:uid="{00000000-0005-0000-0000-0000270D0000}"/>
    <cellStyle name="Currency 5 3 5 3 2" xfId="3409" xr:uid="{00000000-0005-0000-0000-0000280D0000}"/>
    <cellStyle name="Currency 5 3 5 3 2 2" xfId="7631" xr:uid="{00000000-0005-0000-0000-0000290D0000}"/>
    <cellStyle name="Currency 5 3 5 3 3" xfId="5486" xr:uid="{00000000-0005-0000-0000-00002A0D0000}"/>
    <cellStyle name="Currency 5 3 5 4" xfId="1592" xr:uid="{00000000-0005-0000-0000-00002B0D0000}"/>
    <cellStyle name="Currency 5 3 5 4 2" xfId="3822" xr:uid="{00000000-0005-0000-0000-00002C0D0000}"/>
    <cellStyle name="Currency 5 3 5 4 2 2" xfId="8044" xr:uid="{00000000-0005-0000-0000-00002D0D0000}"/>
    <cellStyle name="Currency 5 3 5 4 3" xfId="5899" xr:uid="{00000000-0005-0000-0000-00002E0D0000}"/>
    <cellStyle name="Currency 5 3 5 5" xfId="2006" xr:uid="{00000000-0005-0000-0000-00002F0D0000}"/>
    <cellStyle name="Currency 5 3 5 5 2" xfId="4235" xr:uid="{00000000-0005-0000-0000-0000300D0000}"/>
    <cellStyle name="Currency 5 3 5 5 2 2" xfId="8457" xr:uid="{00000000-0005-0000-0000-0000310D0000}"/>
    <cellStyle name="Currency 5 3 5 5 3" xfId="6312" xr:uid="{00000000-0005-0000-0000-0000320D0000}"/>
    <cellStyle name="Currency 5 3 5 6" xfId="2441" xr:uid="{00000000-0005-0000-0000-0000330D0000}"/>
    <cellStyle name="Currency 5 3 5 6 2" xfId="6725" xr:uid="{00000000-0005-0000-0000-0000340D0000}"/>
    <cellStyle name="Currency 5 3 5 7" xfId="2738" xr:uid="{00000000-0005-0000-0000-0000350D0000}"/>
    <cellStyle name="Currency 5 3 5 8" xfId="2819" xr:uid="{00000000-0005-0000-0000-0000360D0000}"/>
    <cellStyle name="Currency 5 3 5 8 2" xfId="7042" xr:uid="{00000000-0005-0000-0000-0000370D0000}"/>
    <cellStyle name="Currency 5 3 5 9" xfId="4659" xr:uid="{00000000-0005-0000-0000-0000380D0000}"/>
    <cellStyle name="Currency 5 4" xfId="218" xr:uid="{00000000-0005-0000-0000-0000390D0000}"/>
    <cellStyle name="Currency 5 4 2" xfId="744" xr:uid="{00000000-0005-0000-0000-00003A0D0000}"/>
    <cellStyle name="Currency 5 5" xfId="219" xr:uid="{00000000-0005-0000-0000-00003B0D0000}"/>
    <cellStyle name="Currency 5 5 10" xfId="4660" xr:uid="{00000000-0005-0000-0000-00003C0D0000}"/>
    <cellStyle name="Currency 5 5 2" xfId="220" xr:uid="{00000000-0005-0000-0000-00003D0D0000}"/>
    <cellStyle name="Currency 5 5 2 2" xfId="746" xr:uid="{00000000-0005-0000-0000-00003E0D0000}"/>
    <cellStyle name="Currency 5 5 2 2 2" xfId="2998" xr:uid="{00000000-0005-0000-0000-00003F0D0000}"/>
    <cellStyle name="Currency 5 5 2 2 2 2" xfId="7220" xr:uid="{00000000-0005-0000-0000-0000400D0000}"/>
    <cellStyle name="Currency 5 5 2 2 3" xfId="5075" xr:uid="{00000000-0005-0000-0000-0000410D0000}"/>
    <cellStyle name="Currency 5 5 2 3" xfId="1180" xr:uid="{00000000-0005-0000-0000-0000420D0000}"/>
    <cellStyle name="Currency 5 5 2 3 2" xfId="3411" xr:uid="{00000000-0005-0000-0000-0000430D0000}"/>
    <cellStyle name="Currency 5 5 2 3 2 2" xfId="7633" xr:uid="{00000000-0005-0000-0000-0000440D0000}"/>
    <cellStyle name="Currency 5 5 2 3 3" xfId="5488" xr:uid="{00000000-0005-0000-0000-0000450D0000}"/>
    <cellStyle name="Currency 5 5 2 4" xfId="1594" xr:uid="{00000000-0005-0000-0000-0000460D0000}"/>
    <cellStyle name="Currency 5 5 2 4 2" xfId="3824" xr:uid="{00000000-0005-0000-0000-0000470D0000}"/>
    <cellStyle name="Currency 5 5 2 4 2 2" xfId="8046" xr:uid="{00000000-0005-0000-0000-0000480D0000}"/>
    <cellStyle name="Currency 5 5 2 4 3" xfId="5901" xr:uid="{00000000-0005-0000-0000-0000490D0000}"/>
    <cellStyle name="Currency 5 5 2 5" xfId="2008" xr:uid="{00000000-0005-0000-0000-00004A0D0000}"/>
    <cellStyle name="Currency 5 5 2 5 2" xfId="4237" xr:uid="{00000000-0005-0000-0000-00004B0D0000}"/>
    <cellStyle name="Currency 5 5 2 5 2 2" xfId="8459" xr:uid="{00000000-0005-0000-0000-00004C0D0000}"/>
    <cellStyle name="Currency 5 5 2 5 3" xfId="6314" xr:uid="{00000000-0005-0000-0000-00004D0D0000}"/>
    <cellStyle name="Currency 5 5 2 6" xfId="2443" xr:uid="{00000000-0005-0000-0000-00004E0D0000}"/>
    <cellStyle name="Currency 5 5 2 6 2" xfId="6727" xr:uid="{00000000-0005-0000-0000-00004F0D0000}"/>
    <cellStyle name="Currency 5 5 2 7" xfId="2740" xr:uid="{00000000-0005-0000-0000-0000500D0000}"/>
    <cellStyle name="Currency 5 5 2 8" xfId="2821" xr:uid="{00000000-0005-0000-0000-0000510D0000}"/>
    <cellStyle name="Currency 5 5 2 8 2" xfId="7044" xr:uid="{00000000-0005-0000-0000-0000520D0000}"/>
    <cellStyle name="Currency 5 5 2 9" xfId="4661" xr:uid="{00000000-0005-0000-0000-0000530D0000}"/>
    <cellStyle name="Currency 5 5 3" xfId="745" xr:uid="{00000000-0005-0000-0000-0000540D0000}"/>
    <cellStyle name="Currency 5 5 3 2" xfId="2997" xr:uid="{00000000-0005-0000-0000-0000550D0000}"/>
    <cellStyle name="Currency 5 5 3 2 2" xfId="7219" xr:uid="{00000000-0005-0000-0000-0000560D0000}"/>
    <cellStyle name="Currency 5 5 3 3" xfId="5074" xr:uid="{00000000-0005-0000-0000-0000570D0000}"/>
    <cellStyle name="Currency 5 5 4" xfId="1179" xr:uid="{00000000-0005-0000-0000-0000580D0000}"/>
    <cellStyle name="Currency 5 5 4 2" xfId="3410" xr:uid="{00000000-0005-0000-0000-0000590D0000}"/>
    <cellStyle name="Currency 5 5 4 2 2" xfId="7632" xr:uid="{00000000-0005-0000-0000-00005A0D0000}"/>
    <cellStyle name="Currency 5 5 4 3" xfId="5487" xr:uid="{00000000-0005-0000-0000-00005B0D0000}"/>
    <cellStyle name="Currency 5 5 5" xfId="1593" xr:uid="{00000000-0005-0000-0000-00005C0D0000}"/>
    <cellStyle name="Currency 5 5 5 2" xfId="3823" xr:uid="{00000000-0005-0000-0000-00005D0D0000}"/>
    <cellStyle name="Currency 5 5 5 2 2" xfId="8045" xr:uid="{00000000-0005-0000-0000-00005E0D0000}"/>
    <cellStyle name="Currency 5 5 5 3" xfId="5900" xr:uid="{00000000-0005-0000-0000-00005F0D0000}"/>
    <cellStyle name="Currency 5 5 6" xfId="2007" xr:uid="{00000000-0005-0000-0000-0000600D0000}"/>
    <cellStyle name="Currency 5 5 6 2" xfId="4236" xr:uid="{00000000-0005-0000-0000-0000610D0000}"/>
    <cellStyle name="Currency 5 5 6 2 2" xfId="8458" xr:uid="{00000000-0005-0000-0000-0000620D0000}"/>
    <cellStyle name="Currency 5 5 6 3" xfId="6313" xr:uid="{00000000-0005-0000-0000-0000630D0000}"/>
    <cellStyle name="Currency 5 5 7" xfId="2442" xr:uid="{00000000-0005-0000-0000-0000640D0000}"/>
    <cellStyle name="Currency 5 5 7 2" xfId="6726" xr:uid="{00000000-0005-0000-0000-0000650D0000}"/>
    <cellStyle name="Currency 5 5 8" xfId="2739" xr:uid="{00000000-0005-0000-0000-0000660D0000}"/>
    <cellStyle name="Currency 5 5 9" xfId="2820" xr:uid="{00000000-0005-0000-0000-0000670D0000}"/>
    <cellStyle name="Currency 5 5 9 2" xfId="7043" xr:uid="{00000000-0005-0000-0000-0000680D0000}"/>
    <cellStyle name="Currency 5 6" xfId="221" xr:uid="{00000000-0005-0000-0000-0000690D0000}"/>
    <cellStyle name="Currency 5 6 2" xfId="747" xr:uid="{00000000-0005-0000-0000-00006A0D0000}"/>
    <cellStyle name="Currency 5 6 2 2" xfId="2999" xr:uid="{00000000-0005-0000-0000-00006B0D0000}"/>
    <cellStyle name="Currency 5 6 2 2 2" xfId="7221" xr:uid="{00000000-0005-0000-0000-00006C0D0000}"/>
    <cellStyle name="Currency 5 6 2 3" xfId="5076" xr:uid="{00000000-0005-0000-0000-00006D0D0000}"/>
    <cellStyle name="Currency 5 6 3" xfId="1181" xr:uid="{00000000-0005-0000-0000-00006E0D0000}"/>
    <cellStyle name="Currency 5 6 3 2" xfId="3412" xr:uid="{00000000-0005-0000-0000-00006F0D0000}"/>
    <cellStyle name="Currency 5 6 3 2 2" xfId="7634" xr:uid="{00000000-0005-0000-0000-0000700D0000}"/>
    <cellStyle name="Currency 5 6 3 3" xfId="5489" xr:uid="{00000000-0005-0000-0000-0000710D0000}"/>
    <cellStyle name="Currency 5 6 4" xfId="1595" xr:uid="{00000000-0005-0000-0000-0000720D0000}"/>
    <cellStyle name="Currency 5 6 4 2" xfId="3825" xr:uid="{00000000-0005-0000-0000-0000730D0000}"/>
    <cellStyle name="Currency 5 6 4 2 2" xfId="8047" xr:uid="{00000000-0005-0000-0000-0000740D0000}"/>
    <cellStyle name="Currency 5 6 4 3" xfId="5902" xr:uid="{00000000-0005-0000-0000-0000750D0000}"/>
    <cellStyle name="Currency 5 6 5" xfId="2009" xr:uid="{00000000-0005-0000-0000-0000760D0000}"/>
    <cellStyle name="Currency 5 6 5 2" xfId="4238" xr:uid="{00000000-0005-0000-0000-0000770D0000}"/>
    <cellStyle name="Currency 5 6 5 2 2" xfId="8460" xr:uid="{00000000-0005-0000-0000-0000780D0000}"/>
    <cellStyle name="Currency 5 6 5 3" xfId="6315" xr:uid="{00000000-0005-0000-0000-0000790D0000}"/>
    <cellStyle name="Currency 5 6 6" xfId="2444" xr:uid="{00000000-0005-0000-0000-00007A0D0000}"/>
    <cellStyle name="Currency 5 6 6 2" xfId="6728" xr:uid="{00000000-0005-0000-0000-00007B0D0000}"/>
    <cellStyle name="Currency 5 6 7" xfId="2741" xr:uid="{00000000-0005-0000-0000-00007C0D0000}"/>
    <cellStyle name="Currency 5 6 8" xfId="2822" xr:uid="{00000000-0005-0000-0000-00007D0D0000}"/>
    <cellStyle name="Currency 5 6 8 2" xfId="7045" xr:uid="{00000000-0005-0000-0000-00007E0D0000}"/>
    <cellStyle name="Currency 5 6 9" xfId="4662" xr:uid="{00000000-0005-0000-0000-00007F0D0000}"/>
    <cellStyle name="Currency 5 7" xfId="222" xr:uid="{00000000-0005-0000-0000-0000800D0000}"/>
    <cellStyle name="Currency 5 7 2" xfId="748" xr:uid="{00000000-0005-0000-0000-0000810D0000}"/>
    <cellStyle name="Currency 5 7 2 2" xfId="3000" xr:uid="{00000000-0005-0000-0000-0000820D0000}"/>
    <cellStyle name="Currency 5 7 2 2 2" xfId="7222" xr:uid="{00000000-0005-0000-0000-0000830D0000}"/>
    <cellStyle name="Currency 5 7 2 3" xfId="5077" xr:uid="{00000000-0005-0000-0000-0000840D0000}"/>
    <cellStyle name="Currency 5 7 3" xfId="1182" xr:uid="{00000000-0005-0000-0000-0000850D0000}"/>
    <cellStyle name="Currency 5 7 3 2" xfId="3413" xr:uid="{00000000-0005-0000-0000-0000860D0000}"/>
    <cellStyle name="Currency 5 7 3 2 2" xfId="7635" xr:uid="{00000000-0005-0000-0000-0000870D0000}"/>
    <cellStyle name="Currency 5 7 3 3" xfId="5490" xr:uid="{00000000-0005-0000-0000-0000880D0000}"/>
    <cellStyle name="Currency 5 7 4" xfId="1596" xr:uid="{00000000-0005-0000-0000-0000890D0000}"/>
    <cellStyle name="Currency 5 7 4 2" xfId="3826" xr:uid="{00000000-0005-0000-0000-00008A0D0000}"/>
    <cellStyle name="Currency 5 7 4 2 2" xfId="8048" xr:uid="{00000000-0005-0000-0000-00008B0D0000}"/>
    <cellStyle name="Currency 5 7 4 3" xfId="5903" xr:uid="{00000000-0005-0000-0000-00008C0D0000}"/>
    <cellStyle name="Currency 5 7 5" xfId="2010" xr:uid="{00000000-0005-0000-0000-00008D0D0000}"/>
    <cellStyle name="Currency 5 7 5 2" xfId="4239" xr:uid="{00000000-0005-0000-0000-00008E0D0000}"/>
    <cellStyle name="Currency 5 7 5 2 2" xfId="8461" xr:uid="{00000000-0005-0000-0000-00008F0D0000}"/>
    <cellStyle name="Currency 5 7 5 3" xfId="6316" xr:uid="{00000000-0005-0000-0000-0000900D0000}"/>
    <cellStyle name="Currency 5 7 6" xfId="2445" xr:uid="{00000000-0005-0000-0000-0000910D0000}"/>
    <cellStyle name="Currency 5 7 6 2" xfId="6729" xr:uid="{00000000-0005-0000-0000-0000920D0000}"/>
    <cellStyle name="Currency 5 7 7" xfId="2742" xr:uid="{00000000-0005-0000-0000-0000930D0000}"/>
    <cellStyle name="Currency 5 7 8" xfId="2823" xr:uid="{00000000-0005-0000-0000-0000940D0000}"/>
    <cellStyle name="Currency 5 7 8 2" xfId="7046" xr:uid="{00000000-0005-0000-0000-0000950D0000}"/>
    <cellStyle name="Currency 5 7 9" xfId="4663" xr:uid="{00000000-0005-0000-0000-0000960D0000}"/>
    <cellStyle name="Currency 5 8" xfId="721" xr:uid="{00000000-0005-0000-0000-0000970D0000}"/>
    <cellStyle name="Currency 6" xfId="223" xr:uid="{00000000-0005-0000-0000-0000980D0000}"/>
    <cellStyle name="Currency 6 2" xfId="224" xr:uid="{00000000-0005-0000-0000-0000990D0000}"/>
    <cellStyle name="Currency 6 3" xfId="225" xr:uid="{00000000-0005-0000-0000-00009A0D0000}"/>
    <cellStyle name="Currency 6 3 2" xfId="750" xr:uid="{00000000-0005-0000-0000-00009B0D0000}"/>
    <cellStyle name="Currency 6 4" xfId="749" xr:uid="{00000000-0005-0000-0000-00009C0D0000}"/>
    <cellStyle name="Currency 7" xfId="226" xr:uid="{00000000-0005-0000-0000-00009D0D0000}"/>
    <cellStyle name="Currency 7 2" xfId="227" xr:uid="{00000000-0005-0000-0000-00009E0D0000}"/>
    <cellStyle name="Currency 7 2 2" xfId="752" xr:uid="{00000000-0005-0000-0000-00009F0D0000}"/>
    <cellStyle name="Currency 7 3" xfId="228" xr:uid="{00000000-0005-0000-0000-0000A00D0000}"/>
    <cellStyle name="Currency 7 3 2" xfId="753" xr:uid="{00000000-0005-0000-0000-0000A10D0000}"/>
    <cellStyle name="Currency 7 4" xfId="229" xr:uid="{00000000-0005-0000-0000-0000A20D0000}"/>
    <cellStyle name="Currency 7 4 2" xfId="754" xr:uid="{00000000-0005-0000-0000-0000A30D0000}"/>
    <cellStyle name="Currency 7 5" xfId="751" xr:uid="{00000000-0005-0000-0000-0000A40D0000}"/>
    <cellStyle name="Currency 8" xfId="230" xr:uid="{00000000-0005-0000-0000-0000A50D0000}"/>
    <cellStyle name="Currency 8 2" xfId="231" xr:uid="{00000000-0005-0000-0000-0000A60D0000}"/>
    <cellStyle name="Currency 8 2 2" xfId="756" xr:uid="{00000000-0005-0000-0000-0000A70D0000}"/>
    <cellStyle name="Currency 8 3" xfId="755" xr:uid="{00000000-0005-0000-0000-0000A80D0000}"/>
    <cellStyle name="Currency 9" xfId="232" xr:uid="{00000000-0005-0000-0000-0000A90D0000}"/>
    <cellStyle name="Currency 9 2" xfId="233" xr:uid="{00000000-0005-0000-0000-0000AA0D0000}"/>
    <cellStyle name="Currency 9 2 2" xfId="758" xr:uid="{00000000-0005-0000-0000-0000AB0D0000}"/>
    <cellStyle name="Currency 9 3" xfId="757" xr:uid="{00000000-0005-0000-0000-0000AC0D0000}"/>
    <cellStyle name="Explanatory Text" xfId="234" builtinId="53" customBuiltin="1"/>
    <cellStyle name="Good" xfId="235" builtinId="26" customBuiltin="1"/>
    <cellStyle name="Heading 1" xfId="236" builtinId="16" customBuiltin="1"/>
    <cellStyle name="Heading 1 2" xfId="237" xr:uid="{00000000-0005-0000-0000-0000B00D0000}"/>
    <cellStyle name="Heading 2" xfId="238" builtinId="17" customBuiltin="1"/>
    <cellStyle name="Heading 2 2" xfId="239" xr:uid="{00000000-0005-0000-0000-0000B20D0000}"/>
    <cellStyle name="Heading 3" xfId="240" builtinId="18" customBuiltin="1"/>
    <cellStyle name="Heading 3 2" xfId="241" xr:uid="{00000000-0005-0000-0000-0000B40D0000}"/>
    <cellStyle name="Heading 4" xfId="242" builtinId="19" customBuiltin="1"/>
    <cellStyle name="Heading 4 2" xfId="243" xr:uid="{00000000-0005-0000-0000-0000B60D0000}"/>
    <cellStyle name="Hyperlink" xfId="244" builtinId="8"/>
    <cellStyle name="Hyperlink 2" xfId="245" xr:uid="{00000000-0005-0000-0000-0000B80D0000}"/>
    <cellStyle name="Hyperlink 2 2" xfId="246" xr:uid="{00000000-0005-0000-0000-0000B90D0000}"/>
    <cellStyle name="Input" xfId="247" builtinId="20" customBuiltin="1"/>
    <cellStyle name="Label" xfId="248" xr:uid="{00000000-0005-0000-0000-0000BB0D0000}"/>
    <cellStyle name="Label No Shade" xfId="249" xr:uid="{00000000-0005-0000-0000-0000BC0D0000}"/>
    <cellStyle name="Label Shaded" xfId="250" xr:uid="{00000000-0005-0000-0000-0000BD0D0000}"/>
    <cellStyle name="Linked Cell" xfId="251" builtinId="24" customBuiltin="1"/>
    <cellStyle name="Neutral" xfId="252" builtinId="28" customBuiltin="1"/>
    <cellStyle name="Normal" xfId="0" builtinId="0"/>
    <cellStyle name="Normal 10" xfId="253" xr:uid="{00000000-0005-0000-0000-0000C10D0000}"/>
    <cellStyle name="Normal 10 2" xfId="254" xr:uid="{00000000-0005-0000-0000-0000C20D0000}"/>
    <cellStyle name="Normal 10 3" xfId="255" xr:uid="{00000000-0005-0000-0000-0000C30D0000}"/>
    <cellStyle name="Normal 11" xfId="256" xr:uid="{00000000-0005-0000-0000-0000C40D0000}"/>
    <cellStyle name="Normal 11 2" xfId="257" xr:uid="{00000000-0005-0000-0000-0000C50D0000}"/>
    <cellStyle name="Normal 11 2 3" xfId="569" xr:uid="{00000000-0005-0000-0000-0000C60D0000}"/>
    <cellStyle name="Normal 11 3" xfId="258" xr:uid="{00000000-0005-0000-0000-0000C70D0000}"/>
    <cellStyle name="Normal 11 3 2" xfId="759" xr:uid="{00000000-0005-0000-0000-0000C80D0000}"/>
    <cellStyle name="Normal 12" xfId="259" xr:uid="{00000000-0005-0000-0000-0000C90D0000}"/>
    <cellStyle name="Normal 12 10" xfId="2447" xr:uid="{00000000-0005-0000-0000-0000CA0D0000}"/>
    <cellStyle name="Normal 12 10 2" xfId="6730" xr:uid="{00000000-0005-0000-0000-0000CB0D0000}"/>
    <cellStyle name="Normal 12 11" xfId="4664" xr:uid="{00000000-0005-0000-0000-0000CC0D0000}"/>
    <cellStyle name="Normal 12 2" xfId="260" xr:uid="{00000000-0005-0000-0000-0000CD0D0000}"/>
    <cellStyle name="Normal 12 2 2" xfId="261" xr:uid="{00000000-0005-0000-0000-0000CE0D0000}"/>
    <cellStyle name="Normal 12 2 2 2" xfId="262" xr:uid="{00000000-0005-0000-0000-0000CF0D0000}"/>
    <cellStyle name="Normal 12 2 2 2 2" xfId="763" xr:uid="{00000000-0005-0000-0000-0000D00D0000}"/>
    <cellStyle name="Normal 12 2 2 2 2 2" xfId="3004" xr:uid="{00000000-0005-0000-0000-0000D10D0000}"/>
    <cellStyle name="Normal 12 2 2 2 2 2 2" xfId="7226" xr:uid="{00000000-0005-0000-0000-0000D20D0000}"/>
    <cellStyle name="Normal 12 2 2 2 2 3" xfId="5081" xr:uid="{00000000-0005-0000-0000-0000D30D0000}"/>
    <cellStyle name="Normal 12 2 2 2 3" xfId="1186" xr:uid="{00000000-0005-0000-0000-0000D40D0000}"/>
    <cellStyle name="Normal 12 2 2 2 3 2" xfId="3417" xr:uid="{00000000-0005-0000-0000-0000D50D0000}"/>
    <cellStyle name="Normal 12 2 2 2 3 2 2" xfId="7639" xr:uid="{00000000-0005-0000-0000-0000D60D0000}"/>
    <cellStyle name="Normal 12 2 2 2 3 3" xfId="5494" xr:uid="{00000000-0005-0000-0000-0000D70D0000}"/>
    <cellStyle name="Normal 12 2 2 2 4" xfId="1600" xr:uid="{00000000-0005-0000-0000-0000D80D0000}"/>
    <cellStyle name="Normal 12 2 2 2 4 2" xfId="3830" xr:uid="{00000000-0005-0000-0000-0000D90D0000}"/>
    <cellStyle name="Normal 12 2 2 2 4 2 2" xfId="8052" xr:uid="{00000000-0005-0000-0000-0000DA0D0000}"/>
    <cellStyle name="Normal 12 2 2 2 4 3" xfId="5907" xr:uid="{00000000-0005-0000-0000-0000DB0D0000}"/>
    <cellStyle name="Normal 12 2 2 2 5" xfId="2014" xr:uid="{00000000-0005-0000-0000-0000DC0D0000}"/>
    <cellStyle name="Normal 12 2 2 2 5 2" xfId="4243" xr:uid="{00000000-0005-0000-0000-0000DD0D0000}"/>
    <cellStyle name="Normal 12 2 2 2 5 2 2" xfId="8465" xr:uid="{00000000-0005-0000-0000-0000DE0D0000}"/>
    <cellStyle name="Normal 12 2 2 2 5 3" xfId="6320" xr:uid="{00000000-0005-0000-0000-0000DF0D0000}"/>
    <cellStyle name="Normal 12 2 2 2 6" xfId="2450" xr:uid="{00000000-0005-0000-0000-0000E00D0000}"/>
    <cellStyle name="Normal 12 2 2 2 6 2" xfId="6733" xr:uid="{00000000-0005-0000-0000-0000E10D0000}"/>
    <cellStyle name="Normal 12 2 2 2 7" xfId="4667" xr:uid="{00000000-0005-0000-0000-0000E20D0000}"/>
    <cellStyle name="Normal 12 2 2 3" xfId="762" xr:uid="{00000000-0005-0000-0000-0000E30D0000}"/>
    <cellStyle name="Normal 12 2 2 3 2" xfId="3003" xr:uid="{00000000-0005-0000-0000-0000E40D0000}"/>
    <cellStyle name="Normal 12 2 2 3 2 2" xfId="7225" xr:uid="{00000000-0005-0000-0000-0000E50D0000}"/>
    <cellStyle name="Normal 12 2 2 3 3" xfId="5080" xr:uid="{00000000-0005-0000-0000-0000E60D0000}"/>
    <cellStyle name="Normal 12 2 2 4" xfId="1185" xr:uid="{00000000-0005-0000-0000-0000E70D0000}"/>
    <cellStyle name="Normal 12 2 2 4 2" xfId="3416" xr:uid="{00000000-0005-0000-0000-0000E80D0000}"/>
    <cellStyle name="Normal 12 2 2 4 2 2" xfId="7638" xr:uid="{00000000-0005-0000-0000-0000E90D0000}"/>
    <cellStyle name="Normal 12 2 2 4 3" xfId="5493" xr:uid="{00000000-0005-0000-0000-0000EA0D0000}"/>
    <cellStyle name="Normal 12 2 2 5" xfId="1599" xr:uid="{00000000-0005-0000-0000-0000EB0D0000}"/>
    <cellStyle name="Normal 12 2 2 5 2" xfId="3829" xr:uid="{00000000-0005-0000-0000-0000EC0D0000}"/>
    <cellStyle name="Normal 12 2 2 5 2 2" xfId="8051" xr:uid="{00000000-0005-0000-0000-0000ED0D0000}"/>
    <cellStyle name="Normal 12 2 2 5 3" xfId="5906" xr:uid="{00000000-0005-0000-0000-0000EE0D0000}"/>
    <cellStyle name="Normal 12 2 2 6" xfId="2013" xr:uid="{00000000-0005-0000-0000-0000EF0D0000}"/>
    <cellStyle name="Normal 12 2 2 6 2" xfId="4242" xr:uid="{00000000-0005-0000-0000-0000F00D0000}"/>
    <cellStyle name="Normal 12 2 2 6 2 2" xfId="8464" xr:uid="{00000000-0005-0000-0000-0000F10D0000}"/>
    <cellStyle name="Normal 12 2 2 6 3" xfId="6319" xr:uid="{00000000-0005-0000-0000-0000F20D0000}"/>
    <cellStyle name="Normal 12 2 2 7" xfId="2449" xr:uid="{00000000-0005-0000-0000-0000F30D0000}"/>
    <cellStyle name="Normal 12 2 2 7 2" xfId="6732" xr:uid="{00000000-0005-0000-0000-0000F40D0000}"/>
    <cellStyle name="Normal 12 2 2 8" xfId="4666" xr:uid="{00000000-0005-0000-0000-0000F50D0000}"/>
    <cellStyle name="Normal 12 2 3" xfId="263" xr:uid="{00000000-0005-0000-0000-0000F60D0000}"/>
    <cellStyle name="Normal 12 2 3 2" xfId="764" xr:uid="{00000000-0005-0000-0000-0000F70D0000}"/>
    <cellStyle name="Normal 12 2 3 2 2" xfId="3005" xr:uid="{00000000-0005-0000-0000-0000F80D0000}"/>
    <cellStyle name="Normal 12 2 3 2 2 2" xfId="7227" xr:uid="{00000000-0005-0000-0000-0000F90D0000}"/>
    <cellStyle name="Normal 12 2 3 2 3" xfId="5082" xr:uid="{00000000-0005-0000-0000-0000FA0D0000}"/>
    <cellStyle name="Normal 12 2 3 3" xfId="1187" xr:uid="{00000000-0005-0000-0000-0000FB0D0000}"/>
    <cellStyle name="Normal 12 2 3 3 2" xfId="3418" xr:uid="{00000000-0005-0000-0000-0000FC0D0000}"/>
    <cellStyle name="Normal 12 2 3 3 2 2" xfId="7640" xr:uid="{00000000-0005-0000-0000-0000FD0D0000}"/>
    <cellStyle name="Normal 12 2 3 3 3" xfId="5495" xr:uid="{00000000-0005-0000-0000-0000FE0D0000}"/>
    <cellStyle name="Normal 12 2 3 4" xfId="1601" xr:uid="{00000000-0005-0000-0000-0000FF0D0000}"/>
    <cellStyle name="Normal 12 2 3 4 2" xfId="3831" xr:uid="{00000000-0005-0000-0000-0000000E0000}"/>
    <cellStyle name="Normal 12 2 3 4 2 2" xfId="8053" xr:uid="{00000000-0005-0000-0000-0000010E0000}"/>
    <cellStyle name="Normal 12 2 3 4 3" xfId="5908" xr:uid="{00000000-0005-0000-0000-0000020E0000}"/>
    <cellStyle name="Normal 12 2 3 5" xfId="2015" xr:uid="{00000000-0005-0000-0000-0000030E0000}"/>
    <cellStyle name="Normal 12 2 3 5 2" xfId="4244" xr:uid="{00000000-0005-0000-0000-0000040E0000}"/>
    <cellStyle name="Normal 12 2 3 5 2 2" xfId="8466" xr:uid="{00000000-0005-0000-0000-0000050E0000}"/>
    <cellStyle name="Normal 12 2 3 5 3" xfId="6321" xr:uid="{00000000-0005-0000-0000-0000060E0000}"/>
    <cellStyle name="Normal 12 2 3 6" xfId="2451" xr:uid="{00000000-0005-0000-0000-0000070E0000}"/>
    <cellStyle name="Normal 12 2 3 6 2" xfId="6734" xr:uid="{00000000-0005-0000-0000-0000080E0000}"/>
    <cellStyle name="Normal 12 2 3 7" xfId="4668" xr:uid="{00000000-0005-0000-0000-0000090E0000}"/>
    <cellStyle name="Normal 12 2 4" xfId="761" xr:uid="{00000000-0005-0000-0000-00000A0E0000}"/>
    <cellStyle name="Normal 12 2 4 2" xfId="3002" xr:uid="{00000000-0005-0000-0000-00000B0E0000}"/>
    <cellStyle name="Normal 12 2 4 2 2" xfId="7224" xr:uid="{00000000-0005-0000-0000-00000C0E0000}"/>
    <cellStyle name="Normal 12 2 4 3" xfId="5079" xr:uid="{00000000-0005-0000-0000-00000D0E0000}"/>
    <cellStyle name="Normal 12 2 5" xfId="1184" xr:uid="{00000000-0005-0000-0000-00000E0E0000}"/>
    <cellStyle name="Normal 12 2 5 2" xfId="3415" xr:uid="{00000000-0005-0000-0000-00000F0E0000}"/>
    <cellStyle name="Normal 12 2 5 2 2" xfId="7637" xr:uid="{00000000-0005-0000-0000-0000100E0000}"/>
    <cellStyle name="Normal 12 2 5 3" xfId="5492" xr:uid="{00000000-0005-0000-0000-0000110E0000}"/>
    <cellStyle name="Normal 12 2 6" xfId="1598" xr:uid="{00000000-0005-0000-0000-0000120E0000}"/>
    <cellStyle name="Normal 12 2 6 2" xfId="3828" xr:uid="{00000000-0005-0000-0000-0000130E0000}"/>
    <cellStyle name="Normal 12 2 6 2 2" xfId="8050" xr:uid="{00000000-0005-0000-0000-0000140E0000}"/>
    <cellStyle name="Normal 12 2 6 3" xfId="5905" xr:uid="{00000000-0005-0000-0000-0000150E0000}"/>
    <cellStyle name="Normal 12 2 7" xfId="2012" xr:uid="{00000000-0005-0000-0000-0000160E0000}"/>
    <cellStyle name="Normal 12 2 7 2" xfId="4241" xr:uid="{00000000-0005-0000-0000-0000170E0000}"/>
    <cellStyle name="Normal 12 2 7 2 2" xfId="8463" xr:uid="{00000000-0005-0000-0000-0000180E0000}"/>
    <cellStyle name="Normal 12 2 7 3" xfId="6318" xr:uid="{00000000-0005-0000-0000-0000190E0000}"/>
    <cellStyle name="Normal 12 2 8" xfId="2448" xr:uid="{00000000-0005-0000-0000-00001A0E0000}"/>
    <cellStyle name="Normal 12 2 8 2" xfId="6731" xr:uid="{00000000-0005-0000-0000-00001B0E0000}"/>
    <cellStyle name="Normal 12 2 9" xfId="4665" xr:uid="{00000000-0005-0000-0000-00001C0E0000}"/>
    <cellStyle name="Normal 12 3" xfId="264" xr:uid="{00000000-0005-0000-0000-00001D0E0000}"/>
    <cellStyle name="Normal 12 3 2" xfId="265" xr:uid="{00000000-0005-0000-0000-00001E0E0000}"/>
    <cellStyle name="Normal 12 3 2 2" xfId="766" xr:uid="{00000000-0005-0000-0000-00001F0E0000}"/>
    <cellStyle name="Normal 12 3 2 2 2" xfId="3007" xr:uid="{00000000-0005-0000-0000-0000200E0000}"/>
    <cellStyle name="Normal 12 3 2 2 2 2" xfId="7229" xr:uid="{00000000-0005-0000-0000-0000210E0000}"/>
    <cellStyle name="Normal 12 3 2 2 3" xfId="5084" xr:uid="{00000000-0005-0000-0000-0000220E0000}"/>
    <cellStyle name="Normal 12 3 2 3" xfId="1189" xr:uid="{00000000-0005-0000-0000-0000230E0000}"/>
    <cellStyle name="Normal 12 3 2 3 2" xfId="3420" xr:uid="{00000000-0005-0000-0000-0000240E0000}"/>
    <cellStyle name="Normal 12 3 2 3 2 2" xfId="7642" xr:uid="{00000000-0005-0000-0000-0000250E0000}"/>
    <cellStyle name="Normal 12 3 2 3 3" xfId="5497" xr:uid="{00000000-0005-0000-0000-0000260E0000}"/>
    <cellStyle name="Normal 12 3 2 4" xfId="1603" xr:uid="{00000000-0005-0000-0000-0000270E0000}"/>
    <cellStyle name="Normal 12 3 2 4 2" xfId="3833" xr:uid="{00000000-0005-0000-0000-0000280E0000}"/>
    <cellStyle name="Normal 12 3 2 4 2 2" xfId="8055" xr:uid="{00000000-0005-0000-0000-0000290E0000}"/>
    <cellStyle name="Normal 12 3 2 4 3" xfId="5910" xr:uid="{00000000-0005-0000-0000-00002A0E0000}"/>
    <cellStyle name="Normal 12 3 2 5" xfId="2017" xr:uid="{00000000-0005-0000-0000-00002B0E0000}"/>
    <cellStyle name="Normal 12 3 2 5 2" xfId="4246" xr:uid="{00000000-0005-0000-0000-00002C0E0000}"/>
    <cellStyle name="Normal 12 3 2 5 2 2" xfId="8468" xr:uid="{00000000-0005-0000-0000-00002D0E0000}"/>
    <cellStyle name="Normal 12 3 2 5 3" xfId="6323" xr:uid="{00000000-0005-0000-0000-00002E0E0000}"/>
    <cellStyle name="Normal 12 3 2 6" xfId="2453" xr:uid="{00000000-0005-0000-0000-00002F0E0000}"/>
    <cellStyle name="Normal 12 3 2 6 2" xfId="6736" xr:uid="{00000000-0005-0000-0000-0000300E0000}"/>
    <cellStyle name="Normal 12 3 2 7" xfId="4670" xr:uid="{00000000-0005-0000-0000-0000310E0000}"/>
    <cellStyle name="Normal 12 3 3" xfId="765" xr:uid="{00000000-0005-0000-0000-0000320E0000}"/>
    <cellStyle name="Normal 12 3 3 2" xfId="3006" xr:uid="{00000000-0005-0000-0000-0000330E0000}"/>
    <cellStyle name="Normal 12 3 3 2 2" xfId="7228" xr:uid="{00000000-0005-0000-0000-0000340E0000}"/>
    <cellStyle name="Normal 12 3 3 3" xfId="5083" xr:uid="{00000000-0005-0000-0000-0000350E0000}"/>
    <cellStyle name="Normal 12 3 4" xfId="1188" xr:uid="{00000000-0005-0000-0000-0000360E0000}"/>
    <cellStyle name="Normal 12 3 4 2" xfId="3419" xr:uid="{00000000-0005-0000-0000-0000370E0000}"/>
    <cellStyle name="Normal 12 3 4 2 2" xfId="7641" xr:uid="{00000000-0005-0000-0000-0000380E0000}"/>
    <cellStyle name="Normal 12 3 4 3" xfId="5496" xr:uid="{00000000-0005-0000-0000-0000390E0000}"/>
    <cellStyle name="Normal 12 3 5" xfId="1602" xr:uid="{00000000-0005-0000-0000-00003A0E0000}"/>
    <cellStyle name="Normal 12 3 5 2" xfId="3832" xr:uid="{00000000-0005-0000-0000-00003B0E0000}"/>
    <cellStyle name="Normal 12 3 5 2 2" xfId="8054" xr:uid="{00000000-0005-0000-0000-00003C0E0000}"/>
    <cellStyle name="Normal 12 3 5 3" xfId="5909" xr:uid="{00000000-0005-0000-0000-00003D0E0000}"/>
    <cellStyle name="Normal 12 3 6" xfId="2016" xr:uid="{00000000-0005-0000-0000-00003E0E0000}"/>
    <cellStyle name="Normal 12 3 6 2" xfId="4245" xr:uid="{00000000-0005-0000-0000-00003F0E0000}"/>
    <cellStyle name="Normal 12 3 6 2 2" xfId="8467" xr:uid="{00000000-0005-0000-0000-0000400E0000}"/>
    <cellStyle name="Normal 12 3 6 3" xfId="6322" xr:uid="{00000000-0005-0000-0000-0000410E0000}"/>
    <cellStyle name="Normal 12 3 7" xfId="2452" xr:uid="{00000000-0005-0000-0000-0000420E0000}"/>
    <cellStyle name="Normal 12 3 7 2" xfId="6735" xr:uid="{00000000-0005-0000-0000-0000430E0000}"/>
    <cellStyle name="Normal 12 3 8" xfId="4669" xr:uid="{00000000-0005-0000-0000-0000440E0000}"/>
    <cellStyle name="Normal 12 4" xfId="266" xr:uid="{00000000-0005-0000-0000-0000450E0000}"/>
    <cellStyle name="Normal 12 4 2" xfId="767" xr:uid="{00000000-0005-0000-0000-0000460E0000}"/>
    <cellStyle name="Normal 12 4 2 2" xfId="3008" xr:uid="{00000000-0005-0000-0000-0000470E0000}"/>
    <cellStyle name="Normal 12 4 2 2 2" xfId="7230" xr:uid="{00000000-0005-0000-0000-0000480E0000}"/>
    <cellStyle name="Normal 12 4 2 3" xfId="5085" xr:uid="{00000000-0005-0000-0000-0000490E0000}"/>
    <cellStyle name="Normal 12 4 3" xfId="1190" xr:uid="{00000000-0005-0000-0000-00004A0E0000}"/>
    <cellStyle name="Normal 12 4 3 2" xfId="3421" xr:uid="{00000000-0005-0000-0000-00004B0E0000}"/>
    <cellStyle name="Normal 12 4 3 2 2" xfId="7643" xr:uid="{00000000-0005-0000-0000-00004C0E0000}"/>
    <cellStyle name="Normal 12 4 3 3" xfId="5498" xr:uid="{00000000-0005-0000-0000-00004D0E0000}"/>
    <cellStyle name="Normal 12 4 4" xfId="1604" xr:uid="{00000000-0005-0000-0000-00004E0E0000}"/>
    <cellStyle name="Normal 12 4 4 2" xfId="3834" xr:uid="{00000000-0005-0000-0000-00004F0E0000}"/>
    <cellStyle name="Normal 12 4 4 2 2" xfId="8056" xr:uid="{00000000-0005-0000-0000-0000500E0000}"/>
    <cellStyle name="Normal 12 4 4 3" xfId="5911" xr:uid="{00000000-0005-0000-0000-0000510E0000}"/>
    <cellStyle name="Normal 12 4 5" xfId="2018" xr:uid="{00000000-0005-0000-0000-0000520E0000}"/>
    <cellStyle name="Normal 12 4 5 2" xfId="4247" xr:uid="{00000000-0005-0000-0000-0000530E0000}"/>
    <cellStyle name="Normal 12 4 5 2 2" xfId="8469" xr:uid="{00000000-0005-0000-0000-0000540E0000}"/>
    <cellStyle name="Normal 12 4 5 3" xfId="6324" xr:uid="{00000000-0005-0000-0000-0000550E0000}"/>
    <cellStyle name="Normal 12 4 6" xfId="2454" xr:uid="{00000000-0005-0000-0000-0000560E0000}"/>
    <cellStyle name="Normal 12 4 6 2" xfId="6737" xr:uid="{00000000-0005-0000-0000-0000570E0000}"/>
    <cellStyle name="Normal 12 4 7" xfId="4671" xr:uid="{00000000-0005-0000-0000-0000580E0000}"/>
    <cellStyle name="Normal 12 5" xfId="267" xr:uid="{00000000-0005-0000-0000-0000590E0000}"/>
    <cellStyle name="Normal 12 6" xfId="760" xr:uid="{00000000-0005-0000-0000-00005A0E0000}"/>
    <cellStyle name="Normal 12 6 2" xfId="3001" xr:uid="{00000000-0005-0000-0000-00005B0E0000}"/>
    <cellStyle name="Normal 12 6 2 2" xfId="7223" xr:uid="{00000000-0005-0000-0000-00005C0E0000}"/>
    <cellStyle name="Normal 12 6 3" xfId="5078" xr:uid="{00000000-0005-0000-0000-00005D0E0000}"/>
    <cellStyle name="Normal 12 7" xfId="1183" xr:uid="{00000000-0005-0000-0000-00005E0E0000}"/>
    <cellStyle name="Normal 12 7 2" xfId="3414" xr:uid="{00000000-0005-0000-0000-00005F0E0000}"/>
    <cellStyle name="Normal 12 7 2 2" xfId="7636" xr:uid="{00000000-0005-0000-0000-0000600E0000}"/>
    <cellStyle name="Normal 12 7 3" xfId="5491" xr:uid="{00000000-0005-0000-0000-0000610E0000}"/>
    <cellStyle name="Normal 12 8" xfId="1597" xr:uid="{00000000-0005-0000-0000-0000620E0000}"/>
    <cellStyle name="Normal 12 8 2" xfId="3827" xr:uid="{00000000-0005-0000-0000-0000630E0000}"/>
    <cellStyle name="Normal 12 8 2 2" xfId="8049" xr:uid="{00000000-0005-0000-0000-0000640E0000}"/>
    <cellStyle name="Normal 12 8 3" xfId="5904" xr:uid="{00000000-0005-0000-0000-0000650E0000}"/>
    <cellStyle name="Normal 12 9" xfId="2011" xr:uid="{00000000-0005-0000-0000-0000660E0000}"/>
    <cellStyle name="Normal 12 9 2" xfId="4240" xr:uid="{00000000-0005-0000-0000-0000670E0000}"/>
    <cellStyle name="Normal 12 9 2 2" xfId="8462" xr:uid="{00000000-0005-0000-0000-0000680E0000}"/>
    <cellStyle name="Normal 12 9 3" xfId="6317" xr:uid="{00000000-0005-0000-0000-0000690E0000}"/>
    <cellStyle name="Normal 13" xfId="268" xr:uid="{00000000-0005-0000-0000-00006A0E0000}"/>
    <cellStyle name="Normal 13 2" xfId="269" xr:uid="{00000000-0005-0000-0000-00006B0E0000}"/>
    <cellStyle name="Normal 14" xfId="270" xr:uid="{00000000-0005-0000-0000-00006C0E0000}"/>
    <cellStyle name="Normal 14 2" xfId="768" xr:uid="{00000000-0005-0000-0000-00006D0E0000}"/>
    <cellStyle name="Normal 14 2 2" xfId="3009" xr:uid="{00000000-0005-0000-0000-00006E0E0000}"/>
    <cellStyle name="Normal 14 2 2 2" xfId="7231" xr:uid="{00000000-0005-0000-0000-00006F0E0000}"/>
    <cellStyle name="Normal 14 2 3" xfId="5086" xr:uid="{00000000-0005-0000-0000-0000700E0000}"/>
    <cellStyle name="Normal 14 3" xfId="1191" xr:uid="{00000000-0005-0000-0000-0000710E0000}"/>
    <cellStyle name="Normal 14 3 2" xfId="3422" xr:uid="{00000000-0005-0000-0000-0000720E0000}"/>
    <cellStyle name="Normal 14 3 2 2" xfId="7644" xr:uid="{00000000-0005-0000-0000-0000730E0000}"/>
    <cellStyle name="Normal 14 3 3" xfId="5499" xr:uid="{00000000-0005-0000-0000-0000740E0000}"/>
    <cellStyle name="Normal 14 4" xfId="1605" xr:uid="{00000000-0005-0000-0000-0000750E0000}"/>
    <cellStyle name="Normal 14 4 2" xfId="3835" xr:uid="{00000000-0005-0000-0000-0000760E0000}"/>
    <cellStyle name="Normal 14 4 2 2" xfId="8057" xr:uid="{00000000-0005-0000-0000-0000770E0000}"/>
    <cellStyle name="Normal 14 4 3" xfId="5912" xr:uid="{00000000-0005-0000-0000-0000780E0000}"/>
    <cellStyle name="Normal 14 5" xfId="2019" xr:uid="{00000000-0005-0000-0000-0000790E0000}"/>
    <cellStyle name="Normal 14 5 2" xfId="4248" xr:uid="{00000000-0005-0000-0000-00007A0E0000}"/>
    <cellStyle name="Normal 14 5 2 2" xfId="8470" xr:uid="{00000000-0005-0000-0000-00007B0E0000}"/>
    <cellStyle name="Normal 14 5 3" xfId="6325" xr:uid="{00000000-0005-0000-0000-00007C0E0000}"/>
    <cellStyle name="Normal 14 6" xfId="2455" xr:uid="{00000000-0005-0000-0000-00007D0E0000}"/>
    <cellStyle name="Normal 14 6 2" xfId="6738" xr:uid="{00000000-0005-0000-0000-00007E0E0000}"/>
    <cellStyle name="Normal 14 7" xfId="4672" xr:uid="{00000000-0005-0000-0000-00007F0E0000}"/>
    <cellStyle name="Normal 15" xfId="4496" xr:uid="{00000000-0005-0000-0000-0000800E0000}"/>
    <cellStyle name="Normal 16" xfId="4500" xr:uid="{00000000-0005-0000-0000-0000810E0000}"/>
    <cellStyle name="Normal 16 2" xfId="8715" xr:uid="{00000000-0005-0000-0000-0000820E0000}"/>
    <cellStyle name="Normal 16 3" xfId="8718" xr:uid="{3DE1BEEB-61FA-4094-B10F-9E0444F68763}"/>
    <cellStyle name="Normal 16 3 2" xfId="8722" xr:uid="{FE0BC069-4698-40B2-814D-8E09719245E9}"/>
    <cellStyle name="Normal 16 3 2 2" xfId="8725" xr:uid="{D3E9609F-293A-4CFC-B194-1FF2F92D621D}"/>
    <cellStyle name="Normal 16 3 2 2 2" xfId="8729" xr:uid="{0CF71623-CBC5-4058-AF95-7007D48CCB2D}"/>
    <cellStyle name="Normal 16 3 2 2 2 2" xfId="8733" xr:uid="{0BD4DC65-8284-43DB-BFFE-72660C034E8E}"/>
    <cellStyle name="Normal 17" xfId="8728" xr:uid="{3FF0972C-833B-4475-99D8-1A6907499E71}"/>
    <cellStyle name="Normal 2" xfId="271" xr:uid="{00000000-0005-0000-0000-0000830E0000}"/>
    <cellStyle name="Normal 2 2" xfId="272" xr:uid="{00000000-0005-0000-0000-0000840E0000}"/>
    <cellStyle name="Normal 2 2 2" xfId="273" xr:uid="{00000000-0005-0000-0000-0000850E0000}"/>
    <cellStyle name="Normal 2 2 2 2" xfId="274" xr:uid="{00000000-0005-0000-0000-0000860E0000}"/>
    <cellStyle name="Normal 2 2 2 3" xfId="275" xr:uid="{00000000-0005-0000-0000-0000870E0000}"/>
    <cellStyle name="Normal 2 2 2 4" xfId="1192" xr:uid="{00000000-0005-0000-0000-0000880E0000}"/>
    <cellStyle name="Normal 2 2 2 4 2" xfId="8736" xr:uid="{99492DF9-C4EE-4B14-AF91-235399E25E6B}"/>
    <cellStyle name="Normal 2 2 3" xfId="770" xr:uid="{00000000-0005-0000-0000-0000890E0000}"/>
    <cellStyle name="Normal 2 3" xfId="276" xr:uid="{00000000-0005-0000-0000-00008A0E0000}"/>
    <cellStyle name="Normal 2 3 2" xfId="277" xr:uid="{00000000-0005-0000-0000-00008B0E0000}"/>
    <cellStyle name="Normal 2 4" xfId="278" xr:uid="{00000000-0005-0000-0000-00008C0E0000}"/>
    <cellStyle name="Normal 2 4 2" xfId="279" xr:uid="{00000000-0005-0000-0000-00008D0E0000}"/>
    <cellStyle name="Normal 2 4 2 10" xfId="2020" xr:uid="{00000000-0005-0000-0000-00008E0E0000}"/>
    <cellStyle name="Normal 2 4 2 10 2" xfId="4249" xr:uid="{00000000-0005-0000-0000-00008F0E0000}"/>
    <cellStyle name="Normal 2 4 2 10 2 2" xfId="8471" xr:uid="{00000000-0005-0000-0000-0000900E0000}"/>
    <cellStyle name="Normal 2 4 2 10 3" xfId="6326" xr:uid="{00000000-0005-0000-0000-0000910E0000}"/>
    <cellStyle name="Normal 2 4 2 11" xfId="2456" xr:uid="{00000000-0005-0000-0000-0000920E0000}"/>
    <cellStyle name="Normal 2 4 2 11 2" xfId="6739" xr:uid="{00000000-0005-0000-0000-0000930E0000}"/>
    <cellStyle name="Normal 2 4 2 12" xfId="4673" xr:uid="{00000000-0005-0000-0000-0000940E0000}"/>
    <cellStyle name="Normal 2 4 2 2" xfId="280" xr:uid="{00000000-0005-0000-0000-0000950E0000}"/>
    <cellStyle name="Normal 2 4 2 3" xfId="281" xr:uid="{00000000-0005-0000-0000-0000960E0000}"/>
    <cellStyle name="Normal 2 4 2 3 10" xfId="4674" xr:uid="{00000000-0005-0000-0000-0000970E0000}"/>
    <cellStyle name="Normal 2 4 2 3 2" xfId="282" xr:uid="{00000000-0005-0000-0000-0000980E0000}"/>
    <cellStyle name="Normal 2 4 2 3 2 2" xfId="283" xr:uid="{00000000-0005-0000-0000-0000990E0000}"/>
    <cellStyle name="Normal 2 4 2 3 2 2 2" xfId="284" xr:uid="{00000000-0005-0000-0000-00009A0E0000}"/>
    <cellStyle name="Normal 2 4 2 3 2 2 2 2" xfId="775" xr:uid="{00000000-0005-0000-0000-00009B0E0000}"/>
    <cellStyle name="Normal 2 4 2 3 2 2 2 2 2" xfId="3014" xr:uid="{00000000-0005-0000-0000-00009C0E0000}"/>
    <cellStyle name="Normal 2 4 2 3 2 2 2 2 2 2" xfId="7236" xr:uid="{00000000-0005-0000-0000-00009D0E0000}"/>
    <cellStyle name="Normal 2 4 2 3 2 2 2 2 3" xfId="5091" xr:uid="{00000000-0005-0000-0000-00009E0E0000}"/>
    <cellStyle name="Normal 2 4 2 3 2 2 2 3" xfId="1197" xr:uid="{00000000-0005-0000-0000-00009F0E0000}"/>
    <cellStyle name="Normal 2 4 2 3 2 2 2 3 2" xfId="3427" xr:uid="{00000000-0005-0000-0000-0000A00E0000}"/>
    <cellStyle name="Normal 2 4 2 3 2 2 2 3 2 2" xfId="7649" xr:uid="{00000000-0005-0000-0000-0000A10E0000}"/>
    <cellStyle name="Normal 2 4 2 3 2 2 2 3 3" xfId="5504" xr:uid="{00000000-0005-0000-0000-0000A20E0000}"/>
    <cellStyle name="Normal 2 4 2 3 2 2 2 4" xfId="1610" xr:uid="{00000000-0005-0000-0000-0000A30E0000}"/>
    <cellStyle name="Normal 2 4 2 3 2 2 2 4 2" xfId="3840" xr:uid="{00000000-0005-0000-0000-0000A40E0000}"/>
    <cellStyle name="Normal 2 4 2 3 2 2 2 4 2 2" xfId="8062" xr:uid="{00000000-0005-0000-0000-0000A50E0000}"/>
    <cellStyle name="Normal 2 4 2 3 2 2 2 4 3" xfId="5917" xr:uid="{00000000-0005-0000-0000-0000A60E0000}"/>
    <cellStyle name="Normal 2 4 2 3 2 2 2 5" xfId="2024" xr:uid="{00000000-0005-0000-0000-0000A70E0000}"/>
    <cellStyle name="Normal 2 4 2 3 2 2 2 5 2" xfId="4253" xr:uid="{00000000-0005-0000-0000-0000A80E0000}"/>
    <cellStyle name="Normal 2 4 2 3 2 2 2 5 2 2" xfId="8475" xr:uid="{00000000-0005-0000-0000-0000A90E0000}"/>
    <cellStyle name="Normal 2 4 2 3 2 2 2 5 3" xfId="6330" xr:uid="{00000000-0005-0000-0000-0000AA0E0000}"/>
    <cellStyle name="Normal 2 4 2 3 2 2 2 6" xfId="2460" xr:uid="{00000000-0005-0000-0000-0000AB0E0000}"/>
    <cellStyle name="Normal 2 4 2 3 2 2 2 6 2" xfId="6743" xr:uid="{00000000-0005-0000-0000-0000AC0E0000}"/>
    <cellStyle name="Normal 2 4 2 3 2 2 2 7" xfId="4677" xr:uid="{00000000-0005-0000-0000-0000AD0E0000}"/>
    <cellStyle name="Normal 2 4 2 3 2 2 3" xfId="774" xr:uid="{00000000-0005-0000-0000-0000AE0E0000}"/>
    <cellStyle name="Normal 2 4 2 3 2 2 3 2" xfId="3013" xr:uid="{00000000-0005-0000-0000-0000AF0E0000}"/>
    <cellStyle name="Normal 2 4 2 3 2 2 3 2 2" xfId="7235" xr:uid="{00000000-0005-0000-0000-0000B00E0000}"/>
    <cellStyle name="Normal 2 4 2 3 2 2 3 3" xfId="5090" xr:uid="{00000000-0005-0000-0000-0000B10E0000}"/>
    <cellStyle name="Normal 2 4 2 3 2 2 4" xfId="1196" xr:uid="{00000000-0005-0000-0000-0000B20E0000}"/>
    <cellStyle name="Normal 2 4 2 3 2 2 4 2" xfId="3426" xr:uid="{00000000-0005-0000-0000-0000B30E0000}"/>
    <cellStyle name="Normal 2 4 2 3 2 2 4 2 2" xfId="7648" xr:uid="{00000000-0005-0000-0000-0000B40E0000}"/>
    <cellStyle name="Normal 2 4 2 3 2 2 4 3" xfId="5503" xr:uid="{00000000-0005-0000-0000-0000B50E0000}"/>
    <cellStyle name="Normal 2 4 2 3 2 2 5" xfId="1609" xr:uid="{00000000-0005-0000-0000-0000B60E0000}"/>
    <cellStyle name="Normal 2 4 2 3 2 2 5 2" xfId="3839" xr:uid="{00000000-0005-0000-0000-0000B70E0000}"/>
    <cellStyle name="Normal 2 4 2 3 2 2 5 2 2" xfId="8061" xr:uid="{00000000-0005-0000-0000-0000B80E0000}"/>
    <cellStyle name="Normal 2 4 2 3 2 2 5 3" xfId="5916" xr:uid="{00000000-0005-0000-0000-0000B90E0000}"/>
    <cellStyle name="Normal 2 4 2 3 2 2 6" xfId="2023" xr:uid="{00000000-0005-0000-0000-0000BA0E0000}"/>
    <cellStyle name="Normal 2 4 2 3 2 2 6 2" xfId="4252" xr:uid="{00000000-0005-0000-0000-0000BB0E0000}"/>
    <cellStyle name="Normal 2 4 2 3 2 2 6 2 2" xfId="8474" xr:uid="{00000000-0005-0000-0000-0000BC0E0000}"/>
    <cellStyle name="Normal 2 4 2 3 2 2 6 3" xfId="6329" xr:uid="{00000000-0005-0000-0000-0000BD0E0000}"/>
    <cellStyle name="Normal 2 4 2 3 2 2 7" xfId="2459" xr:uid="{00000000-0005-0000-0000-0000BE0E0000}"/>
    <cellStyle name="Normal 2 4 2 3 2 2 7 2" xfId="6742" xr:uid="{00000000-0005-0000-0000-0000BF0E0000}"/>
    <cellStyle name="Normal 2 4 2 3 2 2 8" xfId="4676" xr:uid="{00000000-0005-0000-0000-0000C00E0000}"/>
    <cellStyle name="Normal 2 4 2 3 2 3" xfId="285" xr:uid="{00000000-0005-0000-0000-0000C10E0000}"/>
    <cellStyle name="Normal 2 4 2 3 2 3 2" xfId="776" xr:uid="{00000000-0005-0000-0000-0000C20E0000}"/>
    <cellStyle name="Normal 2 4 2 3 2 3 2 2" xfId="3015" xr:uid="{00000000-0005-0000-0000-0000C30E0000}"/>
    <cellStyle name="Normal 2 4 2 3 2 3 2 2 2" xfId="7237" xr:uid="{00000000-0005-0000-0000-0000C40E0000}"/>
    <cellStyle name="Normal 2 4 2 3 2 3 2 3" xfId="5092" xr:uid="{00000000-0005-0000-0000-0000C50E0000}"/>
    <cellStyle name="Normal 2 4 2 3 2 3 3" xfId="1198" xr:uid="{00000000-0005-0000-0000-0000C60E0000}"/>
    <cellStyle name="Normal 2 4 2 3 2 3 3 2" xfId="3428" xr:uid="{00000000-0005-0000-0000-0000C70E0000}"/>
    <cellStyle name="Normal 2 4 2 3 2 3 3 2 2" xfId="7650" xr:uid="{00000000-0005-0000-0000-0000C80E0000}"/>
    <cellStyle name="Normal 2 4 2 3 2 3 3 3" xfId="5505" xr:uid="{00000000-0005-0000-0000-0000C90E0000}"/>
    <cellStyle name="Normal 2 4 2 3 2 3 4" xfId="1611" xr:uid="{00000000-0005-0000-0000-0000CA0E0000}"/>
    <cellStyle name="Normal 2 4 2 3 2 3 4 2" xfId="3841" xr:uid="{00000000-0005-0000-0000-0000CB0E0000}"/>
    <cellStyle name="Normal 2 4 2 3 2 3 4 2 2" xfId="8063" xr:uid="{00000000-0005-0000-0000-0000CC0E0000}"/>
    <cellStyle name="Normal 2 4 2 3 2 3 4 3" xfId="5918" xr:uid="{00000000-0005-0000-0000-0000CD0E0000}"/>
    <cellStyle name="Normal 2 4 2 3 2 3 5" xfId="2025" xr:uid="{00000000-0005-0000-0000-0000CE0E0000}"/>
    <cellStyle name="Normal 2 4 2 3 2 3 5 2" xfId="4254" xr:uid="{00000000-0005-0000-0000-0000CF0E0000}"/>
    <cellStyle name="Normal 2 4 2 3 2 3 5 2 2" xfId="8476" xr:uid="{00000000-0005-0000-0000-0000D00E0000}"/>
    <cellStyle name="Normal 2 4 2 3 2 3 5 3" xfId="6331" xr:uid="{00000000-0005-0000-0000-0000D10E0000}"/>
    <cellStyle name="Normal 2 4 2 3 2 3 6" xfId="2461" xr:uid="{00000000-0005-0000-0000-0000D20E0000}"/>
    <cellStyle name="Normal 2 4 2 3 2 3 6 2" xfId="6744" xr:uid="{00000000-0005-0000-0000-0000D30E0000}"/>
    <cellStyle name="Normal 2 4 2 3 2 3 7" xfId="4678" xr:uid="{00000000-0005-0000-0000-0000D40E0000}"/>
    <cellStyle name="Normal 2 4 2 3 2 4" xfId="773" xr:uid="{00000000-0005-0000-0000-0000D50E0000}"/>
    <cellStyle name="Normal 2 4 2 3 2 4 2" xfId="3012" xr:uid="{00000000-0005-0000-0000-0000D60E0000}"/>
    <cellStyle name="Normal 2 4 2 3 2 4 2 2" xfId="7234" xr:uid="{00000000-0005-0000-0000-0000D70E0000}"/>
    <cellStyle name="Normal 2 4 2 3 2 4 3" xfId="5089" xr:uid="{00000000-0005-0000-0000-0000D80E0000}"/>
    <cellStyle name="Normal 2 4 2 3 2 5" xfId="1195" xr:uid="{00000000-0005-0000-0000-0000D90E0000}"/>
    <cellStyle name="Normal 2 4 2 3 2 5 2" xfId="3425" xr:uid="{00000000-0005-0000-0000-0000DA0E0000}"/>
    <cellStyle name="Normal 2 4 2 3 2 5 2 2" xfId="7647" xr:uid="{00000000-0005-0000-0000-0000DB0E0000}"/>
    <cellStyle name="Normal 2 4 2 3 2 5 3" xfId="5502" xr:uid="{00000000-0005-0000-0000-0000DC0E0000}"/>
    <cellStyle name="Normal 2 4 2 3 2 6" xfId="1608" xr:uid="{00000000-0005-0000-0000-0000DD0E0000}"/>
    <cellStyle name="Normal 2 4 2 3 2 6 2" xfId="3838" xr:uid="{00000000-0005-0000-0000-0000DE0E0000}"/>
    <cellStyle name="Normal 2 4 2 3 2 6 2 2" xfId="8060" xr:uid="{00000000-0005-0000-0000-0000DF0E0000}"/>
    <cellStyle name="Normal 2 4 2 3 2 6 3" xfId="5915" xr:uid="{00000000-0005-0000-0000-0000E00E0000}"/>
    <cellStyle name="Normal 2 4 2 3 2 7" xfId="2022" xr:uid="{00000000-0005-0000-0000-0000E10E0000}"/>
    <cellStyle name="Normal 2 4 2 3 2 7 2" xfId="4251" xr:uid="{00000000-0005-0000-0000-0000E20E0000}"/>
    <cellStyle name="Normal 2 4 2 3 2 7 2 2" xfId="8473" xr:uid="{00000000-0005-0000-0000-0000E30E0000}"/>
    <cellStyle name="Normal 2 4 2 3 2 7 3" xfId="6328" xr:uid="{00000000-0005-0000-0000-0000E40E0000}"/>
    <cellStyle name="Normal 2 4 2 3 2 8" xfId="2458" xr:uid="{00000000-0005-0000-0000-0000E50E0000}"/>
    <cellStyle name="Normal 2 4 2 3 2 8 2" xfId="6741" xr:uid="{00000000-0005-0000-0000-0000E60E0000}"/>
    <cellStyle name="Normal 2 4 2 3 2 9" xfId="4675" xr:uid="{00000000-0005-0000-0000-0000E70E0000}"/>
    <cellStyle name="Normal 2 4 2 3 3" xfId="286" xr:uid="{00000000-0005-0000-0000-0000E80E0000}"/>
    <cellStyle name="Normal 2 4 2 3 3 2" xfId="287" xr:uid="{00000000-0005-0000-0000-0000E90E0000}"/>
    <cellStyle name="Normal 2 4 2 3 3 2 2" xfId="778" xr:uid="{00000000-0005-0000-0000-0000EA0E0000}"/>
    <cellStyle name="Normal 2 4 2 3 3 2 2 2" xfId="3017" xr:uid="{00000000-0005-0000-0000-0000EB0E0000}"/>
    <cellStyle name="Normal 2 4 2 3 3 2 2 2 2" xfId="7239" xr:uid="{00000000-0005-0000-0000-0000EC0E0000}"/>
    <cellStyle name="Normal 2 4 2 3 3 2 2 3" xfId="5094" xr:uid="{00000000-0005-0000-0000-0000ED0E0000}"/>
    <cellStyle name="Normal 2 4 2 3 3 2 3" xfId="1200" xr:uid="{00000000-0005-0000-0000-0000EE0E0000}"/>
    <cellStyle name="Normal 2 4 2 3 3 2 3 2" xfId="3430" xr:uid="{00000000-0005-0000-0000-0000EF0E0000}"/>
    <cellStyle name="Normal 2 4 2 3 3 2 3 2 2" xfId="7652" xr:uid="{00000000-0005-0000-0000-0000F00E0000}"/>
    <cellStyle name="Normal 2 4 2 3 3 2 3 3" xfId="5507" xr:uid="{00000000-0005-0000-0000-0000F10E0000}"/>
    <cellStyle name="Normal 2 4 2 3 3 2 4" xfId="1613" xr:uid="{00000000-0005-0000-0000-0000F20E0000}"/>
    <cellStyle name="Normal 2 4 2 3 3 2 4 2" xfId="3843" xr:uid="{00000000-0005-0000-0000-0000F30E0000}"/>
    <cellStyle name="Normal 2 4 2 3 3 2 4 2 2" xfId="8065" xr:uid="{00000000-0005-0000-0000-0000F40E0000}"/>
    <cellStyle name="Normal 2 4 2 3 3 2 4 3" xfId="5920" xr:uid="{00000000-0005-0000-0000-0000F50E0000}"/>
    <cellStyle name="Normal 2 4 2 3 3 2 5" xfId="2027" xr:uid="{00000000-0005-0000-0000-0000F60E0000}"/>
    <cellStyle name="Normal 2 4 2 3 3 2 5 2" xfId="4256" xr:uid="{00000000-0005-0000-0000-0000F70E0000}"/>
    <cellStyle name="Normal 2 4 2 3 3 2 5 2 2" xfId="8478" xr:uid="{00000000-0005-0000-0000-0000F80E0000}"/>
    <cellStyle name="Normal 2 4 2 3 3 2 5 3" xfId="6333" xr:uid="{00000000-0005-0000-0000-0000F90E0000}"/>
    <cellStyle name="Normal 2 4 2 3 3 2 6" xfId="2463" xr:uid="{00000000-0005-0000-0000-0000FA0E0000}"/>
    <cellStyle name="Normal 2 4 2 3 3 2 6 2" xfId="6746" xr:uid="{00000000-0005-0000-0000-0000FB0E0000}"/>
    <cellStyle name="Normal 2 4 2 3 3 2 7" xfId="4680" xr:uid="{00000000-0005-0000-0000-0000FC0E0000}"/>
    <cellStyle name="Normal 2 4 2 3 3 3" xfId="777" xr:uid="{00000000-0005-0000-0000-0000FD0E0000}"/>
    <cellStyle name="Normal 2 4 2 3 3 3 2" xfId="3016" xr:uid="{00000000-0005-0000-0000-0000FE0E0000}"/>
    <cellStyle name="Normal 2 4 2 3 3 3 2 2" xfId="7238" xr:uid="{00000000-0005-0000-0000-0000FF0E0000}"/>
    <cellStyle name="Normal 2 4 2 3 3 3 3" xfId="5093" xr:uid="{00000000-0005-0000-0000-0000000F0000}"/>
    <cellStyle name="Normal 2 4 2 3 3 4" xfId="1199" xr:uid="{00000000-0005-0000-0000-0000010F0000}"/>
    <cellStyle name="Normal 2 4 2 3 3 4 2" xfId="3429" xr:uid="{00000000-0005-0000-0000-0000020F0000}"/>
    <cellStyle name="Normal 2 4 2 3 3 4 2 2" xfId="7651" xr:uid="{00000000-0005-0000-0000-0000030F0000}"/>
    <cellStyle name="Normal 2 4 2 3 3 4 3" xfId="5506" xr:uid="{00000000-0005-0000-0000-0000040F0000}"/>
    <cellStyle name="Normal 2 4 2 3 3 5" xfId="1612" xr:uid="{00000000-0005-0000-0000-0000050F0000}"/>
    <cellStyle name="Normal 2 4 2 3 3 5 2" xfId="3842" xr:uid="{00000000-0005-0000-0000-0000060F0000}"/>
    <cellStyle name="Normal 2 4 2 3 3 5 2 2" xfId="8064" xr:uid="{00000000-0005-0000-0000-0000070F0000}"/>
    <cellStyle name="Normal 2 4 2 3 3 5 3" xfId="5919" xr:uid="{00000000-0005-0000-0000-0000080F0000}"/>
    <cellStyle name="Normal 2 4 2 3 3 6" xfId="2026" xr:uid="{00000000-0005-0000-0000-0000090F0000}"/>
    <cellStyle name="Normal 2 4 2 3 3 6 2" xfId="4255" xr:uid="{00000000-0005-0000-0000-00000A0F0000}"/>
    <cellStyle name="Normal 2 4 2 3 3 6 2 2" xfId="8477" xr:uid="{00000000-0005-0000-0000-00000B0F0000}"/>
    <cellStyle name="Normal 2 4 2 3 3 6 3" xfId="6332" xr:uid="{00000000-0005-0000-0000-00000C0F0000}"/>
    <cellStyle name="Normal 2 4 2 3 3 7" xfId="2462" xr:uid="{00000000-0005-0000-0000-00000D0F0000}"/>
    <cellStyle name="Normal 2 4 2 3 3 7 2" xfId="6745" xr:uid="{00000000-0005-0000-0000-00000E0F0000}"/>
    <cellStyle name="Normal 2 4 2 3 3 8" xfId="4679" xr:uid="{00000000-0005-0000-0000-00000F0F0000}"/>
    <cellStyle name="Normal 2 4 2 3 4" xfId="288" xr:uid="{00000000-0005-0000-0000-0000100F0000}"/>
    <cellStyle name="Normal 2 4 2 3 4 2" xfId="779" xr:uid="{00000000-0005-0000-0000-0000110F0000}"/>
    <cellStyle name="Normal 2 4 2 3 4 2 2" xfId="3018" xr:uid="{00000000-0005-0000-0000-0000120F0000}"/>
    <cellStyle name="Normal 2 4 2 3 4 2 2 2" xfId="7240" xr:uid="{00000000-0005-0000-0000-0000130F0000}"/>
    <cellStyle name="Normal 2 4 2 3 4 2 3" xfId="5095" xr:uid="{00000000-0005-0000-0000-0000140F0000}"/>
    <cellStyle name="Normal 2 4 2 3 4 3" xfId="1201" xr:uid="{00000000-0005-0000-0000-0000150F0000}"/>
    <cellStyle name="Normal 2 4 2 3 4 3 2" xfId="3431" xr:uid="{00000000-0005-0000-0000-0000160F0000}"/>
    <cellStyle name="Normal 2 4 2 3 4 3 2 2" xfId="7653" xr:uid="{00000000-0005-0000-0000-0000170F0000}"/>
    <cellStyle name="Normal 2 4 2 3 4 3 3" xfId="5508" xr:uid="{00000000-0005-0000-0000-0000180F0000}"/>
    <cellStyle name="Normal 2 4 2 3 4 4" xfId="1614" xr:uid="{00000000-0005-0000-0000-0000190F0000}"/>
    <cellStyle name="Normal 2 4 2 3 4 4 2" xfId="3844" xr:uid="{00000000-0005-0000-0000-00001A0F0000}"/>
    <cellStyle name="Normal 2 4 2 3 4 4 2 2" xfId="8066" xr:uid="{00000000-0005-0000-0000-00001B0F0000}"/>
    <cellStyle name="Normal 2 4 2 3 4 4 3" xfId="5921" xr:uid="{00000000-0005-0000-0000-00001C0F0000}"/>
    <cellStyle name="Normal 2 4 2 3 4 5" xfId="2028" xr:uid="{00000000-0005-0000-0000-00001D0F0000}"/>
    <cellStyle name="Normal 2 4 2 3 4 5 2" xfId="4257" xr:uid="{00000000-0005-0000-0000-00001E0F0000}"/>
    <cellStyle name="Normal 2 4 2 3 4 5 2 2" xfId="8479" xr:uid="{00000000-0005-0000-0000-00001F0F0000}"/>
    <cellStyle name="Normal 2 4 2 3 4 5 3" xfId="6334" xr:uid="{00000000-0005-0000-0000-0000200F0000}"/>
    <cellStyle name="Normal 2 4 2 3 4 6" xfId="2464" xr:uid="{00000000-0005-0000-0000-0000210F0000}"/>
    <cellStyle name="Normal 2 4 2 3 4 6 2" xfId="6747" xr:uid="{00000000-0005-0000-0000-0000220F0000}"/>
    <cellStyle name="Normal 2 4 2 3 4 7" xfId="4681" xr:uid="{00000000-0005-0000-0000-0000230F0000}"/>
    <cellStyle name="Normal 2 4 2 3 5" xfId="772" xr:uid="{00000000-0005-0000-0000-0000240F0000}"/>
    <cellStyle name="Normal 2 4 2 3 5 2" xfId="3011" xr:uid="{00000000-0005-0000-0000-0000250F0000}"/>
    <cellStyle name="Normal 2 4 2 3 5 2 2" xfId="7233" xr:uid="{00000000-0005-0000-0000-0000260F0000}"/>
    <cellStyle name="Normal 2 4 2 3 5 3" xfId="5088" xr:uid="{00000000-0005-0000-0000-0000270F0000}"/>
    <cellStyle name="Normal 2 4 2 3 6" xfId="1194" xr:uid="{00000000-0005-0000-0000-0000280F0000}"/>
    <cellStyle name="Normal 2 4 2 3 6 2" xfId="3424" xr:uid="{00000000-0005-0000-0000-0000290F0000}"/>
    <cellStyle name="Normal 2 4 2 3 6 2 2" xfId="7646" xr:uid="{00000000-0005-0000-0000-00002A0F0000}"/>
    <cellStyle name="Normal 2 4 2 3 6 3" xfId="5501" xr:uid="{00000000-0005-0000-0000-00002B0F0000}"/>
    <cellStyle name="Normal 2 4 2 3 7" xfId="1607" xr:uid="{00000000-0005-0000-0000-00002C0F0000}"/>
    <cellStyle name="Normal 2 4 2 3 7 2" xfId="3837" xr:uid="{00000000-0005-0000-0000-00002D0F0000}"/>
    <cellStyle name="Normal 2 4 2 3 7 2 2" xfId="8059" xr:uid="{00000000-0005-0000-0000-00002E0F0000}"/>
    <cellStyle name="Normal 2 4 2 3 7 3" xfId="5914" xr:uid="{00000000-0005-0000-0000-00002F0F0000}"/>
    <cellStyle name="Normal 2 4 2 3 8" xfId="2021" xr:uid="{00000000-0005-0000-0000-0000300F0000}"/>
    <cellStyle name="Normal 2 4 2 3 8 2" xfId="4250" xr:uid="{00000000-0005-0000-0000-0000310F0000}"/>
    <cellStyle name="Normal 2 4 2 3 8 2 2" xfId="8472" xr:uid="{00000000-0005-0000-0000-0000320F0000}"/>
    <cellStyle name="Normal 2 4 2 3 8 3" xfId="6327" xr:uid="{00000000-0005-0000-0000-0000330F0000}"/>
    <cellStyle name="Normal 2 4 2 3 9" xfId="2457" xr:uid="{00000000-0005-0000-0000-0000340F0000}"/>
    <cellStyle name="Normal 2 4 2 3 9 2" xfId="6740" xr:uid="{00000000-0005-0000-0000-0000350F0000}"/>
    <cellStyle name="Normal 2 4 2 4" xfId="289" xr:uid="{00000000-0005-0000-0000-0000360F0000}"/>
    <cellStyle name="Normal 2 4 2 4 2" xfId="290" xr:uid="{00000000-0005-0000-0000-0000370F0000}"/>
    <cellStyle name="Normal 2 4 2 4 2 2" xfId="291" xr:uid="{00000000-0005-0000-0000-0000380F0000}"/>
    <cellStyle name="Normal 2 4 2 4 2 2 2" xfId="782" xr:uid="{00000000-0005-0000-0000-0000390F0000}"/>
    <cellStyle name="Normal 2 4 2 4 2 2 2 2" xfId="3021" xr:uid="{00000000-0005-0000-0000-00003A0F0000}"/>
    <cellStyle name="Normal 2 4 2 4 2 2 2 2 2" xfId="7243" xr:uid="{00000000-0005-0000-0000-00003B0F0000}"/>
    <cellStyle name="Normal 2 4 2 4 2 2 2 3" xfId="5098" xr:uid="{00000000-0005-0000-0000-00003C0F0000}"/>
    <cellStyle name="Normal 2 4 2 4 2 2 3" xfId="1204" xr:uid="{00000000-0005-0000-0000-00003D0F0000}"/>
    <cellStyle name="Normal 2 4 2 4 2 2 3 2" xfId="3434" xr:uid="{00000000-0005-0000-0000-00003E0F0000}"/>
    <cellStyle name="Normal 2 4 2 4 2 2 3 2 2" xfId="7656" xr:uid="{00000000-0005-0000-0000-00003F0F0000}"/>
    <cellStyle name="Normal 2 4 2 4 2 2 3 3" xfId="5511" xr:uid="{00000000-0005-0000-0000-0000400F0000}"/>
    <cellStyle name="Normal 2 4 2 4 2 2 4" xfId="1617" xr:uid="{00000000-0005-0000-0000-0000410F0000}"/>
    <cellStyle name="Normal 2 4 2 4 2 2 4 2" xfId="3847" xr:uid="{00000000-0005-0000-0000-0000420F0000}"/>
    <cellStyle name="Normal 2 4 2 4 2 2 4 2 2" xfId="8069" xr:uid="{00000000-0005-0000-0000-0000430F0000}"/>
    <cellStyle name="Normal 2 4 2 4 2 2 4 3" xfId="5924" xr:uid="{00000000-0005-0000-0000-0000440F0000}"/>
    <cellStyle name="Normal 2 4 2 4 2 2 5" xfId="2031" xr:uid="{00000000-0005-0000-0000-0000450F0000}"/>
    <cellStyle name="Normal 2 4 2 4 2 2 5 2" xfId="4260" xr:uid="{00000000-0005-0000-0000-0000460F0000}"/>
    <cellStyle name="Normal 2 4 2 4 2 2 5 2 2" xfId="8482" xr:uid="{00000000-0005-0000-0000-0000470F0000}"/>
    <cellStyle name="Normal 2 4 2 4 2 2 5 3" xfId="6337" xr:uid="{00000000-0005-0000-0000-0000480F0000}"/>
    <cellStyle name="Normal 2 4 2 4 2 2 6" xfId="2467" xr:uid="{00000000-0005-0000-0000-0000490F0000}"/>
    <cellStyle name="Normal 2 4 2 4 2 2 6 2" xfId="6750" xr:uid="{00000000-0005-0000-0000-00004A0F0000}"/>
    <cellStyle name="Normal 2 4 2 4 2 2 7" xfId="4684" xr:uid="{00000000-0005-0000-0000-00004B0F0000}"/>
    <cellStyle name="Normal 2 4 2 4 2 3" xfId="781" xr:uid="{00000000-0005-0000-0000-00004C0F0000}"/>
    <cellStyle name="Normal 2 4 2 4 2 3 2" xfId="3020" xr:uid="{00000000-0005-0000-0000-00004D0F0000}"/>
    <cellStyle name="Normal 2 4 2 4 2 3 2 2" xfId="7242" xr:uid="{00000000-0005-0000-0000-00004E0F0000}"/>
    <cellStyle name="Normal 2 4 2 4 2 3 3" xfId="5097" xr:uid="{00000000-0005-0000-0000-00004F0F0000}"/>
    <cellStyle name="Normal 2 4 2 4 2 4" xfId="1203" xr:uid="{00000000-0005-0000-0000-0000500F0000}"/>
    <cellStyle name="Normal 2 4 2 4 2 4 2" xfId="3433" xr:uid="{00000000-0005-0000-0000-0000510F0000}"/>
    <cellStyle name="Normal 2 4 2 4 2 4 2 2" xfId="7655" xr:uid="{00000000-0005-0000-0000-0000520F0000}"/>
    <cellStyle name="Normal 2 4 2 4 2 4 3" xfId="5510" xr:uid="{00000000-0005-0000-0000-0000530F0000}"/>
    <cellStyle name="Normal 2 4 2 4 2 5" xfId="1616" xr:uid="{00000000-0005-0000-0000-0000540F0000}"/>
    <cellStyle name="Normal 2 4 2 4 2 5 2" xfId="3846" xr:uid="{00000000-0005-0000-0000-0000550F0000}"/>
    <cellStyle name="Normal 2 4 2 4 2 5 2 2" xfId="8068" xr:uid="{00000000-0005-0000-0000-0000560F0000}"/>
    <cellStyle name="Normal 2 4 2 4 2 5 3" xfId="5923" xr:uid="{00000000-0005-0000-0000-0000570F0000}"/>
    <cellStyle name="Normal 2 4 2 4 2 6" xfId="2030" xr:uid="{00000000-0005-0000-0000-0000580F0000}"/>
    <cellStyle name="Normal 2 4 2 4 2 6 2" xfId="4259" xr:uid="{00000000-0005-0000-0000-0000590F0000}"/>
    <cellStyle name="Normal 2 4 2 4 2 6 2 2" xfId="8481" xr:uid="{00000000-0005-0000-0000-00005A0F0000}"/>
    <cellStyle name="Normal 2 4 2 4 2 6 3" xfId="6336" xr:uid="{00000000-0005-0000-0000-00005B0F0000}"/>
    <cellStyle name="Normal 2 4 2 4 2 7" xfId="2466" xr:uid="{00000000-0005-0000-0000-00005C0F0000}"/>
    <cellStyle name="Normal 2 4 2 4 2 7 2" xfId="6749" xr:uid="{00000000-0005-0000-0000-00005D0F0000}"/>
    <cellStyle name="Normal 2 4 2 4 2 8" xfId="4683" xr:uid="{00000000-0005-0000-0000-00005E0F0000}"/>
    <cellStyle name="Normal 2 4 2 4 3" xfId="292" xr:uid="{00000000-0005-0000-0000-00005F0F0000}"/>
    <cellStyle name="Normal 2 4 2 4 3 2" xfId="783" xr:uid="{00000000-0005-0000-0000-0000600F0000}"/>
    <cellStyle name="Normal 2 4 2 4 3 2 2" xfId="3022" xr:uid="{00000000-0005-0000-0000-0000610F0000}"/>
    <cellStyle name="Normal 2 4 2 4 3 2 2 2" xfId="7244" xr:uid="{00000000-0005-0000-0000-0000620F0000}"/>
    <cellStyle name="Normal 2 4 2 4 3 2 3" xfId="5099" xr:uid="{00000000-0005-0000-0000-0000630F0000}"/>
    <cellStyle name="Normal 2 4 2 4 3 3" xfId="1205" xr:uid="{00000000-0005-0000-0000-0000640F0000}"/>
    <cellStyle name="Normal 2 4 2 4 3 3 2" xfId="3435" xr:uid="{00000000-0005-0000-0000-0000650F0000}"/>
    <cellStyle name="Normal 2 4 2 4 3 3 2 2" xfId="7657" xr:uid="{00000000-0005-0000-0000-0000660F0000}"/>
    <cellStyle name="Normal 2 4 2 4 3 3 3" xfId="5512" xr:uid="{00000000-0005-0000-0000-0000670F0000}"/>
    <cellStyle name="Normal 2 4 2 4 3 4" xfId="1618" xr:uid="{00000000-0005-0000-0000-0000680F0000}"/>
    <cellStyle name="Normal 2 4 2 4 3 4 2" xfId="3848" xr:uid="{00000000-0005-0000-0000-0000690F0000}"/>
    <cellStyle name="Normal 2 4 2 4 3 4 2 2" xfId="8070" xr:uid="{00000000-0005-0000-0000-00006A0F0000}"/>
    <cellStyle name="Normal 2 4 2 4 3 4 3" xfId="5925" xr:uid="{00000000-0005-0000-0000-00006B0F0000}"/>
    <cellStyle name="Normal 2 4 2 4 3 5" xfId="2032" xr:uid="{00000000-0005-0000-0000-00006C0F0000}"/>
    <cellStyle name="Normal 2 4 2 4 3 5 2" xfId="4261" xr:uid="{00000000-0005-0000-0000-00006D0F0000}"/>
    <cellStyle name="Normal 2 4 2 4 3 5 2 2" xfId="8483" xr:uid="{00000000-0005-0000-0000-00006E0F0000}"/>
    <cellStyle name="Normal 2 4 2 4 3 5 3" xfId="6338" xr:uid="{00000000-0005-0000-0000-00006F0F0000}"/>
    <cellStyle name="Normal 2 4 2 4 3 6" xfId="2468" xr:uid="{00000000-0005-0000-0000-0000700F0000}"/>
    <cellStyle name="Normal 2 4 2 4 3 6 2" xfId="6751" xr:uid="{00000000-0005-0000-0000-0000710F0000}"/>
    <cellStyle name="Normal 2 4 2 4 3 7" xfId="4685" xr:uid="{00000000-0005-0000-0000-0000720F0000}"/>
    <cellStyle name="Normal 2 4 2 4 4" xfId="780" xr:uid="{00000000-0005-0000-0000-0000730F0000}"/>
    <cellStyle name="Normal 2 4 2 4 4 2" xfId="3019" xr:uid="{00000000-0005-0000-0000-0000740F0000}"/>
    <cellStyle name="Normal 2 4 2 4 4 2 2" xfId="7241" xr:uid="{00000000-0005-0000-0000-0000750F0000}"/>
    <cellStyle name="Normal 2 4 2 4 4 3" xfId="5096" xr:uid="{00000000-0005-0000-0000-0000760F0000}"/>
    <cellStyle name="Normal 2 4 2 4 5" xfId="1202" xr:uid="{00000000-0005-0000-0000-0000770F0000}"/>
    <cellStyle name="Normal 2 4 2 4 5 2" xfId="3432" xr:uid="{00000000-0005-0000-0000-0000780F0000}"/>
    <cellStyle name="Normal 2 4 2 4 5 2 2" xfId="7654" xr:uid="{00000000-0005-0000-0000-0000790F0000}"/>
    <cellStyle name="Normal 2 4 2 4 5 3" xfId="5509" xr:uid="{00000000-0005-0000-0000-00007A0F0000}"/>
    <cellStyle name="Normal 2 4 2 4 6" xfId="1615" xr:uid="{00000000-0005-0000-0000-00007B0F0000}"/>
    <cellStyle name="Normal 2 4 2 4 6 2" xfId="3845" xr:uid="{00000000-0005-0000-0000-00007C0F0000}"/>
    <cellStyle name="Normal 2 4 2 4 6 2 2" xfId="8067" xr:uid="{00000000-0005-0000-0000-00007D0F0000}"/>
    <cellStyle name="Normal 2 4 2 4 6 3" xfId="5922" xr:uid="{00000000-0005-0000-0000-00007E0F0000}"/>
    <cellStyle name="Normal 2 4 2 4 7" xfId="2029" xr:uid="{00000000-0005-0000-0000-00007F0F0000}"/>
    <cellStyle name="Normal 2 4 2 4 7 2" xfId="4258" xr:uid="{00000000-0005-0000-0000-0000800F0000}"/>
    <cellStyle name="Normal 2 4 2 4 7 2 2" xfId="8480" xr:uid="{00000000-0005-0000-0000-0000810F0000}"/>
    <cellStyle name="Normal 2 4 2 4 7 3" xfId="6335" xr:uid="{00000000-0005-0000-0000-0000820F0000}"/>
    <cellStyle name="Normal 2 4 2 4 8" xfId="2465" xr:uid="{00000000-0005-0000-0000-0000830F0000}"/>
    <cellStyle name="Normal 2 4 2 4 8 2" xfId="6748" xr:uid="{00000000-0005-0000-0000-0000840F0000}"/>
    <cellStyle name="Normal 2 4 2 4 9" xfId="4682" xr:uid="{00000000-0005-0000-0000-0000850F0000}"/>
    <cellStyle name="Normal 2 4 2 5" xfId="293" xr:uid="{00000000-0005-0000-0000-0000860F0000}"/>
    <cellStyle name="Normal 2 4 2 5 2" xfId="294" xr:uid="{00000000-0005-0000-0000-0000870F0000}"/>
    <cellStyle name="Normal 2 4 2 5 2 2" xfId="785" xr:uid="{00000000-0005-0000-0000-0000880F0000}"/>
    <cellStyle name="Normal 2 4 2 5 2 2 2" xfId="3024" xr:uid="{00000000-0005-0000-0000-0000890F0000}"/>
    <cellStyle name="Normal 2 4 2 5 2 2 2 2" xfId="7246" xr:uid="{00000000-0005-0000-0000-00008A0F0000}"/>
    <cellStyle name="Normal 2 4 2 5 2 2 3" xfId="5101" xr:uid="{00000000-0005-0000-0000-00008B0F0000}"/>
    <cellStyle name="Normal 2 4 2 5 2 3" xfId="1207" xr:uid="{00000000-0005-0000-0000-00008C0F0000}"/>
    <cellStyle name="Normal 2 4 2 5 2 3 2" xfId="3437" xr:uid="{00000000-0005-0000-0000-00008D0F0000}"/>
    <cellStyle name="Normal 2 4 2 5 2 3 2 2" xfId="7659" xr:uid="{00000000-0005-0000-0000-00008E0F0000}"/>
    <cellStyle name="Normal 2 4 2 5 2 3 3" xfId="5514" xr:uid="{00000000-0005-0000-0000-00008F0F0000}"/>
    <cellStyle name="Normal 2 4 2 5 2 4" xfId="1620" xr:uid="{00000000-0005-0000-0000-0000900F0000}"/>
    <cellStyle name="Normal 2 4 2 5 2 4 2" xfId="3850" xr:uid="{00000000-0005-0000-0000-0000910F0000}"/>
    <cellStyle name="Normal 2 4 2 5 2 4 2 2" xfId="8072" xr:uid="{00000000-0005-0000-0000-0000920F0000}"/>
    <cellStyle name="Normal 2 4 2 5 2 4 3" xfId="5927" xr:uid="{00000000-0005-0000-0000-0000930F0000}"/>
    <cellStyle name="Normal 2 4 2 5 2 5" xfId="2034" xr:uid="{00000000-0005-0000-0000-0000940F0000}"/>
    <cellStyle name="Normal 2 4 2 5 2 5 2" xfId="4263" xr:uid="{00000000-0005-0000-0000-0000950F0000}"/>
    <cellStyle name="Normal 2 4 2 5 2 5 2 2" xfId="8485" xr:uid="{00000000-0005-0000-0000-0000960F0000}"/>
    <cellStyle name="Normal 2 4 2 5 2 5 3" xfId="6340" xr:uid="{00000000-0005-0000-0000-0000970F0000}"/>
    <cellStyle name="Normal 2 4 2 5 2 6" xfId="2470" xr:uid="{00000000-0005-0000-0000-0000980F0000}"/>
    <cellStyle name="Normal 2 4 2 5 2 6 2" xfId="6753" xr:uid="{00000000-0005-0000-0000-0000990F0000}"/>
    <cellStyle name="Normal 2 4 2 5 2 7" xfId="4687" xr:uid="{00000000-0005-0000-0000-00009A0F0000}"/>
    <cellStyle name="Normal 2 4 2 5 3" xfId="784" xr:uid="{00000000-0005-0000-0000-00009B0F0000}"/>
    <cellStyle name="Normal 2 4 2 5 3 2" xfId="3023" xr:uid="{00000000-0005-0000-0000-00009C0F0000}"/>
    <cellStyle name="Normal 2 4 2 5 3 2 2" xfId="7245" xr:uid="{00000000-0005-0000-0000-00009D0F0000}"/>
    <cellStyle name="Normal 2 4 2 5 3 3" xfId="5100" xr:uid="{00000000-0005-0000-0000-00009E0F0000}"/>
    <cellStyle name="Normal 2 4 2 5 4" xfId="1206" xr:uid="{00000000-0005-0000-0000-00009F0F0000}"/>
    <cellStyle name="Normal 2 4 2 5 4 2" xfId="3436" xr:uid="{00000000-0005-0000-0000-0000A00F0000}"/>
    <cellStyle name="Normal 2 4 2 5 4 2 2" xfId="7658" xr:uid="{00000000-0005-0000-0000-0000A10F0000}"/>
    <cellStyle name="Normal 2 4 2 5 4 3" xfId="5513" xr:uid="{00000000-0005-0000-0000-0000A20F0000}"/>
    <cellStyle name="Normal 2 4 2 5 5" xfId="1619" xr:uid="{00000000-0005-0000-0000-0000A30F0000}"/>
    <cellStyle name="Normal 2 4 2 5 5 2" xfId="3849" xr:uid="{00000000-0005-0000-0000-0000A40F0000}"/>
    <cellStyle name="Normal 2 4 2 5 5 2 2" xfId="8071" xr:uid="{00000000-0005-0000-0000-0000A50F0000}"/>
    <cellStyle name="Normal 2 4 2 5 5 3" xfId="5926" xr:uid="{00000000-0005-0000-0000-0000A60F0000}"/>
    <cellStyle name="Normal 2 4 2 5 6" xfId="2033" xr:uid="{00000000-0005-0000-0000-0000A70F0000}"/>
    <cellStyle name="Normal 2 4 2 5 6 2" xfId="4262" xr:uid="{00000000-0005-0000-0000-0000A80F0000}"/>
    <cellStyle name="Normal 2 4 2 5 6 2 2" xfId="8484" xr:uid="{00000000-0005-0000-0000-0000A90F0000}"/>
    <cellStyle name="Normal 2 4 2 5 6 3" xfId="6339" xr:uid="{00000000-0005-0000-0000-0000AA0F0000}"/>
    <cellStyle name="Normal 2 4 2 5 7" xfId="2469" xr:uid="{00000000-0005-0000-0000-0000AB0F0000}"/>
    <cellStyle name="Normal 2 4 2 5 7 2" xfId="6752" xr:uid="{00000000-0005-0000-0000-0000AC0F0000}"/>
    <cellStyle name="Normal 2 4 2 5 8" xfId="4686" xr:uid="{00000000-0005-0000-0000-0000AD0F0000}"/>
    <cellStyle name="Normal 2 4 2 6" xfId="295" xr:uid="{00000000-0005-0000-0000-0000AE0F0000}"/>
    <cellStyle name="Normal 2 4 2 6 2" xfId="786" xr:uid="{00000000-0005-0000-0000-0000AF0F0000}"/>
    <cellStyle name="Normal 2 4 2 6 2 2" xfId="3025" xr:uid="{00000000-0005-0000-0000-0000B00F0000}"/>
    <cellStyle name="Normal 2 4 2 6 2 2 2" xfId="7247" xr:uid="{00000000-0005-0000-0000-0000B10F0000}"/>
    <cellStyle name="Normal 2 4 2 6 2 3" xfId="5102" xr:uid="{00000000-0005-0000-0000-0000B20F0000}"/>
    <cellStyle name="Normal 2 4 2 6 3" xfId="1208" xr:uid="{00000000-0005-0000-0000-0000B30F0000}"/>
    <cellStyle name="Normal 2 4 2 6 3 2" xfId="3438" xr:uid="{00000000-0005-0000-0000-0000B40F0000}"/>
    <cellStyle name="Normal 2 4 2 6 3 2 2" xfId="7660" xr:uid="{00000000-0005-0000-0000-0000B50F0000}"/>
    <cellStyle name="Normal 2 4 2 6 3 3" xfId="5515" xr:uid="{00000000-0005-0000-0000-0000B60F0000}"/>
    <cellStyle name="Normal 2 4 2 6 4" xfId="1621" xr:uid="{00000000-0005-0000-0000-0000B70F0000}"/>
    <cellStyle name="Normal 2 4 2 6 4 2" xfId="3851" xr:uid="{00000000-0005-0000-0000-0000B80F0000}"/>
    <cellStyle name="Normal 2 4 2 6 4 2 2" xfId="8073" xr:uid="{00000000-0005-0000-0000-0000B90F0000}"/>
    <cellStyle name="Normal 2 4 2 6 4 3" xfId="5928" xr:uid="{00000000-0005-0000-0000-0000BA0F0000}"/>
    <cellStyle name="Normal 2 4 2 6 5" xfId="2035" xr:uid="{00000000-0005-0000-0000-0000BB0F0000}"/>
    <cellStyle name="Normal 2 4 2 6 5 2" xfId="4264" xr:uid="{00000000-0005-0000-0000-0000BC0F0000}"/>
    <cellStyle name="Normal 2 4 2 6 5 2 2" xfId="8486" xr:uid="{00000000-0005-0000-0000-0000BD0F0000}"/>
    <cellStyle name="Normal 2 4 2 6 5 3" xfId="6341" xr:uid="{00000000-0005-0000-0000-0000BE0F0000}"/>
    <cellStyle name="Normal 2 4 2 6 6" xfId="2471" xr:uid="{00000000-0005-0000-0000-0000BF0F0000}"/>
    <cellStyle name="Normal 2 4 2 6 6 2" xfId="6754" xr:uid="{00000000-0005-0000-0000-0000C00F0000}"/>
    <cellStyle name="Normal 2 4 2 6 7" xfId="4688" xr:uid="{00000000-0005-0000-0000-0000C10F0000}"/>
    <cellStyle name="Normal 2 4 2 7" xfId="771" xr:uid="{00000000-0005-0000-0000-0000C20F0000}"/>
    <cellStyle name="Normal 2 4 2 7 2" xfId="3010" xr:uid="{00000000-0005-0000-0000-0000C30F0000}"/>
    <cellStyle name="Normal 2 4 2 7 2 2" xfId="7232" xr:uid="{00000000-0005-0000-0000-0000C40F0000}"/>
    <cellStyle name="Normal 2 4 2 7 3" xfId="5087" xr:uid="{00000000-0005-0000-0000-0000C50F0000}"/>
    <cellStyle name="Normal 2 4 2 8" xfId="1193" xr:uid="{00000000-0005-0000-0000-0000C60F0000}"/>
    <cellStyle name="Normal 2 4 2 8 2" xfId="3423" xr:uid="{00000000-0005-0000-0000-0000C70F0000}"/>
    <cellStyle name="Normal 2 4 2 8 2 2" xfId="7645" xr:uid="{00000000-0005-0000-0000-0000C80F0000}"/>
    <cellStyle name="Normal 2 4 2 8 3" xfId="5500" xr:uid="{00000000-0005-0000-0000-0000C90F0000}"/>
    <cellStyle name="Normal 2 4 2 9" xfId="1606" xr:uid="{00000000-0005-0000-0000-0000CA0F0000}"/>
    <cellStyle name="Normal 2 4 2 9 2" xfId="3836" xr:uid="{00000000-0005-0000-0000-0000CB0F0000}"/>
    <cellStyle name="Normal 2 4 2 9 2 2" xfId="8058" xr:uid="{00000000-0005-0000-0000-0000CC0F0000}"/>
    <cellStyle name="Normal 2 4 2 9 3" xfId="5913" xr:uid="{00000000-0005-0000-0000-0000CD0F0000}"/>
    <cellStyle name="Normal 2 4 3" xfId="296" xr:uid="{00000000-0005-0000-0000-0000CE0F0000}"/>
    <cellStyle name="Normal 2 4 3 2" xfId="297" xr:uid="{00000000-0005-0000-0000-0000CF0F0000}"/>
    <cellStyle name="Normal 2 4 3 3" xfId="298" xr:uid="{00000000-0005-0000-0000-0000D00F0000}"/>
    <cellStyle name="Normal 2 4 3 3 2" xfId="299" xr:uid="{00000000-0005-0000-0000-0000D10F0000}"/>
    <cellStyle name="Normal 2 4 3 3 2 2" xfId="300" xr:uid="{00000000-0005-0000-0000-0000D20F0000}"/>
    <cellStyle name="Normal 2 4 3 3 2 2 2" xfId="790" xr:uid="{00000000-0005-0000-0000-0000D30F0000}"/>
    <cellStyle name="Normal 2 4 3 3 2 2 2 2" xfId="3029" xr:uid="{00000000-0005-0000-0000-0000D40F0000}"/>
    <cellStyle name="Normal 2 4 3 3 2 2 2 2 2" xfId="7251" xr:uid="{00000000-0005-0000-0000-0000D50F0000}"/>
    <cellStyle name="Normal 2 4 3 3 2 2 2 3" xfId="5106" xr:uid="{00000000-0005-0000-0000-0000D60F0000}"/>
    <cellStyle name="Normal 2 4 3 3 2 2 3" xfId="1212" xr:uid="{00000000-0005-0000-0000-0000D70F0000}"/>
    <cellStyle name="Normal 2 4 3 3 2 2 3 2" xfId="3442" xr:uid="{00000000-0005-0000-0000-0000D80F0000}"/>
    <cellStyle name="Normal 2 4 3 3 2 2 3 2 2" xfId="7664" xr:uid="{00000000-0005-0000-0000-0000D90F0000}"/>
    <cellStyle name="Normal 2 4 3 3 2 2 3 3" xfId="5519" xr:uid="{00000000-0005-0000-0000-0000DA0F0000}"/>
    <cellStyle name="Normal 2 4 3 3 2 2 4" xfId="1625" xr:uid="{00000000-0005-0000-0000-0000DB0F0000}"/>
    <cellStyle name="Normal 2 4 3 3 2 2 4 2" xfId="3855" xr:uid="{00000000-0005-0000-0000-0000DC0F0000}"/>
    <cellStyle name="Normal 2 4 3 3 2 2 4 2 2" xfId="8077" xr:uid="{00000000-0005-0000-0000-0000DD0F0000}"/>
    <cellStyle name="Normal 2 4 3 3 2 2 4 3" xfId="5932" xr:uid="{00000000-0005-0000-0000-0000DE0F0000}"/>
    <cellStyle name="Normal 2 4 3 3 2 2 5" xfId="2039" xr:uid="{00000000-0005-0000-0000-0000DF0F0000}"/>
    <cellStyle name="Normal 2 4 3 3 2 2 5 2" xfId="4268" xr:uid="{00000000-0005-0000-0000-0000E00F0000}"/>
    <cellStyle name="Normal 2 4 3 3 2 2 5 2 2" xfId="8490" xr:uid="{00000000-0005-0000-0000-0000E10F0000}"/>
    <cellStyle name="Normal 2 4 3 3 2 2 5 3" xfId="6345" xr:uid="{00000000-0005-0000-0000-0000E20F0000}"/>
    <cellStyle name="Normal 2 4 3 3 2 2 6" xfId="2475" xr:uid="{00000000-0005-0000-0000-0000E30F0000}"/>
    <cellStyle name="Normal 2 4 3 3 2 2 6 2" xfId="6758" xr:uid="{00000000-0005-0000-0000-0000E40F0000}"/>
    <cellStyle name="Normal 2 4 3 3 2 2 7" xfId="4692" xr:uid="{00000000-0005-0000-0000-0000E50F0000}"/>
    <cellStyle name="Normal 2 4 3 3 2 3" xfId="789" xr:uid="{00000000-0005-0000-0000-0000E60F0000}"/>
    <cellStyle name="Normal 2 4 3 3 2 3 2" xfId="3028" xr:uid="{00000000-0005-0000-0000-0000E70F0000}"/>
    <cellStyle name="Normal 2 4 3 3 2 3 2 2" xfId="7250" xr:uid="{00000000-0005-0000-0000-0000E80F0000}"/>
    <cellStyle name="Normal 2 4 3 3 2 3 3" xfId="5105" xr:uid="{00000000-0005-0000-0000-0000E90F0000}"/>
    <cellStyle name="Normal 2 4 3 3 2 4" xfId="1211" xr:uid="{00000000-0005-0000-0000-0000EA0F0000}"/>
    <cellStyle name="Normal 2 4 3 3 2 4 2" xfId="3441" xr:uid="{00000000-0005-0000-0000-0000EB0F0000}"/>
    <cellStyle name="Normal 2 4 3 3 2 4 2 2" xfId="7663" xr:uid="{00000000-0005-0000-0000-0000EC0F0000}"/>
    <cellStyle name="Normal 2 4 3 3 2 4 3" xfId="5518" xr:uid="{00000000-0005-0000-0000-0000ED0F0000}"/>
    <cellStyle name="Normal 2 4 3 3 2 5" xfId="1624" xr:uid="{00000000-0005-0000-0000-0000EE0F0000}"/>
    <cellStyle name="Normal 2 4 3 3 2 5 2" xfId="3854" xr:uid="{00000000-0005-0000-0000-0000EF0F0000}"/>
    <cellStyle name="Normal 2 4 3 3 2 5 2 2" xfId="8076" xr:uid="{00000000-0005-0000-0000-0000F00F0000}"/>
    <cellStyle name="Normal 2 4 3 3 2 5 3" xfId="5931" xr:uid="{00000000-0005-0000-0000-0000F10F0000}"/>
    <cellStyle name="Normal 2 4 3 3 2 6" xfId="2038" xr:uid="{00000000-0005-0000-0000-0000F20F0000}"/>
    <cellStyle name="Normal 2 4 3 3 2 6 2" xfId="4267" xr:uid="{00000000-0005-0000-0000-0000F30F0000}"/>
    <cellStyle name="Normal 2 4 3 3 2 6 2 2" xfId="8489" xr:uid="{00000000-0005-0000-0000-0000F40F0000}"/>
    <cellStyle name="Normal 2 4 3 3 2 6 3" xfId="6344" xr:uid="{00000000-0005-0000-0000-0000F50F0000}"/>
    <cellStyle name="Normal 2 4 3 3 2 7" xfId="2474" xr:uid="{00000000-0005-0000-0000-0000F60F0000}"/>
    <cellStyle name="Normal 2 4 3 3 2 7 2" xfId="6757" xr:uid="{00000000-0005-0000-0000-0000F70F0000}"/>
    <cellStyle name="Normal 2 4 3 3 2 8" xfId="4691" xr:uid="{00000000-0005-0000-0000-0000F80F0000}"/>
    <cellStyle name="Normal 2 4 3 3 3" xfId="301" xr:uid="{00000000-0005-0000-0000-0000F90F0000}"/>
    <cellStyle name="Normal 2 4 3 3 3 2" xfId="791" xr:uid="{00000000-0005-0000-0000-0000FA0F0000}"/>
    <cellStyle name="Normal 2 4 3 3 3 2 2" xfId="3030" xr:uid="{00000000-0005-0000-0000-0000FB0F0000}"/>
    <cellStyle name="Normal 2 4 3 3 3 2 2 2" xfId="7252" xr:uid="{00000000-0005-0000-0000-0000FC0F0000}"/>
    <cellStyle name="Normal 2 4 3 3 3 2 3" xfId="5107" xr:uid="{00000000-0005-0000-0000-0000FD0F0000}"/>
    <cellStyle name="Normal 2 4 3 3 3 3" xfId="1213" xr:uid="{00000000-0005-0000-0000-0000FE0F0000}"/>
    <cellStyle name="Normal 2 4 3 3 3 3 2" xfId="3443" xr:uid="{00000000-0005-0000-0000-0000FF0F0000}"/>
    <cellStyle name="Normal 2 4 3 3 3 3 2 2" xfId="7665" xr:uid="{00000000-0005-0000-0000-000000100000}"/>
    <cellStyle name="Normal 2 4 3 3 3 3 3" xfId="5520" xr:uid="{00000000-0005-0000-0000-000001100000}"/>
    <cellStyle name="Normal 2 4 3 3 3 4" xfId="1626" xr:uid="{00000000-0005-0000-0000-000002100000}"/>
    <cellStyle name="Normal 2 4 3 3 3 4 2" xfId="3856" xr:uid="{00000000-0005-0000-0000-000003100000}"/>
    <cellStyle name="Normal 2 4 3 3 3 4 2 2" xfId="8078" xr:uid="{00000000-0005-0000-0000-000004100000}"/>
    <cellStyle name="Normal 2 4 3 3 3 4 3" xfId="5933" xr:uid="{00000000-0005-0000-0000-000005100000}"/>
    <cellStyle name="Normal 2 4 3 3 3 5" xfId="2040" xr:uid="{00000000-0005-0000-0000-000006100000}"/>
    <cellStyle name="Normal 2 4 3 3 3 5 2" xfId="4269" xr:uid="{00000000-0005-0000-0000-000007100000}"/>
    <cellStyle name="Normal 2 4 3 3 3 5 2 2" xfId="8491" xr:uid="{00000000-0005-0000-0000-000008100000}"/>
    <cellStyle name="Normal 2 4 3 3 3 5 3" xfId="6346" xr:uid="{00000000-0005-0000-0000-000009100000}"/>
    <cellStyle name="Normal 2 4 3 3 3 6" xfId="2476" xr:uid="{00000000-0005-0000-0000-00000A100000}"/>
    <cellStyle name="Normal 2 4 3 3 3 6 2" xfId="6759" xr:uid="{00000000-0005-0000-0000-00000B100000}"/>
    <cellStyle name="Normal 2 4 3 3 3 7" xfId="4693" xr:uid="{00000000-0005-0000-0000-00000C100000}"/>
    <cellStyle name="Normal 2 4 3 3 4" xfId="788" xr:uid="{00000000-0005-0000-0000-00000D100000}"/>
    <cellStyle name="Normal 2 4 3 3 4 2" xfId="3027" xr:uid="{00000000-0005-0000-0000-00000E100000}"/>
    <cellStyle name="Normal 2 4 3 3 4 2 2" xfId="7249" xr:uid="{00000000-0005-0000-0000-00000F100000}"/>
    <cellStyle name="Normal 2 4 3 3 4 3" xfId="5104" xr:uid="{00000000-0005-0000-0000-000010100000}"/>
    <cellStyle name="Normal 2 4 3 3 5" xfId="1210" xr:uid="{00000000-0005-0000-0000-000011100000}"/>
    <cellStyle name="Normal 2 4 3 3 5 2" xfId="3440" xr:uid="{00000000-0005-0000-0000-000012100000}"/>
    <cellStyle name="Normal 2 4 3 3 5 2 2" xfId="7662" xr:uid="{00000000-0005-0000-0000-000013100000}"/>
    <cellStyle name="Normal 2 4 3 3 5 3" xfId="5517" xr:uid="{00000000-0005-0000-0000-000014100000}"/>
    <cellStyle name="Normal 2 4 3 3 6" xfId="1623" xr:uid="{00000000-0005-0000-0000-000015100000}"/>
    <cellStyle name="Normal 2 4 3 3 6 2" xfId="3853" xr:uid="{00000000-0005-0000-0000-000016100000}"/>
    <cellStyle name="Normal 2 4 3 3 6 2 2" xfId="8075" xr:uid="{00000000-0005-0000-0000-000017100000}"/>
    <cellStyle name="Normal 2 4 3 3 6 3" xfId="5930" xr:uid="{00000000-0005-0000-0000-000018100000}"/>
    <cellStyle name="Normal 2 4 3 3 7" xfId="2037" xr:uid="{00000000-0005-0000-0000-000019100000}"/>
    <cellStyle name="Normal 2 4 3 3 7 2" xfId="4266" xr:uid="{00000000-0005-0000-0000-00001A100000}"/>
    <cellStyle name="Normal 2 4 3 3 7 2 2" xfId="8488" xr:uid="{00000000-0005-0000-0000-00001B100000}"/>
    <cellStyle name="Normal 2 4 3 3 7 3" xfId="6343" xr:uid="{00000000-0005-0000-0000-00001C100000}"/>
    <cellStyle name="Normal 2 4 3 3 8" xfId="2473" xr:uid="{00000000-0005-0000-0000-00001D100000}"/>
    <cellStyle name="Normal 2 4 3 3 8 2" xfId="6756" xr:uid="{00000000-0005-0000-0000-00001E100000}"/>
    <cellStyle name="Normal 2 4 3 3 9" xfId="4690" xr:uid="{00000000-0005-0000-0000-00001F100000}"/>
    <cellStyle name="Normal 2 4 3 4" xfId="787" xr:uid="{00000000-0005-0000-0000-000020100000}"/>
    <cellStyle name="Normal 2 4 3 4 2" xfId="3026" xr:uid="{00000000-0005-0000-0000-000021100000}"/>
    <cellStyle name="Normal 2 4 3 4 2 2" xfId="7248" xr:uid="{00000000-0005-0000-0000-000022100000}"/>
    <cellStyle name="Normal 2 4 3 4 3" xfId="5103" xr:uid="{00000000-0005-0000-0000-000023100000}"/>
    <cellStyle name="Normal 2 4 3 5" xfId="1209" xr:uid="{00000000-0005-0000-0000-000024100000}"/>
    <cellStyle name="Normal 2 4 3 5 2" xfId="3439" xr:uid="{00000000-0005-0000-0000-000025100000}"/>
    <cellStyle name="Normal 2 4 3 5 2 2" xfId="7661" xr:uid="{00000000-0005-0000-0000-000026100000}"/>
    <cellStyle name="Normal 2 4 3 5 3" xfId="5516" xr:uid="{00000000-0005-0000-0000-000027100000}"/>
    <cellStyle name="Normal 2 4 3 6" xfId="1622" xr:uid="{00000000-0005-0000-0000-000028100000}"/>
    <cellStyle name="Normal 2 4 3 6 2" xfId="3852" xr:uid="{00000000-0005-0000-0000-000029100000}"/>
    <cellStyle name="Normal 2 4 3 6 2 2" xfId="8074" xr:uid="{00000000-0005-0000-0000-00002A100000}"/>
    <cellStyle name="Normal 2 4 3 6 3" xfId="5929" xr:uid="{00000000-0005-0000-0000-00002B100000}"/>
    <cellStyle name="Normal 2 4 3 7" xfId="2036" xr:uid="{00000000-0005-0000-0000-00002C100000}"/>
    <cellStyle name="Normal 2 4 3 7 2" xfId="4265" xr:uid="{00000000-0005-0000-0000-00002D100000}"/>
    <cellStyle name="Normal 2 4 3 7 2 2" xfId="8487" xr:uid="{00000000-0005-0000-0000-00002E100000}"/>
    <cellStyle name="Normal 2 4 3 7 3" xfId="6342" xr:uid="{00000000-0005-0000-0000-00002F100000}"/>
    <cellStyle name="Normal 2 4 3 8" xfId="2472" xr:uid="{00000000-0005-0000-0000-000030100000}"/>
    <cellStyle name="Normal 2 4 3 8 2" xfId="6755" xr:uid="{00000000-0005-0000-0000-000031100000}"/>
    <cellStyle name="Normal 2 4 3 9" xfId="4689" xr:uid="{00000000-0005-0000-0000-000032100000}"/>
    <cellStyle name="Normal 2 4 4" xfId="302" xr:uid="{00000000-0005-0000-0000-000033100000}"/>
    <cellStyle name="Normal 2 4 5" xfId="303" xr:uid="{00000000-0005-0000-0000-000034100000}"/>
    <cellStyle name="Normal 2 4 5 10" xfId="4694" xr:uid="{00000000-0005-0000-0000-000035100000}"/>
    <cellStyle name="Normal 2 4 5 2" xfId="304" xr:uid="{00000000-0005-0000-0000-000036100000}"/>
    <cellStyle name="Normal 2 4 5 2 2" xfId="305" xr:uid="{00000000-0005-0000-0000-000037100000}"/>
    <cellStyle name="Normal 2 4 5 2 2 2" xfId="306" xr:uid="{00000000-0005-0000-0000-000038100000}"/>
    <cellStyle name="Normal 2 4 5 2 2 2 2" xfId="795" xr:uid="{00000000-0005-0000-0000-000039100000}"/>
    <cellStyle name="Normal 2 4 5 2 2 2 2 2" xfId="3034" xr:uid="{00000000-0005-0000-0000-00003A100000}"/>
    <cellStyle name="Normal 2 4 5 2 2 2 2 2 2" xfId="7256" xr:uid="{00000000-0005-0000-0000-00003B100000}"/>
    <cellStyle name="Normal 2 4 5 2 2 2 2 3" xfId="5111" xr:uid="{00000000-0005-0000-0000-00003C100000}"/>
    <cellStyle name="Normal 2 4 5 2 2 2 3" xfId="1217" xr:uid="{00000000-0005-0000-0000-00003D100000}"/>
    <cellStyle name="Normal 2 4 5 2 2 2 3 2" xfId="3447" xr:uid="{00000000-0005-0000-0000-00003E100000}"/>
    <cellStyle name="Normal 2 4 5 2 2 2 3 2 2" xfId="7669" xr:uid="{00000000-0005-0000-0000-00003F100000}"/>
    <cellStyle name="Normal 2 4 5 2 2 2 3 3" xfId="5524" xr:uid="{00000000-0005-0000-0000-000040100000}"/>
    <cellStyle name="Normal 2 4 5 2 2 2 4" xfId="1630" xr:uid="{00000000-0005-0000-0000-000041100000}"/>
    <cellStyle name="Normal 2 4 5 2 2 2 4 2" xfId="3860" xr:uid="{00000000-0005-0000-0000-000042100000}"/>
    <cellStyle name="Normal 2 4 5 2 2 2 4 2 2" xfId="8082" xr:uid="{00000000-0005-0000-0000-000043100000}"/>
    <cellStyle name="Normal 2 4 5 2 2 2 4 3" xfId="5937" xr:uid="{00000000-0005-0000-0000-000044100000}"/>
    <cellStyle name="Normal 2 4 5 2 2 2 5" xfId="2044" xr:uid="{00000000-0005-0000-0000-000045100000}"/>
    <cellStyle name="Normal 2 4 5 2 2 2 5 2" xfId="4273" xr:uid="{00000000-0005-0000-0000-000046100000}"/>
    <cellStyle name="Normal 2 4 5 2 2 2 5 2 2" xfId="8495" xr:uid="{00000000-0005-0000-0000-000047100000}"/>
    <cellStyle name="Normal 2 4 5 2 2 2 5 3" xfId="6350" xr:uid="{00000000-0005-0000-0000-000048100000}"/>
    <cellStyle name="Normal 2 4 5 2 2 2 6" xfId="2480" xr:uid="{00000000-0005-0000-0000-000049100000}"/>
    <cellStyle name="Normal 2 4 5 2 2 2 6 2" xfId="6763" xr:uid="{00000000-0005-0000-0000-00004A100000}"/>
    <cellStyle name="Normal 2 4 5 2 2 2 7" xfId="4697" xr:uid="{00000000-0005-0000-0000-00004B100000}"/>
    <cellStyle name="Normal 2 4 5 2 2 3" xfId="794" xr:uid="{00000000-0005-0000-0000-00004C100000}"/>
    <cellStyle name="Normal 2 4 5 2 2 3 2" xfId="3033" xr:uid="{00000000-0005-0000-0000-00004D100000}"/>
    <cellStyle name="Normal 2 4 5 2 2 3 2 2" xfId="7255" xr:uid="{00000000-0005-0000-0000-00004E100000}"/>
    <cellStyle name="Normal 2 4 5 2 2 3 3" xfId="5110" xr:uid="{00000000-0005-0000-0000-00004F100000}"/>
    <cellStyle name="Normal 2 4 5 2 2 4" xfId="1216" xr:uid="{00000000-0005-0000-0000-000050100000}"/>
    <cellStyle name="Normal 2 4 5 2 2 4 2" xfId="3446" xr:uid="{00000000-0005-0000-0000-000051100000}"/>
    <cellStyle name="Normal 2 4 5 2 2 4 2 2" xfId="7668" xr:uid="{00000000-0005-0000-0000-000052100000}"/>
    <cellStyle name="Normal 2 4 5 2 2 4 3" xfId="5523" xr:uid="{00000000-0005-0000-0000-000053100000}"/>
    <cellStyle name="Normal 2 4 5 2 2 5" xfId="1629" xr:uid="{00000000-0005-0000-0000-000054100000}"/>
    <cellStyle name="Normal 2 4 5 2 2 5 2" xfId="3859" xr:uid="{00000000-0005-0000-0000-000055100000}"/>
    <cellStyle name="Normal 2 4 5 2 2 5 2 2" xfId="8081" xr:uid="{00000000-0005-0000-0000-000056100000}"/>
    <cellStyle name="Normal 2 4 5 2 2 5 3" xfId="5936" xr:uid="{00000000-0005-0000-0000-000057100000}"/>
    <cellStyle name="Normal 2 4 5 2 2 6" xfId="2043" xr:uid="{00000000-0005-0000-0000-000058100000}"/>
    <cellStyle name="Normal 2 4 5 2 2 6 2" xfId="4272" xr:uid="{00000000-0005-0000-0000-000059100000}"/>
    <cellStyle name="Normal 2 4 5 2 2 6 2 2" xfId="8494" xr:uid="{00000000-0005-0000-0000-00005A100000}"/>
    <cellStyle name="Normal 2 4 5 2 2 6 3" xfId="6349" xr:uid="{00000000-0005-0000-0000-00005B100000}"/>
    <cellStyle name="Normal 2 4 5 2 2 7" xfId="2479" xr:uid="{00000000-0005-0000-0000-00005C100000}"/>
    <cellStyle name="Normal 2 4 5 2 2 7 2" xfId="6762" xr:uid="{00000000-0005-0000-0000-00005D100000}"/>
    <cellStyle name="Normal 2 4 5 2 2 8" xfId="4696" xr:uid="{00000000-0005-0000-0000-00005E100000}"/>
    <cellStyle name="Normal 2 4 5 2 3" xfId="307" xr:uid="{00000000-0005-0000-0000-00005F100000}"/>
    <cellStyle name="Normal 2 4 5 2 3 2" xfId="796" xr:uid="{00000000-0005-0000-0000-000060100000}"/>
    <cellStyle name="Normal 2 4 5 2 3 2 2" xfId="3035" xr:uid="{00000000-0005-0000-0000-000061100000}"/>
    <cellStyle name="Normal 2 4 5 2 3 2 2 2" xfId="7257" xr:uid="{00000000-0005-0000-0000-000062100000}"/>
    <cellStyle name="Normal 2 4 5 2 3 2 3" xfId="5112" xr:uid="{00000000-0005-0000-0000-000063100000}"/>
    <cellStyle name="Normal 2 4 5 2 3 3" xfId="1218" xr:uid="{00000000-0005-0000-0000-000064100000}"/>
    <cellStyle name="Normal 2 4 5 2 3 3 2" xfId="3448" xr:uid="{00000000-0005-0000-0000-000065100000}"/>
    <cellStyle name="Normal 2 4 5 2 3 3 2 2" xfId="7670" xr:uid="{00000000-0005-0000-0000-000066100000}"/>
    <cellStyle name="Normal 2 4 5 2 3 3 3" xfId="5525" xr:uid="{00000000-0005-0000-0000-000067100000}"/>
    <cellStyle name="Normal 2 4 5 2 3 4" xfId="1631" xr:uid="{00000000-0005-0000-0000-000068100000}"/>
    <cellStyle name="Normal 2 4 5 2 3 4 2" xfId="3861" xr:uid="{00000000-0005-0000-0000-000069100000}"/>
    <cellStyle name="Normal 2 4 5 2 3 4 2 2" xfId="8083" xr:uid="{00000000-0005-0000-0000-00006A100000}"/>
    <cellStyle name="Normal 2 4 5 2 3 4 3" xfId="5938" xr:uid="{00000000-0005-0000-0000-00006B100000}"/>
    <cellStyle name="Normal 2 4 5 2 3 5" xfId="2045" xr:uid="{00000000-0005-0000-0000-00006C100000}"/>
    <cellStyle name="Normal 2 4 5 2 3 5 2" xfId="4274" xr:uid="{00000000-0005-0000-0000-00006D100000}"/>
    <cellStyle name="Normal 2 4 5 2 3 5 2 2" xfId="8496" xr:uid="{00000000-0005-0000-0000-00006E100000}"/>
    <cellStyle name="Normal 2 4 5 2 3 5 3" xfId="6351" xr:uid="{00000000-0005-0000-0000-00006F100000}"/>
    <cellStyle name="Normal 2 4 5 2 3 6" xfId="2481" xr:uid="{00000000-0005-0000-0000-000070100000}"/>
    <cellStyle name="Normal 2 4 5 2 3 6 2" xfId="6764" xr:uid="{00000000-0005-0000-0000-000071100000}"/>
    <cellStyle name="Normal 2 4 5 2 3 7" xfId="4698" xr:uid="{00000000-0005-0000-0000-000072100000}"/>
    <cellStyle name="Normal 2 4 5 2 4" xfId="793" xr:uid="{00000000-0005-0000-0000-000073100000}"/>
    <cellStyle name="Normal 2 4 5 2 4 2" xfId="3032" xr:uid="{00000000-0005-0000-0000-000074100000}"/>
    <cellStyle name="Normal 2 4 5 2 4 2 2" xfId="7254" xr:uid="{00000000-0005-0000-0000-000075100000}"/>
    <cellStyle name="Normal 2 4 5 2 4 3" xfId="5109" xr:uid="{00000000-0005-0000-0000-000076100000}"/>
    <cellStyle name="Normal 2 4 5 2 5" xfId="1215" xr:uid="{00000000-0005-0000-0000-000077100000}"/>
    <cellStyle name="Normal 2 4 5 2 5 2" xfId="3445" xr:uid="{00000000-0005-0000-0000-000078100000}"/>
    <cellStyle name="Normal 2 4 5 2 5 2 2" xfId="7667" xr:uid="{00000000-0005-0000-0000-000079100000}"/>
    <cellStyle name="Normal 2 4 5 2 5 3" xfId="5522" xr:uid="{00000000-0005-0000-0000-00007A100000}"/>
    <cellStyle name="Normal 2 4 5 2 6" xfId="1628" xr:uid="{00000000-0005-0000-0000-00007B100000}"/>
    <cellStyle name="Normal 2 4 5 2 6 2" xfId="3858" xr:uid="{00000000-0005-0000-0000-00007C100000}"/>
    <cellStyle name="Normal 2 4 5 2 6 2 2" xfId="8080" xr:uid="{00000000-0005-0000-0000-00007D100000}"/>
    <cellStyle name="Normal 2 4 5 2 6 3" xfId="5935" xr:uid="{00000000-0005-0000-0000-00007E100000}"/>
    <cellStyle name="Normal 2 4 5 2 7" xfId="2042" xr:uid="{00000000-0005-0000-0000-00007F100000}"/>
    <cellStyle name="Normal 2 4 5 2 7 2" xfId="4271" xr:uid="{00000000-0005-0000-0000-000080100000}"/>
    <cellStyle name="Normal 2 4 5 2 7 2 2" xfId="8493" xr:uid="{00000000-0005-0000-0000-000081100000}"/>
    <cellStyle name="Normal 2 4 5 2 7 3" xfId="6348" xr:uid="{00000000-0005-0000-0000-000082100000}"/>
    <cellStyle name="Normal 2 4 5 2 8" xfId="2478" xr:uid="{00000000-0005-0000-0000-000083100000}"/>
    <cellStyle name="Normal 2 4 5 2 8 2" xfId="6761" xr:uid="{00000000-0005-0000-0000-000084100000}"/>
    <cellStyle name="Normal 2 4 5 2 9" xfId="4695" xr:uid="{00000000-0005-0000-0000-000085100000}"/>
    <cellStyle name="Normal 2 4 5 3" xfId="308" xr:uid="{00000000-0005-0000-0000-000086100000}"/>
    <cellStyle name="Normal 2 4 5 3 2" xfId="309" xr:uid="{00000000-0005-0000-0000-000087100000}"/>
    <cellStyle name="Normal 2 4 5 3 2 2" xfId="798" xr:uid="{00000000-0005-0000-0000-000088100000}"/>
    <cellStyle name="Normal 2 4 5 3 2 2 2" xfId="3037" xr:uid="{00000000-0005-0000-0000-000089100000}"/>
    <cellStyle name="Normal 2 4 5 3 2 2 2 2" xfId="7259" xr:uid="{00000000-0005-0000-0000-00008A100000}"/>
    <cellStyle name="Normal 2 4 5 3 2 2 3" xfId="5114" xr:uid="{00000000-0005-0000-0000-00008B100000}"/>
    <cellStyle name="Normal 2 4 5 3 2 3" xfId="1220" xr:uid="{00000000-0005-0000-0000-00008C100000}"/>
    <cellStyle name="Normal 2 4 5 3 2 3 2" xfId="3450" xr:uid="{00000000-0005-0000-0000-00008D100000}"/>
    <cellStyle name="Normal 2 4 5 3 2 3 2 2" xfId="7672" xr:uid="{00000000-0005-0000-0000-00008E100000}"/>
    <cellStyle name="Normal 2 4 5 3 2 3 3" xfId="5527" xr:uid="{00000000-0005-0000-0000-00008F100000}"/>
    <cellStyle name="Normal 2 4 5 3 2 4" xfId="1633" xr:uid="{00000000-0005-0000-0000-000090100000}"/>
    <cellStyle name="Normal 2 4 5 3 2 4 2" xfId="3863" xr:uid="{00000000-0005-0000-0000-000091100000}"/>
    <cellStyle name="Normal 2 4 5 3 2 4 2 2" xfId="8085" xr:uid="{00000000-0005-0000-0000-000092100000}"/>
    <cellStyle name="Normal 2 4 5 3 2 4 3" xfId="5940" xr:uid="{00000000-0005-0000-0000-000093100000}"/>
    <cellStyle name="Normal 2 4 5 3 2 5" xfId="2047" xr:uid="{00000000-0005-0000-0000-000094100000}"/>
    <cellStyle name="Normal 2 4 5 3 2 5 2" xfId="4276" xr:uid="{00000000-0005-0000-0000-000095100000}"/>
    <cellStyle name="Normal 2 4 5 3 2 5 2 2" xfId="8498" xr:uid="{00000000-0005-0000-0000-000096100000}"/>
    <cellStyle name="Normal 2 4 5 3 2 5 3" xfId="6353" xr:uid="{00000000-0005-0000-0000-000097100000}"/>
    <cellStyle name="Normal 2 4 5 3 2 6" xfId="2483" xr:uid="{00000000-0005-0000-0000-000098100000}"/>
    <cellStyle name="Normal 2 4 5 3 2 6 2" xfId="6766" xr:uid="{00000000-0005-0000-0000-000099100000}"/>
    <cellStyle name="Normal 2 4 5 3 2 7" xfId="4700" xr:uid="{00000000-0005-0000-0000-00009A100000}"/>
    <cellStyle name="Normal 2 4 5 3 3" xfId="797" xr:uid="{00000000-0005-0000-0000-00009B100000}"/>
    <cellStyle name="Normal 2 4 5 3 3 2" xfId="3036" xr:uid="{00000000-0005-0000-0000-00009C100000}"/>
    <cellStyle name="Normal 2 4 5 3 3 2 2" xfId="7258" xr:uid="{00000000-0005-0000-0000-00009D100000}"/>
    <cellStyle name="Normal 2 4 5 3 3 3" xfId="5113" xr:uid="{00000000-0005-0000-0000-00009E100000}"/>
    <cellStyle name="Normal 2 4 5 3 4" xfId="1219" xr:uid="{00000000-0005-0000-0000-00009F100000}"/>
    <cellStyle name="Normal 2 4 5 3 4 2" xfId="3449" xr:uid="{00000000-0005-0000-0000-0000A0100000}"/>
    <cellStyle name="Normal 2 4 5 3 4 2 2" xfId="7671" xr:uid="{00000000-0005-0000-0000-0000A1100000}"/>
    <cellStyle name="Normal 2 4 5 3 4 3" xfId="5526" xr:uid="{00000000-0005-0000-0000-0000A2100000}"/>
    <cellStyle name="Normal 2 4 5 3 5" xfId="1632" xr:uid="{00000000-0005-0000-0000-0000A3100000}"/>
    <cellStyle name="Normal 2 4 5 3 5 2" xfId="3862" xr:uid="{00000000-0005-0000-0000-0000A4100000}"/>
    <cellStyle name="Normal 2 4 5 3 5 2 2" xfId="8084" xr:uid="{00000000-0005-0000-0000-0000A5100000}"/>
    <cellStyle name="Normal 2 4 5 3 5 3" xfId="5939" xr:uid="{00000000-0005-0000-0000-0000A6100000}"/>
    <cellStyle name="Normal 2 4 5 3 6" xfId="2046" xr:uid="{00000000-0005-0000-0000-0000A7100000}"/>
    <cellStyle name="Normal 2 4 5 3 6 2" xfId="4275" xr:uid="{00000000-0005-0000-0000-0000A8100000}"/>
    <cellStyle name="Normal 2 4 5 3 6 2 2" xfId="8497" xr:uid="{00000000-0005-0000-0000-0000A9100000}"/>
    <cellStyle name="Normal 2 4 5 3 6 3" xfId="6352" xr:uid="{00000000-0005-0000-0000-0000AA100000}"/>
    <cellStyle name="Normal 2 4 5 3 7" xfId="2482" xr:uid="{00000000-0005-0000-0000-0000AB100000}"/>
    <cellStyle name="Normal 2 4 5 3 7 2" xfId="6765" xr:uid="{00000000-0005-0000-0000-0000AC100000}"/>
    <cellStyle name="Normal 2 4 5 3 8" xfId="4699" xr:uid="{00000000-0005-0000-0000-0000AD100000}"/>
    <cellStyle name="Normal 2 4 5 4" xfId="310" xr:uid="{00000000-0005-0000-0000-0000AE100000}"/>
    <cellStyle name="Normal 2 4 5 4 2" xfId="799" xr:uid="{00000000-0005-0000-0000-0000AF100000}"/>
    <cellStyle name="Normal 2 4 5 4 2 2" xfId="3038" xr:uid="{00000000-0005-0000-0000-0000B0100000}"/>
    <cellStyle name="Normal 2 4 5 4 2 2 2" xfId="7260" xr:uid="{00000000-0005-0000-0000-0000B1100000}"/>
    <cellStyle name="Normal 2 4 5 4 2 3" xfId="5115" xr:uid="{00000000-0005-0000-0000-0000B2100000}"/>
    <cellStyle name="Normal 2 4 5 4 3" xfId="1221" xr:uid="{00000000-0005-0000-0000-0000B3100000}"/>
    <cellStyle name="Normal 2 4 5 4 3 2" xfId="3451" xr:uid="{00000000-0005-0000-0000-0000B4100000}"/>
    <cellStyle name="Normal 2 4 5 4 3 2 2" xfId="7673" xr:uid="{00000000-0005-0000-0000-0000B5100000}"/>
    <cellStyle name="Normal 2 4 5 4 3 3" xfId="5528" xr:uid="{00000000-0005-0000-0000-0000B6100000}"/>
    <cellStyle name="Normal 2 4 5 4 4" xfId="1634" xr:uid="{00000000-0005-0000-0000-0000B7100000}"/>
    <cellStyle name="Normal 2 4 5 4 4 2" xfId="3864" xr:uid="{00000000-0005-0000-0000-0000B8100000}"/>
    <cellStyle name="Normal 2 4 5 4 4 2 2" xfId="8086" xr:uid="{00000000-0005-0000-0000-0000B9100000}"/>
    <cellStyle name="Normal 2 4 5 4 4 3" xfId="5941" xr:uid="{00000000-0005-0000-0000-0000BA100000}"/>
    <cellStyle name="Normal 2 4 5 4 5" xfId="2048" xr:uid="{00000000-0005-0000-0000-0000BB100000}"/>
    <cellStyle name="Normal 2 4 5 4 5 2" xfId="4277" xr:uid="{00000000-0005-0000-0000-0000BC100000}"/>
    <cellStyle name="Normal 2 4 5 4 5 2 2" xfId="8499" xr:uid="{00000000-0005-0000-0000-0000BD100000}"/>
    <cellStyle name="Normal 2 4 5 4 5 3" xfId="6354" xr:uid="{00000000-0005-0000-0000-0000BE100000}"/>
    <cellStyle name="Normal 2 4 5 4 6" xfId="2484" xr:uid="{00000000-0005-0000-0000-0000BF100000}"/>
    <cellStyle name="Normal 2 4 5 4 6 2" xfId="6767" xr:uid="{00000000-0005-0000-0000-0000C0100000}"/>
    <cellStyle name="Normal 2 4 5 4 7" xfId="4701" xr:uid="{00000000-0005-0000-0000-0000C1100000}"/>
    <cellStyle name="Normal 2 4 5 5" xfId="792" xr:uid="{00000000-0005-0000-0000-0000C2100000}"/>
    <cellStyle name="Normal 2 4 5 5 2" xfId="3031" xr:uid="{00000000-0005-0000-0000-0000C3100000}"/>
    <cellStyle name="Normal 2 4 5 5 2 2" xfId="7253" xr:uid="{00000000-0005-0000-0000-0000C4100000}"/>
    <cellStyle name="Normal 2 4 5 5 3" xfId="5108" xr:uid="{00000000-0005-0000-0000-0000C5100000}"/>
    <cellStyle name="Normal 2 4 5 6" xfId="1214" xr:uid="{00000000-0005-0000-0000-0000C6100000}"/>
    <cellStyle name="Normal 2 4 5 6 2" xfId="3444" xr:uid="{00000000-0005-0000-0000-0000C7100000}"/>
    <cellStyle name="Normal 2 4 5 6 2 2" xfId="7666" xr:uid="{00000000-0005-0000-0000-0000C8100000}"/>
    <cellStyle name="Normal 2 4 5 6 3" xfId="5521" xr:uid="{00000000-0005-0000-0000-0000C9100000}"/>
    <cellStyle name="Normal 2 4 5 7" xfId="1627" xr:uid="{00000000-0005-0000-0000-0000CA100000}"/>
    <cellStyle name="Normal 2 4 5 7 2" xfId="3857" xr:uid="{00000000-0005-0000-0000-0000CB100000}"/>
    <cellStyle name="Normal 2 4 5 7 2 2" xfId="8079" xr:uid="{00000000-0005-0000-0000-0000CC100000}"/>
    <cellStyle name="Normal 2 4 5 7 3" xfId="5934" xr:uid="{00000000-0005-0000-0000-0000CD100000}"/>
    <cellStyle name="Normal 2 4 5 8" xfId="2041" xr:uid="{00000000-0005-0000-0000-0000CE100000}"/>
    <cellStyle name="Normal 2 4 5 8 2" xfId="4270" xr:uid="{00000000-0005-0000-0000-0000CF100000}"/>
    <cellStyle name="Normal 2 4 5 8 2 2" xfId="8492" xr:uid="{00000000-0005-0000-0000-0000D0100000}"/>
    <cellStyle name="Normal 2 4 5 8 3" xfId="6347" xr:uid="{00000000-0005-0000-0000-0000D1100000}"/>
    <cellStyle name="Normal 2 4 5 9" xfId="2477" xr:uid="{00000000-0005-0000-0000-0000D2100000}"/>
    <cellStyle name="Normal 2 4 5 9 2" xfId="6760" xr:uid="{00000000-0005-0000-0000-0000D3100000}"/>
    <cellStyle name="Normal 2 4 6" xfId="311" xr:uid="{00000000-0005-0000-0000-0000D4100000}"/>
    <cellStyle name="Normal 2 4 7" xfId="312" xr:uid="{00000000-0005-0000-0000-0000D5100000}"/>
    <cellStyle name="Normal 2 4 7 2" xfId="313" xr:uid="{00000000-0005-0000-0000-0000D6100000}"/>
    <cellStyle name="Normal 2 4 7 2 2" xfId="801" xr:uid="{00000000-0005-0000-0000-0000D7100000}"/>
    <cellStyle name="Normal 2 4 7 2 2 2" xfId="3040" xr:uid="{00000000-0005-0000-0000-0000D8100000}"/>
    <cellStyle name="Normal 2 4 7 2 2 2 2" xfId="7262" xr:uid="{00000000-0005-0000-0000-0000D9100000}"/>
    <cellStyle name="Normal 2 4 7 2 2 3" xfId="5117" xr:uid="{00000000-0005-0000-0000-0000DA100000}"/>
    <cellStyle name="Normal 2 4 7 2 3" xfId="1223" xr:uid="{00000000-0005-0000-0000-0000DB100000}"/>
    <cellStyle name="Normal 2 4 7 2 3 2" xfId="3453" xr:uid="{00000000-0005-0000-0000-0000DC100000}"/>
    <cellStyle name="Normal 2 4 7 2 3 2 2" xfId="7675" xr:uid="{00000000-0005-0000-0000-0000DD100000}"/>
    <cellStyle name="Normal 2 4 7 2 3 3" xfId="5530" xr:uid="{00000000-0005-0000-0000-0000DE100000}"/>
    <cellStyle name="Normal 2 4 7 2 4" xfId="1636" xr:uid="{00000000-0005-0000-0000-0000DF100000}"/>
    <cellStyle name="Normal 2 4 7 2 4 2" xfId="3866" xr:uid="{00000000-0005-0000-0000-0000E0100000}"/>
    <cellStyle name="Normal 2 4 7 2 4 2 2" xfId="8088" xr:uid="{00000000-0005-0000-0000-0000E1100000}"/>
    <cellStyle name="Normal 2 4 7 2 4 3" xfId="5943" xr:uid="{00000000-0005-0000-0000-0000E2100000}"/>
    <cellStyle name="Normal 2 4 7 2 5" xfId="2050" xr:uid="{00000000-0005-0000-0000-0000E3100000}"/>
    <cellStyle name="Normal 2 4 7 2 5 2" xfId="4279" xr:uid="{00000000-0005-0000-0000-0000E4100000}"/>
    <cellStyle name="Normal 2 4 7 2 5 2 2" xfId="8501" xr:uid="{00000000-0005-0000-0000-0000E5100000}"/>
    <cellStyle name="Normal 2 4 7 2 5 3" xfId="6356" xr:uid="{00000000-0005-0000-0000-0000E6100000}"/>
    <cellStyle name="Normal 2 4 7 2 6" xfId="2486" xr:uid="{00000000-0005-0000-0000-0000E7100000}"/>
    <cellStyle name="Normal 2 4 7 2 6 2" xfId="6769" xr:uid="{00000000-0005-0000-0000-0000E8100000}"/>
    <cellStyle name="Normal 2 4 7 2 7" xfId="4703" xr:uid="{00000000-0005-0000-0000-0000E9100000}"/>
    <cellStyle name="Normal 2 4 7 3" xfId="800" xr:uid="{00000000-0005-0000-0000-0000EA100000}"/>
    <cellStyle name="Normal 2 4 7 3 2" xfId="3039" xr:uid="{00000000-0005-0000-0000-0000EB100000}"/>
    <cellStyle name="Normal 2 4 7 3 2 2" xfId="7261" xr:uid="{00000000-0005-0000-0000-0000EC100000}"/>
    <cellStyle name="Normal 2 4 7 3 3" xfId="5116" xr:uid="{00000000-0005-0000-0000-0000ED100000}"/>
    <cellStyle name="Normal 2 4 7 4" xfId="1222" xr:uid="{00000000-0005-0000-0000-0000EE100000}"/>
    <cellStyle name="Normal 2 4 7 4 2" xfId="3452" xr:uid="{00000000-0005-0000-0000-0000EF100000}"/>
    <cellStyle name="Normal 2 4 7 4 2 2" xfId="7674" xr:uid="{00000000-0005-0000-0000-0000F0100000}"/>
    <cellStyle name="Normal 2 4 7 4 3" xfId="5529" xr:uid="{00000000-0005-0000-0000-0000F1100000}"/>
    <cellStyle name="Normal 2 4 7 5" xfId="1635" xr:uid="{00000000-0005-0000-0000-0000F2100000}"/>
    <cellStyle name="Normal 2 4 7 5 2" xfId="3865" xr:uid="{00000000-0005-0000-0000-0000F3100000}"/>
    <cellStyle name="Normal 2 4 7 5 2 2" xfId="8087" xr:uid="{00000000-0005-0000-0000-0000F4100000}"/>
    <cellStyle name="Normal 2 4 7 5 3" xfId="5942" xr:uid="{00000000-0005-0000-0000-0000F5100000}"/>
    <cellStyle name="Normal 2 4 7 6" xfId="2049" xr:uid="{00000000-0005-0000-0000-0000F6100000}"/>
    <cellStyle name="Normal 2 4 7 6 2" xfId="4278" xr:uid="{00000000-0005-0000-0000-0000F7100000}"/>
    <cellStyle name="Normal 2 4 7 6 2 2" xfId="8500" xr:uid="{00000000-0005-0000-0000-0000F8100000}"/>
    <cellStyle name="Normal 2 4 7 6 3" xfId="6355" xr:uid="{00000000-0005-0000-0000-0000F9100000}"/>
    <cellStyle name="Normal 2 4 7 7" xfId="2485" xr:uid="{00000000-0005-0000-0000-0000FA100000}"/>
    <cellStyle name="Normal 2 4 7 7 2" xfId="6768" xr:uid="{00000000-0005-0000-0000-0000FB100000}"/>
    <cellStyle name="Normal 2 4 7 8" xfId="4702" xr:uid="{00000000-0005-0000-0000-0000FC100000}"/>
    <cellStyle name="Normal 2 4 8" xfId="314" xr:uid="{00000000-0005-0000-0000-0000FD100000}"/>
    <cellStyle name="Normal 2 4 8 2" xfId="802" xr:uid="{00000000-0005-0000-0000-0000FE100000}"/>
    <cellStyle name="Normal 2 4 8 2 2" xfId="3041" xr:uid="{00000000-0005-0000-0000-0000FF100000}"/>
    <cellStyle name="Normal 2 4 8 2 2 2" xfId="7263" xr:uid="{00000000-0005-0000-0000-000000110000}"/>
    <cellStyle name="Normal 2 4 8 2 3" xfId="5118" xr:uid="{00000000-0005-0000-0000-000001110000}"/>
    <cellStyle name="Normal 2 4 8 3" xfId="1224" xr:uid="{00000000-0005-0000-0000-000002110000}"/>
    <cellStyle name="Normal 2 4 8 3 2" xfId="3454" xr:uid="{00000000-0005-0000-0000-000003110000}"/>
    <cellStyle name="Normal 2 4 8 3 2 2" xfId="7676" xr:uid="{00000000-0005-0000-0000-000004110000}"/>
    <cellStyle name="Normal 2 4 8 3 3" xfId="5531" xr:uid="{00000000-0005-0000-0000-000005110000}"/>
    <cellStyle name="Normal 2 4 8 4" xfId="1637" xr:uid="{00000000-0005-0000-0000-000006110000}"/>
    <cellStyle name="Normal 2 4 8 4 2" xfId="3867" xr:uid="{00000000-0005-0000-0000-000007110000}"/>
    <cellStyle name="Normal 2 4 8 4 2 2" xfId="8089" xr:uid="{00000000-0005-0000-0000-000008110000}"/>
    <cellStyle name="Normal 2 4 8 4 3" xfId="5944" xr:uid="{00000000-0005-0000-0000-000009110000}"/>
    <cellStyle name="Normal 2 4 8 5" xfId="2051" xr:uid="{00000000-0005-0000-0000-00000A110000}"/>
    <cellStyle name="Normal 2 4 8 5 2" xfId="4280" xr:uid="{00000000-0005-0000-0000-00000B110000}"/>
    <cellStyle name="Normal 2 4 8 5 2 2" xfId="8502" xr:uid="{00000000-0005-0000-0000-00000C110000}"/>
    <cellStyle name="Normal 2 4 8 5 3" xfId="6357" xr:uid="{00000000-0005-0000-0000-00000D110000}"/>
    <cellStyle name="Normal 2 4 8 6" xfId="2487" xr:uid="{00000000-0005-0000-0000-00000E110000}"/>
    <cellStyle name="Normal 2 4 8 6 2" xfId="6770" xr:uid="{00000000-0005-0000-0000-00000F110000}"/>
    <cellStyle name="Normal 2 4 8 7" xfId="4704" xr:uid="{00000000-0005-0000-0000-000010110000}"/>
    <cellStyle name="Normal 2 5" xfId="315" xr:uid="{00000000-0005-0000-0000-000011110000}"/>
    <cellStyle name="Normal 2 5 10" xfId="4705" xr:uid="{00000000-0005-0000-0000-000012110000}"/>
    <cellStyle name="Normal 2 5 2" xfId="316" xr:uid="{00000000-0005-0000-0000-000013110000}"/>
    <cellStyle name="Normal 2 5 3" xfId="317" xr:uid="{00000000-0005-0000-0000-000014110000}"/>
    <cellStyle name="Normal 2 5 4" xfId="318" xr:uid="{00000000-0005-0000-0000-000015110000}"/>
    <cellStyle name="Normal 2 5 4 2" xfId="319" xr:uid="{00000000-0005-0000-0000-000016110000}"/>
    <cellStyle name="Normal 2 5 4 2 2" xfId="320" xr:uid="{00000000-0005-0000-0000-000017110000}"/>
    <cellStyle name="Normal 2 5 4 2 2 2" xfId="806" xr:uid="{00000000-0005-0000-0000-000018110000}"/>
    <cellStyle name="Normal 2 5 4 2 2 2 2" xfId="3045" xr:uid="{00000000-0005-0000-0000-000019110000}"/>
    <cellStyle name="Normal 2 5 4 2 2 2 2 2" xfId="7267" xr:uid="{00000000-0005-0000-0000-00001A110000}"/>
    <cellStyle name="Normal 2 5 4 2 2 2 3" xfId="5122" xr:uid="{00000000-0005-0000-0000-00001B110000}"/>
    <cellStyle name="Normal 2 5 4 2 2 3" xfId="1228" xr:uid="{00000000-0005-0000-0000-00001C110000}"/>
    <cellStyle name="Normal 2 5 4 2 2 3 2" xfId="3458" xr:uid="{00000000-0005-0000-0000-00001D110000}"/>
    <cellStyle name="Normal 2 5 4 2 2 3 2 2" xfId="7680" xr:uid="{00000000-0005-0000-0000-00001E110000}"/>
    <cellStyle name="Normal 2 5 4 2 2 3 3" xfId="5535" xr:uid="{00000000-0005-0000-0000-00001F110000}"/>
    <cellStyle name="Normal 2 5 4 2 2 4" xfId="1641" xr:uid="{00000000-0005-0000-0000-000020110000}"/>
    <cellStyle name="Normal 2 5 4 2 2 4 2" xfId="3871" xr:uid="{00000000-0005-0000-0000-000021110000}"/>
    <cellStyle name="Normal 2 5 4 2 2 4 2 2" xfId="8093" xr:uid="{00000000-0005-0000-0000-000022110000}"/>
    <cellStyle name="Normal 2 5 4 2 2 4 3" xfId="5948" xr:uid="{00000000-0005-0000-0000-000023110000}"/>
    <cellStyle name="Normal 2 5 4 2 2 5" xfId="2055" xr:uid="{00000000-0005-0000-0000-000024110000}"/>
    <cellStyle name="Normal 2 5 4 2 2 5 2" xfId="4284" xr:uid="{00000000-0005-0000-0000-000025110000}"/>
    <cellStyle name="Normal 2 5 4 2 2 5 2 2" xfId="8506" xr:uid="{00000000-0005-0000-0000-000026110000}"/>
    <cellStyle name="Normal 2 5 4 2 2 5 3" xfId="6361" xr:uid="{00000000-0005-0000-0000-000027110000}"/>
    <cellStyle name="Normal 2 5 4 2 2 6" xfId="2491" xr:uid="{00000000-0005-0000-0000-000028110000}"/>
    <cellStyle name="Normal 2 5 4 2 2 6 2" xfId="6774" xr:uid="{00000000-0005-0000-0000-000029110000}"/>
    <cellStyle name="Normal 2 5 4 2 2 7" xfId="4708" xr:uid="{00000000-0005-0000-0000-00002A110000}"/>
    <cellStyle name="Normal 2 5 4 2 3" xfId="805" xr:uid="{00000000-0005-0000-0000-00002B110000}"/>
    <cellStyle name="Normal 2 5 4 2 3 2" xfId="3044" xr:uid="{00000000-0005-0000-0000-00002C110000}"/>
    <cellStyle name="Normal 2 5 4 2 3 2 2" xfId="7266" xr:uid="{00000000-0005-0000-0000-00002D110000}"/>
    <cellStyle name="Normal 2 5 4 2 3 3" xfId="5121" xr:uid="{00000000-0005-0000-0000-00002E110000}"/>
    <cellStyle name="Normal 2 5 4 2 4" xfId="1227" xr:uid="{00000000-0005-0000-0000-00002F110000}"/>
    <cellStyle name="Normal 2 5 4 2 4 2" xfId="3457" xr:uid="{00000000-0005-0000-0000-000030110000}"/>
    <cellStyle name="Normal 2 5 4 2 4 2 2" xfId="7679" xr:uid="{00000000-0005-0000-0000-000031110000}"/>
    <cellStyle name="Normal 2 5 4 2 4 3" xfId="5534" xr:uid="{00000000-0005-0000-0000-000032110000}"/>
    <cellStyle name="Normal 2 5 4 2 5" xfId="1640" xr:uid="{00000000-0005-0000-0000-000033110000}"/>
    <cellStyle name="Normal 2 5 4 2 5 2" xfId="3870" xr:uid="{00000000-0005-0000-0000-000034110000}"/>
    <cellStyle name="Normal 2 5 4 2 5 2 2" xfId="8092" xr:uid="{00000000-0005-0000-0000-000035110000}"/>
    <cellStyle name="Normal 2 5 4 2 5 3" xfId="5947" xr:uid="{00000000-0005-0000-0000-000036110000}"/>
    <cellStyle name="Normal 2 5 4 2 6" xfId="2054" xr:uid="{00000000-0005-0000-0000-000037110000}"/>
    <cellStyle name="Normal 2 5 4 2 6 2" xfId="4283" xr:uid="{00000000-0005-0000-0000-000038110000}"/>
    <cellStyle name="Normal 2 5 4 2 6 2 2" xfId="8505" xr:uid="{00000000-0005-0000-0000-000039110000}"/>
    <cellStyle name="Normal 2 5 4 2 6 3" xfId="6360" xr:uid="{00000000-0005-0000-0000-00003A110000}"/>
    <cellStyle name="Normal 2 5 4 2 7" xfId="2490" xr:uid="{00000000-0005-0000-0000-00003B110000}"/>
    <cellStyle name="Normal 2 5 4 2 7 2" xfId="6773" xr:uid="{00000000-0005-0000-0000-00003C110000}"/>
    <cellStyle name="Normal 2 5 4 2 8" xfId="4707" xr:uid="{00000000-0005-0000-0000-00003D110000}"/>
    <cellStyle name="Normal 2 5 4 3" xfId="321" xr:uid="{00000000-0005-0000-0000-00003E110000}"/>
    <cellStyle name="Normal 2 5 4 3 2" xfId="807" xr:uid="{00000000-0005-0000-0000-00003F110000}"/>
    <cellStyle name="Normal 2 5 4 3 2 2" xfId="3046" xr:uid="{00000000-0005-0000-0000-000040110000}"/>
    <cellStyle name="Normal 2 5 4 3 2 2 2" xfId="7268" xr:uid="{00000000-0005-0000-0000-000041110000}"/>
    <cellStyle name="Normal 2 5 4 3 2 3" xfId="5123" xr:uid="{00000000-0005-0000-0000-000042110000}"/>
    <cellStyle name="Normal 2 5 4 3 3" xfId="1229" xr:uid="{00000000-0005-0000-0000-000043110000}"/>
    <cellStyle name="Normal 2 5 4 3 3 2" xfId="3459" xr:uid="{00000000-0005-0000-0000-000044110000}"/>
    <cellStyle name="Normal 2 5 4 3 3 2 2" xfId="7681" xr:uid="{00000000-0005-0000-0000-000045110000}"/>
    <cellStyle name="Normal 2 5 4 3 3 3" xfId="5536" xr:uid="{00000000-0005-0000-0000-000046110000}"/>
    <cellStyle name="Normal 2 5 4 3 4" xfId="1642" xr:uid="{00000000-0005-0000-0000-000047110000}"/>
    <cellStyle name="Normal 2 5 4 3 4 2" xfId="3872" xr:uid="{00000000-0005-0000-0000-000048110000}"/>
    <cellStyle name="Normal 2 5 4 3 4 2 2" xfId="8094" xr:uid="{00000000-0005-0000-0000-000049110000}"/>
    <cellStyle name="Normal 2 5 4 3 4 3" xfId="5949" xr:uid="{00000000-0005-0000-0000-00004A110000}"/>
    <cellStyle name="Normal 2 5 4 3 5" xfId="2056" xr:uid="{00000000-0005-0000-0000-00004B110000}"/>
    <cellStyle name="Normal 2 5 4 3 5 2" xfId="4285" xr:uid="{00000000-0005-0000-0000-00004C110000}"/>
    <cellStyle name="Normal 2 5 4 3 5 2 2" xfId="8507" xr:uid="{00000000-0005-0000-0000-00004D110000}"/>
    <cellStyle name="Normal 2 5 4 3 5 3" xfId="6362" xr:uid="{00000000-0005-0000-0000-00004E110000}"/>
    <cellStyle name="Normal 2 5 4 3 6" xfId="2492" xr:uid="{00000000-0005-0000-0000-00004F110000}"/>
    <cellStyle name="Normal 2 5 4 3 6 2" xfId="6775" xr:uid="{00000000-0005-0000-0000-000050110000}"/>
    <cellStyle name="Normal 2 5 4 3 7" xfId="4709" xr:uid="{00000000-0005-0000-0000-000051110000}"/>
    <cellStyle name="Normal 2 5 4 4" xfId="804" xr:uid="{00000000-0005-0000-0000-000052110000}"/>
    <cellStyle name="Normal 2 5 4 4 2" xfId="3043" xr:uid="{00000000-0005-0000-0000-000053110000}"/>
    <cellStyle name="Normal 2 5 4 4 2 2" xfId="7265" xr:uid="{00000000-0005-0000-0000-000054110000}"/>
    <cellStyle name="Normal 2 5 4 4 3" xfId="5120" xr:uid="{00000000-0005-0000-0000-000055110000}"/>
    <cellStyle name="Normal 2 5 4 5" xfId="1226" xr:uid="{00000000-0005-0000-0000-000056110000}"/>
    <cellStyle name="Normal 2 5 4 5 2" xfId="3456" xr:uid="{00000000-0005-0000-0000-000057110000}"/>
    <cellStyle name="Normal 2 5 4 5 2 2" xfId="7678" xr:uid="{00000000-0005-0000-0000-000058110000}"/>
    <cellStyle name="Normal 2 5 4 5 3" xfId="5533" xr:uid="{00000000-0005-0000-0000-000059110000}"/>
    <cellStyle name="Normal 2 5 4 6" xfId="1639" xr:uid="{00000000-0005-0000-0000-00005A110000}"/>
    <cellStyle name="Normal 2 5 4 6 2" xfId="3869" xr:uid="{00000000-0005-0000-0000-00005B110000}"/>
    <cellStyle name="Normal 2 5 4 6 2 2" xfId="8091" xr:uid="{00000000-0005-0000-0000-00005C110000}"/>
    <cellStyle name="Normal 2 5 4 6 3" xfId="5946" xr:uid="{00000000-0005-0000-0000-00005D110000}"/>
    <cellStyle name="Normal 2 5 4 7" xfId="2053" xr:uid="{00000000-0005-0000-0000-00005E110000}"/>
    <cellStyle name="Normal 2 5 4 7 2" xfId="4282" xr:uid="{00000000-0005-0000-0000-00005F110000}"/>
    <cellStyle name="Normal 2 5 4 7 2 2" xfId="8504" xr:uid="{00000000-0005-0000-0000-000060110000}"/>
    <cellStyle name="Normal 2 5 4 7 3" xfId="6359" xr:uid="{00000000-0005-0000-0000-000061110000}"/>
    <cellStyle name="Normal 2 5 4 8" xfId="2489" xr:uid="{00000000-0005-0000-0000-000062110000}"/>
    <cellStyle name="Normal 2 5 4 8 2" xfId="6772" xr:uid="{00000000-0005-0000-0000-000063110000}"/>
    <cellStyle name="Normal 2 5 4 9" xfId="4706" xr:uid="{00000000-0005-0000-0000-000064110000}"/>
    <cellStyle name="Normal 2 5 5" xfId="803" xr:uid="{00000000-0005-0000-0000-000065110000}"/>
    <cellStyle name="Normal 2 5 5 2" xfId="3042" xr:uid="{00000000-0005-0000-0000-000066110000}"/>
    <cellStyle name="Normal 2 5 5 2 2" xfId="7264" xr:uid="{00000000-0005-0000-0000-000067110000}"/>
    <cellStyle name="Normal 2 5 5 3" xfId="5119" xr:uid="{00000000-0005-0000-0000-000068110000}"/>
    <cellStyle name="Normal 2 5 6" xfId="1225" xr:uid="{00000000-0005-0000-0000-000069110000}"/>
    <cellStyle name="Normal 2 5 6 2" xfId="3455" xr:uid="{00000000-0005-0000-0000-00006A110000}"/>
    <cellStyle name="Normal 2 5 6 2 2" xfId="7677" xr:uid="{00000000-0005-0000-0000-00006B110000}"/>
    <cellStyle name="Normal 2 5 6 3" xfId="5532" xr:uid="{00000000-0005-0000-0000-00006C110000}"/>
    <cellStyle name="Normal 2 5 7" xfId="1638" xr:uid="{00000000-0005-0000-0000-00006D110000}"/>
    <cellStyle name="Normal 2 5 7 2" xfId="3868" xr:uid="{00000000-0005-0000-0000-00006E110000}"/>
    <cellStyle name="Normal 2 5 7 2 2" xfId="8090" xr:uid="{00000000-0005-0000-0000-00006F110000}"/>
    <cellStyle name="Normal 2 5 7 3" xfId="5945" xr:uid="{00000000-0005-0000-0000-000070110000}"/>
    <cellStyle name="Normal 2 5 8" xfId="2052" xr:uid="{00000000-0005-0000-0000-000071110000}"/>
    <cellStyle name="Normal 2 5 8 2" xfId="4281" xr:uid="{00000000-0005-0000-0000-000072110000}"/>
    <cellStyle name="Normal 2 5 8 2 2" xfId="8503" xr:uid="{00000000-0005-0000-0000-000073110000}"/>
    <cellStyle name="Normal 2 5 8 3" xfId="6358" xr:uid="{00000000-0005-0000-0000-000074110000}"/>
    <cellStyle name="Normal 2 5 9" xfId="2488" xr:uid="{00000000-0005-0000-0000-000075110000}"/>
    <cellStyle name="Normal 2 5 9 2" xfId="6771" xr:uid="{00000000-0005-0000-0000-000076110000}"/>
    <cellStyle name="Normal 2 6" xfId="322" xr:uid="{00000000-0005-0000-0000-000077110000}"/>
    <cellStyle name="Normal 2 7" xfId="769" xr:uid="{00000000-0005-0000-0000-000078110000}"/>
    <cellStyle name="Normal 2 8" xfId="4495" xr:uid="{00000000-0005-0000-0000-000079110000}"/>
    <cellStyle name="Normal 3" xfId="323" xr:uid="{00000000-0005-0000-0000-00007A110000}"/>
    <cellStyle name="Normal 3 2" xfId="324" xr:uid="{00000000-0005-0000-0000-00007B110000}"/>
    <cellStyle name="Normal 3 2 2" xfId="325" xr:uid="{00000000-0005-0000-0000-00007C110000}"/>
    <cellStyle name="Normal 3 2 2 2" xfId="810" xr:uid="{00000000-0005-0000-0000-00007D110000}"/>
    <cellStyle name="Normal 3 2 3" xfId="326" xr:uid="{00000000-0005-0000-0000-00007E110000}"/>
    <cellStyle name="Normal 3 2 3 2" xfId="327" xr:uid="{00000000-0005-0000-0000-00007F110000}"/>
    <cellStyle name="Normal 3 2 3 2 2" xfId="328" xr:uid="{00000000-0005-0000-0000-000080110000}"/>
    <cellStyle name="Normal 3 2 3 2 2 2" xfId="813" xr:uid="{00000000-0005-0000-0000-000081110000}"/>
    <cellStyle name="Normal 3 2 3 2 2 2 2" xfId="3050" xr:uid="{00000000-0005-0000-0000-000082110000}"/>
    <cellStyle name="Normal 3 2 3 2 2 2 2 2" xfId="7272" xr:uid="{00000000-0005-0000-0000-000083110000}"/>
    <cellStyle name="Normal 3 2 3 2 2 2 3" xfId="5127" xr:uid="{00000000-0005-0000-0000-000084110000}"/>
    <cellStyle name="Normal 3 2 3 2 2 3" xfId="1233" xr:uid="{00000000-0005-0000-0000-000085110000}"/>
    <cellStyle name="Normal 3 2 3 2 2 3 2" xfId="3463" xr:uid="{00000000-0005-0000-0000-000086110000}"/>
    <cellStyle name="Normal 3 2 3 2 2 3 2 2" xfId="7685" xr:uid="{00000000-0005-0000-0000-000087110000}"/>
    <cellStyle name="Normal 3 2 3 2 2 3 3" xfId="5540" xr:uid="{00000000-0005-0000-0000-000088110000}"/>
    <cellStyle name="Normal 3 2 3 2 2 4" xfId="1646" xr:uid="{00000000-0005-0000-0000-000089110000}"/>
    <cellStyle name="Normal 3 2 3 2 2 4 2" xfId="3876" xr:uid="{00000000-0005-0000-0000-00008A110000}"/>
    <cellStyle name="Normal 3 2 3 2 2 4 2 2" xfId="8098" xr:uid="{00000000-0005-0000-0000-00008B110000}"/>
    <cellStyle name="Normal 3 2 3 2 2 4 3" xfId="5953" xr:uid="{00000000-0005-0000-0000-00008C110000}"/>
    <cellStyle name="Normal 3 2 3 2 2 5" xfId="2060" xr:uid="{00000000-0005-0000-0000-00008D110000}"/>
    <cellStyle name="Normal 3 2 3 2 2 5 2" xfId="4289" xr:uid="{00000000-0005-0000-0000-00008E110000}"/>
    <cellStyle name="Normal 3 2 3 2 2 5 2 2" xfId="8511" xr:uid="{00000000-0005-0000-0000-00008F110000}"/>
    <cellStyle name="Normal 3 2 3 2 2 5 3" xfId="6366" xr:uid="{00000000-0005-0000-0000-000090110000}"/>
    <cellStyle name="Normal 3 2 3 2 2 6" xfId="2496" xr:uid="{00000000-0005-0000-0000-000091110000}"/>
    <cellStyle name="Normal 3 2 3 2 2 6 2" xfId="6779" xr:uid="{00000000-0005-0000-0000-000092110000}"/>
    <cellStyle name="Normal 3 2 3 2 2 7" xfId="4713" xr:uid="{00000000-0005-0000-0000-000093110000}"/>
    <cellStyle name="Normal 3 2 3 2 3" xfId="812" xr:uid="{00000000-0005-0000-0000-000094110000}"/>
    <cellStyle name="Normal 3 2 3 2 3 2" xfId="3049" xr:uid="{00000000-0005-0000-0000-000095110000}"/>
    <cellStyle name="Normal 3 2 3 2 3 2 2" xfId="7271" xr:uid="{00000000-0005-0000-0000-000096110000}"/>
    <cellStyle name="Normal 3 2 3 2 3 3" xfId="5126" xr:uid="{00000000-0005-0000-0000-000097110000}"/>
    <cellStyle name="Normal 3 2 3 2 4" xfId="1232" xr:uid="{00000000-0005-0000-0000-000098110000}"/>
    <cellStyle name="Normal 3 2 3 2 4 2" xfId="3462" xr:uid="{00000000-0005-0000-0000-000099110000}"/>
    <cellStyle name="Normal 3 2 3 2 4 2 2" xfId="7684" xr:uid="{00000000-0005-0000-0000-00009A110000}"/>
    <cellStyle name="Normal 3 2 3 2 4 3" xfId="5539" xr:uid="{00000000-0005-0000-0000-00009B110000}"/>
    <cellStyle name="Normal 3 2 3 2 5" xfId="1645" xr:uid="{00000000-0005-0000-0000-00009C110000}"/>
    <cellStyle name="Normal 3 2 3 2 5 2" xfId="3875" xr:uid="{00000000-0005-0000-0000-00009D110000}"/>
    <cellStyle name="Normal 3 2 3 2 5 2 2" xfId="8097" xr:uid="{00000000-0005-0000-0000-00009E110000}"/>
    <cellStyle name="Normal 3 2 3 2 5 3" xfId="5952" xr:uid="{00000000-0005-0000-0000-00009F110000}"/>
    <cellStyle name="Normal 3 2 3 2 6" xfId="2059" xr:uid="{00000000-0005-0000-0000-0000A0110000}"/>
    <cellStyle name="Normal 3 2 3 2 6 2" xfId="4288" xr:uid="{00000000-0005-0000-0000-0000A1110000}"/>
    <cellStyle name="Normal 3 2 3 2 6 2 2" xfId="8510" xr:uid="{00000000-0005-0000-0000-0000A2110000}"/>
    <cellStyle name="Normal 3 2 3 2 6 3" xfId="6365" xr:uid="{00000000-0005-0000-0000-0000A3110000}"/>
    <cellStyle name="Normal 3 2 3 2 7" xfId="2495" xr:uid="{00000000-0005-0000-0000-0000A4110000}"/>
    <cellStyle name="Normal 3 2 3 2 7 2" xfId="6778" xr:uid="{00000000-0005-0000-0000-0000A5110000}"/>
    <cellStyle name="Normal 3 2 3 2 8" xfId="4712" xr:uid="{00000000-0005-0000-0000-0000A6110000}"/>
    <cellStyle name="Normal 3 2 3 3" xfId="329" xr:uid="{00000000-0005-0000-0000-0000A7110000}"/>
    <cellStyle name="Normal 3 2 3 3 2" xfId="814" xr:uid="{00000000-0005-0000-0000-0000A8110000}"/>
    <cellStyle name="Normal 3 2 3 3 2 2" xfId="3051" xr:uid="{00000000-0005-0000-0000-0000A9110000}"/>
    <cellStyle name="Normal 3 2 3 3 2 2 2" xfId="7273" xr:uid="{00000000-0005-0000-0000-0000AA110000}"/>
    <cellStyle name="Normal 3 2 3 3 2 3" xfId="5128" xr:uid="{00000000-0005-0000-0000-0000AB110000}"/>
    <cellStyle name="Normal 3 2 3 3 3" xfId="1234" xr:uid="{00000000-0005-0000-0000-0000AC110000}"/>
    <cellStyle name="Normal 3 2 3 3 3 2" xfId="3464" xr:uid="{00000000-0005-0000-0000-0000AD110000}"/>
    <cellStyle name="Normal 3 2 3 3 3 2 2" xfId="7686" xr:uid="{00000000-0005-0000-0000-0000AE110000}"/>
    <cellStyle name="Normal 3 2 3 3 3 3" xfId="5541" xr:uid="{00000000-0005-0000-0000-0000AF110000}"/>
    <cellStyle name="Normal 3 2 3 3 4" xfId="1647" xr:uid="{00000000-0005-0000-0000-0000B0110000}"/>
    <cellStyle name="Normal 3 2 3 3 4 2" xfId="3877" xr:uid="{00000000-0005-0000-0000-0000B1110000}"/>
    <cellStyle name="Normal 3 2 3 3 4 2 2" xfId="8099" xr:uid="{00000000-0005-0000-0000-0000B2110000}"/>
    <cellStyle name="Normal 3 2 3 3 4 3" xfId="5954" xr:uid="{00000000-0005-0000-0000-0000B3110000}"/>
    <cellStyle name="Normal 3 2 3 3 5" xfId="2061" xr:uid="{00000000-0005-0000-0000-0000B4110000}"/>
    <cellStyle name="Normal 3 2 3 3 5 2" xfId="4290" xr:uid="{00000000-0005-0000-0000-0000B5110000}"/>
    <cellStyle name="Normal 3 2 3 3 5 2 2" xfId="8512" xr:uid="{00000000-0005-0000-0000-0000B6110000}"/>
    <cellStyle name="Normal 3 2 3 3 5 3" xfId="6367" xr:uid="{00000000-0005-0000-0000-0000B7110000}"/>
    <cellStyle name="Normal 3 2 3 3 6" xfId="2497" xr:uid="{00000000-0005-0000-0000-0000B8110000}"/>
    <cellStyle name="Normal 3 2 3 3 6 2" xfId="6780" xr:uid="{00000000-0005-0000-0000-0000B9110000}"/>
    <cellStyle name="Normal 3 2 3 3 7" xfId="4714" xr:uid="{00000000-0005-0000-0000-0000BA110000}"/>
    <cellStyle name="Normal 3 2 3 4" xfId="811" xr:uid="{00000000-0005-0000-0000-0000BB110000}"/>
    <cellStyle name="Normal 3 2 3 4 2" xfId="3048" xr:uid="{00000000-0005-0000-0000-0000BC110000}"/>
    <cellStyle name="Normal 3 2 3 4 2 2" xfId="7270" xr:uid="{00000000-0005-0000-0000-0000BD110000}"/>
    <cellStyle name="Normal 3 2 3 4 3" xfId="5125" xr:uid="{00000000-0005-0000-0000-0000BE110000}"/>
    <cellStyle name="Normal 3 2 3 5" xfId="1231" xr:uid="{00000000-0005-0000-0000-0000BF110000}"/>
    <cellStyle name="Normal 3 2 3 5 2" xfId="3461" xr:uid="{00000000-0005-0000-0000-0000C0110000}"/>
    <cellStyle name="Normal 3 2 3 5 2 2" xfId="7683" xr:uid="{00000000-0005-0000-0000-0000C1110000}"/>
    <cellStyle name="Normal 3 2 3 5 3" xfId="5538" xr:uid="{00000000-0005-0000-0000-0000C2110000}"/>
    <cellStyle name="Normal 3 2 3 6" xfId="1644" xr:uid="{00000000-0005-0000-0000-0000C3110000}"/>
    <cellStyle name="Normal 3 2 3 6 2" xfId="3874" xr:uid="{00000000-0005-0000-0000-0000C4110000}"/>
    <cellStyle name="Normal 3 2 3 6 2 2" xfId="8096" xr:uid="{00000000-0005-0000-0000-0000C5110000}"/>
    <cellStyle name="Normal 3 2 3 6 3" xfId="5951" xr:uid="{00000000-0005-0000-0000-0000C6110000}"/>
    <cellStyle name="Normal 3 2 3 7" xfId="2058" xr:uid="{00000000-0005-0000-0000-0000C7110000}"/>
    <cellStyle name="Normal 3 2 3 7 2" xfId="4287" xr:uid="{00000000-0005-0000-0000-0000C8110000}"/>
    <cellStyle name="Normal 3 2 3 7 2 2" xfId="8509" xr:uid="{00000000-0005-0000-0000-0000C9110000}"/>
    <cellStyle name="Normal 3 2 3 7 3" xfId="6364" xr:uid="{00000000-0005-0000-0000-0000CA110000}"/>
    <cellStyle name="Normal 3 2 3 8" xfId="2494" xr:uid="{00000000-0005-0000-0000-0000CB110000}"/>
    <cellStyle name="Normal 3 2 3 8 2" xfId="6777" xr:uid="{00000000-0005-0000-0000-0000CC110000}"/>
    <cellStyle name="Normal 3 2 3 9" xfId="4711" xr:uid="{00000000-0005-0000-0000-0000CD110000}"/>
    <cellStyle name="Normal 3 2 4" xfId="809" xr:uid="{00000000-0005-0000-0000-0000CE110000}"/>
    <cellStyle name="Normal 3 2 4 2" xfId="3047" xr:uid="{00000000-0005-0000-0000-0000CF110000}"/>
    <cellStyle name="Normal 3 2 4 2 2" xfId="7269" xr:uid="{00000000-0005-0000-0000-0000D0110000}"/>
    <cellStyle name="Normal 3 2 4 3" xfId="5124" xr:uid="{00000000-0005-0000-0000-0000D1110000}"/>
    <cellStyle name="Normal 3 2 5" xfId="1230" xr:uid="{00000000-0005-0000-0000-0000D2110000}"/>
    <cellStyle name="Normal 3 2 5 2" xfId="3460" xr:uid="{00000000-0005-0000-0000-0000D3110000}"/>
    <cellStyle name="Normal 3 2 5 2 2" xfId="7682" xr:uid="{00000000-0005-0000-0000-0000D4110000}"/>
    <cellStyle name="Normal 3 2 5 3" xfId="5537" xr:uid="{00000000-0005-0000-0000-0000D5110000}"/>
    <cellStyle name="Normal 3 2 6" xfId="1643" xr:uid="{00000000-0005-0000-0000-0000D6110000}"/>
    <cellStyle name="Normal 3 2 6 2" xfId="3873" xr:uid="{00000000-0005-0000-0000-0000D7110000}"/>
    <cellStyle name="Normal 3 2 6 2 2" xfId="8095" xr:uid="{00000000-0005-0000-0000-0000D8110000}"/>
    <cellStyle name="Normal 3 2 6 3" xfId="5950" xr:uid="{00000000-0005-0000-0000-0000D9110000}"/>
    <cellStyle name="Normal 3 2 7" xfId="2057" xr:uid="{00000000-0005-0000-0000-0000DA110000}"/>
    <cellStyle name="Normal 3 2 7 2" xfId="4286" xr:uid="{00000000-0005-0000-0000-0000DB110000}"/>
    <cellStyle name="Normal 3 2 7 2 2" xfId="8508" xr:uid="{00000000-0005-0000-0000-0000DC110000}"/>
    <cellStyle name="Normal 3 2 7 3" xfId="6363" xr:uid="{00000000-0005-0000-0000-0000DD110000}"/>
    <cellStyle name="Normal 3 2 8" xfId="2493" xr:uid="{00000000-0005-0000-0000-0000DE110000}"/>
    <cellStyle name="Normal 3 2 8 2" xfId="6776" xr:uid="{00000000-0005-0000-0000-0000DF110000}"/>
    <cellStyle name="Normal 3 2 9" xfId="4710" xr:uid="{00000000-0005-0000-0000-0000E0110000}"/>
    <cellStyle name="Normal 3 3" xfId="330" xr:uid="{00000000-0005-0000-0000-0000E1110000}"/>
    <cellStyle name="Normal 3 3 2" xfId="331" xr:uid="{00000000-0005-0000-0000-0000E2110000}"/>
    <cellStyle name="Normal 3 3 3" xfId="332" xr:uid="{00000000-0005-0000-0000-0000E3110000}"/>
    <cellStyle name="Normal 3 4" xfId="333" xr:uid="{00000000-0005-0000-0000-0000E4110000}"/>
    <cellStyle name="Normal 3 5" xfId="334" xr:uid="{00000000-0005-0000-0000-0000E5110000}"/>
    <cellStyle name="Normal 3 6" xfId="808" xr:uid="{00000000-0005-0000-0000-0000E6110000}"/>
    <cellStyle name="Normal 4" xfId="335" xr:uid="{00000000-0005-0000-0000-0000E7110000}"/>
    <cellStyle name="Normal 4 2" xfId="336" xr:uid="{00000000-0005-0000-0000-0000E8110000}"/>
    <cellStyle name="Normal 4 2 2" xfId="337" xr:uid="{00000000-0005-0000-0000-0000E9110000}"/>
    <cellStyle name="Normal 4 2 2 10" xfId="2062" xr:uid="{00000000-0005-0000-0000-0000EA110000}"/>
    <cellStyle name="Normal 4 2 2 10 2" xfId="4291" xr:uid="{00000000-0005-0000-0000-0000EB110000}"/>
    <cellStyle name="Normal 4 2 2 10 2 2" xfId="8513" xr:uid="{00000000-0005-0000-0000-0000EC110000}"/>
    <cellStyle name="Normal 4 2 2 10 3" xfId="6368" xr:uid="{00000000-0005-0000-0000-0000ED110000}"/>
    <cellStyle name="Normal 4 2 2 11" xfId="2498" xr:uid="{00000000-0005-0000-0000-0000EE110000}"/>
    <cellStyle name="Normal 4 2 2 11 2" xfId="6781" xr:uid="{00000000-0005-0000-0000-0000EF110000}"/>
    <cellStyle name="Normal 4 2 2 12" xfId="4716" xr:uid="{00000000-0005-0000-0000-0000F0110000}"/>
    <cellStyle name="Normal 4 2 2 2" xfId="338" xr:uid="{00000000-0005-0000-0000-0000F1110000}"/>
    <cellStyle name="Normal 4 2 2 3" xfId="339" xr:uid="{00000000-0005-0000-0000-0000F2110000}"/>
    <cellStyle name="Normal 4 2 2 3 10" xfId="4717" xr:uid="{00000000-0005-0000-0000-0000F3110000}"/>
    <cellStyle name="Normal 4 2 2 3 2" xfId="340" xr:uid="{00000000-0005-0000-0000-0000F4110000}"/>
    <cellStyle name="Normal 4 2 2 3 2 2" xfId="341" xr:uid="{00000000-0005-0000-0000-0000F5110000}"/>
    <cellStyle name="Normal 4 2 2 3 2 2 2" xfId="342" xr:uid="{00000000-0005-0000-0000-0000F6110000}"/>
    <cellStyle name="Normal 4 2 2 3 2 2 2 2" xfId="819" xr:uid="{00000000-0005-0000-0000-0000F7110000}"/>
    <cellStyle name="Normal 4 2 2 3 2 2 2 2 2" xfId="3056" xr:uid="{00000000-0005-0000-0000-0000F8110000}"/>
    <cellStyle name="Normal 4 2 2 3 2 2 2 2 2 2" xfId="7278" xr:uid="{00000000-0005-0000-0000-0000F9110000}"/>
    <cellStyle name="Normal 4 2 2 3 2 2 2 2 3" xfId="5133" xr:uid="{00000000-0005-0000-0000-0000FA110000}"/>
    <cellStyle name="Normal 4 2 2 3 2 2 2 3" xfId="1239" xr:uid="{00000000-0005-0000-0000-0000FB110000}"/>
    <cellStyle name="Normal 4 2 2 3 2 2 2 3 2" xfId="3469" xr:uid="{00000000-0005-0000-0000-0000FC110000}"/>
    <cellStyle name="Normal 4 2 2 3 2 2 2 3 2 2" xfId="7691" xr:uid="{00000000-0005-0000-0000-0000FD110000}"/>
    <cellStyle name="Normal 4 2 2 3 2 2 2 3 3" xfId="5546" xr:uid="{00000000-0005-0000-0000-0000FE110000}"/>
    <cellStyle name="Normal 4 2 2 3 2 2 2 4" xfId="1652" xr:uid="{00000000-0005-0000-0000-0000FF110000}"/>
    <cellStyle name="Normal 4 2 2 3 2 2 2 4 2" xfId="3882" xr:uid="{00000000-0005-0000-0000-000000120000}"/>
    <cellStyle name="Normal 4 2 2 3 2 2 2 4 2 2" xfId="8104" xr:uid="{00000000-0005-0000-0000-000001120000}"/>
    <cellStyle name="Normal 4 2 2 3 2 2 2 4 3" xfId="5959" xr:uid="{00000000-0005-0000-0000-000002120000}"/>
    <cellStyle name="Normal 4 2 2 3 2 2 2 5" xfId="2066" xr:uid="{00000000-0005-0000-0000-000003120000}"/>
    <cellStyle name="Normal 4 2 2 3 2 2 2 5 2" xfId="4295" xr:uid="{00000000-0005-0000-0000-000004120000}"/>
    <cellStyle name="Normal 4 2 2 3 2 2 2 5 2 2" xfId="8517" xr:uid="{00000000-0005-0000-0000-000005120000}"/>
    <cellStyle name="Normal 4 2 2 3 2 2 2 5 3" xfId="6372" xr:uid="{00000000-0005-0000-0000-000006120000}"/>
    <cellStyle name="Normal 4 2 2 3 2 2 2 6" xfId="2502" xr:uid="{00000000-0005-0000-0000-000007120000}"/>
    <cellStyle name="Normal 4 2 2 3 2 2 2 6 2" xfId="6785" xr:uid="{00000000-0005-0000-0000-000008120000}"/>
    <cellStyle name="Normal 4 2 2 3 2 2 2 7" xfId="4720" xr:uid="{00000000-0005-0000-0000-000009120000}"/>
    <cellStyle name="Normal 4 2 2 3 2 2 3" xfId="818" xr:uid="{00000000-0005-0000-0000-00000A120000}"/>
    <cellStyle name="Normal 4 2 2 3 2 2 3 2" xfId="3055" xr:uid="{00000000-0005-0000-0000-00000B120000}"/>
    <cellStyle name="Normal 4 2 2 3 2 2 3 2 2" xfId="7277" xr:uid="{00000000-0005-0000-0000-00000C120000}"/>
    <cellStyle name="Normal 4 2 2 3 2 2 3 3" xfId="5132" xr:uid="{00000000-0005-0000-0000-00000D120000}"/>
    <cellStyle name="Normal 4 2 2 3 2 2 4" xfId="1238" xr:uid="{00000000-0005-0000-0000-00000E120000}"/>
    <cellStyle name="Normal 4 2 2 3 2 2 4 2" xfId="3468" xr:uid="{00000000-0005-0000-0000-00000F120000}"/>
    <cellStyle name="Normal 4 2 2 3 2 2 4 2 2" xfId="7690" xr:uid="{00000000-0005-0000-0000-000010120000}"/>
    <cellStyle name="Normal 4 2 2 3 2 2 4 3" xfId="5545" xr:uid="{00000000-0005-0000-0000-000011120000}"/>
    <cellStyle name="Normal 4 2 2 3 2 2 5" xfId="1651" xr:uid="{00000000-0005-0000-0000-000012120000}"/>
    <cellStyle name="Normal 4 2 2 3 2 2 5 2" xfId="3881" xr:uid="{00000000-0005-0000-0000-000013120000}"/>
    <cellStyle name="Normal 4 2 2 3 2 2 5 2 2" xfId="8103" xr:uid="{00000000-0005-0000-0000-000014120000}"/>
    <cellStyle name="Normal 4 2 2 3 2 2 5 3" xfId="5958" xr:uid="{00000000-0005-0000-0000-000015120000}"/>
    <cellStyle name="Normal 4 2 2 3 2 2 6" xfId="2065" xr:uid="{00000000-0005-0000-0000-000016120000}"/>
    <cellStyle name="Normal 4 2 2 3 2 2 6 2" xfId="4294" xr:uid="{00000000-0005-0000-0000-000017120000}"/>
    <cellStyle name="Normal 4 2 2 3 2 2 6 2 2" xfId="8516" xr:uid="{00000000-0005-0000-0000-000018120000}"/>
    <cellStyle name="Normal 4 2 2 3 2 2 6 3" xfId="6371" xr:uid="{00000000-0005-0000-0000-000019120000}"/>
    <cellStyle name="Normal 4 2 2 3 2 2 7" xfId="2501" xr:uid="{00000000-0005-0000-0000-00001A120000}"/>
    <cellStyle name="Normal 4 2 2 3 2 2 7 2" xfId="6784" xr:uid="{00000000-0005-0000-0000-00001B120000}"/>
    <cellStyle name="Normal 4 2 2 3 2 2 8" xfId="4719" xr:uid="{00000000-0005-0000-0000-00001C120000}"/>
    <cellStyle name="Normal 4 2 2 3 2 3" xfId="343" xr:uid="{00000000-0005-0000-0000-00001D120000}"/>
    <cellStyle name="Normal 4 2 2 3 2 3 2" xfId="820" xr:uid="{00000000-0005-0000-0000-00001E120000}"/>
    <cellStyle name="Normal 4 2 2 3 2 3 2 2" xfId="3057" xr:uid="{00000000-0005-0000-0000-00001F120000}"/>
    <cellStyle name="Normal 4 2 2 3 2 3 2 2 2" xfId="7279" xr:uid="{00000000-0005-0000-0000-000020120000}"/>
    <cellStyle name="Normal 4 2 2 3 2 3 2 3" xfId="5134" xr:uid="{00000000-0005-0000-0000-000021120000}"/>
    <cellStyle name="Normal 4 2 2 3 2 3 3" xfId="1240" xr:uid="{00000000-0005-0000-0000-000022120000}"/>
    <cellStyle name="Normal 4 2 2 3 2 3 3 2" xfId="3470" xr:uid="{00000000-0005-0000-0000-000023120000}"/>
    <cellStyle name="Normal 4 2 2 3 2 3 3 2 2" xfId="7692" xr:uid="{00000000-0005-0000-0000-000024120000}"/>
    <cellStyle name="Normal 4 2 2 3 2 3 3 3" xfId="5547" xr:uid="{00000000-0005-0000-0000-000025120000}"/>
    <cellStyle name="Normal 4 2 2 3 2 3 4" xfId="1653" xr:uid="{00000000-0005-0000-0000-000026120000}"/>
    <cellStyle name="Normal 4 2 2 3 2 3 4 2" xfId="3883" xr:uid="{00000000-0005-0000-0000-000027120000}"/>
    <cellStyle name="Normal 4 2 2 3 2 3 4 2 2" xfId="8105" xr:uid="{00000000-0005-0000-0000-000028120000}"/>
    <cellStyle name="Normal 4 2 2 3 2 3 4 3" xfId="5960" xr:uid="{00000000-0005-0000-0000-000029120000}"/>
    <cellStyle name="Normal 4 2 2 3 2 3 5" xfId="2067" xr:uid="{00000000-0005-0000-0000-00002A120000}"/>
    <cellStyle name="Normal 4 2 2 3 2 3 5 2" xfId="4296" xr:uid="{00000000-0005-0000-0000-00002B120000}"/>
    <cellStyle name="Normal 4 2 2 3 2 3 5 2 2" xfId="8518" xr:uid="{00000000-0005-0000-0000-00002C120000}"/>
    <cellStyle name="Normal 4 2 2 3 2 3 5 3" xfId="6373" xr:uid="{00000000-0005-0000-0000-00002D120000}"/>
    <cellStyle name="Normal 4 2 2 3 2 3 6" xfId="2503" xr:uid="{00000000-0005-0000-0000-00002E120000}"/>
    <cellStyle name="Normal 4 2 2 3 2 3 6 2" xfId="6786" xr:uid="{00000000-0005-0000-0000-00002F120000}"/>
    <cellStyle name="Normal 4 2 2 3 2 3 7" xfId="4721" xr:uid="{00000000-0005-0000-0000-000030120000}"/>
    <cellStyle name="Normal 4 2 2 3 2 4" xfId="817" xr:uid="{00000000-0005-0000-0000-000031120000}"/>
    <cellStyle name="Normal 4 2 2 3 2 4 2" xfId="3054" xr:uid="{00000000-0005-0000-0000-000032120000}"/>
    <cellStyle name="Normal 4 2 2 3 2 4 2 2" xfId="7276" xr:uid="{00000000-0005-0000-0000-000033120000}"/>
    <cellStyle name="Normal 4 2 2 3 2 4 3" xfId="5131" xr:uid="{00000000-0005-0000-0000-000034120000}"/>
    <cellStyle name="Normal 4 2 2 3 2 5" xfId="1237" xr:uid="{00000000-0005-0000-0000-000035120000}"/>
    <cellStyle name="Normal 4 2 2 3 2 5 2" xfId="3467" xr:uid="{00000000-0005-0000-0000-000036120000}"/>
    <cellStyle name="Normal 4 2 2 3 2 5 2 2" xfId="7689" xr:uid="{00000000-0005-0000-0000-000037120000}"/>
    <cellStyle name="Normal 4 2 2 3 2 5 3" xfId="5544" xr:uid="{00000000-0005-0000-0000-000038120000}"/>
    <cellStyle name="Normal 4 2 2 3 2 6" xfId="1650" xr:uid="{00000000-0005-0000-0000-000039120000}"/>
    <cellStyle name="Normal 4 2 2 3 2 6 2" xfId="3880" xr:uid="{00000000-0005-0000-0000-00003A120000}"/>
    <cellStyle name="Normal 4 2 2 3 2 6 2 2" xfId="8102" xr:uid="{00000000-0005-0000-0000-00003B120000}"/>
    <cellStyle name="Normal 4 2 2 3 2 6 3" xfId="5957" xr:uid="{00000000-0005-0000-0000-00003C120000}"/>
    <cellStyle name="Normal 4 2 2 3 2 7" xfId="2064" xr:uid="{00000000-0005-0000-0000-00003D120000}"/>
    <cellStyle name="Normal 4 2 2 3 2 7 2" xfId="4293" xr:uid="{00000000-0005-0000-0000-00003E120000}"/>
    <cellStyle name="Normal 4 2 2 3 2 7 2 2" xfId="8515" xr:uid="{00000000-0005-0000-0000-00003F120000}"/>
    <cellStyle name="Normal 4 2 2 3 2 7 3" xfId="6370" xr:uid="{00000000-0005-0000-0000-000040120000}"/>
    <cellStyle name="Normal 4 2 2 3 2 8" xfId="2500" xr:uid="{00000000-0005-0000-0000-000041120000}"/>
    <cellStyle name="Normal 4 2 2 3 2 8 2" xfId="6783" xr:uid="{00000000-0005-0000-0000-000042120000}"/>
    <cellStyle name="Normal 4 2 2 3 2 9" xfId="4718" xr:uid="{00000000-0005-0000-0000-000043120000}"/>
    <cellStyle name="Normal 4 2 2 3 3" xfId="344" xr:uid="{00000000-0005-0000-0000-000044120000}"/>
    <cellStyle name="Normal 4 2 2 3 3 2" xfId="345" xr:uid="{00000000-0005-0000-0000-000045120000}"/>
    <cellStyle name="Normal 4 2 2 3 3 2 2" xfId="822" xr:uid="{00000000-0005-0000-0000-000046120000}"/>
    <cellStyle name="Normal 4 2 2 3 3 2 2 2" xfId="3059" xr:uid="{00000000-0005-0000-0000-000047120000}"/>
    <cellStyle name="Normal 4 2 2 3 3 2 2 2 2" xfId="7281" xr:uid="{00000000-0005-0000-0000-000048120000}"/>
    <cellStyle name="Normal 4 2 2 3 3 2 2 3" xfId="5136" xr:uid="{00000000-0005-0000-0000-000049120000}"/>
    <cellStyle name="Normal 4 2 2 3 3 2 3" xfId="1242" xr:uid="{00000000-0005-0000-0000-00004A120000}"/>
    <cellStyle name="Normal 4 2 2 3 3 2 3 2" xfId="3472" xr:uid="{00000000-0005-0000-0000-00004B120000}"/>
    <cellStyle name="Normal 4 2 2 3 3 2 3 2 2" xfId="7694" xr:uid="{00000000-0005-0000-0000-00004C120000}"/>
    <cellStyle name="Normal 4 2 2 3 3 2 3 3" xfId="5549" xr:uid="{00000000-0005-0000-0000-00004D120000}"/>
    <cellStyle name="Normal 4 2 2 3 3 2 4" xfId="1655" xr:uid="{00000000-0005-0000-0000-00004E120000}"/>
    <cellStyle name="Normal 4 2 2 3 3 2 4 2" xfId="3885" xr:uid="{00000000-0005-0000-0000-00004F120000}"/>
    <cellStyle name="Normal 4 2 2 3 3 2 4 2 2" xfId="8107" xr:uid="{00000000-0005-0000-0000-000050120000}"/>
    <cellStyle name="Normal 4 2 2 3 3 2 4 3" xfId="5962" xr:uid="{00000000-0005-0000-0000-000051120000}"/>
    <cellStyle name="Normal 4 2 2 3 3 2 5" xfId="2069" xr:uid="{00000000-0005-0000-0000-000052120000}"/>
    <cellStyle name="Normal 4 2 2 3 3 2 5 2" xfId="4298" xr:uid="{00000000-0005-0000-0000-000053120000}"/>
    <cellStyle name="Normal 4 2 2 3 3 2 5 2 2" xfId="8520" xr:uid="{00000000-0005-0000-0000-000054120000}"/>
    <cellStyle name="Normal 4 2 2 3 3 2 5 3" xfId="6375" xr:uid="{00000000-0005-0000-0000-000055120000}"/>
    <cellStyle name="Normal 4 2 2 3 3 2 6" xfId="2505" xr:uid="{00000000-0005-0000-0000-000056120000}"/>
    <cellStyle name="Normal 4 2 2 3 3 2 6 2" xfId="6788" xr:uid="{00000000-0005-0000-0000-000057120000}"/>
    <cellStyle name="Normal 4 2 2 3 3 2 7" xfId="4723" xr:uid="{00000000-0005-0000-0000-000058120000}"/>
    <cellStyle name="Normal 4 2 2 3 3 3" xfId="821" xr:uid="{00000000-0005-0000-0000-000059120000}"/>
    <cellStyle name="Normal 4 2 2 3 3 3 2" xfId="3058" xr:uid="{00000000-0005-0000-0000-00005A120000}"/>
    <cellStyle name="Normal 4 2 2 3 3 3 2 2" xfId="7280" xr:uid="{00000000-0005-0000-0000-00005B120000}"/>
    <cellStyle name="Normal 4 2 2 3 3 3 3" xfId="5135" xr:uid="{00000000-0005-0000-0000-00005C120000}"/>
    <cellStyle name="Normal 4 2 2 3 3 4" xfId="1241" xr:uid="{00000000-0005-0000-0000-00005D120000}"/>
    <cellStyle name="Normal 4 2 2 3 3 4 2" xfId="3471" xr:uid="{00000000-0005-0000-0000-00005E120000}"/>
    <cellStyle name="Normal 4 2 2 3 3 4 2 2" xfId="7693" xr:uid="{00000000-0005-0000-0000-00005F120000}"/>
    <cellStyle name="Normal 4 2 2 3 3 4 3" xfId="5548" xr:uid="{00000000-0005-0000-0000-000060120000}"/>
    <cellStyle name="Normal 4 2 2 3 3 5" xfId="1654" xr:uid="{00000000-0005-0000-0000-000061120000}"/>
    <cellStyle name="Normal 4 2 2 3 3 5 2" xfId="3884" xr:uid="{00000000-0005-0000-0000-000062120000}"/>
    <cellStyle name="Normal 4 2 2 3 3 5 2 2" xfId="8106" xr:uid="{00000000-0005-0000-0000-000063120000}"/>
    <cellStyle name="Normal 4 2 2 3 3 5 3" xfId="5961" xr:uid="{00000000-0005-0000-0000-000064120000}"/>
    <cellStyle name="Normal 4 2 2 3 3 6" xfId="2068" xr:uid="{00000000-0005-0000-0000-000065120000}"/>
    <cellStyle name="Normal 4 2 2 3 3 6 2" xfId="4297" xr:uid="{00000000-0005-0000-0000-000066120000}"/>
    <cellStyle name="Normal 4 2 2 3 3 6 2 2" xfId="8519" xr:uid="{00000000-0005-0000-0000-000067120000}"/>
    <cellStyle name="Normal 4 2 2 3 3 6 3" xfId="6374" xr:uid="{00000000-0005-0000-0000-000068120000}"/>
    <cellStyle name="Normal 4 2 2 3 3 7" xfId="2504" xr:uid="{00000000-0005-0000-0000-000069120000}"/>
    <cellStyle name="Normal 4 2 2 3 3 7 2" xfId="6787" xr:uid="{00000000-0005-0000-0000-00006A120000}"/>
    <cellStyle name="Normal 4 2 2 3 3 8" xfId="4722" xr:uid="{00000000-0005-0000-0000-00006B120000}"/>
    <cellStyle name="Normal 4 2 2 3 4" xfId="346" xr:uid="{00000000-0005-0000-0000-00006C120000}"/>
    <cellStyle name="Normal 4 2 2 3 4 2" xfId="823" xr:uid="{00000000-0005-0000-0000-00006D120000}"/>
    <cellStyle name="Normal 4 2 2 3 4 2 2" xfId="3060" xr:uid="{00000000-0005-0000-0000-00006E120000}"/>
    <cellStyle name="Normal 4 2 2 3 4 2 2 2" xfId="7282" xr:uid="{00000000-0005-0000-0000-00006F120000}"/>
    <cellStyle name="Normal 4 2 2 3 4 2 3" xfId="5137" xr:uid="{00000000-0005-0000-0000-000070120000}"/>
    <cellStyle name="Normal 4 2 2 3 4 3" xfId="1243" xr:uid="{00000000-0005-0000-0000-000071120000}"/>
    <cellStyle name="Normal 4 2 2 3 4 3 2" xfId="3473" xr:uid="{00000000-0005-0000-0000-000072120000}"/>
    <cellStyle name="Normal 4 2 2 3 4 3 2 2" xfId="7695" xr:uid="{00000000-0005-0000-0000-000073120000}"/>
    <cellStyle name="Normal 4 2 2 3 4 3 3" xfId="5550" xr:uid="{00000000-0005-0000-0000-000074120000}"/>
    <cellStyle name="Normal 4 2 2 3 4 4" xfId="1656" xr:uid="{00000000-0005-0000-0000-000075120000}"/>
    <cellStyle name="Normal 4 2 2 3 4 4 2" xfId="3886" xr:uid="{00000000-0005-0000-0000-000076120000}"/>
    <cellStyle name="Normal 4 2 2 3 4 4 2 2" xfId="8108" xr:uid="{00000000-0005-0000-0000-000077120000}"/>
    <cellStyle name="Normal 4 2 2 3 4 4 3" xfId="5963" xr:uid="{00000000-0005-0000-0000-000078120000}"/>
    <cellStyle name="Normal 4 2 2 3 4 5" xfId="2070" xr:uid="{00000000-0005-0000-0000-000079120000}"/>
    <cellStyle name="Normal 4 2 2 3 4 5 2" xfId="4299" xr:uid="{00000000-0005-0000-0000-00007A120000}"/>
    <cellStyle name="Normal 4 2 2 3 4 5 2 2" xfId="8521" xr:uid="{00000000-0005-0000-0000-00007B120000}"/>
    <cellStyle name="Normal 4 2 2 3 4 5 3" xfId="6376" xr:uid="{00000000-0005-0000-0000-00007C120000}"/>
    <cellStyle name="Normal 4 2 2 3 4 6" xfId="2506" xr:uid="{00000000-0005-0000-0000-00007D120000}"/>
    <cellStyle name="Normal 4 2 2 3 4 6 2" xfId="6789" xr:uid="{00000000-0005-0000-0000-00007E120000}"/>
    <cellStyle name="Normal 4 2 2 3 4 7" xfId="4724" xr:uid="{00000000-0005-0000-0000-00007F120000}"/>
    <cellStyle name="Normal 4 2 2 3 5" xfId="816" xr:uid="{00000000-0005-0000-0000-000080120000}"/>
    <cellStyle name="Normal 4 2 2 3 5 2" xfId="3053" xr:uid="{00000000-0005-0000-0000-000081120000}"/>
    <cellStyle name="Normal 4 2 2 3 5 2 2" xfId="7275" xr:uid="{00000000-0005-0000-0000-000082120000}"/>
    <cellStyle name="Normal 4 2 2 3 5 3" xfId="5130" xr:uid="{00000000-0005-0000-0000-000083120000}"/>
    <cellStyle name="Normal 4 2 2 3 6" xfId="1236" xr:uid="{00000000-0005-0000-0000-000084120000}"/>
    <cellStyle name="Normal 4 2 2 3 6 2" xfId="3466" xr:uid="{00000000-0005-0000-0000-000085120000}"/>
    <cellStyle name="Normal 4 2 2 3 6 2 2" xfId="7688" xr:uid="{00000000-0005-0000-0000-000086120000}"/>
    <cellStyle name="Normal 4 2 2 3 6 3" xfId="5543" xr:uid="{00000000-0005-0000-0000-000087120000}"/>
    <cellStyle name="Normal 4 2 2 3 7" xfId="1649" xr:uid="{00000000-0005-0000-0000-000088120000}"/>
    <cellStyle name="Normal 4 2 2 3 7 2" xfId="3879" xr:uid="{00000000-0005-0000-0000-000089120000}"/>
    <cellStyle name="Normal 4 2 2 3 7 2 2" xfId="8101" xr:uid="{00000000-0005-0000-0000-00008A120000}"/>
    <cellStyle name="Normal 4 2 2 3 7 3" xfId="5956" xr:uid="{00000000-0005-0000-0000-00008B120000}"/>
    <cellStyle name="Normal 4 2 2 3 8" xfId="2063" xr:uid="{00000000-0005-0000-0000-00008C120000}"/>
    <cellStyle name="Normal 4 2 2 3 8 2" xfId="4292" xr:uid="{00000000-0005-0000-0000-00008D120000}"/>
    <cellStyle name="Normal 4 2 2 3 8 2 2" xfId="8514" xr:uid="{00000000-0005-0000-0000-00008E120000}"/>
    <cellStyle name="Normal 4 2 2 3 8 3" xfId="6369" xr:uid="{00000000-0005-0000-0000-00008F120000}"/>
    <cellStyle name="Normal 4 2 2 3 9" xfId="2499" xr:uid="{00000000-0005-0000-0000-000090120000}"/>
    <cellStyle name="Normal 4 2 2 3 9 2" xfId="6782" xr:uid="{00000000-0005-0000-0000-000091120000}"/>
    <cellStyle name="Normal 4 2 2 4" xfId="347" xr:uid="{00000000-0005-0000-0000-000092120000}"/>
    <cellStyle name="Normal 4 2 2 4 2" xfId="348" xr:uid="{00000000-0005-0000-0000-000093120000}"/>
    <cellStyle name="Normal 4 2 2 4 2 2" xfId="349" xr:uid="{00000000-0005-0000-0000-000094120000}"/>
    <cellStyle name="Normal 4 2 2 4 2 2 2" xfId="826" xr:uid="{00000000-0005-0000-0000-000095120000}"/>
    <cellStyle name="Normal 4 2 2 4 2 2 2 2" xfId="3063" xr:uid="{00000000-0005-0000-0000-000096120000}"/>
    <cellStyle name="Normal 4 2 2 4 2 2 2 2 2" xfId="7285" xr:uid="{00000000-0005-0000-0000-000097120000}"/>
    <cellStyle name="Normal 4 2 2 4 2 2 2 3" xfId="5140" xr:uid="{00000000-0005-0000-0000-000098120000}"/>
    <cellStyle name="Normal 4 2 2 4 2 2 3" xfId="1246" xr:uid="{00000000-0005-0000-0000-000099120000}"/>
    <cellStyle name="Normal 4 2 2 4 2 2 3 2" xfId="3476" xr:uid="{00000000-0005-0000-0000-00009A120000}"/>
    <cellStyle name="Normal 4 2 2 4 2 2 3 2 2" xfId="7698" xr:uid="{00000000-0005-0000-0000-00009B120000}"/>
    <cellStyle name="Normal 4 2 2 4 2 2 3 3" xfId="5553" xr:uid="{00000000-0005-0000-0000-00009C120000}"/>
    <cellStyle name="Normal 4 2 2 4 2 2 4" xfId="1659" xr:uid="{00000000-0005-0000-0000-00009D120000}"/>
    <cellStyle name="Normal 4 2 2 4 2 2 4 2" xfId="3889" xr:uid="{00000000-0005-0000-0000-00009E120000}"/>
    <cellStyle name="Normal 4 2 2 4 2 2 4 2 2" xfId="8111" xr:uid="{00000000-0005-0000-0000-00009F120000}"/>
    <cellStyle name="Normal 4 2 2 4 2 2 4 3" xfId="5966" xr:uid="{00000000-0005-0000-0000-0000A0120000}"/>
    <cellStyle name="Normal 4 2 2 4 2 2 5" xfId="2073" xr:uid="{00000000-0005-0000-0000-0000A1120000}"/>
    <cellStyle name="Normal 4 2 2 4 2 2 5 2" xfId="4302" xr:uid="{00000000-0005-0000-0000-0000A2120000}"/>
    <cellStyle name="Normal 4 2 2 4 2 2 5 2 2" xfId="8524" xr:uid="{00000000-0005-0000-0000-0000A3120000}"/>
    <cellStyle name="Normal 4 2 2 4 2 2 5 3" xfId="6379" xr:uid="{00000000-0005-0000-0000-0000A4120000}"/>
    <cellStyle name="Normal 4 2 2 4 2 2 6" xfId="2509" xr:uid="{00000000-0005-0000-0000-0000A5120000}"/>
    <cellStyle name="Normal 4 2 2 4 2 2 6 2" xfId="6792" xr:uid="{00000000-0005-0000-0000-0000A6120000}"/>
    <cellStyle name="Normal 4 2 2 4 2 2 7" xfId="4727" xr:uid="{00000000-0005-0000-0000-0000A7120000}"/>
    <cellStyle name="Normal 4 2 2 4 2 3" xfId="825" xr:uid="{00000000-0005-0000-0000-0000A8120000}"/>
    <cellStyle name="Normal 4 2 2 4 2 3 2" xfId="3062" xr:uid="{00000000-0005-0000-0000-0000A9120000}"/>
    <cellStyle name="Normal 4 2 2 4 2 3 2 2" xfId="7284" xr:uid="{00000000-0005-0000-0000-0000AA120000}"/>
    <cellStyle name="Normal 4 2 2 4 2 3 3" xfId="5139" xr:uid="{00000000-0005-0000-0000-0000AB120000}"/>
    <cellStyle name="Normal 4 2 2 4 2 4" xfId="1245" xr:uid="{00000000-0005-0000-0000-0000AC120000}"/>
    <cellStyle name="Normal 4 2 2 4 2 4 2" xfId="3475" xr:uid="{00000000-0005-0000-0000-0000AD120000}"/>
    <cellStyle name="Normal 4 2 2 4 2 4 2 2" xfId="7697" xr:uid="{00000000-0005-0000-0000-0000AE120000}"/>
    <cellStyle name="Normal 4 2 2 4 2 4 3" xfId="5552" xr:uid="{00000000-0005-0000-0000-0000AF120000}"/>
    <cellStyle name="Normal 4 2 2 4 2 5" xfId="1658" xr:uid="{00000000-0005-0000-0000-0000B0120000}"/>
    <cellStyle name="Normal 4 2 2 4 2 5 2" xfId="3888" xr:uid="{00000000-0005-0000-0000-0000B1120000}"/>
    <cellStyle name="Normal 4 2 2 4 2 5 2 2" xfId="8110" xr:uid="{00000000-0005-0000-0000-0000B2120000}"/>
    <cellStyle name="Normal 4 2 2 4 2 5 3" xfId="5965" xr:uid="{00000000-0005-0000-0000-0000B3120000}"/>
    <cellStyle name="Normal 4 2 2 4 2 6" xfId="2072" xr:uid="{00000000-0005-0000-0000-0000B4120000}"/>
    <cellStyle name="Normal 4 2 2 4 2 6 2" xfId="4301" xr:uid="{00000000-0005-0000-0000-0000B5120000}"/>
    <cellStyle name="Normal 4 2 2 4 2 6 2 2" xfId="8523" xr:uid="{00000000-0005-0000-0000-0000B6120000}"/>
    <cellStyle name="Normal 4 2 2 4 2 6 3" xfId="6378" xr:uid="{00000000-0005-0000-0000-0000B7120000}"/>
    <cellStyle name="Normal 4 2 2 4 2 7" xfId="2508" xr:uid="{00000000-0005-0000-0000-0000B8120000}"/>
    <cellStyle name="Normal 4 2 2 4 2 7 2" xfId="6791" xr:uid="{00000000-0005-0000-0000-0000B9120000}"/>
    <cellStyle name="Normal 4 2 2 4 2 8" xfId="4726" xr:uid="{00000000-0005-0000-0000-0000BA120000}"/>
    <cellStyle name="Normal 4 2 2 4 3" xfId="350" xr:uid="{00000000-0005-0000-0000-0000BB120000}"/>
    <cellStyle name="Normal 4 2 2 4 3 2" xfId="827" xr:uid="{00000000-0005-0000-0000-0000BC120000}"/>
    <cellStyle name="Normal 4 2 2 4 3 2 2" xfId="3064" xr:uid="{00000000-0005-0000-0000-0000BD120000}"/>
    <cellStyle name="Normal 4 2 2 4 3 2 2 2" xfId="7286" xr:uid="{00000000-0005-0000-0000-0000BE120000}"/>
    <cellStyle name="Normal 4 2 2 4 3 2 3" xfId="5141" xr:uid="{00000000-0005-0000-0000-0000BF120000}"/>
    <cellStyle name="Normal 4 2 2 4 3 3" xfId="1247" xr:uid="{00000000-0005-0000-0000-0000C0120000}"/>
    <cellStyle name="Normal 4 2 2 4 3 3 2" xfId="3477" xr:uid="{00000000-0005-0000-0000-0000C1120000}"/>
    <cellStyle name="Normal 4 2 2 4 3 3 2 2" xfId="7699" xr:uid="{00000000-0005-0000-0000-0000C2120000}"/>
    <cellStyle name="Normal 4 2 2 4 3 3 3" xfId="5554" xr:uid="{00000000-0005-0000-0000-0000C3120000}"/>
    <cellStyle name="Normal 4 2 2 4 3 4" xfId="1660" xr:uid="{00000000-0005-0000-0000-0000C4120000}"/>
    <cellStyle name="Normal 4 2 2 4 3 4 2" xfId="3890" xr:uid="{00000000-0005-0000-0000-0000C5120000}"/>
    <cellStyle name="Normal 4 2 2 4 3 4 2 2" xfId="8112" xr:uid="{00000000-0005-0000-0000-0000C6120000}"/>
    <cellStyle name="Normal 4 2 2 4 3 4 3" xfId="5967" xr:uid="{00000000-0005-0000-0000-0000C7120000}"/>
    <cellStyle name="Normal 4 2 2 4 3 5" xfId="2074" xr:uid="{00000000-0005-0000-0000-0000C8120000}"/>
    <cellStyle name="Normal 4 2 2 4 3 5 2" xfId="4303" xr:uid="{00000000-0005-0000-0000-0000C9120000}"/>
    <cellStyle name="Normal 4 2 2 4 3 5 2 2" xfId="8525" xr:uid="{00000000-0005-0000-0000-0000CA120000}"/>
    <cellStyle name="Normal 4 2 2 4 3 5 3" xfId="6380" xr:uid="{00000000-0005-0000-0000-0000CB120000}"/>
    <cellStyle name="Normal 4 2 2 4 3 6" xfId="2510" xr:uid="{00000000-0005-0000-0000-0000CC120000}"/>
    <cellStyle name="Normal 4 2 2 4 3 6 2" xfId="6793" xr:uid="{00000000-0005-0000-0000-0000CD120000}"/>
    <cellStyle name="Normal 4 2 2 4 3 7" xfId="4728" xr:uid="{00000000-0005-0000-0000-0000CE120000}"/>
    <cellStyle name="Normal 4 2 2 4 4" xfId="824" xr:uid="{00000000-0005-0000-0000-0000CF120000}"/>
    <cellStyle name="Normal 4 2 2 4 4 2" xfId="3061" xr:uid="{00000000-0005-0000-0000-0000D0120000}"/>
    <cellStyle name="Normal 4 2 2 4 4 2 2" xfId="7283" xr:uid="{00000000-0005-0000-0000-0000D1120000}"/>
    <cellStyle name="Normal 4 2 2 4 4 3" xfId="5138" xr:uid="{00000000-0005-0000-0000-0000D2120000}"/>
    <cellStyle name="Normal 4 2 2 4 5" xfId="1244" xr:uid="{00000000-0005-0000-0000-0000D3120000}"/>
    <cellStyle name="Normal 4 2 2 4 5 2" xfId="3474" xr:uid="{00000000-0005-0000-0000-0000D4120000}"/>
    <cellStyle name="Normal 4 2 2 4 5 2 2" xfId="7696" xr:uid="{00000000-0005-0000-0000-0000D5120000}"/>
    <cellStyle name="Normal 4 2 2 4 5 3" xfId="5551" xr:uid="{00000000-0005-0000-0000-0000D6120000}"/>
    <cellStyle name="Normal 4 2 2 4 6" xfId="1657" xr:uid="{00000000-0005-0000-0000-0000D7120000}"/>
    <cellStyle name="Normal 4 2 2 4 6 2" xfId="3887" xr:uid="{00000000-0005-0000-0000-0000D8120000}"/>
    <cellStyle name="Normal 4 2 2 4 6 2 2" xfId="8109" xr:uid="{00000000-0005-0000-0000-0000D9120000}"/>
    <cellStyle name="Normal 4 2 2 4 6 3" xfId="5964" xr:uid="{00000000-0005-0000-0000-0000DA120000}"/>
    <cellStyle name="Normal 4 2 2 4 7" xfId="2071" xr:uid="{00000000-0005-0000-0000-0000DB120000}"/>
    <cellStyle name="Normal 4 2 2 4 7 2" xfId="4300" xr:uid="{00000000-0005-0000-0000-0000DC120000}"/>
    <cellStyle name="Normal 4 2 2 4 7 2 2" xfId="8522" xr:uid="{00000000-0005-0000-0000-0000DD120000}"/>
    <cellStyle name="Normal 4 2 2 4 7 3" xfId="6377" xr:uid="{00000000-0005-0000-0000-0000DE120000}"/>
    <cellStyle name="Normal 4 2 2 4 8" xfId="2507" xr:uid="{00000000-0005-0000-0000-0000DF120000}"/>
    <cellStyle name="Normal 4 2 2 4 8 2" xfId="6790" xr:uid="{00000000-0005-0000-0000-0000E0120000}"/>
    <cellStyle name="Normal 4 2 2 4 9" xfId="4725" xr:uid="{00000000-0005-0000-0000-0000E1120000}"/>
    <cellStyle name="Normal 4 2 2 5" xfId="351" xr:uid="{00000000-0005-0000-0000-0000E2120000}"/>
    <cellStyle name="Normal 4 2 2 5 2" xfId="352" xr:uid="{00000000-0005-0000-0000-0000E3120000}"/>
    <cellStyle name="Normal 4 2 2 5 2 2" xfId="829" xr:uid="{00000000-0005-0000-0000-0000E4120000}"/>
    <cellStyle name="Normal 4 2 2 5 2 2 2" xfId="3066" xr:uid="{00000000-0005-0000-0000-0000E5120000}"/>
    <cellStyle name="Normal 4 2 2 5 2 2 2 2" xfId="7288" xr:uid="{00000000-0005-0000-0000-0000E6120000}"/>
    <cellStyle name="Normal 4 2 2 5 2 2 3" xfId="5143" xr:uid="{00000000-0005-0000-0000-0000E7120000}"/>
    <cellStyle name="Normal 4 2 2 5 2 3" xfId="1249" xr:uid="{00000000-0005-0000-0000-0000E8120000}"/>
    <cellStyle name="Normal 4 2 2 5 2 3 2" xfId="3479" xr:uid="{00000000-0005-0000-0000-0000E9120000}"/>
    <cellStyle name="Normal 4 2 2 5 2 3 2 2" xfId="7701" xr:uid="{00000000-0005-0000-0000-0000EA120000}"/>
    <cellStyle name="Normal 4 2 2 5 2 3 3" xfId="5556" xr:uid="{00000000-0005-0000-0000-0000EB120000}"/>
    <cellStyle name="Normal 4 2 2 5 2 4" xfId="1662" xr:uid="{00000000-0005-0000-0000-0000EC120000}"/>
    <cellStyle name="Normal 4 2 2 5 2 4 2" xfId="3892" xr:uid="{00000000-0005-0000-0000-0000ED120000}"/>
    <cellStyle name="Normal 4 2 2 5 2 4 2 2" xfId="8114" xr:uid="{00000000-0005-0000-0000-0000EE120000}"/>
    <cellStyle name="Normal 4 2 2 5 2 4 3" xfId="5969" xr:uid="{00000000-0005-0000-0000-0000EF120000}"/>
    <cellStyle name="Normal 4 2 2 5 2 5" xfId="2076" xr:uid="{00000000-0005-0000-0000-0000F0120000}"/>
    <cellStyle name="Normal 4 2 2 5 2 5 2" xfId="4305" xr:uid="{00000000-0005-0000-0000-0000F1120000}"/>
    <cellStyle name="Normal 4 2 2 5 2 5 2 2" xfId="8527" xr:uid="{00000000-0005-0000-0000-0000F2120000}"/>
    <cellStyle name="Normal 4 2 2 5 2 5 3" xfId="6382" xr:uid="{00000000-0005-0000-0000-0000F3120000}"/>
    <cellStyle name="Normal 4 2 2 5 2 6" xfId="2512" xr:uid="{00000000-0005-0000-0000-0000F4120000}"/>
    <cellStyle name="Normal 4 2 2 5 2 6 2" xfId="6795" xr:uid="{00000000-0005-0000-0000-0000F5120000}"/>
    <cellStyle name="Normal 4 2 2 5 2 7" xfId="4730" xr:uid="{00000000-0005-0000-0000-0000F6120000}"/>
    <cellStyle name="Normal 4 2 2 5 3" xfId="828" xr:uid="{00000000-0005-0000-0000-0000F7120000}"/>
    <cellStyle name="Normal 4 2 2 5 3 2" xfId="3065" xr:uid="{00000000-0005-0000-0000-0000F8120000}"/>
    <cellStyle name="Normal 4 2 2 5 3 2 2" xfId="7287" xr:uid="{00000000-0005-0000-0000-0000F9120000}"/>
    <cellStyle name="Normal 4 2 2 5 3 3" xfId="5142" xr:uid="{00000000-0005-0000-0000-0000FA120000}"/>
    <cellStyle name="Normal 4 2 2 5 4" xfId="1248" xr:uid="{00000000-0005-0000-0000-0000FB120000}"/>
    <cellStyle name="Normal 4 2 2 5 4 2" xfId="3478" xr:uid="{00000000-0005-0000-0000-0000FC120000}"/>
    <cellStyle name="Normal 4 2 2 5 4 2 2" xfId="7700" xr:uid="{00000000-0005-0000-0000-0000FD120000}"/>
    <cellStyle name="Normal 4 2 2 5 4 3" xfId="5555" xr:uid="{00000000-0005-0000-0000-0000FE120000}"/>
    <cellStyle name="Normal 4 2 2 5 5" xfId="1661" xr:uid="{00000000-0005-0000-0000-0000FF120000}"/>
    <cellStyle name="Normal 4 2 2 5 5 2" xfId="3891" xr:uid="{00000000-0005-0000-0000-000000130000}"/>
    <cellStyle name="Normal 4 2 2 5 5 2 2" xfId="8113" xr:uid="{00000000-0005-0000-0000-000001130000}"/>
    <cellStyle name="Normal 4 2 2 5 5 3" xfId="5968" xr:uid="{00000000-0005-0000-0000-000002130000}"/>
    <cellStyle name="Normal 4 2 2 5 6" xfId="2075" xr:uid="{00000000-0005-0000-0000-000003130000}"/>
    <cellStyle name="Normal 4 2 2 5 6 2" xfId="4304" xr:uid="{00000000-0005-0000-0000-000004130000}"/>
    <cellStyle name="Normal 4 2 2 5 6 2 2" xfId="8526" xr:uid="{00000000-0005-0000-0000-000005130000}"/>
    <cellStyle name="Normal 4 2 2 5 6 3" xfId="6381" xr:uid="{00000000-0005-0000-0000-000006130000}"/>
    <cellStyle name="Normal 4 2 2 5 7" xfId="2511" xr:uid="{00000000-0005-0000-0000-000007130000}"/>
    <cellStyle name="Normal 4 2 2 5 7 2" xfId="6794" xr:uid="{00000000-0005-0000-0000-000008130000}"/>
    <cellStyle name="Normal 4 2 2 5 8" xfId="4729" xr:uid="{00000000-0005-0000-0000-000009130000}"/>
    <cellStyle name="Normal 4 2 2 6" xfId="353" xr:uid="{00000000-0005-0000-0000-00000A130000}"/>
    <cellStyle name="Normal 4 2 2 6 2" xfId="830" xr:uid="{00000000-0005-0000-0000-00000B130000}"/>
    <cellStyle name="Normal 4 2 2 6 2 2" xfId="3067" xr:uid="{00000000-0005-0000-0000-00000C130000}"/>
    <cellStyle name="Normal 4 2 2 6 2 2 2" xfId="7289" xr:uid="{00000000-0005-0000-0000-00000D130000}"/>
    <cellStyle name="Normal 4 2 2 6 2 3" xfId="5144" xr:uid="{00000000-0005-0000-0000-00000E130000}"/>
    <cellStyle name="Normal 4 2 2 6 3" xfId="1250" xr:uid="{00000000-0005-0000-0000-00000F130000}"/>
    <cellStyle name="Normal 4 2 2 6 3 2" xfId="3480" xr:uid="{00000000-0005-0000-0000-000010130000}"/>
    <cellStyle name="Normal 4 2 2 6 3 2 2" xfId="7702" xr:uid="{00000000-0005-0000-0000-000011130000}"/>
    <cellStyle name="Normal 4 2 2 6 3 3" xfId="5557" xr:uid="{00000000-0005-0000-0000-000012130000}"/>
    <cellStyle name="Normal 4 2 2 6 4" xfId="1663" xr:uid="{00000000-0005-0000-0000-000013130000}"/>
    <cellStyle name="Normal 4 2 2 6 4 2" xfId="3893" xr:uid="{00000000-0005-0000-0000-000014130000}"/>
    <cellStyle name="Normal 4 2 2 6 4 2 2" xfId="8115" xr:uid="{00000000-0005-0000-0000-000015130000}"/>
    <cellStyle name="Normal 4 2 2 6 4 3" xfId="5970" xr:uid="{00000000-0005-0000-0000-000016130000}"/>
    <cellStyle name="Normal 4 2 2 6 5" xfId="2077" xr:uid="{00000000-0005-0000-0000-000017130000}"/>
    <cellStyle name="Normal 4 2 2 6 5 2" xfId="4306" xr:uid="{00000000-0005-0000-0000-000018130000}"/>
    <cellStyle name="Normal 4 2 2 6 5 2 2" xfId="8528" xr:uid="{00000000-0005-0000-0000-000019130000}"/>
    <cellStyle name="Normal 4 2 2 6 5 3" xfId="6383" xr:uid="{00000000-0005-0000-0000-00001A130000}"/>
    <cellStyle name="Normal 4 2 2 6 6" xfId="2513" xr:uid="{00000000-0005-0000-0000-00001B130000}"/>
    <cellStyle name="Normal 4 2 2 6 6 2" xfId="6796" xr:uid="{00000000-0005-0000-0000-00001C130000}"/>
    <cellStyle name="Normal 4 2 2 6 7" xfId="4731" xr:uid="{00000000-0005-0000-0000-00001D130000}"/>
    <cellStyle name="Normal 4 2 2 7" xfId="815" xr:uid="{00000000-0005-0000-0000-00001E130000}"/>
    <cellStyle name="Normal 4 2 2 7 2" xfId="3052" xr:uid="{00000000-0005-0000-0000-00001F130000}"/>
    <cellStyle name="Normal 4 2 2 7 2 2" xfId="7274" xr:uid="{00000000-0005-0000-0000-000020130000}"/>
    <cellStyle name="Normal 4 2 2 7 3" xfId="5129" xr:uid="{00000000-0005-0000-0000-000021130000}"/>
    <cellStyle name="Normal 4 2 2 8" xfId="1235" xr:uid="{00000000-0005-0000-0000-000022130000}"/>
    <cellStyle name="Normal 4 2 2 8 2" xfId="3465" xr:uid="{00000000-0005-0000-0000-000023130000}"/>
    <cellStyle name="Normal 4 2 2 8 2 2" xfId="7687" xr:uid="{00000000-0005-0000-0000-000024130000}"/>
    <cellStyle name="Normal 4 2 2 8 3" xfId="5542" xr:uid="{00000000-0005-0000-0000-000025130000}"/>
    <cellStyle name="Normal 4 2 2 9" xfId="1648" xr:uid="{00000000-0005-0000-0000-000026130000}"/>
    <cellStyle name="Normal 4 2 2 9 2" xfId="3878" xr:uid="{00000000-0005-0000-0000-000027130000}"/>
    <cellStyle name="Normal 4 2 2 9 2 2" xfId="8100" xr:uid="{00000000-0005-0000-0000-000028130000}"/>
    <cellStyle name="Normal 4 2 2 9 3" xfId="5955" xr:uid="{00000000-0005-0000-0000-000029130000}"/>
    <cellStyle name="Normal 4 2 3" xfId="354" xr:uid="{00000000-0005-0000-0000-00002A130000}"/>
    <cellStyle name="Normal 4 2 4" xfId="355" xr:uid="{00000000-0005-0000-0000-00002B130000}"/>
    <cellStyle name="Normal 4 2 4 10" xfId="4732" xr:uid="{00000000-0005-0000-0000-00002C130000}"/>
    <cellStyle name="Normal 4 2 4 2" xfId="356" xr:uid="{00000000-0005-0000-0000-00002D130000}"/>
    <cellStyle name="Normal 4 2 4 2 2" xfId="357" xr:uid="{00000000-0005-0000-0000-00002E130000}"/>
    <cellStyle name="Normal 4 2 4 2 2 2" xfId="358" xr:uid="{00000000-0005-0000-0000-00002F130000}"/>
    <cellStyle name="Normal 4 2 4 2 2 2 2" xfId="834" xr:uid="{00000000-0005-0000-0000-000030130000}"/>
    <cellStyle name="Normal 4 2 4 2 2 2 2 2" xfId="3071" xr:uid="{00000000-0005-0000-0000-000031130000}"/>
    <cellStyle name="Normal 4 2 4 2 2 2 2 2 2" xfId="7293" xr:uid="{00000000-0005-0000-0000-000032130000}"/>
    <cellStyle name="Normal 4 2 4 2 2 2 2 3" xfId="5148" xr:uid="{00000000-0005-0000-0000-000033130000}"/>
    <cellStyle name="Normal 4 2 4 2 2 2 3" xfId="1254" xr:uid="{00000000-0005-0000-0000-000034130000}"/>
    <cellStyle name="Normal 4 2 4 2 2 2 3 2" xfId="3484" xr:uid="{00000000-0005-0000-0000-000035130000}"/>
    <cellStyle name="Normal 4 2 4 2 2 2 3 2 2" xfId="7706" xr:uid="{00000000-0005-0000-0000-000036130000}"/>
    <cellStyle name="Normal 4 2 4 2 2 2 3 3" xfId="5561" xr:uid="{00000000-0005-0000-0000-000037130000}"/>
    <cellStyle name="Normal 4 2 4 2 2 2 4" xfId="1667" xr:uid="{00000000-0005-0000-0000-000038130000}"/>
    <cellStyle name="Normal 4 2 4 2 2 2 4 2" xfId="3897" xr:uid="{00000000-0005-0000-0000-000039130000}"/>
    <cellStyle name="Normal 4 2 4 2 2 2 4 2 2" xfId="8119" xr:uid="{00000000-0005-0000-0000-00003A130000}"/>
    <cellStyle name="Normal 4 2 4 2 2 2 4 3" xfId="5974" xr:uid="{00000000-0005-0000-0000-00003B130000}"/>
    <cellStyle name="Normal 4 2 4 2 2 2 5" xfId="2081" xr:uid="{00000000-0005-0000-0000-00003C130000}"/>
    <cellStyle name="Normal 4 2 4 2 2 2 5 2" xfId="4310" xr:uid="{00000000-0005-0000-0000-00003D130000}"/>
    <cellStyle name="Normal 4 2 4 2 2 2 5 2 2" xfId="8532" xr:uid="{00000000-0005-0000-0000-00003E130000}"/>
    <cellStyle name="Normal 4 2 4 2 2 2 5 3" xfId="6387" xr:uid="{00000000-0005-0000-0000-00003F130000}"/>
    <cellStyle name="Normal 4 2 4 2 2 2 6" xfId="2517" xr:uid="{00000000-0005-0000-0000-000040130000}"/>
    <cellStyle name="Normal 4 2 4 2 2 2 6 2" xfId="6800" xr:uid="{00000000-0005-0000-0000-000041130000}"/>
    <cellStyle name="Normal 4 2 4 2 2 2 7" xfId="4735" xr:uid="{00000000-0005-0000-0000-000042130000}"/>
    <cellStyle name="Normal 4 2 4 2 2 3" xfId="833" xr:uid="{00000000-0005-0000-0000-000043130000}"/>
    <cellStyle name="Normal 4 2 4 2 2 3 2" xfId="3070" xr:uid="{00000000-0005-0000-0000-000044130000}"/>
    <cellStyle name="Normal 4 2 4 2 2 3 2 2" xfId="7292" xr:uid="{00000000-0005-0000-0000-000045130000}"/>
    <cellStyle name="Normal 4 2 4 2 2 3 3" xfId="5147" xr:uid="{00000000-0005-0000-0000-000046130000}"/>
    <cellStyle name="Normal 4 2 4 2 2 4" xfId="1253" xr:uid="{00000000-0005-0000-0000-000047130000}"/>
    <cellStyle name="Normal 4 2 4 2 2 4 2" xfId="3483" xr:uid="{00000000-0005-0000-0000-000048130000}"/>
    <cellStyle name="Normal 4 2 4 2 2 4 2 2" xfId="7705" xr:uid="{00000000-0005-0000-0000-000049130000}"/>
    <cellStyle name="Normal 4 2 4 2 2 4 3" xfId="5560" xr:uid="{00000000-0005-0000-0000-00004A130000}"/>
    <cellStyle name="Normal 4 2 4 2 2 5" xfId="1666" xr:uid="{00000000-0005-0000-0000-00004B130000}"/>
    <cellStyle name="Normal 4 2 4 2 2 5 2" xfId="3896" xr:uid="{00000000-0005-0000-0000-00004C130000}"/>
    <cellStyle name="Normal 4 2 4 2 2 5 2 2" xfId="8118" xr:uid="{00000000-0005-0000-0000-00004D130000}"/>
    <cellStyle name="Normal 4 2 4 2 2 5 3" xfId="5973" xr:uid="{00000000-0005-0000-0000-00004E130000}"/>
    <cellStyle name="Normal 4 2 4 2 2 6" xfId="2080" xr:uid="{00000000-0005-0000-0000-00004F130000}"/>
    <cellStyle name="Normal 4 2 4 2 2 6 2" xfId="4309" xr:uid="{00000000-0005-0000-0000-000050130000}"/>
    <cellStyle name="Normal 4 2 4 2 2 6 2 2" xfId="8531" xr:uid="{00000000-0005-0000-0000-000051130000}"/>
    <cellStyle name="Normal 4 2 4 2 2 6 3" xfId="6386" xr:uid="{00000000-0005-0000-0000-000052130000}"/>
    <cellStyle name="Normal 4 2 4 2 2 7" xfId="2516" xr:uid="{00000000-0005-0000-0000-000053130000}"/>
    <cellStyle name="Normal 4 2 4 2 2 7 2" xfId="6799" xr:uid="{00000000-0005-0000-0000-000054130000}"/>
    <cellStyle name="Normal 4 2 4 2 2 8" xfId="4734" xr:uid="{00000000-0005-0000-0000-000055130000}"/>
    <cellStyle name="Normal 4 2 4 2 3" xfId="359" xr:uid="{00000000-0005-0000-0000-000056130000}"/>
    <cellStyle name="Normal 4 2 4 2 3 2" xfId="835" xr:uid="{00000000-0005-0000-0000-000057130000}"/>
    <cellStyle name="Normal 4 2 4 2 3 2 2" xfId="3072" xr:uid="{00000000-0005-0000-0000-000058130000}"/>
    <cellStyle name="Normal 4 2 4 2 3 2 2 2" xfId="7294" xr:uid="{00000000-0005-0000-0000-000059130000}"/>
    <cellStyle name="Normal 4 2 4 2 3 2 3" xfId="5149" xr:uid="{00000000-0005-0000-0000-00005A130000}"/>
    <cellStyle name="Normal 4 2 4 2 3 3" xfId="1255" xr:uid="{00000000-0005-0000-0000-00005B130000}"/>
    <cellStyle name="Normal 4 2 4 2 3 3 2" xfId="3485" xr:uid="{00000000-0005-0000-0000-00005C130000}"/>
    <cellStyle name="Normal 4 2 4 2 3 3 2 2" xfId="7707" xr:uid="{00000000-0005-0000-0000-00005D130000}"/>
    <cellStyle name="Normal 4 2 4 2 3 3 3" xfId="5562" xr:uid="{00000000-0005-0000-0000-00005E130000}"/>
    <cellStyle name="Normal 4 2 4 2 3 4" xfId="1668" xr:uid="{00000000-0005-0000-0000-00005F130000}"/>
    <cellStyle name="Normal 4 2 4 2 3 4 2" xfId="3898" xr:uid="{00000000-0005-0000-0000-000060130000}"/>
    <cellStyle name="Normal 4 2 4 2 3 4 2 2" xfId="8120" xr:uid="{00000000-0005-0000-0000-000061130000}"/>
    <cellStyle name="Normal 4 2 4 2 3 4 3" xfId="5975" xr:uid="{00000000-0005-0000-0000-000062130000}"/>
    <cellStyle name="Normal 4 2 4 2 3 5" xfId="2082" xr:uid="{00000000-0005-0000-0000-000063130000}"/>
    <cellStyle name="Normal 4 2 4 2 3 5 2" xfId="4311" xr:uid="{00000000-0005-0000-0000-000064130000}"/>
    <cellStyle name="Normal 4 2 4 2 3 5 2 2" xfId="8533" xr:uid="{00000000-0005-0000-0000-000065130000}"/>
    <cellStyle name="Normal 4 2 4 2 3 5 3" xfId="6388" xr:uid="{00000000-0005-0000-0000-000066130000}"/>
    <cellStyle name="Normal 4 2 4 2 3 6" xfId="2518" xr:uid="{00000000-0005-0000-0000-000067130000}"/>
    <cellStyle name="Normal 4 2 4 2 3 6 2" xfId="6801" xr:uid="{00000000-0005-0000-0000-000068130000}"/>
    <cellStyle name="Normal 4 2 4 2 3 7" xfId="4736" xr:uid="{00000000-0005-0000-0000-000069130000}"/>
    <cellStyle name="Normal 4 2 4 2 4" xfId="832" xr:uid="{00000000-0005-0000-0000-00006A130000}"/>
    <cellStyle name="Normal 4 2 4 2 4 2" xfId="3069" xr:uid="{00000000-0005-0000-0000-00006B130000}"/>
    <cellStyle name="Normal 4 2 4 2 4 2 2" xfId="7291" xr:uid="{00000000-0005-0000-0000-00006C130000}"/>
    <cellStyle name="Normal 4 2 4 2 4 3" xfId="5146" xr:uid="{00000000-0005-0000-0000-00006D130000}"/>
    <cellStyle name="Normal 4 2 4 2 5" xfId="1252" xr:uid="{00000000-0005-0000-0000-00006E130000}"/>
    <cellStyle name="Normal 4 2 4 2 5 2" xfId="3482" xr:uid="{00000000-0005-0000-0000-00006F130000}"/>
    <cellStyle name="Normal 4 2 4 2 5 2 2" xfId="7704" xr:uid="{00000000-0005-0000-0000-000070130000}"/>
    <cellStyle name="Normal 4 2 4 2 5 3" xfId="5559" xr:uid="{00000000-0005-0000-0000-000071130000}"/>
    <cellStyle name="Normal 4 2 4 2 6" xfId="1665" xr:uid="{00000000-0005-0000-0000-000072130000}"/>
    <cellStyle name="Normal 4 2 4 2 6 2" xfId="3895" xr:uid="{00000000-0005-0000-0000-000073130000}"/>
    <cellStyle name="Normal 4 2 4 2 6 2 2" xfId="8117" xr:uid="{00000000-0005-0000-0000-000074130000}"/>
    <cellStyle name="Normal 4 2 4 2 6 3" xfId="5972" xr:uid="{00000000-0005-0000-0000-000075130000}"/>
    <cellStyle name="Normal 4 2 4 2 7" xfId="2079" xr:uid="{00000000-0005-0000-0000-000076130000}"/>
    <cellStyle name="Normal 4 2 4 2 7 2" xfId="4308" xr:uid="{00000000-0005-0000-0000-000077130000}"/>
    <cellStyle name="Normal 4 2 4 2 7 2 2" xfId="8530" xr:uid="{00000000-0005-0000-0000-000078130000}"/>
    <cellStyle name="Normal 4 2 4 2 7 3" xfId="6385" xr:uid="{00000000-0005-0000-0000-000079130000}"/>
    <cellStyle name="Normal 4 2 4 2 8" xfId="2515" xr:uid="{00000000-0005-0000-0000-00007A130000}"/>
    <cellStyle name="Normal 4 2 4 2 8 2" xfId="6798" xr:uid="{00000000-0005-0000-0000-00007B130000}"/>
    <cellStyle name="Normal 4 2 4 2 9" xfId="4733" xr:uid="{00000000-0005-0000-0000-00007C130000}"/>
    <cellStyle name="Normal 4 2 4 3" xfId="360" xr:uid="{00000000-0005-0000-0000-00007D130000}"/>
    <cellStyle name="Normal 4 2 4 3 2" xfId="361" xr:uid="{00000000-0005-0000-0000-00007E130000}"/>
    <cellStyle name="Normal 4 2 4 3 2 2" xfId="837" xr:uid="{00000000-0005-0000-0000-00007F130000}"/>
    <cellStyle name="Normal 4 2 4 3 2 2 2" xfId="3074" xr:uid="{00000000-0005-0000-0000-000080130000}"/>
    <cellStyle name="Normal 4 2 4 3 2 2 2 2" xfId="7296" xr:uid="{00000000-0005-0000-0000-000081130000}"/>
    <cellStyle name="Normal 4 2 4 3 2 2 3" xfId="5151" xr:uid="{00000000-0005-0000-0000-000082130000}"/>
    <cellStyle name="Normal 4 2 4 3 2 3" xfId="1257" xr:uid="{00000000-0005-0000-0000-000083130000}"/>
    <cellStyle name="Normal 4 2 4 3 2 3 2" xfId="3487" xr:uid="{00000000-0005-0000-0000-000084130000}"/>
    <cellStyle name="Normal 4 2 4 3 2 3 2 2" xfId="7709" xr:uid="{00000000-0005-0000-0000-000085130000}"/>
    <cellStyle name="Normal 4 2 4 3 2 3 3" xfId="5564" xr:uid="{00000000-0005-0000-0000-000086130000}"/>
    <cellStyle name="Normal 4 2 4 3 2 4" xfId="1670" xr:uid="{00000000-0005-0000-0000-000087130000}"/>
    <cellStyle name="Normal 4 2 4 3 2 4 2" xfId="3900" xr:uid="{00000000-0005-0000-0000-000088130000}"/>
    <cellStyle name="Normal 4 2 4 3 2 4 2 2" xfId="8122" xr:uid="{00000000-0005-0000-0000-000089130000}"/>
    <cellStyle name="Normal 4 2 4 3 2 4 3" xfId="5977" xr:uid="{00000000-0005-0000-0000-00008A130000}"/>
    <cellStyle name="Normal 4 2 4 3 2 5" xfId="2084" xr:uid="{00000000-0005-0000-0000-00008B130000}"/>
    <cellStyle name="Normal 4 2 4 3 2 5 2" xfId="4313" xr:uid="{00000000-0005-0000-0000-00008C130000}"/>
    <cellStyle name="Normal 4 2 4 3 2 5 2 2" xfId="8535" xr:uid="{00000000-0005-0000-0000-00008D130000}"/>
    <cellStyle name="Normal 4 2 4 3 2 5 3" xfId="6390" xr:uid="{00000000-0005-0000-0000-00008E130000}"/>
    <cellStyle name="Normal 4 2 4 3 2 6" xfId="2520" xr:uid="{00000000-0005-0000-0000-00008F130000}"/>
    <cellStyle name="Normal 4 2 4 3 2 6 2" xfId="6803" xr:uid="{00000000-0005-0000-0000-000090130000}"/>
    <cellStyle name="Normal 4 2 4 3 2 7" xfId="4738" xr:uid="{00000000-0005-0000-0000-000091130000}"/>
    <cellStyle name="Normal 4 2 4 3 3" xfId="836" xr:uid="{00000000-0005-0000-0000-000092130000}"/>
    <cellStyle name="Normal 4 2 4 3 3 2" xfId="3073" xr:uid="{00000000-0005-0000-0000-000093130000}"/>
    <cellStyle name="Normal 4 2 4 3 3 2 2" xfId="7295" xr:uid="{00000000-0005-0000-0000-000094130000}"/>
    <cellStyle name="Normal 4 2 4 3 3 3" xfId="5150" xr:uid="{00000000-0005-0000-0000-000095130000}"/>
    <cellStyle name="Normal 4 2 4 3 4" xfId="1256" xr:uid="{00000000-0005-0000-0000-000096130000}"/>
    <cellStyle name="Normal 4 2 4 3 4 2" xfId="3486" xr:uid="{00000000-0005-0000-0000-000097130000}"/>
    <cellStyle name="Normal 4 2 4 3 4 2 2" xfId="7708" xr:uid="{00000000-0005-0000-0000-000098130000}"/>
    <cellStyle name="Normal 4 2 4 3 4 3" xfId="5563" xr:uid="{00000000-0005-0000-0000-000099130000}"/>
    <cellStyle name="Normal 4 2 4 3 5" xfId="1669" xr:uid="{00000000-0005-0000-0000-00009A130000}"/>
    <cellStyle name="Normal 4 2 4 3 5 2" xfId="3899" xr:uid="{00000000-0005-0000-0000-00009B130000}"/>
    <cellStyle name="Normal 4 2 4 3 5 2 2" xfId="8121" xr:uid="{00000000-0005-0000-0000-00009C130000}"/>
    <cellStyle name="Normal 4 2 4 3 5 3" xfId="5976" xr:uid="{00000000-0005-0000-0000-00009D130000}"/>
    <cellStyle name="Normal 4 2 4 3 6" xfId="2083" xr:uid="{00000000-0005-0000-0000-00009E130000}"/>
    <cellStyle name="Normal 4 2 4 3 6 2" xfId="4312" xr:uid="{00000000-0005-0000-0000-00009F130000}"/>
    <cellStyle name="Normal 4 2 4 3 6 2 2" xfId="8534" xr:uid="{00000000-0005-0000-0000-0000A0130000}"/>
    <cellStyle name="Normal 4 2 4 3 6 3" xfId="6389" xr:uid="{00000000-0005-0000-0000-0000A1130000}"/>
    <cellStyle name="Normal 4 2 4 3 7" xfId="2519" xr:uid="{00000000-0005-0000-0000-0000A2130000}"/>
    <cellStyle name="Normal 4 2 4 3 7 2" xfId="6802" xr:uid="{00000000-0005-0000-0000-0000A3130000}"/>
    <cellStyle name="Normal 4 2 4 3 8" xfId="4737" xr:uid="{00000000-0005-0000-0000-0000A4130000}"/>
    <cellStyle name="Normal 4 2 4 4" xfId="362" xr:uid="{00000000-0005-0000-0000-0000A5130000}"/>
    <cellStyle name="Normal 4 2 4 4 2" xfId="838" xr:uid="{00000000-0005-0000-0000-0000A6130000}"/>
    <cellStyle name="Normal 4 2 4 4 2 2" xfId="3075" xr:uid="{00000000-0005-0000-0000-0000A7130000}"/>
    <cellStyle name="Normal 4 2 4 4 2 2 2" xfId="7297" xr:uid="{00000000-0005-0000-0000-0000A8130000}"/>
    <cellStyle name="Normal 4 2 4 4 2 3" xfId="5152" xr:uid="{00000000-0005-0000-0000-0000A9130000}"/>
    <cellStyle name="Normal 4 2 4 4 3" xfId="1258" xr:uid="{00000000-0005-0000-0000-0000AA130000}"/>
    <cellStyle name="Normal 4 2 4 4 3 2" xfId="3488" xr:uid="{00000000-0005-0000-0000-0000AB130000}"/>
    <cellStyle name="Normal 4 2 4 4 3 2 2" xfId="7710" xr:uid="{00000000-0005-0000-0000-0000AC130000}"/>
    <cellStyle name="Normal 4 2 4 4 3 3" xfId="5565" xr:uid="{00000000-0005-0000-0000-0000AD130000}"/>
    <cellStyle name="Normal 4 2 4 4 4" xfId="1671" xr:uid="{00000000-0005-0000-0000-0000AE130000}"/>
    <cellStyle name="Normal 4 2 4 4 4 2" xfId="3901" xr:uid="{00000000-0005-0000-0000-0000AF130000}"/>
    <cellStyle name="Normal 4 2 4 4 4 2 2" xfId="8123" xr:uid="{00000000-0005-0000-0000-0000B0130000}"/>
    <cellStyle name="Normal 4 2 4 4 4 3" xfId="5978" xr:uid="{00000000-0005-0000-0000-0000B1130000}"/>
    <cellStyle name="Normal 4 2 4 4 5" xfId="2085" xr:uid="{00000000-0005-0000-0000-0000B2130000}"/>
    <cellStyle name="Normal 4 2 4 4 5 2" xfId="4314" xr:uid="{00000000-0005-0000-0000-0000B3130000}"/>
    <cellStyle name="Normal 4 2 4 4 5 2 2" xfId="8536" xr:uid="{00000000-0005-0000-0000-0000B4130000}"/>
    <cellStyle name="Normal 4 2 4 4 5 3" xfId="6391" xr:uid="{00000000-0005-0000-0000-0000B5130000}"/>
    <cellStyle name="Normal 4 2 4 4 6" xfId="2521" xr:uid="{00000000-0005-0000-0000-0000B6130000}"/>
    <cellStyle name="Normal 4 2 4 4 6 2" xfId="6804" xr:uid="{00000000-0005-0000-0000-0000B7130000}"/>
    <cellStyle name="Normal 4 2 4 4 7" xfId="4739" xr:uid="{00000000-0005-0000-0000-0000B8130000}"/>
    <cellStyle name="Normal 4 2 4 5" xfId="831" xr:uid="{00000000-0005-0000-0000-0000B9130000}"/>
    <cellStyle name="Normal 4 2 4 5 2" xfId="3068" xr:uid="{00000000-0005-0000-0000-0000BA130000}"/>
    <cellStyle name="Normal 4 2 4 5 2 2" xfId="7290" xr:uid="{00000000-0005-0000-0000-0000BB130000}"/>
    <cellStyle name="Normal 4 2 4 5 3" xfId="5145" xr:uid="{00000000-0005-0000-0000-0000BC130000}"/>
    <cellStyle name="Normal 4 2 4 6" xfId="1251" xr:uid="{00000000-0005-0000-0000-0000BD130000}"/>
    <cellStyle name="Normal 4 2 4 6 2" xfId="3481" xr:uid="{00000000-0005-0000-0000-0000BE130000}"/>
    <cellStyle name="Normal 4 2 4 6 2 2" xfId="7703" xr:uid="{00000000-0005-0000-0000-0000BF130000}"/>
    <cellStyle name="Normal 4 2 4 6 3" xfId="5558" xr:uid="{00000000-0005-0000-0000-0000C0130000}"/>
    <cellStyle name="Normal 4 2 4 7" xfId="1664" xr:uid="{00000000-0005-0000-0000-0000C1130000}"/>
    <cellStyle name="Normal 4 2 4 7 2" xfId="3894" xr:uid="{00000000-0005-0000-0000-0000C2130000}"/>
    <cellStyle name="Normal 4 2 4 7 2 2" xfId="8116" xr:uid="{00000000-0005-0000-0000-0000C3130000}"/>
    <cellStyle name="Normal 4 2 4 7 3" xfId="5971" xr:uid="{00000000-0005-0000-0000-0000C4130000}"/>
    <cellStyle name="Normal 4 2 4 8" xfId="2078" xr:uid="{00000000-0005-0000-0000-0000C5130000}"/>
    <cellStyle name="Normal 4 2 4 8 2" xfId="4307" xr:uid="{00000000-0005-0000-0000-0000C6130000}"/>
    <cellStyle name="Normal 4 2 4 8 2 2" xfId="8529" xr:uid="{00000000-0005-0000-0000-0000C7130000}"/>
    <cellStyle name="Normal 4 2 4 8 3" xfId="6384" xr:uid="{00000000-0005-0000-0000-0000C8130000}"/>
    <cellStyle name="Normal 4 2 4 9" xfId="2514" xr:uid="{00000000-0005-0000-0000-0000C9130000}"/>
    <cellStyle name="Normal 4 2 4 9 2" xfId="6797" xr:uid="{00000000-0005-0000-0000-0000CA130000}"/>
    <cellStyle name="Normal 4 2 5" xfId="363" xr:uid="{00000000-0005-0000-0000-0000CB130000}"/>
    <cellStyle name="Normal 4 2 5 2" xfId="364" xr:uid="{00000000-0005-0000-0000-0000CC130000}"/>
    <cellStyle name="Normal 4 2 5 2 2" xfId="840" xr:uid="{00000000-0005-0000-0000-0000CD130000}"/>
    <cellStyle name="Normal 4 2 5 2 2 2" xfId="3077" xr:uid="{00000000-0005-0000-0000-0000CE130000}"/>
    <cellStyle name="Normal 4 2 5 2 2 2 2" xfId="7299" xr:uid="{00000000-0005-0000-0000-0000CF130000}"/>
    <cellStyle name="Normal 4 2 5 2 2 3" xfId="5154" xr:uid="{00000000-0005-0000-0000-0000D0130000}"/>
    <cellStyle name="Normal 4 2 5 2 3" xfId="1260" xr:uid="{00000000-0005-0000-0000-0000D1130000}"/>
    <cellStyle name="Normal 4 2 5 2 3 2" xfId="3490" xr:uid="{00000000-0005-0000-0000-0000D2130000}"/>
    <cellStyle name="Normal 4 2 5 2 3 2 2" xfId="7712" xr:uid="{00000000-0005-0000-0000-0000D3130000}"/>
    <cellStyle name="Normal 4 2 5 2 3 3" xfId="5567" xr:uid="{00000000-0005-0000-0000-0000D4130000}"/>
    <cellStyle name="Normal 4 2 5 2 4" xfId="1673" xr:uid="{00000000-0005-0000-0000-0000D5130000}"/>
    <cellStyle name="Normal 4 2 5 2 4 2" xfId="3903" xr:uid="{00000000-0005-0000-0000-0000D6130000}"/>
    <cellStyle name="Normal 4 2 5 2 4 2 2" xfId="8125" xr:uid="{00000000-0005-0000-0000-0000D7130000}"/>
    <cellStyle name="Normal 4 2 5 2 4 3" xfId="5980" xr:uid="{00000000-0005-0000-0000-0000D8130000}"/>
    <cellStyle name="Normal 4 2 5 2 5" xfId="2087" xr:uid="{00000000-0005-0000-0000-0000D9130000}"/>
    <cellStyle name="Normal 4 2 5 2 5 2" xfId="4316" xr:uid="{00000000-0005-0000-0000-0000DA130000}"/>
    <cellStyle name="Normal 4 2 5 2 5 2 2" xfId="8538" xr:uid="{00000000-0005-0000-0000-0000DB130000}"/>
    <cellStyle name="Normal 4 2 5 2 5 3" xfId="6393" xr:uid="{00000000-0005-0000-0000-0000DC130000}"/>
    <cellStyle name="Normal 4 2 5 2 6" xfId="2523" xr:uid="{00000000-0005-0000-0000-0000DD130000}"/>
    <cellStyle name="Normal 4 2 5 2 6 2" xfId="6806" xr:uid="{00000000-0005-0000-0000-0000DE130000}"/>
    <cellStyle name="Normal 4 2 5 2 7" xfId="4741" xr:uid="{00000000-0005-0000-0000-0000DF130000}"/>
    <cellStyle name="Normal 4 2 5 3" xfId="839" xr:uid="{00000000-0005-0000-0000-0000E0130000}"/>
    <cellStyle name="Normal 4 2 5 3 2" xfId="3076" xr:uid="{00000000-0005-0000-0000-0000E1130000}"/>
    <cellStyle name="Normal 4 2 5 3 2 2" xfId="7298" xr:uid="{00000000-0005-0000-0000-0000E2130000}"/>
    <cellStyle name="Normal 4 2 5 3 3" xfId="5153" xr:uid="{00000000-0005-0000-0000-0000E3130000}"/>
    <cellStyle name="Normal 4 2 5 4" xfId="1259" xr:uid="{00000000-0005-0000-0000-0000E4130000}"/>
    <cellStyle name="Normal 4 2 5 4 2" xfId="3489" xr:uid="{00000000-0005-0000-0000-0000E5130000}"/>
    <cellStyle name="Normal 4 2 5 4 2 2" xfId="7711" xr:uid="{00000000-0005-0000-0000-0000E6130000}"/>
    <cellStyle name="Normal 4 2 5 4 3" xfId="5566" xr:uid="{00000000-0005-0000-0000-0000E7130000}"/>
    <cellStyle name="Normal 4 2 5 5" xfId="1672" xr:uid="{00000000-0005-0000-0000-0000E8130000}"/>
    <cellStyle name="Normal 4 2 5 5 2" xfId="3902" xr:uid="{00000000-0005-0000-0000-0000E9130000}"/>
    <cellStyle name="Normal 4 2 5 5 2 2" xfId="8124" xr:uid="{00000000-0005-0000-0000-0000EA130000}"/>
    <cellStyle name="Normal 4 2 5 5 3" xfId="5979" xr:uid="{00000000-0005-0000-0000-0000EB130000}"/>
    <cellStyle name="Normal 4 2 5 6" xfId="2086" xr:uid="{00000000-0005-0000-0000-0000EC130000}"/>
    <cellStyle name="Normal 4 2 5 6 2" xfId="4315" xr:uid="{00000000-0005-0000-0000-0000ED130000}"/>
    <cellStyle name="Normal 4 2 5 6 2 2" xfId="8537" xr:uid="{00000000-0005-0000-0000-0000EE130000}"/>
    <cellStyle name="Normal 4 2 5 6 3" xfId="6392" xr:uid="{00000000-0005-0000-0000-0000EF130000}"/>
    <cellStyle name="Normal 4 2 5 7" xfId="2522" xr:uid="{00000000-0005-0000-0000-0000F0130000}"/>
    <cellStyle name="Normal 4 2 5 7 2" xfId="6805" xr:uid="{00000000-0005-0000-0000-0000F1130000}"/>
    <cellStyle name="Normal 4 2 5 8" xfId="4740" xr:uid="{00000000-0005-0000-0000-0000F2130000}"/>
    <cellStyle name="Normal 4 2 6" xfId="365" xr:uid="{00000000-0005-0000-0000-0000F3130000}"/>
    <cellStyle name="Normal 4 2 6 2" xfId="841" xr:uid="{00000000-0005-0000-0000-0000F4130000}"/>
    <cellStyle name="Normal 4 2 6 2 2" xfId="3078" xr:uid="{00000000-0005-0000-0000-0000F5130000}"/>
    <cellStyle name="Normal 4 2 6 2 2 2" xfId="7300" xr:uid="{00000000-0005-0000-0000-0000F6130000}"/>
    <cellStyle name="Normal 4 2 6 2 3" xfId="5155" xr:uid="{00000000-0005-0000-0000-0000F7130000}"/>
    <cellStyle name="Normal 4 2 6 3" xfId="1261" xr:uid="{00000000-0005-0000-0000-0000F8130000}"/>
    <cellStyle name="Normal 4 2 6 3 2" xfId="3491" xr:uid="{00000000-0005-0000-0000-0000F9130000}"/>
    <cellStyle name="Normal 4 2 6 3 2 2" xfId="7713" xr:uid="{00000000-0005-0000-0000-0000FA130000}"/>
    <cellStyle name="Normal 4 2 6 3 3" xfId="5568" xr:uid="{00000000-0005-0000-0000-0000FB130000}"/>
    <cellStyle name="Normal 4 2 6 4" xfId="1674" xr:uid="{00000000-0005-0000-0000-0000FC130000}"/>
    <cellStyle name="Normal 4 2 6 4 2" xfId="3904" xr:uid="{00000000-0005-0000-0000-0000FD130000}"/>
    <cellStyle name="Normal 4 2 6 4 2 2" xfId="8126" xr:uid="{00000000-0005-0000-0000-0000FE130000}"/>
    <cellStyle name="Normal 4 2 6 4 3" xfId="5981" xr:uid="{00000000-0005-0000-0000-0000FF130000}"/>
    <cellStyle name="Normal 4 2 6 5" xfId="2088" xr:uid="{00000000-0005-0000-0000-000000140000}"/>
    <cellStyle name="Normal 4 2 6 5 2" xfId="4317" xr:uid="{00000000-0005-0000-0000-000001140000}"/>
    <cellStyle name="Normal 4 2 6 5 2 2" xfId="8539" xr:uid="{00000000-0005-0000-0000-000002140000}"/>
    <cellStyle name="Normal 4 2 6 5 3" xfId="6394" xr:uid="{00000000-0005-0000-0000-000003140000}"/>
    <cellStyle name="Normal 4 2 6 6" xfId="2524" xr:uid="{00000000-0005-0000-0000-000004140000}"/>
    <cellStyle name="Normal 4 2 6 6 2" xfId="6807" xr:uid="{00000000-0005-0000-0000-000005140000}"/>
    <cellStyle name="Normal 4 2 6 7" xfId="4742" xr:uid="{00000000-0005-0000-0000-000006140000}"/>
    <cellStyle name="Normal 4 3" xfId="366" xr:uid="{00000000-0005-0000-0000-000007140000}"/>
    <cellStyle name="Normal 4 3 2" xfId="367" xr:uid="{00000000-0005-0000-0000-000008140000}"/>
    <cellStyle name="Normal 4 3 2 2" xfId="368" xr:uid="{00000000-0005-0000-0000-000009140000}"/>
    <cellStyle name="Normal 4 3 2 2 2" xfId="369" xr:uid="{00000000-0005-0000-0000-00000A140000}"/>
    <cellStyle name="Normal 4 3 2 2 2 2" xfId="370" xr:uid="{00000000-0005-0000-0000-00000B140000}"/>
    <cellStyle name="Normal 4 3 2 2 2 2 2" xfId="371" xr:uid="{00000000-0005-0000-0000-00000C140000}"/>
    <cellStyle name="Normal 4 3 2 2 2 2 2 2" xfId="846" xr:uid="{00000000-0005-0000-0000-00000D140000}"/>
    <cellStyle name="Normal 4 3 2 2 2 2 2 2 2" xfId="3082" xr:uid="{00000000-0005-0000-0000-00000E140000}"/>
    <cellStyle name="Normal 4 3 2 2 2 2 2 2 2 2" xfId="7304" xr:uid="{00000000-0005-0000-0000-00000F140000}"/>
    <cellStyle name="Normal 4 3 2 2 2 2 2 2 3" xfId="5159" xr:uid="{00000000-0005-0000-0000-000010140000}"/>
    <cellStyle name="Normal 4 3 2 2 2 2 2 3" xfId="1265" xr:uid="{00000000-0005-0000-0000-000011140000}"/>
    <cellStyle name="Normal 4 3 2 2 2 2 2 3 2" xfId="3495" xr:uid="{00000000-0005-0000-0000-000012140000}"/>
    <cellStyle name="Normal 4 3 2 2 2 2 2 3 2 2" xfId="7717" xr:uid="{00000000-0005-0000-0000-000013140000}"/>
    <cellStyle name="Normal 4 3 2 2 2 2 2 3 3" xfId="5572" xr:uid="{00000000-0005-0000-0000-000014140000}"/>
    <cellStyle name="Normal 4 3 2 2 2 2 2 4" xfId="1678" xr:uid="{00000000-0005-0000-0000-000015140000}"/>
    <cellStyle name="Normal 4 3 2 2 2 2 2 4 2" xfId="3908" xr:uid="{00000000-0005-0000-0000-000016140000}"/>
    <cellStyle name="Normal 4 3 2 2 2 2 2 4 2 2" xfId="8130" xr:uid="{00000000-0005-0000-0000-000017140000}"/>
    <cellStyle name="Normal 4 3 2 2 2 2 2 4 3" xfId="5985" xr:uid="{00000000-0005-0000-0000-000018140000}"/>
    <cellStyle name="Normal 4 3 2 2 2 2 2 5" xfId="2092" xr:uid="{00000000-0005-0000-0000-000019140000}"/>
    <cellStyle name="Normal 4 3 2 2 2 2 2 5 2" xfId="4321" xr:uid="{00000000-0005-0000-0000-00001A140000}"/>
    <cellStyle name="Normal 4 3 2 2 2 2 2 5 2 2" xfId="8543" xr:uid="{00000000-0005-0000-0000-00001B140000}"/>
    <cellStyle name="Normal 4 3 2 2 2 2 2 5 3" xfId="6398" xr:uid="{00000000-0005-0000-0000-00001C140000}"/>
    <cellStyle name="Normal 4 3 2 2 2 2 2 6" xfId="2528" xr:uid="{00000000-0005-0000-0000-00001D140000}"/>
    <cellStyle name="Normal 4 3 2 2 2 2 2 6 2" xfId="6811" xr:uid="{00000000-0005-0000-0000-00001E140000}"/>
    <cellStyle name="Normal 4 3 2 2 2 2 2 7" xfId="4746" xr:uid="{00000000-0005-0000-0000-00001F140000}"/>
    <cellStyle name="Normal 4 3 2 2 2 2 3" xfId="845" xr:uid="{00000000-0005-0000-0000-000020140000}"/>
    <cellStyle name="Normal 4 3 2 2 2 2 3 2" xfId="3081" xr:uid="{00000000-0005-0000-0000-000021140000}"/>
    <cellStyle name="Normal 4 3 2 2 2 2 3 2 2" xfId="7303" xr:uid="{00000000-0005-0000-0000-000022140000}"/>
    <cellStyle name="Normal 4 3 2 2 2 2 3 3" xfId="5158" xr:uid="{00000000-0005-0000-0000-000023140000}"/>
    <cellStyle name="Normal 4 3 2 2 2 2 4" xfId="1264" xr:uid="{00000000-0005-0000-0000-000024140000}"/>
    <cellStyle name="Normal 4 3 2 2 2 2 4 2" xfId="3494" xr:uid="{00000000-0005-0000-0000-000025140000}"/>
    <cellStyle name="Normal 4 3 2 2 2 2 4 2 2" xfId="7716" xr:uid="{00000000-0005-0000-0000-000026140000}"/>
    <cellStyle name="Normal 4 3 2 2 2 2 4 3" xfId="5571" xr:uid="{00000000-0005-0000-0000-000027140000}"/>
    <cellStyle name="Normal 4 3 2 2 2 2 5" xfId="1677" xr:uid="{00000000-0005-0000-0000-000028140000}"/>
    <cellStyle name="Normal 4 3 2 2 2 2 5 2" xfId="3907" xr:uid="{00000000-0005-0000-0000-000029140000}"/>
    <cellStyle name="Normal 4 3 2 2 2 2 5 2 2" xfId="8129" xr:uid="{00000000-0005-0000-0000-00002A140000}"/>
    <cellStyle name="Normal 4 3 2 2 2 2 5 3" xfId="5984" xr:uid="{00000000-0005-0000-0000-00002B140000}"/>
    <cellStyle name="Normal 4 3 2 2 2 2 6" xfId="2091" xr:uid="{00000000-0005-0000-0000-00002C140000}"/>
    <cellStyle name="Normal 4 3 2 2 2 2 6 2" xfId="4320" xr:uid="{00000000-0005-0000-0000-00002D140000}"/>
    <cellStyle name="Normal 4 3 2 2 2 2 6 2 2" xfId="8542" xr:uid="{00000000-0005-0000-0000-00002E140000}"/>
    <cellStyle name="Normal 4 3 2 2 2 2 6 3" xfId="6397" xr:uid="{00000000-0005-0000-0000-00002F140000}"/>
    <cellStyle name="Normal 4 3 2 2 2 2 7" xfId="2527" xr:uid="{00000000-0005-0000-0000-000030140000}"/>
    <cellStyle name="Normal 4 3 2 2 2 2 7 2" xfId="6810" xr:uid="{00000000-0005-0000-0000-000031140000}"/>
    <cellStyle name="Normal 4 3 2 2 2 2 8" xfId="4745" xr:uid="{00000000-0005-0000-0000-000032140000}"/>
    <cellStyle name="Normal 4 3 2 2 2 3" xfId="372" xr:uid="{00000000-0005-0000-0000-000033140000}"/>
    <cellStyle name="Normal 4 3 2 2 2 3 2" xfId="847" xr:uid="{00000000-0005-0000-0000-000034140000}"/>
    <cellStyle name="Normal 4 3 2 2 2 3 2 2" xfId="3083" xr:uid="{00000000-0005-0000-0000-000035140000}"/>
    <cellStyle name="Normal 4 3 2 2 2 3 2 2 2" xfId="7305" xr:uid="{00000000-0005-0000-0000-000036140000}"/>
    <cellStyle name="Normal 4 3 2 2 2 3 2 3" xfId="5160" xr:uid="{00000000-0005-0000-0000-000037140000}"/>
    <cellStyle name="Normal 4 3 2 2 2 3 3" xfId="1266" xr:uid="{00000000-0005-0000-0000-000038140000}"/>
    <cellStyle name="Normal 4 3 2 2 2 3 3 2" xfId="3496" xr:uid="{00000000-0005-0000-0000-000039140000}"/>
    <cellStyle name="Normal 4 3 2 2 2 3 3 2 2" xfId="7718" xr:uid="{00000000-0005-0000-0000-00003A140000}"/>
    <cellStyle name="Normal 4 3 2 2 2 3 3 3" xfId="5573" xr:uid="{00000000-0005-0000-0000-00003B140000}"/>
    <cellStyle name="Normal 4 3 2 2 2 3 4" xfId="1679" xr:uid="{00000000-0005-0000-0000-00003C140000}"/>
    <cellStyle name="Normal 4 3 2 2 2 3 4 2" xfId="3909" xr:uid="{00000000-0005-0000-0000-00003D140000}"/>
    <cellStyle name="Normal 4 3 2 2 2 3 4 2 2" xfId="8131" xr:uid="{00000000-0005-0000-0000-00003E140000}"/>
    <cellStyle name="Normal 4 3 2 2 2 3 4 3" xfId="5986" xr:uid="{00000000-0005-0000-0000-00003F140000}"/>
    <cellStyle name="Normal 4 3 2 2 2 3 5" xfId="2093" xr:uid="{00000000-0005-0000-0000-000040140000}"/>
    <cellStyle name="Normal 4 3 2 2 2 3 5 2" xfId="4322" xr:uid="{00000000-0005-0000-0000-000041140000}"/>
    <cellStyle name="Normal 4 3 2 2 2 3 5 2 2" xfId="8544" xr:uid="{00000000-0005-0000-0000-000042140000}"/>
    <cellStyle name="Normal 4 3 2 2 2 3 5 3" xfId="6399" xr:uid="{00000000-0005-0000-0000-000043140000}"/>
    <cellStyle name="Normal 4 3 2 2 2 3 6" xfId="2529" xr:uid="{00000000-0005-0000-0000-000044140000}"/>
    <cellStyle name="Normal 4 3 2 2 2 3 6 2" xfId="6812" xr:uid="{00000000-0005-0000-0000-000045140000}"/>
    <cellStyle name="Normal 4 3 2 2 2 3 7" xfId="4747" xr:uid="{00000000-0005-0000-0000-000046140000}"/>
    <cellStyle name="Normal 4 3 2 2 2 4" xfId="844" xr:uid="{00000000-0005-0000-0000-000047140000}"/>
    <cellStyle name="Normal 4 3 2 2 2 4 2" xfId="3080" xr:uid="{00000000-0005-0000-0000-000048140000}"/>
    <cellStyle name="Normal 4 3 2 2 2 4 2 2" xfId="7302" xr:uid="{00000000-0005-0000-0000-000049140000}"/>
    <cellStyle name="Normal 4 3 2 2 2 4 3" xfId="5157" xr:uid="{00000000-0005-0000-0000-00004A140000}"/>
    <cellStyle name="Normal 4 3 2 2 2 5" xfId="1263" xr:uid="{00000000-0005-0000-0000-00004B140000}"/>
    <cellStyle name="Normal 4 3 2 2 2 5 2" xfId="3493" xr:uid="{00000000-0005-0000-0000-00004C140000}"/>
    <cellStyle name="Normal 4 3 2 2 2 5 2 2" xfId="7715" xr:uid="{00000000-0005-0000-0000-00004D140000}"/>
    <cellStyle name="Normal 4 3 2 2 2 5 3" xfId="5570" xr:uid="{00000000-0005-0000-0000-00004E140000}"/>
    <cellStyle name="Normal 4 3 2 2 2 6" xfId="1676" xr:uid="{00000000-0005-0000-0000-00004F140000}"/>
    <cellStyle name="Normal 4 3 2 2 2 6 2" xfId="3906" xr:uid="{00000000-0005-0000-0000-000050140000}"/>
    <cellStyle name="Normal 4 3 2 2 2 6 2 2" xfId="8128" xr:uid="{00000000-0005-0000-0000-000051140000}"/>
    <cellStyle name="Normal 4 3 2 2 2 6 3" xfId="5983" xr:uid="{00000000-0005-0000-0000-000052140000}"/>
    <cellStyle name="Normal 4 3 2 2 2 7" xfId="2090" xr:uid="{00000000-0005-0000-0000-000053140000}"/>
    <cellStyle name="Normal 4 3 2 2 2 7 2" xfId="4319" xr:uid="{00000000-0005-0000-0000-000054140000}"/>
    <cellStyle name="Normal 4 3 2 2 2 7 2 2" xfId="8541" xr:uid="{00000000-0005-0000-0000-000055140000}"/>
    <cellStyle name="Normal 4 3 2 2 2 7 3" xfId="6396" xr:uid="{00000000-0005-0000-0000-000056140000}"/>
    <cellStyle name="Normal 4 3 2 2 2 8" xfId="2526" xr:uid="{00000000-0005-0000-0000-000057140000}"/>
    <cellStyle name="Normal 4 3 2 2 2 8 2" xfId="6809" xr:uid="{00000000-0005-0000-0000-000058140000}"/>
    <cellStyle name="Normal 4 3 2 2 2 9" xfId="4744" xr:uid="{00000000-0005-0000-0000-000059140000}"/>
    <cellStyle name="Normal 4 3 2 3" xfId="373" xr:uid="{00000000-0005-0000-0000-00005A140000}"/>
    <cellStyle name="Normal 4 3 2 3 2" xfId="848" xr:uid="{00000000-0005-0000-0000-00005B140000}"/>
    <cellStyle name="Normal 4 3 2 4" xfId="843" xr:uid="{00000000-0005-0000-0000-00005C140000}"/>
    <cellStyle name="Normal 4 3 3" xfId="374" xr:uid="{00000000-0005-0000-0000-00005D140000}"/>
    <cellStyle name="Normal 4 3 3 2" xfId="375" xr:uid="{00000000-0005-0000-0000-00005E140000}"/>
    <cellStyle name="Normal 4 3 3 2 2" xfId="376" xr:uid="{00000000-0005-0000-0000-00005F140000}"/>
    <cellStyle name="Normal 4 3 3 2 2 2" xfId="851" xr:uid="{00000000-0005-0000-0000-000060140000}"/>
    <cellStyle name="Normal 4 3 3 2 2 2 2" xfId="3086" xr:uid="{00000000-0005-0000-0000-000061140000}"/>
    <cellStyle name="Normal 4 3 3 2 2 2 2 2" xfId="7308" xr:uid="{00000000-0005-0000-0000-000062140000}"/>
    <cellStyle name="Normal 4 3 3 2 2 2 3" xfId="5163" xr:uid="{00000000-0005-0000-0000-000063140000}"/>
    <cellStyle name="Normal 4 3 3 2 2 3" xfId="1269" xr:uid="{00000000-0005-0000-0000-000064140000}"/>
    <cellStyle name="Normal 4 3 3 2 2 3 2" xfId="3499" xr:uid="{00000000-0005-0000-0000-000065140000}"/>
    <cellStyle name="Normal 4 3 3 2 2 3 2 2" xfId="7721" xr:uid="{00000000-0005-0000-0000-000066140000}"/>
    <cellStyle name="Normal 4 3 3 2 2 3 3" xfId="5576" xr:uid="{00000000-0005-0000-0000-000067140000}"/>
    <cellStyle name="Normal 4 3 3 2 2 4" xfId="1682" xr:uid="{00000000-0005-0000-0000-000068140000}"/>
    <cellStyle name="Normal 4 3 3 2 2 4 2" xfId="3912" xr:uid="{00000000-0005-0000-0000-000069140000}"/>
    <cellStyle name="Normal 4 3 3 2 2 4 2 2" xfId="8134" xr:uid="{00000000-0005-0000-0000-00006A140000}"/>
    <cellStyle name="Normal 4 3 3 2 2 4 3" xfId="5989" xr:uid="{00000000-0005-0000-0000-00006B140000}"/>
    <cellStyle name="Normal 4 3 3 2 2 5" xfId="2096" xr:uid="{00000000-0005-0000-0000-00006C140000}"/>
    <cellStyle name="Normal 4 3 3 2 2 5 2" xfId="4325" xr:uid="{00000000-0005-0000-0000-00006D140000}"/>
    <cellStyle name="Normal 4 3 3 2 2 5 2 2" xfId="8547" xr:uid="{00000000-0005-0000-0000-00006E140000}"/>
    <cellStyle name="Normal 4 3 3 2 2 5 3" xfId="6402" xr:uid="{00000000-0005-0000-0000-00006F140000}"/>
    <cellStyle name="Normal 4 3 3 2 2 6" xfId="2532" xr:uid="{00000000-0005-0000-0000-000070140000}"/>
    <cellStyle name="Normal 4 3 3 2 2 6 2" xfId="6815" xr:uid="{00000000-0005-0000-0000-000071140000}"/>
    <cellStyle name="Normal 4 3 3 2 2 7" xfId="4750" xr:uid="{00000000-0005-0000-0000-000072140000}"/>
    <cellStyle name="Normal 4 3 3 2 3" xfId="850" xr:uid="{00000000-0005-0000-0000-000073140000}"/>
    <cellStyle name="Normal 4 3 3 2 3 2" xfId="3085" xr:uid="{00000000-0005-0000-0000-000074140000}"/>
    <cellStyle name="Normal 4 3 3 2 3 2 2" xfId="7307" xr:uid="{00000000-0005-0000-0000-000075140000}"/>
    <cellStyle name="Normal 4 3 3 2 3 3" xfId="5162" xr:uid="{00000000-0005-0000-0000-000076140000}"/>
    <cellStyle name="Normal 4 3 3 2 4" xfId="1268" xr:uid="{00000000-0005-0000-0000-000077140000}"/>
    <cellStyle name="Normal 4 3 3 2 4 2" xfId="3498" xr:uid="{00000000-0005-0000-0000-000078140000}"/>
    <cellStyle name="Normal 4 3 3 2 4 2 2" xfId="7720" xr:uid="{00000000-0005-0000-0000-000079140000}"/>
    <cellStyle name="Normal 4 3 3 2 4 3" xfId="5575" xr:uid="{00000000-0005-0000-0000-00007A140000}"/>
    <cellStyle name="Normal 4 3 3 2 5" xfId="1681" xr:uid="{00000000-0005-0000-0000-00007B140000}"/>
    <cellStyle name="Normal 4 3 3 2 5 2" xfId="3911" xr:uid="{00000000-0005-0000-0000-00007C140000}"/>
    <cellStyle name="Normal 4 3 3 2 5 2 2" xfId="8133" xr:uid="{00000000-0005-0000-0000-00007D140000}"/>
    <cellStyle name="Normal 4 3 3 2 5 3" xfId="5988" xr:uid="{00000000-0005-0000-0000-00007E140000}"/>
    <cellStyle name="Normal 4 3 3 2 6" xfId="2095" xr:uid="{00000000-0005-0000-0000-00007F140000}"/>
    <cellStyle name="Normal 4 3 3 2 6 2" xfId="4324" xr:uid="{00000000-0005-0000-0000-000080140000}"/>
    <cellStyle name="Normal 4 3 3 2 6 2 2" xfId="8546" xr:uid="{00000000-0005-0000-0000-000081140000}"/>
    <cellStyle name="Normal 4 3 3 2 6 3" xfId="6401" xr:uid="{00000000-0005-0000-0000-000082140000}"/>
    <cellStyle name="Normal 4 3 3 2 7" xfId="2531" xr:uid="{00000000-0005-0000-0000-000083140000}"/>
    <cellStyle name="Normal 4 3 3 2 7 2" xfId="6814" xr:uid="{00000000-0005-0000-0000-000084140000}"/>
    <cellStyle name="Normal 4 3 3 2 8" xfId="4749" xr:uid="{00000000-0005-0000-0000-000085140000}"/>
    <cellStyle name="Normal 4 3 3 3" xfId="377" xr:uid="{00000000-0005-0000-0000-000086140000}"/>
    <cellStyle name="Normal 4 3 3 3 2" xfId="852" xr:uid="{00000000-0005-0000-0000-000087140000}"/>
    <cellStyle name="Normal 4 3 3 3 2 2" xfId="3087" xr:uid="{00000000-0005-0000-0000-000088140000}"/>
    <cellStyle name="Normal 4 3 3 3 2 2 2" xfId="7309" xr:uid="{00000000-0005-0000-0000-000089140000}"/>
    <cellStyle name="Normal 4 3 3 3 2 3" xfId="5164" xr:uid="{00000000-0005-0000-0000-00008A140000}"/>
    <cellStyle name="Normal 4 3 3 3 3" xfId="1270" xr:uid="{00000000-0005-0000-0000-00008B140000}"/>
    <cellStyle name="Normal 4 3 3 3 3 2" xfId="3500" xr:uid="{00000000-0005-0000-0000-00008C140000}"/>
    <cellStyle name="Normal 4 3 3 3 3 2 2" xfId="7722" xr:uid="{00000000-0005-0000-0000-00008D140000}"/>
    <cellStyle name="Normal 4 3 3 3 3 3" xfId="5577" xr:uid="{00000000-0005-0000-0000-00008E140000}"/>
    <cellStyle name="Normal 4 3 3 3 4" xfId="1683" xr:uid="{00000000-0005-0000-0000-00008F140000}"/>
    <cellStyle name="Normal 4 3 3 3 4 2" xfId="3913" xr:uid="{00000000-0005-0000-0000-000090140000}"/>
    <cellStyle name="Normal 4 3 3 3 4 2 2" xfId="8135" xr:uid="{00000000-0005-0000-0000-000091140000}"/>
    <cellStyle name="Normal 4 3 3 3 4 3" xfId="5990" xr:uid="{00000000-0005-0000-0000-000092140000}"/>
    <cellStyle name="Normal 4 3 3 3 5" xfId="2097" xr:uid="{00000000-0005-0000-0000-000093140000}"/>
    <cellStyle name="Normal 4 3 3 3 5 2" xfId="4326" xr:uid="{00000000-0005-0000-0000-000094140000}"/>
    <cellStyle name="Normal 4 3 3 3 5 2 2" xfId="8548" xr:uid="{00000000-0005-0000-0000-000095140000}"/>
    <cellStyle name="Normal 4 3 3 3 5 3" xfId="6403" xr:uid="{00000000-0005-0000-0000-000096140000}"/>
    <cellStyle name="Normal 4 3 3 3 6" xfId="2533" xr:uid="{00000000-0005-0000-0000-000097140000}"/>
    <cellStyle name="Normal 4 3 3 3 6 2" xfId="6816" xr:uid="{00000000-0005-0000-0000-000098140000}"/>
    <cellStyle name="Normal 4 3 3 3 7" xfId="4751" xr:uid="{00000000-0005-0000-0000-000099140000}"/>
    <cellStyle name="Normal 4 3 3 4" xfId="849" xr:uid="{00000000-0005-0000-0000-00009A140000}"/>
    <cellStyle name="Normal 4 3 3 4 2" xfId="3084" xr:uid="{00000000-0005-0000-0000-00009B140000}"/>
    <cellStyle name="Normal 4 3 3 4 2 2" xfId="7306" xr:uid="{00000000-0005-0000-0000-00009C140000}"/>
    <cellStyle name="Normal 4 3 3 4 3" xfId="5161" xr:uid="{00000000-0005-0000-0000-00009D140000}"/>
    <cellStyle name="Normal 4 3 3 5" xfId="1267" xr:uid="{00000000-0005-0000-0000-00009E140000}"/>
    <cellStyle name="Normal 4 3 3 5 2" xfId="3497" xr:uid="{00000000-0005-0000-0000-00009F140000}"/>
    <cellStyle name="Normal 4 3 3 5 2 2" xfId="7719" xr:uid="{00000000-0005-0000-0000-0000A0140000}"/>
    <cellStyle name="Normal 4 3 3 5 3" xfId="5574" xr:uid="{00000000-0005-0000-0000-0000A1140000}"/>
    <cellStyle name="Normal 4 3 3 6" xfId="1680" xr:uid="{00000000-0005-0000-0000-0000A2140000}"/>
    <cellStyle name="Normal 4 3 3 6 2" xfId="3910" xr:uid="{00000000-0005-0000-0000-0000A3140000}"/>
    <cellStyle name="Normal 4 3 3 6 2 2" xfId="8132" xr:uid="{00000000-0005-0000-0000-0000A4140000}"/>
    <cellStyle name="Normal 4 3 3 6 3" xfId="5987" xr:uid="{00000000-0005-0000-0000-0000A5140000}"/>
    <cellStyle name="Normal 4 3 3 7" xfId="2094" xr:uid="{00000000-0005-0000-0000-0000A6140000}"/>
    <cellStyle name="Normal 4 3 3 7 2" xfId="4323" xr:uid="{00000000-0005-0000-0000-0000A7140000}"/>
    <cellStyle name="Normal 4 3 3 7 2 2" xfId="8545" xr:uid="{00000000-0005-0000-0000-0000A8140000}"/>
    <cellStyle name="Normal 4 3 3 7 3" xfId="6400" xr:uid="{00000000-0005-0000-0000-0000A9140000}"/>
    <cellStyle name="Normal 4 3 3 8" xfId="2530" xr:uid="{00000000-0005-0000-0000-0000AA140000}"/>
    <cellStyle name="Normal 4 3 3 8 2" xfId="6813" xr:uid="{00000000-0005-0000-0000-0000AB140000}"/>
    <cellStyle name="Normal 4 3 3 9" xfId="4748" xr:uid="{00000000-0005-0000-0000-0000AC140000}"/>
    <cellStyle name="Normal 4 3 4" xfId="842" xr:uid="{00000000-0005-0000-0000-0000AD140000}"/>
    <cellStyle name="Normal 4 3 4 2" xfId="3079" xr:uid="{00000000-0005-0000-0000-0000AE140000}"/>
    <cellStyle name="Normal 4 3 4 2 2" xfId="7301" xr:uid="{00000000-0005-0000-0000-0000AF140000}"/>
    <cellStyle name="Normal 4 3 4 3" xfId="5156" xr:uid="{00000000-0005-0000-0000-0000B0140000}"/>
    <cellStyle name="Normal 4 3 5" xfId="1262" xr:uid="{00000000-0005-0000-0000-0000B1140000}"/>
    <cellStyle name="Normal 4 3 5 2" xfId="3492" xr:uid="{00000000-0005-0000-0000-0000B2140000}"/>
    <cellStyle name="Normal 4 3 5 2 2" xfId="7714" xr:uid="{00000000-0005-0000-0000-0000B3140000}"/>
    <cellStyle name="Normal 4 3 5 3" xfId="5569" xr:uid="{00000000-0005-0000-0000-0000B4140000}"/>
    <cellStyle name="Normal 4 3 6" xfId="1675" xr:uid="{00000000-0005-0000-0000-0000B5140000}"/>
    <cellStyle name="Normal 4 3 6 2" xfId="3905" xr:uid="{00000000-0005-0000-0000-0000B6140000}"/>
    <cellStyle name="Normal 4 3 6 2 2" xfId="8127" xr:uid="{00000000-0005-0000-0000-0000B7140000}"/>
    <cellStyle name="Normal 4 3 6 3" xfId="5982" xr:uid="{00000000-0005-0000-0000-0000B8140000}"/>
    <cellStyle name="Normal 4 3 7" xfId="2089" xr:uid="{00000000-0005-0000-0000-0000B9140000}"/>
    <cellStyle name="Normal 4 3 7 2" xfId="4318" xr:uid="{00000000-0005-0000-0000-0000BA140000}"/>
    <cellStyle name="Normal 4 3 7 2 2" xfId="8540" xr:uid="{00000000-0005-0000-0000-0000BB140000}"/>
    <cellStyle name="Normal 4 3 7 3" xfId="6395" xr:uid="{00000000-0005-0000-0000-0000BC140000}"/>
    <cellStyle name="Normal 4 3 8" xfId="2525" xr:uid="{00000000-0005-0000-0000-0000BD140000}"/>
    <cellStyle name="Normal 4 3 8 2" xfId="6808" xr:uid="{00000000-0005-0000-0000-0000BE140000}"/>
    <cellStyle name="Normal 4 3 9" xfId="4743" xr:uid="{00000000-0005-0000-0000-0000BF140000}"/>
    <cellStyle name="Normal 4 4" xfId="378" xr:uid="{00000000-0005-0000-0000-0000C0140000}"/>
    <cellStyle name="Normal 4 4 10" xfId="2534" xr:uid="{00000000-0005-0000-0000-0000C1140000}"/>
    <cellStyle name="Normal 4 4 10 2" xfId="6817" xr:uid="{00000000-0005-0000-0000-0000C2140000}"/>
    <cellStyle name="Normal 4 4 11" xfId="4752" xr:uid="{00000000-0005-0000-0000-0000C3140000}"/>
    <cellStyle name="Normal 4 4 2" xfId="379" xr:uid="{00000000-0005-0000-0000-0000C4140000}"/>
    <cellStyle name="Normal 4 4 2 10" xfId="4753" xr:uid="{00000000-0005-0000-0000-0000C5140000}"/>
    <cellStyle name="Normal 4 4 2 2" xfId="380" xr:uid="{00000000-0005-0000-0000-0000C6140000}"/>
    <cellStyle name="Normal 4 4 2 2 2" xfId="381" xr:uid="{00000000-0005-0000-0000-0000C7140000}"/>
    <cellStyle name="Normal 4 4 2 2 2 2" xfId="382" xr:uid="{00000000-0005-0000-0000-0000C8140000}"/>
    <cellStyle name="Normal 4 4 2 2 2 2 2" xfId="857" xr:uid="{00000000-0005-0000-0000-0000C9140000}"/>
    <cellStyle name="Normal 4 4 2 2 2 2 2 2" xfId="3092" xr:uid="{00000000-0005-0000-0000-0000CA140000}"/>
    <cellStyle name="Normal 4 4 2 2 2 2 2 2 2" xfId="7314" xr:uid="{00000000-0005-0000-0000-0000CB140000}"/>
    <cellStyle name="Normal 4 4 2 2 2 2 2 3" xfId="5169" xr:uid="{00000000-0005-0000-0000-0000CC140000}"/>
    <cellStyle name="Normal 4 4 2 2 2 2 3" xfId="1275" xr:uid="{00000000-0005-0000-0000-0000CD140000}"/>
    <cellStyle name="Normal 4 4 2 2 2 2 3 2" xfId="3505" xr:uid="{00000000-0005-0000-0000-0000CE140000}"/>
    <cellStyle name="Normal 4 4 2 2 2 2 3 2 2" xfId="7727" xr:uid="{00000000-0005-0000-0000-0000CF140000}"/>
    <cellStyle name="Normal 4 4 2 2 2 2 3 3" xfId="5582" xr:uid="{00000000-0005-0000-0000-0000D0140000}"/>
    <cellStyle name="Normal 4 4 2 2 2 2 4" xfId="1688" xr:uid="{00000000-0005-0000-0000-0000D1140000}"/>
    <cellStyle name="Normal 4 4 2 2 2 2 4 2" xfId="3918" xr:uid="{00000000-0005-0000-0000-0000D2140000}"/>
    <cellStyle name="Normal 4 4 2 2 2 2 4 2 2" xfId="8140" xr:uid="{00000000-0005-0000-0000-0000D3140000}"/>
    <cellStyle name="Normal 4 4 2 2 2 2 4 3" xfId="5995" xr:uid="{00000000-0005-0000-0000-0000D4140000}"/>
    <cellStyle name="Normal 4 4 2 2 2 2 5" xfId="2102" xr:uid="{00000000-0005-0000-0000-0000D5140000}"/>
    <cellStyle name="Normal 4 4 2 2 2 2 5 2" xfId="4331" xr:uid="{00000000-0005-0000-0000-0000D6140000}"/>
    <cellStyle name="Normal 4 4 2 2 2 2 5 2 2" xfId="8553" xr:uid="{00000000-0005-0000-0000-0000D7140000}"/>
    <cellStyle name="Normal 4 4 2 2 2 2 5 3" xfId="6408" xr:uid="{00000000-0005-0000-0000-0000D8140000}"/>
    <cellStyle name="Normal 4 4 2 2 2 2 6" xfId="2538" xr:uid="{00000000-0005-0000-0000-0000D9140000}"/>
    <cellStyle name="Normal 4 4 2 2 2 2 6 2" xfId="6821" xr:uid="{00000000-0005-0000-0000-0000DA140000}"/>
    <cellStyle name="Normal 4 4 2 2 2 2 7" xfId="4756" xr:uid="{00000000-0005-0000-0000-0000DB140000}"/>
    <cellStyle name="Normal 4 4 2 2 2 3" xfId="856" xr:uid="{00000000-0005-0000-0000-0000DC140000}"/>
    <cellStyle name="Normal 4 4 2 2 2 3 2" xfId="3091" xr:uid="{00000000-0005-0000-0000-0000DD140000}"/>
    <cellStyle name="Normal 4 4 2 2 2 3 2 2" xfId="7313" xr:uid="{00000000-0005-0000-0000-0000DE140000}"/>
    <cellStyle name="Normal 4 4 2 2 2 3 3" xfId="5168" xr:uid="{00000000-0005-0000-0000-0000DF140000}"/>
    <cellStyle name="Normal 4 4 2 2 2 4" xfId="1274" xr:uid="{00000000-0005-0000-0000-0000E0140000}"/>
    <cellStyle name="Normal 4 4 2 2 2 4 2" xfId="3504" xr:uid="{00000000-0005-0000-0000-0000E1140000}"/>
    <cellStyle name="Normal 4 4 2 2 2 4 2 2" xfId="7726" xr:uid="{00000000-0005-0000-0000-0000E2140000}"/>
    <cellStyle name="Normal 4 4 2 2 2 4 3" xfId="5581" xr:uid="{00000000-0005-0000-0000-0000E3140000}"/>
    <cellStyle name="Normal 4 4 2 2 2 5" xfId="1687" xr:uid="{00000000-0005-0000-0000-0000E4140000}"/>
    <cellStyle name="Normal 4 4 2 2 2 5 2" xfId="3917" xr:uid="{00000000-0005-0000-0000-0000E5140000}"/>
    <cellStyle name="Normal 4 4 2 2 2 5 2 2" xfId="8139" xr:uid="{00000000-0005-0000-0000-0000E6140000}"/>
    <cellStyle name="Normal 4 4 2 2 2 5 3" xfId="5994" xr:uid="{00000000-0005-0000-0000-0000E7140000}"/>
    <cellStyle name="Normal 4 4 2 2 2 6" xfId="2101" xr:uid="{00000000-0005-0000-0000-0000E8140000}"/>
    <cellStyle name="Normal 4 4 2 2 2 6 2" xfId="4330" xr:uid="{00000000-0005-0000-0000-0000E9140000}"/>
    <cellStyle name="Normal 4 4 2 2 2 6 2 2" xfId="8552" xr:uid="{00000000-0005-0000-0000-0000EA140000}"/>
    <cellStyle name="Normal 4 4 2 2 2 6 3" xfId="6407" xr:uid="{00000000-0005-0000-0000-0000EB140000}"/>
    <cellStyle name="Normal 4 4 2 2 2 7" xfId="2537" xr:uid="{00000000-0005-0000-0000-0000EC140000}"/>
    <cellStyle name="Normal 4 4 2 2 2 7 2" xfId="6820" xr:uid="{00000000-0005-0000-0000-0000ED140000}"/>
    <cellStyle name="Normal 4 4 2 2 2 8" xfId="4755" xr:uid="{00000000-0005-0000-0000-0000EE140000}"/>
    <cellStyle name="Normal 4 4 2 2 3" xfId="383" xr:uid="{00000000-0005-0000-0000-0000EF140000}"/>
    <cellStyle name="Normal 4 4 2 2 3 2" xfId="858" xr:uid="{00000000-0005-0000-0000-0000F0140000}"/>
    <cellStyle name="Normal 4 4 2 2 3 2 2" xfId="3093" xr:uid="{00000000-0005-0000-0000-0000F1140000}"/>
    <cellStyle name="Normal 4 4 2 2 3 2 2 2" xfId="7315" xr:uid="{00000000-0005-0000-0000-0000F2140000}"/>
    <cellStyle name="Normal 4 4 2 2 3 2 3" xfId="5170" xr:uid="{00000000-0005-0000-0000-0000F3140000}"/>
    <cellStyle name="Normal 4 4 2 2 3 3" xfId="1276" xr:uid="{00000000-0005-0000-0000-0000F4140000}"/>
    <cellStyle name="Normal 4 4 2 2 3 3 2" xfId="3506" xr:uid="{00000000-0005-0000-0000-0000F5140000}"/>
    <cellStyle name="Normal 4 4 2 2 3 3 2 2" xfId="7728" xr:uid="{00000000-0005-0000-0000-0000F6140000}"/>
    <cellStyle name="Normal 4 4 2 2 3 3 3" xfId="5583" xr:uid="{00000000-0005-0000-0000-0000F7140000}"/>
    <cellStyle name="Normal 4 4 2 2 3 4" xfId="1689" xr:uid="{00000000-0005-0000-0000-0000F8140000}"/>
    <cellStyle name="Normal 4 4 2 2 3 4 2" xfId="3919" xr:uid="{00000000-0005-0000-0000-0000F9140000}"/>
    <cellStyle name="Normal 4 4 2 2 3 4 2 2" xfId="8141" xr:uid="{00000000-0005-0000-0000-0000FA140000}"/>
    <cellStyle name="Normal 4 4 2 2 3 4 3" xfId="5996" xr:uid="{00000000-0005-0000-0000-0000FB140000}"/>
    <cellStyle name="Normal 4 4 2 2 3 5" xfId="2103" xr:uid="{00000000-0005-0000-0000-0000FC140000}"/>
    <cellStyle name="Normal 4 4 2 2 3 5 2" xfId="4332" xr:uid="{00000000-0005-0000-0000-0000FD140000}"/>
    <cellStyle name="Normal 4 4 2 2 3 5 2 2" xfId="8554" xr:uid="{00000000-0005-0000-0000-0000FE140000}"/>
    <cellStyle name="Normal 4 4 2 2 3 5 3" xfId="6409" xr:uid="{00000000-0005-0000-0000-0000FF140000}"/>
    <cellStyle name="Normal 4 4 2 2 3 6" xfId="2539" xr:uid="{00000000-0005-0000-0000-000000150000}"/>
    <cellStyle name="Normal 4 4 2 2 3 6 2" xfId="6822" xr:uid="{00000000-0005-0000-0000-000001150000}"/>
    <cellStyle name="Normal 4 4 2 2 3 7" xfId="4757" xr:uid="{00000000-0005-0000-0000-000002150000}"/>
    <cellStyle name="Normal 4 4 2 2 4" xfId="855" xr:uid="{00000000-0005-0000-0000-000003150000}"/>
    <cellStyle name="Normal 4 4 2 2 4 2" xfId="3090" xr:uid="{00000000-0005-0000-0000-000004150000}"/>
    <cellStyle name="Normal 4 4 2 2 4 2 2" xfId="7312" xr:uid="{00000000-0005-0000-0000-000005150000}"/>
    <cellStyle name="Normal 4 4 2 2 4 3" xfId="5167" xr:uid="{00000000-0005-0000-0000-000006150000}"/>
    <cellStyle name="Normal 4 4 2 2 5" xfId="1273" xr:uid="{00000000-0005-0000-0000-000007150000}"/>
    <cellStyle name="Normal 4 4 2 2 5 2" xfId="3503" xr:uid="{00000000-0005-0000-0000-000008150000}"/>
    <cellStyle name="Normal 4 4 2 2 5 2 2" xfId="7725" xr:uid="{00000000-0005-0000-0000-000009150000}"/>
    <cellStyle name="Normal 4 4 2 2 5 3" xfId="5580" xr:uid="{00000000-0005-0000-0000-00000A150000}"/>
    <cellStyle name="Normal 4 4 2 2 6" xfId="1686" xr:uid="{00000000-0005-0000-0000-00000B150000}"/>
    <cellStyle name="Normal 4 4 2 2 6 2" xfId="3916" xr:uid="{00000000-0005-0000-0000-00000C150000}"/>
    <cellStyle name="Normal 4 4 2 2 6 2 2" xfId="8138" xr:uid="{00000000-0005-0000-0000-00000D150000}"/>
    <cellStyle name="Normal 4 4 2 2 6 3" xfId="5993" xr:uid="{00000000-0005-0000-0000-00000E150000}"/>
    <cellStyle name="Normal 4 4 2 2 7" xfId="2100" xr:uid="{00000000-0005-0000-0000-00000F150000}"/>
    <cellStyle name="Normal 4 4 2 2 7 2" xfId="4329" xr:uid="{00000000-0005-0000-0000-000010150000}"/>
    <cellStyle name="Normal 4 4 2 2 7 2 2" xfId="8551" xr:uid="{00000000-0005-0000-0000-000011150000}"/>
    <cellStyle name="Normal 4 4 2 2 7 3" xfId="6406" xr:uid="{00000000-0005-0000-0000-000012150000}"/>
    <cellStyle name="Normal 4 4 2 2 8" xfId="2536" xr:uid="{00000000-0005-0000-0000-000013150000}"/>
    <cellStyle name="Normal 4 4 2 2 8 2" xfId="6819" xr:uid="{00000000-0005-0000-0000-000014150000}"/>
    <cellStyle name="Normal 4 4 2 2 9" xfId="4754" xr:uid="{00000000-0005-0000-0000-000015150000}"/>
    <cellStyle name="Normal 4 4 2 3" xfId="384" xr:uid="{00000000-0005-0000-0000-000016150000}"/>
    <cellStyle name="Normal 4 4 2 3 2" xfId="385" xr:uid="{00000000-0005-0000-0000-000017150000}"/>
    <cellStyle name="Normal 4 4 2 3 2 2" xfId="860" xr:uid="{00000000-0005-0000-0000-000018150000}"/>
    <cellStyle name="Normal 4 4 2 3 2 2 2" xfId="3095" xr:uid="{00000000-0005-0000-0000-000019150000}"/>
    <cellStyle name="Normal 4 4 2 3 2 2 2 2" xfId="7317" xr:uid="{00000000-0005-0000-0000-00001A150000}"/>
    <cellStyle name="Normal 4 4 2 3 2 2 3" xfId="5172" xr:uid="{00000000-0005-0000-0000-00001B150000}"/>
    <cellStyle name="Normal 4 4 2 3 2 3" xfId="1278" xr:uid="{00000000-0005-0000-0000-00001C150000}"/>
    <cellStyle name="Normal 4 4 2 3 2 3 2" xfId="3508" xr:uid="{00000000-0005-0000-0000-00001D150000}"/>
    <cellStyle name="Normal 4 4 2 3 2 3 2 2" xfId="7730" xr:uid="{00000000-0005-0000-0000-00001E150000}"/>
    <cellStyle name="Normal 4 4 2 3 2 3 3" xfId="5585" xr:uid="{00000000-0005-0000-0000-00001F150000}"/>
    <cellStyle name="Normal 4 4 2 3 2 4" xfId="1691" xr:uid="{00000000-0005-0000-0000-000020150000}"/>
    <cellStyle name="Normal 4 4 2 3 2 4 2" xfId="3921" xr:uid="{00000000-0005-0000-0000-000021150000}"/>
    <cellStyle name="Normal 4 4 2 3 2 4 2 2" xfId="8143" xr:uid="{00000000-0005-0000-0000-000022150000}"/>
    <cellStyle name="Normal 4 4 2 3 2 4 3" xfId="5998" xr:uid="{00000000-0005-0000-0000-000023150000}"/>
    <cellStyle name="Normal 4 4 2 3 2 5" xfId="2105" xr:uid="{00000000-0005-0000-0000-000024150000}"/>
    <cellStyle name="Normal 4 4 2 3 2 5 2" xfId="4334" xr:uid="{00000000-0005-0000-0000-000025150000}"/>
    <cellStyle name="Normal 4 4 2 3 2 5 2 2" xfId="8556" xr:uid="{00000000-0005-0000-0000-000026150000}"/>
    <cellStyle name="Normal 4 4 2 3 2 5 3" xfId="6411" xr:uid="{00000000-0005-0000-0000-000027150000}"/>
    <cellStyle name="Normal 4 4 2 3 2 6" xfId="2541" xr:uid="{00000000-0005-0000-0000-000028150000}"/>
    <cellStyle name="Normal 4 4 2 3 2 6 2" xfId="6824" xr:uid="{00000000-0005-0000-0000-000029150000}"/>
    <cellStyle name="Normal 4 4 2 3 2 7" xfId="4759" xr:uid="{00000000-0005-0000-0000-00002A150000}"/>
    <cellStyle name="Normal 4 4 2 3 3" xfId="859" xr:uid="{00000000-0005-0000-0000-00002B150000}"/>
    <cellStyle name="Normal 4 4 2 3 3 2" xfId="3094" xr:uid="{00000000-0005-0000-0000-00002C150000}"/>
    <cellStyle name="Normal 4 4 2 3 3 2 2" xfId="7316" xr:uid="{00000000-0005-0000-0000-00002D150000}"/>
    <cellStyle name="Normal 4 4 2 3 3 3" xfId="5171" xr:uid="{00000000-0005-0000-0000-00002E150000}"/>
    <cellStyle name="Normal 4 4 2 3 4" xfId="1277" xr:uid="{00000000-0005-0000-0000-00002F150000}"/>
    <cellStyle name="Normal 4 4 2 3 4 2" xfId="3507" xr:uid="{00000000-0005-0000-0000-000030150000}"/>
    <cellStyle name="Normal 4 4 2 3 4 2 2" xfId="7729" xr:uid="{00000000-0005-0000-0000-000031150000}"/>
    <cellStyle name="Normal 4 4 2 3 4 3" xfId="5584" xr:uid="{00000000-0005-0000-0000-000032150000}"/>
    <cellStyle name="Normal 4 4 2 3 5" xfId="1690" xr:uid="{00000000-0005-0000-0000-000033150000}"/>
    <cellStyle name="Normal 4 4 2 3 5 2" xfId="3920" xr:uid="{00000000-0005-0000-0000-000034150000}"/>
    <cellStyle name="Normal 4 4 2 3 5 2 2" xfId="8142" xr:uid="{00000000-0005-0000-0000-000035150000}"/>
    <cellStyle name="Normal 4 4 2 3 5 3" xfId="5997" xr:uid="{00000000-0005-0000-0000-000036150000}"/>
    <cellStyle name="Normal 4 4 2 3 6" xfId="2104" xr:uid="{00000000-0005-0000-0000-000037150000}"/>
    <cellStyle name="Normal 4 4 2 3 6 2" xfId="4333" xr:uid="{00000000-0005-0000-0000-000038150000}"/>
    <cellStyle name="Normal 4 4 2 3 6 2 2" xfId="8555" xr:uid="{00000000-0005-0000-0000-000039150000}"/>
    <cellStyle name="Normal 4 4 2 3 6 3" xfId="6410" xr:uid="{00000000-0005-0000-0000-00003A150000}"/>
    <cellStyle name="Normal 4 4 2 3 7" xfId="2540" xr:uid="{00000000-0005-0000-0000-00003B150000}"/>
    <cellStyle name="Normal 4 4 2 3 7 2" xfId="6823" xr:uid="{00000000-0005-0000-0000-00003C150000}"/>
    <cellStyle name="Normal 4 4 2 3 8" xfId="4758" xr:uid="{00000000-0005-0000-0000-00003D150000}"/>
    <cellStyle name="Normal 4 4 2 4" xfId="386" xr:uid="{00000000-0005-0000-0000-00003E150000}"/>
    <cellStyle name="Normal 4 4 2 4 2" xfId="861" xr:uid="{00000000-0005-0000-0000-00003F150000}"/>
    <cellStyle name="Normal 4 4 2 4 2 2" xfId="3096" xr:uid="{00000000-0005-0000-0000-000040150000}"/>
    <cellStyle name="Normal 4 4 2 4 2 2 2" xfId="7318" xr:uid="{00000000-0005-0000-0000-000041150000}"/>
    <cellStyle name="Normal 4 4 2 4 2 3" xfId="5173" xr:uid="{00000000-0005-0000-0000-000042150000}"/>
    <cellStyle name="Normal 4 4 2 4 3" xfId="1279" xr:uid="{00000000-0005-0000-0000-000043150000}"/>
    <cellStyle name="Normal 4 4 2 4 3 2" xfId="3509" xr:uid="{00000000-0005-0000-0000-000044150000}"/>
    <cellStyle name="Normal 4 4 2 4 3 2 2" xfId="7731" xr:uid="{00000000-0005-0000-0000-000045150000}"/>
    <cellStyle name="Normal 4 4 2 4 3 3" xfId="5586" xr:uid="{00000000-0005-0000-0000-000046150000}"/>
    <cellStyle name="Normal 4 4 2 4 4" xfId="1692" xr:uid="{00000000-0005-0000-0000-000047150000}"/>
    <cellStyle name="Normal 4 4 2 4 4 2" xfId="3922" xr:uid="{00000000-0005-0000-0000-000048150000}"/>
    <cellStyle name="Normal 4 4 2 4 4 2 2" xfId="8144" xr:uid="{00000000-0005-0000-0000-000049150000}"/>
    <cellStyle name="Normal 4 4 2 4 4 3" xfId="5999" xr:uid="{00000000-0005-0000-0000-00004A150000}"/>
    <cellStyle name="Normal 4 4 2 4 5" xfId="2106" xr:uid="{00000000-0005-0000-0000-00004B150000}"/>
    <cellStyle name="Normal 4 4 2 4 5 2" xfId="4335" xr:uid="{00000000-0005-0000-0000-00004C150000}"/>
    <cellStyle name="Normal 4 4 2 4 5 2 2" xfId="8557" xr:uid="{00000000-0005-0000-0000-00004D150000}"/>
    <cellStyle name="Normal 4 4 2 4 5 3" xfId="6412" xr:uid="{00000000-0005-0000-0000-00004E150000}"/>
    <cellStyle name="Normal 4 4 2 4 6" xfId="2542" xr:uid="{00000000-0005-0000-0000-00004F150000}"/>
    <cellStyle name="Normal 4 4 2 4 6 2" xfId="6825" xr:uid="{00000000-0005-0000-0000-000050150000}"/>
    <cellStyle name="Normal 4 4 2 4 7" xfId="4760" xr:uid="{00000000-0005-0000-0000-000051150000}"/>
    <cellStyle name="Normal 4 4 2 5" xfId="854" xr:uid="{00000000-0005-0000-0000-000052150000}"/>
    <cellStyle name="Normal 4 4 2 5 2" xfId="3089" xr:uid="{00000000-0005-0000-0000-000053150000}"/>
    <cellStyle name="Normal 4 4 2 5 2 2" xfId="7311" xr:uid="{00000000-0005-0000-0000-000054150000}"/>
    <cellStyle name="Normal 4 4 2 5 3" xfId="5166" xr:uid="{00000000-0005-0000-0000-000055150000}"/>
    <cellStyle name="Normal 4 4 2 6" xfId="1272" xr:uid="{00000000-0005-0000-0000-000056150000}"/>
    <cellStyle name="Normal 4 4 2 6 2" xfId="3502" xr:uid="{00000000-0005-0000-0000-000057150000}"/>
    <cellStyle name="Normal 4 4 2 6 2 2" xfId="7724" xr:uid="{00000000-0005-0000-0000-000058150000}"/>
    <cellStyle name="Normal 4 4 2 6 3" xfId="5579" xr:uid="{00000000-0005-0000-0000-000059150000}"/>
    <cellStyle name="Normal 4 4 2 7" xfId="1685" xr:uid="{00000000-0005-0000-0000-00005A150000}"/>
    <cellStyle name="Normal 4 4 2 7 2" xfId="3915" xr:uid="{00000000-0005-0000-0000-00005B150000}"/>
    <cellStyle name="Normal 4 4 2 7 2 2" xfId="8137" xr:uid="{00000000-0005-0000-0000-00005C150000}"/>
    <cellStyle name="Normal 4 4 2 7 3" xfId="5992" xr:uid="{00000000-0005-0000-0000-00005D150000}"/>
    <cellStyle name="Normal 4 4 2 8" xfId="2099" xr:uid="{00000000-0005-0000-0000-00005E150000}"/>
    <cellStyle name="Normal 4 4 2 8 2" xfId="4328" xr:uid="{00000000-0005-0000-0000-00005F150000}"/>
    <cellStyle name="Normal 4 4 2 8 2 2" xfId="8550" xr:uid="{00000000-0005-0000-0000-000060150000}"/>
    <cellStyle name="Normal 4 4 2 8 3" xfId="6405" xr:uid="{00000000-0005-0000-0000-000061150000}"/>
    <cellStyle name="Normal 4 4 2 9" xfId="2535" xr:uid="{00000000-0005-0000-0000-000062150000}"/>
    <cellStyle name="Normal 4 4 2 9 2" xfId="6818" xr:uid="{00000000-0005-0000-0000-000063150000}"/>
    <cellStyle name="Normal 4 4 3" xfId="387" xr:uid="{00000000-0005-0000-0000-000064150000}"/>
    <cellStyle name="Normal 4 4 3 2" xfId="388" xr:uid="{00000000-0005-0000-0000-000065150000}"/>
    <cellStyle name="Normal 4 4 3 2 2" xfId="389" xr:uid="{00000000-0005-0000-0000-000066150000}"/>
    <cellStyle name="Normal 4 4 3 2 2 2" xfId="864" xr:uid="{00000000-0005-0000-0000-000067150000}"/>
    <cellStyle name="Normal 4 4 3 2 2 2 2" xfId="3099" xr:uid="{00000000-0005-0000-0000-000068150000}"/>
    <cellStyle name="Normal 4 4 3 2 2 2 2 2" xfId="7321" xr:uid="{00000000-0005-0000-0000-000069150000}"/>
    <cellStyle name="Normal 4 4 3 2 2 2 3" xfId="5176" xr:uid="{00000000-0005-0000-0000-00006A150000}"/>
    <cellStyle name="Normal 4 4 3 2 2 3" xfId="1282" xr:uid="{00000000-0005-0000-0000-00006B150000}"/>
    <cellStyle name="Normal 4 4 3 2 2 3 2" xfId="3512" xr:uid="{00000000-0005-0000-0000-00006C150000}"/>
    <cellStyle name="Normal 4 4 3 2 2 3 2 2" xfId="7734" xr:uid="{00000000-0005-0000-0000-00006D150000}"/>
    <cellStyle name="Normal 4 4 3 2 2 3 3" xfId="5589" xr:uid="{00000000-0005-0000-0000-00006E150000}"/>
    <cellStyle name="Normal 4 4 3 2 2 4" xfId="1695" xr:uid="{00000000-0005-0000-0000-00006F150000}"/>
    <cellStyle name="Normal 4 4 3 2 2 4 2" xfId="3925" xr:uid="{00000000-0005-0000-0000-000070150000}"/>
    <cellStyle name="Normal 4 4 3 2 2 4 2 2" xfId="8147" xr:uid="{00000000-0005-0000-0000-000071150000}"/>
    <cellStyle name="Normal 4 4 3 2 2 4 3" xfId="6002" xr:uid="{00000000-0005-0000-0000-000072150000}"/>
    <cellStyle name="Normal 4 4 3 2 2 5" xfId="2109" xr:uid="{00000000-0005-0000-0000-000073150000}"/>
    <cellStyle name="Normal 4 4 3 2 2 5 2" xfId="4338" xr:uid="{00000000-0005-0000-0000-000074150000}"/>
    <cellStyle name="Normal 4 4 3 2 2 5 2 2" xfId="8560" xr:uid="{00000000-0005-0000-0000-000075150000}"/>
    <cellStyle name="Normal 4 4 3 2 2 5 3" xfId="6415" xr:uid="{00000000-0005-0000-0000-000076150000}"/>
    <cellStyle name="Normal 4 4 3 2 2 6" xfId="2545" xr:uid="{00000000-0005-0000-0000-000077150000}"/>
    <cellStyle name="Normal 4 4 3 2 2 6 2" xfId="6828" xr:uid="{00000000-0005-0000-0000-000078150000}"/>
    <cellStyle name="Normal 4 4 3 2 2 7" xfId="4763" xr:uid="{00000000-0005-0000-0000-000079150000}"/>
    <cellStyle name="Normal 4 4 3 2 3" xfId="863" xr:uid="{00000000-0005-0000-0000-00007A150000}"/>
    <cellStyle name="Normal 4 4 3 2 3 2" xfId="3098" xr:uid="{00000000-0005-0000-0000-00007B150000}"/>
    <cellStyle name="Normal 4 4 3 2 3 2 2" xfId="7320" xr:uid="{00000000-0005-0000-0000-00007C150000}"/>
    <cellStyle name="Normal 4 4 3 2 3 3" xfId="5175" xr:uid="{00000000-0005-0000-0000-00007D150000}"/>
    <cellStyle name="Normal 4 4 3 2 4" xfId="1281" xr:uid="{00000000-0005-0000-0000-00007E150000}"/>
    <cellStyle name="Normal 4 4 3 2 4 2" xfId="3511" xr:uid="{00000000-0005-0000-0000-00007F150000}"/>
    <cellStyle name="Normal 4 4 3 2 4 2 2" xfId="7733" xr:uid="{00000000-0005-0000-0000-000080150000}"/>
    <cellStyle name="Normal 4 4 3 2 4 3" xfId="5588" xr:uid="{00000000-0005-0000-0000-000081150000}"/>
    <cellStyle name="Normal 4 4 3 2 5" xfId="1694" xr:uid="{00000000-0005-0000-0000-000082150000}"/>
    <cellStyle name="Normal 4 4 3 2 5 2" xfId="3924" xr:uid="{00000000-0005-0000-0000-000083150000}"/>
    <cellStyle name="Normal 4 4 3 2 5 2 2" xfId="8146" xr:uid="{00000000-0005-0000-0000-000084150000}"/>
    <cellStyle name="Normal 4 4 3 2 5 3" xfId="6001" xr:uid="{00000000-0005-0000-0000-000085150000}"/>
    <cellStyle name="Normal 4 4 3 2 6" xfId="2108" xr:uid="{00000000-0005-0000-0000-000086150000}"/>
    <cellStyle name="Normal 4 4 3 2 6 2" xfId="4337" xr:uid="{00000000-0005-0000-0000-000087150000}"/>
    <cellStyle name="Normal 4 4 3 2 6 2 2" xfId="8559" xr:uid="{00000000-0005-0000-0000-000088150000}"/>
    <cellStyle name="Normal 4 4 3 2 6 3" xfId="6414" xr:uid="{00000000-0005-0000-0000-000089150000}"/>
    <cellStyle name="Normal 4 4 3 2 7" xfId="2544" xr:uid="{00000000-0005-0000-0000-00008A150000}"/>
    <cellStyle name="Normal 4 4 3 2 7 2" xfId="6827" xr:uid="{00000000-0005-0000-0000-00008B150000}"/>
    <cellStyle name="Normal 4 4 3 2 8" xfId="4762" xr:uid="{00000000-0005-0000-0000-00008C150000}"/>
    <cellStyle name="Normal 4 4 3 3" xfId="390" xr:uid="{00000000-0005-0000-0000-00008D150000}"/>
    <cellStyle name="Normal 4 4 3 3 2" xfId="865" xr:uid="{00000000-0005-0000-0000-00008E150000}"/>
    <cellStyle name="Normal 4 4 3 3 2 2" xfId="3100" xr:uid="{00000000-0005-0000-0000-00008F150000}"/>
    <cellStyle name="Normal 4 4 3 3 2 2 2" xfId="7322" xr:uid="{00000000-0005-0000-0000-000090150000}"/>
    <cellStyle name="Normal 4 4 3 3 2 3" xfId="5177" xr:uid="{00000000-0005-0000-0000-000091150000}"/>
    <cellStyle name="Normal 4 4 3 3 3" xfId="1283" xr:uid="{00000000-0005-0000-0000-000092150000}"/>
    <cellStyle name="Normal 4 4 3 3 3 2" xfId="3513" xr:uid="{00000000-0005-0000-0000-000093150000}"/>
    <cellStyle name="Normal 4 4 3 3 3 2 2" xfId="7735" xr:uid="{00000000-0005-0000-0000-000094150000}"/>
    <cellStyle name="Normal 4 4 3 3 3 3" xfId="5590" xr:uid="{00000000-0005-0000-0000-000095150000}"/>
    <cellStyle name="Normal 4 4 3 3 4" xfId="1696" xr:uid="{00000000-0005-0000-0000-000096150000}"/>
    <cellStyle name="Normal 4 4 3 3 4 2" xfId="3926" xr:uid="{00000000-0005-0000-0000-000097150000}"/>
    <cellStyle name="Normal 4 4 3 3 4 2 2" xfId="8148" xr:uid="{00000000-0005-0000-0000-000098150000}"/>
    <cellStyle name="Normal 4 4 3 3 4 3" xfId="6003" xr:uid="{00000000-0005-0000-0000-000099150000}"/>
    <cellStyle name="Normal 4 4 3 3 5" xfId="2110" xr:uid="{00000000-0005-0000-0000-00009A150000}"/>
    <cellStyle name="Normal 4 4 3 3 5 2" xfId="4339" xr:uid="{00000000-0005-0000-0000-00009B150000}"/>
    <cellStyle name="Normal 4 4 3 3 5 2 2" xfId="8561" xr:uid="{00000000-0005-0000-0000-00009C150000}"/>
    <cellStyle name="Normal 4 4 3 3 5 3" xfId="6416" xr:uid="{00000000-0005-0000-0000-00009D150000}"/>
    <cellStyle name="Normal 4 4 3 3 6" xfId="2546" xr:uid="{00000000-0005-0000-0000-00009E150000}"/>
    <cellStyle name="Normal 4 4 3 3 6 2" xfId="6829" xr:uid="{00000000-0005-0000-0000-00009F150000}"/>
    <cellStyle name="Normal 4 4 3 3 7" xfId="4764" xr:uid="{00000000-0005-0000-0000-0000A0150000}"/>
    <cellStyle name="Normal 4 4 3 4" xfId="862" xr:uid="{00000000-0005-0000-0000-0000A1150000}"/>
    <cellStyle name="Normal 4 4 3 4 2" xfId="3097" xr:uid="{00000000-0005-0000-0000-0000A2150000}"/>
    <cellStyle name="Normal 4 4 3 4 2 2" xfId="7319" xr:uid="{00000000-0005-0000-0000-0000A3150000}"/>
    <cellStyle name="Normal 4 4 3 4 3" xfId="5174" xr:uid="{00000000-0005-0000-0000-0000A4150000}"/>
    <cellStyle name="Normal 4 4 3 5" xfId="1280" xr:uid="{00000000-0005-0000-0000-0000A5150000}"/>
    <cellStyle name="Normal 4 4 3 5 2" xfId="3510" xr:uid="{00000000-0005-0000-0000-0000A6150000}"/>
    <cellStyle name="Normal 4 4 3 5 2 2" xfId="7732" xr:uid="{00000000-0005-0000-0000-0000A7150000}"/>
    <cellStyle name="Normal 4 4 3 5 3" xfId="5587" xr:uid="{00000000-0005-0000-0000-0000A8150000}"/>
    <cellStyle name="Normal 4 4 3 6" xfId="1693" xr:uid="{00000000-0005-0000-0000-0000A9150000}"/>
    <cellStyle name="Normal 4 4 3 6 2" xfId="3923" xr:uid="{00000000-0005-0000-0000-0000AA150000}"/>
    <cellStyle name="Normal 4 4 3 6 2 2" xfId="8145" xr:uid="{00000000-0005-0000-0000-0000AB150000}"/>
    <cellStyle name="Normal 4 4 3 6 3" xfId="6000" xr:uid="{00000000-0005-0000-0000-0000AC150000}"/>
    <cellStyle name="Normal 4 4 3 7" xfId="2107" xr:uid="{00000000-0005-0000-0000-0000AD150000}"/>
    <cellStyle name="Normal 4 4 3 7 2" xfId="4336" xr:uid="{00000000-0005-0000-0000-0000AE150000}"/>
    <cellStyle name="Normal 4 4 3 7 2 2" xfId="8558" xr:uid="{00000000-0005-0000-0000-0000AF150000}"/>
    <cellStyle name="Normal 4 4 3 7 3" xfId="6413" xr:uid="{00000000-0005-0000-0000-0000B0150000}"/>
    <cellStyle name="Normal 4 4 3 8" xfId="2543" xr:uid="{00000000-0005-0000-0000-0000B1150000}"/>
    <cellStyle name="Normal 4 4 3 8 2" xfId="6826" xr:uid="{00000000-0005-0000-0000-0000B2150000}"/>
    <cellStyle name="Normal 4 4 3 9" xfId="4761" xr:uid="{00000000-0005-0000-0000-0000B3150000}"/>
    <cellStyle name="Normal 4 4 4" xfId="391" xr:uid="{00000000-0005-0000-0000-0000B4150000}"/>
    <cellStyle name="Normal 4 4 4 2" xfId="392" xr:uid="{00000000-0005-0000-0000-0000B5150000}"/>
    <cellStyle name="Normal 4 4 4 2 2" xfId="867" xr:uid="{00000000-0005-0000-0000-0000B6150000}"/>
    <cellStyle name="Normal 4 4 4 2 2 2" xfId="3102" xr:uid="{00000000-0005-0000-0000-0000B7150000}"/>
    <cellStyle name="Normal 4 4 4 2 2 2 2" xfId="7324" xr:uid="{00000000-0005-0000-0000-0000B8150000}"/>
    <cellStyle name="Normal 4 4 4 2 2 3" xfId="5179" xr:uid="{00000000-0005-0000-0000-0000B9150000}"/>
    <cellStyle name="Normal 4 4 4 2 3" xfId="1285" xr:uid="{00000000-0005-0000-0000-0000BA150000}"/>
    <cellStyle name="Normal 4 4 4 2 3 2" xfId="3515" xr:uid="{00000000-0005-0000-0000-0000BB150000}"/>
    <cellStyle name="Normal 4 4 4 2 3 2 2" xfId="7737" xr:uid="{00000000-0005-0000-0000-0000BC150000}"/>
    <cellStyle name="Normal 4 4 4 2 3 3" xfId="5592" xr:uid="{00000000-0005-0000-0000-0000BD150000}"/>
    <cellStyle name="Normal 4 4 4 2 4" xfId="1698" xr:uid="{00000000-0005-0000-0000-0000BE150000}"/>
    <cellStyle name="Normal 4 4 4 2 4 2" xfId="3928" xr:uid="{00000000-0005-0000-0000-0000BF150000}"/>
    <cellStyle name="Normal 4 4 4 2 4 2 2" xfId="8150" xr:uid="{00000000-0005-0000-0000-0000C0150000}"/>
    <cellStyle name="Normal 4 4 4 2 4 3" xfId="6005" xr:uid="{00000000-0005-0000-0000-0000C1150000}"/>
    <cellStyle name="Normal 4 4 4 2 5" xfId="2112" xr:uid="{00000000-0005-0000-0000-0000C2150000}"/>
    <cellStyle name="Normal 4 4 4 2 5 2" xfId="4341" xr:uid="{00000000-0005-0000-0000-0000C3150000}"/>
    <cellStyle name="Normal 4 4 4 2 5 2 2" xfId="8563" xr:uid="{00000000-0005-0000-0000-0000C4150000}"/>
    <cellStyle name="Normal 4 4 4 2 5 3" xfId="6418" xr:uid="{00000000-0005-0000-0000-0000C5150000}"/>
    <cellStyle name="Normal 4 4 4 2 6" xfId="2548" xr:uid="{00000000-0005-0000-0000-0000C6150000}"/>
    <cellStyle name="Normal 4 4 4 2 6 2" xfId="6831" xr:uid="{00000000-0005-0000-0000-0000C7150000}"/>
    <cellStyle name="Normal 4 4 4 2 7" xfId="4766" xr:uid="{00000000-0005-0000-0000-0000C8150000}"/>
    <cellStyle name="Normal 4 4 4 3" xfId="866" xr:uid="{00000000-0005-0000-0000-0000C9150000}"/>
    <cellStyle name="Normal 4 4 4 3 2" xfId="3101" xr:uid="{00000000-0005-0000-0000-0000CA150000}"/>
    <cellStyle name="Normal 4 4 4 3 2 2" xfId="7323" xr:uid="{00000000-0005-0000-0000-0000CB150000}"/>
    <cellStyle name="Normal 4 4 4 3 3" xfId="5178" xr:uid="{00000000-0005-0000-0000-0000CC150000}"/>
    <cellStyle name="Normal 4 4 4 4" xfId="1284" xr:uid="{00000000-0005-0000-0000-0000CD150000}"/>
    <cellStyle name="Normal 4 4 4 4 2" xfId="3514" xr:uid="{00000000-0005-0000-0000-0000CE150000}"/>
    <cellStyle name="Normal 4 4 4 4 2 2" xfId="7736" xr:uid="{00000000-0005-0000-0000-0000CF150000}"/>
    <cellStyle name="Normal 4 4 4 4 3" xfId="5591" xr:uid="{00000000-0005-0000-0000-0000D0150000}"/>
    <cellStyle name="Normal 4 4 4 5" xfId="1697" xr:uid="{00000000-0005-0000-0000-0000D1150000}"/>
    <cellStyle name="Normal 4 4 4 5 2" xfId="3927" xr:uid="{00000000-0005-0000-0000-0000D2150000}"/>
    <cellStyle name="Normal 4 4 4 5 2 2" xfId="8149" xr:uid="{00000000-0005-0000-0000-0000D3150000}"/>
    <cellStyle name="Normal 4 4 4 5 3" xfId="6004" xr:uid="{00000000-0005-0000-0000-0000D4150000}"/>
    <cellStyle name="Normal 4 4 4 6" xfId="2111" xr:uid="{00000000-0005-0000-0000-0000D5150000}"/>
    <cellStyle name="Normal 4 4 4 6 2" xfId="4340" xr:uid="{00000000-0005-0000-0000-0000D6150000}"/>
    <cellStyle name="Normal 4 4 4 6 2 2" xfId="8562" xr:uid="{00000000-0005-0000-0000-0000D7150000}"/>
    <cellStyle name="Normal 4 4 4 6 3" xfId="6417" xr:uid="{00000000-0005-0000-0000-0000D8150000}"/>
    <cellStyle name="Normal 4 4 4 7" xfId="2547" xr:uid="{00000000-0005-0000-0000-0000D9150000}"/>
    <cellStyle name="Normal 4 4 4 7 2" xfId="6830" xr:uid="{00000000-0005-0000-0000-0000DA150000}"/>
    <cellStyle name="Normal 4 4 4 8" xfId="4765" xr:uid="{00000000-0005-0000-0000-0000DB150000}"/>
    <cellStyle name="Normal 4 4 5" xfId="393" xr:uid="{00000000-0005-0000-0000-0000DC150000}"/>
    <cellStyle name="Normal 4 4 5 2" xfId="868" xr:uid="{00000000-0005-0000-0000-0000DD150000}"/>
    <cellStyle name="Normal 4 4 5 2 2" xfId="3103" xr:uid="{00000000-0005-0000-0000-0000DE150000}"/>
    <cellStyle name="Normal 4 4 5 2 2 2" xfId="7325" xr:uid="{00000000-0005-0000-0000-0000DF150000}"/>
    <cellStyle name="Normal 4 4 5 2 3" xfId="5180" xr:uid="{00000000-0005-0000-0000-0000E0150000}"/>
    <cellStyle name="Normal 4 4 5 3" xfId="1286" xr:uid="{00000000-0005-0000-0000-0000E1150000}"/>
    <cellStyle name="Normal 4 4 5 3 2" xfId="3516" xr:uid="{00000000-0005-0000-0000-0000E2150000}"/>
    <cellStyle name="Normal 4 4 5 3 2 2" xfId="7738" xr:uid="{00000000-0005-0000-0000-0000E3150000}"/>
    <cellStyle name="Normal 4 4 5 3 3" xfId="5593" xr:uid="{00000000-0005-0000-0000-0000E4150000}"/>
    <cellStyle name="Normal 4 4 5 4" xfId="1699" xr:uid="{00000000-0005-0000-0000-0000E5150000}"/>
    <cellStyle name="Normal 4 4 5 4 2" xfId="3929" xr:uid="{00000000-0005-0000-0000-0000E6150000}"/>
    <cellStyle name="Normal 4 4 5 4 2 2" xfId="8151" xr:uid="{00000000-0005-0000-0000-0000E7150000}"/>
    <cellStyle name="Normal 4 4 5 4 3" xfId="6006" xr:uid="{00000000-0005-0000-0000-0000E8150000}"/>
    <cellStyle name="Normal 4 4 5 5" xfId="2113" xr:uid="{00000000-0005-0000-0000-0000E9150000}"/>
    <cellStyle name="Normal 4 4 5 5 2" xfId="4342" xr:uid="{00000000-0005-0000-0000-0000EA150000}"/>
    <cellStyle name="Normal 4 4 5 5 2 2" xfId="8564" xr:uid="{00000000-0005-0000-0000-0000EB150000}"/>
    <cellStyle name="Normal 4 4 5 5 3" xfId="6419" xr:uid="{00000000-0005-0000-0000-0000EC150000}"/>
    <cellStyle name="Normal 4 4 5 6" xfId="2549" xr:uid="{00000000-0005-0000-0000-0000ED150000}"/>
    <cellStyle name="Normal 4 4 5 6 2" xfId="6832" xr:uid="{00000000-0005-0000-0000-0000EE150000}"/>
    <cellStyle name="Normal 4 4 5 7" xfId="4767" xr:uid="{00000000-0005-0000-0000-0000EF150000}"/>
    <cellStyle name="Normal 4 4 6" xfId="853" xr:uid="{00000000-0005-0000-0000-0000F0150000}"/>
    <cellStyle name="Normal 4 4 6 2" xfId="3088" xr:uid="{00000000-0005-0000-0000-0000F1150000}"/>
    <cellStyle name="Normal 4 4 6 2 2" xfId="7310" xr:uid="{00000000-0005-0000-0000-0000F2150000}"/>
    <cellStyle name="Normal 4 4 6 3" xfId="5165" xr:uid="{00000000-0005-0000-0000-0000F3150000}"/>
    <cellStyle name="Normal 4 4 7" xfId="1271" xr:uid="{00000000-0005-0000-0000-0000F4150000}"/>
    <cellStyle name="Normal 4 4 7 2" xfId="3501" xr:uid="{00000000-0005-0000-0000-0000F5150000}"/>
    <cellStyle name="Normal 4 4 7 2 2" xfId="7723" xr:uid="{00000000-0005-0000-0000-0000F6150000}"/>
    <cellStyle name="Normal 4 4 7 3" xfId="5578" xr:uid="{00000000-0005-0000-0000-0000F7150000}"/>
    <cellStyle name="Normal 4 4 8" xfId="1684" xr:uid="{00000000-0005-0000-0000-0000F8150000}"/>
    <cellStyle name="Normal 4 4 8 2" xfId="3914" xr:uid="{00000000-0005-0000-0000-0000F9150000}"/>
    <cellStyle name="Normal 4 4 8 2 2" xfId="8136" xr:uid="{00000000-0005-0000-0000-0000FA150000}"/>
    <cellStyle name="Normal 4 4 8 3" xfId="5991" xr:uid="{00000000-0005-0000-0000-0000FB150000}"/>
    <cellStyle name="Normal 4 4 9" xfId="2098" xr:uid="{00000000-0005-0000-0000-0000FC150000}"/>
    <cellStyle name="Normal 4 4 9 2" xfId="4327" xr:uid="{00000000-0005-0000-0000-0000FD150000}"/>
    <cellStyle name="Normal 4 4 9 2 2" xfId="8549" xr:uid="{00000000-0005-0000-0000-0000FE150000}"/>
    <cellStyle name="Normal 4 4 9 3" xfId="6404" xr:uid="{00000000-0005-0000-0000-0000FF150000}"/>
    <cellStyle name="Normal 4 5" xfId="394" xr:uid="{00000000-0005-0000-0000-000000160000}"/>
    <cellStyle name="Normal 4 6" xfId="395" xr:uid="{00000000-0005-0000-0000-000001160000}"/>
    <cellStyle name="Normal 4 6 10" xfId="4768" xr:uid="{00000000-0005-0000-0000-000002160000}"/>
    <cellStyle name="Normal 4 6 2" xfId="396" xr:uid="{00000000-0005-0000-0000-000003160000}"/>
    <cellStyle name="Normal 4 6 2 2" xfId="397" xr:uid="{00000000-0005-0000-0000-000004160000}"/>
    <cellStyle name="Normal 4 6 2 2 2" xfId="398" xr:uid="{00000000-0005-0000-0000-000005160000}"/>
    <cellStyle name="Normal 4 6 2 2 2 2" xfId="872" xr:uid="{00000000-0005-0000-0000-000006160000}"/>
    <cellStyle name="Normal 4 6 2 2 2 2 2" xfId="3107" xr:uid="{00000000-0005-0000-0000-000007160000}"/>
    <cellStyle name="Normal 4 6 2 2 2 2 2 2" xfId="7329" xr:uid="{00000000-0005-0000-0000-000008160000}"/>
    <cellStyle name="Normal 4 6 2 2 2 2 3" xfId="5184" xr:uid="{00000000-0005-0000-0000-000009160000}"/>
    <cellStyle name="Normal 4 6 2 2 2 3" xfId="1290" xr:uid="{00000000-0005-0000-0000-00000A160000}"/>
    <cellStyle name="Normal 4 6 2 2 2 3 2" xfId="3520" xr:uid="{00000000-0005-0000-0000-00000B160000}"/>
    <cellStyle name="Normal 4 6 2 2 2 3 2 2" xfId="7742" xr:uid="{00000000-0005-0000-0000-00000C160000}"/>
    <cellStyle name="Normal 4 6 2 2 2 3 3" xfId="5597" xr:uid="{00000000-0005-0000-0000-00000D160000}"/>
    <cellStyle name="Normal 4 6 2 2 2 4" xfId="1703" xr:uid="{00000000-0005-0000-0000-00000E160000}"/>
    <cellStyle name="Normal 4 6 2 2 2 4 2" xfId="3933" xr:uid="{00000000-0005-0000-0000-00000F160000}"/>
    <cellStyle name="Normal 4 6 2 2 2 4 2 2" xfId="8155" xr:uid="{00000000-0005-0000-0000-000010160000}"/>
    <cellStyle name="Normal 4 6 2 2 2 4 3" xfId="6010" xr:uid="{00000000-0005-0000-0000-000011160000}"/>
    <cellStyle name="Normal 4 6 2 2 2 5" xfId="2117" xr:uid="{00000000-0005-0000-0000-000012160000}"/>
    <cellStyle name="Normal 4 6 2 2 2 5 2" xfId="4346" xr:uid="{00000000-0005-0000-0000-000013160000}"/>
    <cellStyle name="Normal 4 6 2 2 2 5 2 2" xfId="8568" xr:uid="{00000000-0005-0000-0000-000014160000}"/>
    <cellStyle name="Normal 4 6 2 2 2 5 3" xfId="6423" xr:uid="{00000000-0005-0000-0000-000015160000}"/>
    <cellStyle name="Normal 4 6 2 2 2 6" xfId="2553" xr:uid="{00000000-0005-0000-0000-000016160000}"/>
    <cellStyle name="Normal 4 6 2 2 2 6 2" xfId="6836" xr:uid="{00000000-0005-0000-0000-000017160000}"/>
    <cellStyle name="Normal 4 6 2 2 2 7" xfId="4771" xr:uid="{00000000-0005-0000-0000-000018160000}"/>
    <cellStyle name="Normal 4 6 2 2 3" xfId="871" xr:uid="{00000000-0005-0000-0000-000019160000}"/>
    <cellStyle name="Normal 4 6 2 2 3 2" xfId="3106" xr:uid="{00000000-0005-0000-0000-00001A160000}"/>
    <cellStyle name="Normal 4 6 2 2 3 2 2" xfId="7328" xr:uid="{00000000-0005-0000-0000-00001B160000}"/>
    <cellStyle name="Normal 4 6 2 2 3 3" xfId="5183" xr:uid="{00000000-0005-0000-0000-00001C160000}"/>
    <cellStyle name="Normal 4 6 2 2 4" xfId="1289" xr:uid="{00000000-0005-0000-0000-00001D160000}"/>
    <cellStyle name="Normal 4 6 2 2 4 2" xfId="3519" xr:uid="{00000000-0005-0000-0000-00001E160000}"/>
    <cellStyle name="Normal 4 6 2 2 4 2 2" xfId="7741" xr:uid="{00000000-0005-0000-0000-00001F160000}"/>
    <cellStyle name="Normal 4 6 2 2 4 3" xfId="5596" xr:uid="{00000000-0005-0000-0000-000020160000}"/>
    <cellStyle name="Normal 4 6 2 2 5" xfId="1702" xr:uid="{00000000-0005-0000-0000-000021160000}"/>
    <cellStyle name="Normal 4 6 2 2 5 2" xfId="3932" xr:uid="{00000000-0005-0000-0000-000022160000}"/>
    <cellStyle name="Normal 4 6 2 2 5 2 2" xfId="8154" xr:uid="{00000000-0005-0000-0000-000023160000}"/>
    <cellStyle name="Normal 4 6 2 2 5 3" xfId="6009" xr:uid="{00000000-0005-0000-0000-000024160000}"/>
    <cellStyle name="Normal 4 6 2 2 6" xfId="2116" xr:uid="{00000000-0005-0000-0000-000025160000}"/>
    <cellStyle name="Normal 4 6 2 2 6 2" xfId="4345" xr:uid="{00000000-0005-0000-0000-000026160000}"/>
    <cellStyle name="Normal 4 6 2 2 6 2 2" xfId="8567" xr:uid="{00000000-0005-0000-0000-000027160000}"/>
    <cellStyle name="Normal 4 6 2 2 6 3" xfId="6422" xr:uid="{00000000-0005-0000-0000-000028160000}"/>
    <cellStyle name="Normal 4 6 2 2 7" xfId="2552" xr:uid="{00000000-0005-0000-0000-000029160000}"/>
    <cellStyle name="Normal 4 6 2 2 7 2" xfId="6835" xr:uid="{00000000-0005-0000-0000-00002A160000}"/>
    <cellStyle name="Normal 4 6 2 2 8" xfId="4770" xr:uid="{00000000-0005-0000-0000-00002B160000}"/>
    <cellStyle name="Normal 4 6 2 3" xfId="399" xr:uid="{00000000-0005-0000-0000-00002C160000}"/>
    <cellStyle name="Normal 4 6 2 3 2" xfId="873" xr:uid="{00000000-0005-0000-0000-00002D160000}"/>
    <cellStyle name="Normal 4 6 2 3 2 2" xfId="3108" xr:uid="{00000000-0005-0000-0000-00002E160000}"/>
    <cellStyle name="Normal 4 6 2 3 2 2 2" xfId="7330" xr:uid="{00000000-0005-0000-0000-00002F160000}"/>
    <cellStyle name="Normal 4 6 2 3 2 3" xfId="5185" xr:uid="{00000000-0005-0000-0000-000030160000}"/>
    <cellStyle name="Normal 4 6 2 3 3" xfId="1291" xr:uid="{00000000-0005-0000-0000-000031160000}"/>
    <cellStyle name="Normal 4 6 2 3 3 2" xfId="3521" xr:uid="{00000000-0005-0000-0000-000032160000}"/>
    <cellStyle name="Normal 4 6 2 3 3 2 2" xfId="7743" xr:uid="{00000000-0005-0000-0000-000033160000}"/>
    <cellStyle name="Normal 4 6 2 3 3 3" xfId="5598" xr:uid="{00000000-0005-0000-0000-000034160000}"/>
    <cellStyle name="Normal 4 6 2 3 4" xfId="1704" xr:uid="{00000000-0005-0000-0000-000035160000}"/>
    <cellStyle name="Normal 4 6 2 3 4 2" xfId="3934" xr:uid="{00000000-0005-0000-0000-000036160000}"/>
    <cellStyle name="Normal 4 6 2 3 4 2 2" xfId="8156" xr:uid="{00000000-0005-0000-0000-000037160000}"/>
    <cellStyle name="Normal 4 6 2 3 4 3" xfId="6011" xr:uid="{00000000-0005-0000-0000-000038160000}"/>
    <cellStyle name="Normal 4 6 2 3 5" xfId="2118" xr:uid="{00000000-0005-0000-0000-000039160000}"/>
    <cellStyle name="Normal 4 6 2 3 5 2" xfId="4347" xr:uid="{00000000-0005-0000-0000-00003A160000}"/>
    <cellStyle name="Normal 4 6 2 3 5 2 2" xfId="8569" xr:uid="{00000000-0005-0000-0000-00003B160000}"/>
    <cellStyle name="Normal 4 6 2 3 5 3" xfId="6424" xr:uid="{00000000-0005-0000-0000-00003C160000}"/>
    <cellStyle name="Normal 4 6 2 3 6" xfId="2554" xr:uid="{00000000-0005-0000-0000-00003D160000}"/>
    <cellStyle name="Normal 4 6 2 3 6 2" xfId="6837" xr:uid="{00000000-0005-0000-0000-00003E160000}"/>
    <cellStyle name="Normal 4 6 2 3 7" xfId="4772" xr:uid="{00000000-0005-0000-0000-00003F160000}"/>
    <cellStyle name="Normal 4 6 2 4" xfId="870" xr:uid="{00000000-0005-0000-0000-000040160000}"/>
    <cellStyle name="Normal 4 6 2 4 2" xfId="3105" xr:uid="{00000000-0005-0000-0000-000041160000}"/>
    <cellStyle name="Normal 4 6 2 4 2 2" xfId="7327" xr:uid="{00000000-0005-0000-0000-000042160000}"/>
    <cellStyle name="Normal 4 6 2 4 3" xfId="5182" xr:uid="{00000000-0005-0000-0000-000043160000}"/>
    <cellStyle name="Normal 4 6 2 5" xfId="1288" xr:uid="{00000000-0005-0000-0000-000044160000}"/>
    <cellStyle name="Normal 4 6 2 5 2" xfId="3518" xr:uid="{00000000-0005-0000-0000-000045160000}"/>
    <cellStyle name="Normal 4 6 2 5 2 2" xfId="7740" xr:uid="{00000000-0005-0000-0000-000046160000}"/>
    <cellStyle name="Normal 4 6 2 5 3" xfId="5595" xr:uid="{00000000-0005-0000-0000-000047160000}"/>
    <cellStyle name="Normal 4 6 2 6" xfId="1701" xr:uid="{00000000-0005-0000-0000-000048160000}"/>
    <cellStyle name="Normal 4 6 2 6 2" xfId="3931" xr:uid="{00000000-0005-0000-0000-000049160000}"/>
    <cellStyle name="Normal 4 6 2 6 2 2" xfId="8153" xr:uid="{00000000-0005-0000-0000-00004A160000}"/>
    <cellStyle name="Normal 4 6 2 6 3" xfId="6008" xr:uid="{00000000-0005-0000-0000-00004B160000}"/>
    <cellStyle name="Normal 4 6 2 7" xfId="2115" xr:uid="{00000000-0005-0000-0000-00004C160000}"/>
    <cellStyle name="Normal 4 6 2 7 2" xfId="4344" xr:uid="{00000000-0005-0000-0000-00004D160000}"/>
    <cellStyle name="Normal 4 6 2 7 2 2" xfId="8566" xr:uid="{00000000-0005-0000-0000-00004E160000}"/>
    <cellStyle name="Normal 4 6 2 7 3" xfId="6421" xr:uid="{00000000-0005-0000-0000-00004F160000}"/>
    <cellStyle name="Normal 4 6 2 8" xfId="2551" xr:uid="{00000000-0005-0000-0000-000050160000}"/>
    <cellStyle name="Normal 4 6 2 8 2" xfId="6834" xr:uid="{00000000-0005-0000-0000-000051160000}"/>
    <cellStyle name="Normal 4 6 2 9" xfId="4769" xr:uid="{00000000-0005-0000-0000-000052160000}"/>
    <cellStyle name="Normal 4 6 3" xfId="400" xr:uid="{00000000-0005-0000-0000-000053160000}"/>
    <cellStyle name="Normal 4 6 3 2" xfId="401" xr:uid="{00000000-0005-0000-0000-000054160000}"/>
    <cellStyle name="Normal 4 6 3 2 2" xfId="875" xr:uid="{00000000-0005-0000-0000-000055160000}"/>
    <cellStyle name="Normal 4 6 3 2 2 2" xfId="3110" xr:uid="{00000000-0005-0000-0000-000056160000}"/>
    <cellStyle name="Normal 4 6 3 2 2 2 2" xfId="7332" xr:uid="{00000000-0005-0000-0000-000057160000}"/>
    <cellStyle name="Normal 4 6 3 2 2 3" xfId="5187" xr:uid="{00000000-0005-0000-0000-000058160000}"/>
    <cellStyle name="Normal 4 6 3 2 3" xfId="1293" xr:uid="{00000000-0005-0000-0000-000059160000}"/>
    <cellStyle name="Normal 4 6 3 2 3 2" xfId="3523" xr:uid="{00000000-0005-0000-0000-00005A160000}"/>
    <cellStyle name="Normal 4 6 3 2 3 2 2" xfId="7745" xr:uid="{00000000-0005-0000-0000-00005B160000}"/>
    <cellStyle name="Normal 4 6 3 2 3 3" xfId="5600" xr:uid="{00000000-0005-0000-0000-00005C160000}"/>
    <cellStyle name="Normal 4 6 3 2 4" xfId="1706" xr:uid="{00000000-0005-0000-0000-00005D160000}"/>
    <cellStyle name="Normal 4 6 3 2 4 2" xfId="3936" xr:uid="{00000000-0005-0000-0000-00005E160000}"/>
    <cellStyle name="Normal 4 6 3 2 4 2 2" xfId="8158" xr:uid="{00000000-0005-0000-0000-00005F160000}"/>
    <cellStyle name="Normal 4 6 3 2 4 3" xfId="6013" xr:uid="{00000000-0005-0000-0000-000060160000}"/>
    <cellStyle name="Normal 4 6 3 2 5" xfId="2120" xr:uid="{00000000-0005-0000-0000-000061160000}"/>
    <cellStyle name="Normal 4 6 3 2 5 2" xfId="4349" xr:uid="{00000000-0005-0000-0000-000062160000}"/>
    <cellStyle name="Normal 4 6 3 2 5 2 2" xfId="8571" xr:uid="{00000000-0005-0000-0000-000063160000}"/>
    <cellStyle name="Normal 4 6 3 2 5 3" xfId="6426" xr:uid="{00000000-0005-0000-0000-000064160000}"/>
    <cellStyle name="Normal 4 6 3 2 6" xfId="2556" xr:uid="{00000000-0005-0000-0000-000065160000}"/>
    <cellStyle name="Normal 4 6 3 2 6 2" xfId="6839" xr:uid="{00000000-0005-0000-0000-000066160000}"/>
    <cellStyle name="Normal 4 6 3 2 7" xfId="4774" xr:uid="{00000000-0005-0000-0000-000067160000}"/>
    <cellStyle name="Normal 4 6 3 3" xfId="874" xr:uid="{00000000-0005-0000-0000-000068160000}"/>
    <cellStyle name="Normal 4 6 3 3 2" xfId="3109" xr:uid="{00000000-0005-0000-0000-000069160000}"/>
    <cellStyle name="Normal 4 6 3 3 2 2" xfId="7331" xr:uid="{00000000-0005-0000-0000-00006A160000}"/>
    <cellStyle name="Normal 4 6 3 3 3" xfId="5186" xr:uid="{00000000-0005-0000-0000-00006B160000}"/>
    <cellStyle name="Normal 4 6 3 4" xfId="1292" xr:uid="{00000000-0005-0000-0000-00006C160000}"/>
    <cellStyle name="Normal 4 6 3 4 2" xfId="3522" xr:uid="{00000000-0005-0000-0000-00006D160000}"/>
    <cellStyle name="Normal 4 6 3 4 2 2" xfId="7744" xr:uid="{00000000-0005-0000-0000-00006E160000}"/>
    <cellStyle name="Normal 4 6 3 4 3" xfId="5599" xr:uid="{00000000-0005-0000-0000-00006F160000}"/>
    <cellStyle name="Normal 4 6 3 5" xfId="1705" xr:uid="{00000000-0005-0000-0000-000070160000}"/>
    <cellStyle name="Normal 4 6 3 5 2" xfId="3935" xr:uid="{00000000-0005-0000-0000-000071160000}"/>
    <cellStyle name="Normal 4 6 3 5 2 2" xfId="8157" xr:uid="{00000000-0005-0000-0000-000072160000}"/>
    <cellStyle name="Normal 4 6 3 5 3" xfId="6012" xr:uid="{00000000-0005-0000-0000-000073160000}"/>
    <cellStyle name="Normal 4 6 3 6" xfId="2119" xr:uid="{00000000-0005-0000-0000-000074160000}"/>
    <cellStyle name="Normal 4 6 3 6 2" xfId="4348" xr:uid="{00000000-0005-0000-0000-000075160000}"/>
    <cellStyle name="Normal 4 6 3 6 2 2" xfId="8570" xr:uid="{00000000-0005-0000-0000-000076160000}"/>
    <cellStyle name="Normal 4 6 3 6 3" xfId="6425" xr:uid="{00000000-0005-0000-0000-000077160000}"/>
    <cellStyle name="Normal 4 6 3 7" xfId="2555" xr:uid="{00000000-0005-0000-0000-000078160000}"/>
    <cellStyle name="Normal 4 6 3 7 2" xfId="6838" xr:uid="{00000000-0005-0000-0000-000079160000}"/>
    <cellStyle name="Normal 4 6 3 8" xfId="4773" xr:uid="{00000000-0005-0000-0000-00007A160000}"/>
    <cellStyle name="Normal 4 6 4" xfId="402" xr:uid="{00000000-0005-0000-0000-00007B160000}"/>
    <cellStyle name="Normal 4 6 4 2" xfId="876" xr:uid="{00000000-0005-0000-0000-00007C160000}"/>
    <cellStyle name="Normal 4 6 4 2 2" xfId="3111" xr:uid="{00000000-0005-0000-0000-00007D160000}"/>
    <cellStyle name="Normal 4 6 4 2 2 2" xfId="7333" xr:uid="{00000000-0005-0000-0000-00007E160000}"/>
    <cellStyle name="Normal 4 6 4 2 3" xfId="5188" xr:uid="{00000000-0005-0000-0000-00007F160000}"/>
    <cellStyle name="Normal 4 6 4 3" xfId="1294" xr:uid="{00000000-0005-0000-0000-000080160000}"/>
    <cellStyle name="Normal 4 6 4 3 2" xfId="3524" xr:uid="{00000000-0005-0000-0000-000081160000}"/>
    <cellStyle name="Normal 4 6 4 3 2 2" xfId="7746" xr:uid="{00000000-0005-0000-0000-000082160000}"/>
    <cellStyle name="Normal 4 6 4 3 3" xfId="5601" xr:uid="{00000000-0005-0000-0000-000083160000}"/>
    <cellStyle name="Normal 4 6 4 4" xfId="1707" xr:uid="{00000000-0005-0000-0000-000084160000}"/>
    <cellStyle name="Normal 4 6 4 4 2" xfId="3937" xr:uid="{00000000-0005-0000-0000-000085160000}"/>
    <cellStyle name="Normal 4 6 4 4 2 2" xfId="8159" xr:uid="{00000000-0005-0000-0000-000086160000}"/>
    <cellStyle name="Normal 4 6 4 4 3" xfId="6014" xr:uid="{00000000-0005-0000-0000-000087160000}"/>
    <cellStyle name="Normal 4 6 4 5" xfId="2121" xr:uid="{00000000-0005-0000-0000-000088160000}"/>
    <cellStyle name="Normal 4 6 4 5 2" xfId="4350" xr:uid="{00000000-0005-0000-0000-000089160000}"/>
    <cellStyle name="Normal 4 6 4 5 2 2" xfId="8572" xr:uid="{00000000-0005-0000-0000-00008A160000}"/>
    <cellStyle name="Normal 4 6 4 5 3" xfId="6427" xr:uid="{00000000-0005-0000-0000-00008B160000}"/>
    <cellStyle name="Normal 4 6 4 6" xfId="2557" xr:uid="{00000000-0005-0000-0000-00008C160000}"/>
    <cellStyle name="Normal 4 6 4 6 2" xfId="6840" xr:uid="{00000000-0005-0000-0000-00008D160000}"/>
    <cellStyle name="Normal 4 6 4 7" xfId="4775" xr:uid="{00000000-0005-0000-0000-00008E160000}"/>
    <cellStyle name="Normal 4 6 5" xfId="869" xr:uid="{00000000-0005-0000-0000-00008F160000}"/>
    <cellStyle name="Normal 4 6 5 2" xfId="3104" xr:uid="{00000000-0005-0000-0000-000090160000}"/>
    <cellStyle name="Normal 4 6 5 2 2" xfId="7326" xr:uid="{00000000-0005-0000-0000-000091160000}"/>
    <cellStyle name="Normal 4 6 5 3" xfId="5181" xr:uid="{00000000-0005-0000-0000-000092160000}"/>
    <cellStyle name="Normal 4 6 6" xfId="1287" xr:uid="{00000000-0005-0000-0000-000093160000}"/>
    <cellStyle name="Normal 4 6 6 2" xfId="3517" xr:uid="{00000000-0005-0000-0000-000094160000}"/>
    <cellStyle name="Normal 4 6 6 2 2" xfId="7739" xr:uid="{00000000-0005-0000-0000-000095160000}"/>
    <cellStyle name="Normal 4 6 6 3" xfId="5594" xr:uid="{00000000-0005-0000-0000-000096160000}"/>
    <cellStyle name="Normal 4 6 7" xfId="1700" xr:uid="{00000000-0005-0000-0000-000097160000}"/>
    <cellStyle name="Normal 4 6 7 2" xfId="3930" xr:uid="{00000000-0005-0000-0000-000098160000}"/>
    <cellStyle name="Normal 4 6 7 2 2" xfId="8152" xr:uid="{00000000-0005-0000-0000-000099160000}"/>
    <cellStyle name="Normal 4 6 7 3" xfId="6007" xr:uid="{00000000-0005-0000-0000-00009A160000}"/>
    <cellStyle name="Normal 4 6 8" xfId="2114" xr:uid="{00000000-0005-0000-0000-00009B160000}"/>
    <cellStyle name="Normal 4 6 8 2" xfId="4343" xr:uid="{00000000-0005-0000-0000-00009C160000}"/>
    <cellStyle name="Normal 4 6 8 2 2" xfId="8565" xr:uid="{00000000-0005-0000-0000-00009D160000}"/>
    <cellStyle name="Normal 4 6 8 3" xfId="6420" xr:uid="{00000000-0005-0000-0000-00009E160000}"/>
    <cellStyle name="Normal 4 6 9" xfId="2550" xr:uid="{00000000-0005-0000-0000-00009F160000}"/>
    <cellStyle name="Normal 4 6 9 2" xfId="6833" xr:uid="{00000000-0005-0000-0000-0000A0160000}"/>
    <cellStyle name="Normal 4 7" xfId="403" xr:uid="{00000000-0005-0000-0000-0000A1160000}"/>
    <cellStyle name="Normal 4 7 2" xfId="404" xr:uid="{00000000-0005-0000-0000-0000A2160000}"/>
    <cellStyle name="Normal 4 7 2 2" xfId="878" xr:uid="{00000000-0005-0000-0000-0000A3160000}"/>
    <cellStyle name="Normal 4 7 2 2 2" xfId="3113" xr:uid="{00000000-0005-0000-0000-0000A4160000}"/>
    <cellStyle name="Normal 4 7 2 2 2 2" xfId="7335" xr:uid="{00000000-0005-0000-0000-0000A5160000}"/>
    <cellStyle name="Normal 4 7 2 2 3" xfId="5190" xr:uid="{00000000-0005-0000-0000-0000A6160000}"/>
    <cellStyle name="Normal 4 7 2 3" xfId="1296" xr:uid="{00000000-0005-0000-0000-0000A7160000}"/>
    <cellStyle name="Normal 4 7 2 3 2" xfId="3526" xr:uid="{00000000-0005-0000-0000-0000A8160000}"/>
    <cellStyle name="Normal 4 7 2 3 2 2" xfId="7748" xr:uid="{00000000-0005-0000-0000-0000A9160000}"/>
    <cellStyle name="Normal 4 7 2 3 3" xfId="5603" xr:uid="{00000000-0005-0000-0000-0000AA160000}"/>
    <cellStyle name="Normal 4 7 2 4" xfId="1709" xr:uid="{00000000-0005-0000-0000-0000AB160000}"/>
    <cellStyle name="Normal 4 7 2 4 2" xfId="3939" xr:uid="{00000000-0005-0000-0000-0000AC160000}"/>
    <cellStyle name="Normal 4 7 2 4 2 2" xfId="8161" xr:uid="{00000000-0005-0000-0000-0000AD160000}"/>
    <cellStyle name="Normal 4 7 2 4 3" xfId="6016" xr:uid="{00000000-0005-0000-0000-0000AE160000}"/>
    <cellStyle name="Normal 4 7 2 5" xfId="2123" xr:uid="{00000000-0005-0000-0000-0000AF160000}"/>
    <cellStyle name="Normal 4 7 2 5 2" xfId="4352" xr:uid="{00000000-0005-0000-0000-0000B0160000}"/>
    <cellStyle name="Normal 4 7 2 5 2 2" xfId="8574" xr:uid="{00000000-0005-0000-0000-0000B1160000}"/>
    <cellStyle name="Normal 4 7 2 5 3" xfId="6429" xr:uid="{00000000-0005-0000-0000-0000B2160000}"/>
    <cellStyle name="Normal 4 7 2 6" xfId="2559" xr:uid="{00000000-0005-0000-0000-0000B3160000}"/>
    <cellStyle name="Normal 4 7 2 6 2" xfId="6842" xr:uid="{00000000-0005-0000-0000-0000B4160000}"/>
    <cellStyle name="Normal 4 7 2 7" xfId="4777" xr:uid="{00000000-0005-0000-0000-0000B5160000}"/>
    <cellStyle name="Normal 4 7 3" xfId="877" xr:uid="{00000000-0005-0000-0000-0000B6160000}"/>
    <cellStyle name="Normal 4 7 3 2" xfId="3112" xr:uid="{00000000-0005-0000-0000-0000B7160000}"/>
    <cellStyle name="Normal 4 7 3 2 2" xfId="7334" xr:uid="{00000000-0005-0000-0000-0000B8160000}"/>
    <cellStyle name="Normal 4 7 3 3" xfId="5189" xr:uid="{00000000-0005-0000-0000-0000B9160000}"/>
    <cellStyle name="Normal 4 7 4" xfId="1295" xr:uid="{00000000-0005-0000-0000-0000BA160000}"/>
    <cellStyle name="Normal 4 7 4 2" xfId="3525" xr:uid="{00000000-0005-0000-0000-0000BB160000}"/>
    <cellStyle name="Normal 4 7 4 2 2" xfId="7747" xr:uid="{00000000-0005-0000-0000-0000BC160000}"/>
    <cellStyle name="Normal 4 7 4 3" xfId="5602" xr:uid="{00000000-0005-0000-0000-0000BD160000}"/>
    <cellStyle name="Normal 4 7 5" xfId="1708" xr:uid="{00000000-0005-0000-0000-0000BE160000}"/>
    <cellStyle name="Normal 4 7 5 2" xfId="3938" xr:uid="{00000000-0005-0000-0000-0000BF160000}"/>
    <cellStyle name="Normal 4 7 5 2 2" xfId="8160" xr:uid="{00000000-0005-0000-0000-0000C0160000}"/>
    <cellStyle name="Normal 4 7 5 3" xfId="6015" xr:uid="{00000000-0005-0000-0000-0000C1160000}"/>
    <cellStyle name="Normal 4 7 6" xfId="2122" xr:uid="{00000000-0005-0000-0000-0000C2160000}"/>
    <cellStyle name="Normal 4 7 6 2" xfId="4351" xr:uid="{00000000-0005-0000-0000-0000C3160000}"/>
    <cellStyle name="Normal 4 7 6 2 2" xfId="8573" xr:uid="{00000000-0005-0000-0000-0000C4160000}"/>
    <cellStyle name="Normal 4 7 6 3" xfId="6428" xr:uid="{00000000-0005-0000-0000-0000C5160000}"/>
    <cellStyle name="Normal 4 7 7" xfId="2558" xr:uid="{00000000-0005-0000-0000-0000C6160000}"/>
    <cellStyle name="Normal 4 7 7 2" xfId="6841" xr:uid="{00000000-0005-0000-0000-0000C7160000}"/>
    <cellStyle name="Normal 4 7 8" xfId="4776" xr:uid="{00000000-0005-0000-0000-0000C8160000}"/>
    <cellStyle name="Normal 4 8" xfId="405" xr:uid="{00000000-0005-0000-0000-0000C9160000}"/>
    <cellStyle name="Normal 4 8 2" xfId="879" xr:uid="{00000000-0005-0000-0000-0000CA160000}"/>
    <cellStyle name="Normal 4 8 2 2" xfId="3114" xr:uid="{00000000-0005-0000-0000-0000CB160000}"/>
    <cellStyle name="Normal 4 8 2 2 2" xfId="7336" xr:uid="{00000000-0005-0000-0000-0000CC160000}"/>
    <cellStyle name="Normal 4 8 2 3" xfId="5191" xr:uid="{00000000-0005-0000-0000-0000CD160000}"/>
    <cellStyle name="Normal 4 8 3" xfId="1297" xr:uid="{00000000-0005-0000-0000-0000CE160000}"/>
    <cellStyle name="Normal 4 8 3 2" xfId="3527" xr:uid="{00000000-0005-0000-0000-0000CF160000}"/>
    <cellStyle name="Normal 4 8 3 2 2" xfId="7749" xr:uid="{00000000-0005-0000-0000-0000D0160000}"/>
    <cellStyle name="Normal 4 8 3 3" xfId="5604" xr:uid="{00000000-0005-0000-0000-0000D1160000}"/>
    <cellStyle name="Normal 4 8 4" xfId="1710" xr:uid="{00000000-0005-0000-0000-0000D2160000}"/>
    <cellStyle name="Normal 4 8 4 2" xfId="3940" xr:uid="{00000000-0005-0000-0000-0000D3160000}"/>
    <cellStyle name="Normal 4 8 4 2 2" xfId="8162" xr:uid="{00000000-0005-0000-0000-0000D4160000}"/>
    <cellStyle name="Normal 4 8 4 3" xfId="6017" xr:uid="{00000000-0005-0000-0000-0000D5160000}"/>
    <cellStyle name="Normal 4 8 5" xfId="2124" xr:uid="{00000000-0005-0000-0000-0000D6160000}"/>
    <cellStyle name="Normal 4 8 5 2" xfId="4353" xr:uid="{00000000-0005-0000-0000-0000D7160000}"/>
    <cellStyle name="Normal 4 8 5 2 2" xfId="8575" xr:uid="{00000000-0005-0000-0000-0000D8160000}"/>
    <cellStyle name="Normal 4 8 5 3" xfId="6430" xr:uid="{00000000-0005-0000-0000-0000D9160000}"/>
    <cellStyle name="Normal 4 8 6" xfId="2560" xr:uid="{00000000-0005-0000-0000-0000DA160000}"/>
    <cellStyle name="Normal 4 8 6 2" xfId="6843" xr:uid="{00000000-0005-0000-0000-0000DB160000}"/>
    <cellStyle name="Normal 4 8 7" xfId="4778" xr:uid="{00000000-0005-0000-0000-0000DC160000}"/>
    <cellStyle name="Normal 4 9" xfId="4715" xr:uid="{00000000-0005-0000-0000-0000DD160000}"/>
    <cellStyle name="Normal 5" xfId="406" xr:uid="{00000000-0005-0000-0000-0000DE160000}"/>
    <cellStyle name="Normal 5 10" xfId="1711" xr:uid="{00000000-0005-0000-0000-0000DF160000}"/>
    <cellStyle name="Normal 5 10 2" xfId="3941" xr:uid="{00000000-0005-0000-0000-0000E0160000}"/>
    <cellStyle name="Normal 5 10 2 2" xfId="8163" xr:uid="{00000000-0005-0000-0000-0000E1160000}"/>
    <cellStyle name="Normal 5 10 3" xfId="6018" xr:uid="{00000000-0005-0000-0000-0000E2160000}"/>
    <cellStyle name="Normal 5 11" xfId="2125" xr:uid="{00000000-0005-0000-0000-0000E3160000}"/>
    <cellStyle name="Normal 5 11 2" xfId="4354" xr:uid="{00000000-0005-0000-0000-0000E4160000}"/>
    <cellStyle name="Normal 5 11 2 2" xfId="8576" xr:uid="{00000000-0005-0000-0000-0000E5160000}"/>
    <cellStyle name="Normal 5 11 3" xfId="6431" xr:uid="{00000000-0005-0000-0000-0000E6160000}"/>
    <cellStyle name="Normal 5 12" xfId="2561" xr:uid="{00000000-0005-0000-0000-0000E7160000}"/>
    <cellStyle name="Normal 5 12 2" xfId="6844" xr:uid="{00000000-0005-0000-0000-0000E8160000}"/>
    <cellStyle name="Normal 5 13" xfId="4779" xr:uid="{00000000-0005-0000-0000-0000E9160000}"/>
    <cellStyle name="Normal 5 2" xfId="407" xr:uid="{00000000-0005-0000-0000-0000EA160000}"/>
    <cellStyle name="Normal 5 2 10" xfId="2126" xr:uid="{00000000-0005-0000-0000-0000EB160000}"/>
    <cellStyle name="Normal 5 2 10 2" xfId="4355" xr:uid="{00000000-0005-0000-0000-0000EC160000}"/>
    <cellStyle name="Normal 5 2 10 2 2" xfId="8577" xr:uid="{00000000-0005-0000-0000-0000ED160000}"/>
    <cellStyle name="Normal 5 2 10 3" xfId="6432" xr:uid="{00000000-0005-0000-0000-0000EE160000}"/>
    <cellStyle name="Normal 5 2 11" xfId="2562" xr:uid="{00000000-0005-0000-0000-0000EF160000}"/>
    <cellStyle name="Normal 5 2 11 2" xfId="6845" xr:uid="{00000000-0005-0000-0000-0000F0160000}"/>
    <cellStyle name="Normal 5 2 12" xfId="4780" xr:uid="{00000000-0005-0000-0000-0000F1160000}"/>
    <cellStyle name="Normal 5 2 2" xfId="408" xr:uid="{00000000-0005-0000-0000-0000F2160000}"/>
    <cellStyle name="Normal 5 2 2 10" xfId="2563" xr:uid="{00000000-0005-0000-0000-0000F3160000}"/>
    <cellStyle name="Normal 5 2 2 10 2" xfId="6846" xr:uid="{00000000-0005-0000-0000-0000F4160000}"/>
    <cellStyle name="Normal 5 2 2 11" xfId="4781" xr:uid="{00000000-0005-0000-0000-0000F5160000}"/>
    <cellStyle name="Normal 5 2 2 2" xfId="409" xr:uid="{00000000-0005-0000-0000-0000F6160000}"/>
    <cellStyle name="Normal 5 2 2 2 10" xfId="4782" xr:uid="{00000000-0005-0000-0000-0000F7160000}"/>
    <cellStyle name="Normal 5 2 2 2 2" xfId="410" xr:uid="{00000000-0005-0000-0000-0000F8160000}"/>
    <cellStyle name="Normal 5 2 2 2 2 2" xfId="411" xr:uid="{00000000-0005-0000-0000-0000F9160000}"/>
    <cellStyle name="Normal 5 2 2 2 2 2 2" xfId="412" xr:uid="{00000000-0005-0000-0000-0000FA160000}"/>
    <cellStyle name="Normal 5 2 2 2 2 2 2 2" xfId="886" xr:uid="{00000000-0005-0000-0000-0000FB160000}"/>
    <cellStyle name="Normal 5 2 2 2 2 2 2 2 2" xfId="3121" xr:uid="{00000000-0005-0000-0000-0000FC160000}"/>
    <cellStyle name="Normal 5 2 2 2 2 2 2 2 2 2" xfId="7343" xr:uid="{00000000-0005-0000-0000-0000FD160000}"/>
    <cellStyle name="Normal 5 2 2 2 2 2 2 2 3" xfId="5198" xr:uid="{00000000-0005-0000-0000-0000FE160000}"/>
    <cellStyle name="Normal 5 2 2 2 2 2 2 3" xfId="1304" xr:uid="{00000000-0005-0000-0000-0000FF160000}"/>
    <cellStyle name="Normal 5 2 2 2 2 2 2 3 2" xfId="3534" xr:uid="{00000000-0005-0000-0000-000000170000}"/>
    <cellStyle name="Normal 5 2 2 2 2 2 2 3 2 2" xfId="7756" xr:uid="{00000000-0005-0000-0000-000001170000}"/>
    <cellStyle name="Normal 5 2 2 2 2 2 2 3 3" xfId="5611" xr:uid="{00000000-0005-0000-0000-000002170000}"/>
    <cellStyle name="Normal 5 2 2 2 2 2 2 4" xfId="1717" xr:uid="{00000000-0005-0000-0000-000003170000}"/>
    <cellStyle name="Normal 5 2 2 2 2 2 2 4 2" xfId="3947" xr:uid="{00000000-0005-0000-0000-000004170000}"/>
    <cellStyle name="Normal 5 2 2 2 2 2 2 4 2 2" xfId="8169" xr:uid="{00000000-0005-0000-0000-000005170000}"/>
    <cellStyle name="Normal 5 2 2 2 2 2 2 4 3" xfId="6024" xr:uid="{00000000-0005-0000-0000-000006170000}"/>
    <cellStyle name="Normal 5 2 2 2 2 2 2 5" xfId="2131" xr:uid="{00000000-0005-0000-0000-000007170000}"/>
    <cellStyle name="Normal 5 2 2 2 2 2 2 5 2" xfId="4360" xr:uid="{00000000-0005-0000-0000-000008170000}"/>
    <cellStyle name="Normal 5 2 2 2 2 2 2 5 2 2" xfId="8582" xr:uid="{00000000-0005-0000-0000-000009170000}"/>
    <cellStyle name="Normal 5 2 2 2 2 2 2 5 3" xfId="6437" xr:uid="{00000000-0005-0000-0000-00000A170000}"/>
    <cellStyle name="Normal 5 2 2 2 2 2 2 6" xfId="2567" xr:uid="{00000000-0005-0000-0000-00000B170000}"/>
    <cellStyle name="Normal 5 2 2 2 2 2 2 6 2" xfId="6850" xr:uid="{00000000-0005-0000-0000-00000C170000}"/>
    <cellStyle name="Normal 5 2 2 2 2 2 2 7" xfId="4785" xr:uid="{00000000-0005-0000-0000-00000D170000}"/>
    <cellStyle name="Normal 5 2 2 2 2 2 3" xfId="885" xr:uid="{00000000-0005-0000-0000-00000E170000}"/>
    <cellStyle name="Normal 5 2 2 2 2 2 3 2" xfId="3120" xr:uid="{00000000-0005-0000-0000-00000F170000}"/>
    <cellStyle name="Normal 5 2 2 2 2 2 3 2 2" xfId="7342" xr:uid="{00000000-0005-0000-0000-000010170000}"/>
    <cellStyle name="Normal 5 2 2 2 2 2 3 3" xfId="5197" xr:uid="{00000000-0005-0000-0000-000011170000}"/>
    <cellStyle name="Normal 5 2 2 2 2 2 4" xfId="1303" xr:uid="{00000000-0005-0000-0000-000012170000}"/>
    <cellStyle name="Normal 5 2 2 2 2 2 4 2" xfId="3533" xr:uid="{00000000-0005-0000-0000-000013170000}"/>
    <cellStyle name="Normal 5 2 2 2 2 2 4 2 2" xfId="7755" xr:uid="{00000000-0005-0000-0000-000014170000}"/>
    <cellStyle name="Normal 5 2 2 2 2 2 4 3" xfId="5610" xr:uid="{00000000-0005-0000-0000-000015170000}"/>
    <cellStyle name="Normal 5 2 2 2 2 2 5" xfId="1716" xr:uid="{00000000-0005-0000-0000-000016170000}"/>
    <cellStyle name="Normal 5 2 2 2 2 2 5 2" xfId="3946" xr:uid="{00000000-0005-0000-0000-000017170000}"/>
    <cellStyle name="Normal 5 2 2 2 2 2 5 2 2" xfId="8168" xr:uid="{00000000-0005-0000-0000-000018170000}"/>
    <cellStyle name="Normal 5 2 2 2 2 2 5 3" xfId="6023" xr:uid="{00000000-0005-0000-0000-000019170000}"/>
    <cellStyle name="Normal 5 2 2 2 2 2 6" xfId="2130" xr:uid="{00000000-0005-0000-0000-00001A170000}"/>
    <cellStyle name="Normal 5 2 2 2 2 2 6 2" xfId="4359" xr:uid="{00000000-0005-0000-0000-00001B170000}"/>
    <cellStyle name="Normal 5 2 2 2 2 2 6 2 2" xfId="8581" xr:uid="{00000000-0005-0000-0000-00001C170000}"/>
    <cellStyle name="Normal 5 2 2 2 2 2 6 3" xfId="6436" xr:uid="{00000000-0005-0000-0000-00001D170000}"/>
    <cellStyle name="Normal 5 2 2 2 2 2 7" xfId="2566" xr:uid="{00000000-0005-0000-0000-00001E170000}"/>
    <cellStyle name="Normal 5 2 2 2 2 2 7 2" xfId="6849" xr:uid="{00000000-0005-0000-0000-00001F170000}"/>
    <cellStyle name="Normal 5 2 2 2 2 2 8" xfId="4784" xr:uid="{00000000-0005-0000-0000-000020170000}"/>
    <cellStyle name="Normal 5 2 2 2 2 3" xfId="413" xr:uid="{00000000-0005-0000-0000-000021170000}"/>
    <cellStyle name="Normal 5 2 2 2 2 3 2" xfId="887" xr:uid="{00000000-0005-0000-0000-000022170000}"/>
    <cellStyle name="Normal 5 2 2 2 2 3 2 2" xfId="3122" xr:uid="{00000000-0005-0000-0000-000023170000}"/>
    <cellStyle name="Normal 5 2 2 2 2 3 2 2 2" xfId="7344" xr:uid="{00000000-0005-0000-0000-000024170000}"/>
    <cellStyle name="Normal 5 2 2 2 2 3 2 3" xfId="5199" xr:uid="{00000000-0005-0000-0000-000025170000}"/>
    <cellStyle name="Normal 5 2 2 2 2 3 3" xfId="1305" xr:uid="{00000000-0005-0000-0000-000026170000}"/>
    <cellStyle name="Normal 5 2 2 2 2 3 3 2" xfId="3535" xr:uid="{00000000-0005-0000-0000-000027170000}"/>
    <cellStyle name="Normal 5 2 2 2 2 3 3 2 2" xfId="7757" xr:uid="{00000000-0005-0000-0000-000028170000}"/>
    <cellStyle name="Normal 5 2 2 2 2 3 3 3" xfId="5612" xr:uid="{00000000-0005-0000-0000-000029170000}"/>
    <cellStyle name="Normal 5 2 2 2 2 3 4" xfId="1718" xr:uid="{00000000-0005-0000-0000-00002A170000}"/>
    <cellStyle name="Normal 5 2 2 2 2 3 4 2" xfId="3948" xr:uid="{00000000-0005-0000-0000-00002B170000}"/>
    <cellStyle name="Normal 5 2 2 2 2 3 4 2 2" xfId="8170" xr:uid="{00000000-0005-0000-0000-00002C170000}"/>
    <cellStyle name="Normal 5 2 2 2 2 3 4 3" xfId="6025" xr:uid="{00000000-0005-0000-0000-00002D170000}"/>
    <cellStyle name="Normal 5 2 2 2 2 3 5" xfId="2132" xr:uid="{00000000-0005-0000-0000-00002E170000}"/>
    <cellStyle name="Normal 5 2 2 2 2 3 5 2" xfId="4361" xr:uid="{00000000-0005-0000-0000-00002F170000}"/>
    <cellStyle name="Normal 5 2 2 2 2 3 5 2 2" xfId="8583" xr:uid="{00000000-0005-0000-0000-000030170000}"/>
    <cellStyle name="Normal 5 2 2 2 2 3 5 3" xfId="6438" xr:uid="{00000000-0005-0000-0000-000031170000}"/>
    <cellStyle name="Normal 5 2 2 2 2 3 6" xfId="2568" xr:uid="{00000000-0005-0000-0000-000032170000}"/>
    <cellStyle name="Normal 5 2 2 2 2 3 6 2" xfId="6851" xr:uid="{00000000-0005-0000-0000-000033170000}"/>
    <cellStyle name="Normal 5 2 2 2 2 3 7" xfId="4786" xr:uid="{00000000-0005-0000-0000-000034170000}"/>
    <cellStyle name="Normal 5 2 2 2 2 4" xfId="884" xr:uid="{00000000-0005-0000-0000-000035170000}"/>
    <cellStyle name="Normal 5 2 2 2 2 4 2" xfId="3119" xr:uid="{00000000-0005-0000-0000-000036170000}"/>
    <cellStyle name="Normal 5 2 2 2 2 4 2 2" xfId="7341" xr:uid="{00000000-0005-0000-0000-000037170000}"/>
    <cellStyle name="Normal 5 2 2 2 2 4 3" xfId="5196" xr:uid="{00000000-0005-0000-0000-000038170000}"/>
    <cellStyle name="Normal 5 2 2 2 2 5" xfId="1302" xr:uid="{00000000-0005-0000-0000-000039170000}"/>
    <cellStyle name="Normal 5 2 2 2 2 5 2" xfId="3532" xr:uid="{00000000-0005-0000-0000-00003A170000}"/>
    <cellStyle name="Normal 5 2 2 2 2 5 2 2" xfId="7754" xr:uid="{00000000-0005-0000-0000-00003B170000}"/>
    <cellStyle name="Normal 5 2 2 2 2 5 3" xfId="5609" xr:uid="{00000000-0005-0000-0000-00003C170000}"/>
    <cellStyle name="Normal 5 2 2 2 2 6" xfId="1715" xr:uid="{00000000-0005-0000-0000-00003D170000}"/>
    <cellStyle name="Normal 5 2 2 2 2 6 2" xfId="3945" xr:uid="{00000000-0005-0000-0000-00003E170000}"/>
    <cellStyle name="Normal 5 2 2 2 2 6 2 2" xfId="8167" xr:uid="{00000000-0005-0000-0000-00003F170000}"/>
    <cellStyle name="Normal 5 2 2 2 2 6 3" xfId="6022" xr:uid="{00000000-0005-0000-0000-000040170000}"/>
    <cellStyle name="Normal 5 2 2 2 2 7" xfId="2129" xr:uid="{00000000-0005-0000-0000-000041170000}"/>
    <cellStyle name="Normal 5 2 2 2 2 7 2" xfId="4358" xr:uid="{00000000-0005-0000-0000-000042170000}"/>
    <cellStyle name="Normal 5 2 2 2 2 7 2 2" xfId="8580" xr:uid="{00000000-0005-0000-0000-000043170000}"/>
    <cellStyle name="Normal 5 2 2 2 2 7 3" xfId="6435" xr:uid="{00000000-0005-0000-0000-000044170000}"/>
    <cellStyle name="Normal 5 2 2 2 2 8" xfId="2565" xr:uid="{00000000-0005-0000-0000-000045170000}"/>
    <cellStyle name="Normal 5 2 2 2 2 8 2" xfId="6848" xr:uid="{00000000-0005-0000-0000-000046170000}"/>
    <cellStyle name="Normal 5 2 2 2 2 9" xfId="4783" xr:uid="{00000000-0005-0000-0000-000047170000}"/>
    <cellStyle name="Normal 5 2 2 2 3" xfId="414" xr:uid="{00000000-0005-0000-0000-000048170000}"/>
    <cellStyle name="Normal 5 2 2 2 3 2" xfId="415" xr:uid="{00000000-0005-0000-0000-000049170000}"/>
    <cellStyle name="Normal 5 2 2 2 3 2 2" xfId="889" xr:uid="{00000000-0005-0000-0000-00004A170000}"/>
    <cellStyle name="Normal 5 2 2 2 3 2 2 2" xfId="3124" xr:uid="{00000000-0005-0000-0000-00004B170000}"/>
    <cellStyle name="Normal 5 2 2 2 3 2 2 2 2" xfId="7346" xr:uid="{00000000-0005-0000-0000-00004C170000}"/>
    <cellStyle name="Normal 5 2 2 2 3 2 2 3" xfId="5201" xr:uid="{00000000-0005-0000-0000-00004D170000}"/>
    <cellStyle name="Normal 5 2 2 2 3 2 3" xfId="1307" xr:uid="{00000000-0005-0000-0000-00004E170000}"/>
    <cellStyle name="Normal 5 2 2 2 3 2 3 2" xfId="3537" xr:uid="{00000000-0005-0000-0000-00004F170000}"/>
    <cellStyle name="Normal 5 2 2 2 3 2 3 2 2" xfId="7759" xr:uid="{00000000-0005-0000-0000-000050170000}"/>
    <cellStyle name="Normal 5 2 2 2 3 2 3 3" xfId="5614" xr:uid="{00000000-0005-0000-0000-000051170000}"/>
    <cellStyle name="Normal 5 2 2 2 3 2 4" xfId="1720" xr:uid="{00000000-0005-0000-0000-000052170000}"/>
    <cellStyle name="Normal 5 2 2 2 3 2 4 2" xfId="3950" xr:uid="{00000000-0005-0000-0000-000053170000}"/>
    <cellStyle name="Normal 5 2 2 2 3 2 4 2 2" xfId="8172" xr:uid="{00000000-0005-0000-0000-000054170000}"/>
    <cellStyle name="Normal 5 2 2 2 3 2 4 3" xfId="6027" xr:uid="{00000000-0005-0000-0000-000055170000}"/>
    <cellStyle name="Normal 5 2 2 2 3 2 5" xfId="2134" xr:uid="{00000000-0005-0000-0000-000056170000}"/>
    <cellStyle name="Normal 5 2 2 2 3 2 5 2" xfId="4363" xr:uid="{00000000-0005-0000-0000-000057170000}"/>
    <cellStyle name="Normal 5 2 2 2 3 2 5 2 2" xfId="8585" xr:uid="{00000000-0005-0000-0000-000058170000}"/>
    <cellStyle name="Normal 5 2 2 2 3 2 5 3" xfId="6440" xr:uid="{00000000-0005-0000-0000-000059170000}"/>
    <cellStyle name="Normal 5 2 2 2 3 2 6" xfId="2570" xr:uid="{00000000-0005-0000-0000-00005A170000}"/>
    <cellStyle name="Normal 5 2 2 2 3 2 6 2" xfId="6853" xr:uid="{00000000-0005-0000-0000-00005B170000}"/>
    <cellStyle name="Normal 5 2 2 2 3 2 7" xfId="4788" xr:uid="{00000000-0005-0000-0000-00005C170000}"/>
    <cellStyle name="Normal 5 2 2 2 3 3" xfId="888" xr:uid="{00000000-0005-0000-0000-00005D170000}"/>
    <cellStyle name="Normal 5 2 2 2 3 3 2" xfId="3123" xr:uid="{00000000-0005-0000-0000-00005E170000}"/>
    <cellStyle name="Normal 5 2 2 2 3 3 2 2" xfId="7345" xr:uid="{00000000-0005-0000-0000-00005F170000}"/>
    <cellStyle name="Normal 5 2 2 2 3 3 3" xfId="5200" xr:uid="{00000000-0005-0000-0000-000060170000}"/>
    <cellStyle name="Normal 5 2 2 2 3 4" xfId="1306" xr:uid="{00000000-0005-0000-0000-000061170000}"/>
    <cellStyle name="Normal 5 2 2 2 3 4 2" xfId="3536" xr:uid="{00000000-0005-0000-0000-000062170000}"/>
    <cellStyle name="Normal 5 2 2 2 3 4 2 2" xfId="7758" xr:uid="{00000000-0005-0000-0000-000063170000}"/>
    <cellStyle name="Normal 5 2 2 2 3 4 3" xfId="5613" xr:uid="{00000000-0005-0000-0000-000064170000}"/>
    <cellStyle name="Normal 5 2 2 2 3 5" xfId="1719" xr:uid="{00000000-0005-0000-0000-000065170000}"/>
    <cellStyle name="Normal 5 2 2 2 3 5 2" xfId="3949" xr:uid="{00000000-0005-0000-0000-000066170000}"/>
    <cellStyle name="Normal 5 2 2 2 3 5 2 2" xfId="8171" xr:uid="{00000000-0005-0000-0000-000067170000}"/>
    <cellStyle name="Normal 5 2 2 2 3 5 3" xfId="6026" xr:uid="{00000000-0005-0000-0000-000068170000}"/>
    <cellStyle name="Normal 5 2 2 2 3 6" xfId="2133" xr:uid="{00000000-0005-0000-0000-000069170000}"/>
    <cellStyle name="Normal 5 2 2 2 3 6 2" xfId="4362" xr:uid="{00000000-0005-0000-0000-00006A170000}"/>
    <cellStyle name="Normal 5 2 2 2 3 6 2 2" xfId="8584" xr:uid="{00000000-0005-0000-0000-00006B170000}"/>
    <cellStyle name="Normal 5 2 2 2 3 6 3" xfId="6439" xr:uid="{00000000-0005-0000-0000-00006C170000}"/>
    <cellStyle name="Normal 5 2 2 2 3 7" xfId="2569" xr:uid="{00000000-0005-0000-0000-00006D170000}"/>
    <cellStyle name="Normal 5 2 2 2 3 7 2" xfId="6852" xr:uid="{00000000-0005-0000-0000-00006E170000}"/>
    <cellStyle name="Normal 5 2 2 2 3 8" xfId="4787" xr:uid="{00000000-0005-0000-0000-00006F170000}"/>
    <cellStyle name="Normal 5 2 2 2 4" xfId="416" xr:uid="{00000000-0005-0000-0000-000070170000}"/>
    <cellStyle name="Normal 5 2 2 2 4 2" xfId="890" xr:uid="{00000000-0005-0000-0000-000071170000}"/>
    <cellStyle name="Normal 5 2 2 2 4 2 2" xfId="3125" xr:uid="{00000000-0005-0000-0000-000072170000}"/>
    <cellStyle name="Normal 5 2 2 2 4 2 2 2" xfId="7347" xr:uid="{00000000-0005-0000-0000-000073170000}"/>
    <cellStyle name="Normal 5 2 2 2 4 2 3" xfId="5202" xr:uid="{00000000-0005-0000-0000-000074170000}"/>
    <cellStyle name="Normal 5 2 2 2 4 3" xfId="1308" xr:uid="{00000000-0005-0000-0000-000075170000}"/>
    <cellStyle name="Normal 5 2 2 2 4 3 2" xfId="3538" xr:uid="{00000000-0005-0000-0000-000076170000}"/>
    <cellStyle name="Normal 5 2 2 2 4 3 2 2" xfId="7760" xr:uid="{00000000-0005-0000-0000-000077170000}"/>
    <cellStyle name="Normal 5 2 2 2 4 3 3" xfId="5615" xr:uid="{00000000-0005-0000-0000-000078170000}"/>
    <cellStyle name="Normal 5 2 2 2 4 4" xfId="1721" xr:uid="{00000000-0005-0000-0000-000079170000}"/>
    <cellStyle name="Normal 5 2 2 2 4 4 2" xfId="3951" xr:uid="{00000000-0005-0000-0000-00007A170000}"/>
    <cellStyle name="Normal 5 2 2 2 4 4 2 2" xfId="8173" xr:uid="{00000000-0005-0000-0000-00007B170000}"/>
    <cellStyle name="Normal 5 2 2 2 4 4 3" xfId="6028" xr:uid="{00000000-0005-0000-0000-00007C170000}"/>
    <cellStyle name="Normal 5 2 2 2 4 5" xfId="2135" xr:uid="{00000000-0005-0000-0000-00007D170000}"/>
    <cellStyle name="Normal 5 2 2 2 4 5 2" xfId="4364" xr:uid="{00000000-0005-0000-0000-00007E170000}"/>
    <cellStyle name="Normal 5 2 2 2 4 5 2 2" xfId="8586" xr:uid="{00000000-0005-0000-0000-00007F170000}"/>
    <cellStyle name="Normal 5 2 2 2 4 5 3" xfId="6441" xr:uid="{00000000-0005-0000-0000-000080170000}"/>
    <cellStyle name="Normal 5 2 2 2 4 6" xfId="2571" xr:uid="{00000000-0005-0000-0000-000081170000}"/>
    <cellStyle name="Normal 5 2 2 2 4 6 2" xfId="6854" xr:uid="{00000000-0005-0000-0000-000082170000}"/>
    <cellStyle name="Normal 5 2 2 2 4 7" xfId="4789" xr:uid="{00000000-0005-0000-0000-000083170000}"/>
    <cellStyle name="Normal 5 2 2 2 5" xfId="883" xr:uid="{00000000-0005-0000-0000-000084170000}"/>
    <cellStyle name="Normal 5 2 2 2 5 2" xfId="3118" xr:uid="{00000000-0005-0000-0000-000085170000}"/>
    <cellStyle name="Normal 5 2 2 2 5 2 2" xfId="7340" xr:uid="{00000000-0005-0000-0000-000086170000}"/>
    <cellStyle name="Normal 5 2 2 2 5 3" xfId="5195" xr:uid="{00000000-0005-0000-0000-000087170000}"/>
    <cellStyle name="Normal 5 2 2 2 6" xfId="1301" xr:uid="{00000000-0005-0000-0000-000088170000}"/>
    <cellStyle name="Normal 5 2 2 2 6 2" xfId="3531" xr:uid="{00000000-0005-0000-0000-000089170000}"/>
    <cellStyle name="Normal 5 2 2 2 6 2 2" xfId="7753" xr:uid="{00000000-0005-0000-0000-00008A170000}"/>
    <cellStyle name="Normal 5 2 2 2 6 3" xfId="5608" xr:uid="{00000000-0005-0000-0000-00008B170000}"/>
    <cellStyle name="Normal 5 2 2 2 7" xfId="1714" xr:uid="{00000000-0005-0000-0000-00008C170000}"/>
    <cellStyle name="Normal 5 2 2 2 7 2" xfId="3944" xr:uid="{00000000-0005-0000-0000-00008D170000}"/>
    <cellStyle name="Normal 5 2 2 2 7 2 2" xfId="8166" xr:uid="{00000000-0005-0000-0000-00008E170000}"/>
    <cellStyle name="Normal 5 2 2 2 7 3" xfId="6021" xr:uid="{00000000-0005-0000-0000-00008F170000}"/>
    <cellStyle name="Normal 5 2 2 2 8" xfId="2128" xr:uid="{00000000-0005-0000-0000-000090170000}"/>
    <cellStyle name="Normal 5 2 2 2 8 2" xfId="4357" xr:uid="{00000000-0005-0000-0000-000091170000}"/>
    <cellStyle name="Normal 5 2 2 2 8 2 2" xfId="8579" xr:uid="{00000000-0005-0000-0000-000092170000}"/>
    <cellStyle name="Normal 5 2 2 2 8 3" xfId="6434" xr:uid="{00000000-0005-0000-0000-000093170000}"/>
    <cellStyle name="Normal 5 2 2 2 9" xfId="2564" xr:uid="{00000000-0005-0000-0000-000094170000}"/>
    <cellStyle name="Normal 5 2 2 2 9 2" xfId="6847" xr:uid="{00000000-0005-0000-0000-000095170000}"/>
    <cellStyle name="Normal 5 2 2 3" xfId="417" xr:uid="{00000000-0005-0000-0000-000096170000}"/>
    <cellStyle name="Normal 5 2 2 3 2" xfId="418" xr:uid="{00000000-0005-0000-0000-000097170000}"/>
    <cellStyle name="Normal 5 2 2 3 2 2" xfId="419" xr:uid="{00000000-0005-0000-0000-000098170000}"/>
    <cellStyle name="Normal 5 2 2 3 2 2 2" xfId="893" xr:uid="{00000000-0005-0000-0000-000099170000}"/>
    <cellStyle name="Normal 5 2 2 3 2 2 2 2" xfId="3128" xr:uid="{00000000-0005-0000-0000-00009A170000}"/>
    <cellStyle name="Normal 5 2 2 3 2 2 2 2 2" xfId="7350" xr:uid="{00000000-0005-0000-0000-00009B170000}"/>
    <cellStyle name="Normal 5 2 2 3 2 2 2 3" xfId="5205" xr:uid="{00000000-0005-0000-0000-00009C170000}"/>
    <cellStyle name="Normal 5 2 2 3 2 2 3" xfId="1311" xr:uid="{00000000-0005-0000-0000-00009D170000}"/>
    <cellStyle name="Normal 5 2 2 3 2 2 3 2" xfId="3541" xr:uid="{00000000-0005-0000-0000-00009E170000}"/>
    <cellStyle name="Normal 5 2 2 3 2 2 3 2 2" xfId="7763" xr:uid="{00000000-0005-0000-0000-00009F170000}"/>
    <cellStyle name="Normal 5 2 2 3 2 2 3 3" xfId="5618" xr:uid="{00000000-0005-0000-0000-0000A0170000}"/>
    <cellStyle name="Normal 5 2 2 3 2 2 4" xfId="1724" xr:uid="{00000000-0005-0000-0000-0000A1170000}"/>
    <cellStyle name="Normal 5 2 2 3 2 2 4 2" xfId="3954" xr:uid="{00000000-0005-0000-0000-0000A2170000}"/>
    <cellStyle name="Normal 5 2 2 3 2 2 4 2 2" xfId="8176" xr:uid="{00000000-0005-0000-0000-0000A3170000}"/>
    <cellStyle name="Normal 5 2 2 3 2 2 4 3" xfId="6031" xr:uid="{00000000-0005-0000-0000-0000A4170000}"/>
    <cellStyle name="Normal 5 2 2 3 2 2 5" xfId="2138" xr:uid="{00000000-0005-0000-0000-0000A5170000}"/>
    <cellStyle name="Normal 5 2 2 3 2 2 5 2" xfId="4367" xr:uid="{00000000-0005-0000-0000-0000A6170000}"/>
    <cellStyle name="Normal 5 2 2 3 2 2 5 2 2" xfId="8589" xr:uid="{00000000-0005-0000-0000-0000A7170000}"/>
    <cellStyle name="Normal 5 2 2 3 2 2 5 3" xfId="6444" xr:uid="{00000000-0005-0000-0000-0000A8170000}"/>
    <cellStyle name="Normal 5 2 2 3 2 2 6" xfId="2574" xr:uid="{00000000-0005-0000-0000-0000A9170000}"/>
    <cellStyle name="Normal 5 2 2 3 2 2 6 2" xfId="6857" xr:uid="{00000000-0005-0000-0000-0000AA170000}"/>
    <cellStyle name="Normal 5 2 2 3 2 2 7" xfId="4792" xr:uid="{00000000-0005-0000-0000-0000AB170000}"/>
    <cellStyle name="Normal 5 2 2 3 2 3" xfId="892" xr:uid="{00000000-0005-0000-0000-0000AC170000}"/>
    <cellStyle name="Normal 5 2 2 3 2 3 2" xfId="3127" xr:uid="{00000000-0005-0000-0000-0000AD170000}"/>
    <cellStyle name="Normal 5 2 2 3 2 3 2 2" xfId="7349" xr:uid="{00000000-0005-0000-0000-0000AE170000}"/>
    <cellStyle name="Normal 5 2 2 3 2 3 3" xfId="5204" xr:uid="{00000000-0005-0000-0000-0000AF170000}"/>
    <cellStyle name="Normal 5 2 2 3 2 4" xfId="1310" xr:uid="{00000000-0005-0000-0000-0000B0170000}"/>
    <cellStyle name="Normal 5 2 2 3 2 4 2" xfId="3540" xr:uid="{00000000-0005-0000-0000-0000B1170000}"/>
    <cellStyle name="Normal 5 2 2 3 2 4 2 2" xfId="7762" xr:uid="{00000000-0005-0000-0000-0000B2170000}"/>
    <cellStyle name="Normal 5 2 2 3 2 4 3" xfId="5617" xr:uid="{00000000-0005-0000-0000-0000B3170000}"/>
    <cellStyle name="Normal 5 2 2 3 2 5" xfId="1723" xr:uid="{00000000-0005-0000-0000-0000B4170000}"/>
    <cellStyle name="Normal 5 2 2 3 2 5 2" xfId="3953" xr:uid="{00000000-0005-0000-0000-0000B5170000}"/>
    <cellStyle name="Normal 5 2 2 3 2 5 2 2" xfId="8175" xr:uid="{00000000-0005-0000-0000-0000B6170000}"/>
    <cellStyle name="Normal 5 2 2 3 2 5 3" xfId="6030" xr:uid="{00000000-0005-0000-0000-0000B7170000}"/>
    <cellStyle name="Normal 5 2 2 3 2 6" xfId="2137" xr:uid="{00000000-0005-0000-0000-0000B8170000}"/>
    <cellStyle name="Normal 5 2 2 3 2 6 2" xfId="4366" xr:uid="{00000000-0005-0000-0000-0000B9170000}"/>
    <cellStyle name="Normal 5 2 2 3 2 6 2 2" xfId="8588" xr:uid="{00000000-0005-0000-0000-0000BA170000}"/>
    <cellStyle name="Normal 5 2 2 3 2 6 3" xfId="6443" xr:uid="{00000000-0005-0000-0000-0000BB170000}"/>
    <cellStyle name="Normal 5 2 2 3 2 7" xfId="2573" xr:uid="{00000000-0005-0000-0000-0000BC170000}"/>
    <cellStyle name="Normal 5 2 2 3 2 7 2" xfId="6856" xr:uid="{00000000-0005-0000-0000-0000BD170000}"/>
    <cellStyle name="Normal 5 2 2 3 2 8" xfId="4791" xr:uid="{00000000-0005-0000-0000-0000BE170000}"/>
    <cellStyle name="Normal 5 2 2 3 3" xfId="420" xr:uid="{00000000-0005-0000-0000-0000BF170000}"/>
    <cellStyle name="Normal 5 2 2 3 3 2" xfId="894" xr:uid="{00000000-0005-0000-0000-0000C0170000}"/>
    <cellStyle name="Normal 5 2 2 3 3 2 2" xfId="3129" xr:uid="{00000000-0005-0000-0000-0000C1170000}"/>
    <cellStyle name="Normal 5 2 2 3 3 2 2 2" xfId="7351" xr:uid="{00000000-0005-0000-0000-0000C2170000}"/>
    <cellStyle name="Normal 5 2 2 3 3 2 3" xfId="5206" xr:uid="{00000000-0005-0000-0000-0000C3170000}"/>
    <cellStyle name="Normal 5 2 2 3 3 3" xfId="1312" xr:uid="{00000000-0005-0000-0000-0000C4170000}"/>
    <cellStyle name="Normal 5 2 2 3 3 3 2" xfId="3542" xr:uid="{00000000-0005-0000-0000-0000C5170000}"/>
    <cellStyle name="Normal 5 2 2 3 3 3 2 2" xfId="7764" xr:uid="{00000000-0005-0000-0000-0000C6170000}"/>
    <cellStyle name="Normal 5 2 2 3 3 3 3" xfId="5619" xr:uid="{00000000-0005-0000-0000-0000C7170000}"/>
    <cellStyle name="Normal 5 2 2 3 3 4" xfId="1725" xr:uid="{00000000-0005-0000-0000-0000C8170000}"/>
    <cellStyle name="Normal 5 2 2 3 3 4 2" xfId="3955" xr:uid="{00000000-0005-0000-0000-0000C9170000}"/>
    <cellStyle name="Normal 5 2 2 3 3 4 2 2" xfId="8177" xr:uid="{00000000-0005-0000-0000-0000CA170000}"/>
    <cellStyle name="Normal 5 2 2 3 3 4 3" xfId="6032" xr:uid="{00000000-0005-0000-0000-0000CB170000}"/>
    <cellStyle name="Normal 5 2 2 3 3 5" xfId="2139" xr:uid="{00000000-0005-0000-0000-0000CC170000}"/>
    <cellStyle name="Normal 5 2 2 3 3 5 2" xfId="4368" xr:uid="{00000000-0005-0000-0000-0000CD170000}"/>
    <cellStyle name="Normal 5 2 2 3 3 5 2 2" xfId="8590" xr:uid="{00000000-0005-0000-0000-0000CE170000}"/>
    <cellStyle name="Normal 5 2 2 3 3 5 3" xfId="6445" xr:uid="{00000000-0005-0000-0000-0000CF170000}"/>
    <cellStyle name="Normal 5 2 2 3 3 6" xfId="2575" xr:uid="{00000000-0005-0000-0000-0000D0170000}"/>
    <cellStyle name="Normal 5 2 2 3 3 6 2" xfId="6858" xr:uid="{00000000-0005-0000-0000-0000D1170000}"/>
    <cellStyle name="Normal 5 2 2 3 3 7" xfId="4793" xr:uid="{00000000-0005-0000-0000-0000D2170000}"/>
    <cellStyle name="Normal 5 2 2 3 4" xfId="891" xr:uid="{00000000-0005-0000-0000-0000D3170000}"/>
    <cellStyle name="Normal 5 2 2 3 4 2" xfId="3126" xr:uid="{00000000-0005-0000-0000-0000D4170000}"/>
    <cellStyle name="Normal 5 2 2 3 4 2 2" xfId="7348" xr:uid="{00000000-0005-0000-0000-0000D5170000}"/>
    <cellStyle name="Normal 5 2 2 3 4 3" xfId="5203" xr:uid="{00000000-0005-0000-0000-0000D6170000}"/>
    <cellStyle name="Normal 5 2 2 3 5" xfId="1309" xr:uid="{00000000-0005-0000-0000-0000D7170000}"/>
    <cellStyle name="Normal 5 2 2 3 5 2" xfId="3539" xr:uid="{00000000-0005-0000-0000-0000D8170000}"/>
    <cellStyle name="Normal 5 2 2 3 5 2 2" xfId="7761" xr:uid="{00000000-0005-0000-0000-0000D9170000}"/>
    <cellStyle name="Normal 5 2 2 3 5 3" xfId="5616" xr:uid="{00000000-0005-0000-0000-0000DA170000}"/>
    <cellStyle name="Normal 5 2 2 3 6" xfId="1722" xr:uid="{00000000-0005-0000-0000-0000DB170000}"/>
    <cellStyle name="Normal 5 2 2 3 6 2" xfId="3952" xr:uid="{00000000-0005-0000-0000-0000DC170000}"/>
    <cellStyle name="Normal 5 2 2 3 6 2 2" xfId="8174" xr:uid="{00000000-0005-0000-0000-0000DD170000}"/>
    <cellStyle name="Normal 5 2 2 3 6 3" xfId="6029" xr:uid="{00000000-0005-0000-0000-0000DE170000}"/>
    <cellStyle name="Normal 5 2 2 3 7" xfId="2136" xr:uid="{00000000-0005-0000-0000-0000DF170000}"/>
    <cellStyle name="Normal 5 2 2 3 7 2" xfId="4365" xr:uid="{00000000-0005-0000-0000-0000E0170000}"/>
    <cellStyle name="Normal 5 2 2 3 7 2 2" xfId="8587" xr:uid="{00000000-0005-0000-0000-0000E1170000}"/>
    <cellStyle name="Normal 5 2 2 3 7 3" xfId="6442" xr:uid="{00000000-0005-0000-0000-0000E2170000}"/>
    <cellStyle name="Normal 5 2 2 3 8" xfId="2572" xr:uid="{00000000-0005-0000-0000-0000E3170000}"/>
    <cellStyle name="Normal 5 2 2 3 8 2" xfId="6855" xr:uid="{00000000-0005-0000-0000-0000E4170000}"/>
    <cellStyle name="Normal 5 2 2 3 9" xfId="4790" xr:uid="{00000000-0005-0000-0000-0000E5170000}"/>
    <cellStyle name="Normal 5 2 2 4" xfId="421" xr:uid="{00000000-0005-0000-0000-0000E6170000}"/>
    <cellStyle name="Normal 5 2 2 4 2" xfId="422" xr:uid="{00000000-0005-0000-0000-0000E7170000}"/>
    <cellStyle name="Normal 5 2 2 4 2 2" xfId="896" xr:uid="{00000000-0005-0000-0000-0000E8170000}"/>
    <cellStyle name="Normal 5 2 2 4 2 2 2" xfId="3131" xr:uid="{00000000-0005-0000-0000-0000E9170000}"/>
    <cellStyle name="Normal 5 2 2 4 2 2 2 2" xfId="7353" xr:uid="{00000000-0005-0000-0000-0000EA170000}"/>
    <cellStyle name="Normal 5 2 2 4 2 2 3" xfId="5208" xr:uid="{00000000-0005-0000-0000-0000EB170000}"/>
    <cellStyle name="Normal 5 2 2 4 2 3" xfId="1314" xr:uid="{00000000-0005-0000-0000-0000EC170000}"/>
    <cellStyle name="Normal 5 2 2 4 2 3 2" xfId="3544" xr:uid="{00000000-0005-0000-0000-0000ED170000}"/>
    <cellStyle name="Normal 5 2 2 4 2 3 2 2" xfId="7766" xr:uid="{00000000-0005-0000-0000-0000EE170000}"/>
    <cellStyle name="Normal 5 2 2 4 2 3 3" xfId="5621" xr:uid="{00000000-0005-0000-0000-0000EF170000}"/>
    <cellStyle name="Normal 5 2 2 4 2 4" xfId="1727" xr:uid="{00000000-0005-0000-0000-0000F0170000}"/>
    <cellStyle name="Normal 5 2 2 4 2 4 2" xfId="3957" xr:uid="{00000000-0005-0000-0000-0000F1170000}"/>
    <cellStyle name="Normal 5 2 2 4 2 4 2 2" xfId="8179" xr:uid="{00000000-0005-0000-0000-0000F2170000}"/>
    <cellStyle name="Normal 5 2 2 4 2 4 3" xfId="6034" xr:uid="{00000000-0005-0000-0000-0000F3170000}"/>
    <cellStyle name="Normal 5 2 2 4 2 5" xfId="2141" xr:uid="{00000000-0005-0000-0000-0000F4170000}"/>
    <cellStyle name="Normal 5 2 2 4 2 5 2" xfId="4370" xr:uid="{00000000-0005-0000-0000-0000F5170000}"/>
    <cellStyle name="Normal 5 2 2 4 2 5 2 2" xfId="8592" xr:uid="{00000000-0005-0000-0000-0000F6170000}"/>
    <cellStyle name="Normal 5 2 2 4 2 5 3" xfId="6447" xr:uid="{00000000-0005-0000-0000-0000F7170000}"/>
    <cellStyle name="Normal 5 2 2 4 2 6" xfId="2577" xr:uid="{00000000-0005-0000-0000-0000F8170000}"/>
    <cellStyle name="Normal 5 2 2 4 2 6 2" xfId="6860" xr:uid="{00000000-0005-0000-0000-0000F9170000}"/>
    <cellStyle name="Normal 5 2 2 4 2 7" xfId="4795" xr:uid="{00000000-0005-0000-0000-0000FA170000}"/>
    <cellStyle name="Normal 5 2 2 4 3" xfId="895" xr:uid="{00000000-0005-0000-0000-0000FB170000}"/>
    <cellStyle name="Normal 5 2 2 4 3 2" xfId="3130" xr:uid="{00000000-0005-0000-0000-0000FC170000}"/>
    <cellStyle name="Normal 5 2 2 4 3 2 2" xfId="7352" xr:uid="{00000000-0005-0000-0000-0000FD170000}"/>
    <cellStyle name="Normal 5 2 2 4 3 3" xfId="5207" xr:uid="{00000000-0005-0000-0000-0000FE170000}"/>
    <cellStyle name="Normal 5 2 2 4 4" xfId="1313" xr:uid="{00000000-0005-0000-0000-0000FF170000}"/>
    <cellStyle name="Normal 5 2 2 4 4 2" xfId="3543" xr:uid="{00000000-0005-0000-0000-000000180000}"/>
    <cellStyle name="Normal 5 2 2 4 4 2 2" xfId="7765" xr:uid="{00000000-0005-0000-0000-000001180000}"/>
    <cellStyle name="Normal 5 2 2 4 4 3" xfId="5620" xr:uid="{00000000-0005-0000-0000-000002180000}"/>
    <cellStyle name="Normal 5 2 2 4 5" xfId="1726" xr:uid="{00000000-0005-0000-0000-000003180000}"/>
    <cellStyle name="Normal 5 2 2 4 5 2" xfId="3956" xr:uid="{00000000-0005-0000-0000-000004180000}"/>
    <cellStyle name="Normal 5 2 2 4 5 2 2" xfId="8178" xr:uid="{00000000-0005-0000-0000-000005180000}"/>
    <cellStyle name="Normal 5 2 2 4 5 3" xfId="6033" xr:uid="{00000000-0005-0000-0000-000006180000}"/>
    <cellStyle name="Normal 5 2 2 4 6" xfId="2140" xr:uid="{00000000-0005-0000-0000-000007180000}"/>
    <cellStyle name="Normal 5 2 2 4 6 2" xfId="4369" xr:uid="{00000000-0005-0000-0000-000008180000}"/>
    <cellStyle name="Normal 5 2 2 4 6 2 2" xfId="8591" xr:uid="{00000000-0005-0000-0000-000009180000}"/>
    <cellStyle name="Normal 5 2 2 4 6 3" xfId="6446" xr:uid="{00000000-0005-0000-0000-00000A180000}"/>
    <cellStyle name="Normal 5 2 2 4 7" xfId="2576" xr:uid="{00000000-0005-0000-0000-00000B180000}"/>
    <cellStyle name="Normal 5 2 2 4 7 2" xfId="6859" xr:uid="{00000000-0005-0000-0000-00000C180000}"/>
    <cellStyle name="Normal 5 2 2 4 8" xfId="4794" xr:uid="{00000000-0005-0000-0000-00000D180000}"/>
    <cellStyle name="Normal 5 2 2 5" xfId="423" xr:uid="{00000000-0005-0000-0000-00000E180000}"/>
    <cellStyle name="Normal 5 2 2 5 2" xfId="897" xr:uid="{00000000-0005-0000-0000-00000F180000}"/>
    <cellStyle name="Normal 5 2 2 5 2 2" xfId="3132" xr:uid="{00000000-0005-0000-0000-000010180000}"/>
    <cellStyle name="Normal 5 2 2 5 2 2 2" xfId="7354" xr:uid="{00000000-0005-0000-0000-000011180000}"/>
    <cellStyle name="Normal 5 2 2 5 2 3" xfId="5209" xr:uid="{00000000-0005-0000-0000-000012180000}"/>
    <cellStyle name="Normal 5 2 2 5 3" xfId="1315" xr:uid="{00000000-0005-0000-0000-000013180000}"/>
    <cellStyle name="Normal 5 2 2 5 3 2" xfId="3545" xr:uid="{00000000-0005-0000-0000-000014180000}"/>
    <cellStyle name="Normal 5 2 2 5 3 2 2" xfId="7767" xr:uid="{00000000-0005-0000-0000-000015180000}"/>
    <cellStyle name="Normal 5 2 2 5 3 3" xfId="5622" xr:uid="{00000000-0005-0000-0000-000016180000}"/>
    <cellStyle name="Normal 5 2 2 5 4" xfId="1728" xr:uid="{00000000-0005-0000-0000-000017180000}"/>
    <cellStyle name="Normal 5 2 2 5 4 2" xfId="3958" xr:uid="{00000000-0005-0000-0000-000018180000}"/>
    <cellStyle name="Normal 5 2 2 5 4 2 2" xfId="8180" xr:uid="{00000000-0005-0000-0000-000019180000}"/>
    <cellStyle name="Normal 5 2 2 5 4 3" xfId="6035" xr:uid="{00000000-0005-0000-0000-00001A180000}"/>
    <cellStyle name="Normal 5 2 2 5 5" xfId="2142" xr:uid="{00000000-0005-0000-0000-00001B180000}"/>
    <cellStyle name="Normal 5 2 2 5 5 2" xfId="4371" xr:uid="{00000000-0005-0000-0000-00001C180000}"/>
    <cellStyle name="Normal 5 2 2 5 5 2 2" xfId="8593" xr:uid="{00000000-0005-0000-0000-00001D180000}"/>
    <cellStyle name="Normal 5 2 2 5 5 3" xfId="6448" xr:uid="{00000000-0005-0000-0000-00001E180000}"/>
    <cellStyle name="Normal 5 2 2 5 6" xfId="2578" xr:uid="{00000000-0005-0000-0000-00001F180000}"/>
    <cellStyle name="Normal 5 2 2 5 6 2" xfId="6861" xr:uid="{00000000-0005-0000-0000-000020180000}"/>
    <cellStyle name="Normal 5 2 2 5 7" xfId="4796" xr:uid="{00000000-0005-0000-0000-000021180000}"/>
    <cellStyle name="Normal 5 2 2 6" xfId="882" xr:uid="{00000000-0005-0000-0000-000022180000}"/>
    <cellStyle name="Normal 5 2 2 6 2" xfId="3117" xr:uid="{00000000-0005-0000-0000-000023180000}"/>
    <cellStyle name="Normal 5 2 2 6 2 2" xfId="7339" xr:uid="{00000000-0005-0000-0000-000024180000}"/>
    <cellStyle name="Normal 5 2 2 6 3" xfId="5194" xr:uid="{00000000-0005-0000-0000-000025180000}"/>
    <cellStyle name="Normal 5 2 2 7" xfId="1300" xr:uid="{00000000-0005-0000-0000-000026180000}"/>
    <cellStyle name="Normal 5 2 2 7 2" xfId="3530" xr:uid="{00000000-0005-0000-0000-000027180000}"/>
    <cellStyle name="Normal 5 2 2 7 2 2" xfId="7752" xr:uid="{00000000-0005-0000-0000-000028180000}"/>
    <cellStyle name="Normal 5 2 2 7 3" xfId="5607" xr:uid="{00000000-0005-0000-0000-000029180000}"/>
    <cellStyle name="Normal 5 2 2 8" xfId="1713" xr:uid="{00000000-0005-0000-0000-00002A180000}"/>
    <cellStyle name="Normal 5 2 2 8 2" xfId="3943" xr:uid="{00000000-0005-0000-0000-00002B180000}"/>
    <cellStyle name="Normal 5 2 2 8 2 2" xfId="8165" xr:uid="{00000000-0005-0000-0000-00002C180000}"/>
    <cellStyle name="Normal 5 2 2 8 3" xfId="6020" xr:uid="{00000000-0005-0000-0000-00002D180000}"/>
    <cellStyle name="Normal 5 2 2 9" xfId="2127" xr:uid="{00000000-0005-0000-0000-00002E180000}"/>
    <cellStyle name="Normal 5 2 2 9 2" xfId="4356" xr:uid="{00000000-0005-0000-0000-00002F180000}"/>
    <cellStyle name="Normal 5 2 2 9 2 2" xfId="8578" xr:uid="{00000000-0005-0000-0000-000030180000}"/>
    <cellStyle name="Normal 5 2 2 9 3" xfId="6433" xr:uid="{00000000-0005-0000-0000-000031180000}"/>
    <cellStyle name="Normal 5 2 3" xfId="424" xr:uid="{00000000-0005-0000-0000-000032180000}"/>
    <cellStyle name="Normal 5 2 3 10" xfId="4797" xr:uid="{00000000-0005-0000-0000-000033180000}"/>
    <cellStyle name="Normal 5 2 3 2" xfId="425" xr:uid="{00000000-0005-0000-0000-000034180000}"/>
    <cellStyle name="Normal 5 2 3 2 2" xfId="426" xr:uid="{00000000-0005-0000-0000-000035180000}"/>
    <cellStyle name="Normal 5 2 3 2 2 2" xfId="427" xr:uid="{00000000-0005-0000-0000-000036180000}"/>
    <cellStyle name="Normal 5 2 3 2 2 2 2" xfId="901" xr:uid="{00000000-0005-0000-0000-000037180000}"/>
    <cellStyle name="Normal 5 2 3 2 2 2 2 2" xfId="3136" xr:uid="{00000000-0005-0000-0000-000038180000}"/>
    <cellStyle name="Normal 5 2 3 2 2 2 2 2 2" xfId="7358" xr:uid="{00000000-0005-0000-0000-000039180000}"/>
    <cellStyle name="Normal 5 2 3 2 2 2 2 3" xfId="5213" xr:uid="{00000000-0005-0000-0000-00003A180000}"/>
    <cellStyle name="Normal 5 2 3 2 2 2 3" xfId="1319" xr:uid="{00000000-0005-0000-0000-00003B180000}"/>
    <cellStyle name="Normal 5 2 3 2 2 2 3 2" xfId="3549" xr:uid="{00000000-0005-0000-0000-00003C180000}"/>
    <cellStyle name="Normal 5 2 3 2 2 2 3 2 2" xfId="7771" xr:uid="{00000000-0005-0000-0000-00003D180000}"/>
    <cellStyle name="Normal 5 2 3 2 2 2 3 3" xfId="5626" xr:uid="{00000000-0005-0000-0000-00003E180000}"/>
    <cellStyle name="Normal 5 2 3 2 2 2 4" xfId="1732" xr:uid="{00000000-0005-0000-0000-00003F180000}"/>
    <cellStyle name="Normal 5 2 3 2 2 2 4 2" xfId="3962" xr:uid="{00000000-0005-0000-0000-000040180000}"/>
    <cellStyle name="Normal 5 2 3 2 2 2 4 2 2" xfId="8184" xr:uid="{00000000-0005-0000-0000-000041180000}"/>
    <cellStyle name="Normal 5 2 3 2 2 2 4 3" xfId="6039" xr:uid="{00000000-0005-0000-0000-000042180000}"/>
    <cellStyle name="Normal 5 2 3 2 2 2 5" xfId="2146" xr:uid="{00000000-0005-0000-0000-000043180000}"/>
    <cellStyle name="Normal 5 2 3 2 2 2 5 2" xfId="4375" xr:uid="{00000000-0005-0000-0000-000044180000}"/>
    <cellStyle name="Normal 5 2 3 2 2 2 5 2 2" xfId="8597" xr:uid="{00000000-0005-0000-0000-000045180000}"/>
    <cellStyle name="Normal 5 2 3 2 2 2 5 3" xfId="6452" xr:uid="{00000000-0005-0000-0000-000046180000}"/>
    <cellStyle name="Normal 5 2 3 2 2 2 6" xfId="2582" xr:uid="{00000000-0005-0000-0000-000047180000}"/>
    <cellStyle name="Normal 5 2 3 2 2 2 6 2" xfId="6865" xr:uid="{00000000-0005-0000-0000-000048180000}"/>
    <cellStyle name="Normal 5 2 3 2 2 2 7" xfId="4800" xr:uid="{00000000-0005-0000-0000-000049180000}"/>
    <cellStyle name="Normal 5 2 3 2 2 3" xfId="900" xr:uid="{00000000-0005-0000-0000-00004A180000}"/>
    <cellStyle name="Normal 5 2 3 2 2 3 2" xfId="3135" xr:uid="{00000000-0005-0000-0000-00004B180000}"/>
    <cellStyle name="Normal 5 2 3 2 2 3 2 2" xfId="7357" xr:uid="{00000000-0005-0000-0000-00004C180000}"/>
    <cellStyle name="Normal 5 2 3 2 2 3 3" xfId="5212" xr:uid="{00000000-0005-0000-0000-00004D180000}"/>
    <cellStyle name="Normal 5 2 3 2 2 4" xfId="1318" xr:uid="{00000000-0005-0000-0000-00004E180000}"/>
    <cellStyle name="Normal 5 2 3 2 2 4 2" xfId="3548" xr:uid="{00000000-0005-0000-0000-00004F180000}"/>
    <cellStyle name="Normal 5 2 3 2 2 4 2 2" xfId="7770" xr:uid="{00000000-0005-0000-0000-000050180000}"/>
    <cellStyle name="Normal 5 2 3 2 2 4 3" xfId="5625" xr:uid="{00000000-0005-0000-0000-000051180000}"/>
    <cellStyle name="Normal 5 2 3 2 2 5" xfId="1731" xr:uid="{00000000-0005-0000-0000-000052180000}"/>
    <cellStyle name="Normal 5 2 3 2 2 5 2" xfId="3961" xr:uid="{00000000-0005-0000-0000-000053180000}"/>
    <cellStyle name="Normal 5 2 3 2 2 5 2 2" xfId="8183" xr:uid="{00000000-0005-0000-0000-000054180000}"/>
    <cellStyle name="Normal 5 2 3 2 2 5 3" xfId="6038" xr:uid="{00000000-0005-0000-0000-000055180000}"/>
    <cellStyle name="Normal 5 2 3 2 2 6" xfId="2145" xr:uid="{00000000-0005-0000-0000-000056180000}"/>
    <cellStyle name="Normal 5 2 3 2 2 6 2" xfId="4374" xr:uid="{00000000-0005-0000-0000-000057180000}"/>
    <cellStyle name="Normal 5 2 3 2 2 6 2 2" xfId="8596" xr:uid="{00000000-0005-0000-0000-000058180000}"/>
    <cellStyle name="Normal 5 2 3 2 2 6 3" xfId="6451" xr:uid="{00000000-0005-0000-0000-000059180000}"/>
    <cellStyle name="Normal 5 2 3 2 2 7" xfId="2581" xr:uid="{00000000-0005-0000-0000-00005A180000}"/>
    <cellStyle name="Normal 5 2 3 2 2 7 2" xfId="6864" xr:uid="{00000000-0005-0000-0000-00005B180000}"/>
    <cellStyle name="Normal 5 2 3 2 2 8" xfId="4799" xr:uid="{00000000-0005-0000-0000-00005C180000}"/>
    <cellStyle name="Normal 5 2 3 2 3" xfId="428" xr:uid="{00000000-0005-0000-0000-00005D180000}"/>
    <cellStyle name="Normal 5 2 3 2 3 2" xfId="902" xr:uid="{00000000-0005-0000-0000-00005E180000}"/>
    <cellStyle name="Normal 5 2 3 2 3 2 2" xfId="3137" xr:uid="{00000000-0005-0000-0000-00005F180000}"/>
    <cellStyle name="Normal 5 2 3 2 3 2 2 2" xfId="7359" xr:uid="{00000000-0005-0000-0000-000060180000}"/>
    <cellStyle name="Normal 5 2 3 2 3 2 3" xfId="5214" xr:uid="{00000000-0005-0000-0000-000061180000}"/>
    <cellStyle name="Normal 5 2 3 2 3 3" xfId="1320" xr:uid="{00000000-0005-0000-0000-000062180000}"/>
    <cellStyle name="Normal 5 2 3 2 3 3 2" xfId="3550" xr:uid="{00000000-0005-0000-0000-000063180000}"/>
    <cellStyle name="Normal 5 2 3 2 3 3 2 2" xfId="7772" xr:uid="{00000000-0005-0000-0000-000064180000}"/>
    <cellStyle name="Normal 5 2 3 2 3 3 3" xfId="5627" xr:uid="{00000000-0005-0000-0000-000065180000}"/>
    <cellStyle name="Normal 5 2 3 2 3 4" xfId="1733" xr:uid="{00000000-0005-0000-0000-000066180000}"/>
    <cellStyle name="Normal 5 2 3 2 3 4 2" xfId="3963" xr:uid="{00000000-0005-0000-0000-000067180000}"/>
    <cellStyle name="Normal 5 2 3 2 3 4 2 2" xfId="8185" xr:uid="{00000000-0005-0000-0000-000068180000}"/>
    <cellStyle name="Normal 5 2 3 2 3 4 3" xfId="6040" xr:uid="{00000000-0005-0000-0000-000069180000}"/>
    <cellStyle name="Normal 5 2 3 2 3 5" xfId="2147" xr:uid="{00000000-0005-0000-0000-00006A180000}"/>
    <cellStyle name="Normal 5 2 3 2 3 5 2" xfId="4376" xr:uid="{00000000-0005-0000-0000-00006B180000}"/>
    <cellStyle name="Normal 5 2 3 2 3 5 2 2" xfId="8598" xr:uid="{00000000-0005-0000-0000-00006C180000}"/>
    <cellStyle name="Normal 5 2 3 2 3 5 3" xfId="6453" xr:uid="{00000000-0005-0000-0000-00006D180000}"/>
    <cellStyle name="Normal 5 2 3 2 3 6" xfId="2583" xr:uid="{00000000-0005-0000-0000-00006E180000}"/>
    <cellStyle name="Normal 5 2 3 2 3 6 2" xfId="6866" xr:uid="{00000000-0005-0000-0000-00006F180000}"/>
    <cellStyle name="Normal 5 2 3 2 3 7" xfId="4801" xr:uid="{00000000-0005-0000-0000-000070180000}"/>
    <cellStyle name="Normal 5 2 3 2 4" xfId="899" xr:uid="{00000000-0005-0000-0000-000071180000}"/>
    <cellStyle name="Normal 5 2 3 2 4 2" xfId="3134" xr:uid="{00000000-0005-0000-0000-000072180000}"/>
    <cellStyle name="Normal 5 2 3 2 4 2 2" xfId="7356" xr:uid="{00000000-0005-0000-0000-000073180000}"/>
    <cellStyle name="Normal 5 2 3 2 4 3" xfId="5211" xr:uid="{00000000-0005-0000-0000-000074180000}"/>
    <cellStyle name="Normal 5 2 3 2 5" xfId="1317" xr:uid="{00000000-0005-0000-0000-000075180000}"/>
    <cellStyle name="Normal 5 2 3 2 5 2" xfId="3547" xr:uid="{00000000-0005-0000-0000-000076180000}"/>
    <cellStyle name="Normal 5 2 3 2 5 2 2" xfId="7769" xr:uid="{00000000-0005-0000-0000-000077180000}"/>
    <cellStyle name="Normal 5 2 3 2 5 3" xfId="5624" xr:uid="{00000000-0005-0000-0000-000078180000}"/>
    <cellStyle name="Normal 5 2 3 2 6" xfId="1730" xr:uid="{00000000-0005-0000-0000-000079180000}"/>
    <cellStyle name="Normal 5 2 3 2 6 2" xfId="3960" xr:uid="{00000000-0005-0000-0000-00007A180000}"/>
    <cellStyle name="Normal 5 2 3 2 6 2 2" xfId="8182" xr:uid="{00000000-0005-0000-0000-00007B180000}"/>
    <cellStyle name="Normal 5 2 3 2 6 3" xfId="6037" xr:uid="{00000000-0005-0000-0000-00007C180000}"/>
    <cellStyle name="Normal 5 2 3 2 7" xfId="2144" xr:uid="{00000000-0005-0000-0000-00007D180000}"/>
    <cellStyle name="Normal 5 2 3 2 7 2" xfId="4373" xr:uid="{00000000-0005-0000-0000-00007E180000}"/>
    <cellStyle name="Normal 5 2 3 2 7 2 2" xfId="8595" xr:uid="{00000000-0005-0000-0000-00007F180000}"/>
    <cellStyle name="Normal 5 2 3 2 7 3" xfId="6450" xr:uid="{00000000-0005-0000-0000-000080180000}"/>
    <cellStyle name="Normal 5 2 3 2 8" xfId="2580" xr:uid="{00000000-0005-0000-0000-000081180000}"/>
    <cellStyle name="Normal 5 2 3 2 8 2" xfId="6863" xr:uid="{00000000-0005-0000-0000-000082180000}"/>
    <cellStyle name="Normal 5 2 3 2 9" xfId="4798" xr:uid="{00000000-0005-0000-0000-000083180000}"/>
    <cellStyle name="Normal 5 2 3 3" xfId="429" xr:uid="{00000000-0005-0000-0000-000084180000}"/>
    <cellStyle name="Normal 5 2 3 3 2" xfId="430" xr:uid="{00000000-0005-0000-0000-000085180000}"/>
    <cellStyle name="Normal 5 2 3 3 2 2" xfId="904" xr:uid="{00000000-0005-0000-0000-000086180000}"/>
    <cellStyle name="Normal 5 2 3 3 2 2 2" xfId="3139" xr:uid="{00000000-0005-0000-0000-000087180000}"/>
    <cellStyle name="Normal 5 2 3 3 2 2 2 2" xfId="7361" xr:uid="{00000000-0005-0000-0000-000088180000}"/>
    <cellStyle name="Normal 5 2 3 3 2 2 3" xfId="5216" xr:uid="{00000000-0005-0000-0000-000089180000}"/>
    <cellStyle name="Normal 5 2 3 3 2 3" xfId="1322" xr:uid="{00000000-0005-0000-0000-00008A180000}"/>
    <cellStyle name="Normal 5 2 3 3 2 3 2" xfId="3552" xr:uid="{00000000-0005-0000-0000-00008B180000}"/>
    <cellStyle name="Normal 5 2 3 3 2 3 2 2" xfId="7774" xr:uid="{00000000-0005-0000-0000-00008C180000}"/>
    <cellStyle name="Normal 5 2 3 3 2 3 3" xfId="5629" xr:uid="{00000000-0005-0000-0000-00008D180000}"/>
    <cellStyle name="Normal 5 2 3 3 2 4" xfId="1735" xr:uid="{00000000-0005-0000-0000-00008E180000}"/>
    <cellStyle name="Normal 5 2 3 3 2 4 2" xfId="3965" xr:uid="{00000000-0005-0000-0000-00008F180000}"/>
    <cellStyle name="Normal 5 2 3 3 2 4 2 2" xfId="8187" xr:uid="{00000000-0005-0000-0000-000090180000}"/>
    <cellStyle name="Normal 5 2 3 3 2 4 3" xfId="6042" xr:uid="{00000000-0005-0000-0000-000091180000}"/>
    <cellStyle name="Normal 5 2 3 3 2 5" xfId="2149" xr:uid="{00000000-0005-0000-0000-000092180000}"/>
    <cellStyle name="Normal 5 2 3 3 2 5 2" xfId="4378" xr:uid="{00000000-0005-0000-0000-000093180000}"/>
    <cellStyle name="Normal 5 2 3 3 2 5 2 2" xfId="8600" xr:uid="{00000000-0005-0000-0000-000094180000}"/>
    <cellStyle name="Normal 5 2 3 3 2 5 3" xfId="6455" xr:uid="{00000000-0005-0000-0000-000095180000}"/>
    <cellStyle name="Normal 5 2 3 3 2 6" xfId="2585" xr:uid="{00000000-0005-0000-0000-000096180000}"/>
    <cellStyle name="Normal 5 2 3 3 2 6 2" xfId="6868" xr:uid="{00000000-0005-0000-0000-000097180000}"/>
    <cellStyle name="Normal 5 2 3 3 2 7" xfId="4803" xr:uid="{00000000-0005-0000-0000-000098180000}"/>
    <cellStyle name="Normal 5 2 3 3 3" xfId="903" xr:uid="{00000000-0005-0000-0000-000099180000}"/>
    <cellStyle name="Normal 5 2 3 3 3 2" xfId="3138" xr:uid="{00000000-0005-0000-0000-00009A180000}"/>
    <cellStyle name="Normal 5 2 3 3 3 2 2" xfId="7360" xr:uid="{00000000-0005-0000-0000-00009B180000}"/>
    <cellStyle name="Normal 5 2 3 3 3 3" xfId="5215" xr:uid="{00000000-0005-0000-0000-00009C180000}"/>
    <cellStyle name="Normal 5 2 3 3 4" xfId="1321" xr:uid="{00000000-0005-0000-0000-00009D180000}"/>
    <cellStyle name="Normal 5 2 3 3 4 2" xfId="3551" xr:uid="{00000000-0005-0000-0000-00009E180000}"/>
    <cellStyle name="Normal 5 2 3 3 4 2 2" xfId="7773" xr:uid="{00000000-0005-0000-0000-00009F180000}"/>
    <cellStyle name="Normal 5 2 3 3 4 3" xfId="5628" xr:uid="{00000000-0005-0000-0000-0000A0180000}"/>
    <cellStyle name="Normal 5 2 3 3 5" xfId="1734" xr:uid="{00000000-0005-0000-0000-0000A1180000}"/>
    <cellStyle name="Normal 5 2 3 3 5 2" xfId="3964" xr:uid="{00000000-0005-0000-0000-0000A2180000}"/>
    <cellStyle name="Normal 5 2 3 3 5 2 2" xfId="8186" xr:uid="{00000000-0005-0000-0000-0000A3180000}"/>
    <cellStyle name="Normal 5 2 3 3 5 3" xfId="6041" xr:uid="{00000000-0005-0000-0000-0000A4180000}"/>
    <cellStyle name="Normal 5 2 3 3 6" xfId="2148" xr:uid="{00000000-0005-0000-0000-0000A5180000}"/>
    <cellStyle name="Normal 5 2 3 3 6 2" xfId="4377" xr:uid="{00000000-0005-0000-0000-0000A6180000}"/>
    <cellStyle name="Normal 5 2 3 3 6 2 2" xfId="8599" xr:uid="{00000000-0005-0000-0000-0000A7180000}"/>
    <cellStyle name="Normal 5 2 3 3 6 3" xfId="6454" xr:uid="{00000000-0005-0000-0000-0000A8180000}"/>
    <cellStyle name="Normal 5 2 3 3 7" xfId="2584" xr:uid="{00000000-0005-0000-0000-0000A9180000}"/>
    <cellStyle name="Normal 5 2 3 3 7 2" xfId="6867" xr:uid="{00000000-0005-0000-0000-0000AA180000}"/>
    <cellStyle name="Normal 5 2 3 3 8" xfId="4802" xr:uid="{00000000-0005-0000-0000-0000AB180000}"/>
    <cellStyle name="Normal 5 2 3 4" xfId="431" xr:uid="{00000000-0005-0000-0000-0000AC180000}"/>
    <cellStyle name="Normal 5 2 3 4 2" xfId="905" xr:uid="{00000000-0005-0000-0000-0000AD180000}"/>
    <cellStyle name="Normal 5 2 3 4 2 2" xfId="3140" xr:uid="{00000000-0005-0000-0000-0000AE180000}"/>
    <cellStyle name="Normal 5 2 3 4 2 2 2" xfId="7362" xr:uid="{00000000-0005-0000-0000-0000AF180000}"/>
    <cellStyle name="Normal 5 2 3 4 2 3" xfId="5217" xr:uid="{00000000-0005-0000-0000-0000B0180000}"/>
    <cellStyle name="Normal 5 2 3 4 3" xfId="1323" xr:uid="{00000000-0005-0000-0000-0000B1180000}"/>
    <cellStyle name="Normal 5 2 3 4 3 2" xfId="3553" xr:uid="{00000000-0005-0000-0000-0000B2180000}"/>
    <cellStyle name="Normal 5 2 3 4 3 2 2" xfId="7775" xr:uid="{00000000-0005-0000-0000-0000B3180000}"/>
    <cellStyle name="Normal 5 2 3 4 3 3" xfId="5630" xr:uid="{00000000-0005-0000-0000-0000B4180000}"/>
    <cellStyle name="Normal 5 2 3 4 4" xfId="1736" xr:uid="{00000000-0005-0000-0000-0000B5180000}"/>
    <cellStyle name="Normal 5 2 3 4 4 2" xfId="3966" xr:uid="{00000000-0005-0000-0000-0000B6180000}"/>
    <cellStyle name="Normal 5 2 3 4 4 2 2" xfId="8188" xr:uid="{00000000-0005-0000-0000-0000B7180000}"/>
    <cellStyle name="Normal 5 2 3 4 4 3" xfId="6043" xr:uid="{00000000-0005-0000-0000-0000B8180000}"/>
    <cellStyle name="Normal 5 2 3 4 5" xfId="2150" xr:uid="{00000000-0005-0000-0000-0000B9180000}"/>
    <cellStyle name="Normal 5 2 3 4 5 2" xfId="4379" xr:uid="{00000000-0005-0000-0000-0000BA180000}"/>
    <cellStyle name="Normal 5 2 3 4 5 2 2" xfId="8601" xr:uid="{00000000-0005-0000-0000-0000BB180000}"/>
    <cellStyle name="Normal 5 2 3 4 5 3" xfId="6456" xr:uid="{00000000-0005-0000-0000-0000BC180000}"/>
    <cellStyle name="Normal 5 2 3 4 6" xfId="2586" xr:uid="{00000000-0005-0000-0000-0000BD180000}"/>
    <cellStyle name="Normal 5 2 3 4 6 2" xfId="6869" xr:uid="{00000000-0005-0000-0000-0000BE180000}"/>
    <cellStyle name="Normal 5 2 3 4 7" xfId="4804" xr:uid="{00000000-0005-0000-0000-0000BF180000}"/>
    <cellStyle name="Normal 5 2 3 5" xfId="898" xr:uid="{00000000-0005-0000-0000-0000C0180000}"/>
    <cellStyle name="Normal 5 2 3 5 2" xfId="3133" xr:uid="{00000000-0005-0000-0000-0000C1180000}"/>
    <cellStyle name="Normal 5 2 3 5 2 2" xfId="7355" xr:uid="{00000000-0005-0000-0000-0000C2180000}"/>
    <cellStyle name="Normal 5 2 3 5 3" xfId="5210" xr:uid="{00000000-0005-0000-0000-0000C3180000}"/>
    <cellStyle name="Normal 5 2 3 6" xfId="1316" xr:uid="{00000000-0005-0000-0000-0000C4180000}"/>
    <cellStyle name="Normal 5 2 3 6 2" xfId="3546" xr:uid="{00000000-0005-0000-0000-0000C5180000}"/>
    <cellStyle name="Normal 5 2 3 6 2 2" xfId="7768" xr:uid="{00000000-0005-0000-0000-0000C6180000}"/>
    <cellStyle name="Normal 5 2 3 6 3" xfId="5623" xr:uid="{00000000-0005-0000-0000-0000C7180000}"/>
    <cellStyle name="Normal 5 2 3 7" xfId="1729" xr:uid="{00000000-0005-0000-0000-0000C8180000}"/>
    <cellStyle name="Normal 5 2 3 7 2" xfId="3959" xr:uid="{00000000-0005-0000-0000-0000C9180000}"/>
    <cellStyle name="Normal 5 2 3 7 2 2" xfId="8181" xr:uid="{00000000-0005-0000-0000-0000CA180000}"/>
    <cellStyle name="Normal 5 2 3 7 3" xfId="6036" xr:uid="{00000000-0005-0000-0000-0000CB180000}"/>
    <cellStyle name="Normal 5 2 3 8" xfId="2143" xr:uid="{00000000-0005-0000-0000-0000CC180000}"/>
    <cellStyle name="Normal 5 2 3 8 2" xfId="4372" xr:uid="{00000000-0005-0000-0000-0000CD180000}"/>
    <cellStyle name="Normal 5 2 3 8 2 2" xfId="8594" xr:uid="{00000000-0005-0000-0000-0000CE180000}"/>
    <cellStyle name="Normal 5 2 3 8 3" xfId="6449" xr:uid="{00000000-0005-0000-0000-0000CF180000}"/>
    <cellStyle name="Normal 5 2 3 9" xfId="2579" xr:uid="{00000000-0005-0000-0000-0000D0180000}"/>
    <cellStyle name="Normal 5 2 3 9 2" xfId="6862" xr:uid="{00000000-0005-0000-0000-0000D1180000}"/>
    <cellStyle name="Normal 5 2 4" xfId="432" xr:uid="{00000000-0005-0000-0000-0000D2180000}"/>
    <cellStyle name="Normal 5 2 4 2" xfId="433" xr:uid="{00000000-0005-0000-0000-0000D3180000}"/>
    <cellStyle name="Normal 5 2 4 2 2" xfId="434" xr:uid="{00000000-0005-0000-0000-0000D4180000}"/>
    <cellStyle name="Normal 5 2 4 2 2 2" xfId="908" xr:uid="{00000000-0005-0000-0000-0000D5180000}"/>
    <cellStyle name="Normal 5 2 4 2 2 2 2" xfId="3143" xr:uid="{00000000-0005-0000-0000-0000D6180000}"/>
    <cellStyle name="Normal 5 2 4 2 2 2 2 2" xfId="7365" xr:uid="{00000000-0005-0000-0000-0000D7180000}"/>
    <cellStyle name="Normal 5 2 4 2 2 2 3" xfId="5220" xr:uid="{00000000-0005-0000-0000-0000D8180000}"/>
    <cellStyle name="Normal 5 2 4 2 2 3" xfId="1326" xr:uid="{00000000-0005-0000-0000-0000D9180000}"/>
    <cellStyle name="Normal 5 2 4 2 2 3 2" xfId="3556" xr:uid="{00000000-0005-0000-0000-0000DA180000}"/>
    <cellStyle name="Normal 5 2 4 2 2 3 2 2" xfId="7778" xr:uid="{00000000-0005-0000-0000-0000DB180000}"/>
    <cellStyle name="Normal 5 2 4 2 2 3 3" xfId="5633" xr:uid="{00000000-0005-0000-0000-0000DC180000}"/>
    <cellStyle name="Normal 5 2 4 2 2 4" xfId="1739" xr:uid="{00000000-0005-0000-0000-0000DD180000}"/>
    <cellStyle name="Normal 5 2 4 2 2 4 2" xfId="3969" xr:uid="{00000000-0005-0000-0000-0000DE180000}"/>
    <cellStyle name="Normal 5 2 4 2 2 4 2 2" xfId="8191" xr:uid="{00000000-0005-0000-0000-0000DF180000}"/>
    <cellStyle name="Normal 5 2 4 2 2 4 3" xfId="6046" xr:uid="{00000000-0005-0000-0000-0000E0180000}"/>
    <cellStyle name="Normal 5 2 4 2 2 5" xfId="2153" xr:uid="{00000000-0005-0000-0000-0000E1180000}"/>
    <cellStyle name="Normal 5 2 4 2 2 5 2" xfId="4382" xr:uid="{00000000-0005-0000-0000-0000E2180000}"/>
    <cellStyle name="Normal 5 2 4 2 2 5 2 2" xfId="8604" xr:uid="{00000000-0005-0000-0000-0000E3180000}"/>
    <cellStyle name="Normal 5 2 4 2 2 5 3" xfId="6459" xr:uid="{00000000-0005-0000-0000-0000E4180000}"/>
    <cellStyle name="Normal 5 2 4 2 2 6" xfId="2589" xr:uid="{00000000-0005-0000-0000-0000E5180000}"/>
    <cellStyle name="Normal 5 2 4 2 2 6 2" xfId="6872" xr:uid="{00000000-0005-0000-0000-0000E6180000}"/>
    <cellStyle name="Normal 5 2 4 2 2 7" xfId="4807" xr:uid="{00000000-0005-0000-0000-0000E7180000}"/>
    <cellStyle name="Normal 5 2 4 2 3" xfId="907" xr:uid="{00000000-0005-0000-0000-0000E8180000}"/>
    <cellStyle name="Normal 5 2 4 2 3 2" xfId="3142" xr:uid="{00000000-0005-0000-0000-0000E9180000}"/>
    <cellStyle name="Normal 5 2 4 2 3 2 2" xfId="7364" xr:uid="{00000000-0005-0000-0000-0000EA180000}"/>
    <cellStyle name="Normal 5 2 4 2 3 3" xfId="5219" xr:uid="{00000000-0005-0000-0000-0000EB180000}"/>
    <cellStyle name="Normal 5 2 4 2 4" xfId="1325" xr:uid="{00000000-0005-0000-0000-0000EC180000}"/>
    <cellStyle name="Normal 5 2 4 2 4 2" xfId="3555" xr:uid="{00000000-0005-0000-0000-0000ED180000}"/>
    <cellStyle name="Normal 5 2 4 2 4 2 2" xfId="7777" xr:uid="{00000000-0005-0000-0000-0000EE180000}"/>
    <cellStyle name="Normal 5 2 4 2 4 3" xfId="5632" xr:uid="{00000000-0005-0000-0000-0000EF180000}"/>
    <cellStyle name="Normal 5 2 4 2 5" xfId="1738" xr:uid="{00000000-0005-0000-0000-0000F0180000}"/>
    <cellStyle name="Normal 5 2 4 2 5 2" xfId="3968" xr:uid="{00000000-0005-0000-0000-0000F1180000}"/>
    <cellStyle name="Normal 5 2 4 2 5 2 2" xfId="8190" xr:uid="{00000000-0005-0000-0000-0000F2180000}"/>
    <cellStyle name="Normal 5 2 4 2 5 3" xfId="6045" xr:uid="{00000000-0005-0000-0000-0000F3180000}"/>
    <cellStyle name="Normal 5 2 4 2 6" xfId="2152" xr:uid="{00000000-0005-0000-0000-0000F4180000}"/>
    <cellStyle name="Normal 5 2 4 2 6 2" xfId="4381" xr:uid="{00000000-0005-0000-0000-0000F5180000}"/>
    <cellStyle name="Normal 5 2 4 2 6 2 2" xfId="8603" xr:uid="{00000000-0005-0000-0000-0000F6180000}"/>
    <cellStyle name="Normal 5 2 4 2 6 3" xfId="6458" xr:uid="{00000000-0005-0000-0000-0000F7180000}"/>
    <cellStyle name="Normal 5 2 4 2 7" xfId="2588" xr:uid="{00000000-0005-0000-0000-0000F8180000}"/>
    <cellStyle name="Normal 5 2 4 2 7 2" xfId="6871" xr:uid="{00000000-0005-0000-0000-0000F9180000}"/>
    <cellStyle name="Normal 5 2 4 2 8" xfId="4806" xr:uid="{00000000-0005-0000-0000-0000FA180000}"/>
    <cellStyle name="Normal 5 2 4 3" xfId="435" xr:uid="{00000000-0005-0000-0000-0000FB180000}"/>
    <cellStyle name="Normal 5 2 4 3 2" xfId="909" xr:uid="{00000000-0005-0000-0000-0000FC180000}"/>
    <cellStyle name="Normal 5 2 4 3 2 2" xfId="3144" xr:uid="{00000000-0005-0000-0000-0000FD180000}"/>
    <cellStyle name="Normal 5 2 4 3 2 2 2" xfId="7366" xr:uid="{00000000-0005-0000-0000-0000FE180000}"/>
    <cellStyle name="Normal 5 2 4 3 2 3" xfId="5221" xr:uid="{00000000-0005-0000-0000-0000FF180000}"/>
    <cellStyle name="Normal 5 2 4 3 3" xfId="1327" xr:uid="{00000000-0005-0000-0000-000000190000}"/>
    <cellStyle name="Normal 5 2 4 3 3 2" xfId="3557" xr:uid="{00000000-0005-0000-0000-000001190000}"/>
    <cellStyle name="Normal 5 2 4 3 3 2 2" xfId="7779" xr:uid="{00000000-0005-0000-0000-000002190000}"/>
    <cellStyle name="Normal 5 2 4 3 3 3" xfId="5634" xr:uid="{00000000-0005-0000-0000-000003190000}"/>
    <cellStyle name="Normal 5 2 4 3 4" xfId="1740" xr:uid="{00000000-0005-0000-0000-000004190000}"/>
    <cellStyle name="Normal 5 2 4 3 4 2" xfId="3970" xr:uid="{00000000-0005-0000-0000-000005190000}"/>
    <cellStyle name="Normal 5 2 4 3 4 2 2" xfId="8192" xr:uid="{00000000-0005-0000-0000-000006190000}"/>
    <cellStyle name="Normal 5 2 4 3 4 3" xfId="6047" xr:uid="{00000000-0005-0000-0000-000007190000}"/>
    <cellStyle name="Normal 5 2 4 3 5" xfId="2154" xr:uid="{00000000-0005-0000-0000-000008190000}"/>
    <cellStyle name="Normal 5 2 4 3 5 2" xfId="4383" xr:uid="{00000000-0005-0000-0000-000009190000}"/>
    <cellStyle name="Normal 5 2 4 3 5 2 2" xfId="8605" xr:uid="{00000000-0005-0000-0000-00000A190000}"/>
    <cellStyle name="Normal 5 2 4 3 5 3" xfId="6460" xr:uid="{00000000-0005-0000-0000-00000B190000}"/>
    <cellStyle name="Normal 5 2 4 3 6" xfId="2590" xr:uid="{00000000-0005-0000-0000-00000C190000}"/>
    <cellStyle name="Normal 5 2 4 3 6 2" xfId="6873" xr:uid="{00000000-0005-0000-0000-00000D190000}"/>
    <cellStyle name="Normal 5 2 4 3 7" xfId="4808" xr:uid="{00000000-0005-0000-0000-00000E190000}"/>
    <cellStyle name="Normal 5 2 4 4" xfId="906" xr:uid="{00000000-0005-0000-0000-00000F190000}"/>
    <cellStyle name="Normal 5 2 4 4 2" xfId="3141" xr:uid="{00000000-0005-0000-0000-000010190000}"/>
    <cellStyle name="Normal 5 2 4 4 2 2" xfId="7363" xr:uid="{00000000-0005-0000-0000-000011190000}"/>
    <cellStyle name="Normal 5 2 4 4 3" xfId="5218" xr:uid="{00000000-0005-0000-0000-000012190000}"/>
    <cellStyle name="Normal 5 2 4 5" xfId="1324" xr:uid="{00000000-0005-0000-0000-000013190000}"/>
    <cellStyle name="Normal 5 2 4 5 2" xfId="3554" xr:uid="{00000000-0005-0000-0000-000014190000}"/>
    <cellStyle name="Normal 5 2 4 5 2 2" xfId="7776" xr:uid="{00000000-0005-0000-0000-000015190000}"/>
    <cellStyle name="Normal 5 2 4 5 3" xfId="5631" xr:uid="{00000000-0005-0000-0000-000016190000}"/>
    <cellStyle name="Normal 5 2 4 6" xfId="1737" xr:uid="{00000000-0005-0000-0000-000017190000}"/>
    <cellStyle name="Normal 5 2 4 6 2" xfId="3967" xr:uid="{00000000-0005-0000-0000-000018190000}"/>
    <cellStyle name="Normal 5 2 4 6 2 2" xfId="8189" xr:uid="{00000000-0005-0000-0000-000019190000}"/>
    <cellStyle name="Normal 5 2 4 6 3" xfId="6044" xr:uid="{00000000-0005-0000-0000-00001A190000}"/>
    <cellStyle name="Normal 5 2 4 7" xfId="2151" xr:uid="{00000000-0005-0000-0000-00001B190000}"/>
    <cellStyle name="Normal 5 2 4 7 2" xfId="4380" xr:uid="{00000000-0005-0000-0000-00001C190000}"/>
    <cellStyle name="Normal 5 2 4 7 2 2" xfId="8602" xr:uid="{00000000-0005-0000-0000-00001D190000}"/>
    <cellStyle name="Normal 5 2 4 7 3" xfId="6457" xr:uid="{00000000-0005-0000-0000-00001E190000}"/>
    <cellStyle name="Normal 5 2 4 8" xfId="2587" xr:uid="{00000000-0005-0000-0000-00001F190000}"/>
    <cellStyle name="Normal 5 2 4 8 2" xfId="6870" xr:uid="{00000000-0005-0000-0000-000020190000}"/>
    <cellStyle name="Normal 5 2 4 9" xfId="4805" xr:uid="{00000000-0005-0000-0000-000021190000}"/>
    <cellStyle name="Normal 5 2 5" xfId="436" xr:uid="{00000000-0005-0000-0000-000022190000}"/>
    <cellStyle name="Normal 5 2 5 2" xfId="437" xr:uid="{00000000-0005-0000-0000-000023190000}"/>
    <cellStyle name="Normal 5 2 5 2 2" xfId="911" xr:uid="{00000000-0005-0000-0000-000024190000}"/>
    <cellStyle name="Normal 5 2 5 2 2 2" xfId="3146" xr:uid="{00000000-0005-0000-0000-000025190000}"/>
    <cellStyle name="Normal 5 2 5 2 2 2 2" xfId="7368" xr:uid="{00000000-0005-0000-0000-000026190000}"/>
    <cellStyle name="Normal 5 2 5 2 2 3" xfId="5223" xr:uid="{00000000-0005-0000-0000-000027190000}"/>
    <cellStyle name="Normal 5 2 5 2 3" xfId="1329" xr:uid="{00000000-0005-0000-0000-000028190000}"/>
    <cellStyle name="Normal 5 2 5 2 3 2" xfId="3559" xr:uid="{00000000-0005-0000-0000-000029190000}"/>
    <cellStyle name="Normal 5 2 5 2 3 2 2" xfId="7781" xr:uid="{00000000-0005-0000-0000-00002A190000}"/>
    <cellStyle name="Normal 5 2 5 2 3 3" xfId="5636" xr:uid="{00000000-0005-0000-0000-00002B190000}"/>
    <cellStyle name="Normal 5 2 5 2 4" xfId="1742" xr:uid="{00000000-0005-0000-0000-00002C190000}"/>
    <cellStyle name="Normal 5 2 5 2 4 2" xfId="3972" xr:uid="{00000000-0005-0000-0000-00002D190000}"/>
    <cellStyle name="Normal 5 2 5 2 4 2 2" xfId="8194" xr:uid="{00000000-0005-0000-0000-00002E190000}"/>
    <cellStyle name="Normal 5 2 5 2 4 3" xfId="6049" xr:uid="{00000000-0005-0000-0000-00002F190000}"/>
    <cellStyle name="Normal 5 2 5 2 5" xfId="2156" xr:uid="{00000000-0005-0000-0000-000030190000}"/>
    <cellStyle name="Normal 5 2 5 2 5 2" xfId="4385" xr:uid="{00000000-0005-0000-0000-000031190000}"/>
    <cellStyle name="Normal 5 2 5 2 5 2 2" xfId="8607" xr:uid="{00000000-0005-0000-0000-000032190000}"/>
    <cellStyle name="Normal 5 2 5 2 5 3" xfId="6462" xr:uid="{00000000-0005-0000-0000-000033190000}"/>
    <cellStyle name="Normal 5 2 5 2 6" xfId="2592" xr:uid="{00000000-0005-0000-0000-000034190000}"/>
    <cellStyle name="Normal 5 2 5 2 6 2" xfId="6875" xr:uid="{00000000-0005-0000-0000-000035190000}"/>
    <cellStyle name="Normal 5 2 5 2 7" xfId="4810" xr:uid="{00000000-0005-0000-0000-000036190000}"/>
    <cellStyle name="Normal 5 2 5 3" xfId="910" xr:uid="{00000000-0005-0000-0000-000037190000}"/>
    <cellStyle name="Normal 5 2 5 3 2" xfId="3145" xr:uid="{00000000-0005-0000-0000-000038190000}"/>
    <cellStyle name="Normal 5 2 5 3 2 2" xfId="7367" xr:uid="{00000000-0005-0000-0000-000039190000}"/>
    <cellStyle name="Normal 5 2 5 3 3" xfId="5222" xr:uid="{00000000-0005-0000-0000-00003A190000}"/>
    <cellStyle name="Normal 5 2 5 4" xfId="1328" xr:uid="{00000000-0005-0000-0000-00003B190000}"/>
    <cellStyle name="Normal 5 2 5 4 2" xfId="3558" xr:uid="{00000000-0005-0000-0000-00003C190000}"/>
    <cellStyle name="Normal 5 2 5 4 2 2" xfId="7780" xr:uid="{00000000-0005-0000-0000-00003D190000}"/>
    <cellStyle name="Normal 5 2 5 4 3" xfId="5635" xr:uid="{00000000-0005-0000-0000-00003E190000}"/>
    <cellStyle name="Normal 5 2 5 5" xfId="1741" xr:uid="{00000000-0005-0000-0000-00003F190000}"/>
    <cellStyle name="Normal 5 2 5 5 2" xfId="3971" xr:uid="{00000000-0005-0000-0000-000040190000}"/>
    <cellStyle name="Normal 5 2 5 5 2 2" xfId="8193" xr:uid="{00000000-0005-0000-0000-000041190000}"/>
    <cellStyle name="Normal 5 2 5 5 3" xfId="6048" xr:uid="{00000000-0005-0000-0000-000042190000}"/>
    <cellStyle name="Normal 5 2 5 6" xfId="2155" xr:uid="{00000000-0005-0000-0000-000043190000}"/>
    <cellStyle name="Normal 5 2 5 6 2" xfId="4384" xr:uid="{00000000-0005-0000-0000-000044190000}"/>
    <cellStyle name="Normal 5 2 5 6 2 2" xfId="8606" xr:uid="{00000000-0005-0000-0000-000045190000}"/>
    <cellStyle name="Normal 5 2 5 6 3" xfId="6461" xr:uid="{00000000-0005-0000-0000-000046190000}"/>
    <cellStyle name="Normal 5 2 5 7" xfId="2591" xr:uid="{00000000-0005-0000-0000-000047190000}"/>
    <cellStyle name="Normal 5 2 5 7 2" xfId="6874" xr:uid="{00000000-0005-0000-0000-000048190000}"/>
    <cellStyle name="Normal 5 2 5 8" xfId="4809" xr:uid="{00000000-0005-0000-0000-000049190000}"/>
    <cellStyle name="Normal 5 2 6" xfId="438" xr:uid="{00000000-0005-0000-0000-00004A190000}"/>
    <cellStyle name="Normal 5 2 6 2" xfId="912" xr:uid="{00000000-0005-0000-0000-00004B190000}"/>
    <cellStyle name="Normal 5 2 6 2 2" xfId="3147" xr:uid="{00000000-0005-0000-0000-00004C190000}"/>
    <cellStyle name="Normal 5 2 6 2 2 2" xfId="7369" xr:uid="{00000000-0005-0000-0000-00004D190000}"/>
    <cellStyle name="Normal 5 2 6 2 3" xfId="5224" xr:uid="{00000000-0005-0000-0000-00004E190000}"/>
    <cellStyle name="Normal 5 2 6 3" xfId="1330" xr:uid="{00000000-0005-0000-0000-00004F190000}"/>
    <cellStyle name="Normal 5 2 6 3 2" xfId="3560" xr:uid="{00000000-0005-0000-0000-000050190000}"/>
    <cellStyle name="Normal 5 2 6 3 2 2" xfId="7782" xr:uid="{00000000-0005-0000-0000-000051190000}"/>
    <cellStyle name="Normal 5 2 6 3 3" xfId="5637" xr:uid="{00000000-0005-0000-0000-000052190000}"/>
    <cellStyle name="Normal 5 2 6 4" xfId="1743" xr:uid="{00000000-0005-0000-0000-000053190000}"/>
    <cellStyle name="Normal 5 2 6 4 2" xfId="3973" xr:uid="{00000000-0005-0000-0000-000054190000}"/>
    <cellStyle name="Normal 5 2 6 4 2 2" xfId="8195" xr:uid="{00000000-0005-0000-0000-000055190000}"/>
    <cellStyle name="Normal 5 2 6 4 3" xfId="6050" xr:uid="{00000000-0005-0000-0000-000056190000}"/>
    <cellStyle name="Normal 5 2 6 5" xfId="2157" xr:uid="{00000000-0005-0000-0000-000057190000}"/>
    <cellStyle name="Normal 5 2 6 5 2" xfId="4386" xr:uid="{00000000-0005-0000-0000-000058190000}"/>
    <cellStyle name="Normal 5 2 6 5 2 2" xfId="8608" xr:uid="{00000000-0005-0000-0000-000059190000}"/>
    <cellStyle name="Normal 5 2 6 5 3" xfId="6463" xr:uid="{00000000-0005-0000-0000-00005A190000}"/>
    <cellStyle name="Normal 5 2 6 6" xfId="2593" xr:uid="{00000000-0005-0000-0000-00005B190000}"/>
    <cellStyle name="Normal 5 2 6 6 2" xfId="6876" xr:uid="{00000000-0005-0000-0000-00005C190000}"/>
    <cellStyle name="Normal 5 2 6 7" xfId="4811" xr:uid="{00000000-0005-0000-0000-00005D190000}"/>
    <cellStyle name="Normal 5 2 7" xfId="881" xr:uid="{00000000-0005-0000-0000-00005E190000}"/>
    <cellStyle name="Normal 5 2 7 2" xfId="3116" xr:uid="{00000000-0005-0000-0000-00005F190000}"/>
    <cellStyle name="Normal 5 2 7 2 2" xfId="7338" xr:uid="{00000000-0005-0000-0000-000060190000}"/>
    <cellStyle name="Normal 5 2 7 3" xfId="5193" xr:uid="{00000000-0005-0000-0000-000061190000}"/>
    <cellStyle name="Normal 5 2 8" xfId="1299" xr:uid="{00000000-0005-0000-0000-000062190000}"/>
    <cellStyle name="Normal 5 2 8 2" xfId="3529" xr:uid="{00000000-0005-0000-0000-000063190000}"/>
    <cellStyle name="Normal 5 2 8 2 2" xfId="7751" xr:uid="{00000000-0005-0000-0000-000064190000}"/>
    <cellStyle name="Normal 5 2 8 3" xfId="5606" xr:uid="{00000000-0005-0000-0000-000065190000}"/>
    <cellStyle name="Normal 5 2 9" xfId="1712" xr:uid="{00000000-0005-0000-0000-000066190000}"/>
    <cellStyle name="Normal 5 2 9 2" xfId="3942" xr:uid="{00000000-0005-0000-0000-000067190000}"/>
    <cellStyle name="Normal 5 2 9 2 2" xfId="8164" xr:uid="{00000000-0005-0000-0000-000068190000}"/>
    <cellStyle name="Normal 5 2 9 3" xfId="6019" xr:uid="{00000000-0005-0000-0000-000069190000}"/>
    <cellStyle name="Normal 5 3" xfId="439" xr:uid="{00000000-0005-0000-0000-00006A190000}"/>
    <cellStyle name="Normal 5 3 10" xfId="2158" xr:uid="{00000000-0005-0000-0000-00006B190000}"/>
    <cellStyle name="Normal 5 3 10 2" xfId="4387" xr:uid="{00000000-0005-0000-0000-00006C190000}"/>
    <cellStyle name="Normal 5 3 10 2 2" xfId="8609" xr:uid="{00000000-0005-0000-0000-00006D190000}"/>
    <cellStyle name="Normal 5 3 10 3" xfId="6464" xr:uid="{00000000-0005-0000-0000-00006E190000}"/>
    <cellStyle name="Normal 5 3 11" xfId="2594" xr:uid="{00000000-0005-0000-0000-00006F190000}"/>
    <cellStyle name="Normal 5 3 11 2" xfId="6877" xr:uid="{00000000-0005-0000-0000-000070190000}"/>
    <cellStyle name="Normal 5 3 12" xfId="4812" xr:uid="{00000000-0005-0000-0000-000071190000}"/>
    <cellStyle name="Normal 5 3 2" xfId="440" xr:uid="{00000000-0005-0000-0000-000072190000}"/>
    <cellStyle name="Normal 5 3 2 2" xfId="914" xr:uid="{00000000-0005-0000-0000-000073190000}"/>
    <cellStyle name="Normal 5 3 3" xfId="441" xr:uid="{00000000-0005-0000-0000-000074190000}"/>
    <cellStyle name="Normal 5 3 3 10" xfId="4813" xr:uid="{00000000-0005-0000-0000-000075190000}"/>
    <cellStyle name="Normal 5 3 3 2" xfId="442" xr:uid="{00000000-0005-0000-0000-000076190000}"/>
    <cellStyle name="Normal 5 3 3 2 2" xfId="443" xr:uid="{00000000-0005-0000-0000-000077190000}"/>
    <cellStyle name="Normal 5 3 3 2 2 2" xfId="444" xr:uid="{00000000-0005-0000-0000-000078190000}"/>
    <cellStyle name="Normal 5 3 3 2 2 2 2" xfId="918" xr:uid="{00000000-0005-0000-0000-000079190000}"/>
    <cellStyle name="Normal 5 3 3 2 2 2 2 2" xfId="3152" xr:uid="{00000000-0005-0000-0000-00007A190000}"/>
    <cellStyle name="Normal 5 3 3 2 2 2 2 2 2" xfId="7374" xr:uid="{00000000-0005-0000-0000-00007B190000}"/>
    <cellStyle name="Normal 5 3 3 2 2 2 2 3" xfId="5229" xr:uid="{00000000-0005-0000-0000-00007C190000}"/>
    <cellStyle name="Normal 5 3 3 2 2 2 3" xfId="1335" xr:uid="{00000000-0005-0000-0000-00007D190000}"/>
    <cellStyle name="Normal 5 3 3 2 2 2 3 2" xfId="3565" xr:uid="{00000000-0005-0000-0000-00007E190000}"/>
    <cellStyle name="Normal 5 3 3 2 2 2 3 2 2" xfId="7787" xr:uid="{00000000-0005-0000-0000-00007F190000}"/>
    <cellStyle name="Normal 5 3 3 2 2 2 3 3" xfId="5642" xr:uid="{00000000-0005-0000-0000-000080190000}"/>
    <cellStyle name="Normal 5 3 3 2 2 2 4" xfId="1748" xr:uid="{00000000-0005-0000-0000-000081190000}"/>
    <cellStyle name="Normal 5 3 3 2 2 2 4 2" xfId="3978" xr:uid="{00000000-0005-0000-0000-000082190000}"/>
    <cellStyle name="Normal 5 3 3 2 2 2 4 2 2" xfId="8200" xr:uid="{00000000-0005-0000-0000-000083190000}"/>
    <cellStyle name="Normal 5 3 3 2 2 2 4 3" xfId="6055" xr:uid="{00000000-0005-0000-0000-000084190000}"/>
    <cellStyle name="Normal 5 3 3 2 2 2 5" xfId="2162" xr:uid="{00000000-0005-0000-0000-000085190000}"/>
    <cellStyle name="Normal 5 3 3 2 2 2 5 2" xfId="4391" xr:uid="{00000000-0005-0000-0000-000086190000}"/>
    <cellStyle name="Normal 5 3 3 2 2 2 5 2 2" xfId="8613" xr:uid="{00000000-0005-0000-0000-000087190000}"/>
    <cellStyle name="Normal 5 3 3 2 2 2 5 3" xfId="6468" xr:uid="{00000000-0005-0000-0000-000088190000}"/>
    <cellStyle name="Normal 5 3 3 2 2 2 6" xfId="2598" xr:uid="{00000000-0005-0000-0000-000089190000}"/>
    <cellStyle name="Normal 5 3 3 2 2 2 6 2" xfId="6881" xr:uid="{00000000-0005-0000-0000-00008A190000}"/>
    <cellStyle name="Normal 5 3 3 2 2 2 7" xfId="4816" xr:uid="{00000000-0005-0000-0000-00008B190000}"/>
    <cellStyle name="Normal 5 3 3 2 2 3" xfId="917" xr:uid="{00000000-0005-0000-0000-00008C190000}"/>
    <cellStyle name="Normal 5 3 3 2 2 3 2" xfId="3151" xr:uid="{00000000-0005-0000-0000-00008D190000}"/>
    <cellStyle name="Normal 5 3 3 2 2 3 2 2" xfId="7373" xr:uid="{00000000-0005-0000-0000-00008E190000}"/>
    <cellStyle name="Normal 5 3 3 2 2 3 3" xfId="5228" xr:uid="{00000000-0005-0000-0000-00008F190000}"/>
    <cellStyle name="Normal 5 3 3 2 2 4" xfId="1334" xr:uid="{00000000-0005-0000-0000-000090190000}"/>
    <cellStyle name="Normal 5 3 3 2 2 4 2" xfId="3564" xr:uid="{00000000-0005-0000-0000-000091190000}"/>
    <cellStyle name="Normal 5 3 3 2 2 4 2 2" xfId="7786" xr:uid="{00000000-0005-0000-0000-000092190000}"/>
    <cellStyle name="Normal 5 3 3 2 2 4 3" xfId="5641" xr:uid="{00000000-0005-0000-0000-000093190000}"/>
    <cellStyle name="Normal 5 3 3 2 2 5" xfId="1747" xr:uid="{00000000-0005-0000-0000-000094190000}"/>
    <cellStyle name="Normal 5 3 3 2 2 5 2" xfId="3977" xr:uid="{00000000-0005-0000-0000-000095190000}"/>
    <cellStyle name="Normal 5 3 3 2 2 5 2 2" xfId="8199" xr:uid="{00000000-0005-0000-0000-000096190000}"/>
    <cellStyle name="Normal 5 3 3 2 2 5 3" xfId="6054" xr:uid="{00000000-0005-0000-0000-000097190000}"/>
    <cellStyle name="Normal 5 3 3 2 2 6" xfId="2161" xr:uid="{00000000-0005-0000-0000-000098190000}"/>
    <cellStyle name="Normal 5 3 3 2 2 6 2" xfId="4390" xr:uid="{00000000-0005-0000-0000-000099190000}"/>
    <cellStyle name="Normal 5 3 3 2 2 6 2 2" xfId="8612" xr:uid="{00000000-0005-0000-0000-00009A190000}"/>
    <cellStyle name="Normal 5 3 3 2 2 6 3" xfId="6467" xr:uid="{00000000-0005-0000-0000-00009B190000}"/>
    <cellStyle name="Normal 5 3 3 2 2 7" xfId="2597" xr:uid="{00000000-0005-0000-0000-00009C190000}"/>
    <cellStyle name="Normal 5 3 3 2 2 7 2" xfId="6880" xr:uid="{00000000-0005-0000-0000-00009D190000}"/>
    <cellStyle name="Normal 5 3 3 2 2 8" xfId="4815" xr:uid="{00000000-0005-0000-0000-00009E190000}"/>
    <cellStyle name="Normal 5 3 3 2 3" xfId="445" xr:uid="{00000000-0005-0000-0000-00009F190000}"/>
    <cellStyle name="Normal 5 3 3 2 3 2" xfId="919" xr:uid="{00000000-0005-0000-0000-0000A0190000}"/>
    <cellStyle name="Normal 5 3 3 2 3 2 2" xfId="3153" xr:uid="{00000000-0005-0000-0000-0000A1190000}"/>
    <cellStyle name="Normal 5 3 3 2 3 2 2 2" xfId="7375" xr:uid="{00000000-0005-0000-0000-0000A2190000}"/>
    <cellStyle name="Normal 5 3 3 2 3 2 3" xfId="5230" xr:uid="{00000000-0005-0000-0000-0000A3190000}"/>
    <cellStyle name="Normal 5 3 3 2 3 3" xfId="1336" xr:uid="{00000000-0005-0000-0000-0000A4190000}"/>
    <cellStyle name="Normal 5 3 3 2 3 3 2" xfId="3566" xr:uid="{00000000-0005-0000-0000-0000A5190000}"/>
    <cellStyle name="Normal 5 3 3 2 3 3 2 2" xfId="7788" xr:uid="{00000000-0005-0000-0000-0000A6190000}"/>
    <cellStyle name="Normal 5 3 3 2 3 3 3" xfId="5643" xr:uid="{00000000-0005-0000-0000-0000A7190000}"/>
    <cellStyle name="Normal 5 3 3 2 3 4" xfId="1749" xr:uid="{00000000-0005-0000-0000-0000A8190000}"/>
    <cellStyle name="Normal 5 3 3 2 3 4 2" xfId="3979" xr:uid="{00000000-0005-0000-0000-0000A9190000}"/>
    <cellStyle name="Normal 5 3 3 2 3 4 2 2" xfId="8201" xr:uid="{00000000-0005-0000-0000-0000AA190000}"/>
    <cellStyle name="Normal 5 3 3 2 3 4 3" xfId="6056" xr:uid="{00000000-0005-0000-0000-0000AB190000}"/>
    <cellStyle name="Normal 5 3 3 2 3 5" xfId="2163" xr:uid="{00000000-0005-0000-0000-0000AC190000}"/>
    <cellStyle name="Normal 5 3 3 2 3 5 2" xfId="4392" xr:uid="{00000000-0005-0000-0000-0000AD190000}"/>
    <cellStyle name="Normal 5 3 3 2 3 5 2 2" xfId="8614" xr:uid="{00000000-0005-0000-0000-0000AE190000}"/>
    <cellStyle name="Normal 5 3 3 2 3 5 3" xfId="6469" xr:uid="{00000000-0005-0000-0000-0000AF190000}"/>
    <cellStyle name="Normal 5 3 3 2 3 6" xfId="2599" xr:uid="{00000000-0005-0000-0000-0000B0190000}"/>
    <cellStyle name="Normal 5 3 3 2 3 6 2" xfId="6882" xr:uid="{00000000-0005-0000-0000-0000B1190000}"/>
    <cellStyle name="Normal 5 3 3 2 3 7" xfId="4817" xr:uid="{00000000-0005-0000-0000-0000B2190000}"/>
    <cellStyle name="Normal 5 3 3 2 4" xfId="916" xr:uid="{00000000-0005-0000-0000-0000B3190000}"/>
    <cellStyle name="Normal 5 3 3 2 4 2" xfId="3150" xr:uid="{00000000-0005-0000-0000-0000B4190000}"/>
    <cellStyle name="Normal 5 3 3 2 4 2 2" xfId="7372" xr:uid="{00000000-0005-0000-0000-0000B5190000}"/>
    <cellStyle name="Normal 5 3 3 2 4 3" xfId="5227" xr:uid="{00000000-0005-0000-0000-0000B6190000}"/>
    <cellStyle name="Normal 5 3 3 2 5" xfId="1333" xr:uid="{00000000-0005-0000-0000-0000B7190000}"/>
    <cellStyle name="Normal 5 3 3 2 5 2" xfId="3563" xr:uid="{00000000-0005-0000-0000-0000B8190000}"/>
    <cellStyle name="Normal 5 3 3 2 5 2 2" xfId="7785" xr:uid="{00000000-0005-0000-0000-0000B9190000}"/>
    <cellStyle name="Normal 5 3 3 2 5 3" xfId="5640" xr:uid="{00000000-0005-0000-0000-0000BA190000}"/>
    <cellStyle name="Normal 5 3 3 2 6" xfId="1746" xr:uid="{00000000-0005-0000-0000-0000BB190000}"/>
    <cellStyle name="Normal 5 3 3 2 6 2" xfId="3976" xr:uid="{00000000-0005-0000-0000-0000BC190000}"/>
    <cellStyle name="Normal 5 3 3 2 6 2 2" xfId="8198" xr:uid="{00000000-0005-0000-0000-0000BD190000}"/>
    <cellStyle name="Normal 5 3 3 2 6 3" xfId="6053" xr:uid="{00000000-0005-0000-0000-0000BE190000}"/>
    <cellStyle name="Normal 5 3 3 2 7" xfId="2160" xr:uid="{00000000-0005-0000-0000-0000BF190000}"/>
    <cellStyle name="Normal 5 3 3 2 7 2" xfId="4389" xr:uid="{00000000-0005-0000-0000-0000C0190000}"/>
    <cellStyle name="Normal 5 3 3 2 7 2 2" xfId="8611" xr:uid="{00000000-0005-0000-0000-0000C1190000}"/>
    <cellStyle name="Normal 5 3 3 2 7 3" xfId="6466" xr:uid="{00000000-0005-0000-0000-0000C2190000}"/>
    <cellStyle name="Normal 5 3 3 2 8" xfId="2596" xr:uid="{00000000-0005-0000-0000-0000C3190000}"/>
    <cellStyle name="Normal 5 3 3 2 8 2" xfId="6879" xr:uid="{00000000-0005-0000-0000-0000C4190000}"/>
    <cellStyle name="Normal 5 3 3 2 9" xfId="4814" xr:uid="{00000000-0005-0000-0000-0000C5190000}"/>
    <cellStyle name="Normal 5 3 3 3" xfId="446" xr:uid="{00000000-0005-0000-0000-0000C6190000}"/>
    <cellStyle name="Normal 5 3 3 3 2" xfId="447" xr:uid="{00000000-0005-0000-0000-0000C7190000}"/>
    <cellStyle name="Normal 5 3 3 3 2 2" xfId="921" xr:uid="{00000000-0005-0000-0000-0000C8190000}"/>
    <cellStyle name="Normal 5 3 3 3 2 2 2" xfId="3155" xr:uid="{00000000-0005-0000-0000-0000C9190000}"/>
    <cellStyle name="Normal 5 3 3 3 2 2 2 2" xfId="7377" xr:uid="{00000000-0005-0000-0000-0000CA190000}"/>
    <cellStyle name="Normal 5 3 3 3 2 2 3" xfId="5232" xr:uid="{00000000-0005-0000-0000-0000CB190000}"/>
    <cellStyle name="Normal 5 3 3 3 2 3" xfId="1338" xr:uid="{00000000-0005-0000-0000-0000CC190000}"/>
    <cellStyle name="Normal 5 3 3 3 2 3 2" xfId="3568" xr:uid="{00000000-0005-0000-0000-0000CD190000}"/>
    <cellStyle name="Normal 5 3 3 3 2 3 2 2" xfId="7790" xr:uid="{00000000-0005-0000-0000-0000CE190000}"/>
    <cellStyle name="Normal 5 3 3 3 2 3 3" xfId="5645" xr:uid="{00000000-0005-0000-0000-0000CF190000}"/>
    <cellStyle name="Normal 5 3 3 3 2 4" xfId="1751" xr:uid="{00000000-0005-0000-0000-0000D0190000}"/>
    <cellStyle name="Normal 5 3 3 3 2 4 2" xfId="3981" xr:uid="{00000000-0005-0000-0000-0000D1190000}"/>
    <cellStyle name="Normal 5 3 3 3 2 4 2 2" xfId="8203" xr:uid="{00000000-0005-0000-0000-0000D2190000}"/>
    <cellStyle name="Normal 5 3 3 3 2 4 3" xfId="6058" xr:uid="{00000000-0005-0000-0000-0000D3190000}"/>
    <cellStyle name="Normal 5 3 3 3 2 5" xfId="2165" xr:uid="{00000000-0005-0000-0000-0000D4190000}"/>
    <cellStyle name="Normal 5 3 3 3 2 5 2" xfId="4394" xr:uid="{00000000-0005-0000-0000-0000D5190000}"/>
    <cellStyle name="Normal 5 3 3 3 2 5 2 2" xfId="8616" xr:uid="{00000000-0005-0000-0000-0000D6190000}"/>
    <cellStyle name="Normal 5 3 3 3 2 5 3" xfId="6471" xr:uid="{00000000-0005-0000-0000-0000D7190000}"/>
    <cellStyle name="Normal 5 3 3 3 2 6" xfId="2601" xr:uid="{00000000-0005-0000-0000-0000D8190000}"/>
    <cellStyle name="Normal 5 3 3 3 2 6 2" xfId="6884" xr:uid="{00000000-0005-0000-0000-0000D9190000}"/>
    <cellStyle name="Normal 5 3 3 3 2 7" xfId="4819" xr:uid="{00000000-0005-0000-0000-0000DA190000}"/>
    <cellStyle name="Normal 5 3 3 3 3" xfId="920" xr:uid="{00000000-0005-0000-0000-0000DB190000}"/>
    <cellStyle name="Normal 5 3 3 3 3 2" xfId="3154" xr:uid="{00000000-0005-0000-0000-0000DC190000}"/>
    <cellStyle name="Normal 5 3 3 3 3 2 2" xfId="7376" xr:uid="{00000000-0005-0000-0000-0000DD190000}"/>
    <cellStyle name="Normal 5 3 3 3 3 3" xfId="5231" xr:uid="{00000000-0005-0000-0000-0000DE190000}"/>
    <cellStyle name="Normal 5 3 3 3 4" xfId="1337" xr:uid="{00000000-0005-0000-0000-0000DF190000}"/>
    <cellStyle name="Normal 5 3 3 3 4 2" xfId="3567" xr:uid="{00000000-0005-0000-0000-0000E0190000}"/>
    <cellStyle name="Normal 5 3 3 3 4 2 2" xfId="7789" xr:uid="{00000000-0005-0000-0000-0000E1190000}"/>
    <cellStyle name="Normal 5 3 3 3 4 3" xfId="5644" xr:uid="{00000000-0005-0000-0000-0000E2190000}"/>
    <cellStyle name="Normal 5 3 3 3 5" xfId="1750" xr:uid="{00000000-0005-0000-0000-0000E3190000}"/>
    <cellStyle name="Normal 5 3 3 3 5 2" xfId="3980" xr:uid="{00000000-0005-0000-0000-0000E4190000}"/>
    <cellStyle name="Normal 5 3 3 3 5 2 2" xfId="8202" xr:uid="{00000000-0005-0000-0000-0000E5190000}"/>
    <cellStyle name="Normal 5 3 3 3 5 3" xfId="6057" xr:uid="{00000000-0005-0000-0000-0000E6190000}"/>
    <cellStyle name="Normal 5 3 3 3 6" xfId="2164" xr:uid="{00000000-0005-0000-0000-0000E7190000}"/>
    <cellStyle name="Normal 5 3 3 3 6 2" xfId="4393" xr:uid="{00000000-0005-0000-0000-0000E8190000}"/>
    <cellStyle name="Normal 5 3 3 3 6 2 2" xfId="8615" xr:uid="{00000000-0005-0000-0000-0000E9190000}"/>
    <cellStyle name="Normal 5 3 3 3 6 3" xfId="6470" xr:uid="{00000000-0005-0000-0000-0000EA190000}"/>
    <cellStyle name="Normal 5 3 3 3 7" xfId="2600" xr:uid="{00000000-0005-0000-0000-0000EB190000}"/>
    <cellStyle name="Normal 5 3 3 3 7 2" xfId="6883" xr:uid="{00000000-0005-0000-0000-0000EC190000}"/>
    <cellStyle name="Normal 5 3 3 3 8" xfId="4818" xr:uid="{00000000-0005-0000-0000-0000ED190000}"/>
    <cellStyle name="Normal 5 3 3 4" xfId="448" xr:uid="{00000000-0005-0000-0000-0000EE190000}"/>
    <cellStyle name="Normal 5 3 3 4 2" xfId="922" xr:uid="{00000000-0005-0000-0000-0000EF190000}"/>
    <cellStyle name="Normal 5 3 3 4 2 2" xfId="3156" xr:uid="{00000000-0005-0000-0000-0000F0190000}"/>
    <cellStyle name="Normal 5 3 3 4 2 2 2" xfId="7378" xr:uid="{00000000-0005-0000-0000-0000F1190000}"/>
    <cellStyle name="Normal 5 3 3 4 2 3" xfId="5233" xr:uid="{00000000-0005-0000-0000-0000F2190000}"/>
    <cellStyle name="Normal 5 3 3 4 3" xfId="1339" xr:uid="{00000000-0005-0000-0000-0000F3190000}"/>
    <cellStyle name="Normal 5 3 3 4 3 2" xfId="3569" xr:uid="{00000000-0005-0000-0000-0000F4190000}"/>
    <cellStyle name="Normal 5 3 3 4 3 2 2" xfId="7791" xr:uid="{00000000-0005-0000-0000-0000F5190000}"/>
    <cellStyle name="Normal 5 3 3 4 3 3" xfId="5646" xr:uid="{00000000-0005-0000-0000-0000F6190000}"/>
    <cellStyle name="Normal 5 3 3 4 4" xfId="1752" xr:uid="{00000000-0005-0000-0000-0000F7190000}"/>
    <cellStyle name="Normal 5 3 3 4 4 2" xfId="3982" xr:uid="{00000000-0005-0000-0000-0000F8190000}"/>
    <cellStyle name="Normal 5 3 3 4 4 2 2" xfId="8204" xr:uid="{00000000-0005-0000-0000-0000F9190000}"/>
    <cellStyle name="Normal 5 3 3 4 4 3" xfId="6059" xr:uid="{00000000-0005-0000-0000-0000FA190000}"/>
    <cellStyle name="Normal 5 3 3 4 5" xfId="2166" xr:uid="{00000000-0005-0000-0000-0000FB190000}"/>
    <cellStyle name="Normal 5 3 3 4 5 2" xfId="4395" xr:uid="{00000000-0005-0000-0000-0000FC190000}"/>
    <cellStyle name="Normal 5 3 3 4 5 2 2" xfId="8617" xr:uid="{00000000-0005-0000-0000-0000FD190000}"/>
    <cellStyle name="Normal 5 3 3 4 5 3" xfId="6472" xr:uid="{00000000-0005-0000-0000-0000FE190000}"/>
    <cellStyle name="Normal 5 3 3 4 6" xfId="2602" xr:uid="{00000000-0005-0000-0000-0000FF190000}"/>
    <cellStyle name="Normal 5 3 3 4 6 2" xfId="6885" xr:uid="{00000000-0005-0000-0000-0000001A0000}"/>
    <cellStyle name="Normal 5 3 3 4 7" xfId="4820" xr:uid="{00000000-0005-0000-0000-0000011A0000}"/>
    <cellStyle name="Normal 5 3 3 5" xfId="915" xr:uid="{00000000-0005-0000-0000-0000021A0000}"/>
    <cellStyle name="Normal 5 3 3 5 2" xfId="3149" xr:uid="{00000000-0005-0000-0000-0000031A0000}"/>
    <cellStyle name="Normal 5 3 3 5 2 2" xfId="7371" xr:uid="{00000000-0005-0000-0000-0000041A0000}"/>
    <cellStyle name="Normal 5 3 3 5 3" xfId="5226" xr:uid="{00000000-0005-0000-0000-0000051A0000}"/>
    <cellStyle name="Normal 5 3 3 6" xfId="1332" xr:uid="{00000000-0005-0000-0000-0000061A0000}"/>
    <cellStyle name="Normal 5 3 3 6 2" xfId="3562" xr:uid="{00000000-0005-0000-0000-0000071A0000}"/>
    <cellStyle name="Normal 5 3 3 6 2 2" xfId="7784" xr:uid="{00000000-0005-0000-0000-0000081A0000}"/>
    <cellStyle name="Normal 5 3 3 6 3" xfId="5639" xr:uid="{00000000-0005-0000-0000-0000091A0000}"/>
    <cellStyle name="Normal 5 3 3 7" xfId="1745" xr:uid="{00000000-0005-0000-0000-00000A1A0000}"/>
    <cellStyle name="Normal 5 3 3 7 2" xfId="3975" xr:uid="{00000000-0005-0000-0000-00000B1A0000}"/>
    <cellStyle name="Normal 5 3 3 7 2 2" xfId="8197" xr:uid="{00000000-0005-0000-0000-00000C1A0000}"/>
    <cellStyle name="Normal 5 3 3 7 3" xfId="6052" xr:uid="{00000000-0005-0000-0000-00000D1A0000}"/>
    <cellStyle name="Normal 5 3 3 8" xfId="2159" xr:uid="{00000000-0005-0000-0000-00000E1A0000}"/>
    <cellStyle name="Normal 5 3 3 8 2" xfId="4388" xr:uid="{00000000-0005-0000-0000-00000F1A0000}"/>
    <cellStyle name="Normal 5 3 3 8 2 2" xfId="8610" xr:uid="{00000000-0005-0000-0000-0000101A0000}"/>
    <cellStyle name="Normal 5 3 3 8 3" xfId="6465" xr:uid="{00000000-0005-0000-0000-0000111A0000}"/>
    <cellStyle name="Normal 5 3 3 9" xfId="2595" xr:uid="{00000000-0005-0000-0000-0000121A0000}"/>
    <cellStyle name="Normal 5 3 3 9 2" xfId="6878" xr:uid="{00000000-0005-0000-0000-0000131A0000}"/>
    <cellStyle name="Normal 5 3 4" xfId="449" xr:uid="{00000000-0005-0000-0000-0000141A0000}"/>
    <cellStyle name="Normal 5 3 4 2" xfId="450" xr:uid="{00000000-0005-0000-0000-0000151A0000}"/>
    <cellStyle name="Normal 5 3 4 2 2" xfId="451" xr:uid="{00000000-0005-0000-0000-0000161A0000}"/>
    <cellStyle name="Normal 5 3 4 2 2 2" xfId="925" xr:uid="{00000000-0005-0000-0000-0000171A0000}"/>
    <cellStyle name="Normal 5 3 4 2 2 2 2" xfId="3159" xr:uid="{00000000-0005-0000-0000-0000181A0000}"/>
    <cellStyle name="Normal 5 3 4 2 2 2 2 2" xfId="7381" xr:uid="{00000000-0005-0000-0000-0000191A0000}"/>
    <cellStyle name="Normal 5 3 4 2 2 2 3" xfId="5236" xr:uid="{00000000-0005-0000-0000-00001A1A0000}"/>
    <cellStyle name="Normal 5 3 4 2 2 3" xfId="1342" xr:uid="{00000000-0005-0000-0000-00001B1A0000}"/>
    <cellStyle name="Normal 5 3 4 2 2 3 2" xfId="3572" xr:uid="{00000000-0005-0000-0000-00001C1A0000}"/>
    <cellStyle name="Normal 5 3 4 2 2 3 2 2" xfId="7794" xr:uid="{00000000-0005-0000-0000-00001D1A0000}"/>
    <cellStyle name="Normal 5 3 4 2 2 3 3" xfId="5649" xr:uid="{00000000-0005-0000-0000-00001E1A0000}"/>
    <cellStyle name="Normal 5 3 4 2 2 4" xfId="1755" xr:uid="{00000000-0005-0000-0000-00001F1A0000}"/>
    <cellStyle name="Normal 5 3 4 2 2 4 2" xfId="3985" xr:uid="{00000000-0005-0000-0000-0000201A0000}"/>
    <cellStyle name="Normal 5 3 4 2 2 4 2 2" xfId="8207" xr:uid="{00000000-0005-0000-0000-0000211A0000}"/>
    <cellStyle name="Normal 5 3 4 2 2 4 3" xfId="6062" xr:uid="{00000000-0005-0000-0000-0000221A0000}"/>
    <cellStyle name="Normal 5 3 4 2 2 5" xfId="2169" xr:uid="{00000000-0005-0000-0000-0000231A0000}"/>
    <cellStyle name="Normal 5 3 4 2 2 5 2" xfId="4398" xr:uid="{00000000-0005-0000-0000-0000241A0000}"/>
    <cellStyle name="Normal 5 3 4 2 2 5 2 2" xfId="8620" xr:uid="{00000000-0005-0000-0000-0000251A0000}"/>
    <cellStyle name="Normal 5 3 4 2 2 5 3" xfId="6475" xr:uid="{00000000-0005-0000-0000-0000261A0000}"/>
    <cellStyle name="Normal 5 3 4 2 2 6" xfId="2605" xr:uid="{00000000-0005-0000-0000-0000271A0000}"/>
    <cellStyle name="Normal 5 3 4 2 2 6 2" xfId="6888" xr:uid="{00000000-0005-0000-0000-0000281A0000}"/>
    <cellStyle name="Normal 5 3 4 2 2 7" xfId="4823" xr:uid="{00000000-0005-0000-0000-0000291A0000}"/>
    <cellStyle name="Normal 5 3 4 2 3" xfId="924" xr:uid="{00000000-0005-0000-0000-00002A1A0000}"/>
    <cellStyle name="Normal 5 3 4 2 3 2" xfId="3158" xr:uid="{00000000-0005-0000-0000-00002B1A0000}"/>
    <cellStyle name="Normal 5 3 4 2 3 2 2" xfId="7380" xr:uid="{00000000-0005-0000-0000-00002C1A0000}"/>
    <cellStyle name="Normal 5 3 4 2 3 3" xfId="5235" xr:uid="{00000000-0005-0000-0000-00002D1A0000}"/>
    <cellStyle name="Normal 5 3 4 2 4" xfId="1341" xr:uid="{00000000-0005-0000-0000-00002E1A0000}"/>
    <cellStyle name="Normal 5 3 4 2 4 2" xfId="3571" xr:uid="{00000000-0005-0000-0000-00002F1A0000}"/>
    <cellStyle name="Normal 5 3 4 2 4 2 2" xfId="7793" xr:uid="{00000000-0005-0000-0000-0000301A0000}"/>
    <cellStyle name="Normal 5 3 4 2 4 3" xfId="5648" xr:uid="{00000000-0005-0000-0000-0000311A0000}"/>
    <cellStyle name="Normal 5 3 4 2 5" xfId="1754" xr:uid="{00000000-0005-0000-0000-0000321A0000}"/>
    <cellStyle name="Normal 5 3 4 2 5 2" xfId="3984" xr:uid="{00000000-0005-0000-0000-0000331A0000}"/>
    <cellStyle name="Normal 5 3 4 2 5 2 2" xfId="8206" xr:uid="{00000000-0005-0000-0000-0000341A0000}"/>
    <cellStyle name="Normal 5 3 4 2 5 3" xfId="6061" xr:uid="{00000000-0005-0000-0000-0000351A0000}"/>
    <cellStyle name="Normal 5 3 4 2 6" xfId="2168" xr:uid="{00000000-0005-0000-0000-0000361A0000}"/>
    <cellStyle name="Normal 5 3 4 2 6 2" xfId="4397" xr:uid="{00000000-0005-0000-0000-0000371A0000}"/>
    <cellStyle name="Normal 5 3 4 2 6 2 2" xfId="8619" xr:uid="{00000000-0005-0000-0000-0000381A0000}"/>
    <cellStyle name="Normal 5 3 4 2 6 3" xfId="6474" xr:uid="{00000000-0005-0000-0000-0000391A0000}"/>
    <cellStyle name="Normal 5 3 4 2 7" xfId="2604" xr:uid="{00000000-0005-0000-0000-00003A1A0000}"/>
    <cellStyle name="Normal 5 3 4 2 7 2" xfId="6887" xr:uid="{00000000-0005-0000-0000-00003B1A0000}"/>
    <cellStyle name="Normal 5 3 4 2 8" xfId="4822" xr:uid="{00000000-0005-0000-0000-00003C1A0000}"/>
    <cellStyle name="Normal 5 3 4 3" xfId="452" xr:uid="{00000000-0005-0000-0000-00003D1A0000}"/>
    <cellStyle name="Normal 5 3 4 3 2" xfId="926" xr:uid="{00000000-0005-0000-0000-00003E1A0000}"/>
    <cellStyle name="Normal 5 3 4 3 2 2" xfId="3160" xr:uid="{00000000-0005-0000-0000-00003F1A0000}"/>
    <cellStyle name="Normal 5 3 4 3 2 2 2" xfId="7382" xr:uid="{00000000-0005-0000-0000-0000401A0000}"/>
    <cellStyle name="Normal 5 3 4 3 2 3" xfId="5237" xr:uid="{00000000-0005-0000-0000-0000411A0000}"/>
    <cellStyle name="Normal 5 3 4 3 3" xfId="1343" xr:uid="{00000000-0005-0000-0000-0000421A0000}"/>
    <cellStyle name="Normal 5 3 4 3 3 2" xfId="3573" xr:uid="{00000000-0005-0000-0000-0000431A0000}"/>
    <cellStyle name="Normal 5 3 4 3 3 2 2" xfId="7795" xr:uid="{00000000-0005-0000-0000-0000441A0000}"/>
    <cellStyle name="Normal 5 3 4 3 3 3" xfId="5650" xr:uid="{00000000-0005-0000-0000-0000451A0000}"/>
    <cellStyle name="Normal 5 3 4 3 4" xfId="1756" xr:uid="{00000000-0005-0000-0000-0000461A0000}"/>
    <cellStyle name="Normal 5 3 4 3 4 2" xfId="3986" xr:uid="{00000000-0005-0000-0000-0000471A0000}"/>
    <cellStyle name="Normal 5 3 4 3 4 2 2" xfId="8208" xr:uid="{00000000-0005-0000-0000-0000481A0000}"/>
    <cellStyle name="Normal 5 3 4 3 4 3" xfId="6063" xr:uid="{00000000-0005-0000-0000-0000491A0000}"/>
    <cellStyle name="Normal 5 3 4 3 5" xfId="2170" xr:uid="{00000000-0005-0000-0000-00004A1A0000}"/>
    <cellStyle name="Normal 5 3 4 3 5 2" xfId="4399" xr:uid="{00000000-0005-0000-0000-00004B1A0000}"/>
    <cellStyle name="Normal 5 3 4 3 5 2 2" xfId="8621" xr:uid="{00000000-0005-0000-0000-00004C1A0000}"/>
    <cellStyle name="Normal 5 3 4 3 5 3" xfId="6476" xr:uid="{00000000-0005-0000-0000-00004D1A0000}"/>
    <cellStyle name="Normal 5 3 4 3 6" xfId="2606" xr:uid="{00000000-0005-0000-0000-00004E1A0000}"/>
    <cellStyle name="Normal 5 3 4 3 6 2" xfId="6889" xr:uid="{00000000-0005-0000-0000-00004F1A0000}"/>
    <cellStyle name="Normal 5 3 4 3 7" xfId="4824" xr:uid="{00000000-0005-0000-0000-0000501A0000}"/>
    <cellStyle name="Normal 5 3 4 4" xfId="923" xr:uid="{00000000-0005-0000-0000-0000511A0000}"/>
    <cellStyle name="Normal 5 3 4 4 2" xfId="3157" xr:uid="{00000000-0005-0000-0000-0000521A0000}"/>
    <cellStyle name="Normal 5 3 4 4 2 2" xfId="7379" xr:uid="{00000000-0005-0000-0000-0000531A0000}"/>
    <cellStyle name="Normal 5 3 4 4 3" xfId="5234" xr:uid="{00000000-0005-0000-0000-0000541A0000}"/>
    <cellStyle name="Normal 5 3 4 5" xfId="1340" xr:uid="{00000000-0005-0000-0000-0000551A0000}"/>
    <cellStyle name="Normal 5 3 4 5 2" xfId="3570" xr:uid="{00000000-0005-0000-0000-0000561A0000}"/>
    <cellStyle name="Normal 5 3 4 5 2 2" xfId="7792" xr:uid="{00000000-0005-0000-0000-0000571A0000}"/>
    <cellStyle name="Normal 5 3 4 5 3" xfId="5647" xr:uid="{00000000-0005-0000-0000-0000581A0000}"/>
    <cellStyle name="Normal 5 3 4 6" xfId="1753" xr:uid="{00000000-0005-0000-0000-0000591A0000}"/>
    <cellStyle name="Normal 5 3 4 6 2" xfId="3983" xr:uid="{00000000-0005-0000-0000-00005A1A0000}"/>
    <cellStyle name="Normal 5 3 4 6 2 2" xfId="8205" xr:uid="{00000000-0005-0000-0000-00005B1A0000}"/>
    <cellStyle name="Normal 5 3 4 6 3" xfId="6060" xr:uid="{00000000-0005-0000-0000-00005C1A0000}"/>
    <cellStyle name="Normal 5 3 4 7" xfId="2167" xr:uid="{00000000-0005-0000-0000-00005D1A0000}"/>
    <cellStyle name="Normal 5 3 4 7 2" xfId="4396" xr:uid="{00000000-0005-0000-0000-00005E1A0000}"/>
    <cellStyle name="Normal 5 3 4 7 2 2" xfId="8618" xr:uid="{00000000-0005-0000-0000-00005F1A0000}"/>
    <cellStyle name="Normal 5 3 4 7 3" xfId="6473" xr:uid="{00000000-0005-0000-0000-0000601A0000}"/>
    <cellStyle name="Normal 5 3 4 8" xfId="2603" xr:uid="{00000000-0005-0000-0000-0000611A0000}"/>
    <cellStyle name="Normal 5 3 4 8 2" xfId="6886" xr:uid="{00000000-0005-0000-0000-0000621A0000}"/>
    <cellStyle name="Normal 5 3 4 9" xfId="4821" xr:uid="{00000000-0005-0000-0000-0000631A0000}"/>
    <cellStyle name="Normal 5 3 5" xfId="453" xr:uid="{00000000-0005-0000-0000-0000641A0000}"/>
    <cellStyle name="Normal 5 3 5 2" xfId="454" xr:uid="{00000000-0005-0000-0000-0000651A0000}"/>
    <cellStyle name="Normal 5 3 5 2 2" xfId="928" xr:uid="{00000000-0005-0000-0000-0000661A0000}"/>
    <cellStyle name="Normal 5 3 5 2 2 2" xfId="3162" xr:uid="{00000000-0005-0000-0000-0000671A0000}"/>
    <cellStyle name="Normal 5 3 5 2 2 2 2" xfId="7384" xr:uid="{00000000-0005-0000-0000-0000681A0000}"/>
    <cellStyle name="Normal 5 3 5 2 2 3" xfId="5239" xr:uid="{00000000-0005-0000-0000-0000691A0000}"/>
    <cellStyle name="Normal 5 3 5 2 3" xfId="1345" xr:uid="{00000000-0005-0000-0000-00006A1A0000}"/>
    <cellStyle name="Normal 5 3 5 2 3 2" xfId="3575" xr:uid="{00000000-0005-0000-0000-00006B1A0000}"/>
    <cellStyle name="Normal 5 3 5 2 3 2 2" xfId="7797" xr:uid="{00000000-0005-0000-0000-00006C1A0000}"/>
    <cellStyle name="Normal 5 3 5 2 3 3" xfId="5652" xr:uid="{00000000-0005-0000-0000-00006D1A0000}"/>
    <cellStyle name="Normal 5 3 5 2 4" xfId="1758" xr:uid="{00000000-0005-0000-0000-00006E1A0000}"/>
    <cellStyle name="Normal 5 3 5 2 4 2" xfId="3988" xr:uid="{00000000-0005-0000-0000-00006F1A0000}"/>
    <cellStyle name="Normal 5 3 5 2 4 2 2" xfId="8210" xr:uid="{00000000-0005-0000-0000-0000701A0000}"/>
    <cellStyle name="Normal 5 3 5 2 4 3" xfId="6065" xr:uid="{00000000-0005-0000-0000-0000711A0000}"/>
    <cellStyle name="Normal 5 3 5 2 5" xfId="2172" xr:uid="{00000000-0005-0000-0000-0000721A0000}"/>
    <cellStyle name="Normal 5 3 5 2 5 2" xfId="4401" xr:uid="{00000000-0005-0000-0000-0000731A0000}"/>
    <cellStyle name="Normal 5 3 5 2 5 2 2" xfId="8623" xr:uid="{00000000-0005-0000-0000-0000741A0000}"/>
    <cellStyle name="Normal 5 3 5 2 5 3" xfId="6478" xr:uid="{00000000-0005-0000-0000-0000751A0000}"/>
    <cellStyle name="Normal 5 3 5 2 6" xfId="2608" xr:uid="{00000000-0005-0000-0000-0000761A0000}"/>
    <cellStyle name="Normal 5 3 5 2 6 2" xfId="6891" xr:uid="{00000000-0005-0000-0000-0000771A0000}"/>
    <cellStyle name="Normal 5 3 5 2 7" xfId="4826" xr:uid="{00000000-0005-0000-0000-0000781A0000}"/>
    <cellStyle name="Normal 5 3 5 3" xfId="927" xr:uid="{00000000-0005-0000-0000-0000791A0000}"/>
    <cellStyle name="Normal 5 3 5 3 2" xfId="3161" xr:uid="{00000000-0005-0000-0000-00007A1A0000}"/>
    <cellStyle name="Normal 5 3 5 3 2 2" xfId="7383" xr:uid="{00000000-0005-0000-0000-00007B1A0000}"/>
    <cellStyle name="Normal 5 3 5 3 3" xfId="5238" xr:uid="{00000000-0005-0000-0000-00007C1A0000}"/>
    <cellStyle name="Normal 5 3 5 4" xfId="1344" xr:uid="{00000000-0005-0000-0000-00007D1A0000}"/>
    <cellStyle name="Normal 5 3 5 4 2" xfId="3574" xr:uid="{00000000-0005-0000-0000-00007E1A0000}"/>
    <cellStyle name="Normal 5 3 5 4 2 2" xfId="7796" xr:uid="{00000000-0005-0000-0000-00007F1A0000}"/>
    <cellStyle name="Normal 5 3 5 4 3" xfId="5651" xr:uid="{00000000-0005-0000-0000-0000801A0000}"/>
    <cellStyle name="Normal 5 3 5 5" xfId="1757" xr:uid="{00000000-0005-0000-0000-0000811A0000}"/>
    <cellStyle name="Normal 5 3 5 5 2" xfId="3987" xr:uid="{00000000-0005-0000-0000-0000821A0000}"/>
    <cellStyle name="Normal 5 3 5 5 2 2" xfId="8209" xr:uid="{00000000-0005-0000-0000-0000831A0000}"/>
    <cellStyle name="Normal 5 3 5 5 3" xfId="6064" xr:uid="{00000000-0005-0000-0000-0000841A0000}"/>
    <cellStyle name="Normal 5 3 5 6" xfId="2171" xr:uid="{00000000-0005-0000-0000-0000851A0000}"/>
    <cellStyle name="Normal 5 3 5 6 2" xfId="4400" xr:uid="{00000000-0005-0000-0000-0000861A0000}"/>
    <cellStyle name="Normal 5 3 5 6 2 2" xfId="8622" xr:uid="{00000000-0005-0000-0000-0000871A0000}"/>
    <cellStyle name="Normal 5 3 5 6 3" xfId="6477" xr:uid="{00000000-0005-0000-0000-0000881A0000}"/>
    <cellStyle name="Normal 5 3 5 7" xfId="2607" xr:uid="{00000000-0005-0000-0000-0000891A0000}"/>
    <cellStyle name="Normal 5 3 5 7 2" xfId="6890" xr:uid="{00000000-0005-0000-0000-00008A1A0000}"/>
    <cellStyle name="Normal 5 3 5 8" xfId="4825" xr:uid="{00000000-0005-0000-0000-00008B1A0000}"/>
    <cellStyle name="Normal 5 3 6" xfId="455" xr:uid="{00000000-0005-0000-0000-00008C1A0000}"/>
    <cellStyle name="Normal 5 3 6 2" xfId="929" xr:uid="{00000000-0005-0000-0000-00008D1A0000}"/>
    <cellStyle name="Normal 5 3 6 2 2" xfId="3163" xr:uid="{00000000-0005-0000-0000-00008E1A0000}"/>
    <cellStyle name="Normal 5 3 6 2 2 2" xfId="7385" xr:uid="{00000000-0005-0000-0000-00008F1A0000}"/>
    <cellStyle name="Normal 5 3 6 2 3" xfId="5240" xr:uid="{00000000-0005-0000-0000-0000901A0000}"/>
    <cellStyle name="Normal 5 3 6 3" xfId="1346" xr:uid="{00000000-0005-0000-0000-0000911A0000}"/>
    <cellStyle name="Normal 5 3 6 3 2" xfId="3576" xr:uid="{00000000-0005-0000-0000-0000921A0000}"/>
    <cellStyle name="Normal 5 3 6 3 2 2" xfId="7798" xr:uid="{00000000-0005-0000-0000-0000931A0000}"/>
    <cellStyle name="Normal 5 3 6 3 3" xfId="5653" xr:uid="{00000000-0005-0000-0000-0000941A0000}"/>
    <cellStyle name="Normal 5 3 6 4" xfId="1759" xr:uid="{00000000-0005-0000-0000-0000951A0000}"/>
    <cellStyle name="Normal 5 3 6 4 2" xfId="3989" xr:uid="{00000000-0005-0000-0000-0000961A0000}"/>
    <cellStyle name="Normal 5 3 6 4 2 2" xfId="8211" xr:uid="{00000000-0005-0000-0000-0000971A0000}"/>
    <cellStyle name="Normal 5 3 6 4 3" xfId="6066" xr:uid="{00000000-0005-0000-0000-0000981A0000}"/>
    <cellStyle name="Normal 5 3 6 5" xfId="2173" xr:uid="{00000000-0005-0000-0000-0000991A0000}"/>
    <cellStyle name="Normal 5 3 6 5 2" xfId="4402" xr:uid="{00000000-0005-0000-0000-00009A1A0000}"/>
    <cellStyle name="Normal 5 3 6 5 2 2" xfId="8624" xr:uid="{00000000-0005-0000-0000-00009B1A0000}"/>
    <cellStyle name="Normal 5 3 6 5 3" xfId="6479" xr:uid="{00000000-0005-0000-0000-00009C1A0000}"/>
    <cellStyle name="Normal 5 3 6 6" xfId="2609" xr:uid="{00000000-0005-0000-0000-00009D1A0000}"/>
    <cellStyle name="Normal 5 3 6 6 2" xfId="6892" xr:uid="{00000000-0005-0000-0000-00009E1A0000}"/>
    <cellStyle name="Normal 5 3 6 7" xfId="4827" xr:uid="{00000000-0005-0000-0000-00009F1A0000}"/>
    <cellStyle name="Normal 5 3 7" xfId="913" xr:uid="{00000000-0005-0000-0000-0000A01A0000}"/>
    <cellStyle name="Normal 5 3 7 2" xfId="3148" xr:uid="{00000000-0005-0000-0000-0000A11A0000}"/>
    <cellStyle name="Normal 5 3 7 2 2" xfId="7370" xr:uid="{00000000-0005-0000-0000-0000A21A0000}"/>
    <cellStyle name="Normal 5 3 7 3" xfId="5225" xr:uid="{00000000-0005-0000-0000-0000A31A0000}"/>
    <cellStyle name="Normal 5 3 8" xfId="1331" xr:uid="{00000000-0005-0000-0000-0000A41A0000}"/>
    <cellStyle name="Normal 5 3 8 2" xfId="3561" xr:uid="{00000000-0005-0000-0000-0000A51A0000}"/>
    <cellStyle name="Normal 5 3 8 2 2" xfId="7783" xr:uid="{00000000-0005-0000-0000-0000A61A0000}"/>
    <cellStyle name="Normal 5 3 8 3" xfId="5638" xr:uid="{00000000-0005-0000-0000-0000A71A0000}"/>
    <cellStyle name="Normal 5 3 9" xfId="1744" xr:uid="{00000000-0005-0000-0000-0000A81A0000}"/>
    <cellStyle name="Normal 5 3 9 2" xfId="3974" xr:uid="{00000000-0005-0000-0000-0000A91A0000}"/>
    <cellStyle name="Normal 5 3 9 2 2" xfId="8196" xr:uid="{00000000-0005-0000-0000-0000AA1A0000}"/>
    <cellStyle name="Normal 5 3 9 3" xfId="6051" xr:uid="{00000000-0005-0000-0000-0000AB1A0000}"/>
    <cellStyle name="Normal 5 4" xfId="456" xr:uid="{00000000-0005-0000-0000-0000AC1A0000}"/>
    <cellStyle name="Normal 5 4 10" xfId="4828" xr:uid="{00000000-0005-0000-0000-0000AD1A0000}"/>
    <cellStyle name="Normal 5 4 2" xfId="457" xr:uid="{00000000-0005-0000-0000-0000AE1A0000}"/>
    <cellStyle name="Normal 5 4 2 2" xfId="458" xr:uid="{00000000-0005-0000-0000-0000AF1A0000}"/>
    <cellStyle name="Normal 5 4 2 2 2" xfId="459" xr:uid="{00000000-0005-0000-0000-0000B01A0000}"/>
    <cellStyle name="Normal 5 4 2 2 2 2" xfId="933" xr:uid="{00000000-0005-0000-0000-0000B11A0000}"/>
    <cellStyle name="Normal 5 4 2 2 2 2 2" xfId="3167" xr:uid="{00000000-0005-0000-0000-0000B21A0000}"/>
    <cellStyle name="Normal 5 4 2 2 2 2 2 2" xfId="7389" xr:uid="{00000000-0005-0000-0000-0000B31A0000}"/>
    <cellStyle name="Normal 5 4 2 2 2 2 3" xfId="5244" xr:uid="{00000000-0005-0000-0000-0000B41A0000}"/>
    <cellStyle name="Normal 5 4 2 2 2 3" xfId="1350" xr:uid="{00000000-0005-0000-0000-0000B51A0000}"/>
    <cellStyle name="Normal 5 4 2 2 2 3 2" xfId="3580" xr:uid="{00000000-0005-0000-0000-0000B61A0000}"/>
    <cellStyle name="Normal 5 4 2 2 2 3 2 2" xfId="7802" xr:uid="{00000000-0005-0000-0000-0000B71A0000}"/>
    <cellStyle name="Normal 5 4 2 2 2 3 3" xfId="5657" xr:uid="{00000000-0005-0000-0000-0000B81A0000}"/>
    <cellStyle name="Normal 5 4 2 2 2 4" xfId="1763" xr:uid="{00000000-0005-0000-0000-0000B91A0000}"/>
    <cellStyle name="Normal 5 4 2 2 2 4 2" xfId="3993" xr:uid="{00000000-0005-0000-0000-0000BA1A0000}"/>
    <cellStyle name="Normal 5 4 2 2 2 4 2 2" xfId="8215" xr:uid="{00000000-0005-0000-0000-0000BB1A0000}"/>
    <cellStyle name="Normal 5 4 2 2 2 4 3" xfId="6070" xr:uid="{00000000-0005-0000-0000-0000BC1A0000}"/>
    <cellStyle name="Normal 5 4 2 2 2 5" xfId="2177" xr:uid="{00000000-0005-0000-0000-0000BD1A0000}"/>
    <cellStyle name="Normal 5 4 2 2 2 5 2" xfId="4406" xr:uid="{00000000-0005-0000-0000-0000BE1A0000}"/>
    <cellStyle name="Normal 5 4 2 2 2 5 2 2" xfId="8628" xr:uid="{00000000-0005-0000-0000-0000BF1A0000}"/>
    <cellStyle name="Normal 5 4 2 2 2 5 3" xfId="6483" xr:uid="{00000000-0005-0000-0000-0000C01A0000}"/>
    <cellStyle name="Normal 5 4 2 2 2 6" xfId="2613" xr:uid="{00000000-0005-0000-0000-0000C11A0000}"/>
    <cellStyle name="Normal 5 4 2 2 2 6 2" xfId="6896" xr:uid="{00000000-0005-0000-0000-0000C21A0000}"/>
    <cellStyle name="Normal 5 4 2 2 2 7" xfId="4831" xr:uid="{00000000-0005-0000-0000-0000C31A0000}"/>
    <cellStyle name="Normal 5 4 2 2 3" xfId="932" xr:uid="{00000000-0005-0000-0000-0000C41A0000}"/>
    <cellStyle name="Normal 5 4 2 2 3 2" xfId="3166" xr:uid="{00000000-0005-0000-0000-0000C51A0000}"/>
    <cellStyle name="Normal 5 4 2 2 3 2 2" xfId="7388" xr:uid="{00000000-0005-0000-0000-0000C61A0000}"/>
    <cellStyle name="Normal 5 4 2 2 3 3" xfId="5243" xr:uid="{00000000-0005-0000-0000-0000C71A0000}"/>
    <cellStyle name="Normal 5 4 2 2 4" xfId="1349" xr:uid="{00000000-0005-0000-0000-0000C81A0000}"/>
    <cellStyle name="Normal 5 4 2 2 4 2" xfId="3579" xr:uid="{00000000-0005-0000-0000-0000C91A0000}"/>
    <cellStyle name="Normal 5 4 2 2 4 2 2" xfId="7801" xr:uid="{00000000-0005-0000-0000-0000CA1A0000}"/>
    <cellStyle name="Normal 5 4 2 2 4 3" xfId="5656" xr:uid="{00000000-0005-0000-0000-0000CB1A0000}"/>
    <cellStyle name="Normal 5 4 2 2 5" xfId="1762" xr:uid="{00000000-0005-0000-0000-0000CC1A0000}"/>
    <cellStyle name="Normal 5 4 2 2 5 2" xfId="3992" xr:uid="{00000000-0005-0000-0000-0000CD1A0000}"/>
    <cellStyle name="Normal 5 4 2 2 5 2 2" xfId="8214" xr:uid="{00000000-0005-0000-0000-0000CE1A0000}"/>
    <cellStyle name="Normal 5 4 2 2 5 3" xfId="6069" xr:uid="{00000000-0005-0000-0000-0000CF1A0000}"/>
    <cellStyle name="Normal 5 4 2 2 6" xfId="2176" xr:uid="{00000000-0005-0000-0000-0000D01A0000}"/>
    <cellStyle name="Normal 5 4 2 2 6 2" xfId="4405" xr:uid="{00000000-0005-0000-0000-0000D11A0000}"/>
    <cellStyle name="Normal 5 4 2 2 6 2 2" xfId="8627" xr:uid="{00000000-0005-0000-0000-0000D21A0000}"/>
    <cellStyle name="Normal 5 4 2 2 6 3" xfId="6482" xr:uid="{00000000-0005-0000-0000-0000D31A0000}"/>
    <cellStyle name="Normal 5 4 2 2 7" xfId="2612" xr:uid="{00000000-0005-0000-0000-0000D41A0000}"/>
    <cellStyle name="Normal 5 4 2 2 7 2" xfId="6895" xr:uid="{00000000-0005-0000-0000-0000D51A0000}"/>
    <cellStyle name="Normal 5 4 2 2 8" xfId="4830" xr:uid="{00000000-0005-0000-0000-0000D61A0000}"/>
    <cellStyle name="Normal 5 4 2 3" xfId="460" xr:uid="{00000000-0005-0000-0000-0000D71A0000}"/>
    <cellStyle name="Normal 5 4 2 3 2" xfId="934" xr:uid="{00000000-0005-0000-0000-0000D81A0000}"/>
    <cellStyle name="Normal 5 4 2 3 2 2" xfId="3168" xr:uid="{00000000-0005-0000-0000-0000D91A0000}"/>
    <cellStyle name="Normal 5 4 2 3 2 2 2" xfId="7390" xr:uid="{00000000-0005-0000-0000-0000DA1A0000}"/>
    <cellStyle name="Normal 5 4 2 3 2 3" xfId="5245" xr:uid="{00000000-0005-0000-0000-0000DB1A0000}"/>
    <cellStyle name="Normal 5 4 2 3 3" xfId="1351" xr:uid="{00000000-0005-0000-0000-0000DC1A0000}"/>
    <cellStyle name="Normal 5 4 2 3 3 2" xfId="3581" xr:uid="{00000000-0005-0000-0000-0000DD1A0000}"/>
    <cellStyle name="Normal 5 4 2 3 3 2 2" xfId="7803" xr:uid="{00000000-0005-0000-0000-0000DE1A0000}"/>
    <cellStyle name="Normal 5 4 2 3 3 3" xfId="5658" xr:uid="{00000000-0005-0000-0000-0000DF1A0000}"/>
    <cellStyle name="Normal 5 4 2 3 4" xfId="1764" xr:uid="{00000000-0005-0000-0000-0000E01A0000}"/>
    <cellStyle name="Normal 5 4 2 3 4 2" xfId="3994" xr:uid="{00000000-0005-0000-0000-0000E11A0000}"/>
    <cellStyle name="Normal 5 4 2 3 4 2 2" xfId="8216" xr:uid="{00000000-0005-0000-0000-0000E21A0000}"/>
    <cellStyle name="Normal 5 4 2 3 4 3" xfId="6071" xr:uid="{00000000-0005-0000-0000-0000E31A0000}"/>
    <cellStyle name="Normal 5 4 2 3 5" xfId="2178" xr:uid="{00000000-0005-0000-0000-0000E41A0000}"/>
    <cellStyle name="Normal 5 4 2 3 5 2" xfId="4407" xr:uid="{00000000-0005-0000-0000-0000E51A0000}"/>
    <cellStyle name="Normal 5 4 2 3 5 2 2" xfId="8629" xr:uid="{00000000-0005-0000-0000-0000E61A0000}"/>
    <cellStyle name="Normal 5 4 2 3 5 3" xfId="6484" xr:uid="{00000000-0005-0000-0000-0000E71A0000}"/>
    <cellStyle name="Normal 5 4 2 3 6" xfId="2614" xr:uid="{00000000-0005-0000-0000-0000E81A0000}"/>
    <cellStyle name="Normal 5 4 2 3 6 2" xfId="6897" xr:uid="{00000000-0005-0000-0000-0000E91A0000}"/>
    <cellStyle name="Normal 5 4 2 3 7" xfId="4832" xr:uid="{00000000-0005-0000-0000-0000EA1A0000}"/>
    <cellStyle name="Normal 5 4 2 4" xfId="931" xr:uid="{00000000-0005-0000-0000-0000EB1A0000}"/>
    <cellStyle name="Normal 5 4 2 4 2" xfId="3165" xr:uid="{00000000-0005-0000-0000-0000EC1A0000}"/>
    <cellStyle name="Normal 5 4 2 4 2 2" xfId="7387" xr:uid="{00000000-0005-0000-0000-0000ED1A0000}"/>
    <cellStyle name="Normal 5 4 2 4 3" xfId="5242" xr:uid="{00000000-0005-0000-0000-0000EE1A0000}"/>
    <cellStyle name="Normal 5 4 2 5" xfId="1348" xr:uid="{00000000-0005-0000-0000-0000EF1A0000}"/>
    <cellStyle name="Normal 5 4 2 5 2" xfId="3578" xr:uid="{00000000-0005-0000-0000-0000F01A0000}"/>
    <cellStyle name="Normal 5 4 2 5 2 2" xfId="7800" xr:uid="{00000000-0005-0000-0000-0000F11A0000}"/>
    <cellStyle name="Normal 5 4 2 5 3" xfId="5655" xr:uid="{00000000-0005-0000-0000-0000F21A0000}"/>
    <cellStyle name="Normal 5 4 2 6" xfId="1761" xr:uid="{00000000-0005-0000-0000-0000F31A0000}"/>
    <cellStyle name="Normal 5 4 2 6 2" xfId="3991" xr:uid="{00000000-0005-0000-0000-0000F41A0000}"/>
    <cellStyle name="Normal 5 4 2 6 2 2" xfId="8213" xr:uid="{00000000-0005-0000-0000-0000F51A0000}"/>
    <cellStyle name="Normal 5 4 2 6 3" xfId="6068" xr:uid="{00000000-0005-0000-0000-0000F61A0000}"/>
    <cellStyle name="Normal 5 4 2 7" xfId="2175" xr:uid="{00000000-0005-0000-0000-0000F71A0000}"/>
    <cellStyle name="Normal 5 4 2 7 2" xfId="4404" xr:uid="{00000000-0005-0000-0000-0000F81A0000}"/>
    <cellStyle name="Normal 5 4 2 7 2 2" xfId="8626" xr:uid="{00000000-0005-0000-0000-0000F91A0000}"/>
    <cellStyle name="Normal 5 4 2 7 3" xfId="6481" xr:uid="{00000000-0005-0000-0000-0000FA1A0000}"/>
    <cellStyle name="Normal 5 4 2 8" xfId="2611" xr:uid="{00000000-0005-0000-0000-0000FB1A0000}"/>
    <cellStyle name="Normal 5 4 2 8 2" xfId="6894" xr:uid="{00000000-0005-0000-0000-0000FC1A0000}"/>
    <cellStyle name="Normal 5 4 2 9" xfId="4829" xr:uid="{00000000-0005-0000-0000-0000FD1A0000}"/>
    <cellStyle name="Normal 5 4 3" xfId="461" xr:uid="{00000000-0005-0000-0000-0000FE1A0000}"/>
    <cellStyle name="Normal 5 4 3 2" xfId="462" xr:uid="{00000000-0005-0000-0000-0000FF1A0000}"/>
    <cellStyle name="Normal 5 4 3 2 2" xfId="936" xr:uid="{00000000-0005-0000-0000-0000001B0000}"/>
    <cellStyle name="Normal 5 4 3 2 2 2" xfId="3170" xr:uid="{00000000-0005-0000-0000-0000011B0000}"/>
    <cellStyle name="Normal 5 4 3 2 2 2 2" xfId="7392" xr:uid="{00000000-0005-0000-0000-0000021B0000}"/>
    <cellStyle name="Normal 5 4 3 2 2 3" xfId="5247" xr:uid="{00000000-0005-0000-0000-0000031B0000}"/>
    <cellStyle name="Normal 5 4 3 2 3" xfId="1353" xr:uid="{00000000-0005-0000-0000-0000041B0000}"/>
    <cellStyle name="Normal 5 4 3 2 3 2" xfId="3583" xr:uid="{00000000-0005-0000-0000-0000051B0000}"/>
    <cellStyle name="Normal 5 4 3 2 3 2 2" xfId="7805" xr:uid="{00000000-0005-0000-0000-0000061B0000}"/>
    <cellStyle name="Normal 5 4 3 2 3 3" xfId="5660" xr:uid="{00000000-0005-0000-0000-0000071B0000}"/>
    <cellStyle name="Normal 5 4 3 2 4" xfId="1766" xr:uid="{00000000-0005-0000-0000-0000081B0000}"/>
    <cellStyle name="Normal 5 4 3 2 4 2" xfId="3996" xr:uid="{00000000-0005-0000-0000-0000091B0000}"/>
    <cellStyle name="Normal 5 4 3 2 4 2 2" xfId="8218" xr:uid="{00000000-0005-0000-0000-00000A1B0000}"/>
    <cellStyle name="Normal 5 4 3 2 4 3" xfId="6073" xr:uid="{00000000-0005-0000-0000-00000B1B0000}"/>
    <cellStyle name="Normal 5 4 3 2 5" xfId="2180" xr:uid="{00000000-0005-0000-0000-00000C1B0000}"/>
    <cellStyle name="Normal 5 4 3 2 5 2" xfId="4409" xr:uid="{00000000-0005-0000-0000-00000D1B0000}"/>
    <cellStyle name="Normal 5 4 3 2 5 2 2" xfId="8631" xr:uid="{00000000-0005-0000-0000-00000E1B0000}"/>
    <cellStyle name="Normal 5 4 3 2 5 3" xfId="6486" xr:uid="{00000000-0005-0000-0000-00000F1B0000}"/>
    <cellStyle name="Normal 5 4 3 2 6" xfId="2616" xr:uid="{00000000-0005-0000-0000-0000101B0000}"/>
    <cellStyle name="Normal 5 4 3 2 6 2" xfId="6899" xr:uid="{00000000-0005-0000-0000-0000111B0000}"/>
    <cellStyle name="Normal 5 4 3 2 7" xfId="4834" xr:uid="{00000000-0005-0000-0000-0000121B0000}"/>
    <cellStyle name="Normal 5 4 3 3" xfId="935" xr:uid="{00000000-0005-0000-0000-0000131B0000}"/>
    <cellStyle name="Normal 5 4 3 3 2" xfId="3169" xr:uid="{00000000-0005-0000-0000-0000141B0000}"/>
    <cellStyle name="Normal 5 4 3 3 2 2" xfId="7391" xr:uid="{00000000-0005-0000-0000-0000151B0000}"/>
    <cellStyle name="Normal 5 4 3 3 3" xfId="5246" xr:uid="{00000000-0005-0000-0000-0000161B0000}"/>
    <cellStyle name="Normal 5 4 3 4" xfId="1352" xr:uid="{00000000-0005-0000-0000-0000171B0000}"/>
    <cellStyle name="Normal 5 4 3 4 2" xfId="3582" xr:uid="{00000000-0005-0000-0000-0000181B0000}"/>
    <cellStyle name="Normal 5 4 3 4 2 2" xfId="7804" xr:uid="{00000000-0005-0000-0000-0000191B0000}"/>
    <cellStyle name="Normal 5 4 3 4 3" xfId="5659" xr:uid="{00000000-0005-0000-0000-00001A1B0000}"/>
    <cellStyle name="Normal 5 4 3 5" xfId="1765" xr:uid="{00000000-0005-0000-0000-00001B1B0000}"/>
    <cellStyle name="Normal 5 4 3 5 2" xfId="3995" xr:uid="{00000000-0005-0000-0000-00001C1B0000}"/>
    <cellStyle name="Normal 5 4 3 5 2 2" xfId="8217" xr:uid="{00000000-0005-0000-0000-00001D1B0000}"/>
    <cellStyle name="Normal 5 4 3 5 3" xfId="6072" xr:uid="{00000000-0005-0000-0000-00001E1B0000}"/>
    <cellStyle name="Normal 5 4 3 6" xfId="2179" xr:uid="{00000000-0005-0000-0000-00001F1B0000}"/>
    <cellStyle name="Normal 5 4 3 6 2" xfId="4408" xr:uid="{00000000-0005-0000-0000-0000201B0000}"/>
    <cellStyle name="Normal 5 4 3 6 2 2" xfId="8630" xr:uid="{00000000-0005-0000-0000-0000211B0000}"/>
    <cellStyle name="Normal 5 4 3 6 3" xfId="6485" xr:uid="{00000000-0005-0000-0000-0000221B0000}"/>
    <cellStyle name="Normal 5 4 3 7" xfId="2615" xr:uid="{00000000-0005-0000-0000-0000231B0000}"/>
    <cellStyle name="Normal 5 4 3 7 2" xfId="6898" xr:uid="{00000000-0005-0000-0000-0000241B0000}"/>
    <cellStyle name="Normal 5 4 3 8" xfId="4833" xr:uid="{00000000-0005-0000-0000-0000251B0000}"/>
    <cellStyle name="Normal 5 4 4" xfId="463" xr:uid="{00000000-0005-0000-0000-0000261B0000}"/>
    <cellStyle name="Normal 5 4 4 2" xfId="937" xr:uid="{00000000-0005-0000-0000-0000271B0000}"/>
    <cellStyle name="Normal 5 4 4 2 2" xfId="3171" xr:uid="{00000000-0005-0000-0000-0000281B0000}"/>
    <cellStyle name="Normal 5 4 4 2 2 2" xfId="7393" xr:uid="{00000000-0005-0000-0000-0000291B0000}"/>
    <cellStyle name="Normal 5 4 4 2 3" xfId="5248" xr:uid="{00000000-0005-0000-0000-00002A1B0000}"/>
    <cellStyle name="Normal 5 4 4 3" xfId="1354" xr:uid="{00000000-0005-0000-0000-00002B1B0000}"/>
    <cellStyle name="Normal 5 4 4 3 2" xfId="3584" xr:uid="{00000000-0005-0000-0000-00002C1B0000}"/>
    <cellStyle name="Normal 5 4 4 3 2 2" xfId="7806" xr:uid="{00000000-0005-0000-0000-00002D1B0000}"/>
    <cellStyle name="Normal 5 4 4 3 3" xfId="5661" xr:uid="{00000000-0005-0000-0000-00002E1B0000}"/>
    <cellStyle name="Normal 5 4 4 4" xfId="1767" xr:uid="{00000000-0005-0000-0000-00002F1B0000}"/>
    <cellStyle name="Normal 5 4 4 4 2" xfId="3997" xr:uid="{00000000-0005-0000-0000-0000301B0000}"/>
    <cellStyle name="Normal 5 4 4 4 2 2" xfId="8219" xr:uid="{00000000-0005-0000-0000-0000311B0000}"/>
    <cellStyle name="Normal 5 4 4 4 3" xfId="6074" xr:uid="{00000000-0005-0000-0000-0000321B0000}"/>
    <cellStyle name="Normal 5 4 4 5" xfId="2181" xr:uid="{00000000-0005-0000-0000-0000331B0000}"/>
    <cellStyle name="Normal 5 4 4 5 2" xfId="4410" xr:uid="{00000000-0005-0000-0000-0000341B0000}"/>
    <cellStyle name="Normal 5 4 4 5 2 2" xfId="8632" xr:uid="{00000000-0005-0000-0000-0000351B0000}"/>
    <cellStyle name="Normal 5 4 4 5 3" xfId="6487" xr:uid="{00000000-0005-0000-0000-0000361B0000}"/>
    <cellStyle name="Normal 5 4 4 6" xfId="2617" xr:uid="{00000000-0005-0000-0000-0000371B0000}"/>
    <cellStyle name="Normal 5 4 4 6 2" xfId="6900" xr:uid="{00000000-0005-0000-0000-0000381B0000}"/>
    <cellStyle name="Normal 5 4 4 7" xfId="4835" xr:uid="{00000000-0005-0000-0000-0000391B0000}"/>
    <cellStyle name="Normal 5 4 5" xfId="930" xr:uid="{00000000-0005-0000-0000-00003A1B0000}"/>
    <cellStyle name="Normal 5 4 5 2" xfId="3164" xr:uid="{00000000-0005-0000-0000-00003B1B0000}"/>
    <cellStyle name="Normal 5 4 5 2 2" xfId="7386" xr:uid="{00000000-0005-0000-0000-00003C1B0000}"/>
    <cellStyle name="Normal 5 4 5 3" xfId="5241" xr:uid="{00000000-0005-0000-0000-00003D1B0000}"/>
    <cellStyle name="Normal 5 4 6" xfId="1347" xr:uid="{00000000-0005-0000-0000-00003E1B0000}"/>
    <cellStyle name="Normal 5 4 6 2" xfId="3577" xr:uid="{00000000-0005-0000-0000-00003F1B0000}"/>
    <cellStyle name="Normal 5 4 6 2 2" xfId="7799" xr:uid="{00000000-0005-0000-0000-0000401B0000}"/>
    <cellStyle name="Normal 5 4 6 3" xfId="5654" xr:uid="{00000000-0005-0000-0000-0000411B0000}"/>
    <cellStyle name="Normal 5 4 7" xfId="1760" xr:uid="{00000000-0005-0000-0000-0000421B0000}"/>
    <cellStyle name="Normal 5 4 7 2" xfId="3990" xr:uid="{00000000-0005-0000-0000-0000431B0000}"/>
    <cellStyle name="Normal 5 4 7 2 2" xfId="8212" xr:uid="{00000000-0005-0000-0000-0000441B0000}"/>
    <cellStyle name="Normal 5 4 7 3" xfId="6067" xr:uid="{00000000-0005-0000-0000-0000451B0000}"/>
    <cellStyle name="Normal 5 4 8" xfId="2174" xr:uid="{00000000-0005-0000-0000-0000461B0000}"/>
    <cellStyle name="Normal 5 4 8 2" xfId="4403" xr:uid="{00000000-0005-0000-0000-0000471B0000}"/>
    <cellStyle name="Normal 5 4 8 2 2" xfId="8625" xr:uid="{00000000-0005-0000-0000-0000481B0000}"/>
    <cellStyle name="Normal 5 4 8 3" xfId="6480" xr:uid="{00000000-0005-0000-0000-0000491B0000}"/>
    <cellStyle name="Normal 5 4 9" xfId="2610" xr:uid="{00000000-0005-0000-0000-00004A1B0000}"/>
    <cellStyle name="Normal 5 4 9 2" xfId="6893" xr:uid="{00000000-0005-0000-0000-00004B1B0000}"/>
    <cellStyle name="Normal 5 5" xfId="464" xr:uid="{00000000-0005-0000-0000-00004C1B0000}"/>
    <cellStyle name="Normal 5 5 2" xfId="465" xr:uid="{00000000-0005-0000-0000-00004D1B0000}"/>
    <cellStyle name="Normal 5 5 2 2" xfId="466" xr:uid="{00000000-0005-0000-0000-00004E1B0000}"/>
    <cellStyle name="Normal 5 5 2 2 2" xfId="940" xr:uid="{00000000-0005-0000-0000-00004F1B0000}"/>
    <cellStyle name="Normal 5 5 2 2 2 2" xfId="3174" xr:uid="{00000000-0005-0000-0000-0000501B0000}"/>
    <cellStyle name="Normal 5 5 2 2 2 2 2" xfId="7396" xr:uid="{00000000-0005-0000-0000-0000511B0000}"/>
    <cellStyle name="Normal 5 5 2 2 2 3" xfId="5251" xr:uid="{00000000-0005-0000-0000-0000521B0000}"/>
    <cellStyle name="Normal 5 5 2 2 3" xfId="1357" xr:uid="{00000000-0005-0000-0000-0000531B0000}"/>
    <cellStyle name="Normal 5 5 2 2 3 2" xfId="3587" xr:uid="{00000000-0005-0000-0000-0000541B0000}"/>
    <cellStyle name="Normal 5 5 2 2 3 2 2" xfId="7809" xr:uid="{00000000-0005-0000-0000-0000551B0000}"/>
    <cellStyle name="Normal 5 5 2 2 3 3" xfId="5664" xr:uid="{00000000-0005-0000-0000-0000561B0000}"/>
    <cellStyle name="Normal 5 5 2 2 4" xfId="1770" xr:uid="{00000000-0005-0000-0000-0000571B0000}"/>
    <cellStyle name="Normal 5 5 2 2 4 2" xfId="4000" xr:uid="{00000000-0005-0000-0000-0000581B0000}"/>
    <cellStyle name="Normal 5 5 2 2 4 2 2" xfId="8222" xr:uid="{00000000-0005-0000-0000-0000591B0000}"/>
    <cellStyle name="Normal 5 5 2 2 4 3" xfId="6077" xr:uid="{00000000-0005-0000-0000-00005A1B0000}"/>
    <cellStyle name="Normal 5 5 2 2 5" xfId="2184" xr:uid="{00000000-0005-0000-0000-00005B1B0000}"/>
    <cellStyle name="Normal 5 5 2 2 5 2" xfId="4413" xr:uid="{00000000-0005-0000-0000-00005C1B0000}"/>
    <cellStyle name="Normal 5 5 2 2 5 2 2" xfId="8635" xr:uid="{00000000-0005-0000-0000-00005D1B0000}"/>
    <cellStyle name="Normal 5 5 2 2 5 3" xfId="6490" xr:uid="{00000000-0005-0000-0000-00005E1B0000}"/>
    <cellStyle name="Normal 5 5 2 2 6" xfId="2620" xr:uid="{00000000-0005-0000-0000-00005F1B0000}"/>
    <cellStyle name="Normal 5 5 2 2 6 2" xfId="6903" xr:uid="{00000000-0005-0000-0000-0000601B0000}"/>
    <cellStyle name="Normal 5 5 2 2 7" xfId="4838" xr:uid="{00000000-0005-0000-0000-0000611B0000}"/>
    <cellStyle name="Normal 5 5 2 3" xfId="939" xr:uid="{00000000-0005-0000-0000-0000621B0000}"/>
    <cellStyle name="Normal 5 5 2 3 2" xfId="3173" xr:uid="{00000000-0005-0000-0000-0000631B0000}"/>
    <cellStyle name="Normal 5 5 2 3 2 2" xfId="7395" xr:uid="{00000000-0005-0000-0000-0000641B0000}"/>
    <cellStyle name="Normal 5 5 2 3 3" xfId="5250" xr:uid="{00000000-0005-0000-0000-0000651B0000}"/>
    <cellStyle name="Normal 5 5 2 4" xfId="1356" xr:uid="{00000000-0005-0000-0000-0000661B0000}"/>
    <cellStyle name="Normal 5 5 2 4 2" xfId="3586" xr:uid="{00000000-0005-0000-0000-0000671B0000}"/>
    <cellStyle name="Normal 5 5 2 4 2 2" xfId="7808" xr:uid="{00000000-0005-0000-0000-0000681B0000}"/>
    <cellStyle name="Normal 5 5 2 4 3" xfId="5663" xr:uid="{00000000-0005-0000-0000-0000691B0000}"/>
    <cellStyle name="Normal 5 5 2 5" xfId="1769" xr:uid="{00000000-0005-0000-0000-00006A1B0000}"/>
    <cellStyle name="Normal 5 5 2 5 2" xfId="3999" xr:uid="{00000000-0005-0000-0000-00006B1B0000}"/>
    <cellStyle name="Normal 5 5 2 5 2 2" xfId="8221" xr:uid="{00000000-0005-0000-0000-00006C1B0000}"/>
    <cellStyle name="Normal 5 5 2 5 3" xfId="6076" xr:uid="{00000000-0005-0000-0000-00006D1B0000}"/>
    <cellStyle name="Normal 5 5 2 6" xfId="2183" xr:uid="{00000000-0005-0000-0000-00006E1B0000}"/>
    <cellStyle name="Normal 5 5 2 6 2" xfId="4412" xr:uid="{00000000-0005-0000-0000-00006F1B0000}"/>
    <cellStyle name="Normal 5 5 2 6 2 2" xfId="8634" xr:uid="{00000000-0005-0000-0000-0000701B0000}"/>
    <cellStyle name="Normal 5 5 2 6 3" xfId="6489" xr:uid="{00000000-0005-0000-0000-0000711B0000}"/>
    <cellStyle name="Normal 5 5 2 7" xfId="2619" xr:uid="{00000000-0005-0000-0000-0000721B0000}"/>
    <cellStyle name="Normal 5 5 2 7 2" xfId="6902" xr:uid="{00000000-0005-0000-0000-0000731B0000}"/>
    <cellStyle name="Normal 5 5 2 8" xfId="4837" xr:uid="{00000000-0005-0000-0000-0000741B0000}"/>
    <cellStyle name="Normal 5 5 3" xfId="467" xr:uid="{00000000-0005-0000-0000-0000751B0000}"/>
    <cellStyle name="Normal 5 5 3 2" xfId="941" xr:uid="{00000000-0005-0000-0000-0000761B0000}"/>
    <cellStyle name="Normal 5 5 3 2 2" xfId="3175" xr:uid="{00000000-0005-0000-0000-0000771B0000}"/>
    <cellStyle name="Normal 5 5 3 2 2 2" xfId="7397" xr:uid="{00000000-0005-0000-0000-0000781B0000}"/>
    <cellStyle name="Normal 5 5 3 2 3" xfId="5252" xr:uid="{00000000-0005-0000-0000-0000791B0000}"/>
    <cellStyle name="Normal 5 5 3 3" xfId="1358" xr:uid="{00000000-0005-0000-0000-00007A1B0000}"/>
    <cellStyle name="Normal 5 5 3 3 2" xfId="3588" xr:uid="{00000000-0005-0000-0000-00007B1B0000}"/>
    <cellStyle name="Normal 5 5 3 3 2 2" xfId="7810" xr:uid="{00000000-0005-0000-0000-00007C1B0000}"/>
    <cellStyle name="Normal 5 5 3 3 3" xfId="5665" xr:uid="{00000000-0005-0000-0000-00007D1B0000}"/>
    <cellStyle name="Normal 5 5 3 4" xfId="1771" xr:uid="{00000000-0005-0000-0000-00007E1B0000}"/>
    <cellStyle name="Normal 5 5 3 4 2" xfId="4001" xr:uid="{00000000-0005-0000-0000-00007F1B0000}"/>
    <cellStyle name="Normal 5 5 3 4 2 2" xfId="8223" xr:uid="{00000000-0005-0000-0000-0000801B0000}"/>
    <cellStyle name="Normal 5 5 3 4 3" xfId="6078" xr:uid="{00000000-0005-0000-0000-0000811B0000}"/>
    <cellStyle name="Normal 5 5 3 5" xfId="2185" xr:uid="{00000000-0005-0000-0000-0000821B0000}"/>
    <cellStyle name="Normal 5 5 3 5 2" xfId="4414" xr:uid="{00000000-0005-0000-0000-0000831B0000}"/>
    <cellStyle name="Normal 5 5 3 5 2 2" xfId="8636" xr:uid="{00000000-0005-0000-0000-0000841B0000}"/>
    <cellStyle name="Normal 5 5 3 5 3" xfId="6491" xr:uid="{00000000-0005-0000-0000-0000851B0000}"/>
    <cellStyle name="Normal 5 5 3 6" xfId="2621" xr:uid="{00000000-0005-0000-0000-0000861B0000}"/>
    <cellStyle name="Normal 5 5 3 6 2" xfId="6904" xr:uid="{00000000-0005-0000-0000-0000871B0000}"/>
    <cellStyle name="Normal 5 5 3 7" xfId="4839" xr:uid="{00000000-0005-0000-0000-0000881B0000}"/>
    <cellStyle name="Normal 5 5 4" xfId="938" xr:uid="{00000000-0005-0000-0000-0000891B0000}"/>
    <cellStyle name="Normal 5 5 4 2" xfId="3172" xr:uid="{00000000-0005-0000-0000-00008A1B0000}"/>
    <cellStyle name="Normal 5 5 4 2 2" xfId="7394" xr:uid="{00000000-0005-0000-0000-00008B1B0000}"/>
    <cellStyle name="Normal 5 5 4 3" xfId="5249" xr:uid="{00000000-0005-0000-0000-00008C1B0000}"/>
    <cellStyle name="Normal 5 5 5" xfId="1355" xr:uid="{00000000-0005-0000-0000-00008D1B0000}"/>
    <cellStyle name="Normal 5 5 5 2" xfId="3585" xr:uid="{00000000-0005-0000-0000-00008E1B0000}"/>
    <cellStyle name="Normal 5 5 5 2 2" xfId="7807" xr:uid="{00000000-0005-0000-0000-00008F1B0000}"/>
    <cellStyle name="Normal 5 5 5 3" xfId="5662" xr:uid="{00000000-0005-0000-0000-0000901B0000}"/>
    <cellStyle name="Normal 5 5 6" xfId="1768" xr:uid="{00000000-0005-0000-0000-0000911B0000}"/>
    <cellStyle name="Normal 5 5 6 2" xfId="3998" xr:uid="{00000000-0005-0000-0000-0000921B0000}"/>
    <cellStyle name="Normal 5 5 6 2 2" xfId="8220" xr:uid="{00000000-0005-0000-0000-0000931B0000}"/>
    <cellStyle name="Normal 5 5 6 3" xfId="6075" xr:uid="{00000000-0005-0000-0000-0000941B0000}"/>
    <cellStyle name="Normal 5 5 7" xfId="2182" xr:uid="{00000000-0005-0000-0000-0000951B0000}"/>
    <cellStyle name="Normal 5 5 7 2" xfId="4411" xr:uid="{00000000-0005-0000-0000-0000961B0000}"/>
    <cellStyle name="Normal 5 5 7 2 2" xfId="8633" xr:uid="{00000000-0005-0000-0000-0000971B0000}"/>
    <cellStyle name="Normal 5 5 7 3" xfId="6488" xr:uid="{00000000-0005-0000-0000-0000981B0000}"/>
    <cellStyle name="Normal 5 5 8" xfId="2618" xr:uid="{00000000-0005-0000-0000-0000991B0000}"/>
    <cellStyle name="Normal 5 5 8 2" xfId="6901" xr:uid="{00000000-0005-0000-0000-00009A1B0000}"/>
    <cellStyle name="Normal 5 5 9" xfId="4836" xr:uid="{00000000-0005-0000-0000-00009B1B0000}"/>
    <cellStyle name="Normal 5 6" xfId="468" xr:uid="{00000000-0005-0000-0000-00009C1B0000}"/>
    <cellStyle name="Normal 5 6 2" xfId="469" xr:uid="{00000000-0005-0000-0000-00009D1B0000}"/>
    <cellStyle name="Normal 5 6 2 2" xfId="943" xr:uid="{00000000-0005-0000-0000-00009E1B0000}"/>
    <cellStyle name="Normal 5 6 2 2 2" xfId="3177" xr:uid="{00000000-0005-0000-0000-00009F1B0000}"/>
    <cellStyle name="Normal 5 6 2 2 2 2" xfId="7399" xr:uid="{00000000-0005-0000-0000-0000A01B0000}"/>
    <cellStyle name="Normal 5 6 2 2 3" xfId="5254" xr:uid="{00000000-0005-0000-0000-0000A11B0000}"/>
    <cellStyle name="Normal 5 6 2 3" xfId="1360" xr:uid="{00000000-0005-0000-0000-0000A21B0000}"/>
    <cellStyle name="Normal 5 6 2 3 2" xfId="3590" xr:uid="{00000000-0005-0000-0000-0000A31B0000}"/>
    <cellStyle name="Normal 5 6 2 3 2 2" xfId="7812" xr:uid="{00000000-0005-0000-0000-0000A41B0000}"/>
    <cellStyle name="Normal 5 6 2 3 3" xfId="5667" xr:uid="{00000000-0005-0000-0000-0000A51B0000}"/>
    <cellStyle name="Normal 5 6 2 4" xfId="1773" xr:uid="{00000000-0005-0000-0000-0000A61B0000}"/>
    <cellStyle name="Normal 5 6 2 4 2" xfId="4003" xr:uid="{00000000-0005-0000-0000-0000A71B0000}"/>
    <cellStyle name="Normal 5 6 2 4 2 2" xfId="8225" xr:uid="{00000000-0005-0000-0000-0000A81B0000}"/>
    <cellStyle name="Normal 5 6 2 4 3" xfId="6080" xr:uid="{00000000-0005-0000-0000-0000A91B0000}"/>
    <cellStyle name="Normal 5 6 2 5" xfId="2187" xr:uid="{00000000-0005-0000-0000-0000AA1B0000}"/>
    <cellStyle name="Normal 5 6 2 5 2" xfId="4416" xr:uid="{00000000-0005-0000-0000-0000AB1B0000}"/>
    <cellStyle name="Normal 5 6 2 5 2 2" xfId="8638" xr:uid="{00000000-0005-0000-0000-0000AC1B0000}"/>
    <cellStyle name="Normal 5 6 2 5 3" xfId="6493" xr:uid="{00000000-0005-0000-0000-0000AD1B0000}"/>
    <cellStyle name="Normal 5 6 2 6" xfId="2623" xr:uid="{00000000-0005-0000-0000-0000AE1B0000}"/>
    <cellStyle name="Normal 5 6 2 6 2" xfId="6906" xr:uid="{00000000-0005-0000-0000-0000AF1B0000}"/>
    <cellStyle name="Normal 5 6 2 7" xfId="4841" xr:uid="{00000000-0005-0000-0000-0000B01B0000}"/>
    <cellStyle name="Normal 5 6 3" xfId="942" xr:uid="{00000000-0005-0000-0000-0000B11B0000}"/>
    <cellStyle name="Normal 5 6 3 2" xfId="3176" xr:uid="{00000000-0005-0000-0000-0000B21B0000}"/>
    <cellStyle name="Normal 5 6 3 2 2" xfId="7398" xr:uid="{00000000-0005-0000-0000-0000B31B0000}"/>
    <cellStyle name="Normal 5 6 3 3" xfId="5253" xr:uid="{00000000-0005-0000-0000-0000B41B0000}"/>
    <cellStyle name="Normal 5 6 4" xfId="1359" xr:uid="{00000000-0005-0000-0000-0000B51B0000}"/>
    <cellStyle name="Normal 5 6 4 2" xfId="3589" xr:uid="{00000000-0005-0000-0000-0000B61B0000}"/>
    <cellStyle name="Normal 5 6 4 2 2" xfId="7811" xr:uid="{00000000-0005-0000-0000-0000B71B0000}"/>
    <cellStyle name="Normal 5 6 4 3" xfId="5666" xr:uid="{00000000-0005-0000-0000-0000B81B0000}"/>
    <cellStyle name="Normal 5 6 5" xfId="1772" xr:uid="{00000000-0005-0000-0000-0000B91B0000}"/>
    <cellStyle name="Normal 5 6 5 2" xfId="4002" xr:uid="{00000000-0005-0000-0000-0000BA1B0000}"/>
    <cellStyle name="Normal 5 6 5 2 2" xfId="8224" xr:uid="{00000000-0005-0000-0000-0000BB1B0000}"/>
    <cellStyle name="Normal 5 6 5 3" xfId="6079" xr:uid="{00000000-0005-0000-0000-0000BC1B0000}"/>
    <cellStyle name="Normal 5 6 6" xfId="2186" xr:uid="{00000000-0005-0000-0000-0000BD1B0000}"/>
    <cellStyle name="Normal 5 6 6 2" xfId="4415" xr:uid="{00000000-0005-0000-0000-0000BE1B0000}"/>
    <cellStyle name="Normal 5 6 6 2 2" xfId="8637" xr:uid="{00000000-0005-0000-0000-0000BF1B0000}"/>
    <cellStyle name="Normal 5 6 6 3" xfId="6492" xr:uid="{00000000-0005-0000-0000-0000C01B0000}"/>
    <cellStyle name="Normal 5 6 7" xfId="2622" xr:uid="{00000000-0005-0000-0000-0000C11B0000}"/>
    <cellStyle name="Normal 5 6 7 2" xfId="6905" xr:uid="{00000000-0005-0000-0000-0000C21B0000}"/>
    <cellStyle name="Normal 5 6 8" xfId="4840" xr:uid="{00000000-0005-0000-0000-0000C31B0000}"/>
    <cellStyle name="Normal 5 7" xfId="470" xr:uid="{00000000-0005-0000-0000-0000C41B0000}"/>
    <cellStyle name="Normal 5 7 2" xfId="944" xr:uid="{00000000-0005-0000-0000-0000C51B0000}"/>
    <cellStyle name="Normal 5 7 2 2" xfId="3178" xr:uid="{00000000-0005-0000-0000-0000C61B0000}"/>
    <cellStyle name="Normal 5 7 2 2 2" xfId="7400" xr:uid="{00000000-0005-0000-0000-0000C71B0000}"/>
    <cellStyle name="Normal 5 7 2 3" xfId="5255" xr:uid="{00000000-0005-0000-0000-0000C81B0000}"/>
    <cellStyle name="Normal 5 7 3" xfId="1361" xr:uid="{00000000-0005-0000-0000-0000C91B0000}"/>
    <cellStyle name="Normal 5 7 3 2" xfId="3591" xr:uid="{00000000-0005-0000-0000-0000CA1B0000}"/>
    <cellStyle name="Normal 5 7 3 2 2" xfId="7813" xr:uid="{00000000-0005-0000-0000-0000CB1B0000}"/>
    <cellStyle name="Normal 5 7 3 3" xfId="5668" xr:uid="{00000000-0005-0000-0000-0000CC1B0000}"/>
    <cellStyle name="Normal 5 7 4" xfId="1774" xr:uid="{00000000-0005-0000-0000-0000CD1B0000}"/>
    <cellStyle name="Normal 5 7 4 2" xfId="4004" xr:uid="{00000000-0005-0000-0000-0000CE1B0000}"/>
    <cellStyle name="Normal 5 7 4 2 2" xfId="8226" xr:uid="{00000000-0005-0000-0000-0000CF1B0000}"/>
    <cellStyle name="Normal 5 7 4 3" xfId="6081" xr:uid="{00000000-0005-0000-0000-0000D01B0000}"/>
    <cellStyle name="Normal 5 7 5" xfId="2188" xr:uid="{00000000-0005-0000-0000-0000D11B0000}"/>
    <cellStyle name="Normal 5 7 5 2" xfId="4417" xr:uid="{00000000-0005-0000-0000-0000D21B0000}"/>
    <cellStyle name="Normal 5 7 5 2 2" xfId="8639" xr:uid="{00000000-0005-0000-0000-0000D31B0000}"/>
    <cellStyle name="Normal 5 7 5 3" xfId="6494" xr:uid="{00000000-0005-0000-0000-0000D41B0000}"/>
    <cellStyle name="Normal 5 7 6" xfId="2624" xr:uid="{00000000-0005-0000-0000-0000D51B0000}"/>
    <cellStyle name="Normal 5 7 6 2" xfId="6907" xr:uid="{00000000-0005-0000-0000-0000D61B0000}"/>
    <cellStyle name="Normal 5 7 7" xfId="4842" xr:uid="{00000000-0005-0000-0000-0000D71B0000}"/>
    <cellStyle name="Normal 5 8" xfId="880" xr:uid="{00000000-0005-0000-0000-0000D81B0000}"/>
    <cellStyle name="Normal 5 8 2" xfId="3115" xr:uid="{00000000-0005-0000-0000-0000D91B0000}"/>
    <cellStyle name="Normal 5 8 2 2" xfId="7337" xr:uid="{00000000-0005-0000-0000-0000DA1B0000}"/>
    <cellStyle name="Normal 5 8 3" xfId="5192" xr:uid="{00000000-0005-0000-0000-0000DB1B0000}"/>
    <cellStyle name="Normal 5 9" xfId="1298" xr:uid="{00000000-0005-0000-0000-0000DC1B0000}"/>
    <cellStyle name="Normal 5 9 2" xfId="3528" xr:uid="{00000000-0005-0000-0000-0000DD1B0000}"/>
    <cellStyle name="Normal 5 9 2 2" xfId="7750" xr:uid="{00000000-0005-0000-0000-0000DE1B0000}"/>
    <cellStyle name="Normal 5 9 3" xfId="5605" xr:uid="{00000000-0005-0000-0000-0000DF1B0000}"/>
    <cellStyle name="Normal 6" xfId="471" xr:uid="{00000000-0005-0000-0000-0000E01B0000}"/>
    <cellStyle name="Normal 6 2" xfId="472" xr:uid="{00000000-0005-0000-0000-0000E11B0000}"/>
    <cellStyle name="Normal 6 3" xfId="473" xr:uid="{00000000-0005-0000-0000-0000E21B0000}"/>
    <cellStyle name="Normal 6 3 2" xfId="474" xr:uid="{00000000-0005-0000-0000-0000E31B0000}"/>
    <cellStyle name="Normal 6 3 3" xfId="475" xr:uid="{00000000-0005-0000-0000-0000E41B0000}"/>
    <cellStyle name="Normal 7" xfId="476" xr:uid="{00000000-0005-0000-0000-0000E51B0000}"/>
    <cellStyle name="Normal 7 2" xfId="477" xr:uid="{00000000-0005-0000-0000-0000E61B0000}"/>
    <cellStyle name="Normal 8" xfId="478" xr:uid="{00000000-0005-0000-0000-0000E71B0000}"/>
    <cellStyle name="Normal 8 10" xfId="2189" xr:uid="{00000000-0005-0000-0000-0000E81B0000}"/>
    <cellStyle name="Normal 8 10 2" xfId="4418" xr:uid="{00000000-0005-0000-0000-0000E91B0000}"/>
    <cellStyle name="Normal 8 10 2 2" xfId="8640" xr:uid="{00000000-0005-0000-0000-0000EA1B0000}"/>
    <cellStyle name="Normal 8 10 3" xfId="6495" xr:uid="{00000000-0005-0000-0000-0000EB1B0000}"/>
    <cellStyle name="Normal 8 11" xfId="2625" xr:uid="{00000000-0005-0000-0000-0000EC1B0000}"/>
    <cellStyle name="Normal 8 11 2" xfId="6908" xr:uid="{00000000-0005-0000-0000-0000ED1B0000}"/>
    <cellStyle name="Normal 8 12" xfId="4843" xr:uid="{00000000-0005-0000-0000-0000EE1B0000}"/>
    <cellStyle name="Normal 8 2" xfId="479" xr:uid="{00000000-0005-0000-0000-0000EF1B0000}"/>
    <cellStyle name="Normal 8 2 10" xfId="2626" xr:uid="{00000000-0005-0000-0000-0000F01B0000}"/>
    <cellStyle name="Normal 8 2 10 2" xfId="6909" xr:uid="{00000000-0005-0000-0000-0000F11B0000}"/>
    <cellStyle name="Normal 8 2 11" xfId="4844" xr:uid="{00000000-0005-0000-0000-0000F21B0000}"/>
    <cellStyle name="Normal 8 2 2" xfId="480" xr:uid="{00000000-0005-0000-0000-0000F31B0000}"/>
    <cellStyle name="Normal 8 2 2 10" xfId="4845" xr:uid="{00000000-0005-0000-0000-0000F41B0000}"/>
    <cellStyle name="Normal 8 2 2 2" xfId="481" xr:uid="{00000000-0005-0000-0000-0000F51B0000}"/>
    <cellStyle name="Normal 8 2 2 2 2" xfId="482" xr:uid="{00000000-0005-0000-0000-0000F61B0000}"/>
    <cellStyle name="Normal 8 2 2 2 2 2" xfId="483" xr:uid="{00000000-0005-0000-0000-0000F71B0000}"/>
    <cellStyle name="Normal 8 2 2 2 2 2 2" xfId="950" xr:uid="{00000000-0005-0000-0000-0000F81B0000}"/>
    <cellStyle name="Normal 8 2 2 2 2 2 2 2" xfId="3184" xr:uid="{00000000-0005-0000-0000-0000F91B0000}"/>
    <cellStyle name="Normal 8 2 2 2 2 2 2 2 2" xfId="7406" xr:uid="{00000000-0005-0000-0000-0000FA1B0000}"/>
    <cellStyle name="Normal 8 2 2 2 2 2 2 3" xfId="5261" xr:uid="{00000000-0005-0000-0000-0000FB1B0000}"/>
    <cellStyle name="Normal 8 2 2 2 2 2 3" xfId="1367" xr:uid="{00000000-0005-0000-0000-0000FC1B0000}"/>
    <cellStyle name="Normal 8 2 2 2 2 2 3 2" xfId="3597" xr:uid="{00000000-0005-0000-0000-0000FD1B0000}"/>
    <cellStyle name="Normal 8 2 2 2 2 2 3 2 2" xfId="7819" xr:uid="{00000000-0005-0000-0000-0000FE1B0000}"/>
    <cellStyle name="Normal 8 2 2 2 2 2 3 3" xfId="5674" xr:uid="{00000000-0005-0000-0000-0000FF1B0000}"/>
    <cellStyle name="Normal 8 2 2 2 2 2 4" xfId="1780" xr:uid="{00000000-0005-0000-0000-0000001C0000}"/>
    <cellStyle name="Normal 8 2 2 2 2 2 4 2" xfId="4010" xr:uid="{00000000-0005-0000-0000-0000011C0000}"/>
    <cellStyle name="Normal 8 2 2 2 2 2 4 2 2" xfId="8232" xr:uid="{00000000-0005-0000-0000-0000021C0000}"/>
    <cellStyle name="Normal 8 2 2 2 2 2 4 3" xfId="6087" xr:uid="{00000000-0005-0000-0000-0000031C0000}"/>
    <cellStyle name="Normal 8 2 2 2 2 2 5" xfId="2194" xr:uid="{00000000-0005-0000-0000-0000041C0000}"/>
    <cellStyle name="Normal 8 2 2 2 2 2 5 2" xfId="4423" xr:uid="{00000000-0005-0000-0000-0000051C0000}"/>
    <cellStyle name="Normal 8 2 2 2 2 2 5 2 2" xfId="8645" xr:uid="{00000000-0005-0000-0000-0000061C0000}"/>
    <cellStyle name="Normal 8 2 2 2 2 2 5 3" xfId="6500" xr:uid="{00000000-0005-0000-0000-0000071C0000}"/>
    <cellStyle name="Normal 8 2 2 2 2 2 6" xfId="2630" xr:uid="{00000000-0005-0000-0000-0000081C0000}"/>
    <cellStyle name="Normal 8 2 2 2 2 2 6 2" xfId="6913" xr:uid="{00000000-0005-0000-0000-0000091C0000}"/>
    <cellStyle name="Normal 8 2 2 2 2 2 7" xfId="4848" xr:uid="{00000000-0005-0000-0000-00000A1C0000}"/>
    <cellStyle name="Normal 8 2 2 2 2 3" xfId="949" xr:uid="{00000000-0005-0000-0000-00000B1C0000}"/>
    <cellStyle name="Normal 8 2 2 2 2 3 2" xfId="3183" xr:uid="{00000000-0005-0000-0000-00000C1C0000}"/>
    <cellStyle name="Normal 8 2 2 2 2 3 2 2" xfId="7405" xr:uid="{00000000-0005-0000-0000-00000D1C0000}"/>
    <cellStyle name="Normal 8 2 2 2 2 3 3" xfId="5260" xr:uid="{00000000-0005-0000-0000-00000E1C0000}"/>
    <cellStyle name="Normal 8 2 2 2 2 4" xfId="1366" xr:uid="{00000000-0005-0000-0000-00000F1C0000}"/>
    <cellStyle name="Normal 8 2 2 2 2 4 2" xfId="3596" xr:uid="{00000000-0005-0000-0000-0000101C0000}"/>
    <cellStyle name="Normal 8 2 2 2 2 4 2 2" xfId="7818" xr:uid="{00000000-0005-0000-0000-0000111C0000}"/>
    <cellStyle name="Normal 8 2 2 2 2 4 3" xfId="5673" xr:uid="{00000000-0005-0000-0000-0000121C0000}"/>
    <cellStyle name="Normal 8 2 2 2 2 5" xfId="1779" xr:uid="{00000000-0005-0000-0000-0000131C0000}"/>
    <cellStyle name="Normal 8 2 2 2 2 5 2" xfId="4009" xr:uid="{00000000-0005-0000-0000-0000141C0000}"/>
    <cellStyle name="Normal 8 2 2 2 2 5 2 2" xfId="8231" xr:uid="{00000000-0005-0000-0000-0000151C0000}"/>
    <cellStyle name="Normal 8 2 2 2 2 5 3" xfId="6086" xr:uid="{00000000-0005-0000-0000-0000161C0000}"/>
    <cellStyle name="Normal 8 2 2 2 2 6" xfId="2193" xr:uid="{00000000-0005-0000-0000-0000171C0000}"/>
    <cellStyle name="Normal 8 2 2 2 2 6 2" xfId="4422" xr:uid="{00000000-0005-0000-0000-0000181C0000}"/>
    <cellStyle name="Normal 8 2 2 2 2 6 2 2" xfId="8644" xr:uid="{00000000-0005-0000-0000-0000191C0000}"/>
    <cellStyle name="Normal 8 2 2 2 2 6 3" xfId="6499" xr:uid="{00000000-0005-0000-0000-00001A1C0000}"/>
    <cellStyle name="Normal 8 2 2 2 2 7" xfId="2629" xr:uid="{00000000-0005-0000-0000-00001B1C0000}"/>
    <cellStyle name="Normal 8 2 2 2 2 7 2" xfId="6912" xr:uid="{00000000-0005-0000-0000-00001C1C0000}"/>
    <cellStyle name="Normal 8 2 2 2 2 8" xfId="4847" xr:uid="{00000000-0005-0000-0000-00001D1C0000}"/>
    <cellStyle name="Normal 8 2 2 2 3" xfId="484" xr:uid="{00000000-0005-0000-0000-00001E1C0000}"/>
    <cellStyle name="Normal 8 2 2 2 3 2" xfId="951" xr:uid="{00000000-0005-0000-0000-00001F1C0000}"/>
    <cellStyle name="Normal 8 2 2 2 3 2 2" xfId="3185" xr:uid="{00000000-0005-0000-0000-0000201C0000}"/>
    <cellStyle name="Normal 8 2 2 2 3 2 2 2" xfId="7407" xr:uid="{00000000-0005-0000-0000-0000211C0000}"/>
    <cellStyle name="Normal 8 2 2 2 3 2 3" xfId="5262" xr:uid="{00000000-0005-0000-0000-0000221C0000}"/>
    <cellStyle name="Normal 8 2 2 2 3 3" xfId="1368" xr:uid="{00000000-0005-0000-0000-0000231C0000}"/>
    <cellStyle name="Normal 8 2 2 2 3 3 2" xfId="3598" xr:uid="{00000000-0005-0000-0000-0000241C0000}"/>
    <cellStyle name="Normal 8 2 2 2 3 3 2 2" xfId="7820" xr:uid="{00000000-0005-0000-0000-0000251C0000}"/>
    <cellStyle name="Normal 8 2 2 2 3 3 3" xfId="5675" xr:uid="{00000000-0005-0000-0000-0000261C0000}"/>
    <cellStyle name="Normal 8 2 2 2 3 4" xfId="1781" xr:uid="{00000000-0005-0000-0000-0000271C0000}"/>
    <cellStyle name="Normal 8 2 2 2 3 4 2" xfId="4011" xr:uid="{00000000-0005-0000-0000-0000281C0000}"/>
    <cellStyle name="Normal 8 2 2 2 3 4 2 2" xfId="8233" xr:uid="{00000000-0005-0000-0000-0000291C0000}"/>
    <cellStyle name="Normal 8 2 2 2 3 4 3" xfId="6088" xr:uid="{00000000-0005-0000-0000-00002A1C0000}"/>
    <cellStyle name="Normal 8 2 2 2 3 5" xfId="2195" xr:uid="{00000000-0005-0000-0000-00002B1C0000}"/>
    <cellStyle name="Normal 8 2 2 2 3 5 2" xfId="4424" xr:uid="{00000000-0005-0000-0000-00002C1C0000}"/>
    <cellStyle name="Normal 8 2 2 2 3 5 2 2" xfId="8646" xr:uid="{00000000-0005-0000-0000-00002D1C0000}"/>
    <cellStyle name="Normal 8 2 2 2 3 5 3" xfId="6501" xr:uid="{00000000-0005-0000-0000-00002E1C0000}"/>
    <cellStyle name="Normal 8 2 2 2 3 6" xfId="2631" xr:uid="{00000000-0005-0000-0000-00002F1C0000}"/>
    <cellStyle name="Normal 8 2 2 2 3 6 2" xfId="6914" xr:uid="{00000000-0005-0000-0000-0000301C0000}"/>
    <cellStyle name="Normal 8 2 2 2 3 7" xfId="4849" xr:uid="{00000000-0005-0000-0000-0000311C0000}"/>
    <cellStyle name="Normal 8 2 2 2 4" xfId="948" xr:uid="{00000000-0005-0000-0000-0000321C0000}"/>
    <cellStyle name="Normal 8 2 2 2 4 2" xfId="3182" xr:uid="{00000000-0005-0000-0000-0000331C0000}"/>
    <cellStyle name="Normal 8 2 2 2 4 2 2" xfId="7404" xr:uid="{00000000-0005-0000-0000-0000341C0000}"/>
    <cellStyle name="Normal 8 2 2 2 4 3" xfId="5259" xr:uid="{00000000-0005-0000-0000-0000351C0000}"/>
    <cellStyle name="Normal 8 2 2 2 5" xfId="1365" xr:uid="{00000000-0005-0000-0000-0000361C0000}"/>
    <cellStyle name="Normal 8 2 2 2 5 2" xfId="3595" xr:uid="{00000000-0005-0000-0000-0000371C0000}"/>
    <cellStyle name="Normal 8 2 2 2 5 2 2" xfId="7817" xr:uid="{00000000-0005-0000-0000-0000381C0000}"/>
    <cellStyle name="Normal 8 2 2 2 5 3" xfId="5672" xr:uid="{00000000-0005-0000-0000-0000391C0000}"/>
    <cellStyle name="Normal 8 2 2 2 6" xfId="1778" xr:uid="{00000000-0005-0000-0000-00003A1C0000}"/>
    <cellStyle name="Normal 8 2 2 2 6 2" xfId="4008" xr:uid="{00000000-0005-0000-0000-00003B1C0000}"/>
    <cellStyle name="Normal 8 2 2 2 6 2 2" xfId="8230" xr:uid="{00000000-0005-0000-0000-00003C1C0000}"/>
    <cellStyle name="Normal 8 2 2 2 6 3" xfId="6085" xr:uid="{00000000-0005-0000-0000-00003D1C0000}"/>
    <cellStyle name="Normal 8 2 2 2 7" xfId="2192" xr:uid="{00000000-0005-0000-0000-00003E1C0000}"/>
    <cellStyle name="Normal 8 2 2 2 7 2" xfId="4421" xr:uid="{00000000-0005-0000-0000-00003F1C0000}"/>
    <cellStyle name="Normal 8 2 2 2 7 2 2" xfId="8643" xr:uid="{00000000-0005-0000-0000-0000401C0000}"/>
    <cellStyle name="Normal 8 2 2 2 7 3" xfId="6498" xr:uid="{00000000-0005-0000-0000-0000411C0000}"/>
    <cellStyle name="Normal 8 2 2 2 8" xfId="2628" xr:uid="{00000000-0005-0000-0000-0000421C0000}"/>
    <cellStyle name="Normal 8 2 2 2 8 2" xfId="6911" xr:uid="{00000000-0005-0000-0000-0000431C0000}"/>
    <cellStyle name="Normal 8 2 2 2 9" xfId="4846" xr:uid="{00000000-0005-0000-0000-0000441C0000}"/>
    <cellStyle name="Normal 8 2 2 3" xfId="485" xr:uid="{00000000-0005-0000-0000-0000451C0000}"/>
    <cellStyle name="Normal 8 2 2 3 2" xfId="486" xr:uid="{00000000-0005-0000-0000-0000461C0000}"/>
    <cellStyle name="Normal 8 2 2 3 2 2" xfId="953" xr:uid="{00000000-0005-0000-0000-0000471C0000}"/>
    <cellStyle name="Normal 8 2 2 3 2 2 2" xfId="3187" xr:uid="{00000000-0005-0000-0000-0000481C0000}"/>
    <cellStyle name="Normal 8 2 2 3 2 2 2 2" xfId="7409" xr:uid="{00000000-0005-0000-0000-0000491C0000}"/>
    <cellStyle name="Normal 8 2 2 3 2 2 3" xfId="5264" xr:uid="{00000000-0005-0000-0000-00004A1C0000}"/>
    <cellStyle name="Normal 8 2 2 3 2 3" xfId="1370" xr:uid="{00000000-0005-0000-0000-00004B1C0000}"/>
    <cellStyle name="Normal 8 2 2 3 2 3 2" xfId="3600" xr:uid="{00000000-0005-0000-0000-00004C1C0000}"/>
    <cellStyle name="Normal 8 2 2 3 2 3 2 2" xfId="7822" xr:uid="{00000000-0005-0000-0000-00004D1C0000}"/>
    <cellStyle name="Normal 8 2 2 3 2 3 3" xfId="5677" xr:uid="{00000000-0005-0000-0000-00004E1C0000}"/>
    <cellStyle name="Normal 8 2 2 3 2 4" xfId="1783" xr:uid="{00000000-0005-0000-0000-00004F1C0000}"/>
    <cellStyle name="Normal 8 2 2 3 2 4 2" xfId="4013" xr:uid="{00000000-0005-0000-0000-0000501C0000}"/>
    <cellStyle name="Normal 8 2 2 3 2 4 2 2" xfId="8235" xr:uid="{00000000-0005-0000-0000-0000511C0000}"/>
    <cellStyle name="Normal 8 2 2 3 2 4 3" xfId="6090" xr:uid="{00000000-0005-0000-0000-0000521C0000}"/>
    <cellStyle name="Normal 8 2 2 3 2 5" xfId="2197" xr:uid="{00000000-0005-0000-0000-0000531C0000}"/>
    <cellStyle name="Normal 8 2 2 3 2 5 2" xfId="4426" xr:uid="{00000000-0005-0000-0000-0000541C0000}"/>
    <cellStyle name="Normal 8 2 2 3 2 5 2 2" xfId="8648" xr:uid="{00000000-0005-0000-0000-0000551C0000}"/>
    <cellStyle name="Normal 8 2 2 3 2 5 3" xfId="6503" xr:uid="{00000000-0005-0000-0000-0000561C0000}"/>
    <cellStyle name="Normal 8 2 2 3 2 6" xfId="2633" xr:uid="{00000000-0005-0000-0000-0000571C0000}"/>
    <cellStyle name="Normal 8 2 2 3 2 6 2" xfId="6916" xr:uid="{00000000-0005-0000-0000-0000581C0000}"/>
    <cellStyle name="Normal 8 2 2 3 2 7" xfId="4851" xr:uid="{00000000-0005-0000-0000-0000591C0000}"/>
    <cellStyle name="Normal 8 2 2 3 3" xfId="952" xr:uid="{00000000-0005-0000-0000-00005A1C0000}"/>
    <cellStyle name="Normal 8 2 2 3 3 2" xfId="3186" xr:uid="{00000000-0005-0000-0000-00005B1C0000}"/>
    <cellStyle name="Normal 8 2 2 3 3 2 2" xfId="7408" xr:uid="{00000000-0005-0000-0000-00005C1C0000}"/>
    <cellStyle name="Normal 8 2 2 3 3 3" xfId="5263" xr:uid="{00000000-0005-0000-0000-00005D1C0000}"/>
    <cellStyle name="Normal 8 2 2 3 4" xfId="1369" xr:uid="{00000000-0005-0000-0000-00005E1C0000}"/>
    <cellStyle name="Normal 8 2 2 3 4 2" xfId="3599" xr:uid="{00000000-0005-0000-0000-00005F1C0000}"/>
    <cellStyle name="Normal 8 2 2 3 4 2 2" xfId="7821" xr:uid="{00000000-0005-0000-0000-0000601C0000}"/>
    <cellStyle name="Normal 8 2 2 3 4 3" xfId="5676" xr:uid="{00000000-0005-0000-0000-0000611C0000}"/>
    <cellStyle name="Normal 8 2 2 3 5" xfId="1782" xr:uid="{00000000-0005-0000-0000-0000621C0000}"/>
    <cellStyle name="Normal 8 2 2 3 5 2" xfId="4012" xr:uid="{00000000-0005-0000-0000-0000631C0000}"/>
    <cellStyle name="Normal 8 2 2 3 5 2 2" xfId="8234" xr:uid="{00000000-0005-0000-0000-0000641C0000}"/>
    <cellStyle name="Normal 8 2 2 3 5 3" xfId="6089" xr:uid="{00000000-0005-0000-0000-0000651C0000}"/>
    <cellStyle name="Normal 8 2 2 3 6" xfId="2196" xr:uid="{00000000-0005-0000-0000-0000661C0000}"/>
    <cellStyle name="Normal 8 2 2 3 6 2" xfId="4425" xr:uid="{00000000-0005-0000-0000-0000671C0000}"/>
    <cellStyle name="Normal 8 2 2 3 6 2 2" xfId="8647" xr:uid="{00000000-0005-0000-0000-0000681C0000}"/>
    <cellStyle name="Normal 8 2 2 3 6 3" xfId="6502" xr:uid="{00000000-0005-0000-0000-0000691C0000}"/>
    <cellStyle name="Normal 8 2 2 3 7" xfId="2632" xr:uid="{00000000-0005-0000-0000-00006A1C0000}"/>
    <cellStyle name="Normal 8 2 2 3 7 2" xfId="6915" xr:uid="{00000000-0005-0000-0000-00006B1C0000}"/>
    <cellStyle name="Normal 8 2 2 3 8" xfId="4850" xr:uid="{00000000-0005-0000-0000-00006C1C0000}"/>
    <cellStyle name="Normal 8 2 2 4" xfId="487" xr:uid="{00000000-0005-0000-0000-00006D1C0000}"/>
    <cellStyle name="Normal 8 2 2 4 2" xfId="954" xr:uid="{00000000-0005-0000-0000-00006E1C0000}"/>
    <cellStyle name="Normal 8 2 2 4 2 2" xfId="3188" xr:uid="{00000000-0005-0000-0000-00006F1C0000}"/>
    <cellStyle name="Normal 8 2 2 4 2 2 2" xfId="7410" xr:uid="{00000000-0005-0000-0000-0000701C0000}"/>
    <cellStyle name="Normal 8 2 2 4 2 3" xfId="5265" xr:uid="{00000000-0005-0000-0000-0000711C0000}"/>
    <cellStyle name="Normal 8 2 2 4 3" xfId="1371" xr:uid="{00000000-0005-0000-0000-0000721C0000}"/>
    <cellStyle name="Normal 8 2 2 4 3 2" xfId="3601" xr:uid="{00000000-0005-0000-0000-0000731C0000}"/>
    <cellStyle name="Normal 8 2 2 4 3 2 2" xfId="7823" xr:uid="{00000000-0005-0000-0000-0000741C0000}"/>
    <cellStyle name="Normal 8 2 2 4 3 3" xfId="5678" xr:uid="{00000000-0005-0000-0000-0000751C0000}"/>
    <cellStyle name="Normal 8 2 2 4 4" xfId="1784" xr:uid="{00000000-0005-0000-0000-0000761C0000}"/>
    <cellStyle name="Normal 8 2 2 4 4 2" xfId="4014" xr:uid="{00000000-0005-0000-0000-0000771C0000}"/>
    <cellStyle name="Normal 8 2 2 4 4 2 2" xfId="8236" xr:uid="{00000000-0005-0000-0000-0000781C0000}"/>
    <cellStyle name="Normal 8 2 2 4 4 3" xfId="6091" xr:uid="{00000000-0005-0000-0000-0000791C0000}"/>
    <cellStyle name="Normal 8 2 2 4 5" xfId="2198" xr:uid="{00000000-0005-0000-0000-00007A1C0000}"/>
    <cellStyle name="Normal 8 2 2 4 5 2" xfId="4427" xr:uid="{00000000-0005-0000-0000-00007B1C0000}"/>
    <cellStyle name="Normal 8 2 2 4 5 2 2" xfId="8649" xr:uid="{00000000-0005-0000-0000-00007C1C0000}"/>
    <cellStyle name="Normal 8 2 2 4 5 3" xfId="6504" xr:uid="{00000000-0005-0000-0000-00007D1C0000}"/>
    <cellStyle name="Normal 8 2 2 4 6" xfId="2634" xr:uid="{00000000-0005-0000-0000-00007E1C0000}"/>
    <cellStyle name="Normal 8 2 2 4 6 2" xfId="6917" xr:uid="{00000000-0005-0000-0000-00007F1C0000}"/>
    <cellStyle name="Normal 8 2 2 4 7" xfId="4852" xr:uid="{00000000-0005-0000-0000-0000801C0000}"/>
    <cellStyle name="Normal 8 2 2 5" xfId="947" xr:uid="{00000000-0005-0000-0000-0000811C0000}"/>
    <cellStyle name="Normal 8 2 2 5 2" xfId="3181" xr:uid="{00000000-0005-0000-0000-0000821C0000}"/>
    <cellStyle name="Normal 8 2 2 5 2 2" xfId="7403" xr:uid="{00000000-0005-0000-0000-0000831C0000}"/>
    <cellStyle name="Normal 8 2 2 5 3" xfId="5258" xr:uid="{00000000-0005-0000-0000-0000841C0000}"/>
    <cellStyle name="Normal 8 2 2 6" xfId="1364" xr:uid="{00000000-0005-0000-0000-0000851C0000}"/>
    <cellStyle name="Normal 8 2 2 6 2" xfId="3594" xr:uid="{00000000-0005-0000-0000-0000861C0000}"/>
    <cellStyle name="Normal 8 2 2 6 2 2" xfId="7816" xr:uid="{00000000-0005-0000-0000-0000871C0000}"/>
    <cellStyle name="Normal 8 2 2 6 3" xfId="5671" xr:uid="{00000000-0005-0000-0000-0000881C0000}"/>
    <cellStyle name="Normal 8 2 2 7" xfId="1777" xr:uid="{00000000-0005-0000-0000-0000891C0000}"/>
    <cellStyle name="Normal 8 2 2 7 2" xfId="4007" xr:uid="{00000000-0005-0000-0000-00008A1C0000}"/>
    <cellStyle name="Normal 8 2 2 7 2 2" xfId="8229" xr:uid="{00000000-0005-0000-0000-00008B1C0000}"/>
    <cellStyle name="Normal 8 2 2 7 3" xfId="6084" xr:uid="{00000000-0005-0000-0000-00008C1C0000}"/>
    <cellStyle name="Normal 8 2 2 8" xfId="2191" xr:uid="{00000000-0005-0000-0000-00008D1C0000}"/>
    <cellStyle name="Normal 8 2 2 8 2" xfId="4420" xr:uid="{00000000-0005-0000-0000-00008E1C0000}"/>
    <cellStyle name="Normal 8 2 2 8 2 2" xfId="8642" xr:uid="{00000000-0005-0000-0000-00008F1C0000}"/>
    <cellStyle name="Normal 8 2 2 8 3" xfId="6497" xr:uid="{00000000-0005-0000-0000-0000901C0000}"/>
    <cellStyle name="Normal 8 2 2 9" xfId="2627" xr:uid="{00000000-0005-0000-0000-0000911C0000}"/>
    <cellStyle name="Normal 8 2 2 9 2" xfId="6910" xr:uid="{00000000-0005-0000-0000-0000921C0000}"/>
    <cellStyle name="Normal 8 2 3" xfId="488" xr:uid="{00000000-0005-0000-0000-0000931C0000}"/>
    <cellStyle name="Normal 8 2 3 2" xfId="489" xr:uid="{00000000-0005-0000-0000-0000941C0000}"/>
    <cellStyle name="Normal 8 2 3 2 2" xfId="490" xr:uid="{00000000-0005-0000-0000-0000951C0000}"/>
    <cellStyle name="Normal 8 2 3 2 2 2" xfId="957" xr:uid="{00000000-0005-0000-0000-0000961C0000}"/>
    <cellStyle name="Normal 8 2 3 2 2 2 2" xfId="3191" xr:uid="{00000000-0005-0000-0000-0000971C0000}"/>
    <cellStyle name="Normal 8 2 3 2 2 2 2 2" xfId="7413" xr:uid="{00000000-0005-0000-0000-0000981C0000}"/>
    <cellStyle name="Normal 8 2 3 2 2 2 3" xfId="5268" xr:uid="{00000000-0005-0000-0000-0000991C0000}"/>
    <cellStyle name="Normal 8 2 3 2 2 3" xfId="1374" xr:uid="{00000000-0005-0000-0000-00009A1C0000}"/>
    <cellStyle name="Normal 8 2 3 2 2 3 2" xfId="3604" xr:uid="{00000000-0005-0000-0000-00009B1C0000}"/>
    <cellStyle name="Normal 8 2 3 2 2 3 2 2" xfId="7826" xr:uid="{00000000-0005-0000-0000-00009C1C0000}"/>
    <cellStyle name="Normal 8 2 3 2 2 3 3" xfId="5681" xr:uid="{00000000-0005-0000-0000-00009D1C0000}"/>
    <cellStyle name="Normal 8 2 3 2 2 4" xfId="1787" xr:uid="{00000000-0005-0000-0000-00009E1C0000}"/>
    <cellStyle name="Normal 8 2 3 2 2 4 2" xfId="4017" xr:uid="{00000000-0005-0000-0000-00009F1C0000}"/>
    <cellStyle name="Normal 8 2 3 2 2 4 2 2" xfId="8239" xr:uid="{00000000-0005-0000-0000-0000A01C0000}"/>
    <cellStyle name="Normal 8 2 3 2 2 4 3" xfId="6094" xr:uid="{00000000-0005-0000-0000-0000A11C0000}"/>
    <cellStyle name="Normal 8 2 3 2 2 5" xfId="2201" xr:uid="{00000000-0005-0000-0000-0000A21C0000}"/>
    <cellStyle name="Normal 8 2 3 2 2 5 2" xfId="4430" xr:uid="{00000000-0005-0000-0000-0000A31C0000}"/>
    <cellStyle name="Normal 8 2 3 2 2 5 2 2" xfId="8652" xr:uid="{00000000-0005-0000-0000-0000A41C0000}"/>
    <cellStyle name="Normal 8 2 3 2 2 5 3" xfId="6507" xr:uid="{00000000-0005-0000-0000-0000A51C0000}"/>
    <cellStyle name="Normal 8 2 3 2 2 6" xfId="2637" xr:uid="{00000000-0005-0000-0000-0000A61C0000}"/>
    <cellStyle name="Normal 8 2 3 2 2 6 2" xfId="6920" xr:uid="{00000000-0005-0000-0000-0000A71C0000}"/>
    <cellStyle name="Normal 8 2 3 2 2 7" xfId="4855" xr:uid="{00000000-0005-0000-0000-0000A81C0000}"/>
    <cellStyle name="Normal 8 2 3 2 3" xfId="956" xr:uid="{00000000-0005-0000-0000-0000A91C0000}"/>
    <cellStyle name="Normal 8 2 3 2 3 2" xfId="3190" xr:uid="{00000000-0005-0000-0000-0000AA1C0000}"/>
    <cellStyle name="Normal 8 2 3 2 3 2 2" xfId="7412" xr:uid="{00000000-0005-0000-0000-0000AB1C0000}"/>
    <cellStyle name="Normal 8 2 3 2 3 3" xfId="5267" xr:uid="{00000000-0005-0000-0000-0000AC1C0000}"/>
    <cellStyle name="Normal 8 2 3 2 4" xfId="1373" xr:uid="{00000000-0005-0000-0000-0000AD1C0000}"/>
    <cellStyle name="Normal 8 2 3 2 4 2" xfId="3603" xr:uid="{00000000-0005-0000-0000-0000AE1C0000}"/>
    <cellStyle name="Normal 8 2 3 2 4 2 2" xfId="7825" xr:uid="{00000000-0005-0000-0000-0000AF1C0000}"/>
    <cellStyle name="Normal 8 2 3 2 4 3" xfId="5680" xr:uid="{00000000-0005-0000-0000-0000B01C0000}"/>
    <cellStyle name="Normal 8 2 3 2 5" xfId="1786" xr:uid="{00000000-0005-0000-0000-0000B11C0000}"/>
    <cellStyle name="Normal 8 2 3 2 5 2" xfId="4016" xr:uid="{00000000-0005-0000-0000-0000B21C0000}"/>
    <cellStyle name="Normal 8 2 3 2 5 2 2" xfId="8238" xr:uid="{00000000-0005-0000-0000-0000B31C0000}"/>
    <cellStyle name="Normal 8 2 3 2 5 3" xfId="6093" xr:uid="{00000000-0005-0000-0000-0000B41C0000}"/>
    <cellStyle name="Normal 8 2 3 2 6" xfId="2200" xr:uid="{00000000-0005-0000-0000-0000B51C0000}"/>
    <cellStyle name="Normal 8 2 3 2 6 2" xfId="4429" xr:uid="{00000000-0005-0000-0000-0000B61C0000}"/>
    <cellStyle name="Normal 8 2 3 2 6 2 2" xfId="8651" xr:uid="{00000000-0005-0000-0000-0000B71C0000}"/>
    <cellStyle name="Normal 8 2 3 2 6 3" xfId="6506" xr:uid="{00000000-0005-0000-0000-0000B81C0000}"/>
    <cellStyle name="Normal 8 2 3 2 7" xfId="2636" xr:uid="{00000000-0005-0000-0000-0000B91C0000}"/>
    <cellStyle name="Normal 8 2 3 2 7 2" xfId="6919" xr:uid="{00000000-0005-0000-0000-0000BA1C0000}"/>
    <cellStyle name="Normal 8 2 3 2 8" xfId="4854" xr:uid="{00000000-0005-0000-0000-0000BB1C0000}"/>
    <cellStyle name="Normal 8 2 3 3" xfId="491" xr:uid="{00000000-0005-0000-0000-0000BC1C0000}"/>
    <cellStyle name="Normal 8 2 3 3 2" xfId="958" xr:uid="{00000000-0005-0000-0000-0000BD1C0000}"/>
    <cellStyle name="Normal 8 2 3 3 2 2" xfId="3192" xr:uid="{00000000-0005-0000-0000-0000BE1C0000}"/>
    <cellStyle name="Normal 8 2 3 3 2 2 2" xfId="7414" xr:uid="{00000000-0005-0000-0000-0000BF1C0000}"/>
    <cellStyle name="Normal 8 2 3 3 2 3" xfId="5269" xr:uid="{00000000-0005-0000-0000-0000C01C0000}"/>
    <cellStyle name="Normal 8 2 3 3 3" xfId="1375" xr:uid="{00000000-0005-0000-0000-0000C11C0000}"/>
    <cellStyle name="Normal 8 2 3 3 3 2" xfId="3605" xr:uid="{00000000-0005-0000-0000-0000C21C0000}"/>
    <cellStyle name="Normal 8 2 3 3 3 2 2" xfId="7827" xr:uid="{00000000-0005-0000-0000-0000C31C0000}"/>
    <cellStyle name="Normal 8 2 3 3 3 3" xfId="5682" xr:uid="{00000000-0005-0000-0000-0000C41C0000}"/>
    <cellStyle name="Normal 8 2 3 3 4" xfId="1788" xr:uid="{00000000-0005-0000-0000-0000C51C0000}"/>
    <cellStyle name="Normal 8 2 3 3 4 2" xfId="4018" xr:uid="{00000000-0005-0000-0000-0000C61C0000}"/>
    <cellStyle name="Normal 8 2 3 3 4 2 2" xfId="8240" xr:uid="{00000000-0005-0000-0000-0000C71C0000}"/>
    <cellStyle name="Normal 8 2 3 3 4 3" xfId="6095" xr:uid="{00000000-0005-0000-0000-0000C81C0000}"/>
    <cellStyle name="Normal 8 2 3 3 5" xfId="2202" xr:uid="{00000000-0005-0000-0000-0000C91C0000}"/>
    <cellStyle name="Normal 8 2 3 3 5 2" xfId="4431" xr:uid="{00000000-0005-0000-0000-0000CA1C0000}"/>
    <cellStyle name="Normal 8 2 3 3 5 2 2" xfId="8653" xr:uid="{00000000-0005-0000-0000-0000CB1C0000}"/>
    <cellStyle name="Normal 8 2 3 3 5 3" xfId="6508" xr:uid="{00000000-0005-0000-0000-0000CC1C0000}"/>
    <cellStyle name="Normal 8 2 3 3 6" xfId="2638" xr:uid="{00000000-0005-0000-0000-0000CD1C0000}"/>
    <cellStyle name="Normal 8 2 3 3 6 2" xfId="6921" xr:uid="{00000000-0005-0000-0000-0000CE1C0000}"/>
    <cellStyle name="Normal 8 2 3 3 7" xfId="4856" xr:uid="{00000000-0005-0000-0000-0000CF1C0000}"/>
    <cellStyle name="Normal 8 2 3 4" xfId="955" xr:uid="{00000000-0005-0000-0000-0000D01C0000}"/>
    <cellStyle name="Normal 8 2 3 4 2" xfId="3189" xr:uid="{00000000-0005-0000-0000-0000D11C0000}"/>
    <cellStyle name="Normal 8 2 3 4 2 2" xfId="7411" xr:uid="{00000000-0005-0000-0000-0000D21C0000}"/>
    <cellStyle name="Normal 8 2 3 4 3" xfId="5266" xr:uid="{00000000-0005-0000-0000-0000D31C0000}"/>
    <cellStyle name="Normal 8 2 3 5" xfId="1372" xr:uid="{00000000-0005-0000-0000-0000D41C0000}"/>
    <cellStyle name="Normal 8 2 3 5 2" xfId="3602" xr:uid="{00000000-0005-0000-0000-0000D51C0000}"/>
    <cellStyle name="Normal 8 2 3 5 2 2" xfId="7824" xr:uid="{00000000-0005-0000-0000-0000D61C0000}"/>
    <cellStyle name="Normal 8 2 3 5 3" xfId="5679" xr:uid="{00000000-0005-0000-0000-0000D71C0000}"/>
    <cellStyle name="Normal 8 2 3 6" xfId="1785" xr:uid="{00000000-0005-0000-0000-0000D81C0000}"/>
    <cellStyle name="Normal 8 2 3 6 2" xfId="4015" xr:uid="{00000000-0005-0000-0000-0000D91C0000}"/>
    <cellStyle name="Normal 8 2 3 6 2 2" xfId="8237" xr:uid="{00000000-0005-0000-0000-0000DA1C0000}"/>
    <cellStyle name="Normal 8 2 3 6 3" xfId="6092" xr:uid="{00000000-0005-0000-0000-0000DB1C0000}"/>
    <cellStyle name="Normal 8 2 3 7" xfId="2199" xr:uid="{00000000-0005-0000-0000-0000DC1C0000}"/>
    <cellStyle name="Normal 8 2 3 7 2" xfId="4428" xr:uid="{00000000-0005-0000-0000-0000DD1C0000}"/>
    <cellStyle name="Normal 8 2 3 7 2 2" xfId="8650" xr:uid="{00000000-0005-0000-0000-0000DE1C0000}"/>
    <cellStyle name="Normal 8 2 3 7 3" xfId="6505" xr:uid="{00000000-0005-0000-0000-0000DF1C0000}"/>
    <cellStyle name="Normal 8 2 3 8" xfId="2635" xr:uid="{00000000-0005-0000-0000-0000E01C0000}"/>
    <cellStyle name="Normal 8 2 3 8 2" xfId="6918" xr:uid="{00000000-0005-0000-0000-0000E11C0000}"/>
    <cellStyle name="Normal 8 2 3 9" xfId="4853" xr:uid="{00000000-0005-0000-0000-0000E21C0000}"/>
    <cellStyle name="Normal 8 2 4" xfId="492" xr:uid="{00000000-0005-0000-0000-0000E31C0000}"/>
    <cellStyle name="Normal 8 2 4 2" xfId="493" xr:uid="{00000000-0005-0000-0000-0000E41C0000}"/>
    <cellStyle name="Normal 8 2 4 2 2" xfId="960" xr:uid="{00000000-0005-0000-0000-0000E51C0000}"/>
    <cellStyle name="Normal 8 2 4 2 2 2" xfId="3194" xr:uid="{00000000-0005-0000-0000-0000E61C0000}"/>
    <cellStyle name="Normal 8 2 4 2 2 2 2" xfId="7416" xr:uid="{00000000-0005-0000-0000-0000E71C0000}"/>
    <cellStyle name="Normal 8 2 4 2 2 3" xfId="5271" xr:uid="{00000000-0005-0000-0000-0000E81C0000}"/>
    <cellStyle name="Normal 8 2 4 2 3" xfId="1377" xr:uid="{00000000-0005-0000-0000-0000E91C0000}"/>
    <cellStyle name="Normal 8 2 4 2 3 2" xfId="3607" xr:uid="{00000000-0005-0000-0000-0000EA1C0000}"/>
    <cellStyle name="Normal 8 2 4 2 3 2 2" xfId="7829" xr:uid="{00000000-0005-0000-0000-0000EB1C0000}"/>
    <cellStyle name="Normal 8 2 4 2 3 3" xfId="5684" xr:uid="{00000000-0005-0000-0000-0000EC1C0000}"/>
    <cellStyle name="Normal 8 2 4 2 4" xfId="1790" xr:uid="{00000000-0005-0000-0000-0000ED1C0000}"/>
    <cellStyle name="Normal 8 2 4 2 4 2" xfId="4020" xr:uid="{00000000-0005-0000-0000-0000EE1C0000}"/>
    <cellStyle name="Normal 8 2 4 2 4 2 2" xfId="8242" xr:uid="{00000000-0005-0000-0000-0000EF1C0000}"/>
    <cellStyle name="Normal 8 2 4 2 4 3" xfId="6097" xr:uid="{00000000-0005-0000-0000-0000F01C0000}"/>
    <cellStyle name="Normal 8 2 4 2 5" xfId="2204" xr:uid="{00000000-0005-0000-0000-0000F11C0000}"/>
    <cellStyle name="Normal 8 2 4 2 5 2" xfId="4433" xr:uid="{00000000-0005-0000-0000-0000F21C0000}"/>
    <cellStyle name="Normal 8 2 4 2 5 2 2" xfId="8655" xr:uid="{00000000-0005-0000-0000-0000F31C0000}"/>
    <cellStyle name="Normal 8 2 4 2 5 3" xfId="6510" xr:uid="{00000000-0005-0000-0000-0000F41C0000}"/>
    <cellStyle name="Normal 8 2 4 2 6" xfId="2640" xr:uid="{00000000-0005-0000-0000-0000F51C0000}"/>
    <cellStyle name="Normal 8 2 4 2 6 2" xfId="6923" xr:uid="{00000000-0005-0000-0000-0000F61C0000}"/>
    <cellStyle name="Normal 8 2 4 2 7" xfId="4858" xr:uid="{00000000-0005-0000-0000-0000F71C0000}"/>
    <cellStyle name="Normal 8 2 4 3" xfId="959" xr:uid="{00000000-0005-0000-0000-0000F81C0000}"/>
    <cellStyle name="Normal 8 2 4 3 2" xfId="3193" xr:uid="{00000000-0005-0000-0000-0000F91C0000}"/>
    <cellStyle name="Normal 8 2 4 3 2 2" xfId="7415" xr:uid="{00000000-0005-0000-0000-0000FA1C0000}"/>
    <cellStyle name="Normal 8 2 4 3 3" xfId="5270" xr:uid="{00000000-0005-0000-0000-0000FB1C0000}"/>
    <cellStyle name="Normal 8 2 4 4" xfId="1376" xr:uid="{00000000-0005-0000-0000-0000FC1C0000}"/>
    <cellStyle name="Normal 8 2 4 4 2" xfId="3606" xr:uid="{00000000-0005-0000-0000-0000FD1C0000}"/>
    <cellStyle name="Normal 8 2 4 4 2 2" xfId="7828" xr:uid="{00000000-0005-0000-0000-0000FE1C0000}"/>
    <cellStyle name="Normal 8 2 4 4 3" xfId="5683" xr:uid="{00000000-0005-0000-0000-0000FF1C0000}"/>
    <cellStyle name="Normal 8 2 4 5" xfId="1789" xr:uid="{00000000-0005-0000-0000-0000001D0000}"/>
    <cellStyle name="Normal 8 2 4 5 2" xfId="4019" xr:uid="{00000000-0005-0000-0000-0000011D0000}"/>
    <cellStyle name="Normal 8 2 4 5 2 2" xfId="8241" xr:uid="{00000000-0005-0000-0000-0000021D0000}"/>
    <cellStyle name="Normal 8 2 4 5 3" xfId="6096" xr:uid="{00000000-0005-0000-0000-0000031D0000}"/>
    <cellStyle name="Normal 8 2 4 6" xfId="2203" xr:uid="{00000000-0005-0000-0000-0000041D0000}"/>
    <cellStyle name="Normal 8 2 4 6 2" xfId="4432" xr:uid="{00000000-0005-0000-0000-0000051D0000}"/>
    <cellStyle name="Normal 8 2 4 6 2 2" xfId="8654" xr:uid="{00000000-0005-0000-0000-0000061D0000}"/>
    <cellStyle name="Normal 8 2 4 6 3" xfId="6509" xr:uid="{00000000-0005-0000-0000-0000071D0000}"/>
    <cellStyle name="Normal 8 2 4 7" xfId="2639" xr:uid="{00000000-0005-0000-0000-0000081D0000}"/>
    <cellStyle name="Normal 8 2 4 7 2" xfId="6922" xr:uid="{00000000-0005-0000-0000-0000091D0000}"/>
    <cellStyle name="Normal 8 2 4 8" xfId="4857" xr:uid="{00000000-0005-0000-0000-00000A1D0000}"/>
    <cellStyle name="Normal 8 2 5" xfId="494" xr:uid="{00000000-0005-0000-0000-00000B1D0000}"/>
    <cellStyle name="Normal 8 2 5 2" xfId="961" xr:uid="{00000000-0005-0000-0000-00000C1D0000}"/>
    <cellStyle name="Normal 8 2 5 2 2" xfId="3195" xr:uid="{00000000-0005-0000-0000-00000D1D0000}"/>
    <cellStyle name="Normal 8 2 5 2 2 2" xfId="7417" xr:uid="{00000000-0005-0000-0000-00000E1D0000}"/>
    <cellStyle name="Normal 8 2 5 2 3" xfId="5272" xr:uid="{00000000-0005-0000-0000-00000F1D0000}"/>
    <cellStyle name="Normal 8 2 5 3" xfId="1378" xr:uid="{00000000-0005-0000-0000-0000101D0000}"/>
    <cellStyle name="Normal 8 2 5 3 2" xfId="3608" xr:uid="{00000000-0005-0000-0000-0000111D0000}"/>
    <cellStyle name="Normal 8 2 5 3 2 2" xfId="7830" xr:uid="{00000000-0005-0000-0000-0000121D0000}"/>
    <cellStyle name="Normal 8 2 5 3 3" xfId="5685" xr:uid="{00000000-0005-0000-0000-0000131D0000}"/>
    <cellStyle name="Normal 8 2 5 4" xfId="1791" xr:uid="{00000000-0005-0000-0000-0000141D0000}"/>
    <cellStyle name="Normal 8 2 5 4 2" xfId="4021" xr:uid="{00000000-0005-0000-0000-0000151D0000}"/>
    <cellStyle name="Normal 8 2 5 4 2 2" xfId="8243" xr:uid="{00000000-0005-0000-0000-0000161D0000}"/>
    <cellStyle name="Normal 8 2 5 4 3" xfId="6098" xr:uid="{00000000-0005-0000-0000-0000171D0000}"/>
    <cellStyle name="Normal 8 2 5 5" xfId="2205" xr:uid="{00000000-0005-0000-0000-0000181D0000}"/>
    <cellStyle name="Normal 8 2 5 5 2" xfId="4434" xr:uid="{00000000-0005-0000-0000-0000191D0000}"/>
    <cellStyle name="Normal 8 2 5 5 2 2" xfId="8656" xr:uid="{00000000-0005-0000-0000-00001A1D0000}"/>
    <cellStyle name="Normal 8 2 5 5 3" xfId="6511" xr:uid="{00000000-0005-0000-0000-00001B1D0000}"/>
    <cellStyle name="Normal 8 2 5 6" xfId="2641" xr:uid="{00000000-0005-0000-0000-00001C1D0000}"/>
    <cellStyle name="Normal 8 2 5 6 2" xfId="6924" xr:uid="{00000000-0005-0000-0000-00001D1D0000}"/>
    <cellStyle name="Normal 8 2 5 7" xfId="4859" xr:uid="{00000000-0005-0000-0000-00001E1D0000}"/>
    <cellStyle name="Normal 8 2 6" xfId="946" xr:uid="{00000000-0005-0000-0000-00001F1D0000}"/>
    <cellStyle name="Normal 8 2 6 2" xfId="3180" xr:uid="{00000000-0005-0000-0000-0000201D0000}"/>
    <cellStyle name="Normal 8 2 6 2 2" xfId="7402" xr:uid="{00000000-0005-0000-0000-0000211D0000}"/>
    <cellStyle name="Normal 8 2 6 3" xfId="5257" xr:uid="{00000000-0005-0000-0000-0000221D0000}"/>
    <cellStyle name="Normal 8 2 7" xfId="1363" xr:uid="{00000000-0005-0000-0000-0000231D0000}"/>
    <cellStyle name="Normal 8 2 7 2" xfId="3593" xr:uid="{00000000-0005-0000-0000-0000241D0000}"/>
    <cellStyle name="Normal 8 2 7 2 2" xfId="7815" xr:uid="{00000000-0005-0000-0000-0000251D0000}"/>
    <cellStyle name="Normal 8 2 7 3" xfId="5670" xr:uid="{00000000-0005-0000-0000-0000261D0000}"/>
    <cellStyle name="Normal 8 2 8" xfId="1776" xr:uid="{00000000-0005-0000-0000-0000271D0000}"/>
    <cellStyle name="Normal 8 2 8 2" xfId="4006" xr:uid="{00000000-0005-0000-0000-0000281D0000}"/>
    <cellStyle name="Normal 8 2 8 2 2" xfId="8228" xr:uid="{00000000-0005-0000-0000-0000291D0000}"/>
    <cellStyle name="Normal 8 2 8 3" xfId="6083" xr:uid="{00000000-0005-0000-0000-00002A1D0000}"/>
    <cellStyle name="Normal 8 2 9" xfId="2190" xr:uid="{00000000-0005-0000-0000-00002B1D0000}"/>
    <cellStyle name="Normal 8 2 9 2" xfId="4419" xr:uid="{00000000-0005-0000-0000-00002C1D0000}"/>
    <cellStyle name="Normal 8 2 9 2 2" xfId="8641" xr:uid="{00000000-0005-0000-0000-00002D1D0000}"/>
    <cellStyle name="Normal 8 2 9 3" xfId="6496" xr:uid="{00000000-0005-0000-0000-00002E1D0000}"/>
    <cellStyle name="Normal 8 3" xfId="495" xr:uid="{00000000-0005-0000-0000-00002F1D0000}"/>
    <cellStyle name="Normal 8 3 10" xfId="4860" xr:uid="{00000000-0005-0000-0000-0000301D0000}"/>
    <cellStyle name="Normal 8 3 2" xfId="496" xr:uid="{00000000-0005-0000-0000-0000311D0000}"/>
    <cellStyle name="Normal 8 3 2 2" xfId="497" xr:uid="{00000000-0005-0000-0000-0000321D0000}"/>
    <cellStyle name="Normal 8 3 2 2 2" xfId="498" xr:uid="{00000000-0005-0000-0000-0000331D0000}"/>
    <cellStyle name="Normal 8 3 2 2 2 2" xfId="965" xr:uid="{00000000-0005-0000-0000-0000341D0000}"/>
    <cellStyle name="Normal 8 3 2 2 2 2 2" xfId="3199" xr:uid="{00000000-0005-0000-0000-0000351D0000}"/>
    <cellStyle name="Normal 8 3 2 2 2 2 2 2" xfId="7421" xr:uid="{00000000-0005-0000-0000-0000361D0000}"/>
    <cellStyle name="Normal 8 3 2 2 2 2 3" xfId="5276" xr:uid="{00000000-0005-0000-0000-0000371D0000}"/>
    <cellStyle name="Normal 8 3 2 2 2 3" xfId="1382" xr:uid="{00000000-0005-0000-0000-0000381D0000}"/>
    <cellStyle name="Normal 8 3 2 2 2 3 2" xfId="3612" xr:uid="{00000000-0005-0000-0000-0000391D0000}"/>
    <cellStyle name="Normal 8 3 2 2 2 3 2 2" xfId="7834" xr:uid="{00000000-0005-0000-0000-00003A1D0000}"/>
    <cellStyle name="Normal 8 3 2 2 2 3 3" xfId="5689" xr:uid="{00000000-0005-0000-0000-00003B1D0000}"/>
    <cellStyle name="Normal 8 3 2 2 2 4" xfId="1795" xr:uid="{00000000-0005-0000-0000-00003C1D0000}"/>
    <cellStyle name="Normal 8 3 2 2 2 4 2" xfId="4025" xr:uid="{00000000-0005-0000-0000-00003D1D0000}"/>
    <cellStyle name="Normal 8 3 2 2 2 4 2 2" xfId="8247" xr:uid="{00000000-0005-0000-0000-00003E1D0000}"/>
    <cellStyle name="Normal 8 3 2 2 2 4 3" xfId="6102" xr:uid="{00000000-0005-0000-0000-00003F1D0000}"/>
    <cellStyle name="Normal 8 3 2 2 2 5" xfId="2209" xr:uid="{00000000-0005-0000-0000-0000401D0000}"/>
    <cellStyle name="Normal 8 3 2 2 2 5 2" xfId="4438" xr:uid="{00000000-0005-0000-0000-0000411D0000}"/>
    <cellStyle name="Normal 8 3 2 2 2 5 2 2" xfId="8660" xr:uid="{00000000-0005-0000-0000-0000421D0000}"/>
    <cellStyle name="Normal 8 3 2 2 2 5 3" xfId="6515" xr:uid="{00000000-0005-0000-0000-0000431D0000}"/>
    <cellStyle name="Normal 8 3 2 2 2 6" xfId="2645" xr:uid="{00000000-0005-0000-0000-0000441D0000}"/>
    <cellStyle name="Normal 8 3 2 2 2 6 2" xfId="6928" xr:uid="{00000000-0005-0000-0000-0000451D0000}"/>
    <cellStyle name="Normal 8 3 2 2 2 7" xfId="4863" xr:uid="{00000000-0005-0000-0000-0000461D0000}"/>
    <cellStyle name="Normal 8 3 2 2 3" xfId="964" xr:uid="{00000000-0005-0000-0000-0000471D0000}"/>
    <cellStyle name="Normal 8 3 2 2 3 2" xfId="3198" xr:uid="{00000000-0005-0000-0000-0000481D0000}"/>
    <cellStyle name="Normal 8 3 2 2 3 2 2" xfId="7420" xr:uid="{00000000-0005-0000-0000-0000491D0000}"/>
    <cellStyle name="Normal 8 3 2 2 3 3" xfId="5275" xr:uid="{00000000-0005-0000-0000-00004A1D0000}"/>
    <cellStyle name="Normal 8 3 2 2 4" xfId="1381" xr:uid="{00000000-0005-0000-0000-00004B1D0000}"/>
    <cellStyle name="Normal 8 3 2 2 4 2" xfId="3611" xr:uid="{00000000-0005-0000-0000-00004C1D0000}"/>
    <cellStyle name="Normal 8 3 2 2 4 2 2" xfId="7833" xr:uid="{00000000-0005-0000-0000-00004D1D0000}"/>
    <cellStyle name="Normal 8 3 2 2 4 3" xfId="5688" xr:uid="{00000000-0005-0000-0000-00004E1D0000}"/>
    <cellStyle name="Normal 8 3 2 2 5" xfId="1794" xr:uid="{00000000-0005-0000-0000-00004F1D0000}"/>
    <cellStyle name="Normal 8 3 2 2 5 2" xfId="4024" xr:uid="{00000000-0005-0000-0000-0000501D0000}"/>
    <cellStyle name="Normal 8 3 2 2 5 2 2" xfId="8246" xr:uid="{00000000-0005-0000-0000-0000511D0000}"/>
    <cellStyle name="Normal 8 3 2 2 5 3" xfId="6101" xr:uid="{00000000-0005-0000-0000-0000521D0000}"/>
    <cellStyle name="Normal 8 3 2 2 6" xfId="2208" xr:uid="{00000000-0005-0000-0000-0000531D0000}"/>
    <cellStyle name="Normal 8 3 2 2 6 2" xfId="4437" xr:uid="{00000000-0005-0000-0000-0000541D0000}"/>
    <cellStyle name="Normal 8 3 2 2 6 2 2" xfId="8659" xr:uid="{00000000-0005-0000-0000-0000551D0000}"/>
    <cellStyle name="Normal 8 3 2 2 6 3" xfId="6514" xr:uid="{00000000-0005-0000-0000-0000561D0000}"/>
    <cellStyle name="Normal 8 3 2 2 7" xfId="2644" xr:uid="{00000000-0005-0000-0000-0000571D0000}"/>
    <cellStyle name="Normal 8 3 2 2 7 2" xfId="6927" xr:uid="{00000000-0005-0000-0000-0000581D0000}"/>
    <cellStyle name="Normal 8 3 2 2 8" xfId="4862" xr:uid="{00000000-0005-0000-0000-0000591D0000}"/>
    <cellStyle name="Normal 8 3 2 3" xfId="499" xr:uid="{00000000-0005-0000-0000-00005A1D0000}"/>
    <cellStyle name="Normal 8 3 2 3 2" xfId="966" xr:uid="{00000000-0005-0000-0000-00005B1D0000}"/>
    <cellStyle name="Normal 8 3 2 3 2 2" xfId="3200" xr:uid="{00000000-0005-0000-0000-00005C1D0000}"/>
    <cellStyle name="Normal 8 3 2 3 2 2 2" xfId="7422" xr:uid="{00000000-0005-0000-0000-00005D1D0000}"/>
    <cellStyle name="Normal 8 3 2 3 2 3" xfId="5277" xr:uid="{00000000-0005-0000-0000-00005E1D0000}"/>
    <cellStyle name="Normal 8 3 2 3 3" xfId="1383" xr:uid="{00000000-0005-0000-0000-00005F1D0000}"/>
    <cellStyle name="Normal 8 3 2 3 3 2" xfId="3613" xr:uid="{00000000-0005-0000-0000-0000601D0000}"/>
    <cellStyle name="Normal 8 3 2 3 3 2 2" xfId="7835" xr:uid="{00000000-0005-0000-0000-0000611D0000}"/>
    <cellStyle name="Normal 8 3 2 3 3 3" xfId="5690" xr:uid="{00000000-0005-0000-0000-0000621D0000}"/>
    <cellStyle name="Normal 8 3 2 3 4" xfId="1796" xr:uid="{00000000-0005-0000-0000-0000631D0000}"/>
    <cellStyle name="Normal 8 3 2 3 4 2" xfId="4026" xr:uid="{00000000-0005-0000-0000-0000641D0000}"/>
    <cellStyle name="Normal 8 3 2 3 4 2 2" xfId="8248" xr:uid="{00000000-0005-0000-0000-0000651D0000}"/>
    <cellStyle name="Normal 8 3 2 3 4 3" xfId="6103" xr:uid="{00000000-0005-0000-0000-0000661D0000}"/>
    <cellStyle name="Normal 8 3 2 3 5" xfId="2210" xr:uid="{00000000-0005-0000-0000-0000671D0000}"/>
    <cellStyle name="Normal 8 3 2 3 5 2" xfId="4439" xr:uid="{00000000-0005-0000-0000-0000681D0000}"/>
    <cellStyle name="Normal 8 3 2 3 5 2 2" xfId="8661" xr:uid="{00000000-0005-0000-0000-0000691D0000}"/>
    <cellStyle name="Normal 8 3 2 3 5 3" xfId="6516" xr:uid="{00000000-0005-0000-0000-00006A1D0000}"/>
    <cellStyle name="Normal 8 3 2 3 6" xfId="2646" xr:uid="{00000000-0005-0000-0000-00006B1D0000}"/>
    <cellStyle name="Normal 8 3 2 3 6 2" xfId="6929" xr:uid="{00000000-0005-0000-0000-00006C1D0000}"/>
    <cellStyle name="Normal 8 3 2 3 7" xfId="4864" xr:uid="{00000000-0005-0000-0000-00006D1D0000}"/>
    <cellStyle name="Normal 8 3 2 4" xfId="963" xr:uid="{00000000-0005-0000-0000-00006E1D0000}"/>
    <cellStyle name="Normal 8 3 2 4 2" xfId="3197" xr:uid="{00000000-0005-0000-0000-00006F1D0000}"/>
    <cellStyle name="Normal 8 3 2 4 2 2" xfId="7419" xr:uid="{00000000-0005-0000-0000-0000701D0000}"/>
    <cellStyle name="Normal 8 3 2 4 3" xfId="5274" xr:uid="{00000000-0005-0000-0000-0000711D0000}"/>
    <cellStyle name="Normal 8 3 2 5" xfId="1380" xr:uid="{00000000-0005-0000-0000-0000721D0000}"/>
    <cellStyle name="Normal 8 3 2 5 2" xfId="3610" xr:uid="{00000000-0005-0000-0000-0000731D0000}"/>
    <cellStyle name="Normal 8 3 2 5 2 2" xfId="7832" xr:uid="{00000000-0005-0000-0000-0000741D0000}"/>
    <cellStyle name="Normal 8 3 2 5 3" xfId="5687" xr:uid="{00000000-0005-0000-0000-0000751D0000}"/>
    <cellStyle name="Normal 8 3 2 6" xfId="1793" xr:uid="{00000000-0005-0000-0000-0000761D0000}"/>
    <cellStyle name="Normal 8 3 2 6 2" xfId="4023" xr:uid="{00000000-0005-0000-0000-0000771D0000}"/>
    <cellStyle name="Normal 8 3 2 6 2 2" xfId="8245" xr:uid="{00000000-0005-0000-0000-0000781D0000}"/>
    <cellStyle name="Normal 8 3 2 6 3" xfId="6100" xr:uid="{00000000-0005-0000-0000-0000791D0000}"/>
    <cellStyle name="Normal 8 3 2 7" xfId="2207" xr:uid="{00000000-0005-0000-0000-00007A1D0000}"/>
    <cellStyle name="Normal 8 3 2 7 2" xfId="4436" xr:uid="{00000000-0005-0000-0000-00007B1D0000}"/>
    <cellStyle name="Normal 8 3 2 7 2 2" xfId="8658" xr:uid="{00000000-0005-0000-0000-00007C1D0000}"/>
    <cellStyle name="Normal 8 3 2 7 3" xfId="6513" xr:uid="{00000000-0005-0000-0000-00007D1D0000}"/>
    <cellStyle name="Normal 8 3 2 8" xfId="2643" xr:uid="{00000000-0005-0000-0000-00007E1D0000}"/>
    <cellStyle name="Normal 8 3 2 8 2" xfId="6926" xr:uid="{00000000-0005-0000-0000-00007F1D0000}"/>
    <cellStyle name="Normal 8 3 2 9" xfId="4861" xr:uid="{00000000-0005-0000-0000-0000801D0000}"/>
    <cellStyle name="Normal 8 3 3" xfId="500" xr:uid="{00000000-0005-0000-0000-0000811D0000}"/>
    <cellStyle name="Normal 8 3 3 2" xfId="501" xr:uid="{00000000-0005-0000-0000-0000821D0000}"/>
    <cellStyle name="Normal 8 3 3 2 2" xfId="968" xr:uid="{00000000-0005-0000-0000-0000831D0000}"/>
    <cellStyle name="Normal 8 3 3 2 2 2" xfId="3202" xr:uid="{00000000-0005-0000-0000-0000841D0000}"/>
    <cellStyle name="Normal 8 3 3 2 2 2 2" xfId="7424" xr:uid="{00000000-0005-0000-0000-0000851D0000}"/>
    <cellStyle name="Normal 8 3 3 2 2 3" xfId="5279" xr:uid="{00000000-0005-0000-0000-0000861D0000}"/>
    <cellStyle name="Normal 8 3 3 2 3" xfId="1385" xr:uid="{00000000-0005-0000-0000-0000871D0000}"/>
    <cellStyle name="Normal 8 3 3 2 3 2" xfId="3615" xr:uid="{00000000-0005-0000-0000-0000881D0000}"/>
    <cellStyle name="Normal 8 3 3 2 3 2 2" xfId="7837" xr:uid="{00000000-0005-0000-0000-0000891D0000}"/>
    <cellStyle name="Normal 8 3 3 2 3 3" xfId="5692" xr:uid="{00000000-0005-0000-0000-00008A1D0000}"/>
    <cellStyle name="Normal 8 3 3 2 4" xfId="1798" xr:uid="{00000000-0005-0000-0000-00008B1D0000}"/>
    <cellStyle name="Normal 8 3 3 2 4 2" xfId="4028" xr:uid="{00000000-0005-0000-0000-00008C1D0000}"/>
    <cellStyle name="Normal 8 3 3 2 4 2 2" xfId="8250" xr:uid="{00000000-0005-0000-0000-00008D1D0000}"/>
    <cellStyle name="Normal 8 3 3 2 4 3" xfId="6105" xr:uid="{00000000-0005-0000-0000-00008E1D0000}"/>
    <cellStyle name="Normal 8 3 3 2 5" xfId="2212" xr:uid="{00000000-0005-0000-0000-00008F1D0000}"/>
    <cellStyle name="Normal 8 3 3 2 5 2" xfId="4441" xr:uid="{00000000-0005-0000-0000-0000901D0000}"/>
    <cellStyle name="Normal 8 3 3 2 5 2 2" xfId="8663" xr:uid="{00000000-0005-0000-0000-0000911D0000}"/>
    <cellStyle name="Normal 8 3 3 2 5 3" xfId="6518" xr:uid="{00000000-0005-0000-0000-0000921D0000}"/>
    <cellStyle name="Normal 8 3 3 2 6" xfId="2648" xr:uid="{00000000-0005-0000-0000-0000931D0000}"/>
    <cellStyle name="Normal 8 3 3 2 6 2" xfId="6931" xr:uid="{00000000-0005-0000-0000-0000941D0000}"/>
    <cellStyle name="Normal 8 3 3 2 7" xfId="4866" xr:uid="{00000000-0005-0000-0000-0000951D0000}"/>
    <cellStyle name="Normal 8 3 3 3" xfId="967" xr:uid="{00000000-0005-0000-0000-0000961D0000}"/>
    <cellStyle name="Normal 8 3 3 3 2" xfId="3201" xr:uid="{00000000-0005-0000-0000-0000971D0000}"/>
    <cellStyle name="Normal 8 3 3 3 2 2" xfId="7423" xr:uid="{00000000-0005-0000-0000-0000981D0000}"/>
    <cellStyle name="Normal 8 3 3 3 3" xfId="5278" xr:uid="{00000000-0005-0000-0000-0000991D0000}"/>
    <cellStyle name="Normal 8 3 3 4" xfId="1384" xr:uid="{00000000-0005-0000-0000-00009A1D0000}"/>
    <cellStyle name="Normal 8 3 3 4 2" xfId="3614" xr:uid="{00000000-0005-0000-0000-00009B1D0000}"/>
    <cellStyle name="Normal 8 3 3 4 2 2" xfId="7836" xr:uid="{00000000-0005-0000-0000-00009C1D0000}"/>
    <cellStyle name="Normal 8 3 3 4 3" xfId="5691" xr:uid="{00000000-0005-0000-0000-00009D1D0000}"/>
    <cellStyle name="Normal 8 3 3 5" xfId="1797" xr:uid="{00000000-0005-0000-0000-00009E1D0000}"/>
    <cellStyle name="Normal 8 3 3 5 2" xfId="4027" xr:uid="{00000000-0005-0000-0000-00009F1D0000}"/>
    <cellStyle name="Normal 8 3 3 5 2 2" xfId="8249" xr:uid="{00000000-0005-0000-0000-0000A01D0000}"/>
    <cellStyle name="Normal 8 3 3 5 3" xfId="6104" xr:uid="{00000000-0005-0000-0000-0000A11D0000}"/>
    <cellStyle name="Normal 8 3 3 6" xfId="2211" xr:uid="{00000000-0005-0000-0000-0000A21D0000}"/>
    <cellStyle name="Normal 8 3 3 6 2" xfId="4440" xr:uid="{00000000-0005-0000-0000-0000A31D0000}"/>
    <cellStyle name="Normal 8 3 3 6 2 2" xfId="8662" xr:uid="{00000000-0005-0000-0000-0000A41D0000}"/>
    <cellStyle name="Normal 8 3 3 6 3" xfId="6517" xr:uid="{00000000-0005-0000-0000-0000A51D0000}"/>
    <cellStyle name="Normal 8 3 3 7" xfId="2647" xr:uid="{00000000-0005-0000-0000-0000A61D0000}"/>
    <cellStyle name="Normal 8 3 3 7 2" xfId="6930" xr:uid="{00000000-0005-0000-0000-0000A71D0000}"/>
    <cellStyle name="Normal 8 3 3 8" xfId="4865" xr:uid="{00000000-0005-0000-0000-0000A81D0000}"/>
    <cellStyle name="Normal 8 3 4" xfId="502" xr:uid="{00000000-0005-0000-0000-0000A91D0000}"/>
    <cellStyle name="Normal 8 3 4 2" xfId="969" xr:uid="{00000000-0005-0000-0000-0000AA1D0000}"/>
    <cellStyle name="Normal 8 3 4 2 2" xfId="3203" xr:uid="{00000000-0005-0000-0000-0000AB1D0000}"/>
    <cellStyle name="Normal 8 3 4 2 2 2" xfId="7425" xr:uid="{00000000-0005-0000-0000-0000AC1D0000}"/>
    <cellStyle name="Normal 8 3 4 2 3" xfId="5280" xr:uid="{00000000-0005-0000-0000-0000AD1D0000}"/>
    <cellStyle name="Normal 8 3 4 3" xfId="1386" xr:uid="{00000000-0005-0000-0000-0000AE1D0000}"/>
    <cellStyle name="Normal 8 3 4 3 2" xfId="3616" xr:uid="{00000000-0005-0000-0000-0000AF1D0000}"/>
    <cellStyle name="Normal 8 3 4 3 2 2" xfId="7838" xr:uid="{00000000-0005-0000-0000-0000B01D0000}"/>
    <cellStyle name="Normal 8 3 4 3 3" xfId="5693" xr:uid="{00000000-0005-0000-0000-0000B11D0000}"/>
    <cellStyle name="Normal 8 3 4 4" xfId="1799" xr:uid="{00000000-0005-0000-0000-0000B21D0000}"/>
    <cellStyle name="Normal 8 3 4 4 2" xfId="4029" xr:uid="{00000000-0005-0000-0000-0000B31D0000}"/>
    <cellStyle name="Normal 8 3 4 4 2 2" xfId="8251" xr:uid="{00000000-0005-0000-0000-0000B41D0000}"/>
    <cellStyle name="Normal 8 3 4 4 3" xfId="6106" xr:uid="{00000000-0005-0000-0000-0000B51D0000}"/>
    <cellStyle name="Normal 8 3 4 5" xfId="2213" xr:uid="{00000000-0005-0000-0000-0000B61D0000}"/>
    <cellStyle name="Normal 8 3 4 5 2" xfId="4442" xr:uid="{00000000-0005-0000-0000-0000B71D0000}"/>
    <cellStyle name="Normal 8 3 4 5 2 2" xfId="8664" xr:uid="{00000000-0005-0000-0000-0000B81D0000}"/>
    <cellStyle name="Normal 8 3 4 5 3" xfId="6519" xr:uid="{00000000-0005-0000-0000-0000B91D0000}"/>
    <cellStyle name="Normal 8 3 4 6" xfId="2649" xr:uid="{00000000-0005-0000-0000-0000BA1D0000}"/>
    <cellStyle name="Normal 8 3 4 6 2" xfId="6932" xr:uid="{00000000-0005-0000-0000-0000BB1D0000}"/>
    <cellStyle name="Normal 8 3 4 7" xfId="4867" xr:uid="{00000000-0005-0000-0000-0000BC1D0000}"/>
    <cellStyle name="Normal 8 3 5" xfId="962" xr:uid="{00000000-0005-0000-0000-0000BD1D0000}"/>
    <cellStyle name="Normal 8 3 5 2" xfId="3196" xr:uid="{00000000-0005-0000-0000-0000BE1D0000}"/>
    <cellStyle name="Normal 8 3 5 2 2" xfId="7418" xr:uid="{00000000-0005-0000-0000-0000BF1D0000}"/>
    <cellStyle name="Normal 8 3 5 3" xfId="5273" xr:uid="{00000000-0005-0000-0000-0000C01D0000}"/>
    <cellStyle name="Normal 8 3 6" xfId="1379" xr:uid="{00000000-0005-0000-0000-0000C11D0000}"/>
    <cellStyle name="Normal 8 3 6 2" xfId="3609" xr:uid="{00000000-0005-0000-0000-0000C21D0000}"/>
    <cellStyle name="Normal 8 3 6 2 2" xfId="7831" xr:uid="{00000000-0005-0000-0000-0000C31D0000}"/>
    <cellStyle name="Normal 8 3 6 3" xfId="5686" xr:uid="{00000000-0005-0000-0000-0000C41D0000}"/>
    <cellStyle name="Normal 8 3 7" xfId="1792" xr:uid="{00000000-0005-0000-0000-0000C51D0000}"/>
    <cellStyle name="Normal 8 3 7 2" xfId="4022" xr:uid="{00000000-0005-0000-0000-0000C61D0000}"/>
    <cellStyle name="Normal 8 3 7 2 2" xfId="8244" xr:uid="{00000000-0005-0000-0000-0000C71D0000}"/>
    <cellStyle name="Normal 8 3 7 3" xfId="6099" xr:uid="{00000000-0005-0000-0000-0000C81D0000}"/>
    <cellStyle name="Normal 8 3 8" xfId="2206" xr:uid="{00000000-0005-0000-0000-0000C91D0000}"/>
    <cellStyle name="Normal 8 3 8 2" xfId="4435" xr:uid="{00000000-0005-0000-0000-0000CA1D0000}"/>
    <cellStyle name="Normal 8 3 8 2 2" xfId="8657" xr:uid="{00000000-0005-0000-0000-0000CB1D0000}"/>
    <cellStyle name="Normal 8 3 8 3" xfId="6512" xr:uid="{00000000-0005-0000-0000-0000CC1D0000}"/>
    <cellStyle name="Normal 8 3 9" xfId="2642" xr:uid="{00000000-0005-0000-0000-0000CD1D0000}"/>
    <cellStyle name="Normal 8 3 9 2" xfId="6925" xr:uid="{00000000-0005-0000-0000-0000CE1D0000}"/>
    <cellStyle name="Normal 8 4" xfId="503" xr:uid="{00000000-0005-0000-0000-0000CF1D0000}"/>
    <cellStyle name="Normal 8 4 2" xfId="504" xr:uid="{00000000-0005-0000-0000-0000D01D0000}"/>
    <cellStyle name="Normal 8 4 2 2" xfId="505" xr:uid="{00000000-0005-0000-0000-0000D11D0000}"/>
    <cellStyle name="Normal 8 4 2 2 2" xfId="972" xr:uid="{00000000-0005-0000-0000-0000D21D0000}"/>
    <cellStyle name="Normal 8 4 2 2 2 2" xfId="3206" xr:uid="{00000000-0005-0000-0000-0000D31D0000}"/>
    <cellStyle name="Normal 8 4 2 2 2 2 2" xfId="7428" xr:uid="{00000000-0005-0000-0000-0000D41D0000}"/>
    <cellStyle name="Normal 8 4 2 2 2 3" xfId="5283" xr:uid="{00000000-0005-0000-0000-0000D51D0000}"/>
    <cellStyle name="Normal 8 4 2 2 3" xfId="1389" xr:uid="{00000000-0005-0000-0000-0000D61D0000}"/>
    <cellStyle name="Normal 8 4 2 2 3 2" xfId="3619" xr:uid="{00000000-0005-0000-0000-0000D71D0000}"/>
    <cellStyle name="Normal 8 4 2 2 3 2 2" xfId="7841" xr:uid="{00000000-0005-0000-0000-0000D81D0000}"/>
    <cellStyle name="Normal 8 4 2 2 3 3" xfId="5696" xr:uid="{00000000-0005-0000-0000-0000D91D0000}"/>
    <cellStyle name="Normal 8 4 2 2 4" xfId="1802" xr:uid="{00000000-0005-0000-0000-0000DA1D0000}"/>
    <cellStyle name="Normal 8 4 2 2 4 2" xfId="4032" xr:uid="{00000000-0005-0000-0000-0000DB1D0000}"/>
    <cellStyle name="Normal 8 4 2 2 4 2 2" xfId="8254" xr:uid="{00000000-0005-0000-0000-0000DC1D0000}"/>
    <cellStyle name="Normal 8 4 2 2 4 3" xfId="6109" xr:uid="{00000000-0005-0000-0000-0000DD1D0000}"/>
    <cellStyle name="Normal 8 4 2 2 5" xfId="2216" xr:uid="{00000000-0005-0000-0000-0000DE1D0000}"/>
    <cellStyle name="Normal 8 4 2 2 5 2" xfId="4445" xr:uid="{00000000-0005-0000-0000-0000DF1D0000}"/>
    <cellStyle name="Normal 8 4 2 2 5 2 2" xfId="8667" xr:uid="{00000000-0005-0000-0000-0000E01D0000}"/>
    <cellStyle name="Normal 8 4 2 2 5 3" xfId="6522" xr:uid="{00000000-0005-0000-0000-0000E11D0000}"/>
    <cellStyle name="Normal 8 4 2 2 6" xfId="2652" xr:uid="{00000000-0005-0000-0000-0000E21D0000}"/>
    <cellStyle name="Normal 8 4 2 2 6 2" xfId="6935" xr:uid="{00000000-0005-0000-0000-0000E31D0000}"/>
    <cellStyle name="Normal 8 4 2 2 7" xfId="4870" xr:uid="{00000000-0005-0000-0000-0000E41D0000}"/>
    <cellStyle name="Normal 8 4 2 3" xfId="971" xr:uid="{00000000-0005-0000-0000-0000E51D0000}"/>
    <cellStyle name="Normal 8 4 2 3 2" xfId="3205" xr:uid="{00000000-0005-0000-0000-0000E61D0000}"/>
    <cellStyle name="Normal 8 4 2 3 2 2" xfId="7427" xr:uid="{00000000-0005-0000-0000-0000E71D0000}"/>
    <cellStyle name="Normal 8 4 2 3 3" xfId="5282" xr:uid="{00000000-0005-0000-0000-0000E81D0000}"/>
    <cellStyle name="Normal 8 4 2 4" xfId="1388" xr:uid="{00000000-0005-0000-0000-0000E91D0000}"/>
    <cellStyle name="Normal 8 4 2 4 2" xfId="3618" xr:uid="{00000000-0005-0000-0000-0000EA1D0000}"/>
    <cellStyle name="Normal 8 4 2 4 2 2" xfId="7840" xr:uid="{00000000-0005-0000-0000-0000EB1D0000}"/>
    <cellStyle name="Normal 8 4 2 4 3" xfId="5695" xr:uid="{00000000-0005-0000-0000-0000EC1D0000}"/>
    <cellStyle name="Normal 8 4 2 5" xfId="1801" xr:uid="{00000000-0005-0000-0000-0000ED1D0000}"/>
    <cellStyle name="Normal 8 4 2 5 2" xfId="4031" xr:uid="{00000000-0005-0000-0000-0000EE1D0000}"/>
    <cellStyle name="Normal 8 4 2 5 2 2" xfId="8253" xr:uid="{00000000-0005-0000-0000-0000EF1D0000}"/>
    <cellStyle name="Normal 8 4 2 5 3" xfId="6108" xr:uid="{00000000-0005-0000-0000-0000F01D0000}"/>
    <cellStyle name="Normal 8 4 2 6" xfId="2215" xr:uid="{00000000-0005-0000-0000-0000F11D0000}"/>
    <cellStyle name="Normal 8 4 2 6 2" xfId="4444" xr:uid="{00000000-0005-0000-0000-0000F21D0000}"/>
    <cellStyle name="Normal 8 4 2 6 2 2" xfId="8666" xr:uid="{00000000-0005-0000-0000-0000F31D0000}"/>
    <cellStyle name="Normal 8 4 2 6 3" xfId="6521" xr:uid="{00000000-0005-0000-0000-0000F41D0000}"/>
    <cellStyle name="Normal 8 4 2 7" xfId="2651" xr:uid="{00000000-0005-0000-0000-0000F51D0000}"/>
    <cellStyle name="Normal 8 4 2 7 2" xfId="6934" xr:uid="{00000000-0005-0000-0000-0000F61D0000}"/>
    <cellStyle name="Normal 8 4 2 8" xfId="4869" xr:uid="{00000000-0005-0000-0000-0000F71D0000}"/>
    <cellStyle name="Normal 8 4 3" xfId="506" xr:uid="{00000000-0005-0000-0000-0000F81D0000}"/>
    <cellStyle name="Normal 8 4 3 2" xfId="973" xr:uid="{00000000-0005-0000-0000-0000F91D0000}"/>
    <cellStyle name="Normal 8 4 3 2 2" xfId="3207" xr:uid="{00000000-0005-0000-0000-0000FA1D0000}"/>
    <cellStyle name="Normal 8 4 3 2 2 2" xfId="7429" xr:uid="{00000000-0005-0000-0000-0000FB1D0000}"/>
    <cellStyle name="Normal 8 4 3 2 3" xfId="5284" xr:uid="{00000000-0005-0000-0000-0000FC1D0000}"/>
    <cellStyle name="Normal 8 4 3 3" xfId="1390" xr:uid="{00000000-0005-0000-0000-0000FD1D0000}"/>
    <cellStyle name="Normal 8 4 3 3 2" xfId="3620" xr:uid="{00000000-0005-0000-0000-0000FE1D0000}"/>
    <cellStyle name="Normal 8 4 3 3 2 2" xfId="7842" xr:uid="{00000000-0005-0000-0000-0000FF1D0000}"/>
    <cellStyle name="Normal 8 4 3 3 3" xfId="5697" xr:uid="{00000000-0005-0000-0000-0000001E0000}"/>
    <cellStyle name="Normal 8 4 3 4" xfId="1803" xr:uid="{00000000-0005-0000-0000-0000011E0000}"/>
    <cellStyle name="Normal 8 4 3 4 2" xfId="4033" xr:uid="{00000000-0005-0000-0000-0000021E0000}"/>
    <cellStyle name="Normal 8 4 3 4 2 2" xfId="8255" xr:uid="{00000000-0005-0000-0000-0000031E0000}"/>
    <cellStyle name="Normal 8 4 3 4 3" xfId="6110" xr:uid="{00000000-0005-0000-0000-0000041E0000}"/>
    <cellStyle name="Normal 8 4 3 5" xfId="2217" xr:uid="{00000000-0005-0000-0000-0000051E0000}"/>
    <cellStyle name="Normal 8 4 3 5 2" xfId="4446" xr:uid="{00000000-0005-0000-0000-0000061E0000}"/>
    <cellStyle name="Normal 8 4 3 5 2 2" xfId="8668" xr:uid="{00000000-0005-0000-0000-0000071E0000}"/>
    <cellStyle name="Normal 8 4 3 5 3" xfId="6523" xr:uid="{00000000-0005-0000-0000-0000081E0000}"/>
    <cellStyle name="Normal 8 4 3 6" xfId="2653" xr:uid="{00000000-0005-0000-0000-0000091E0000}"/>
    <cellStyle name="Normal 8 4 3 6 2" xfId="6936" xr:uid="{00000000-0005-0000-0000-00000A1E0000}"/>
    <cellStyle name="Normal 8 4 3 7" xfId="4871" xr:uid="{00000000-0005-0000-0000-00000B1E0000}"/>
    <cellStyle name="Normal 8 4 4" xfId="970" xr:uid="{00000000-0005-0000-0000-00000C1E0000}"/>
    <cellStyle name="Normal 8 4 4 2" xfId="3204" xr:uid="{00000000-0005-0000-0000-00000D1E0000}"/>
    <cellStyle name="Normal 8 4 4 2 2" xfId="7426" xr:uid="{00000000-0005-0000-0000-00000E1E0000}"/>
    <cellStyle name="Normal 8 4 4 3" xfId="5281" xr:uid="{00000000-0005-0000-0000-00000F1E0000}"/>
    <cellStyle name="Normal 8 4 5" xfId="1387" xr:uid="{00000000-0005-0000-0000-0000101E0000}"/>
    <cellStyle name="Normal 8 4 5 2" xfId="3617" xr:uid="{00000000-0005-0000-0000-0000111E0000}"/>
    <cellStyle name="Normal 8 4 5 2 2" xfId="7839" xr:uid="{00000000-0005-0000-0000-0000121E0000}"/>
    <cellStyle name="Normal 8 4 5 3" xfId="5694" xr:uid="{00000000-0005-0000-0000-0000131E0000}"/>
    <cellStyle name="Normal 8 4 6" xfId="1800" xr:uid="{00000000-0005-0000-0000-0000141E0000}"/>
    <cellStyle name="Normal 8 4 6 2" xfId="4030" xr:uid="{00000000-0005-0000-0000-0000151E0000}"/>
    <cellStyle name="Normal 8 4 6 2 2" xfId="8252" xr:uid="{00000000-0005-0000-0000-0000161E0000}"/>
    <cellStyle name="Normal 8 4 6 3" xfId="6107" xr:uid="{00000000-0005-0000-0000-0000171E0000}"/>
    <cellStyle name="Normal 8 4 7" xfId="2214" xr:uid="{00000000-0005-0000-0000-0000181E0000}"/>
    <cellStyle name="Normal 8 4 7 2" xfId="4443" xr:uid="{00000000-0005-0000-0000-0000191E0000}"/>
    <cellStyle name="Normal 8 4 7 2 2" xfId="8665" xr:uid="{00000000-0005-0000-0000-00001A1E0000}"/>
    <cellStyle name="Normal 8 4 7 3" xfId="6520" xr:uid="{00000000-0005-0000-0000-00001B1E0000}"/>
    <cellStyle name="Normal 8 4 8" xfId="2650" xr:uid="{00000000-0005-0000-0000-00001C1E0000}"/>
    <cellStyle name="Normal 8 4 8 2" xfId="6933" xr:uid="{00000000-0005-0000-0000-00001D1E0000}"/>
    <cellStyle name="Normal 8 4 9" xfId="4868" xr:uid="{00000000-0005-0000-0000-00001E1E0000}"/>
    <cellStyle name="Normal 8 5" xfId="507" xr:uid="{00000000-0005-0000-0000-00001F1E0000}"/>
    <cellStyle name="Normal 8 5 2" xfId="508" xr:uid="{00000000-0005-0000-0000-0000201E0000}"/>
    <cellStyle name="Normal 8 5 2 2" xfId="975" xr:uid="{00000000-0005-0000-0000-0000211E0000}"/>
    <cellStyle name="Normal 8 5 2 2 2" xfId="3209" xr:uid="{00000000-0005-0000-0000-0000221E0000}"/>
    <cellStyle name="Normal 8 5 2 2 2 2" xfId="7431" xr:uid="{00000000-0005-0000-0000-0000231E0000}"/>
    <cellStyle name="Normal 8 5 2 2 3" xfId="5286" xr:uid="{00000000-0005-0000-0000-0000241E0000}"/>
    <cellStyle name="Normal 8 5 2 3" xfId="1392" xr:uid="{00000000-0005-0000-0000-0000251E0000}"/>
    <cellStyle name="Normal 8 5 2 3 2" xfId="3622" xr:uid="{00000000-0005-0000-0000-0000261E0000}"/>
    <cellStyle name="Normal 8 5 2 3 2 2" xfId="7844" xr:uid="{00000000-0005-0000-0000-0000271E0000}"/>
    <cellStyle name="Normal 8 5 2 3 3" xfId="5699" xr:uid="{00000000-0005-0000-0000-0000281E0000}"/>
    <cellStyle name="Normal 8 5 2 4" xfId="1805" xr:uid="{00000000-0005-0000-0000-0000291E0000}"/>
    <cellStyle name="Normal 8 5 2 4 2" xfId="4035" xr:uid="{00000000-0005-0000-0000-00002A1E0000}"/>
    <cellStyle name="Normal 8 5 2 4 2 2" xfId="8257" xr:uid="{00000000-0005-0000-0000-00002B1E0000}"/>
    <cellStyle name="Normal 8 5 2 4 3" xfId="6112" xr:uid="{00000000-0005-0000-0000-00002C1E0000}"/>
    <cellStyle name="Normal 8 5 2 5" xfId="2219" xr:uid="{00000000-0005-0000-0000-00002D1E0000}"/>
    <cellStyle name="Normal 8 5 2 5 2" xfId="4448" xr:uid="{00000000-0005-0000-0000-00002E1E0000}"/>
    <cellStyle name="Normal 8 5 2 5 2 2" xfId="8670" xr:uid="{00000000-0005-0000-0000-00002F1E0000}"/>
    <cellStyle name="Normal 8 5 2 5 3" xfId="6525" xr:uid="{00000000-0005-0000-0000-0000301E0000}"/>
    <cellStyle name="Normal 8 5 2 6" xfId="2655" xr:uid="{00000000-0005-0000-0000-0000311E0000}"/>
    <cellStyle name="Normal 8 5 2 6 2" xfId="6938" xr:uid="{00000000-0005-0000-0000-0000321E0000}"/>
    <cellStyle name="Normal 8 5 2 7" xfId="4873" xr:uid="{00000000-0005-0000-0000-0000331E0000}"/>
    <cellStyle name="Normal 8 5 3" xfId="974" xr:uid="{00000000-0005-0000-0000-0000341E0000}"/>
    <cellStyle name="Normal 8 5 3 2" xfId="3208" xr:uid="{00000000-0005-0000-0000-0000351E0000}"/>
    <cellStyle name="Normal 8 5 3 2 2" xfId="7430" xr:uid="{00000000-0005-0000-0000-0000361E0000}"/>
    <cellStyle name="Normal 8 5 3 3" xfId="5285" xr:uid="{00000000-0005-0000-0000-0000371E0000}"/>
    <cellStyle name="Normal 8 5 4" xfId="1391" xr:uid="{00000000-0005-0000-0000-0000381E0000}"/>
    <cellStyle name="Normal 8 5 4 2" xfId="3621" xr:uid="{00000000-0005-0000-0000-0000391E0000}"/>
    <cellStyle name="Normal 8 5 4 2 2" xfId="7843" xr:uid="{00000000-0005-0000-0000-00003A1E0000}"/>
    <cellStyle name="Normal 8 5 4 3" xfId="5698" xr:uid="{00000000-0005-0000-0000-00003B1E0000}"/>
    <cellStyle name="Normal 8 5 5" xfId="1804" xr:uid="{00000000-0005-0000-0000-00003C1E0000}"/>
    <cellStyle name="Normal 8 5 5 2" xfId="4034" xr:uid="{00000000-0005-0000-0000-00003D1E0000}"/>
    <cellStyle name="Normal 8 5 5 2 2" xfId="8256" xr:uid="{00000000-0005-0000-0000-00003E1E0000}"/>
    <cellStyle name="Normal 8 5 5 3" xfId="6111" xr:uid="{00000000-0005-0000-0000-00003F1E0000}"/>
    <cellStyle name="Normal 8 5 6" xfId="2218" xr:uid="{00000000-0005-0000-0000-0000401E0000}"/>
    <cellStyle name="Normal 8 5 6 2" xfId="4447" xr:uid="{00000000-0005-0000-0000-0000411E0000}"/>
    <cellStyle name="Normal 8 5 6 2 2" xfId="8669" xr:uid="{00000000-0005-0000-0000-0000421E0000}"/>
    <cellStyle name="Normal 8 5 6 3" xfId="6524" xr:uid="{00000000-0005-0000-0000-0000431E0000}"/>
    <cellStyle name="Normal 8 5 7" xfId="2654" xr:uid="{00000000-0005-0000-0000-0000441E0000}"/>
    <cellStyle name="Normal 8 5 7 2" xfId="6937" xr:uid="{00000000-0005-0000-0000-0000451E0000}"/>
    <cellStyle name="Normal 8 5 8" xfId="4872" xr:uid="{00000000-0005-0000-0000-0000461E0000}"/>
    <cellStyle name="Normal 8 6" xfId="509" xr:uid="{00000000-0005-0000-0000-0000471E0000}"/>
    <cellStyle name="Normal 8 6 2" xfId="976" xr:uid="{00000000-0005-0000-0000-0000481E0000}"/>
    <cellStyle name="Normal 8 6 2 2" xfId="3210" xr:uid="{00000000-0005-0000-0000-0000491E0000}"/>
    <cellStyle name="Normal 8 6 2 2 2" xfId="7432" xr:uid="{00000000-0005-0000-0000-00004A1E0000}"/>
    <cellStyle name="Normal 8 6 2 3" xfId="5287" xr:uid="{00000000-0005-0000-0000-00004B1E0000}"/>
    <cellStyle name="Normal 8 6 3" xfId="1393" xr:uid="{00000000-0005-0000-0000-00004C1E0000}"/>
    <cellStyle name="Normal 8 6 3 2" xfId="3623" xr:uid="{00000000-0005-0000-0000-00004D1E0000}"/>
    <cellStyle name="Normal 8 6 3 2 2" xfId="7845" xr:uid="{00000000-0005-0000-0000-00004E1E0000}"/>
    <cellStyle name="Normal 8 6 3 3" xfId="5700" xr:uid="{00000000-0005-0000-0000-00004F1E0000}"/>
    <cellStyle name="Normal 8 6 4" xfId="1806" xr:uid="{00000000-0005-0000-0000-0000501E0000}"/>
    <cellStyle name="Normal 8 6 4 2" xfId="4036" xr:uid="{00000000-0005-0000-0000-0000511E0000}"/>
    <cellStyle name="Normal 8 6 4 2 2" xfId="8258" xr:uid="{00000000-0005-0000-0000-0000521E0000}"/>
    <cellStyle name="Normal 8 6 4 3" xfId="6113" xr:uid="{00000000-0005-0000-0000-0000531E0000}"/>
    <cellStyle name="Normal 8 6 5" xfId="2220" xr:uid="{00000000-0005-0000-0000-0000541E0000}"/>
    <cellStyle name="Normal 8 6 5 2" xfId="4449" xr:uid="{00000000-0005-0000-0000-0000551E0000}"/>
    <cellStyle name="Normal 8 6 5 2 2" xfId="8671" xr:uid="{00000000-0005-0000-0000-0000561E0000}"/>
    <cellStyle name="Normal 8 6 5 3" xfId="6526" xr:uid="{00000000-0005-0000-0000-0000571E0000}"/>
    <cellStyle name="Normal 8 6 6" xfId="2656" xr:uid="{00000000-0005-0000-0000-0000581E0000}"/>
    <cellStyle name="Normal 8 6 6 2" xfId="6939" xr:uid="{00000000-0005-0000-0000-0000591E0000}"/>
    <cellStyle name="Normal 8 6 7" xfId="4874" xr:uid="{00000000-0005-0000-0000-00005A1E0000}"/>
    <cellStyle name="Normal 8 7" xfId="945" xr:uid="{00000000-0005-0000-0000-00005B1E0000}"/>
    <cellStyle name="Normal 8 7 2" xfId="3179" xr:uid="{00000000-0005-0000-0000-00005C1E0000}"/>
    <cellStyle name="Normal 8 7 2 2" xfId="7401" xr:uid="{00000000-0005-0000-0000-00005D1E0000}"/>
    <cellStyle name="Normal 8 7 3" xfId="5256" xr:uid="{00000000-0005-0000-0000-00005E1E0000}"/>
    <cellStyle name="Normal 8 8" xfId="1362" xr:uid="{00000000-0005-0000-0000-00005F1E0000}"/>
    <cellStyle name="Normal 8 8 2" xfId="3592" xr:uid="{00000000-0005-0000-0000-0000601E0000}"/>
    <cellStyle name="Normal 8 8 2 2" xfId="7814" xr:uid="{00000000-0005-0000-0000-0000611E0000}"/>
    <cellStyle name="Normal 8 8 3" xfId="5669" xr:uid="{00000000-0005-0000-0000-0000621E0000}"/>
    <cellStyle name="Normal 8 9" xfId="1775" xr:uid="{00000000-0005-0000-0000-0000631E0000}"/>
    <cellStyle name="Normal 8 9 2" xfId="4005" xr:uid="{00000000-0005-0000-0000-0000641E0000}"/>
    <cellStyle name="Normal 8 9 2 2" xfId="8227" xr:uid="{00000000-0005-0000-0000-0000651E0000}"/>
    <cellStyle name="Normal 8 9 3" xfId="6082" xr:uid="{00000000-0005-0000-0000-0000661E0000}"/>
    <cellStyle name="Normal 9" xfId="510" xr:uid="{00000000-0005-0000-0000-0000671E0000}"/>
    <cellStyle name="Normal 9 2" xfId="511" xr:uid="{00000000-0005-0000-0000-0000681E0000}"/>
    <cellStyle name="Normal 9 2 10" xfId="2657" xr:uid="{00000000-0005-0000-0000-0000691E0000}"/>
    <cellStyle name="Normal 9 2 10 2" xfId="6940" xr:uid="{00000000-0005-0000-0000-00006A1E0000}"/>
    <cellStyle name="Normal 9 2 11" xfId="4875" xr:uid="{00000000-0005-0000-0000-00006B1E0000}"/>
    <cellStyle name="Normal 9 2 2" xfId="512" xr:uid="{00000000-0005-0000-0000-00006C1E0000}"/>
    <cellStyle name="Normal 9 2 2 10" xfId="4876" xr:uid="{00000000-0005-0000-0000-00006D1E0000}"/>
    <cellStyle name="Normal 9 2 2 2" xfId="513" xr:uid="{00000000-0005-0000-0000-00006E1E0000}"/>
    <cellStyle name="Normal 9 2 2 2 2" xfId="514" xr:uid="{00000000-0005-0000-0000-00006F1E0000}"/>
    <cellStyle name="Normal 9 2 2 2 2 2" xfId="515" xr:uid="{00000000-0005-0000-0000-0000701E0000}"/>
    <cellStyle name="Normal 9 2 2 2 2 2 2" xfId="982" xr:uid="{00000000-0005-0000-0000-0000711E0000}"/>
    <cellStyle name="Normal 9 2 2 2 2 2 2 2" xfId="3215" xr:uid="{00000000-0005-0000-0000-0000721E0000}"/>
    <cellStyle name="Normal 9 2 2 2 2 2 2 2 2" xfId="7437" xr:uid="{00000000-0005-0000-0000-0000731E0000}"/>
    <cellStyle name="Normal 9 2 2 2 2 2 2 3" xfId="5292" xr:uid="{00000000-0005-0000-0000-0000741E0000}"/>
    <cellStyle name="Normal 9 2 2 2 2 2 3" xfId="1398" xr:uid="{00000000-0005-0000-0000-0000751E0000}"/>
    <cellStyle name="Normal 9 2 2 2 2 2 3 2" xfId="3628" xr:uid="{00000000-0005-0000-0000-0000761E0000}"/>
    <cellStyle name="Normal 9 2 2 2 2 2 3 2 2" xfId="7850" xr:uid="{00000000-0005-0000-0000-0000771E0000}"/>
    <cellStyle name="Normal 9 2 2 2 2 2 3 3" xfId="5705" xr:uid="{00000000-0005-0000-0000-0000781E0000}"/>
    <cellStyle name="Normal 9 2 2 2 2 2 4" xfId="1811" xr:uid="{00000000-0005-0000-0000-0000791E0000}"/>
    <cellStyle name="Normal 9 2 2 2 2 2 4 2" xfId="4041" xr:uid="{00000000-0005-0000-0000-00007A1E0000}"/>
    <cellStyle name="Normal 9 2 2 2 2 2 4 2 2" xfId="8263" xr:uid="{00000000-0005-0000-0000-00007B1E0000}"/>
    <cellStyle name="Normal 9 2 2 2 2 2 4 3" xfId="6118" xr:uid="{00000000-0005-0000-0000-00007C1E0000}"/>
    <cellStyle name="Normal 9 2 2 2 2 2 5" xfId="2225" xr:uid="{00000000-0005-0000-0000-00007D1E0000}"/>
    <cellStyle name="Normal 9 2 2 2 2 2 5 2" xfId="4454" xr:uid="{00000000-0005-0000-0000-00007E1E0000}"/>
    <cellStyle name="Normal 9 2 2 2 2 2 5 2 2" xfId="8676" xr:uid="{00000000-0005-0000-0000-00007F1E0000}"/>
    <cellStyle name="Normal 9 2 2 2 2 2 5 3" xfId="6531" xr:uid="{00000000-0005-0000-0000-0000801E0000}"/>
    <cellStyle name="Normal 9 2 2 2 2 2 6" xfId="2661" xr:uid="{00000000-0005-0000-0000-0000811E0000}"/>
    <cellStyle name="Normal 9 2 2 2 2 2 6 2" xfId="6944" xr:uid="{00000000-0005-0000-0000-0000821E0000}"/>
    <cellStyle name="Normal 9 2 2 2 2 2 7" xfId="4879" xr:uid="{00000000-0005-0000-0000-0000831E0000}"/>
    <cellStyle name="Normal 9 2 2 2 2 3" xfId="981" xr:uid="{00000000-0005-0000-0000-0000841E0000}"/>
    <cellStyle name="Normal 9 2 2 2 2 3 2" xfId="3214" xr:uid="{00000000-0005-0000-0000-0000851E0000}"/>
    <cellStyle name="Normal 9 2 2 2 2 3 2 2" xfId="7436" xr:uid="{00000000-0005-0000-0000-0000861E0000}"/>
    <cellStyle name="Normal 9 2 2 2 2 3 3" xfId="5291" xr:uid="{00000000-0005-0000-0000-0000871E0000}"/>
    <cellStyle name="Normal 9 2 2 2 2 4" xfId="1397" xr:uid="{00000000-0005-0000-0000-0000881E0000}"/>
    <cellStyle name="Normal 9 2 2 2 2 4 2" xfId="3627" xr:uid="{00000000-0005-0000-0000-0000891E0000}"/>
    <cellStyle name="Normal 9 2 2 2 2 4 2 2" xfId="7849" xr:uid="{00000000-0005-0000-0000-00008A1E0000}"/>
    <cellStyle name="Normal 9 2 2 2 2 4 3" xfId="5704" xr:uid="{00000000-0005-0000-0000-00008B1E0000}"/>
    <cellStyle name="Normal 9 2 2 2 2 5" xfId="1810" xr:uid="{00000000-0005-0000-0000-00008C1E0000}"/>
    <cellStyle name="Normal 9 2 2 2 2 5 2" xfId="4040" xr:uid="{00000000-0005-0000-0000-00008D1E0000}"/>
    <cellStyle name="Normal 9 2 2 2 2 5 2 2" xfId="8262" xr:uid="{00000000-0005-0000-0000-00008E1E0000}"/>
    <cellStyle name="Normal 9 2 2 2 2 5 3" xfId="6117" xr:uid="{00000000-0005-0000-0000-00008F1E0000}"/>
    <cellStyle name="Normal 9 2 2 2 2 6" xfId="2224" xr:uid="{00000000-0005-0000-0000-0000901E0000}"/>
    <cellStyle name="Normal 9 2 2 2 2 6 2" xfId="4453" xr:uid="{00000000-0005-0000-0000-0000911E0000}"/>
    <cellStyle name="Normal 9 2 2 2 2 6 2 2" xfId="8675" xr:uid="{00000000-0005-0000-0000-0000921E0000}"/>
    <cellStyle name="Normal 9 2 2 2 2 6 3" xfId="6530" xr:uid="{00000000-0005-0000-0000-0000931E0000}"/>
    <cellStyle name="Normal 9 2 2 2 2 7" xfId="2660" xr:uid="{00000000-0005-0000-0000-0000941E0000}"/>
    <cellStyle name="Normal 9 2 2 2 2 7 2" xfId="6943" xr:uid="{00000000-0005-0000-0000-0000951E0000}"/>
    <cellStyle name="Normal 9 2 2 2 2 8" xfId="4878" xr:uid="{00000000-0005-0000-0000-0000961E0000}"/>
    <cellStyle name="Normal 9 2 2 2 3" xfId="516" xr:uid="{00000000-0005-0000-0000-0000971E0000}"/>
    <cellStyle name="Normal 9 2 2 2 3 2" xfId="983" xr:uid="{00000000-0005-0000-0000-0000981E0000}"/>
    <cellStyle name="Normal 9 2 2 2 3 2 2" xfId="3216" xr:uid="{00000000-0005-0000-0000-0000991E0000}"/>
    <cellStyle name="Normal 9 2 2 2 3 2 2 2" xfId="7438" xr:uid="{00000000-0005-0000-0000-00009A1E0000}"/>
    <cellStyle name="Normal 9 2 2 2 3 2 3" xfId="5293" xr:uid="{00000000-0005-0000-0000-00009B1E0000}"/>
    <cellStyle name="Normal 9 2 2 2 3 3" xfId="1399" xr:uid="{00000000-0005-0000-0000-00009C1E0000}"/>
    <cellStyle name="Normal 9 2 2 2 3 3 2" xfId="3629" xr:uid="{00000000-0005-0000-0000-00009D1E0000}"/>
    <cellStyle name="Normal 9 2 2 2 3 3 2 2" xfId="7851" xr:uid="{00000000-0005-0000-0000-00009E1E0000}"/>
    <cellStyle name="Normal 9 2 2 2 3 3 3" xfId="5706" xr:uid="{00000000-0005-0000-0000-00009F1E0000}"/>
    <cellStyle name="Normal 9 2 2 2 3 4" xfId="1812" xr:uid="{00000000-0005-0000-0000-0000A01E0000}"/>
    <cellStyle name="Normal 9 2 2 2 3 4 2" xfId="4042" xr:uid="{00000000-0005-0000-0000-0000A11E0000}"/>
    <cellStyle name="Normal 9 2 2 2 3 4 2 2" xfId="8264" xr:uid="{00000000-0005-0000-0000-0000A21E0000}"/>
    <cellStyle name="Normal 9 2 2 2 3 4 3" xfId="6119" xr:uid="{00000000-0005-0000-0000-0000A31E0000}"/>
    <cellStyle name="Normal 9 2 2 2 3 5" xfId="2226" xr:uid="{00000000-0005-0000-0000-0000A41E0000}"/>
    <cellStyle name="Normal 9 2 2 2 3 5 2" xfId="4455" xr:uid="{00000000-0005-0000-0000-0000A51E0000}"/>
    <cellStyle name="Normal 9 2 2 2 3 5 2 2" xfId="8677" xr:uid="{00000000-0005-0000-0000-0000A61E0000}"/>
    <cellStyle name="Normal 9 2 2 2 3 5 3" xfId="6532" xr:uid="{00000000-0005-0000-0000-0000A71E0000}"/>
    <cellStyle name="Normal 9 2 2 2 3 6" xfId="2662" xr:uid="{00000000-0005-0000-0000-0000A81E0000}"/>
    <cellStyle name="Normal 9 2 2 2 3 6 2" xfId="6945" xr:uid="{00000000-0005-0000-0000-0000A91E0000}"/>
    <cellStyle name="Normal 9 2 2 2 3 7" xfId="4880" xr:uid="{00000000-0005-0000-0000-0000AA1E0000}"/>
    <cellStyle name="Normal 9 2 2 2 4" xfId="980" xr:uid="{00000000-0005-0000-0000-0000AB1E0000}"/>
    <cellStyle name="Normal 9 2 2 2 4 2" xfId="3213" xr:uid="{00000000-0005-0000-0000-0000AC1E0000}"/>
    <cellStyle name="Normal 9 2 2 2 4 2 2" xfId="7435" xr:uid="{00000000-0005-0000-0000-0000AD1E0000}"/>
    <cellStyle name="Normal 9 2 2 2 4 3" xfId="5290" xr:uid="{00000000-0005-0000-0000-0000AE1E0000}"/>
    <cellStyle name="Normal 9 2 2 2 5" xfId="1396" xr:uid="{00000000-0005-0000-0000-0000AF1E0000}"/>
    <cellStyle name="Normal 9 2 2 2 5 2" xfId="3626" xr:uid="{00000000-0005-0000-0000-0000B01E0000}"/>
    <cellStyle name="Normal 9 2 2 2 5 2 2" xfId="7848" xr:uid="{00000000-0005-0000-0000-0000B11E0000}"/>
    <cellStyle name="Normal 9 2 2 2 5 3" xfId="5703" xr:uid="{00000000-0005-0000-0000-0000B21E0000}"/>
    <cellStyle name="Normal 9 2 2 2 6" xfId="1809" xr:uid="{00000000-0005-0000-0000-0000B31E0000}"/>
    <cellStyle name="Normal 9 2 2 2 6 2" xfId="4039" xr:uid="{00000000-0005-0000-0000-0000B41E0000}"/>
    <cellStyle name="Normal 9 2 2 2 6 2 2" xfId="8261" xr:uid="{00000000-0005-0000-0000-0000B51E0000}"/>
    <cellStyle name="Normal 9 2 2 2 6 3" xfId="6116" xr:uid="{00000000-0005-0000-0000-0000B61E0000}"/>
    <cellStyle name="Normal 9 2 2 2 7" xfId="2223" xr:uid="{00000000-0005-0000-0000-0000B71E0000}"/>
    <cellStyle name="Normal 9 2 2 2 7 2" xfId="4452" xr:uid="{00000000-0005-0000-0000-0000B81E0000}"/>
    <cellStyle name="Normal 9 2 2 2 7 2 2" xfId="8674" xr:uid="{00000000-0005-0000-0000-0000B91E0000}"/>
    <cellStyle name="Normal 9 2 2 2 7 3" xfId="6529" xr:uid="{00000000-0005-0000-0000-0000BA1E0000}"/>
    <cellStyle name="Normal 9 2 2 2 8" xfId="2659" xr:uid="{00000000-0005-0000-0000-0000BB1E0000}"/>
    <cellStyle name="Normal 9 2 2 2 8 2" xfId="6942" xr:uid="{00000000-0005-0000-0000-0000BC1E0000}"/>
    <cellStyle name="Normal 9 2 2 2 9" xfId="4877" xr:uid="{00000000-0005-0000-0000-0000BD1E0000}"/>
    <cellStyle name="Normal 9 2 2 3" xfId="517" xr:uid="{00000000-0005-0000-0000-0000BE1E0000}"/>
    <cellStyle name="Normal 9 2 2 3 2" xfId="518" xr:uid="{00000000-0005-0000-0000-0000BF1E0000}"/>
    <cellStyle name="Normal 9 2 2 3 2 2" xfId="985" xr:uid="{00000000-0005-0000-0000-0000C01E0000}"/>
    <cellStyle name="Normal 9 2 2 3 2 2 2" xfId="3218" xr:uid="{00000000-0005-0000-0000-0000C11E0000}"/>
    <cellStyle name="Normal 9 2 2 3 2 2 2 2" xfId="7440" xr:uid="{00000000-0005-0000-0000-0000C21E0000}"/>
    <cellStyle name="Normal 9 2 2 3 2 2 3" xfId="5295" xr:uid="{00000000-0005-0000-0000-0000C31E0000}"/>
    <cellStyle name="Normal 9 2 2 3 2 3" xfId="1401" xr:uid="{00000000-0005-0000-0000-0000C41E0000}"/>
    <cellStyle name="Normal 9 2 2 3 2 3 2" xfId="3631" xr:uid="{00000000-0005-0000-0000-0000C51E0000}"/>
    <cellStyle name="Normal 9 2 2 3 2 3 2 2" xfId="7853" xr:uid="{00000000-0005-0000-0000-0000C61E0000}"/>
    <cellStyle name="Normal 9 2 2 3 2 3 3" xfId="5708" xr:uid="{00000000-0005-0000-0000-0000C71E0000}"/>
    <cellStyle name="Normal 9 2 2 3 2 4" xfId="1814" xr:uid="{00000000-0005-0000-0000-0000C81E0000}"/>
    <cellStyle name="Normal 9 2 2 3 2 4 2" xfId="4044" xr:uid="{00000000-0005-0000-0000-0000C91E0000}"/>
    <cellStyle name="Normal 9 2 2 3 2 4 2 2" xfId="8266" xr:uid="{00000000-0005-0000-0000-0000CA1E0000}"/>
    <cellStyle name="Normal 9 2 2 3 2 4 3" xfId="6121" xr:uid="{00000000-0005-0000-0000-0000CB1E0000}"/>
    <cellStyle name="Normal 9 2 2 3 2 5" xfId="2228" xr:uid="{00000000-0005-0000-0000-0000CC1E0000}"/>
    <cellStyle name="Normal 9 2 2 3 2 5 2" xfId="4457" xr:uid="{00000000-0005-0000-0000-0000CD1E0000}"/>
    <cellStyle name="Normal 9 2 2 3 2 5 2 2" xfId="8679" xr:uid="{00000000-0005-0000-0000-0000CE1E0000}"/>
    <cellStyle name="Normal 9 2 2 3 2 5 3" xfId="6534" xr:uid="{00000000-0005-0000-0000-0000CF1E0000}"/>
    <cellStyle name="Normal 9 2 2 3 2 6" xfId="2664" xr:uid="{00000000-0005-0000-0000-0000D01E0000}"/>
    <cellStyle name="Normal 9 2 2 3 2 6 2" xfId="6947" xr:uid="{00000000-0005-0000-0000-0000D11E0000}"/>
    <cellStyle name="Normal 9 2 2 3 2 7" xfId="4882" xr:uid="{00000000-0005-0000-0000-0000D21E0000}"/>
    <cellStyle name="Normal 9 2 2 3 3" xfId="984" xr:uid="{00000000-0005-0000-0000-0000D31E0000}"/>
    <cellStyle name="Normal 9 2 2 3 3 2" xfId="3217" xr:uid="{00000000-0005-0000-0000-0000D41E0000}"/>
    <cellStyle name="Normal 9 2 2 3 3 2 2" xfId="7439" xr:uid="{00000000-0005-0000-0000-0000D51E0000}"/>
    <cellStyle name="Normal 9 2 2 3 3 3" xfId="5294" xr:uid="{00000000-0005-0000-0000-0000D61E0000}"/>
    <cellStyle name="Normal 9 2 2 3 4" xfId="1400" xr:uid="{00000000-0005-0000-0000-0000D71E0000}"/>
    <cellStyle name="Normal 9 2 2 3 4 2" xfId="3630" xr:uid="{00000000-0005-0000-0000-0000D81E0000}"/>
    <cellStyle name="Normal 9 2 2 3 4 2 2" xfId="7852" xr:uid="{00000000-0005-0000-0000-0000D91E0000}"/>
    <cellStyle name="Normal 9 2 2 3 4 3" xfId="5707" xr:uid="{00000000-0005-0000-0000-0000DA1E0000}"/>
    <cellStyle name="Normal 9 2 2 3 5" xfId="1813" xr:uid="{00000000-0005-0000-0000-0000DB1E0000}"/>
    <cellStyle name="Normal 9 2 2 3 5 2" xfId="4043" xr:uid="{00000000-0005-0000-0000-0000DC1E0000}"/>
    <cellStyle name="Normal 9 2 2 3 5 2 2" xfId="8265" xr:uid="{00000000-0005-0000-0000-0000DD1E0000}"/>
    <cellStyle name="Normal 9 2 2 3 5 3" xfId="6120" xr:uid="{00000000-0005-0000-0000-0000DE1E0000}"/>
    <cellStyle name="Normal 9 2 2 3 6" xfId="2227" xr:uid="{00000000-0005-0000-0000-0000DF1E0000}"/>
    <cellStyle name="Normal 9 2 2 3 6 2" xfId="4456" xr:uid="{00000000-0005-0000-0000-0000E01E0000}"/>
    <cellStyle name="Normal 9 2 2 3 6 2 2" xfId="8678" xr:uid="{00000000-0005-0000-0000-0000E11E0000}"/>
    <cellStyle name="Normal 9 2 2 3 6 3" xfId="6533" xr:uid="{00000000-0005-0000-0000-0000E21E0000}"/>
    <cellStyle name="Normal 9 2 2 3 7" xfId="2663" xr:uid="{00000000-0005-0000-0000-0000E31E0000}"/>
    <cellStyle name="Normal 9 2 2 3 7 2" xfId="6946" xr:uid="{00000000-0005-0000-0000-0000E41E0000}"/>
    <cellStyle name="Normal 9 2 2 3 8" xfId="4881" xr:uid="{00000000-0005-0000-0000-0000E51E0000}"/>
    <cellStyle name="Normal 9 2 2 4" xfId="519" xr:uid="{00000000-0005-0000-0000-0000E61E0000}"/>
    <cellStyle name="Normal 9 2 2 4 2" xfId="986" xr:uid="{00000000-0005-0000-0000-0000E71E0000}"/>
    <cellStyle name="Normal 9 2 2 4 2 2" xfId="3219" xr:uid="{00000000-0005-0000-0000-0000E81E0000}"/>
    <cellStyle name="Normal 9 2 2 4 2 2 2" xfId="7441" xr:uid="{00000000-0005-0000-0000-0000E91E0000}"/>
    <cellStyle name="Normal 9 2 2 4 2 3" xfId="5296" xr:uid="{00000000-0005-0000-0000-0000EA1E0000}"/>
    <cellStyle name="Normal 9 2 2 4 3" xfId="1402" xr:uid="{00000000-0005-0000-0000-0000EB1E0000}"/>
    <cellStyle name="Normal 9 2 2 4 3 2" xfId="3632" xr:uid="{00000000-0005-0000-0000-0000EC1E0000}"/>
    <cellStyle name="Normal 9 2 2 4 3 2 2" xfId="7854" xr:uid="{00000000-0005-0000-0000-0000ED1E0000}"/>
    <cellStyle name="Normal 9 2 2 4 3 3" xfId="5709" xr:uid="{00000000-0005-0000-0000-0000EE1E0000}"/>
    <cellStyle name="Normal 9 2 2 4 4" xfId="1815" xr:uid="{00000000-0005-0000-0000-0000EF1E0000}"/>
    <cellStyle name="Normal 9 2 2 4 4 2" xfId="4045" xr:uid="{00000000-0005-0000-0000-0000F01E0000}"/>
    <cellStyle name="Normal 9 2 2 4 4 2 2" xfId="8267" xr:uid="{00000000-0005-0000-0000-0000F11E0000}"/>
    <cellStyle name="Normal 9 2 2 4 4 3" xfId="6122" xr:uid="{00000000-0005-0000-0000-0000F21E0000}"/>
    <cellStyle name="Normal 9 2 2 4 5" xfId="2229" xr:uid="{00000000-0005-0000-0000-0000F31E0000}"/>
    <cellStyle name="Normal 9 2 2 4 5 2" xfId="4458" xr:uid="{00000000-0005-0000-0000-0000F41E0000}"/>
    <cellStyle name="Normal 9 2 2 4 5 2 2" xfId="8680" xr:uid="{00000000-0005-0000-0000-0000F51E0000}"/>
    <cellStyle name="Normal 9 2 2 4 5 3" xfId="6535" xr:uid="{00000000-0005-0000-0000-0000F61E0000}"/>
    <cellStyle name="Normal 9 2 2 4 6" xfId="2665" xr:uid="{00000000-0005-0000-0000-0000F71E0000}"/>
    <cellStyle name="Normal 9 2 2 4 6 2" xfId="6948" xr:uid="{00000000-0005-0000-0000-0000F81E0000}"/>
    <cellStyle name="Normal 9 2 2 4 7" xfId="4883" xr:uid="{00000000-0005-0000-0000-0000F91E0000}"/>
    <cellStyle name="Normal 9 2 2 5" xfId="979" xr:uid="{00000000-0005-0000-0000-0000FA1E0000}"/>
    <cellStyle name="Normal 9 2 2 5 2" xfId="3212" xr:uid="{00000000-0005-0000-0000-0000FB1E0000}"/>
    <cellStyle name="Normal 9 2 2 5 2 2" xfId="7434" xr:uid="{00000000-0005-0000-0000-0000FC1E0000}"/>
    <cellStyle name="Normal 9 2 2 5 3" xfId="5289" xr:uid="{00000000-0005-0000-0000-0000FD1E0000}"/>
    <cellStyle name="Normal 9 2 2 6" xfId="1395" xr:uid="{00000000-0005-0000-0000-0000FE1E0000}"/>
    <cellStyle name="Normal 9 2 2 6 2" xfId="3625" xr:uid="{00000000-0005-0000-0000-0000FF1E0000}"/>
    <cellStyle name="Normal 9 2 2 6 2 2" xfId="7847" xr:uid="{00000000-0005-0000-0000-0000001F0000}"/>
    <cellStyle name="Normal 9 2 2 6 3" xfId="5702" xr:uid="{00000000-0005-0000-0000-0000011F0000}"/>
    <cellStyle name="Normal 9 2 2 7" xfId="1808" xr:uid="{00000000-0005-0000-0000-0000021F0000}"/>
    <cellStyle name="Normal 9 2 2 7 2" xfId="4038" xr:uid="{00000000-0005-0000-0000-0000031F0000}"/>
    <cellStyle name="Normal 9 2 2 7 2 2" xfId="8260" xr:uid="{00000000-0005-0000-0000-0000041F0000}"/>
    <cellStyle name="Normal 9 2 2 7 3" xfId="6115" xr:uid="{00000000-0005-0000-0000-0000051F0000}"/>
    <cellStyle name="Normal 9 2 2 8" xfId="2222" xr:uid="{00000000-0005-0000-0000-0000061F0000}"/>
    <cellStyle name="Normal 9 2 2 8 2" xfId="4451" xr:uid="{00000000-0005-0000-0000-0000071F0000}"/>
    <cellStyle name="Normal 9 2 2 8 2 2" xfId="8673" xr:uid="{00000000-0005-0000-0000-0000081F0000}"/>
    <cellStyle name="Normal 9 2 2 8 3" xfId="6528" xr:uid="{00000000-0005-0000-0000-0000091F0000}"/>
    <cellStyle name="Normal 9 2 2 9" xfId="2658" xr:uid="{00000000-0005-0000-0000-00000A1F0000}"/>
    <cellStyle name="Normal 9 2 2 9 2" xfId="6941" xr:uid="{00000000-0005-0000-0000-00000B1F0000}"/>
    <cellStyle name="Normal 9 2 3" xfId="520" xr:uid="{00000000-0005-0000-0000-00000C1F0000}"/>
    <cellStyle name="Normal 9 2 3 2" xfId="521" xr:uid="{00000000-0005-0000-0000-00000D1F0000}"/>
    <cellStyle name="Normal 9 2 3 2 2" xfId="522" xr:uid="{00000000-0005-0000-0000-00000E1F0000}"/>
    <cellStyle name="Normal 9 2 3 2 2 2" xfId="989" xr:uid="{00000000-0005-0000-0000-00000F1F0000}"/>
    <cellStyle name="Normal 9 2 3 2 2 2 2" xfId="3222" xr:uid="{00000000-0005-0000-0000-0000101F0000}"/>
    <cellStyle name="Normal 9 2 3 2 2 2 2 2" xfId="7444" xr:uid="{00000000-0005-0000-0000-0000111F0000}"/>
    <cellStyle name="Normal 9 2 3 2 2 2 3" xfId="5299" xr:uid="{00000000-0005-0000-0000-0000121F0000}"/>
    <cellStyle name="Normal 9 2 3 2 2 3" xfId="1405" xr:uid="{00000000-0005-0000-0000-0000131F0000}"/>
    <cellStyle name="Normal 9 2 3 2 2 3 2" xfId="3635" xr:uid="{00000000-0005-0000-0000-0000141F0000}"/>
    <cellStyle name="Normal 9 2 3 2 2 3 2 2" xfId="7857" xr:uid="{00000000-0005-0000-0000-0000151F0000}"/>
    <cellStyle name="Normal 9 2 3 2 2 3 3" xfId="5712" xr:uid="{00000000-0005-0000-0000-0000161F0000}"/>
    <cellStyle name="Normal 9 2 3 2 2 4" xfId="1818" xr:uid="{00000000-0005-0000-0000-0000171F0000}"/>
    <cellStyle name="Normal 9 2 3 2 2 4 2" xfId="4048" xr:uid="{00000000-0005-0000-0000-0000181F0000}"/>
    <cellStyle name="Normal 9 2 3 2 2 4 2 2" xfId="8270" xr:uid="{00000000-0005-0000-0000-0000191F0000}"/>
    <cellStyle name="Normal 9 2 3 2 2 4 3" xfId="6125" xr:uid="{00000000-0005-0000-0000-00001A1F0000}"/>
    <cellStyle name="Normal 9 2 3 2 2 5" xfId="2232" xr:uid="{00000000-0005-0000-0000-00001B1F0000}"/>
    <cellStyle name="Normal 9 2 3 2 2 5 2" xfId="4461" xr:uid="{00000000-0005-0000-0000-00001C1F0000}"/>
    <cellStyle name="Normal 9 2 3 2 2 5 2 2" xfId="8683" xr:uid="{00000000-0005-0000-0000-00001D1F0000}"/>
    <cellStyle name="Normal 9 2 3 2 2 5 3" xfId="6538" xr:uid="{00000000-0005-0000-0000-00001E1F0000}"/>
    <cellStyle name="Normal 9 2 3 2 2 6" xfId="2668" xr:uid="{00000000-0005-0000-0000-00001F1F0000}"/>
    <cellStyle name="Normal 9 2 3 2 2 6 2" xfId="6951" xr:uid="{00000000-0005-0000-0000-0000201F0000}"/>
    <cellStyle name="Normal 9 2 3 2 2 7" xfId="4886" xr:uid="{00000000-0005-0000-0000-0000211F0000}"/>
    <cellStyle name="Normal 9 2 3 2 3" xfId="988" xr:uid="{00000000-0005-0000-0000-0000221F0000}"/>
    <cellStyle name="Normal 9 2 3 2 3 2" xfId="3221" xr:uid="{00000000-0005-0000-0000-0000231F0000}"/>
    <cellStyle name="Normal 9 2 3 2 3 2 2" xfId="7443" xr:uid="{00000000-0005-0000-0000-0000241F0000}"/>
    <cellStyle name="Normal 9 2 3 2 3 3" xfId="5298" xr:uid="{00000000-0005-0000-0000-0000251F0000}"/>
    <cellStyle name="Normal 9 2 3 2 4" xfId="1404" xr:uid="{00000000-0005-0000-0000-0000261F0000}"/>
    <cellStyle name="Normal 9 2 3 2 4 2" xfId="3634" xr:uid="{00000000-0005-0000-0000-0000271F0000}"/>
    <cellStyle name="Normal 9 2 3 2 4 2 2" xfId="7856" xr:uid="{00000000-0005-0000-0000-0000281F0000}"/>
    <cellStyle name="Normal 9 2 3 2 4 3" xfId="5711" xr:uid="{00000000-0005-0000-0000-0000291F0000}"/>
    <cellStyle name="Normal 9 2 3 2 5" xfId="1817" xr:uid="{00000000-0005-0000-0000-00002A1F0000}"/>
    <cellStyle name="Normal 9 2 3 2 5 2" xfId="4047" xr:uid="{00000000-0005-0000-0000-00002B1F0000}"/>
    <cellStyle name="Normal 9 2 3 2 5 2 2" xfId="8269" xr:uid="{00000000-0005-0000-0000-00002C1F0000}"/>
    <cellStyle name="Normal 9 2 3 2 5 3" xfId="6124" xr:uid="{00000000-0005-0000-0000-00002D1F0000}"/>
    <cellStyle name="Normal 9 2 3 2 6" xfId="2231" xr:uid="{00000000-0005-0000-0000-00002E1F0000}"/>
    <cellStyle name="Normal 9 2 3 2 6 2" xfId="4460" xr:uid="{00000000-0005-0000-0000-00002F1F0000}"/>
    <cellStyle name="Normal 9 2 3 2 6 2 2" xfId="8682" xr:uid="{00000000-0005-0000-0000-0000301F0000}"/>
    <cellStyle name="Normal 9 2 3 2 6 3" xfId="6537" xr:uid="{00000000-0005-0000-0000-0000311F0000}"/>
    <cellStyle name="Normal 9 2 3 2 7" xfId="2667" xr:uid="{00000000-0005-0000-0000-0000321F0000}"/>
    <cellStyle name="Normal 9 2 3 2 7 2" xfId="6950" xr:uid="{00000000-0005-0000-0000-0000331F0000}"/>
    <cellStyle name="Normal 9 2 3 2 8" xfId="4885" xr:uid="{00000000-0005-0000-0000-0000341F0000}"/>
    <cellStyle name="Normal 9 2 3 3" xfId="523" xr:uid="{00000000-0005-0000-0000-0000351F0000}"/>
    <cellStyle name="Normal 9 2 3 3 2" xfId="990" xr:uid="{00000000-0005-0000-0000-0000361F0000}"/>
    <cellStyle name="Normal 9 2 3 3 2 2" xfId="3223" xr:uid="{00000000-0005-0000-0000-0000371F0000}"/>
    <cellStyle name="Normal 9 2 3 3 2 2 2" xfId="7445" xr:uid="{00000000-0005-0000-0000-0000381F0000}"/>
    <cellStyle name="Normal 9 2 3 3 2 3" xfId="5300" xr:uid="{00000000-0005-0000-0000-0000391F0000}"/>
    <cellStyle name="Normal 9 2 3 3 3" xfId="1406" xr:uid="{00000000-0005-0000-0000-00003A1F0000}"/>
    <cellStyle name="Normal 9 2 3 3 3 2" xfId="3636" xr:uid="{00000000-0005-0000-0000-00003B1F0000}"/>
    <cellStyle name="Normal 9 2 3 3 3 2 2" xfId="7858" xr:uid="{00000000-0005-0000-0000-00003C1F0000}"/>
    <cellStyle name="Normal 9 2 3 3 3 3" xfId="5713" xr:uid="{00000000-0005-0000-0000-00003D1F0000}"/>
    <cellStyle name="Normal 9 2 3 3 4" xfId="1819" xr:uid="{00000000-0005-0000-0000-00003E1F0000}"/>
    <cellStyle name="Normal 9 2 3 3 4 2" xfId="4049" xr:uid="{00000000-0005-0000-0000-00003F1F0000}"/>
    <cellStyle name="Normal 9 2 3 3 4 2 2" xfId="8271" xr:uid="{00000000-0005-0000-0000-0000401F0000}"/>
    <cellStyle name="Normal 9 2 3 3 4 3" xfId="6126" xr:uid="{00000000-0005-0000-0000-0000411F0000}"/>
    <cellStyle name="Normal 9 2 3 3 5" xfId="2233" xr:uid="{00000000-0005-0000-0000-0000421F0000}"/>
    <cellStyle name="Normal 9 2 3 3 5 2" xfId="4462" xr:uid="{00000000-0005-0000-0000-0000431F0000}"/>
    <cellStyle name="Normal 9 2 3 3 5 2 2" xfId="8684" xr:uid="{00000000-0005-0000-0000-0000441F0000}"/>
    <cellStyle name="Normal 9 2 3 3 5 3" xfId="6539" xr:uid="{00000000-0005-0000-0000-0000451F0000}"/>
    <cellStyle name="Normal 9 2 3 3 6" xfId="2669" xr:uid="{00000000-0005-0000-0000-0000461F0000}"/>
    <cellStyle name="Normal 9 2 3 3 6 2" xfId="6952" xr:uid="{00000000-0005-0000-0000-0000471F0000}"/>
    <cellStyle name="Normal 9 2 3 3 7" xfId="4887" xr:uid="{00000000-0005-0000-0000-0000481F0000}"/>
    <cellStyle name="Normal 9 2 3 4" xfId="987" xr:uid="{00000000-0005-0000-0000-0000491F0000}"/>
    <cellStyle name="Normal 9 2 3 4 2" xfId="3220" xr:uid="{00000000-0005-0000-0000-00004A1F0000}"/>
    <cellStyle name="Normal 9 2 3 4 2 2" xfId="7442" xr:uid="{00000000-0005-0000-0000-00004B1F0000}"/>
    <cellStyle name="Normal 9 2 3 4 3" xfId="5297" xr:uid="{00000000-0005-0000-0000-00004C1F0000}"/>
    <cellStyle name="Normal 9 2 3 5" xfId="1403" xr:uid="{00000000-0005-0000-0000-00004D1F0000}"/>
    <cellStyle name="Normal 9 2 3 5 2" xfId="3633" xr:uid="{00000000-0005-0000-0000-00004E1F0000}"/>
    <cellStyle name="Normal 9 2 3 5 2 2" xfId="7855" xr:uid="{00000000-0005-0000-0000-00004F1F0000}"/>
    <cellStyle name="Normal 9 2 3 5 3" xfId="5710" xr:uid="{00000000-0005-0000-0000-0000501F0000}"/>
    <cellStyle name="Normal 9 2 3 6" xfId="1816" xr:uid="{00000000-0005-0000-0000-0000511F0000}"/>
    <cellStyle name="Normal 9 2 3 6 2" xfId="4046" xr:uid="{00000000-0005-0000-0000-0000521F0000}"/>
    <cellStyle name="Normal 9 2 3 6 2 2" xfId="8268" xr:uid="{00000000-0005-0000-0000-0000531F0000}"/>
    <cellStyle name="Normal 9 2 3 6 3" xfId="6123" xr:uid="{00000000-0005-0000-0000-0000541F0000}"/>
    <cellStyle name="Normal 9 2 3 7" xfId="2230" xr:uid="{00000000-0005-0000-0000-0000551F0000}"/>
    <cellStyle name="Normal 9 2 3 7 2" xfId="4459" xr:uid="{00000000-0005-0000-0000-0000561F0000}"/>
    <cellStyle name="Normal 9 2 3 7 2 2" xfId="8681" xr:uid="{00000000-0005-0000-0000-0000571F0000}"/>
    <cellStyle name="Normal 9 2 3 7 3" xfId="6536" xr:uid="{00000000-0005-0000-0000-0000581F0000}"/>
    <cellStyle name="Normal 9 2 3 8" xfId="2666" xr:uid="{00000000-0005-0000-0000-0000591F0000}"/>
    <cellStyle name="Normal 9 2 3 8 2" xfId="6949" xr:uid="{00000000-0005-0000-0000-00005A1F0000}"/>
    <cellStyle name="Normal 9 2 3 9" xfId="4884" xr:uid="{00000000-0005-0000-0000-00005B1F0000}"/>
    <cellStyle name="Normal 9 2 4" xfId="524" xr:uid="{00000000-0005-0000-0000-00005C1F0000}"/>
    <cellStyle name="Normal 9 2 4 2" xfId="525" xr:uid="{00000000-0005-0000-0000-00005D1F0000}"/>
    <cellStyle name="Normal 9 2 4 2 2" xfId="992" xr:uid="{00000000-0005-0000-0000-00005E1F0000}"/>
    <cellStyle name="Normal 9 2 4 2 2 2" xfId="3225" xr:uid="{00000000-0005-0000-0000-00005F1F0000}"/>
    <cellStyle name="Normal 9 2 4 2 2 2 2" xfId="7447" xr:uid="{00000000-0005-0000-0000-0000601F0000}"/>
    <cellStyle name="Normal 9 2 4 2 2 3" xfId="5302" xr:uid="{00000000-0005-0000-0000-0000611F0000}"/>
    <cellStyle name="Normal 9 2 4 2 3" xfId="1408" xr:uid="{00000000-0005-0000-0000-0000621F0000}"/>
    <cellStyle name="Normal 9 2 4 2 3 2" xfId="3638" xr:uid="{00000000-0005-0000-0000-0000631F0000}"/>
    <cellStyle name="Normal 9 2 4 2 3 2 2" xfId="7860" xr:uid="{00000000-0005-0000-0000-0000641F0000}"/>
    <cellStyle name="Normal 9 2 4 2 3 3" xfId="5715" xr:uid="{00000000-0005-0000-0000-0000651F0000}"/>
    <cellStyle name="Normal 9 2 4 2 4" xfId="1821" xr:uid="{00000000-0005-0000-0000-0000661F0000}"/>
    <cellStyle name="Normal 9 2 4 2 4 2" xfId="4051" xr:uid="{00000000-0005-0000-0000-0000671F0000}"/>
    <cellStyle name="Normal 9 2 4 2 4 2 2" xfId="8273" xr:uid="{00000000-0005-0000-0000-0000681F0000}"/>
    <cellStyle name="Normal 9 2 4 2 4 3" xfId="6128" xr:uid="{00000000-0005-0000-0000-0000691F0000}"/>
    <cellStyle name="Normal 9 2 4 2 5" xfId="2235" xr:uid="{00000000-0005-0000-0000-00006A1F0000}"/>
    <cellStyle name="Normal 9 2 4 2 5 2" xfId="4464" xr:uid="{00000000-0005-0000-0000-00006B1F0000}"/>
    <cellStyle name="Normal 9 2 4 2 5 2 2" xfId="8686" xr:uid="{00000000-0005-0000-0000-00006C1F0000}"/>
    <cellStyle name="Normal 9 2 4 2 5 3" xfId="6541" xr:uid="{00000000-0005-0000-0000-00006D1F0000}"/>
    <cellStyle name="Normal 9 2 4 2 6" xfId="2671" xr:uid="{00000000-0005-0000-0000-00006E1F0000}"/>
    <cellStyle name="Normal 9 2 4 2 6 2" xfId="6954" xr:uid="{00000000-0005-0000-0000-00006F1F0000}"/>
    <cellStyle name="Normal 9 2 4 2 7" xfId="4889" xr:uid="{00000000-0005-0000-0000-0000701F0000}"/>
    <cellStyle name="Normal 9 2 4 3" xfId="991" xr:uid="{00000000-0005-0000-0000-0000711F0000}"/>
    <cellStyle name="Normal 9 2 4 3 2" xfId="3224" xr:uid="{00000000-0005-0000-0000-0000721F0000}"/>
    <cellStyle name="Normal 9 2 4 3 2 2" xfId="7446" xr:uid="{00000000-0005-0000-0000-0000731F0000}"/>
    <cellStyle name="Normal 9 2 4 3 3" xfId="5301" xr:uid="{00000000-0005-0000-0000-0000741F0000}"/>
    <cellStyle name="Normal 9 2 4 4" xfId="1407" xr:uid="{00000000-0005-0000-0000-0000751F0000}"/>
    <cellStyle name="Normal 9 2 4 4 2" xfId="3637" xr:uid="{00000000-0005-0000-0000-0000761F0000}"/>
    <cellStyle name="Normal 9 2 4 4 2 2" xfId="7859" xr:uid="{00000000-0005-0000-0000-0000771F0000}"/>
    <cellStyle name="Normal 9 2 4 4 3" xfId="5714" xr:uid="{00000000-0005-0000-0000-0000781F0000}"/>
    <cellStyle name="Normal 9 2 4 5" xfId="1820" xr:uid="{00000000-0005-0000-0000-0000791F0000}"/>
    <cellStyle name="Normal 9 2 4 5 2" xfId="4050" xr:uid="{00000000-0005-0000-0000-00007A1F0000}"/>
    <cellStyle name="Normal 9 2 4 5 2 2" xfId="8272" xr:uid="{00000000-0005-0000-0000-00007B1F0000}"/>
    <cellStyle name="Normal 9 2 4 5 3" xfId="6127" xr:uid="{00000000-0005-0000-0000-00007C1F0000}"/>
    <cellStyle name="Normal 9 2 4 6" xfId="2234" xr:uid="{00000000-0005-0000-0000-00007D1F0000}"/>
    <cellStyle name="Normal 9 2 4 6 2" xfId="4463" xr:uid="{00000000-0005-0000-0000-00007E1F0000}"/>
    <cellStyle name="Normal 9 2 4 6 2 2" xfId="8685" xr:uid="{00000000-0005-0000-0000-00007F1F0000}"/>
    <cellStyle name="Normal 9 2 4 6 3" xfId="6540" xr:uid="{00000000-0005-0000-0000-0000801F0000}"/>
    <cellStyle name="Normal 9 2 4 7" xfId="2670" xr:uid="{00000000-0005-0000-0000-0000811F0000}"/>
    <cellStyle name="Normal 9 2 4 7 2" xfId="6953" xr:uid="{00000000-0005-0000-0000-0000821F0000}"/>
    <cellStyle name="Normal 9 2 4 8" xfId="4888" xr:uid="{00000000-0005-0000-0000-0000831F0000}"/>
    <cellStyle name="Normal 9 2 5" xfId="526" xr:uid="{00000000-0005-0000-0000-0000841F0000}"/>
    <cellStyle name="Normal 9 2 5 2" xfId="993" xr:uid="{00000000-0005-0000-0000-0000851F0000}"/>
    <cellStyle name="Normal 9 2 5 2 2" xfId="3226" xr:uid="{00000000-0005-0000-0000-0000861F0000}"/>
    <cellStyle name="Normal 9 2 5 2 2 2" xfId="7448" xr:uid="{00000000-0005-0000-0000-0000871F0000}"/>
    <cellStyle name="Normal 9 2 5 2 3" xfId="5303" xr:uid="{00000000-0005-0000-0000-0000881F0000}"/>
    <cellStyle name="Normal 9 2 5 3" xfId="1409" xr:uid="{00000000-0005-0000-0000-0000891F0000}"/>
    <cellStyle name="Normal 9 2 5 3 2" xfId="3639" xr:uid="{00000000-0005-0000-0000-00008A1F0000}"/>
    <cellStyle name="Normal 9 2 5 3 2 2" xfId="7861" xr:uid="{00000000-0005-0000-0000-00008B1F0000}"/>
    <cellStyle name="Normal 9 2 5 3 3" xfId="5716" xr:uid="{00000000-0005-0000-0000-00008C1F0000}"/>
    <cellStyle name="Normal 9 2 5 4" xfId="1822" xr:uid="{00000000-0005-0000-0000-00008D1F0000}"/>
    <cellStyle name="Normal 9 2 5 4 2" xfId="4052" xr:uid="{00000000-0005-0000-0000-00008E1F0000}"/>
    <cellStyle name="Normal 9 2 5 4 2 2" xfId="8274" xr:uid="{00000000-0005-0000-0000-00008F1F0000}"/>
    <cellStyle name="Normal 9 2 5 4 3" xfId="6129" xr:uid="{00000000-0005-0000-0000-0000901F0000}"/>
    <cellStyle name="Normal 9 2 5 5" xfId="2236" xr:uid="{00000000-0005-0000-0000-0000911F0000}"/>
    <cellStyle name="Normal 9 2 5 5 2" xfId="4465" xr:uid="{00000000-0005-0000-0000-0000921F0000}"/>
    <cellStyle name="Normal 9 2 5 5 2 2" xfId="8687" xr:uid="{00000000-0005-0000-0000-0000931F0000}"/>
    <cellStyle name="Normal 9 2 5 5 3" xfId="6542" xr:uid="{00000000-0005-0000-0000-0000941F0000}"/>
    <cellStyle name="Normal 9 2 5 6" xfId="2672" xr:uid="{00000000-0005-0000-0000-0000951F0000}"/>
    <cellStyle name="Normal 9 2 5 6 2" xfId="6955" xr:uid="{00000000-0005-0000-0000-0000961F0000}"/>
    <cellStyle name="Normal 9 2 5 7" xfId="4890" xr:uid="{00000000-0005-0000-0000-0000971F0000}"/>
    <cellStyle name="Normal 9 2 6" xfId="978" xr:uid="{00000000-0005-0000-0000-0000981F0000}"/>
    <cellStyle name="Normal 9 2 6 2" xfId="3211" xr:uid="{00000000-0005-0000-0000-0000991F0000}"/>
    <cellStyle name="Normal 9 2 6 2 2" xfId="7433" xr:uid="{00000000-0005-0000-0000-00009A1F0000}"/>
    <cellStyle name="Normal 9 2 6 3" xfId="5288" xr:uid="{00000000-0005-0000-0000-00009B1F0000}"/>
    <cellStyle name="Normal 9 2 7" xfId="1394" xr:uid="{00000000-0005-0000-0000-00009C1F0000}"/>
    <cellStyle name="Normal 9 2 7 2" xfId="3624" xr:uid="{00000000-0005-0000-0000-00009D1F0000}"/>
    <cellStyle name="Normal 9 2 7 2 2" xfId="7846" xr:uid="{00000000-0005-0000-0000-00009E1F0000}"/>
    <cellStyle name="Normal 9 2 7 3" xfId="5701" xr:uid="{00000000-0005-0000-0000-00009F1F0000}"/>
    <cellStyle name="Normal 9 2 8" xfId="1807" xr:uid="{00000000-0005-0000-0000-0000A01F0000}"/>
    <cellStyle name="Normal 9 2 8 2" xfId="4037" xr:uid="{00000000-0005-0000-0000-0000A11F0000}"/>
    <cellStyle name="Normal 9 2 8 2 2" xfId="8259" xr:uid="{00000000-0005-0000-0000-0000A21F0000}"/>
    <cellStyle name="Normal 9 2 8 3" xfId="6114" xr:uid="{00000000-0005-0000-0000-0000A31F0000}"/>
    <cellStyle name="Normal 9 2 9" xfId="2221" xr:uid="{00000000-0005-0000-0000-0000A41F0000}"/>
    <cellStyle name="Normal 9 2 9 2" xfId="4450" xr:uid="{00000000-0005-0000-0000-0000A51F0000}"/>
    <cellStyle name="Normal 9 2 9 2 2" xfId="8672" xr:uid="{00000000-0005-0000-0000-0000A61F0000}"/>
    <cellStyle name="Normal 9 2 9 3" xfId="6527" xr:uid="{00000000-0005-0000-0000-0000A71F0000}"/>
    <cellStyle name="Normal 9 3" xfId="527" xr:uid="{00000000-0005-0000-0000-0000A81F0000}"/>
    <cellStyle name="Normal 9 3 10" xfId="4891" xr:uid="{00000000-0005-0000-0000-0000A91F0000}"/>
    <cellStyle name="Normal 9 3 2" xfId="528" xr:uid="{00000000-0005-0000-0000-0000AA1F0000}"/>
    <cellStyle name="Normal 9 3 2 2" xfId="529" xr:uid="{00000000-0005-0000-0000-0000AB1F0000}"/>
    <cellStyle name="Normal 9 3 2 2 2" xfId="530" xr:uid="{00000000-0005-0000-0000-0000AC1F0000}"/>
    <cellStyle name="Normal 9 3 2 2 2 2" xfId="997" xr:uid="{00000000-0005-0000-0000-0000AD1F0000}"/>
    <cellStyle name="Normal 9 3 2 2 2 2 2" xfId="3230" xr:uid="{00000000-0005-0000-0000-0000AE1F0000}"/>
    <cellStyle name="Normal 9 3 2 2 2 2 2 2" xfId="7452" xr:uid="{00000000-0005-0000-0000-0000AF1F0000}"/>
    <cellStyle name="Normal 9 3 2 2 2 2 3" xfId="5307" xr:uid="{00000000-0005-0000-0000-0000B01F0000}"/>
    <cellStyle name="Normal 9 3 2 2 2 3" xfId="1413" xr:uid="{00000000-0005-0000-0000-0000B11F0000}"/>
    <cellStyle name="Normal 9 3 2 2 2 3 2" xfId="3643" xr:uid="{00000000-0005-0000-0000-0000B21F0000}"/>
    <cellStyle name="Normal 9 3 2 2 2 3 2 2" xfId="7865" xr:uid="{00000000-0005-0000-0000-0000B31F0000}"/>
    <cellStyle name="Normal 9 3 2 2 2 3 3" xfId="5720" xr:uid="{00000000-0005-0000-0000-0000B41F0000}"/>
    <cellStyle name="Normal 9 3 2 2 2 4" xfId="1826" xr:uid="{00000000-0005-0000-0000-0000B51F0000}"/>
    <cellStyle name="Normal 9 3 2 2 2 4 2" xfId="4056" xr:uid="{00000000-0005-0000-0000-0000B61F0000}"/>
    <cellStyle name="Normal 9 3 2 2 2 4 2 2" xfId="8278" xr:uid="{00000000-0005-0000-0000-0000B71F0000}"/>
    <cellStyle name="Normal 9 3 2 2 2 4 3" xfId="6133" xr:uid="{00000000-0005-0000-0000-0000B81F0000}"/>
    <cellStyle name="Normal 9 3 2 2 2 5" xfId="2240" xr:uid="{00000000-0005-0000-0000-0000B91F0000}"/>
    <cellStyle name="Normal 9 3 2 2 2 5 2" xfId="4469" xr:uid="{00000000-0005-0000-0000-0000BA1F0000}"/>
    <cellStyle name="Normal 9 3 2 2 2 5 2 2" xfId="8691" xr:uid="{00000000-0005-0000-0000-0000BB1F0000}"/>
    <cellStyle name="Normal 9 3 2 2 2 5 3" xfId="6546" xr:uid="{00000000-0005-0000-0000-0000BC1F0000}"/>
    <cellStyle name="Normal 9 3 2 2 2 6" xfId="2676" xr:uid="{00000000-0005-0000-0000-0000BD1F0000}"/>
    <cellStyle name="Normal 9 3 2 2 2 6 2" xfId="6959" xr:uid="{00000000-0005-0000-0000-0000BE1F0000}"/>
    <cellStyle name="Normal 9 3 2 2 2 7" xfId="4894" xr:uid="{00000000-0005-0000-0000-0000BF1F0000}"/>
    <cellStyle name="Normal 9 3 2 2 3" xfId="996" xr:uid="{00000000-0005-0000-0000-0000C01F0000}"/>
    <cellStyle name="Normal 9 3 2 2 3 2" xfId="3229" xr:uid="{00000000-0005-0000-0000-0000C11F0000}"/>
    <cellStyle name="Normal 9 3 2 2 3 2 2" xfId="7451" xr:uid="{00000000-0005-0000-0000-0000C21F0000}"/>
    <cellStyle name="Normal 9 3 2 2 3 3" xfId="5306" xr:uid="{00000000-0005-0000-0000-0000C31F0000}"/>
    <cellStyle name="Normal 9 3 2 2 4" xfId="1412" xr:uid="{00000000-0005-0000-0000-0000C41F0000}"/>
    <cellStyle name="Normal 9 3 2 2 4 2" xfId="3642" xr:uid="{00000000-0005-0000-0000-0000C51F0000}"/>
    <cellStyle name="Normal 9 3 2 2 4 2 2" xfId="7864" xr:uid="{00000000-0005-0000-0000-0000C61F0000}"/>
    <cellStyle name="Normal 9 3 2 2 4 3" xfId="5719" xr:uid="{00000000-0005-0000-0000-0000C71F0000}"/>
    <cellStyle name="Normal 9 3 2 2 5" xfId="1825" xr:uid="{00000000-0005-0000-0000-0000C81F0000}"/>
    <cellStyle name="Normal 9 3 2 2 5 2" xfId="4055" xr:uid="{00000000-0005-0000-0000-0000C91F0000}"/>
    <cellStyle name="Normal 9 3 2 2 5 2 2" xfId="8277" xr:uid="{00000000-0005-0000-0000-0000CA1F0000}"/>
    <cellStyle name="Normal 9 3 2 2 5 3" xfId="6132" xr:uid="{00000000-0005-0000-0000-0000CB1F0000}"/>
    <cellStyle name="Normal 9 3 2 2 6" xfId="2239" xr:uid="{00000000-0005-0000-0000-0000CC1F0000}"/>
    <cellStyle name="Normal 9 3 2 2 6 2" xfId="4468" xr:uid="{00000000-0005-0000-0000-0000CD1F0000}"/>
    <cellStyle name="Normal 9 3 2 2 6 2 2" xfId="8690" xr:uid="{00000000-0005-0000-0000-0000CE1F0000}"/>
    <cellStyle name="Normal 9 3 2 2 6 3" xfId="6545" xr:uid="{00000000-0005-0000-0000-0000CF1F0000}"/>
    <cellStyle name="Normal 9 3 2 2 7" xfId="2675" xr:uid="{00000000-0005-0000-0000-0000D01F0000}"/>
    <cellStyle name="Normal 9 3 2 2 7 2" xfId="6958" xr:uid="{00000000-0005-0000-0000-0000D11F0000}"/>
    <cellStyle name="Normal 9 3 2 2 8" xfId="4893" xr:uid="{00000000-0005-0000-0000-0000D21F0000}"/>
    <cellStyle name="Normal 9 3 2 3" xfId="531" xr:uid="{00000000-0005-0000-0000-0000D31F0000}"/>
    <cellStyle name="Normal 9 3 2 3 2" xfId="998" xr:uid="{00000000-0005-0000-0000-0000D41F0000}"/>
    <cellStyle name="Normal 9 3 2 3 2 2" xfId="3231" xr:uid="{00000000-0005-0000-0000-0000D51F0000}"/>
    <cellStyle name="Normal 9 3 2 3 2 2 2" xfId="7453" xr:uid="{00000000-0005-0000-0000-0000D61F0000}"/>
    <cellStyle name="Normal 9 3 2 3 2 3" xfId="5308" xr:uid="{00000000-0005-0000-0000-0000D71F0000}"/>
    <cellStyle name="Normal 9 3 2 3 3" xfId="1414" xr:uid="{00000000-0005-0000-0000-0000D81F0000}"/>
    <cellStyle name="Normal 9 3 2 3 3 2" xfId="3644" xr:uid="{00000000-0005-0000-0000-0000D91F0000}"/>
    <cellStyle name="Normal 9 3 2 3 3 2 2" xfId="7866" xr:uid="{00000000-0005-0000-0000-0000DA1F0000}"/>
    <cellStyle name="Normal 9 3 2 3 3 3" xfId="5721" xr:uid="{00000000-0005-0000-0000-0000DB1F0000}"/>
    <cellStyle name="Normal 9 3 2 3 4" xfId="1827" xr:uid="{00000000-0005-0000-0000-0000DC1F0000}"/>
    <cellStyle name="Normal 9 3 2 3 4 2" xfId="4057" xr:uid="{00000000-0005-0000-0000-0000DD1F0000}"/>
    <cellStyle name="Normal 9 3 2 3 4 2 2" xfId="8279" xr:uid="{00000000-0005-0000-0000-0000DE1F0000}"/>
    <cellStyle name="Normal 9 3 2 3 4 3" xfId="6134" xr:uid="{00000000-0005-0000-0000-0000DF1F0000}"/>
    <cellStyle name="Normal 9 3 2 3 5" xfId="2241" xr:uid="{00000000-0005-0000-0000-0000E01F0000}"/>
    <cellStyle name="Normal 9 3 2 3 5 2" xfId="4470" xr:uid="{00000000-0005-0000-0000-0000E11F0000}"/>
    <cellStyle name="Normal 9 3 2 3 5 2 2" xfId="8692" xr:uid="{00000000-0005-0000-0000-0000E21F0000}"/>
    <cellStyle name="Normal 9 3 2 3 5 3" xfId="6547" xr:uid="{00000000-0005-0000-0000-0000E31F0000}"/>
    <cellStyle name="Normal 9 3 2 3 6" xfId="2677" xr:uid="{00000000-0005-0000-0000-0000E41F0000}"/>
    <cellStyle name="Normal 9 3 2 3 6 2" xfId="6960" xr:uid="{00000000-0005-0000-0000-0000E51F0000}"/>
    <cellStyle name="Normal 9 3 2 3 7" xfId="4895" xr:uid="{00000000-0005-0000-0000-0000E61F0000}"/>
    <cellStyle name="Normal 9 3 2 4" xfId="995" xr:uid="{00000000-0005-0000-0000-0000E71F0000}"/>
    <cellStyle name="Normal 9 3 2 4 2" xfId="3228" xr:uid="{00000000-0005-0000-0000-0000E81F0000}"/>
    <cellStyle name="Normal 9 3 2 4 2 2" xfId="7450" xr:uid="{00000000-0005-0000-0000-0000E91F0000}"/>
    <cellStyle name="Normal 9 3 2 4 3" xfId="5305" xr:uid="{00000000-0005-0000-0000-0000EA1F0000}"/>
    <cellStyle name="Normal 9 3 2 5" xfId="1411" xr:uid="{00000000-0005-0000-0000-0000EB1F0000}"/>
    <cellStyle name="Normal 9 3 2 5 2" xfId="3641" xr:uid="{00000000-0005-0000-0000-0000EC1F0000}"/>
    <cellStyle name="Normal 9 3 2 5 2 2" xfId="7863" xr:uid="{00000000-0005-0000-0000-0000ED1F0000}"/>
    <cellStyle name="Normal 9 3 2 5 3" xfId="5718" xr:uid="{00000000-0005-0000-0000-0000EE1F0000}"/>
    <cellStyle name="Normal 9 3 2 6" xfId="1824" xr:uid="{00000000-0005-0000-0000-0000EF1F0000}"/>
    <cellStyle name="Normal 9 3 2 6 2" xfId="4054" xr:uid="{00000000-0005-0000-0000-0000F01F0000}"/>
    <cellStyle name="Normal 9 3 2 6 2 2" xfId="8276" xr:uid="{00000000-0005-0000-0000-0000F11F0000}"/>
    <cellStyle name="Normal 9 3 2 6 3" xfId="6131" xr:uid="{00000000-0005-0000-0000-0000F21F0000}"/>
    <cellStyle name="Normal 9 3 2 7" xfId="2238" xr:uid="{00000000-0005-0000-0000-0000F31F0000}"/>
    <cellStyle name="Normal 9 3 2 7 2" xfId="4467" xr:uid="{00000000-0005-0000-0000-0000F41F0000}"/>
    <cellStyle name="Normal 9 3 2 7 2 2" xfId="8689" xr:uid="{00000000-0005-0000-0000-0000F51F0000}"/>
    <cellStyle name="Normal 9 3 2 7 3" xfId="6544" xr:uid="{00000000-0005-0000-0000-0000F61F0000}"/>
    <cellStyle name="Normal 9 3 2 8" xfId="2674" xr:uid="{00000000-0005-0000-0000-0000F71F0000}"/>
    <cellStyle name="Normal 9 3 2 8 2" xfId="6957" xr:uid="{00000000-0005-0000-0000-0000F81F0000}"/>
    <cellStyle name="Normal 9 3 2 9" xfId="4892" xr:uid="{00000000-0005-0000-0000-0000F91F0000}"/>
    <cellStyle name="Normal 9 3 3" xfId="532" xr:uid="{00000000-0005-0000-0000-0000FA1F0000}"/>
    <cellStyle name="Normal 9 3 3 2" xfId="533" xr:uid="{00000000-0005-0000-0000-0000FB1F0000}"/>
    <cellStyle name="Normal 9 3 3 2 2" xfId="1000" xr:uid="{00000000-0005-0000-0000-0000FC1F0000}"/>
    <cellStyle name="Normal 9 3 3 2 2 2" xfId="3233" xr:uid="{00000000-0005-0000-0000-0000FD1F0000}"/>
    <cellStyle name="Normal 9 3 3 2 2 2 2" xfId="7455" xr:uid="{00000000-0005-0000-0000-0000FE1F0000}"/>
    <cellStyle name="Normal 9 3 3 2 2 3" xfId="5310" xr:uid="{00000000-0005-0000-0000-0000FF1F0000}"/>
    <cellStyle name="Normal 9 3 3 2 3" xfId="1416" xr:uid="{00000000-0005-0000-0000-000000200000}"/>
    <cellStyle name="Normal 9 3 3 2 3 2" xfId="3646" xr:uid="{00000000-0005-0000-0000-000001200000}"/>
    <cellStyle name="Normal 9 3 3 2 3 2 2" xfId="7868" xr:uid="{00000000-0005-0000-0000-000002200000}"/>
    <cellStyle name="Normal 9 3 3 2 3 3" xfId="5723" xr:uid="{00000000-0005-0000-0000-000003200000}"/>
    <cellStyle name="Normal 9 3 3 2 4" xfId="1829" xr:uid="{00000000-0005-0000-0000-000004200000}"/>
    <cellStyle name="Normal 9 3 3 2 4 2" xfId="4059" xr:uid="{00000000-0005-0000-0000-000005200000}"/>
    <cellStyle name="Normal 9 3 3 2 4 2 2" xfId="8281" xr:uid="{00000000-0005-0000-0000-000006200000}"/>
    <cellStyle name="Normal 9 3 3 2 4 3" xfId="6136" xr:uid="{00000000-0005-0000-0000-000007200000}"/>
    <cellStyle name="Normal 9 3 3 2 5" xfId="2243" xr:uid="{00000000-0005-0000-0000-000008200000}"/>
    <cellStyle name="Normal 9 3 3 2 5 2" xfId="4472" xr:uid="{00000000-0005-0000-0000-000009200000}"/>
    <cellStyle name="Normal 9 3 3 2 5 2 2" xfId="8694" xr:uid="{00000000-0005-0000-0000-00000A200000}"/>
    <cellStyle name="Normal 9 3 3 2 5 3" xfId="6549" xr:uid="{00000000-0005-0000-0000-00000B200000}"/>
    <cellStyle name="Normal 9 3 3 2 6" xfId="2679" xr:uid="{00000000-0005-0000-0000-00000C200000}"/>
    <cellStyle name="Normal 9 3 3 2 6 2" xfId="6962" xr:uid="{00000000-0005-0000-0000-00000D200000}"/>
    <cellStyle name="Normal 9 3 3 2 7" xfId="4897" xr:uid="{00000000-0005-0000-0000-00000E200000}"/>
    <cellStyle name="Normal 9 3 3 3" xfId="999" xr:uid="{00000000-0005-0000-0000-00000F200000}"/>
    <cellStyle name="Normal 9 3 3 3 2" xfId="3232" xr:uid="{00000000-0005-0000-0000-000010200000}"/>
    <cellStyle name="Normal 9 3 3 3 2 2" xfId="7454" xr:uid="{00000000-0005-0000-0000-000011200000}"/>
    <cellStyle name="Normal 9 3 3 3 3" xfId="5309" xr:uid="{00000000-0005-0000-0000-000012200000}"/>
    <cellStyle name="Normal 9 3 3 4" xfId="1415" xr:uid="{00000000-0005-0000-0000-000013200000}"/>
    <cellStyle name="Normal 9 3 3 4 2" xfId="3645" xr:uid="{00000000-0005-0000-0000-000014200000}"/>
    <cellStyle name="Normal 9 3 3 4 2 2" xfId="7867" xr:uid="{00000000-0005-0000-0000-000015200000}"/>
    <cellStyle name="Normal 9 3 3 4 3" xfId="5722" xr:uid="{00000000-0005-0000-0000-000016200000}"/>
    <cellStyle name="Normal 9 3 3 5" xfId="1828" xr:uid="{00000000-0005-0000-0000-000017200000}"/>
    <cellStyle name="Normal 9 3 3 5 2" xfId="4058" xr:uid="{00000000-0005-0000-0000-000018200000}"/>
    <cellStyle name="Normal 9 3 3 5 2 2" xfId="8280" xr:uid="{00000000-0005-0000-0000-000019200000}"/>
    <cellStyle name="Normal 9 3 3 5 3" xfId="6135" xr:uid="{00000000-0005-0000-0000-00001A200000}"/>
    <cellStyle name="Normal 9 3 3 6" xfId="2242" xr:uid="{00000000-0005-0000-0000-00001B200000}"/>
    <cellStyle name="Normal 9 3 3 6 2" xfId="4471" xr:uid="{00000000-0005-0000-0000-00001C200000}"/>
    <cellStyle name="Normal 9 3 3 6 2 2" xfId="8693" xr:uid="{00000000-0005-0000-0000-00001D200000}"/>
    <cellStyle name="Normal 9 3 3 6 3" xfId="6548" xr:uid="{00000000-0005-0000-0000-00001E200000}"/>
    <cellStyle name="Normal 9 3 3 7" xfId="2678" xr:uid="{00000000-0005-0000-0000-00001F200000}"/>
    <cellStyle name="Normal 9 3 3 7 2" xfId="6961" xr:uid="{00000000-0005-0000-0000-000020200000}"/>
    <cellStyle name="Normal 9 3 3 8" xfId="4896" xr:uid="{00000000-0005-0000-0000-000021200000}"/>
    <cellStyle name="Normal 9 3 4" xfId="534" xr:uid="{00000000-0005-0000-0000-000022200000}"/>
    <cellStyle name="Normal 9 3 4 2" xfId="1001" xr:uid="{00000000-0005-0000-0000-000023200000}"/>
    <cellStyle name="Normal 9 3 4 2 2" xfId="3234" xr:uid="{00000000-0005-0000-0000-000024200000}"/>
    <cellStyle name="Normal 9 3 4 2 2 2" xfId="7456" xr:uid="{00000000-0005-0000-0000-000025200000}"/>
    <cellStyle name="Normal 9 3 4 2 3" xfId="5311" xr:uid="{00000000-0005-0000-0000-000026200000}"/>
    <cellStyle name="Normal 9 3 4 3" xfId="1417" xr:uid="{00000000-0005-0000-0000-000027200000}"/>
    <cellStyle name="Normal 9 3 4 3 2" xfId="3647" xr:uid="{00000000-0005-0000-0000-000028200000}"/>
    <cellStyle name="Normal 9 3 4 3 2 2" xfId="7869" xr:uid="{00000000-0005-0000-0000-000029200000}"/>
    <cellStyle name="Normal 9 3 4 3 3" xfId="5724" xr:uid="{00000000-0005-0000-0000-00002A200000}"/>
    <cellStyle name="Normal 9 3 4 4" xfId="1830" xr:uid="{00000000-0005-0000-0000-00002B200000}"/>
    <cellStyle name="Normal 9 3 4 4 2" xfId="4060" xr:uid="{00000000-0005-0000-0000-00002C200000}"/>
    <cellStyle name="Normal 9 3 4 4 2 2" xfId="8282" xr:uid="{00000000-0005-0000-0000-00002D200000}"/>
    <cellStyle name="Normal 9 3 4 4 3" xfId="6137" xr:uid="{00000000-0005-0000-0000-00002E200000}"/>
    <cellStyle name="Normal 9 3 4 5" xfId="2244" xr:uid="{00000000-0005-0000-0000-00002F200000}"/>
    <cellStyle name="Normal 9 3 4 5 2" xfId="4473" xr:uid="{00000000-0005-0000-0000-000030200000}"/>
    <cellStyle name="Normal 9 3 4 5 2 2" xfId="8695" xr:uid="{00000000-0005-0000-0000-000031200000}"/>
    <cellStyle name="Normal 9 3 4 5 3" xfId="6550" xr:uid="{00000000-0005-0000-0000-000032200000}"/>
    <cellStyle name="Normal 9 3 4 6" xfId="2680" xr:uid="{00000000-0005-0000-0000-000033200000}"/>
    <cellStyle name="Normal 9 3 4 6 2" xfId="6963" xr:uid="{00000000-0005-0000-0000-000034200000}"/>
    <cellStyle name="Normal 9 3 4 7" xfId="4898" xr:uid="{00000000-0005-0000-0000-000035200000}"/>
    <cellStyle name="Normal 9 3 5" xfId="994" xr:uid="{00000000-0005-0000-0000-000036200000}"/>
    <cellStyle name="Normal 9 3 5 2" xfId="3227" xr:uid="{00000000-0005-0000-0000-000037200000}"/>
    <cellStyle name="Normal 9 3 5 2 2" xfId="7449" xr:uid="{00000000-0005-0000-0000-000038200000}"/>
    <cellStyle name="Normal 9 3 5 3" xfId="5304" xr:uid="{00000000-0005-0000-0000-000039200000}"/>
    <cellStyle name="Normal 9 3 6" xfId="1410" xr:uid="{00000000-0005-0000-0000-00003A200000}"/>
    <cellStyle name="Normal 9 3 6 2" xfId="3640" xr:uid="{00000000-0005-0000-0000-00003B200000}"/>
    <cellStyle name="Normal 9 3 6 2 2" xfId="7862" xr:uid="{00000000-0005-0000-0000-00003C200000}"/>
    <cellStyle name="Normal 9 3 6 3" xfId="5717" xr:uid="{00000000-0005-0000-0000-00003D200000}"/>
    <cellStyle name="Normal 9 3 7" xfId="1823" xr:uid="{00000000-0005-0000-0000-00003E200000}"/>
    <cellStyle name="Normal 9 3 7 2" xfId="4053" xr:uid="{00000000-0005-0000-0000-00003F200000}"/>
    <cellStyle name="Normal 9 3 7 2 2" xfId="8275" xr:uid="{00000000-0005-0000-0000-000040200000}"/>
    <cellStyle name="Normal 9 3 7 3" xfId="6130" xr:uid="{00000000-0005-0000-0000-000041200000}"/>
    <cellStyle name="Normal 9 3 8" xfId="2237" xr:uid="{00000000-0005-0000-0000-000042200000}"/>
    <cellStyle name="Normal 9 3 8 2" xfId="4466" xr:uid="{00000000-0005-0000-0000-000043200000}"/>
    <cellStyle name="Normal 9 3 8 2 2" xfId="8688" xr:uid="{00000000-0005-0000-0000-000044200000}"/>
    <cellStyle name="Normal 9 3 8 3" xfId="6543" xr:uid="{00000000-0005-0000-0000-000045200000}"/>
    <cellStyle name="Normal 9 3 9" xfId="2673" xr:uid="{00000000-0005-0000-0000-000046200000}"/>
    <cellStyle name="Normal 9 3 9 2" xfId="6956" xr:uid="{00000000-0005-0000-0000-000047200000}"/>
    <cellStyle name="Normal 9 4" xfId="535" xr:uid="{00000000-0005-0000-0000-000048200000}"/>
    <cellStyle name="Normal 9 4 2" xfId="1002" xr:uid="{00000000-0005-0000-0000-000049200000}"/>
    <cellStyle name="Normal 9 5" xfId="536" xr:uid="{00000000-0005-0000-0000-00004A200000}"/>
    <cellStyle name="Normal 9 5 2" xfId="537" xr:uid="{00000000-0005-0000-0000-00004B200000}"/>
    <cellStyle name="Normal 9 5 2 2" xfId="1004" xr:uid="{00000000-0005-0000-0000-00004C200000}"/>
    <cellStyle name="Normal 9 5 2 2 2" xfId="3236" xr:uid="{00000000-0005-0000-0000-00004D200000}"/>
    <cellStyle name="Normal 9 5 2 2 2 2" xfId="7458" xr:uid="{00000000-0005-0000-0000-00004E200000}"/>
    <cellStyle name="Normal 9 5 2 2 3" xfId="5313" xr:uid="{00000000-0005-0000-0000-00004F200000}"/>
    <cellStyle name="Normal 9 5 2 3" xfId="1419" xr:uid="{00000000-0005-0000-0000-000050200000}"/>
    <cellStyle name="Normal 9 5 2 3 2" xfId="3649" xr:uid="{00000000-0005-0000-0000-000051200000}"/>
    <cellStyle name="Normal 9 5 2 3 2 2" xfId="7871" xr:uid="{00000000-0005-0000-0000-000052200000}"/>
    <cellStyle name="Normal 9 5 2 3 3" xfId="5726" xr:uid="{00000000-0005-0000-0000-000053200000}"/>
    <cellStyle name="Normal 9 5 2 4" xfId="1832" xr:uid="{00000000-0005-0000-0000-000054200000}"/>
    <cellStyle name="Normal 9 5 2 4 2" xfId="4062" xr:uid="{00000000-0005-0000-0000-000055200000}"/>
    <cellStyle name="Normal 9 5 2 4 2 2" xfId="8284" xr:uid="{00000000-0005-0000-0000-000056200000}"/>
    <cellStyle name="Normal 9 5 2 4 3" xfId="6139" xr:uid="{00000000-0005-0000-0000-000057200000}"/>
    <cellStyle name="Normal 9 5 2 5" xfId="2246" xr:uid="{00000000-0005-0000-0000-000058200000}"/>
    <cellStyle name="Normal 9 5 2 5 2" xfId="4475" xr:uid="{00000000-0005-0000-0000-000059200000}"/>
    <cellStyle name="Normal 9 5 2 5 2 2" xfId="8697" xr:uid="{00000000-0005-0000-0000-00005A200000}"/>
    <cellStyle name="Normal 9 5 2 5 3" xfId="6552" xr:uid="{00000000-0005-0000-0000-00005B200000}"/>
    <cellStyle name="Normal 9 5 2 6" xfId="2682" xr:uid="{00000000-0005-0000-0000-00005C200000}"/>
    <cellStyle name="Normal 9 5 2 6 2" xfId="6965" xr:uid="{00000000-0005-0000-0000-00005D200000}"/>
    <cellStyle name="Normal 9 5 2 7" xfId="4900" xr:uid="{00000000-0005-0000-0000-00005E200000}"/>
    <cellStyle name="Normal 9 5 3" xfId="1003" xr:uid="{00000000-0005-0000-0000-00005F200000}"/>
    <cellStyle name="Normal 9 5 3 2" xfId="3235" xr:uid="{00000000-0005-0000-0000-000060200000}"/>
    <cellStyle name="Normal 9 5 3 2 2" xfId="7457" xr:uid="{00000000-0005-0000-0000-000061200000}"/>
    <cellStyle name="Normal 9 5 3 3" xfId="5312" xr:uid="{00000000-0005-0000-0000-000062200000}"/>
    <cellStyle name="Normal 9 5 4" xfId="1418" xr:uid="{00000000-0005-0000-0000-000063200000}"/>
    <cellStyle name="Normal 9 5 4 2" xfId="3648" xr:uid="{00000000-0005-0000-0000-000064200000}"/>
    <cellStyle name="Normal 9 5 4 2 2" xfId="7870" xr:uid="{00000000-0005-0000-0000-000065200000}"/>
    <cellStyle name="Normal 9 5 4 3" xfId="5725" xr:uid="{00000000-0005-0000-0000-000066200000}"/>
    <cellStyle name="Normal 9 5 5" xfId="1831" xr:uid="{00000000-0005-0000-0000-000067200000}"/>
    <cellStyle name="Normal 9 5 5 2" xfId="4061" xr:uid="{00000000-0005-0000-0000-000068200000}"/>
    <cellStyle name="Normal 9 5 5 2 2" xfId="8283" xr:uid="{00000000-0005-0000-0000-000069200000}"/>
    <cellStyle name="Normal 9 5 5 3" xfId="6138" xr:uid="{00000000-0005-0000-0000-00006A200000}"/>
    <cellStyle name="Normal 9 5 6" xfId="2245" xr:uid="{00000000-0005-0000-0000-00006B200000}"/>
    <cellStyle name="Normal 9 5 6 2" xfId="4474" xr:uid="{00000000-0005-0000-0000-00006C200000}"/>
    <cellStyle name="Normal 9 5 6 2 2" xfId="8696" xr:uid="{00000000-0005-0000-0000-00006D200000}"/>
    <cellStyle name="Normal 9 5 6 3" xfId="6551" xr:uid="{00000000-0005-0000-0000-00006E200000}"/>
    <cellStyle name="Normal 9 5 7" xfId="2681" xr:uid="{00000000-0005-0000-0000-00006F200000}"/>
    <cellStyle name="Normal 9 5 7 2" xfId="6964" xr:uid="{00000000-0005-0000-0000-000070200000}"/>
    <cellStyle name="Normal 9 5 8" xfId="4899" xr:uid="{00000000-0005-0000-0000-000071200000}"/>
    <cellStyle name="Normal 9 6" xfId="538" xr:uid="{00000000-0005-0000-0000-000072200000}"/>
    <cellStyle name="Normal 9 6 2" xfId="1005" xr:uid="{00000000-0005-0000-0000-000073200000}"/>
    <cellStyle name="Normal 9 6 2 2" xfId="3237" xr:uid="{00000000-0005-0000-0000-000074200000}"/>
    <cellStyle name="Normal 9 6 2 2 2" xfId="7459" xr:uid="{00000000-0005-0000-0000-000075200000}"/>
    <cellStyle name="Normal 9 6 2 3" xfId="5314" xr:uid="{00000000-0005-0000-0000-000076200000}"/>
    <cellStyle name="Normal 9 6 3" xfId="1420" xr:uid="{00000000-0005-0000-0000-000077200000}"/>
    <cellStyle name="Normal 9 6 3 2" xfId="3650" xr:uid="{00000000-0005-0000-0000-000078200000}"/>
    <cellStyle name="Normal 9 6 3 2 2" xfId="7872" xr:uid="{00000000-0005-0000-0000-000079200000}"/>
    <cellStyle name="Normal 9 6 3 3" xfId="5727" xr:uid="{00000000-0005-0000-0000-00007A200000}"/>
    <cellStyle name="Normal 9 6 4" xfId="1833" xr:uid="{00000000-0005-0000-0000-00007B200000}"/>
    <cellStyle name="Normal 9 6 4 2" xfId="4063" xr:uid="{00000000-0005-0000-0000-00007C200000}"/>
    <cellStyle name="Normal 9 6 4 2 2" xfId="8285" xr:uid="{00000000-0005-0000-0000-00007D200000}"/>
    <cellStyle name="Normal 9 6 4 3" xfId="6140" xr:uid="{00000000-0005-0000-0000-00007E200000}"/>
    <cellStyle name="Normal 9 6 5" xfId="2247" xr:uid="{00000000-0005-0000-0000-00007F200000}"/>
    <cellStyle name="Normal 9 6 5 2" xfId="4476" xr:uid="{00000000-0005-0000-0000-000080200000}"/>
    <cellStyle name="Normal 9 6 5 2 2" xfId="8698" xr:uid="{00000000-0005-0000-0000-000081200000}"/>
    <cellStyle name="Normal 9 6 5 3" xfId="6553" xr:uid="{00000000-0005-0000-0000-000082200000}"/>
    <cellStyle name="Normal 9 6 6" xfId="2683" xr:uid="{00000000-0005-0000-0000-000083200000}"/>
    <cellStyle name="Normal 9 6 6 2" xfId="6966" xr:uid="{00000000-0005-0000-0000-000084200000}"/>
    <cellStyle name="Normal 9 6 7" xfId="4901" xr:uid="{00000000-0005-0000-0000-000085200000}"/>
    <cellStyle name="Normal 9 7" xfId="977" xr:uid="{00000000-0005-0000-0000-000086200000}"/>
    <cellStyle name="Normal_07-190 basis matrix" xfId="539" xr:uid="{00000000-0005-0000-0000-000087200000}"/>
    <cellStyle name="Normal_07-190 basis matrix 2" xfId="540" xr:uid="{00000000-0005-0000-0000-000088200000}"/>
    <cellStyle name="Normal_1" xfId="541" xr:uid="{00000000-0005-0000-0000-000089200000}"/>
    <cellStyle name="Normal_100%RENTS" xfId="542" xr:uid="{00000000-0005-0000-0000-00008A200000}"/>
    <cellStyle name="Normal_Contact  Development Universal Application 8-02" xfId="8730" xr:uid="{A5B343C8-9090-46F8-82A8-7207A5343ECC}"/>
    <cellStyle name="Normal_CTCAC 9% Application 7-18-07 practice run 3" xfId="543" xr:uid="{00000000-0005-0000-0000-00008C200000}"/>
    <cellStyle name="Normal_CTCAC 9% Application 7-18-07 practice run 3 2 2" xfId="4497" xr:uid="{00000000-0005-0000-0000-00008E200000}"/>
    <cellStyle name="Normal_CTCAC 9% Application 7-18-07 practice run 3 3" xfId="1834" xr:uid="{00000000-0005-0000-0000-00008F200000}"/>
    <cellStyle name="Note 2" xfId="544" xr:uid="{00000000-0005-0000-0000-000090200000}"/>
    <cellStyle name="Note 2 2" xfId="545" xr:uid="{00000000-0005-0000-0000-000091200000}"/>
    <cellStyle name="Note 2 2 10" xfId="2824" xr:uid="{00000000-0005-0000-0000-000092200000}"/>
    <cellStyle name="Note 2 2 10 2" xfId="7047" xr:uid="{00000000-0005-0000-0000-000093200000}"/>
    <cellStyle name="Note 2 2 11" xfId="4902" xr:uid="{00000000-0005-0000-0000-000094200000}"/>
    <cellStyle name="Note 2 2 2" xfId="546" xr:uid="{00000000-0005-0000-0000-000095200000}"/>
    <cellStyle name="Note 2 2 2 10" xfId="4903" xr:uid="{00000000-0005-0000-0000-000096200000}"/>
    <cellStyle name="Note 2 2 2 2" xfId="547" xr:uid="{00000000-0005-0000-0000-000097200000}"/>
    <cellStyle name="Note 2 2 2 2 2" xfId="1008" xr:uid="{00000000-0005-0000-0000-000098200000}"/>
    <cellStyle name="Note 2 2 2 2 2 2" xfId="3240" xr:uid="{00000000-0005-0000-0000-000099200000}"/>
    <cellStyle name="Note 2 2 2 2 2 2 2" xfId="7462" xr:uid="{00000000-0005-0000-0000-00009A200000}"/>
    <cellStyle name="Note 2 2 2 2 2 3" xfId="5317" xr:uid="{00000000-0005-0000-0000-00009B200000}"/>
    <cellStyle name="Note 2 2 2 2 3" xfId="1423" xr:uid="{00000000-0005-0000-0000-00009C200000}"/>
    <cellStyle name="Note 2 2 2 2 3 2" xfId="3653" xr:uid="{00000000-0005-0000-0000-00009D200000}"/>
    <cellStyle name="Note 2 2 2 2 3 2 2" xfId="7875" xr:uid="{00000000-0005-0000-0000-00009E200000}"/>
    <cellStyle name="Note 2 2 2 2 3 3" xfId="5730" xr:uid="{00000000-0005-0000-0000-00009F200000}"/>
    <cellStyle name="Note 2 2 2 2 4" xfId="1837" xr:uid="{00000000-0005-0000-0000-0000A0200000}"/>
    <cellStyle name="Note 2 2 2 2 4 2" xfId="4066" xr:uid="{00000000-0005-0000-0000-0000A1200000}"/>
    <cellStyle name="Note 2 2 2 2 4 2 2" xfId="8288" xr:uid="{00000000-0005-0000-0000-0000A2200000}"/>
    <cellStyle name="Note 2 2 2 2 4 3" xfId="6143" xr:uid="{00000000-0005-0000-0000-0000A3200000}"/>
    <cellStyle name="Note 2 2 2 2 5" xfId="2250" xr:uid="{00000000-0005-0000-0000-0000A4200000}"/>
    <cellStyle name="Note 2 2 2 2 5 2" xfId="4479" xr:uid="{00000000-0005-0000-0000-0000A5200000}"/>
    <cellStyle name="Note 2 2 2 2 5 2 2" xfId="8701" xr:uid="{00000000-0005-0000-0000-0000A6200000}"/>
    <cellStyle name="Note 2 2 2 2 5 3" xfId="6556" xr:uid="{00000000-0005-0000-0000-0000A7200000}"/>
    <cellStyle name="Note 2 2 2 2 6" xfId="2686" xr:uid="{00000000-0005-0000-0000-0000A8200000}"/>
    <cellStyle name="Note 2 2 2 2 6 2" xfId="6969" xr:uid="{00000000-0005-0000-0000-0000A9200000}"/>
    <cellStyle name="Note 2 2 2 2 7" xfId="2745" xr:uid="{00000000-0005-0000-0000-0000AA200000}"/>
    <cellStyle name="Note 2 2 2 2 8" xfId="2826" xr:uid="{00000000-0005-0000-0000-0000AB200000}"/>
    <cellStyle name="Note 2 2 2 2 8 2" xfId="7049" xr:uid="{00000000-0005-0000-0000-0000AC200000}"/>
    <cellStyle name="Note 2 2 2 2 9" xfId="4904" xr:uid="{00000000-0005-0000-0000-0000AD200000}"/>
    <cellStyle name="Note 2 2 2 3" xfId="1007" xr:uid="{00000000-0005-0000-0000-0000AE200000}"/>
    <cellStyle name="Note 2 2 2 3 2" xfId="3239" xr:uid="{00000000-0005-0000-0000-0000AF200000}"/>
    <cellStyle name="Note 2 2 2 3 2 2" xfId="7461" xr:uid="{00000000-0005-0000-0000-0000B0200000}"/>
    <cellStyle name="Note 2 2 2 3 3" xfId="5316" xr:uid="{00000000-0005-0000-0000-0000B1200000}"/>
    <cellStyle name="Note 2 2 2 4" xfId="1422" xr:uid="{00000000-0005-0000-0000-0000B2200000}"/>
    <cellStyle name="Note 2 2 2 4 2" xfId="3652" xr:uid="{00000000-0005-0000-0000-0000B3200000}"/>
    <cellStyle name="Note 2 2 2 4 2 2" xfId="7874" xr:uid="{00000000-0005-0000-0000-0000B4200000}"/>
    <cellStyle name="Note 2 2 2 4 3" xfId="5729" xr:uid="{00000000-0005-0000-0000-0000B5200000}"/>
    <cellStyle name="Note 2 2 2 5" xfId="1836" xr:uid="{00000000-0005-0000-0000-0000B6200000}"/>
    <cellStyle name="Note 2 2 2 5 2" xfId="4065" xr:uid="{00000000-0005-0000-0000-0000B7200000}"/>
    <cellStyle name="Note 2 2 2 5 2 2" xfId="8287" xr:uid="{00000000-0005-0000-0000-0000B8200000}"/>
    <cellStyle name="Note 2 2 2 5 3" xfId="6142" xr:uid="{00000000-0005-0000-0000-0000B9200000}"/>
    <cellStyle name="Note 2 2 2 6" xfId="2249" xr:uid="{00000000-0005-0000-0000-0000BA200000}"/>
    <cellStyle name="Note 2 2 2 6 2" xfId="4478" xr:uid="{00000000-0005-0000-0000-0000BB200000}"/>
    <cellStyle name="Note 2 2 2 6 2 2" xfId="8700" xr:uid="{00000000-0005-0000-0000-0000BC200000}"/>
    <cellStyle name="Note 2 2 2 6 3" xfId="6555" xr:uid="{00000000-0005-0000-0000-0000BD200000}"/>
    <cellStyle name="Note 2 2 2 7" xfId="2685" xr:uid="{00000000-0005-0000-0000-0000BE200000}"/>
    <cellStyle name="Note 2 2 2 7 2" xfId="6968" xr:uid="{00000000-0005-0000-0000-0000BF200000}"/>
    <cellStyle name="Note 2 2 2 8" xfId="2744" xr:uid="{00000000-0005-0000-0000-0000C0200000}"/>
    <cellStyle name="Note 2 2 2 9" xfId="2825" xr:uid="{00000000-0005-0000-0000-0000C1200000}"/>
    <cellStyle name="Note 2 2 2 9 2" xfId="7048" xr:uid="{00000000-0005-0000-0000-0000C2200000}"/>
    <cellStyle name="Note 2 2 3" xfId="548" xr:uid="{00000000-0005-0000-0000-0000C3200000}"/>
    <cellStyle name="Note 2 2 3 2" xfId="1009" xr:uid="{00000000-0005-0000-0000-0000C4200000}"/>
    <cellStyle name="Note 2 2 3 2 2" xfId="3241" xr:uid="{00000000-0005-0000-0000-0000C5200000}"/>
    <cellStyle name="Note 2 2 3 2 2 2" xfId="7463" xr:uid="{00000000-0005-0000-0000-0000C6200000}"/>
    <cellStyle name="Note 2 2 3 2 3" xfId="5318" xr:uid="{00000000-0005-0000-0000-0000C7200000}"/>
    <cellStyle name="Note 2 2 3 3" xfId="1424" xr:uid="{00000000-0005-0000-0000-0000C8200000}"/>
    <cellStyle name="Note 2 2 3 3 2" xfId="3654" xr:uid="{00000000-0005-0000-0000-0000C9200000}"/>
    <cellStyle name="Note 2 2 3 3 2 2" xfId="7876" xr:uid="{00000000-0005-0000-0000-0000CA200000}"/>
    <cellStyle name="Note 2 2 3 3 3" xfId="5731" xr:uid="{00000000-0005-0000-0000-0000CB200000}"/>
    <cellStyle name="Note 2 2 3 4" xfId="1838" xr:uid="{00000000-0005-0000-0000-0000CC200000}"/>
    <cellStyle name="Note 2 2 3 4 2" xfId="4067" xr:uid="{00000000-0005-0000-0000-0000CD200000}"/>
    <cellStyle name="Note 2 2 3 4 2 2" xfId="8289" xr:uid="{00000000-0005-0000-0000-0000CE200000}"/>
    <cellStyle name="Note 2 2 3 4 3" xfId="6144" xr:uid="{00000000-0005-0000-0000-0000CF200000}"/>
    <cellStyle name="Note 2 2 3 5" xfId="2251" xr:uid="{00000000-0005-0000-0000-0000D0200000}"/>
    <cellStyle name="Note 2 2 3 5 2" xfId="4480" xr:uid="{00000000-0005-0000-0000-0000D1200000}"/>
    <cellStyle name="Note 2 2 3 5 2 2" xfId="8702" xr:uid="{00000000-0005-0000-0000-0000D2200000}"/>
    <cellStyle name="Note 2 2 3 5 3" xfId="6557" xr:uid="{00000000-0005-0000-0000-0000D3200000}"/>
    <cellStyle name="Note 2 2 3 6" xfId="2687" xr:uid="{00000000-0005-0000-0000-0000D4200000}"/>
    <cellStyle name="Note 2 2 3 6 2" xfId="6970" xr:uid="{00000000-0005-0000-0000-0000D5200000}"/>
    <cellStyle name="Note 2 2 3 7" xfId="2746" xr:uid="{00000000-0005-0000-0000-0000D6200000}"/>
    <cellStyle name="Note 2 2 3 8" xfId="2827" xr:uid="{00000000-0005-0000-0000-0000D7200000}"/>
    <cellStyle name="Note 2 2 3 8 2" xfId="7050" xr:uid="{00000000-0005-0000-0000-0000D8200000}"/>
    <cellStyle name="Note 2 2 3 9" xfId="4905" xr:uid="{00000000-0005-0000-0000-0000D9200000}"/>
    <cellStyle name="Note 2 2 4" xfId="1006" xr:uid="{00000000-0005-0000-0000-0000DA200000}"/>
    <cellStyle name="Note 2 2 4 2" xfId="3238" xr:uid="{00000000-0005-0000-0000-0000DB200000}"/>
    <cellStyle name="Note 2 2 4 2 2" xfId="7460" xr:uid="{00000000-0005-0000-0000-0000DC200000}"/>
    <cellStyle name="Note 2 2 4 3" xfId="5315" xr:uid="{00000000-0005-0000-0000-0000DD200000}"/>
    <cellStyle name="Note 2 2 5" xfId="1421" xr:uid="{00000000-0005-0000-0000-0000DE200000}"/>
    <cellStyle name="Note 2 2 5 2" xfId="3651" xr:uid="{00000000-0005-0000-0000-0000DF200000}"/>
    <cellStyle name="Note 2 2 5 2 2" xfId="7873" xr:uid="{00000000-0005-0000-0000-0000E0200000}"/>
    <cellStyle name="Note 2 2 5 3" xfId="5728" xr:uid="{00000000-0005-0000-0000-0000E1200000}"/>
    <cellStyle name="Note 2 2 6" xfId="1835" xr:uid="{00000000-0005-0000-0000-0000E2200000}"/>
    <cellStyle name="Note 2 2 6 2" xfId="4064" xr:uid="{00000000-0005-0000-0000-0000E3200000}"/>
    <cellStyle name="Note 2 2 6 2 2" xfId="8286" xr:uid="{00000000-0005-0000-0000-0000E4200000}"/>
    <cellStyle name="Note 2 2 6 3" xfId="6141" xr:uid="{00000000-0005-0000-0000-0000E5200000}"/>
    <cellStyle name="Note 2 2 7" xfId="2248" xr:uid="{00000000-0005-0000-0000-0000E6200000}"/>
    <cellStyle name="Note 2 2 7 2" xfId="4477" xr:uid="{00000000-0005-0000-0000-0000E7200000}"/>
    <cellStyle name="Note 2 2 7 2 2" xfId="8699" xr:uid="{00000000-0005-0000-0000-0000E8200000}"/>
    <cellStyle name="Note 2 2 7 3" xfId="6554" xr:uid="{00000000-0005-0000-0000-0000E9200000}"/>
    <cellStyle name="Note 2 2 8" xfId="2684" xr:uid="{00000000-0005-0000-0000-0000EA200000}"/>
    <cellStyle name="Note 2 2 8 2" xfId="6967" xr:uid="{00000000-0005-0000-0000-0000EB200000}"/>
    <cellStyle name="Note 2 2 9" xfId="2743" xr:uid="{00000000-0005-0000-0000-0000EC200000}"/>
    <cellStyle name="Note 2 3" xfId="549" xr:uid="{00000000-0005-0000-0000-0000ED200000}"/>
    <cellStyle name="Note 2 3 10" xfId="4906" xr:uid="{00000000-0005-0000-0000-0000EE200000}"/>
    <cellStyle name="Note 2 3 2" xfId="550" xr:uid="{00000000-0005-0000-0000-0000EF200000}"/>
    <cellStyle name="Note 2 3 2 2" xfId="1011" xr:uid="{00000000-0005-0000-0000-0000F0200000}"/>
    <cellStyle name="Note 2 3 2 2 2" xfId="3243" xr:uid="{00000000-0005-0000-0000-0000F1200000}"/>
    <cellStyle name="Note 2 3 2 2 2 2" xfId="7465" xr:uid="{00000000-0005-0000-0000-0000F2200000}"/>
    <cellStyle name="Note 2 3 2 2 3" xfId="5320" xr:uid="{00000000-0005-0000-0000-0000F3200000}"/>
    <cellStyle name="Note 2 3 2 3" xfId="1426" xr:uid="{00000000-0005-0000-0000-0000F4200000}"/>
    <cellStyle name="Note 2 3 2 3 2" xfId="3656" xr:uid="{00000000-0005-0000-0000-0000F5200000}"/>
    <cellStyle name="Note 2 3 2 3 2 2" xfId="7878" xr:uid="{00000000-0005-0000-0000-0000F6200000}"/>
    <cellStyle name="Note 2 3 2 3 3" xfId="5733" xr:uid="{00000000-0005-0000-0000-0000F7200000}"/>
    <cellStyle name="Note 2 3 2 4" xfId="1840" xr:uid="{00000000-0005-0000-0000-0000F8200000}"/>
    <cellStyle name="Note 2 3 2 4 2" xfId="4069" xr:uid="{00000000-0005-0000-0000-0000F9200000}"/>
    <cellStyle name="Note 2 3 2 4 2 2" xfId="8291" xr:uid="{00000000-0005-0000-0000-0000FA200000}"/>
    <cellStyle name="Note 2 3 2 4 3" xfId="6146" xr:uid="{00000000-0005-0000-0000-0000FB200000}"/>
    <cellStyle name="Note 2 3 2 5" xfId="2253" xr:uid="{00000000-0005-0000-0000-0000FC200000}"/>
    <cellStyle name="Note 2 3 2 5 2" xfId="4482" xr:uid="{00000000-0005-0000-0000-0000FD200000}"/>
    <cellStyle name="Note 2 3 2 5 2 2" xfId="8704" xr:uid="{00000000-0005-0000-0000-0000FE200000}"/>
    <cellStyle name="Note 2 3 2 5 3" xfId="6559" xr:uid="{00000000-0005-0000-0000-0000FF200000}"/>
    <cellStyle name="Note 2 3 2 6" xfId="2689" xr:uid="{00000000-0005-0000-0000-000000210000}"/>
    <cellStyle name="Note 2 3 2 6 2" xfId="6972" xr:uid="{00000000-0005-0000-0000-000001210000}"/>
    <cellStyle name="Note 2 3 2 7" xfId="2748" xr:uid="{00000000-0005-0000-0000-000002210000}"/>
    <cellStyle name="Note 2 3 2 8" xfId="2829" xr:uid="{00000000-0005-0000-0000-000003210000}"/>
    <cellStyle name="Note 2 3 2 8 2" xfId="7052" xr:uid="{00000000-0005-0000-0000-000004210000}"/>
    <cellStyle name="Note 2 3 2 9" xfId="4907" xr:uid="{00000000-0005-0000-0000-000005210000}"/>
    <cellStyle name="Note 2 3 3" xfId="1010" xr:uid="{00000000-0005-0000-0000-000006210000}"/>
    <cellStyle name="Note 2 3 3 2" xfId="3242" xr:uid="{00000000-0005-0000-0000-000007210000}"/>
    <cellStyle name="Note 2 3 3 2 2" xfId="7464" xr:uid="{00000000-0005-0000-0000-000008210000}"/>
    <cellStyle name="Note 2 3 3 3" xfId="5319" xr:uid="{00000000-0005-0000-0000-000009210000}"/>
    <cellStyle name="Note 2 3 4" xfId="1425" xr:uid="{00000000-0005-0000-0000-00000A210000}"/>
    <cellStyle name="Note 2 3 4 2" xfId="3655" xr:uid="{00000000-0005-0000-0000-00000B210000}"/>
    <cellStyle name="Note 2 3 4 2 2" xfId="7877" xr:uid="{00000000-0005-0000-0000-00000C210000}"/>
    <cellStyle name="Note 2 3 4 3" xfId="5732" xr:uid="{00000000-0005-0000-0000-00000D210000}"/>
    <cellStyle name="Note 2 3 5" xfId="1839" xr:uid="{00000000-0005-0000-0000-00000E210000}"/>
    <cellStyle name="Note 2 3 5 2" xfId="4068" xr:uid="{00000000-0005-0000-0000-00000F210000}"/>
    <cellStyle name="Note 2 3 5 2 2" xfId="8290" xr:uid="{00000000-0005-0000-0000-000010210000}"/>
    <cellStyle name="Note 2 3 5 3" xfId="6145" xr:uid="{00000000-0005-0000-0000-000011210000}"/>
    <cellStyle name="Note 2 3 6" xfId="2252" xr:uid="{00000000-0005-0000-0000-000012210000}"/>
    <cellStyle name="Note 2 3 6 2" xfId="4481" xr:uid="{00000000-0005-0000-0000-000013210000}"/>
    <cellStyle name="Note 2 3 6 2 2" xfId="8703" xr:uid="{00000000-0005-0000-0000-000014210000}"/>
    <cellStyle name="Note 2 3 6 3" xfId="6558" xr:uid="{00000000-0005-0000-0000-000015210000}"/>
    <cellStyle name="Note 2 3 7" xfId="2688" xr:uid="{00000000-0005-0000-0000-000016210000}"/>
    <cellStyle name="Note 2 3 7 2" xfId="6971" xr:uid="{00000000-0005-0000-0000-000017210000}"/>
    <cellStyle name="Note 2 3 8" xfId="2747" xr:uid="{00000000-0005-0000-0000-000018210000}"/>
    <cellStyle name="Note 2 3 9" xfId="2828" xr:uid="{00000000-0005-0000-0000-000019210000}"/>
    <cellStyle name="Note 2 3 9 2" xfId="7051" xr:uid="{00000000-0005-0000-0000-00001A210000}"/>
    <cellStyle name="Note 2 4" xfId="551" xr:uid="{00000000-0005-0000-0000-00001B210000}"/>
    <cellStyle name="Note 2 4 2" xfId="1012" xr:uid="{00000000-0005-0000-0000-00001C210000}"/>
    <cellStyle name="Note 2 4 2 2" xfId="3244" xr:uid="{00000000-0005-0000-0000-00001D210000}"/>
    <cellStyle name="Note 2 4 2 2 2" xfId="7466" xr:uid="{00000000-0005-0000-0000-00001E210000}"/>
    <cellStyle name="Note 2 4 2 3" xfId="5321" xr:uid="{00000000-0005-0000-0000-00001F210000}"/>
    <cellStyle name="Note 2 4 3" xfId="1427" xr:uid="{00000000-0005-0000-0000-000020210000}"/>
    <cellStyle name="Note 2 4 3 2" xfId="3657" xr:uid="{00000000-0005-0000-0000-000021210000}"/>
    <cellStyle name="Note 2 4 3 2 2" xfId="7879" xr:uid="{00000000-0005-0000-0000-000022210000}"/>
    <cellStyle name="Note 2 4 3 3" xfId="5734" xr:uid="{00000000-0005-0000-0000-000023210000}"/>
    <cellStyle name="Note 2 4 4" xfId="1841" xr:uid="{00000000-0005-0000-0000-000024210000}"/>
    <cellStyle name="Note 2 4 4 2" xfId="4070" xr:uid="{00000000-0005-0000-0000-000025210000}"/>
    <cellStyle name="Note 2 4 4 2 2" xfId="8292" xr:uid="{00000000-0005-0000-0000-000026210000}"/>
    <cellStyle name="Note 2 4 4 3" xfId="6147" xr:uid="{00000000-0005-0000-0000-000027210000}"/>
    <cellStyle name="Note 2 4 5" xfId="2254" xr:uid="{00000000-0005-0000-0000-000028210000}"/>
    <cellStyle name="Note 2 4 5 2" xfId="4483" xr:uid="{00000000-0005-0000-0000-000029210000}"/>
    <cellStyle name="Note 2 4 5 2 2" xfId="8705" xr:uid="{00000000-0005-0000-0000-00002A210000}"/>
    <cellStyle name="Note 2 4 5 3" xfId="6560" xr:uid="{00000000-0005-0000-0000-00002B210000}"/>
    <cellStyle name="Note 2 4 6" xfId="2690" xr:uid="{00000000-0005-0000-0000-00002C210000}"/>
    <cellStyle name="Note 2 4 6 2" xfId="6973" xr:uid="{00000000-0005-0000-0000-00002D210000}"/>
    <cellStyle name="Note 2 4 7" xfId="2749" xr:uid="{00000000-0005-0000-0000-00002E210000}"/>
    <cellStyle name="Note 2 4 8" xfId="2830" xr:uid="{00000000-0005-0000-0000-00002F210000}"/>
    <cellStyle name="Note 2 4 8 2" xfId="7053" xr:uid="{00000000-0005-0000-0000-000030210000}"/>
    <cellStyle name="Note 2 4 9" xfId="4908" xr:uid="{00000000-0005-0000-0000-000031210000}"/>
    <cellStyle name="Note 2 5" xfId="552" xr:uid="{00000000-0005-0000-0000-000032210000}"/>
    <cellStyle name="Note 2 5 2" xfId="1013" xr:uid="{00000000-0005-0000-0000-000033210000}"/>
    <cellStyle name="Note 2 5 2 2" xfId="3245" xr:uid="{00000000-0005-0000-0000-000034210000}"/>
    <cellStyle name="Note 2 5 2 2 2" xfId="7467" xr:uid="{00000000-0005-0000-0000-000035210000}"/>
    <cellStyle name="Note 2 5 2 3" xfId="5322" xr:uid="{00000000-0005-0000-0000-000036210000}"/>
    <cellStyle name="Note 2 5 3" xfId="1428" xr:uid="{00000000-0005-0000-0000-000037210000}"/>
    <cellStyle name="Note 2 5 3 2" xfId="3658" xr:uid="{00000000-0005-0000-0000-000038210000}"/>
    <cellStyle name="Note 2 5 3 2 2" xfId="7880" xr:uid="{00000000-0005-0000-0000-000039210000}"/>
    <cellStyle name="Note 2 5 3 3" xfId="5735" xr:uid="{00000000-0005-0000-0000-00003A210000}"/>
    <cellStyle name="Note 2 5 4" xfId="1842" xr:uid="{00000000-0005-0000-0000-00003B210000}"/>
    <cellStyle name="Note 2 5 4 2" xfId="4071" xr:uid="{00000000-0005-0000-0000-00003C210000}"/>
    <cellStyle name="Note 2 5 4 2 2" xfId="8293" xr:uid="{00000000-0005-0000-0000-00003D210000}"/>
    <cellStyle name="Note 2 5 4 3" xfId="6148" xr:uid="{00000000-0005-0000-0000-00003E210000}"/>
    <cellStyle name="Note 2 5 5" xfId="2255" xr:uid="{00000000-0005-0000-0000-00003F210000}"/>
    <cellStyle name="Note 2 5 5 2" xfId="4484" xr:uid="{00000000-0005-0000-0000-000040210000}"/>
    <cellStyle name="Note 2 5 5 2 2" xfId="8706" xr:uid="{00000000-0005-0000-0000-000041210000}"/>
    <cellStyle name="Note 2 5 5 3" xfId="6561" xr:uid="{00000000-0005-0000-0000-000042210000}"/>
    <cellStyle name="Note 2 5 6" xfId="2691" xr:uid="{00000000-0005-0000-0000-000043210000}"/>
    <cellStyle name="Note 2 5 6 2" xfId="6974" xr:uid="{00000000-0005-0000-0000-000044210000}"/>
    <cellStyle name="Note 2 5 7" xfId="2750" xr:uid="{00000000-0005-0000-0000-000045210000}"/>
    <cellStyle name="Note 2 5 8" xfId="2831" xr:uid="{00000000-0005-0000-0000-000046210000}"/>
    <cellStyle name="Note 2 5 8 2" xfId="7054" xr:uid="{00000000-0005-0000-0000-000047210000}"/>
    <cellStyle name="Note 2 5 9" xfId="4909" xr:uid="{00000000-0005-0000-0000-000048210000}"/>
    <cellStyle name="Note 3" xfId="553" xr:uid="{00000000-0005-0000-0000-000049210000}"/>
    <cellStyle name="Note 3 2" xfId="554" xr:uid="{00000000-0005-0000-0000-00004A210000}"/>
    <cellStyle name="Note 3 2 10" xfId="2832" xr:uid="{00000000-0005-0000-0000-00004B210000}"/>
    <cellStyle name="Note 3 2 10 2" xfId="7055" xr:uid="{00000000-0005-0000-0000-00004C210000}"/>
    <cellStyle name="Note 3 2 11" xfId="4910" xr:uid="{00000000-0005-0000-0000-00004D210000}"/>
    <cellStyle name="Note 3 2 2" xfId="555" xr:uid="{00000000-0005-0000-0000-00004E210000}"/>
    <cellStyle name="Note 3 2 2 10" xfId="4911" xr:uid="{00000000-0005-0000-0000-00004F210000}"/>
    <cellStyle name="Note 3 2 2 2" xfId="556" xr:uid="{00000000-0005-0000-0000-000050210000}"/>
    <cellStyle name="Note 3 2 2 2 2" xfId="1016" xr:uid="{00000000-0005-0000-0000-000051210000}"/>
    <cellStyle name="Note 3 2 2 2 2 2" xfId="3248" xr:uid="{00000000-0005-0000-0000-000052210000}"/>
    <cellStyle name="Note 3 2 2 2 2 2 2" xfId="7470" xr:uid="{00000000-0005-0000-0000-000053210000}"/>
    <cellStyle name="Note 3 2 2 2 2 3" xfId="5325" xr:uid="{00000000-0005-0000-0000-000054210000}"/>
    <cellStyle name="Note 3 2 2 2 3" xfId="1431" xr:uid="{00000000-0005-0000-0000-000055210000}"/>
    <cellStyle name="Note 3 2 2 2 3 2" xfId="3661" xr:uid="{00000000-0005-0000-0000-000056210000}"/>
    <cellStyle name="Note 3 2 2 2 3 2 2" xfId="7883" xr:uid="{00000000-0005-0000-0000-000057210000}"/>
    <cellStyle name="Note 3 2 2 2 3 3" xfId="5738" xr:uid="{00000000-0005-0000-0000-000058210000}"/>
    <cellStyle name="Note 3 2 2 2 4" xfId="1845" xr:uid="{00000000-0005-0000-0000-000059210000}"/>
    <cellStyle name="Note 3 2 2 2 4 2" xfId="4074" xr:uid="{00000000-0005-0000-0000-00005A210000}"/>
    <cellStyle name="Note 3 2 2 2 4 2 2" xfId="8296" xr:uid="{00000000-0005-0000-0000-00005B210000}"/>
    <cellStyle name="Note 3 2 2 2 4 3" xfId="6151" xr:uid="{00000000-0005-0000-0000-00005C210000}"/>
    <cellStyle name="Note 3 2 2 2 5" xfId="2258" xr:uid="{00000000-0005-0000-0000-00005D210000}"/>
    <cellStyle name="Note 3 2 2 2 5 2" xfId="4487" xr:uid="{00000000-0005-0000-0000-00005E210000}"/>
    <cellStyle name="Note 3 2 2 2 5 2 2" xfId="8709" xr:uid="{00000000-0005-0000-0000-00005F210000}"/>
    <cellStyle name="Note 3 2 2 2 5 3" xfId="6564" xr:uid="{00000000-0005-0000-0000-000060210000}"/>
    <cellStyle name="Note 3 2 2 2 6" xfId="2694" xr:uid="{00000000-0005-0000-0000-000061210000}"/>
    <cellStyle name="Note 3 2 2 2 6 2" xfId="6977" xr:uid="{00000000-0005-0000-0000-000062210000}"/>
    <cellStyle name="Note 3 2 2 2 7" xfId="2753" xr:uid="{00000000-0005-0000-0000-000063210000}"/>
    <cellStyle name="Note 3 2 2 2 8" xfId="2834" xr:uid="{00000000-0005-0000-0000-000064210000}"/>
    <cellStyle name="Note 3 2 2 2 8 2" xfId="7057" xr:uid="{00000000-0005-0000-0000-000065210000}"/>
    <cellStyle name="Note 3 2 2 2 9" xfId="4912" xr:uid="{00000000-0005-0000-0000-000066210000}"/>
    <cellStyle name="Note 3 2 2 3" xfId="1015" xr:uid="{00000000-0005-0000-0000-000067210000}"/>
    <cellStyle name="Note 3 2 2 3 2" xfId="3247" xr:uid="{00000000-0005-0000-0000-000068210000}"/>
    <cellStyle name="Note 3 2 2 3 2 2" xfId="7469" xr:uid="{00000000-0005-0000-0000-000069210000}"/>
    <cellStyle name="Note 3 2 2 3 3" xfId="5324" xr:uid="{00000000-0005-0000-0000-00006A210000}"/>
    <cellStyle name="Note 3 2 2 4" xfId="1430" xr:uid="{00000000-0005-0000-0000-00006B210000}"/>
    <cellStyle name="Note 3 2 2 4 2" xfId="3660" xr:uid="{00000000-0005-0000-0000-00006C210000}"/>
    <cellStyle name="Note 3 2 2 4 2 2" xfId="7882" xr:uid="{00000000-0005-0000-0000-00006D210000}"/>
    <cellStyle name="Note 3 2 2 4 3" xfId="5737" xr:uid="{00000000-0005-0000-0000-00006E210000}"/>
    <cellStyle name="Note 3 2 2 5" xfId="1844" xr:uid="{00000000-0005-0000-0000-00006F210000}"/>
    <cellStyle name="Note 3 2 2 5 2" xfId="4073" xr:uid="{00000000-0005-0000-0000-000070210000}"/>
    <cellStyle name="Note 3 2 2 5 2 2" xfId="8295" xr:uid="{00000000-0005-0000-0000-000071210000}"/>
    <cellStyle name="Note 3 2 2 5 3" xfId="6150" xr:uid="{00000000-0005-0000-0000-000072210000}"/>
    <cellStyle name="Note 3 2 2 6" xfId="2257" xr:uid="{00000000-0005-0000-0000-000073210000}"/>
    <cellStyle name="Note 3 2 2 6 2" xfId="4486" xr:uid="{00000000-0005-0000-0000-000074210000}"/>
    <cellStyle name="Note 3 2 2 6 2 2" xfId="8708" xr:uid="{00000000-0005-0000-0000-000075210000}"/>
    <cellStyle name="Note 3 2 2 6 3" xfId="6563" xr:uid="{00000000-0005-0000-0000-000076210000}"/>
    <cellStyle name="Note 3 2 2 7" xfId="2693" xr:uid="{00000000-0005-0000-0000-000077210000}"/>
    <cellStyle name="Note 3 2 2 7 2" xfId="6976" xr:uid="{00000000-0005-0000-0000-000078210000}"/>
    <cellStyle name="Note 3 2 2 8" xfId="2752" xr:uid="{00000000-0005-0000-0000-000079210000}"/>
    <cellStyle name="Note 3 2 2 9" xfId="2833" xr:uid="{00000000-0005-0000-0000-00007A210000}"/>
    <cellStyle name="Note 3 2 2 9 2" xfId="7056" xr:uid="{00000000-0005-0000-0000-00007B210000}"/>
    <cellStyle name="Note 3 2 3" xfId="557" xr:uid="{00000000-0005-0000-0000-00007C210000}"/>
    <cellStyle name="Note 3 2 3 2" xfId="1017" xr:uid="{00000000-0005-0000-0000-00007D210000}"/>
    <cellStyle name="Note 3 2 3 2 2" xfId="3249" xr:uid="{00000000-0005-0000-0000-00007E210000}"/>
    <cellStyle name="Note 3 2 3 2 2 2" xfId="7471" xr:uid="{00000000-0005-0000-0000-00007F210000}"/>
    <cellStyle name="Note 3 2 3 2 3" xfId="5326" xr:uid="{00000000-0005-0000-0000-000080210000}"/>
    <cellStyle name="Note 3 2 3 3" xfId="1432" xr:uid="{00000000-0005-0000-0000-000081210000}"/>
    <cellStyle name="Note 3 2 3 3 2" xfId="3662" xr:uid="{00000000-0005-0000-0000-000082210000}"/>
    <cellStyle name="Note 3 2 3 3 2 2" xfId="7884" xr:uid="{00000000-0005-0000-0000-000083210000}"/>
    <cellStyle name="Note 3 2 3 3 3" xfId="5739" xr:uid="{00000000-0005-0000-0000-000084210000}"/>
    <cellStyle name="Note 3 2 3 4" xfId="1846" xr:uid="{00000000-0005-0000-0000-000085210000}"/>
    <cellStyle name="Note 3 2 3 4 2" xfId="4075" xr:uid="{00000000-0005-0000-0000-000086210000}"/>
    <cellStyle name="Note 3 2 3 4 2 2" xfId="8297" xr:uid="{00000000-0005-0000-0000-000087210000}"/>
    <cellStyle name="Note 3 2 3 4 3" xfId="6152" xr:uid="{00000000-0005-0000-0000-000088210000}"/>
    <cellStyle name="Note 3 2 3 5" xfId="2259" xr:uid="{00000000-0005-0000-0000-000089210000}"/>
    <cellStyle name="Note 3 2 3 5 2" xfId="4488" xr:uid="{00000000-0005-0000-0000-00008A210000}"/>
    <cellStyle name="Note 3 2 3 5 2 2" xfId="8710" xr:uid="{00000000-0005-0000-0000-00008B210000}"/>
    <cellStyle name="Note 3 2 3 5 3" xfId="6565" xr:uid="{00000000-0005-0000-0000-00008C210000}"/>
    <cellStyle name="Note 3 2 3 6" xfId="2695" xr:uid="{00000000-0005-0000-0000-00008D210000}"/>
    <cellStyle name="Note 3 2 3 6 2" xfId="6978" xr:uid="{00000000-0005-0000-0000-00008E210000}"/>
    <cellStyle name="Note 3 2 3 7" xfId="2754" xr:uid="{00000000-0005-0000-0000-00008F210000}"/>
    <cellStyle name="Note 3 2 3 8" xfId="2835" xr:uid="{00000000-0005-0000-0000-000090210000}"/>
    <cellStyle name="Note 3 2 3 8 2" xfId="7058" xr:uid="{00000000-0005-0000-0000-000091210000}"/>
    <cellStyle name="Note 3 2 3 9" xfId="4913" xr:uid="{00000000-0005-0000-0000-000092210000}"/>
    <cellStyle name="Note 3 2 4" xfId="1014" xr:uid="{00000000-0005-0000-0000-000093210000}"/>
    <cellStyle name="Note 3 2 4 2" xfId="3246" xr:uid="{00000000-0005-0000-0000-000094210000}"/>
    <cellStyle name="Note 3 2 4 2 2" xfId="7468" xr:uid="{00000000-0005-0000-0000-000095210000}"/>
    <cellStyle name="Note 3 2 4 3" xfId="5323" xr:uid="{00000000-0005-0000-0000-000096210000}"/>
    <cellStyle name="Note 3 2 5" xfId="1429" xr:uid="{00000000-0005-0000-0000-000097210000}"/>
    <cellStyle name="Note 3 2 5 2" xfId="3659" xr:uid="{00000000-0005-0000-0000-000098210000}"/>
    <cellStyle name="Note 3 2 5 2 2" xfId="7881" xr:uid="{00000000-0005-0000-0000-000099210000}"/>
    <cellStyle name="Note 3 2 5 3" xfId="5736" xr:uid="{00000000-0005-0000-0000-00009A210000}"/>
    <cellStyle name="Note 3 2 6" xfId="1843" xr:uid="{00000000-0005-0000-0000-00009B210000}"/>
    <cellStyle name="Note 3 2 6 2" xfId="4072" xr:uid="{00000000-0005-0000-0000-00009C210000}"/>
    <cellStyle name="Note 3 2 6 2 2" xfId="8294" xr:uid="{00000000-0005-0000-0000-00009D210000}"/>
    <cellStyle name="Note 3 2 6 3" xfId="6149" xr:uid="{00000000-0005-0000-0000-00009E210000}"/>
    <cellStyle name="Note 3 2 7" xfId="2256" xr:uid="{00000000-0005-0000-0000-00009F210000}"/>
    <cellStyle name="Note 3 2 7 2" xfId="4485" xr:uid="{00000000-0005-0000-0000-0000A0210000}"/>
    <cellStyle name="Note 3 2 7 2 2" xfId="8707" xr:uid="{00000000-0005-0000-0000-0000A1210000}"/>
    <cellStyle name="Note 3 2 7 3" xfId="6562" xr:uid="{00000000-0005-0000-0000-0000A2210000}"/>
    <cellStyle name="Note 3 2 8" xfId="2692" xr:uid="{00000000-0005-0000-0000-0000A3210000}"/>
    <cellStyle name="Note 3 2 8 2" xfId="6975" xr:uid="{00000000-0005-0000-0000-0000A4210000}"/>
    <cellStyle name="Note 3 2 9" xfId="2751" xr:uid="{00000000-0005-0000-0000-0000A5210000}"/>
    <cellStyle name="Note 3 3" xfId="558" xr:uid="{00000000-0005-0000-0000-0000A6210000}"/>
    <cellStyle name="Note 3 3 10" xfId="4914" xr:uid="{00000000-0005-0000-0000-0000A7210000}"/>
    <cellStyle name="Note 3 3 2" xfId="559" xr:uid="{00000000-0005-0000-0000-0000A8210000}"/>
    <cellStyle name="Note 3 3 2 2" xfId="1019" xr:uid="{00000000-0005-0000-0000-0000A9210000}"/>
    <cellStyle name="Note 3 3 2 2 2" xfId="3251" xr:uid="{00000000-0005-0000-0000-0000AA210000}"/>
    <cellStyle name="Note 3 3 2 2 2 2" xfId="7473" xr:uid="{00000000-0005-0000-0000-0000AB210000}"/>
    <cellStyle name="Note 3 3 2 2 3" xfId="5328" xr:uid="{00000000-0005-0000-0000-0000AC210000}"/>
    <cellStyle name="Note 3 3 2 3" xfId="1434" xr:uid="{00000000-0005-0000-0000-0000AD210000}"/>
    <cellStyle name="Note 3 3 2 3 2" xfId="3664" xr:uid="{00000000-0005-0000-0000-0000AE210000}"/>
    <cellStyle name="Note 3 3 2 3 2 2" xfId="7886" xr:uid="{00000000-0005-0000-0000-0000AF210000}"/>
    <cellStyle name="Note 3 3 2 3 3" xfId="5741" xr:uid="{00000000-0005-0000-0000-0000B0210000}"/>
    <cellStyle name="Note 3 3 2 4" xfId="1848" xr:uid="{00000000-0005-0000-0000-0000B1210000}"/>
    <cellStyle name="Note 3 3 2 4 2" xfId="4077" xr:uid="{00000000-0005-0000-0000-0000B2210000}"/>
    <cellStyle name="Note 3 3 2 4 2 2" xfId="8299" xr:uid="{00000000-0005-0000-0000-0000B3210000}"/>
    <cellStyle name="Note 3 3 2 4 3" xfId="6154" xr:uid="{00000000-0005-0000-0000-0000B4210000}"/>
    <cellStyle name="Note 3 3 2 5" xfId="2261" xr:uid="{00000000-0005-0000-0000-0000B5210000}"/>
    <cellStyle name="Note 3 3 2 5 2" xfId="4490" xr:uid="{00000000-0005-0000-0000-0000B6210000}"/>
    <cellStyle name="Note 3 3 2 5 2 2" xfId="8712" xr:uid="{00000000-0005-0000-0000-0000B7210000}"/>
    <cellStyle name="Note 3 3 2 5 3" xfId="6567" xr:uid="{00000000-0005-0000-0000-0000B8210000}"/>
    <cellStyle name="Note 3 3 2 6" xfId="2697" xr:uid="{00000000-0005-0000-0000-0000B9210000}"/>
    <cellStyle name="Note 3 3 2 6 2" xfId="6980" xr:uid="{00000000-0005-0000-0000-0000BA210000}"/>
    <cellStyle name="Note 3 3 2 7" xfId="2756" xr:uid="{00000000-0005-0000-0000-0000BB210000}"/>
    <cellStyle name="Note 3 3 2 8" xfId="2837" xr:uid="{00000000-0005-0000-0000-0000BC210000}"/>
    <cellStyle name="Note 3 3 2 8 2" xfId="7060" xr:uid="{00000000-0005-0000-0000-0000BD210000}"/>
    <cellStyle name="Note 3 3 2 9" xfId="4915" xr:uid="{00000000-0005-0000-0000-0000BE210000}"/>
    <cellStyle name="Note 3 3 3" xfId="1018" xr:uid="{00000000-0005-0000-0000-0000BF210000}"/>
    <cellStyle name="Note 3 3 3 2" xfId="3250" xr:uid="{00000000-0005-0000-0000-0000C0210000}"/>
    <cellStyle name="Note 3 3 3 2 2" xfId="7472" xr:uid="{00000000-0005-0000-0000-0000C1210000}"/>
    <cellStyle name="Note 3 3 3 3" xfId="5327" xr:uid="{00000000-0005-0000-0000-0000C2210000}"/>
    <cellStyle name="Note 3 3 4" xfId="1433" xr:uid="{00000000-0005-0000-0000-0000C3210000}"/>
    <cellStyle name="Note 3 3 4 2" xfId="3663" xr:uid="{00000000-0005-0000-0000-0000C4210000}"/>
    <cellStyle name="Note 3 3 4 2 2" xfId="7885" xr:uid="{00000000-0005-0000-0000-0000C5210000}"/>
    <cellStyle name="Note 3 3 4 3" xfId="5740" xr:uid="{00000000-0005-0000-0000-0000C6210000}"/>
    <cellStyle name="Note 3 3 5" xfId="1847" xr:uid="{00000000-0005-0000-0000-0000C7210000}"/>
    <cellStyle name="Note 3 3 5 2" xfId="4076" xr:uid="{00000000-0005-0000-0000-0000C8210000}"/>
    <cellStyle name="Note 3 3 5 2 2" xfId="8298" xr:uid="{00000000-0005-0000-0000-0000C9210000}"/>
    <cellStyle name="Note 3 3 5 3" xfId="6153" xr:uid="{00000000-0005-0000-0000-0000CA210000}"/>
    <cellStyle name="Note 3 3 6" xfId="2260" xr:uid="{00000000-0005-0000-0000-0000CB210000}"/>
    <cellStyle name="Note 3 3 6 2" xfId="4489" xr:uid="{00000000-0005-0000-0000-0000CC210000}"/>
    <cellStyle name="Note 3 3 6 2 2" xfId="8711" xr:uid="{00000000-0005-0000-0000-0000CD210000}"/>
    <cellStyle name="Note 3 3 6 3" xfId="6566" xr:uid="{00000000-0005-0000-0000-0000CE210000}"/>
    <cellStyle name="Note 3 3 7" xfId="2696" xr:uid="{00000000-0005-0000-0000-0000CF210000}"/>
    <cellStyle name="Note 3 3 7 2" xfId="6979" xr:uid="{00000000-0005-0000-0000-0000D0210000}"/>
    <cellStyle name="Note 3 3 8" xfId="2755" xr:uid="{00000000-0005-0000-0000-0000D1210000}"/>
    <cellStyle name="Note 3 3 9" xfId="2836" xr:uid="{00000000-0005-0000-0000-0000D2210000}"/>
    <cellStyle name="Note 3 3 9 2" xfId="7059" xr:uid="{00000000-0005-0000-0000-0000D3210000}"/>
    <cellStyle name="Note 3 4" xfId="560" xr:uid="{00000000-0005-0000-0000-0000D4210000}"/>
    <cellStyle name="Note 3 4 2" xfId="1020" xr:uid="{00000000-0005-0000-0000-0000D5210000}"/>
    <cellStyle name="Note 3 4 2 2" xfId="3252" xr:uid="{00000000-0005-0000-0000-0000D6210000}"/>
    <cellStyle name="Note 3 4 2 2 2" xfId="7474" xr:uid="{00000000-0005-0000-0000-0000D7210000}"/>
    <cellStyle name="Note 3 4 2 3" xfId="5329" xr:uid="{00000000-0005-0000-0000-0000D8210000}"/>
    <cellStyle name="Note 3 4 3" xfId="1435" xr:uid="{00000000-0005-0000-0000-0000D9210000}"/>
    <cellStyle name="Note 3 4 3 2" xfId="3665" xr:uid="{00000000-0005-0000-0000-0000DA210000}"/>
    <cellStyle name="Note 3 4 3 2 2" xfId="7887" xr:uid="{00000000-0005-0000-0000-0000DB210000}"/>
    <cellStyle name="Note 3 4 3 3" xfId="5742" xr:uid="{00000000-0005-0000-0000-0000DC210000}"/>
    <cellStyle name="Note 3 4 4" xfId="1849" xr:uid="{00000000-0005-0000-0000-0000DD210000}"/>
    <cellStyle name="Note 3 4 4 2" xfId="4078" xr:uid="{00000000-0005-0000-0000-0000DE210000}"/>
    <cellStyle name="Note 3 4 4 2 2" xfId="8300" xr:uid="{00000000-0005-0000-0000-0000DF210000}"/>
    <cellStyle name="Note 3 4 4 3" xfId="6155" xr:uid="{00000000-0005-0000-0000-0000E0210000}"/>
    <cellStyle name="Note 3 4 5" xfId="2262" xr:uid="{00000000-0005-0000-0000-0000E1210000}"/>
    <cellStyle name="Note 3 4 5 2" xfId="4491" xr:uid="{00000000-0005-0000-0000-0000E2210000}"/>
    <cellStyle name="Note 3 4 5 2 2" xfId="8713" xr:uid="{00000000-0005-0000-0000-0000E3210000}"/>
    <cellStyle name="Note 3 4 5 3" xfId="6568" xr:uid="{00000000-0005-0000-0000-0000E4210000}"/>
    <cellStyle name="Note 3 4 6" xfId="2698" xr:uid="{00000000-0005-0000-0000-0000E5210000}"/>
    <cellStyle name="Note 3 4 6 2" xfId="6981" xr:uid="{00000000-0005-0000-0000-0000E6210000}"/>
    <cellStyle name="Note 3 4 7" xfId="2757" xr:uid="{00000000-0005-0000-0000-0000E7210000}"/>
    <cellStyle name="Note 3 4 8" xfId="2838" xr:uid="{00000000-0005-0000-0000-0000E8210000}"/>
    <cellStyle name="Note 3 4 8 2" xfId="7061" xr:uid="{00000000-0005-0000-0000-0000E9210000}"/>
    <cellStyle name="Note 3 4 9" xfId="4916" xr:uid="{00000000-0005-0000-0000-0000EA210000}"/>
    <cellStyle name="Note 3 5" xfId="561" xr:uid="{00000000-0005-0000-0000-0000EB210000}"/>
    <cellStyle name="Note 3 5 2" xfId="1021" xr:uid="{00000000-0005-0000-0000-0000EC210000}"/>
    <cellStyle name="Note 3 5 2 2" xfId="3253" xr:uid="{00000000-0005-0000-0000-0000ED210000}"/>
    <cellStyle name="Note 3 5 2 2 2" xfId="7475" xr:uid="{00000000-0005-0000-0000-0000EE210000}"/>
    <cellStyle name="Note 3 5 2 3" xfId="5330" xr:uid="{00000000-0005-0000-0000-0000EF210000}"/>
    <cellStyle name="Note 3 5 3" xfId="1436" xr:uid="{00000000-0005-0000-0000-0000F0210000}"/>
    <cellStyle name="Note 3 5 3 2" xfId="3666" xr:uid="{00000000-0005-0000-0000-0000F1210000}"/>
    <cellStyle name="Note 3 5 3 2 2" xfId="7888" xr:uid="{00000000-0005-0000-0000-0000F2210000}"/>
    <cellStyle name="Note 3 5 3 3" xfId="5743" xr:uid="{00000000-0005-0000-0000-0000F3210000}"/>
    <cellStyle name="Note 3 5 4" xfId="1850" xr:uid="{00000000-0005-0000-0000-0000F4210000}"/>
    <cellStyle name="Note 3 5 4 2" xfId="4079" xr:uid="{00000000-0005-0000-0000-0000F5210000}"/>
    <cellStyle name="Note 3 5 4 2 2" xfId="8301" xr:uid="{00000000-0005-0000-0000-0000F6210000}"/>
    <cellStyle name="Note 3 5 4 3" xfId="6156" xr:uid="{00000000-0005-0000-0000-0000F7210000}"/>
    <cellStyle name="Note 3 5 5" xfId="2263" xr:uid="{00000000-0005-0000-0000-0000F8210000}"/>
    <cellStyle name="Note 3 5 5 2" xfId="4492" xr:uid="{00000000-0005-0000-0000-0000F9210000}"/>
    <cellStyle name="Note 3 5 5 2 2" xfId="8714" xr:uid="{00000000-0005-0000-0000-0000FA210000}"/>
    <cellStyle name="Note 3 5 5 3" xfId="6569" xr:uid="{00000000-0005-0000-0000-0000FB210000}"/>
    <cellStyle name="Note 3 5 6" xfId="2699" xr:uid="{00000000-0005-0000-0000-0000FC210000}"/>
    <cellStyle name="Note 3 5 6 2" xfId="6982" xr:uid="{00000000-0005-0000-0000-0000FD210000}"/>
    <cellStyle name="Note 3 5 7" xfId="2758" xr:uid="{00000000-0005-0000-0000-0000FE210000}"/>
    <cellStyle name="Note 3 5 8" xfId="2839" xr:uid="{00000000-0005-0000-0000-0000FF210000}"/>
    <cellStyle name="Note 3 5 8 2" xfId="7062" xr:uid="{00000000-0005-0000-0000-000000220000}"/>
    <cellStyle name="Note 3 5 9" xfId="4917" xr:uid="{00000000-0005-0000-0000-000001220000}"/>
    <cellStyle name="Output" xfId="562" builtinId="21" customBuiltin="1"/>
    <cellStyle name="Output 2" xfId="563" xr:uid="{00000000-0005-0000-0000-000003220000}"/>
    <cellStyle name="Percent" xfId="4494" builtinId="5"/>
    <cellStyle name="Percent 2" xfId="1022" xr:uid="{00000000-0005-0000-0000-000005220000}"/>
    <cellStyle name="Percent 3" xfId="4499" xr:uid="{00000000-0005-0000-0000-000006220000}"/>
    <cellStyle name="Percent 4" xfId="4502" xr:uid="{00000000-0005-0000-0000-000007220000}"/>
    <cellStyle name="Percent 4 2" xfId="8717" xr:uid="{00000000-0005-0000-0000-000008220000}"/>
    <cellStyle name="Percent 4 3" xfId="8720" xr:uid="{D09CD3FC-D632-4B66-A68A-5CC92F993799}"/>
    <cellStyle name="Percent 4 3 2" xfId="8724" xr:uid="{D57AE941-8E59-43F0-AB73-09B3BCCFA234}"/>
    <cellStyle name="Percent 4 3 2 2" xfId="8727" xr:uid="{D24D76A7-D076-4554-9944-551B122393DE}"/>
    <cellStyle name="Percent 4 3 2 2 2" xfId="8732" xr:uid="{46B1AF3B-5386-4863-9AB1-394839948616}"/>
    <cellStyle name="Percent 4 3 2 2 2 2" xfId="8735" xr:uid="{01AAC84A-14E7-486F-AC1F-AA11AA6D0373}"/>
    <cellStyle name="Text Entry" xfId="564" xr:uid="{00000000-0005-0000-0000-000009220000}"/>
    <cellStyle name="Title 2" xfId="565" xr:uid="{00000000-0005-0000-0000-00000A220000}"/>
    <cellStyle name="Title 2 2" xfId="2759" xr:uid="{00000000-0005-0000-0000-00000B220000}"/>
    <cellStyle name="Title 2 3" xfId="2840" xr:uid="{00000000-0005-0000-0000-00000C220000}"/>
    <cellStyle name="Total" xfId="566" builtinId="25" customBuiltin="1"/>
    <cellStyle name="Total 2" xfId="567" xr:uid="{00000000-0005-0000-0000-00000E220000}"/>
    <cellStyle name="Warning Text" xfId="568" builtinId="11" customBuiltin="1"/>
  </cellStyles>
  <dxfs count="123">
    <dxf>
      <font>
        <color theme="0" tint="-0.34998626667073579"/>
      </font>
    </dxf>
    <dxf>
      <font>
        <strike val="0"/>
      </font>
      <fill>
        <patternFill>
          <bgColor rgb="FFFFFF99"/>
        </patternFill>
      </fill>
    </dxf>
    <dxf>
      <fill>
        <patternFill>
          <bgColor theme="0" tint="-4.9989318521683403E-2"/>
        </patternFill>
      </fill>
    </dxf>
    <dxf>
      <font>
        <color theme="0" tint="-0.24994659260841701"/>
      </font>
    </dxf>
    <dxf>
      <fill>
        <patternFill patternType="none">
          <bgColor auto="1"/>
        </patternFill>
      </fill>
      <border>
        <left/>
        <right/>
        <top/>
        <bottom/>
        <vertical/>
        <horizontal/>
      </border>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b/>
        <i val="0"/>
        <strike val="0"/>
        <color theme="9" tint="-0.24994659260841701"/>
      </font>
    </dxf>
    <dxf>
      <font>
        <condense val="0"/>
        <extend val="0"/>
        <color indexed="10"/>
      </font>
    </dxf>
    <dxf>
      <fill>
        <patternFill>
          <bgColor rgb="FFFF0000"/>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ndense val="0"/>
        <extend val="0"/>
        <color indexed="9"/>
      </font>
    </dxf>
    <dxf>
      <font>
        <condense val="0"/>
        <extend val="0"/>
        <color indexed="9"/>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strike val="0"/>
        <color theme="0" tint="-0.24994659260841701"/>
      </font>
      <fill>
        <patternFill patternType="none">
          <bgColor auto="1"/>
        </patternFill>
      </fill>
      <border>
        <left/>
        <right/>
        <top/>
        <bottom/>
      </border>
    </dxf>
    <dxf>
      <font>
        <strike val="0"/>
        <color auto="1"/>
      </font>
      <border>
        <left style="thin">
          <color auto="1"/>
        </left>
        <right style="thin">
          <color auto="1"/>
        </right>
        <top style="thin">
          <color auto="1"/>
        </top>
        <bottom style="thin">
          <color auto="1"/>
        </bottom>
      </border>
    </dxf>
    <dxf>
      <fill>
        <patternFill>
          <bgColor rgb="FFFF0000"/>
        </patternFill>
      </fill>
    </dxf>
    <dxf>
      <fill>
        <patternFill>
          <bgColor rgb="FFFF0000"/>
        </patternFill>
      </fill>
    </dxf>
    <dxf>
      <fill>
        <patternFill>
          <bgColor rgb="FFFF0000"/>
        </patternFill>
      </fill>
    </dxf>
    <dxf>
      <fill>
        <patternFill>
          <bgColor rgb="FFFF0000"/>
        </patternFill>
      </fill>
    </dxf>
    <dxf>
      <font>
        <color theme="0"/>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color auto="1"/>
      </font>
    </dxf>
    <dxf>
      <font>
        <strike val="0"/>
        <color theme="0"/>
      </font>
    </dxf>
    <dxf>
      <fill>
        <patternFill>
          <bgColor rgb="FFFF0000"/>
        </patternFill>
      </fill>
    </dxf>
    <dxf>
      <fill>
        <patternFill>
          <bgColor rgb="FFFF0000"/>
        </patternFill>
      </fill>
    </dxf>
    <dxf>
      <font>
        <strike val="0"/>
        <color auto="1"/>
      </font>
      <fill>
        <patternFill patternType="solid">
          <bgColor rgb="FFFFFF99"/>
        </patternFill>
      </fill>
      <border>
        <left/>
        <right/>
        <top/>
        <bottom style="thin">
          <color auto="1"/>
        </bottom>
      </border>
    </dxf>
    <dxf>
      <font>
        <strike val="0"/>
        <color theme="0" tint="-0.24994659260841701"/>
      </font>
    </dxf>
    <dxf>
      <font>
        <color theme="0" tint="-0.24994659260841701"/>
      </font>
    </dxf>
    <dxf>
      <font>
        <strike val="0"/>
        <color auto="1"/>
      </font>
    </dxf>
    <dxf>
      <fill>
        <patternFill>
          <bgColor rgb="FFFF0000"/>
        </patternFill>
      </fill>
    </dxf>
    <dxf>
      <fill>
        <patternFill>
          <bgColor rgb="FFFF0000"/>
        </patternFill>
      </fill>
    </dxf>
    <dxf>
      <fill>
        <patternFill>
          <bgColor rgb="FFFF0000"/>
        </patternFill>
      </fill>
    </dxf>
    <dxf>
      <font>
        <color theme="0"/>
      </font>
    </dxf>
    <dxf>
      <font>
        <b val="0"/>
        <i val="0"/>
        <strike val="0"/>
        <condense val="0"/>
        <extend val="0"/>
        <outline val="0"/>
        <shadow val="0"/>
        <u val="none"/>
        <vertAlign val="baseline"/>
        <sz val="11"/>
        <color theme="1"/>
        <name val="Arial"/>
        <family val="2"/>
        <scheme val="none"/>
      </font>
      <numFmt numFmtId="0" formatCode="General"/>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 formatCode="0"/>
      <protection locked="0"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3" formatCode="0%"/>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numFmt numFmtId="1" formatCode="0"/>
    </dxf>
    <dxf>
      <font>
        <b val="0"/>
        <i val="0"/>
        <strike val="0"/>
        <condense val="0"/>
        <extend val="0"/>
        <outline val="0"/>
        <shadow val="0"/>
        <u val="none"/>
        <vertAlign val="baseline"/>
        <sz val="10"/>
        <color auto="1"/>
        <name val="Arial"/>
        <family val="2"/>
        <scheme val="none"/>
      </font>
    </dxf>
  </dxfs>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2.xml"/><Relationship Id="rId20" Type="http://schemas.openxmlformats.org/officeDocument/2006/relationships/sheetMetadata" Target="metadata.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externalLink" Target="externalLinks/externalLink1.xml"/><Relationship Id="rId23"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6.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14</xdr:row>
      <xdr:rowOff>0</xdr:rowOff>
    </xdr:from>
    <xdr:to>
      <xdr:col>6</xdr:col>
      <xdr:colOff>407670</xdr:colOff>
      <xdr:row>15</xdr:row>
      <xdr:rowOff>2079</xdr:rowOff>
    </xdr:to>
    <xdr:pic>
      <xdr:nvPicPr>
        <xdr:cNvPr id="2" name="Picture 2">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044835" y="3142211"/>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20</xdr:row>
      <xdr:rowOff>7620</xdr:rowOff>
    </xdr:from>
    <xdr:to>
      <xdr:col>0</xdr:col>
      <xdr:colOff>114300</xdr:colOff>
      <xdr:row>54</xdr:row>
      <xdr:rowOff>76200</xdr:rowOff>
    </xdr:to>
    <xdr:pic>
      <xdr:nvPicPr>
        <xdr:cNvPr id="3" name="Picture 3">
          <a:extLst>
            <a:ext uri="{FF2B5EF4-FFF2-40B4-BE49-F238E27FC236}">
              <a16:creationId xmlns:a16="http://schemas.microsoft.com/office/drawing/2014/main" id="{00000000-0008-0000-02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3939540"/>
          <a:ext cx="0" cy="5438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61</xdr:row>
      <xdr:rowOff>0</xdr:rowOff>
    </xdr:from>
    <xdr:to>
      <xdr:col>0</xdr:col>
      <xdr:colOff>533400</xdr:colOff>
      <xdr:row>69</xdr:row>
      <xdr:rowOff>0</xdr:rowOff>
    </xdr:to>
    <xdr:pic>
      <xdr:nvPicPr>
        <xdr:cNvPr id="4" name="Picture 5">
          <a:extLst>
            <a:ext uri="{FF2B5EF4-FFF2-40B4-BE49-F238E27FC236}">
              <a16:creationId xmlns:a16="http://schemas.microsoft.com/office/drawing/2014/main" id="{00000000-0008-0000-0200-000004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0565476"/>
          <a:ext cx="0"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76200</xdr:colOff>
      <xdr:row>20</xdr:row>
      <xdr:rowOff>0</xdr:rowOff>
    </xdr:from>
    <xdr:to>
      <xdr:col>0</xdr:col>
      <xdr:colOff>76200</xdr:colOff>
      <xdr:row>54</xdr:row>
      <xdr:rowOff>70485</xdr:rowOff>
    </xdr:to>
    <xdr:pic>
      <xdr:nvPicPr>
        <xdr:cNvPr id="5" name="Picture 3">
          <a:extLst>
            <a:ext uri="{FF2B5EF4-FFF2-40B4-BE49-F238E27FC236}">
              <a16:creationId xmlns:a16="http://schemas.microsoft.com/office/drawing/2014/main" id="{00000000-0008-0000-0200-00000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76200" y="3931920"/>
          <a:ext cx="0" cy="5438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525780</xdr:colOff>
      <xdr:row>61</xdr:row>
      <xdr:rowOff>0</xdr:rowOff>
    </xdr:from>
    <xdr:to>
      <xdr:col>0</xdr:col>
      <xdr:colOff>527685</xdr:colOff>
      <xdr:row>69</xdr:row>
      <xdr:rowOff>0</xdr:rowOff>
    </xdr:to>
    <xdr:pic>
      <xdr:nvPicPr>
        <xdr:cNvPr id="6" name="Picture 5">
          <a:extLst>
            <a:ext uri="{FF2B5EF4-FFF2-40B4-BE49-F238E27FC236}">
              <a16:creationId xmlns:a16="http://schemas.microsoft.com/office/drawing/2014/main" id="{00000000-0008-0000-0200-000006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25780" y="10565476"/>
          <a:ext cx="0"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61</xdr:row>
      <xdr:rowOff>0</xdr:rowOff>
    </xdr:from>
    <xdr:to>
      <xdr:col>8</xdr:col>
      <xdr:colOff>11430</xdr:colOff>
      <xdr:row>69</xdr:row>
      <xdr:rowOff>0</xdr:rowOff>
    </xdr:to>
    <xdr:pic>
      <xdr:nvPicPr>
        <xdr:cNvPr id="7" name="Picture 7">
          <a:extLst>
            <a:ext uri="{FF2B5EF4-FFF2-40B4-BE49-F238E27FC236}">
              <a16:creationId xmlns:a16="http://schemas.microsoft.com/office/drawing/2014/main" id="{00000000-0008-0000-0200-000007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606829" y="10565476"/>
          <a:ext cx="4991793"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270510</xdr:colOff>
      <xdr:row>14</xdr:row>
      <xdr:rowOff>0</xdr:rowOff>
    </xdr:from>
    <xdr:to>
      <xdr:col>4</xdr:col>
      <xdr:colOff>148590</xdr:colOff>
      <xdr:row>15</xdr:row>
      <xdr:rowOff>2079</xdr:rowOff>
    </xdr:to>
    <xdr:pic>
      <xdr:nvPicPr>
        <xdr:cNvPr id="8" name="Picture 2">
          <a:extLst>
            <a:ext uri="{FF2B5EF4-FFF2-40B4-BE49-F238E27FC236}">
              <a16:creationId xmlns:a16="http://schemas.microsoft.com/office/drawing/2014/main" id="{00000000-0008-0000-02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984885" y="2733675"/>
          <a:ext cx="2019300" cy="16400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30480</xdr:colOff>
      <xdr:row>20</xdr:row>
      <xdr:rowOff>0</xdr:rowOff>
    </xdr:from>
    <xdr:to>
      <xdr:col>8</xdr:col>
      <xdr:colOff>348615</xdr:colOff>
      <xdr:row>53</xdr:row>
      <xdr:rowOff>81222</xdr:rowOff>
    </xdr:to>
    <xdr:pic>
      <xdr:nvPicPr>
        <xdr:cNvPr id="9" name="Picture 4">
          <a:extLst>
            <a:ext uri="{FF2B5EF4-FFF2-40B4-BE49-F238E27FC236}">
              <a16:creationId xmlns:a16="http://schemas.microsoft.com/office/drawing/2014/main" id="{00000000-0008-0000-0200-000009000000}"/>
            </a:ext>
          </a:extLst>
        </xdr:cNvPr>
        <xdr:cNvPicPr>
          <a:picLocks noChangeAspect="1" noChangeArrowheads="1"/>
        </xdr:cNvPicPr>
      </xdr:nvPicPr>
      <xdr:blipFill rotWithShape="1">
        <a:blip xmlns:r="http://schemas.openxmlformats.org/officeDocument/2006/relationships" r:embed="rId4">
          <a:extLst>
            <a:ext uri="{28A0092B-C50C-407E-A947-70E740481C1C}">
              <a14:useLocalDpi xmlns:a14="http://schemas.microsoft.com/office/drawing/2010/main" val="0"/>
            </a:ext>
          </a:extLst>
        </a:blip>
        <a:srcRect l="15750" t="10970" r="38251" b="37106"/>
        <a:stretch/>
      </xdr:blipFill>
      <xdr:spPr bwMode="auto">
        <a:xfrm>
          <a:off x="30480" y="4123113"/>
          <a:ext cx="6010102" cy="52952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51</xdr:row>
          <xdr:rowOff>0</xdr:rowOff>
        </xdr:from>
        <xdr:to>
          <xdr:col>0</xdr:col>
          <xdr:colOff>9525</xdr:colOff>
          <xdr:row>77</xdr:row>
          <xdr:rowOff>95250</xdr:rowOff>
        </xdr:to>
        <xdr:sp macro="" textlink="">
          <xdr:nvSpPr>
            <xdr:cNvPr id="53249" name="Object 1" hidden="1">
              <a:extLst>
                <a:ext uri="{63B3BB69-23CF-44E3-9099-C40C66FF867C}">
                  <a14:compatExt spid="_x0000_s53249"/>
                </a:ext>
                <a:ext uri="{FF2B5EF4-FFF2-40B4-BE49-F238E27FC236}">
                  <a16:creationId xmlns:a16="http://schemas.microsoft.com/office/drawing/2014/main" id="{00000000-0008-0000-0100-000001D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20</xdr:col>
      <xdr:colOff>89707</xdr:colOff>
      <xdr:row>0</xdr:row>
      <xdr:rowOff>119324</xdr:rowOff>
    </xdr:from>
    <xdr:to>
      <xdr:col>27</xdr:col>
      <xdr:colOff>79375</xdr:colOff>
      <xdr:row>7</xdr:row>
      <xdr:rowOff>2954</xdr:rowOff>
    </xdr:to>
    <xdr:pic>
      <xdr:nvPicPr>
        <xdr:cNvPr id="44278" name="Picture 2">
          <a:extLst>
            <a:ext uri="{FF2B5EF4-FFF2-40B4-BE49-F238E27FC236}">
              <a16:creationId xmlns:a16="http://schemas.microsoft.com/office/drawing/2014/main" id="{00000000-0008-0000-0400-0000F6A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18707" y="119324"/>
          <a:ext cx="1132668" cy="10475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Diana%20Downton\Box\Diana%20Downton\Diana%20Downton\CHDC%20-%20Ephesian%20Snr\Ephesians%205-16-25%20bond%20app.xlsx" TargetMode="External"/><Relationship Id="rId1" Type="http://schemas.openxmlformats.org/officeDocument/2006/relationships/externalLinkPath" Target="/Users/Diana%20Downton/Box/Diana%20Downton/Diana%20Downton/CHDC%20-%20Ephesian%20Snr/Ephesians%205-16-25%20bond%20app.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file:///C:\Users\Diana%20Downton\Box\Diana%20Downton\Diana%20Downton\Eden%20-%20Mitchell%20Park%20Place\TCAC\Mitchell%20Park%20Place%20E-Application%202023-%20add%20commercial%20cash%20flow.xlsx" TargetMode="External"/><Relationship Id="rId1" Type="http://schemas.openxmlformats.org/officeDocument/2006/relationships/externalLinkPath" Target="/Users/Diana%20Downton/Box/Diana%20Downton/Diana%20Downton/Eden%20-%20Mitchell%20Park%20Place/TCAC/Mitchell%20Park%20Place%20E-Application%202023-%20add%20commercial%20cash%20flow.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EVERYTHING"/>
      <sheetName val="SuperNOFA"/>
      <sheetName val="Sheet1"/>
    </sheetNames>
    <sheetDataSet>
      <sheetData sheetId="0">
        <row r="5">
          <cell r="H5">
            <v>6178000</v>
          </cell>
          <cell r="I5">
            <v>6.5000000000000002E-2</v>
          </cell>
        </row>
        <row r="8">
          <cell r="H8">
            <v>3556400</v>
          </cell>
        </row>
        <row r="9">
          <cell r="H9">
            <v>14531301</v>
          </cell>
          <cell r="AA9">
            <v>755</v>
          </cell>
        </row>
        <row r="11">
          <cell r="H11">
            <v>18718944</v>
          </cell>
          <cell r="AA11">
            <v>1055</v>
          </cell>
        </row>
        <row r="12">
          <cell r="AA12">
            <v>1354.3333333333335</v>
          </cell>
        </row>
        <row r="15">
          <cell r="H15">
            <v>1713980.0293851113</v>
          </cell>
        </row>
        <row r="16">
          <cell r="H16">
            <v>1700000</v>
          </cell>
        </row>
        <row r="17">
          <cell r="H17">
            <v>100</v>
          </cell>
        </row>
        <row r="18">
          <cell r="H18">
            <v>26987007</v>
          </cell>
          <cell r="K18">
            <v>2698701</v>
          </cell>
        </row>
        <row r="23">
          <cell r="I23">
            <v>7.2499999999999995E-2</v>
          </cell>
        </row>
        <row r="25">
          <cell r="H25">
            <v>37794904.067323655</v>
          </cell>
        </row>
        <row r="26">
          <cell r="H26">
            <v>10022974.123829201</v>
          </cell>
        </row>
        <row r="31">
          <cell r="H31">
            <v>5715000</v>
          </cell>
          <cell r="J31">
            <v>0</v>
          </cell>
        </row>
        <row r="32">
          <cell r="I32">
            <v>82628.916131802849</v>
          </cell>
          <cell r="J32">
            <v>2371.0838681971468</v>
          </cell>
          <cell r="AC32">
            <v>8640</v>
          </cell>
        </row>
        <row r="34">
          <cell r="I34">
            <v>157480.99309825955</v>
          </cell>
          <cell r="J34">
            <v>4519.0069017404448</v>
          </cell>
        </row>
        <row r="37">
          <cell r="I37">
            <v>117512.90031285868</v>
          </cell>
          <cell r="J37">
            <v>3372.099687141319</v>
          </cell>
        </row>
        <row r="38">
          <cell r="I38">
            <v>486400</v>
          </cell>
          <cell r="J38">
            <v>0</v>
          </cell>
        </row>
        <row r="41">
          <cell r="I41">
            <v>1567169.6266666667</v>
          </cell>
          <cell r="J41">
            <v>0</v>
          </cell>
        </row>
        <row r="42">
          <cell r="I42">
            <v>32996529.427945402</v>
          </cell>
          <cell r="J42">
            <v>1195517.3576685437</v>
          </cell>
        </row>
        <row r="43">
          <cell r="I43">
            <v>571200</v>
          </cell>
        </row>
        <row r="44">
          <cell r="I44">
            <v>3203361.9037310607</v>
          </cell>
          <cell r="J44">
            <v>100571.94050289273</v>
          </cell>
        </row>
        <row r="45">
          <cell r="I45">
            <v>2026283.19</v>
          </cell>
          <cell r="J45">
            <v>58088</v>
          </cell>
        </row>
        <row r="46">
          <cell r="I46">
            <v>847008.17717834504</v>
          </cell>
          <cell r="J46">
            <v>1183.1372390553599</v>
          </cell>
        </row>
        <row r="47">
          <cell r="I47">
            <v>1547433.3748478515</v>
          </cell>
          <cell r="J47">
            <v>2360.7613785600001</v>
          </cell>
        </row>
        <row r="50">
          <cell r="I50">
            <v>1766212.181297167</v>
          </cell>
          <cell r="J50">
            <v>50682.465738833038</v>
          </cell>
        </row>
        <row r="53">
          <cell r="I53">
            <v>509862.62054306082</v>
          </cell>
          <cell r="J53">
            <v>2387.3794569391475</v>
          </cell>
        </row>
        <row r="55">
          <cell r="I55">
            <v>5489093.9340260876</v>
          </cell>
          <cell r="K55">
            <v>2527567.1460235692</v>
          </cell>
        </row>
        <row r="56">
          <cell r="AC56">
            <v>468589.94989674364</v>
          </cell>
        </row>
        <row r="57">
          <cell r="I57">
            <v>396634.08643364639</v>
          </cell>
          <cell r="J57">
            <v>0</v>
          </cell>
          <cell r="K57">
            <v>254979.05556448697</v>
          </cell>
        </row>
        <row r="59">
          <cell r="I59">
            <v>7776.8391653461513</v>
          </cell>
          <cell r="J59">
            <v>223.16083465384912</v>
          </cell>
        </row>
        <row r="60">
          <cell r="I60">
            <v>1458157.3435024032</v>
          </cell>
          <cell r="J60">
            <v>41842.656497596712</v>
          </cell>
        </row>
        <row r="61">
          <cell r="I61">
            <v>77768.391653461513</v>
          </cell>
          <cell r="J61">
            <v>2231.6083465384913</v>
          </cell>
        </row>
        <row r="64">
          <cell r="I64">
            <v>71780</v>
          </cell>
        </row>
        <row r="65">
          <cell r="I65">
            <v>231385.33889514089</v>
          </cell>
          <cell r="K65">
            <v>148747.717861162</v>
          </cell>
        </row>
        <row r="66">
          <cell r="H66">
            <v>25000</v>
          </cell>
          <cell r="I66">
            <v>25000</v>
          </cell>
        </row>
        <row r="71">
          <cell r="I71">
            <v>75000</v>
          </cell>
          <cell r="J71">
            <v>0</v>
          </cell>
          <cell r="K71">
            <v>48214.285714285717</v>
          </cell>
        </row>
        <row r="73">
          <cell r="I73">
            <v>131234.16091521629</v>
          </cell>
          <cell r="J73">
            <v>3765.839084783704</v>
          </cell>
        </row>
        <row r="76">
          <cell r="I76">
            <v>529039.83823224786</v>
          </cell>
        </row>
        <row r="78">
          <cell r="I78">
            <v>144000</v>
          </cell>
        </row>
        <row r="79">
          <cell r="I79">
            <v>183312</v>
          </cell>
        </row>
        <row r="80">
          <cell r="H80">
            <v>856351.83823224786</v>
          </cell>
        </row>
        <row r="81">
          <cell r="I81">
            <v>33537.618900555273</v>
          </cell>
          <cell r="J81">
            <v>962.38109944472433</v>
          </cell>
          <cell r="K81">
            <v>16768.809450277637</v>
          </cell>
        </row>
        <row r="82">
          <cell r="I82">
            <v>2167944.9288371392</v>
          </cell>
          <cell r="J82">
            <v>62210.416020779478</v>
          </cell>
        </row>
        <row r="85">
          <cell r="I85">
            <v>89049.42</v>
          </cell>
        </row>
        <row r="86">
          <cell r="I86">
            <v>194420.97913365377</v>
          </cell>
          <cell r="J86">
            <v>5579.0208663462281</v>
          </cell>
        </row>
        <row r="87">
          <cell r="I87">
            <v>1091517</v>
          </cell>
        </row>
        <row r="88">
          <cell r="I88">
            <v>2050477.3822163059</v>
          </cell>
          <cell r="J88">
            <v>58839.617783694135</v>
          </cell>
        </row>
        <row r="89">
          <cell r="I89">
            <v>15000</v>
          </cell>
          <cell r="J89">
            <v>0</v>
          </cell>
        </row>
        <row r="90">
          <cell r="I90">
            <v>59000</v>
          </cell>
          <cell r="J90">
            <v>0</v>
          </cell>
        </row>
        <row r="91">
          <cell r="I91">
            <v>52007.611918252383</v>
          </cell>
          <cell r="J91">
            <v>1492.3880817476161</v>
          </cell>
        </row>
        <row r="92">
          <cell r="I92">
            <v>60000</v>
          </cell>
          <cell r="J92">
            <v>0</v>
          </cell>
        </row>
        <row r="94">
          <cell r="I94">
            <v>852632.7641387186</v>
          </cell>
          <cell r="J94">
            <v>10678.758606980142</v>
          </cell>
        </row>
        <row r="98">
          <cell r="H98">
            <v>4500000</v>
          </cell>
          <cell r="I98">
            <v>4394899.0502793565</v>
          </cell>
          <cell r="J98">
            <v>105100.94972064323</v>
          </cell>
          <cell r="L98">
            <v>600000</v>
          </cell>
        </row>
        <row r="112">
          <cell r="H112">
            <v>197000</v>
          </cell>
        </row>
        <row r="122">
          <cell r="L122">
            <v>0.54899999999999993</v>
          </cell>
        </row>
        <row r="158">
          <cell r="K158">
            <v>0.84379516224233386</v>
          </cell>
        </row>
      </sheetData>
      <sheetData sheetId="1"/>
      <sheetData sheetId="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Instructions-App Completion"/>
      <sheetName val="Instructions-Electronic Submit"/>
      <sheetName val="Checklist Items"/>
      <sheetName val="Application"/>
      <sheetName val="Sources and Uses Budget"/>
      <sheetName val="Basis &amp; Credits"/>
      <sheetName val="Sources and Basis Breakdown"/>
      <sheetName val="Points System"/>
      <sheetName val="Disaster Credit Tie Breaker"/>
      <sheetName val="Final Tie Breaker "/>
      <sheetName val="15 Year Pro Forma"/>
      <sheetName val="Subsidy Contract Calculation"/>
      <sheetName val="Applicant Notes"/>
      <sheetName val="Post-award Instructions"/>
      <sheetName val="SCE Basis and Credits"/>
      <sheetName val="FCE Basis and Credits"/>
      <sheetName val="Post-award Project Cost Changes"/>
    </sheetNames>
    <sheetDataSet>
      <sheetData sheetId="0"/>
      <sheetData sheetId="1"/>
      <sheetData sheetId="2"/>
      <sheetData sheetId="3">
        <row r="863">
          <cell r="Z863"/>
        </row>
      </sheetData>
      <sheetData sheetId="4"/>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20D12FE9-D671-46AE-8E74-697FC9E00D36}" name="CDLAC_Data" displayName="CDLAC_Data" ref="BD2:BF103" totalsRowShown="0" headerRowDxfId="122">
  <autoFilter ref="BD2:BF103" xr:uid="{20D12FE9-D671-46AE-8E74-697FC9E00D36}"/>
  <tableColumns count="3">
    <tableColumn id="1" xr3:uid="{6D57456F-8765-4265-AAB0-1C6229D75231}" name="Key"/>
    <tableColumn id="2" xr3:uid="{364B4D43-EEAF-424D-B3F3-B1165A9E3181}" name="Value" dataDxfId="121"/>
    <tableColumn id="3" xr3:uid="{8AFDCB5A-5111-47F1-852C-3116971BD5E9}" name="Notes"/>
  </tableColumns>
  <tableStyleInfo name="TableStyleMedium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A6B3E8F7-B28C-4B26-AA8C-01D2EF23D436}" name="Table2" displayName="Table2" ref="BM8:BM13" totalsRowShown="0" headerRowDxfId="120" dataDxfId="119" headerRowCellStyle="Normal 16 3" dataCellStyle="Normal 16 3">
  <autoFilter ref="BM8:BM13" xr:uid="{EC5E3245-E94C-4732-9264-A1FF7840F5A2}"/>
  <tableColumns count="1">
    <tableColumn id="1" xr3:uid="{E87F798D-9094-4F6E-94EB-ABEE95220A01}" name="Construction Type" dataDxfId="118" dataCellStyle="Normal 16 3"/>
  </tableColumns>
  <tableStyleInfo name="TableStyleMedium9"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9417C68-0ADF-4F68-820D-0500DD1931D9}" name="Cdlac" displayName="Cdlac" ref="L19:U54" totalsRowShown="0" headerRowDxfId="117" dataDxfId="116" headerRowCellStyle="Normal 15" dataCellStyle="Normal 15">
  <autoFilter ref="L19:U54" xr:uid="{C9417C68-0ADF-4F68-820D-0500DD1931D9}">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2" xr3:uid="{4A5119DB-DA07-48B8-AFCC-E2765DACE9BE}" name="Bedrooms" dataDxfId="115" dataCellStyle="Normal 15">
      <calculatedColumnFormula>IFERROR(MIN(4,MATCH(Application!B718,UnitSizes,0)-1),"")</calculatedColumnFormula>
    </tableColumn>
    <tableColumn id="3" xr3:uid="{3C170205-C158-4CBB-8CF5-9AF725351349}" name="Quantity" dataDxfId="114" dataCellStyle="Normal 15">
      <calculatedColumnFormula>Application!G718</calculatedColumnFormula>
    </tableColumn>
    <tableColumn id="6" xr3:uid="{7C05B4DE-3AC1-47F3-9C25-D16553367CFA}" name="iAMI" dataDxfId="113" dataCellStyle="Percent">
      <calculatedColumnFormula>Application!AC718</calculatedColumnFormula>
    </tableColumn>
    <tableColumn id="7" xr3:uid="{2B6706B4-1A54-4104-A649-2FE0A4FF8E92}" name="AMI" dataDxfId="112" dataCellStyle="Percent">
      <calculatedColumnFormula>IF(Cdlac[[#This Row],[Quantity]]&gt;0,IF(Cdlac[[#This Row],[Federal]],30%,IF(AND(OR(NOT($G$38),$G$38=""),$G$43),40%,Cdlac[[#This Row],[iAMI]])),"")</calculatedColumnFormula>
    </tableColumn>
    <tableColumn id="8" xr3:uid="{A8EB42BE-4789-45EE-A11C-67C20CB0D91B}" name="Restricted Rent" dataDxfId="111" dataCellStyle="Normal 15">
      <calculatedColumnFormula array="1">IF(Cdlac[[#This Row],[Quantity]]&gt;0,INDEX(TcacRents,$P$18,Cdlac[[#This Row],[Bedrooms]]+1)*Cdlac[[#This Row],[AMI]],"")</calculatedColumnFormula>
    </tableColumn>
    <tableColumn id="1" xr3:uid="{DB79DEA5-8C58-4800-B67F-14CBEB0E0B62}" name="Preservation Rent" dataDxfId="110" dataCellStyle="Normal 15"/>
    <tableColumn id="9" xr3:uid="{E7AC364D-B07B-4A38-B74E-DAE64921E290}" name="Fair Market Rent" dataDxfId="109" dataCellStyle="Normal 15">
      <calculatedColumnFormula array="1">IF(Cdlac[[#This Row],[Quantity]]&gt;0,INDEX(HudFmrs,$P$18,Cdlac[[#This Row],[Bedrooms]]+1),"")</calculatedColumnFormula>
    </tableColumn>
    <tableColumn id="10" xr3:uid="{630C504C-0251-4207-88FB-451973BE380A}" name="Delta" dataDxfId="108" dataCellStyle="Normal 15">
      <calculatedColumnFormula>IF(Cdlac[[#This Row],[Quantity]]&gt;0,MAX(0,Cdlac[[#This Row],[Fair Market Rent]]-IF(AND($G$37,$G$38,$G$38&lt;&gt;"",NOT(Cdlac[[#This Row],[Federal]]),Cdlac[[#This Row],[Preservation Rent]]&lt;&gt;""),Cdlac[[#This Row],[Preservation Rent]],Cdlac[[#This Row],[Restricted Rent]])),"")</calculatedColumnFormula>
    </tableColumn>
    <tableColumn id="11" xr3:uid="{9C619E83-105C-4EED-A831-1DAB5BB5AC88}" name="Population" dataDxfId="107" dataCellStyle="Normal 15">
      <calculatedColumnFormula>IF(Cdlac[[#This Row],[Quantity]]&gt;0,AND(Application!AK718&lt;&gt;"N/A",Application!AK718&lt;&gt;"")*Cdlac[[#This Row],[Quantity]],"")</calculatedColumnFormula>
    </tableColumn>
    <tableColumn id="4" xr3:uid="{5D52F6BE-992B-4621-8785-ED1E8B62A78F}" name="Federal" dataDxfId="106" dataCellStyle="Normal 15">
      <calculatedColumnFormula>AND('Subsidy Contract Calculation'!F4&gt;0,OR('Subsidy Contract Calculation'!C4="Federal",'Subsidy Contract Calculation'!C4="Local - Approved by ED"),Cdlac[[#This Row],[Quantity]]&gt;0)</calculatedColumnFormula>
    </tableColumn>
  </tableColumns>
  <tableStyleInfo name="TableStyleMedium2"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2.bin"/><Relationship Id="rId3" Type="http://schemas.openxmlformats.org/officeDocument/2006/relationships/hyperlink" Target="https://www.treasurer.ca.gov/CTCAC/2025/4-instructions.asp" TargetMode="External"/><Relationship Id="rId7" Type="http://schemas.openxmlformats.org/officeDocument/2006/relationships/hyperlink" Target="https://www.treasurer.ca.gov/ctcac/payment.asp" TargetMode="External"/><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1.bin"/><Relationship Id="rId6" Type="http://schemas.openxmlformats.org/officeDocument/2006/relationships/hyperlink" Target="http://www.treasurer.ca.gov/ctcac/contacts.asp" TargetMode="External"/><Relationship Id="rId5" Type="http://schemas.openxmlformats.org/officeDocument/2006/relationships/hyperlink" Target="http://www.treasurer.ca.gov/ctcac/assignments.asp" TargetMode="External"/><Relationship Id="rId10" Type="http://schemas.openxmlformats.org/officeDocument/2006/relationships/comments" Target="../comments1.xml"/><Relationship Id="rId4" Type="http://schemas.openxmlformats.org/officeDocument/2006/relationships/hyperlink" Target="http://www.treasurer.ca.gov/ctcac/assignments.asp" TargetMode="External"/><Relationship Id="rId9" Type="http://schemas.openxmlformats.org/officeDocument/2006/relationships/vmlDrawing" Target="../drawings/vmlDrawing1.vml"/></Relationships>
</file>

<file path=xl/worksheets/_rels/sheet10.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vmlDrawing" Target="../drawings/vmlDrawing7.vml"/><Relationship Id="rId1" Type="http://schemas.openxmlformats.org/officeDocument/2006/relationships/printerSettings" Target="../printerSettings/printerSettings13.bin"/><Relationship Id="rId4" Type="http://schemas.openxmlformats.org/officeDocument/2006/relationships/comments" Target="../comments6.xml"/></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 Id="rId4" Type="http://schemas.openxmlformats.org/officeDocument/2006/relationships/comments" Target="../comments7.xml"/></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19.bin"/><Relationship Id="rId1" Type="http://schemas.openxmlformats.org/officeDocument/2006/relationships/printerSettings" Target="../printerSettings/printerSettings18.bin"/></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1.bin"/><Relationship Id="rId1" Type="http://schemas.openxmlformats.org/officeDocument/2006/relationships/printerSettings" Target="../printerSettings/printerSettings20.bin"/></Relationships>
</file>

<file path=xl/worksheets/_rels/sheet2.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dlac/contac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hyperlink" Target="http://www.treasurer.ca.gov/ctcac/assignments.asp" TargetMode="External"/><Relationship Id="rId6" Type="http://schemas.openxmlformats.org/officeDocument/2006/relationships/vmlDrawing" Target="../drawings/vmlDrawing2.vml"/><Relationship Id="rId5" Type="http://schemas.openxmlformats.org/officeDocument/2006/relationships/drawing" Target="../drawings/drawing1.xml"/><Relationship Id="rId4" Type="http://schemas.openxmlformats.org/officeDocument/2006/relationships/printerSettings" Target="../printerSettings/printerSettings3.bin"/></Relationships>
</file>

<file path=xl/worksheets/_rels/sheet3.xml.rels><?xml version="1.0" encoding="UTF-8" standalone="yes"?>
<Relationships xmlns="http://schemas.openxmlformats.org/package/2006/relationships"><Relationship Id="rId3" Type="http://schemas.openxmlformats.org/officeDocument/2006/relationships/hyperlink" Target="https://www.treasurer.ca.gov/ctcac/rural-status/" TargetMode="External"/><Relationship Id="rId2" Type="http://schemas.openxmlformats.org/officeDocument/2006/relationships/hyperlink" Target="https://www.treasurer.ca.gov/ctcac/forms/reserve-certification.docx" TargetMode="External"/><Relationship Id="rId1" Type="http://schemas.openxmlformats.org/officeDocument/2006/relationships/hyperlink" Target="https://www.treasurer.ca.gov/ctcac/cuac/index.asp" TargetMode="External"/><Relationship Id="rId4" Type="http://schemas.openxmlformats.org/officeDocument/2006/relationships/printerSettings" Target="../printerSettings/printerSettings4.bin"/></Relationships>
</file>

<file path=xl/worksheets/_rels/sheet4.xml.rels><?xml version="1.0" encoding="UTF-8" standalone="yes"?>
<Relationships xmlns="http://schemas.openxmlformats.org/package/2006/relationships"><Relationship Id="rId8" Type="http://schemas.openxmlformats.org/officeDocument/2006/relationships/table" Target="../tables/table1.xml"/><Relationship Id="rId3" Type="http://schemas.openxmlformats.org/officeDocument/2006/relationships/hyperlink" Target="https://www.treasurer.ca.gov/ctcac/2023/contacts.pdf" TargetMode="External"/><Relationship Id="rId7" Type="http://schemas.openxmlformats.org/officeDocument/2006/relationships/vmlDrawing" Target="../drawings/vmlDrawing3.v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5.bin"/><Relationship Id="rId6" Type="http://schemas.openxmlformats.org/officeDocument/2006/relationships/drawing" Target="../drawings/drawing2.xml"/><Relationship Id="rId5" Type="http://schemas.openxmlformats.org/officeDocument/2006/relationships/printerSettings" Target="../printerSettings/printerSettings6.bin"/><Relationship Id="rId4" Type="http://schemas.openxmlformats.org/officeDocument/2006/relationships/hyperlink" Target="http://www.treasurer.ca.gov/ctcac/2018/lra/contact.pdf" TargetMode="External"/><Relationship Id="rId9" Type="http://schemas.openxmlformats.org/officeDocument/2006/relationships/comments" Target="../comments2.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 Id="rId4" Type="http://schemas.openxmlformats.org/officeDocument/2006/relationships/comments" Target="../comments3.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7.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10.bin"/></Relationships>
</file>

<file path=xl/worksheets/_rels/sheet8.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5.vml"/><Relationship Id="rId1" Type="http://schemas.openxmlformats.org/officeDocument/2006/relationships/printerSettings" Target="../printerSettings/printerSettings11.bin"/></Relationships>
</file>

<file path=xl/worksheets/_rels/sheet9.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6.vml"/><Relationship Id="rId1" Type="http://schemas.openxmlformats.org/officeDocument/2006/relationships/printerSettings" Target="../printerSettings/printerSettings1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dimension ref="A1:AL426"/>
  <sheetViews>
    <sheetView showGridLines="0" workbookViewId="0">
      <selection activeCell="D15" sqref="D15:AK17"/>
    </sheetView>
  </sheetViews>
  <sheetFormatPr defaultColWidth="0" defaultRowHeight="12.75" zeroHeight="1"/>
  <cols>
    <col min="1" max="5" width="2.5703125" customWidth="1"/>
    <col min="6" max="6" width="3" customWidth="1"/>
    <col min="7" max="36" width="2.5703125" customWidth="1"/>
    <col min="37" max="38" width="2.7109375" customWidth="1"/>
    <col min="39" max="16384" width="2.5703125" hidden="1"/>
  </cols>
  <sheetData>
    <row r="1" spans="1:38">
      <c r="A1" s="1234" t="s">
        <v>0</v>
      </c>
      <c r="B1" s="1234"/>
      <c r="C1" s="1234"/>
      <c r="D1" s="1234"/>
      <c r="E1" s="1234"/>
      <c r="F1" s="1234"/>
      <c r="G1" s="1234"/>
      <c r="H1" s="1234"/>
      <c r="I1" s="1234"/>
      <c r="J1" s="1234"/>
      <c r="K1" s="1234"/>
      <c r="L1" s="1234"/>
      <c r="M1" s="1234"/>
      <c r="N1" s="1234"/>
      <c r="O1" s="1234"/>
      <c r="P1" s="1234"/>
      <c r="Q1" s="1234"/>
      <c r="R1" s="1234"/>
      <c r="S1" s="1234"/>
      <c r="T1" s="1234"/>
      <c r="U1" s="1234"/>
      <c r="V1" s="1234"/>
      <c r="W1" s="1234"/>
      <c r="X1" s="1234"/>
      <c r="Y1" s="1234"/>
      <c r="Z1" s="1234"/>
      <c r="AA1" s="1234"/>
      <c r="AB1" s="1234"/>
      <c r="AC1" s="1234"/>
      <c r="AD1" s="1234"/>
      <c r="AE1" s="1234"/>
      <c r="AF1" s="1234"/>
      <c r="AG1" s="1234"/>
      <c r="AH1" s="1234"/>
      <c r="AI1" s="1234"/>
      <c r="AJ1" s="1234"/>
      <c r="AK1" s="1234"/>
      <c r="AL1" s="1234"/>
    </row>
    <row r="2" spans="1:38" ht="13.5" thickBot="1">
      <c r="A2" s="1235"/>
      <c r="B2" s="1235"/>
      <c r="C2" s="1235"/>
      <c r="D2" s="1235"/>
      <c r="E2" s="1235"/>
      <c r="F2" s="1235"/>
      <c r="G2" s="1235"/>
      <c r="H2" s="1235"/>
      <c r="I2" s="1235"/>
      <c r="J2" s="1235"/>
      <c r="K2" s="1235"/>
      <c r="L2" s="1235"/>
      <c r="M2" s="1235"/>
      <c r="N2" s="1235"/>
      <c r="O2" s="1235"/>
      <c r="P2" s="1235"/>
      <c r="Q2" s="1235"/>
      <c r="R2" s="1235"/>
      <c r="S2" s="1235"/>
      <c r="T2" s="1235"/>
      <c r="U2" s="1235"/>
      <c r="V2" s="1235"/>
      <c r="W2" s="1235"/>
      <c r="X2" s="1235"/>
      <c r="Y2" s="1235"/>
      <c r="Z2" s="1235"/>
      <c r="AA2" s="1235"/>
      <c r="AB2" s="1235"/>
      <c r="AC2" s="1235"/>
      <c r="AD2" s="1235"/>
      <c r="AE2" s="1235"/>
      <c r="AF2" s="1235"/>
      <c r="AG2" s="1235"/>
      <c r="AH2" s="1235"/>
      <c r="AI2" s="1235"/>
      <c r="AJ2" s="1235"/>
      <c r="AK2" s="1235"/>
      <c r="AL2" s="1235"/>
    </row>
    <row r="3" spans="1:38" ht="13.5" thickTop="1"/>
    <row r="4" spans="1:38" s="4" customFormat="1">
      <c r="B4" s="9" t="s">
        <v>1</v>
      </c>
      <c r="C4" s="9" t="s">
        <v>2</v>
      </c>
      <c r="D4" s="1098"/>
      <c r="E4" s="1098"/>
      <c r="F4" s="1098"/>
      <c r="G4" s="1098"/>
      <c r="H4" s="1098"/>
      <c r="I4" s="1098"/>
      <c r="J4" s="1098"/>
      <c r="K4" s="1098"/>
      <c r="L4" s="1098"/>
      <c r="M4" s="1098"/>
      <c r="N4" s="1098"/>
      <c r="O4" s="1098"/>
      <c r="P4" s="1098"/>
      <c r="Q4" s="1098"/>
      <c r="R4" s="1098"/>
      <c r="S4" s="1098"/>
      <c r="T4" s="1098"/>
      <c r="U4" s="1098"/>
      <c r="V4" s="1098"/>
      <c r="W4" s="1098"/>
      <c r="X4" s="1098"/>
      <c r="Y4" s="1098"/>
      <c r="Z4" s="1098"/>
      <c r="AA4" s="1098"/>
      <c r="AB4" s="1098"/>
    </row>
    <row r="5" spans="1:38">
      <c r="B5" s="1"/>
      <c r="C5" s="1"/>
      <c r="D5" s="2"/>
      <c r="E5" s="2"/>
      <c r="F5" s="2"/>
      <c r="G5" s="2"/>
      <c r="H5" s="2"/>
      <c r="I5" s="2"/>
      <c r="J5" s="2"/>
      <c r="K5" s="2"/>
      <c r="L5" s="2"/>
      <c r="M5" s="2"/>
      <c r="N5" s="2"/>
      <c r="O5" s="2"/>
      <c r="P5" s="2"/>
      <c r="Q5" s="2"/>
      <c r="R5" s="2"/>
      <c r="S5" s="2"/>
      <c r="T5" s="2"/>
      <c r="U5" s="2"/>
      <c r="V5" s="2"/>
      <c r="W5" s="2"/>
      <c r="X5" s="2"/>
      <c r="Y5" s="2"/>
      <c r="Z5" s="2"/>
      <c r="AA5" s="2"/>
      <c r="AB5" s="2"/>
    </row>
    <row r="6" spans="1:38">
      <c r="A6" s="2"/>
      <c r="C6" s="1" t="s">
        <v>3</v>
      </c>
      <c r="D6" s="1" t="s">
        <v>4</v>
      </c>
      <c r="F6" s="2"/>
      <c r="G6" s="2"/>
      <c r="H6" s="2"/>
      <c r="I6" s="2"/>
      <c r="J6" s="2"/>
      <c r="K6" s="2"/>
      <c r="L6" s="2"/>
      <c r="M6" s="2"/>
      <c r="N6" s="2"/>
      <c r="O6" s="2"/>
      <c r="P6" s="2"/>
      <c r="Q6" s="2"/>
      <c r="R6" s="2"/>
      <c r="S6" s="2"/>
      <c r="T6" s="2"/>
      <c r="U6" s="2"/>
      <c r="V6" s="2"/>
      <c r="W6" s="2"/>
      <c r="X6" s="2"/>
      <c r="Y6" s="2"/>
      <c r="Z6" s="2"/>
      <c r="AA6" s="2"/>
      <c r="AB6" s="2"/>
    </row>
    <row r="7" spans="1:38" ht="13.15" customHeight="1">
      <c r="A7" s="114"/>
      <c r="B7" s="114"/>
      <c r="C7" s="115"/>
      <c r="D7" s="1236" t="s">
        <v>5</v>
      </c>
      <c r="E7" s="1236"/>
      <c r="F7" s="1236"/>
      <c r="G7" s="1236"/>
      <c r="H7" s="1236"/>
      <c r="I7" s="1236"/>
      <c r="J7" s="1236"/>
      <c r="K7" s="1236"/>
      <c r="L7" s="1236"/>
      <c r="M7" s="1236"/>
      <c r="N7" s="1236"/>
      <c r="O7" s="1236"/>
      <c r="P7" s="1236"/>
      <c r="Q7" s="1236"/>
      <c r="R7" s="1236"/>
      <c r="S7" s="1236"/>
      <c r="T7" s="1236"/>
      <c r="U7" s="1236"/>
      <c r="V7" s="1236"/>
      <c r="W7" s="1236"/>
      <c r="X7" s="1236"/>
      <c r="Y7" s="1236"/>
      <c r="Z7" s="1236"/>
      <c r="AA7" s="1236"/>
      <c r="AB7" s="1236"/>
      <c r="AC7" s="1236"/>
      <c r="AD7" s="1236"/>
      <c r="AE7" s="1236"/>
      <c r="AF7" s="1236"/>
      <c r="AG7" s="1236"/>
      <c r="AH7" s="1236"/>
      <c r="AI7" s="1236"/>
      <c r="AJ7" s="1236"/>
      <c r="AK7" s="1236"/>
      <c r="AL7" s="1051"/>
    </row>
    <row r="8" spans="1:38">
      <c r="A8" s="114"/>
      <c r="B8" s="114"/>
      <c r="C8" s="115"/>
      <c r="D8" s="1236"/>
      <c r="E8" s="1236"/>
      <c r="F8" s="1236"/>
      <c r="G8" s="1236"/>
      <c r="H8" s="1236"/>
      <c r="I8" s="1236"/>
      <c r="J8" s="1236"/>
      <c r="K8" s="1236"/>
      <c r="L8" s="1236"/>
      <c r="M8" s="1236"/>
      <c r="N8" s="1236"/>
      <c r="O8" s="1236"/>
      <c r="P8" s="1236"/>
      <c r="Q8" s="1236"/>
      <c r="R8" s="1236"/>
      <c r="S8" s="1236"/>
      <c r="T8" s="1236"/>
      <c r="U8" s="1236"/>
      <c r="V8" s="1236"/>
      <c r="W8" s="1236"/>
      <c r="X8" s="1236"/>
      <c r="Y8" s="1236"/>
      <c r="Z8" s="1236"/>
      <c r="AA8" s="1236"/>
      <c r="AB8" s="1236"/>
      <c r="AC8" s="1236"/>
      <c r="AD8" s="1236"/>
      <c r="AE8" s="1236"/>
      <c r="AF8" s="1236"/>
      <c r="AG8" s="1236"/>
      <c r="AH8" s="1236"/>
      <c r="AI8" s="1236"/>
      <c r="AJ8" s="1236"/>
      <c r="AK8" s="1236"/>
      <c r="AL8" s="1051"/>
    </row>
    <row r="9" spans="1:38">
      <c r="A9" s="114"/>
      <c r="B9" s="114"/>
      <c r="C9" s="115"/>
      <c r="D9" s="1236"/>
      <c r="E9" s="1236"/>
      <c r="F9" s="1236"/>
      <c r="G9" s="1236"/>
      <c r="H9" s="1236"/>
      <c r="I9" s="1236"/>
      <c r="J9" s="1236"/>
      <c r="K9" s="1236"/>
      <c r="L9" s="1236"/>
      <c r="M9" s="1236"/>
      <c r="N9" s="1236"/>
      <c r="O9" s="1236"/>
      <c r="P9" s="1236"/>
      <c r="Q9" s="1236"/>
      <c r="R9" s="1236"/>
      <c r="S9" s="1236"/>
      <c r="T9" s="1236"/>
      <c r="U9" s="1236"/>
      <c r="V9" s="1236"/>
      <c r="W9" s="1236"/>
      <c r="X9" s="1236"/>
      <c r="Y9" s="1236"/>
      <c r="Z9" s="1236"/>
      <c r="AA9" s="1236"/>
      <c r="AB9" s="1236"/>
      <c r="AC9" s="1236"/>
      <c r="AD9" s="1236"/>
      <c r="AE9" s="1236"/>
      <c r="AF9" s="1236"/>
      <c r="AG9" s="1236"/>
      <c r="AH9" s="1236"/>
      <c r="AI9" s="1236"/>
      <c r="AJ9" s="1236"/>
      <c r="AK9" s="1236"/>
      <c r="AL9" s="1051"/>
    </row>
    <row r="10" spans="1:38">
      <c r="A10" s="114"/>
      <c r="B10" s="114"/>
      <c r="C10" s="115"/>
      <c r="D10" s="1051"/>
      <c r="E10" s="1051"/>
      <c r="F10" s="1051"/>
      <c r="G10" s="1051"/>
      <c r="H10" s="1051"/>
      <c r="I10" s="1051"/>
      <c r="J10" s="1051"/>
      <c r="K10" s="1051"/>
      <c r="L10" s="1051"/>
      <c r="M10" s="1051"/>
      <c r="N10" s="1051"/>
      <c r="O10" s="1051"/>
      <c r="P10" s="1051"/>
      <c r="Q10" s="1051"/>
      <c r="R10" s="1051"/>
      <c r="S10" s="1051"/>
      <c r="T10" s="1051"/>
      <c r="U10" s="1051"/>
      <c r="V10" s="1051"/>
      <c r="W10" s="1051"/>
      <c r="X10" s="1051"/>
      <c r="Y10" s="1051"/>
      <c r="Z10" s="1051"/>
      <c r="AA10" s="1051"/>
      <c r="AB10" s="1051"/>
      <c r="AC10" s="1051"/>
      <c r="AD10" s="1051"/>
      <c r="AE10" s="1051"/>
      <c r="AF10" s="1051"/>
      <c r="AG10" s="1051"/>
      <c r="AH10" s="1051"/>
      <c r="AI10" s="1051"/>
      <c r="AJ10" s="1051"/>
      <c r="AK10" s="1051"/>
      <c r="AL10" s="1051"/>
    </row>
    <row r="11" spans="1:38" ht="12.95" customHeight="1">
      <c r="A11" s="114"/>
      <c r="B11" s="114"/>
      <c r="C11" s="115"/>
      <c r="D11" s="1236" t="s">
        <v>6</v>
      </c>
      <c r="E11" s="1236"/>
      <c r="F11" s="1236"/>
      <c r="G11" s="1236"/>
      <c r="H11" s="1236"/>
      <c r="I11" s="1236"/>
      <c r="J11" s="1236"/>
      <c r="K11" s="1236"/>
      <c r="L11" s="1236"/>
      <c r="M11" s="1236"/>
      <c r="N11" s="1236"/>
      <c r="O11" s="1236"/>
      <c r="P11" s="1236"/>
      <c r="Q11" s="1236"/>
      <c r="R11" s="1236"/>
      <c r="S11" s="1236"/>
      <c r="T11" s="1236"/>
      <c r="U11" s="1236"/>
      <c r="V11" s="1236"/>
      <c r="W11" s="1236"/>
      <c r="X11" s="1236"/>
      <c r="Y11" s="1236"/>
      <c r="Z11" s="1236"/>
      <c r="AA11" s="1236"/>
      <c r="AB11" s="1236"/>
      <c r="AC11" s="1236"/>
      <c r="AD11" s="1236"/>
      <c r="AE11" s="1236"/>
      <c r="AF11" s="1236"/>
      <c r="AG11" s="1236"/>
      <c r="AH11" s="1236"/>
      <c r="AI11" s="1236"/>
      <c r="AJ11" s="1236"/>
      <c r="AK11" s="1236"/>
      <c r="AL11" s="1051"/>
    </row>
    <row r="12" spans="1:38">
      <c r="A12" s="114"/>
      <c r="B12" s="114"/>
      <c r="C12" s="115"/>
      <c r="D12" s="1236"/>
      <c r="E12" s="1236"/>
      <c r="F12" s="1236"/>
      <c r="G12" s="1236"/>
      <c r="H12" s="1236"/>
      <c r="I12" s="1236"/>
      <c r="J12" s="1236"/>
      <c r="K12" s="1236"/>
      <c r="L12" s="1236"/>
      <c r="M12" s="1236"/>
      <c r="N12" s="1236"/>
      <c r="O12" s="1236"/>
      <c r="P12" s="1236"/>
      <c r="Q12" s="1236"/>
      <c r="R12" s="1236"/>
      <c r="S12" s="1236"/>
      <c r="T12" s="1236"/>
      <c r="U12" s="1236"/>
      <c r="V12" s="1236"/>
      <c r="W12" s="1236"/>
      <c r="X12" s="1236"/>
      <c r="Y12" s="1236"/>
      <c r="Z12" s="1236"/>
      <c r="AA12" s="1236"/>
      <c r="AB12" s="1236"/>
      <c r="AC12" s="1236"/>
      <c r="AD12" s="1236"/>
      <c r="AE12" s="1236"/>
      <c r="AF12" s="1236"/>
      <c r="AG12" s="1236"/>
      <c r="AH12" s="1236"/>
      <c r="AI12" s="1236"/>
      <c r="AJ12" s="1236"/>
      <c r="AK12" s="1236"/>
      <c r="AL12" s="1051"/>
    </row>
    <row r="13" spans="1:38">
      <c r="A13" s="114"/>
      <c r="B13" s="114"/>
      <c r="C13" s="115"/>
      <c r="D13" s="1236"/>
      <c r="E13" s="1236"/>
      <c r="F13" s="1236"/>
      <c r="G13" s="1236"/>
      <c r="H13" s="1236"/>
      <c r="I13" s="1236"/>
      <c r="J13" s="1236"/>
      <c r="K13" s="1236"/>
      <c r="L13" s="1236"/>
      <c r="M13" s="1236"/>
      <c r="N13" s="1236"/>
      <c r="O13" s="1236"/>
      <c r="P13" s="1236"/>
      <c r="Q13" s="1236"/>
      <c r="R13" s="1236"/>
      <c r="S13" s="1236"/>
      <c r="T13" s="1236"/>
      <c r="U13" s="1236"/>
      <c r="V13" s="1236"/>
      <c r="W13" s="1236"/>
      <c r="X13" s="1236"/>
      <c r="Y13" s="1236"/>
      <c r="Z13" s="1236"/>
      <c r="AA13" s="1236"/>
      <c r="AB13" s="1236"/>
      <c r="AC13" s="1236"/>
      <c r="AD13" s="1236"/>
      <c r="AE13" s="1236"/>
      <c r="AF13" s="1236"/>
      <c r="AG13" s="1236"/>
      <c r="AH13" s="1236"/>
      <c r="AI13" s="1236"/>
      <c r="AJ13" s="1236"/>
      <c r="AK13" s="1236"/>
      <c r="AL13" s="1051"/>
    </row>
    <row r="14" spans="1:38">
      <c r="A14" s="114"/>
      <c r="B14" s="114"/>
      <c r="C14" s="115"/>
      <c r="D14" s="1038"/>
      <c r="E14" s="1038"/>
      <c r="F14" s="1038"/>
      <c r="G14" s="1038"/>
      <c r="H14" s="1038"/>
      <c r="I14" s="1038"/>
      <c r="J14" s="1038"/>
      <c r="K14" s="1038"/>
      <c r="L14" s="1038"/>
      <c r="M14" s="1038"/>
      <c r="N14" s="1038"/>
      <c r="O14" s="1038"/>
      <c r="P14" s="1038"/>
      <c r="Q14" s="1038"/>
      <c r="R14" s="1038"/>
      <c r="S14" s="1038"/>
      <c r="T14" s="1038"/>
      <c r="U14" s="1038"/>
      <c r="V14" s="1038"/>
      <c r="W14" s="1038"/>
      <c r="X14" s="1038"/>
      <c r="Y14" s="1038"/>
      <c r="Z14" s="1038"/>
      <c r="AA14" s="1038"/>
      <c r="AB14" s="1038"/>
      <c r="AC14" s="1038"/>
      <c r="AD14" s="1038"/>
      <c r="AE14" s="1038"/>
      <c r="AF14" s="1038"/>
      <c r="AG14" s="1038"/>
      <c r="AH14" s="1038"/>
      <c r="AI14" s="1038"/>
      <c r="AJ14" s="1038"/>
      <c r="AK14" s="1038"/>
      <c r="AL14" s="1051"/>
    </row>
    <row r="15" spans="1:38" ht="13.15" customHeight="1">
      <c r="A15" s="114"/>
      <c r="B15" s="114"/>
      <c r="C15" s="115"/>
      <c r="D15" s="1236" t="s">
        <v>7</v>
      </c>
      <c r="E15" s="1236"/>
      <c r="F15" s="1236"/>
      <c r="G15" s="1236"/>
      <c r="H15" s="1236"/>
      <c r="I15" s="1236"/>
      <c r="J15" s="1236"/>
      <c r="K15" s="1236"/>
      <c r="L15" s="1236"/>
      <c r="M15" s="1236"/>
      <c r="N15" s="1236"/>
      <c r="O15" s="1236"/>
      <c r="P15" s="1236"/>
      <c r="Q15" s="1236"/>
      <c r="R15" s="1236"/>
      <c r="S15" s="1236"/>
      <c r="T15" s="1236"/>
      <c r="U15" s="1236"/>
      <c r="V15" s="1236"/>
      <c r="W15" s="1236"/>
      <c r="X15" s="1236"/>
      <c r="Y15" s="1236"/>
      <c r="Z15" s="1236"/>
      <c r="AA15" s="1236"/>
      <c r="AB15" s="1236"/>
      <c r="AC15" s="1236"/>
      <c r="AD15" s="1236"/>
      <c r="AE15" s="1236"/>
      <c r="AF15" s="1236"/>
      <c r="AG15" s="1236"/>
      <c r="AH15" s="1236"/>
      <c r="AI15" s="1236"/>
      <c r="AJ15" s="1236"/>
      <c r="AK15" s="1236"/>
      <c r="AL15" s="1051"/>
    </row>
    <row r="16" spans="1:38" ht="13.15" customHeight="1">
      <c r="A16" s="114"/>
      <c r="B16" s="114"/>
      <c r="C16" s="115"/>
      <c r="D16" s="1236"/>
      <c r="E16" s="1236"/>
      <c r="F16" s="1236"/>
      <c r="G16" s="1236"/>
      <c r="H16" s="1236"/>
      <c r="I16" s="1236"/>
      <c r="J16" s="1236"/>
      <c r="K16" s="1236"/>
      <c r="L16" s="1236"/>
      <c r="M16" s="1236"/>
      <c r="N16" s="1236"/>
      <c r="O16" s="1236"/>
      <c r="P16" s="1236"/>
      <c r="Q16" s="1236"/>
      <c r="R16" s="1236"/>
      <c r="S16" s="1236"/>
      <c r="T16" s="1236"/>
      <c r="U16" s="1236"/>
      <c r="V16" s="1236"/>
      <c r="W16" s="1236"/>
      <c r="X16" s="1236"/>
      <c r="Y16" s="1236"/>
      <c r="Z16" s="1236"/>
      <c r="AA16" s="1236"/>
      <c r="AB16" s="1236"/>
      <c r="AC16" s="1236"/>
      <c r="AD16" s="1236"/>
      <c r="AE16" s="1236"/>
      <c r="AF16" s="1236"/>
      <c r="AG16" s="1236"/>
      <c r="AH16" s="1236"/>
      <c r="AI16" s="1236"/>
      <c r="AJ16" s="1236"/>
      <c r="AK16" s="1236"/>
      <c r="AL16" s="1051"/>
    </row>
    <row r="17" spans="1:38">
      <c r="A17" s="114"/>
      <c r="B17" s="114"/>
      <c r="C17" s="115"/>
      <c r="D17" s="1236"/>
      <c r="E17" s="1236"/>
      <c r="F17" s="1236"/>
      <c r="G17" s="1236"/>
      <c r="H17" s="1236"/>
      <c r="I17" s="1236"/>
      <c r="J17" s="1236"/>
      <c r="K17" s="1236"/>
      <c r="L17" s="1236"/>
      <c r="M17" s="1236"/>
      <c r="N17" s="1236"/>
      <c r="O17" s="1236"/>
      <c r="P17" s="1236"/>
      <c r="Q17" s="1236"/>
      <c r="R17" s="1236"/>
      <c r="S17" s="1236"/>
      <c r="T17" s="1236"/>
      <c r="U17" s="1236"/>
      <c r="V17" s="1236"/>
      <c r="W17" s="1236"/>
      <c r="X17" s="1236"/>
      <c r="Y17" s="1236"/>
      <c r="Z17" s="1236"/>
      <c r="AA17" s="1236"/>
      <c r="AB17" s="1236"/>
      <c r="AC17" s="1236"/>
      <c r="AD17" s="1236"/>
      <c r="AE17" s="1236"/>
      <c r="AF17" s="1236"/>
      <c r="AG17" s="1236"/>
      <c r="AH17" s="1236"/>
      <c r="AI17" s="1236"/>
      <c r="AJ17" s="1236"/>
      <c r="AK17" s="1236"/>
      <c r="AL17" s="1051"/>
    </row>
    <row r="18" spans="1:38">
      <c r="A18" s="114"/>
      <c r="B18" s="114"/>
      <c r="C18" s="115"/>
      <c r="D18" s="1050" t="s">
        <v>8</v>
      </c>
      <c r="E18" s="1038"/>
      <c r="G18" s="1038"/>
      <c r="H18" s="1038"/>
      <c r="I18" s="1038"/>
      <c r="J18" s="1238" t="s">
        <v>9</v>
      </c>
      <c r="K18" s="1238"/>
      <c r="L18" s="1238"/>
      <c r="M18" s="1238"/>
      <c r="N18" s="1238"/>
      <c r="O18" s="1238"/>
      <c r="P18" s="1238"/>
      <c r="Q18" s="1238"/>
      <c r="R18" s="1238"/>
      <c r="S18" s="1238"/>
      <c r="T18" s="1238"/>
      <c r="U18" s="1238"/>
      <c r="V18" s="1238"/>
      <c r="W18" s="1238"/>
      <c r="X18" s="1238"/>
      <c r="Y18" s="1238"/>
      <c r="Z18" s="1238"/>
      <c r="AA18" s="1238"/>
      <c r="AB18" s="1238"/>
      <c r="AC18" s="1238"/>
      <c r="AD18" s="1238"/>
      <c r="AE18" s="1238"/>
      <c r="AF18" s="1238"/>
      <c r="AG18" s="1238"/>
      <c r="AH18" s="1238"/>
      <c r="AI18" s="1238"/>
      <c r="AJ18" s="1238"/>
      <c r="AK18" s="1238"/>
      <c r="AL18" s="1051"/>
    </row>
    <row r="19" spans="1:38">
      <c r="A19" s="114"/>
      <c r="B19" s="114"/>
      <c r="C19" s="115"/>
      <c r="D19" s="1038"/>
      <c r="E19" s="1038"/>
      <c r="F19" s="1039"/>
      <c r="G19" s="1038"/>
      <c r="H19" s="1038"/>
      <c r="I19" s="1038"/>
      <c r="J19" s="1038"/>
      <c r="K19" s="1038"/>
      <c r="L19" s="1038"/>
      <c r="M19" s="1038"/>
      <c r="N19" s="1038"/>
      <c r="O19" s="1038"/>
      <c r="P19" s="1038"/>
      <c r="Q19" s="1038"/>
      <c r="R19" s="1038"/>
      <c r="S19" s="1038"/>
      <c r="T19" s="1038"/>
      <c r="U19" s="1038"/>
      <c r="V19" s="1038"/>
      <c r="W19" s="1038"/>
      <c r="X19" s="1038"/>
      <c r="Y19" s="1038"/>
      <c r="Z19" s="1038"/>
      <c r="AA19" s="1038"/>
      <c r="AB19" s="1038"/>
      <c r="AC19" s="1038"/>
      <c r="AD19" s="1038"/>
      <c r="AE19" s="1038"/>
      <c r="AF19" s="1038"/>
      <c r="AG19" s="1038"/>
      <c r="AH19" s="1038"/>
      <c r="AI19" s="1038"/>
      <c r="AJ19" s="1038"/>
      <c r="AK19" s="1038"/>
      <c r="AL19" s="1051"/>
    </row>
    <row r="20" spans="1:38" ht="13.15" customHeight="1">
      <c r="A20" s="114"/>
      <c r="B20" s="114"/>
      <c r="C20" s="115"/>
      <c r="D20" s="1236" t="s">
        <v>10</v>
      </c>
      <c r="E20" s="1236"/>
      <c r="F20" s="1236"/>
      <c r="G20" s="1236"/>
      <c r="H20" s="1236"/>
      <c r="I20" s="1236"/>
      <c r="J20" s="1236"/>
      <c r="K20" s="1236"/>
      <c r="L20" s="1236"/>
      <c r="M20" s="1236"/>
      <c r="N20" s="1236"/>
      <c r="O20" s="1236"/>
      <c r="P20" s="1236"/>
      <c r="Q20" s="1236"/>
      <c r="R20" s="1236"/>
      <c r="S20" s="1236"/>
      <c r="T20" s="1236"/>
      <c r="U20" s="1236"/>
      <c r="V20" s="1236"/>
      <c r="W20" s="1236"/>
      <c r="X20" s="1236"/>
      <c r="Y20" s="1236"/>
      <c r="Z20" s="1236"/>
      <c r="AA20" s="1236"/>
      <c r="AB20" s="1236"/>
      <c r="AC20" s="1236"/>
      <c r="AD20" s="1236"/>
      <c r="AE20" s="1236"/>
      <c r="AF20" s="1236"/>
      <c r="AG20" s="1236"/>
      <c r="AH20" s="1236"/>
      <c r="AI20" s="1236"/>
      <c r="AJ20" s="1236"/>
      <c r="AK20" s="1236"/>
      <c r="AL20" s="114"/>
    </row>
    <row r="21" spans="1:38">
      <c r="A21" s="114"/>
      <c r="B21" s="114"/>
      <c r="C21" s="115"/>
      <c r="D21" s="1236"/>
      <c r="E21" s="1236"/>
      <c r="F21" s="1236"/>
      <c r="G21" s="1236"/>
      <c r="H21" s="1236"/>
      <c r="I21" s="1236"/>
      <c r="J21" s="1236"/>
      <c r="K21" s="1236"/>
      <c r="L21" s="1236"/>
      <c r="M21" s="1236"/>
      <c r="N21" s="1236"/>
      <c r="O21" s="1236"/>
      <c r="P21" s="1236"/>
      <c r="Q21" s="1236"/>
      <c r="R21" s="1236"/>
      <c r="S21" s="1236"/>
      <c r="T21" s="1236"/>
      <c r="U21" s="1236"/>
      <c r="V21" s="1236"/>
      <c r="W21" s="1236"/>
      <c r="X21" s="1236"/>
      <c r="Y21" s="1236"/>
      <c r="Z21" s="1236"/>
      <c r="AA21" s="1236"/>
      <c r="AB21" s="1236"/>
      <c r="AC21" s="1236"/>
      <c r="AD21" s="1236"/>
      <c r="AE21" s="1236"/>
      <c r="AF21" s="1236"/>
      <c r="AG21" s="1236"/>
      <c r="AH21" s="1236"/>
      <c r="AI21" s="1236"/>
      <c r="AJ21" s="1236"/>
      <c r="AK21" s="1236"/>
      <c r="AL21" s="114"/>
    </row>
    <row r="22" spans="1:38">
      <c r="A22" s="114"/>
      <c r="B22" s="114"/>
      <c r="C22" s="115"/>
      <c r="D22" s="1236"/>
      <c r="E22" s="1236"/>
      <c r="F22" s="1236"/>
      <c r="G22" s="1236"/>
      <c r="H22" s="1236"/>
      <c r="I22" s="1236"/>
      <c r="J22" s="1236"/>
      <c r="K22" s="1236"/>
      <c r="L22" s="1236"/>
      <c r="M22" s="1236"/>
      <c r="N22" s="1236"/>
      <c r="O22" s="1236"/>
      <c r="P22" s="1236"/>
      <c r="Q22" s="1236"/>
      <c r="R22" s="1236"/>
      <c r="S22" s="1236"/>
      <c r="T22" s="1236"/>
      <c r="U22" s="1236"/>
      <c r="V22" s="1236"/>
      <c r="W22" s="1236"/>
      <c r="X22" s="1236"/>
      <c r="Y22" s="1236"/>
      <c r="Z22" s="1236"/>
      <c r="AA22" s="1236"/>
      <c r="AB22" s="1236"/>
      <c r="AC22" s="1236"/>
      <c r="AD22" s="1236"/>
      <c r="AE22" s="1236"/>
      <c r="AF22" s="1236"/>
      <c r="AG22" s="1236"/>
      <c r="AH22" s="1236"/>
      <c r="AI22" s="1236"/>
      <c r="AJ22" s="1236"/>
      <c r="AK22" s="1236"/>
      <c r="AL22" s="114"/>
    </row>
    <row r="23" spans="1:38" ht="13.15" customHeight="1">
      <c r="A23" s="114"/>
      <c r="B23" s="114"/>
      <c r="C23" s="115"/>
      <c r="D23" s="1236"/>
      <c r="E23" s="1236"/>
      <c r="F23" s="1236"/>
      <c r="G23" s="1236"/>
      <c r="H23" s="1236"/>
      <c r="I23" s="1236"/>
      <c r="J23" s="1236"/>
      <c r="K23" s="1236"/>
      <c r="L23" s="1236"/>
      <c r="M23" s="1236"/>
      <c r="N23" s="1236"/>
      <c r="O23" s="1236"/>
      <c r="P23" s="1236"/>
      <c r="Q23" s="1236"/>
      <c r="R23" s="1236"/>
      <c r="S23" s="1236"/>
      <c r="T23" s="1236"/>
      <c r="U23" s="1236"/>
      <c r="V23" s="1236"/>
      <c r="W23" s="1236"/>
      <c r="X23" s="1236"/>
      <c r="Y23" s="1236"/>
      <c r="Z23" s="1236"/>
      <c r="AA23" s="1236"/>
      <c r="AB23" s="1236"/>
      <c r="AC23" s="1236"/>
      <c r="AD23" s="1236"/>
      <c r="AE23" s="1236"/>
      <c r="AF23" s="1236"/>
      <c r="AG23" s="1236"/>
      <c r="AH23" s="1236"/>
      <c r="AI23" s="1236"/>
      <c r="AJ23" s="1236"/>
      <c r="AK23" s="1236"/>
      <c r="AL23" s="114"/>
    </row>
    <row r="24" spans="1:38">
      <c r="A24" s="114"/>
      <c r="B24" s="114"/>
      <c r="C24" s="115"/>
      <c r="D24" s="1236"/>
      <c r="E24" s="1236"/>
      <c r="F24" s="1236"/>
      <c r="G24" s="1236"/>
      <c r="H24" s="1236"/>
      <c r="I24" s="1236"/>
      <c r="J24" s="1236"/>
      <c r="K24" s="1236"/>
      <c r="L24" s="1236"/>
      <c r="M24" s="1236"/>
      <c r="N24" s="1236"/>
      <c r="O24" s="1236"/>
      <c r="P24" s="1236"/>
      <c r="Q24" s="1236"/>
      <c r="R24" s="1236"/>
      <c r="S24" s="1236"/>
      <c r="T24" s="1236"/>
      <c r="U24" s="1236"/>
      <c r="V24" s="1236"/>
      <c r="W24" s="1236"/>
      <c r="X24" s="1236"/>
      <c r="Y24" s="1236"/>
      <c r="Z24" s="1236"/>
      <c r="AA24" s="1236"/>
      <c r="AB24" s="1236"/>
      <c r="AC24" s="1236"/>
      <c r="AD24" s="1236"/>
      <c r="AE24" s="1236"/>
      <c r="AF24" s="1236"/>
      <c r="AG24" s="1236"/>
      <c r="AH24" s="1236"/>
      <c r="AI24" s="1236"/>
      <c r="AJ24" s="1236"/>
      <c r="AK24" s="1236"/>
      <c r="AL24" s="114"/>
    </row>
    <row r="25" spans="1:38">
      <c r="A25" s="114"/>
      <c r="B25" s="114"/>
      <c r="C25" s="115"/>
      <c r="D25" s="1236"/>
      <c r="E25" s="1236"/>
      <c r="F25" s="1236"/>
      <c r="G25" s="1236"/>
      <c r="H25" s="1236"/>
      <c r="I25" s="1236"/>
      <c r="J25" s="1236"/>
      <c r="K25" s="1236"/>
      <c r="L25" s="1236"/>
      <c r="M25" s="1236"/>
      <c r="N25" s="1236"/>
      <c r="O25" s="1236"/>
      <c r="P25" s="1236"/>
      <c r="Q25" s="1236"/>
      <c r="R25" s="1236"/>
      <c r="S25" s="1236"/>
      <c r="T25" s="1236"/>
      <c r="U25" s="1236"/>
      <c r="V25" s="1236"/>
      <c r="W25" s="1236"/>
      <c r="X25" s="1236"/>
      <c r="Y25" s="1236"/>
      <c r="Z25" s="1236"/>
      <c r="AA25" s="1236"/>
      <c r="AB25" s="1236"/>
      <c r="AC25" s="1236"/>
      <c r="AD25" s="1236"/>
      <c r="AE25" s="1236"/>
      <c r="AF25" s="1236"/>
      <c r="AG25" s="1236"/>
      <c r="AH25" s="1236"/>
      <c r="AI25" s="1236"/>
      <c r="AJ25" s="1236"/>
      <c r="AK25" s="1236"/>
      <c r="AL25" s="114"/>
    </row>
    <row r="26" spans="1:38">
      <c r="A26" s="114"/>
      <c r="B26" s="114"/>
      <c r="C26" s="115"/>
      <c r="D26" s="1236"/>
      <c r="E26" s="1236"/>
      <c r="F26" s="1236"/>
      <c r="G26" s="1236"/>
      <c r="H26" s="1236"/>
      <c r="I26" s="1236"/>
      <c r="J26" s="1236"/>
      <c r="K26" s="1236"/>
      <c r="L26" s="1236"/>
      <c r="M26" s="1236"/>
      <c r="N26" s="1236"/>
      <c r="O26" s="1236"/>
      <c r="P26" s="1236"/>
      <c r="Q26" s="1236"/>
      <c r="R26" s="1236"/>
      <c r="S26" s="1236"/>
      <c r="T26" s="1236"/>
      <c r="U26" s="1236"/>
      <c r="V26" s="1236"/>
      <c r="W26" s="1236"/>
      <c r="X26" s="1236"/>
      <c r="Y26" s="1236"/>
      <c r="Z26" s="1236"/>
      <c r="AA26" s="1236"/>
      <c r="AB26" s="1236"/>
      <c r="AC26" s="1236"/>
      <c r="AD26" s="1236"/>
      <c r="AE26" s="1236"/>
      <c r="AF26" s="1236"/>
      <c r="AG26" s="1236"/>
      <c r="AH26" s="1236"/>
      <c r="AI26" s="1236"/>
      <c r="AJ26" s="1236"/>
      <c r="AK26" s="1236"/>
      <c r="AL26" s="114"/>
    </row>
    <row r="27" spans="1:38">
      <c r="A27" s="114"/>
      <c r="B27" s="114"/>
      <c r="C27" s="115"/>
      <c r="D27" s="1236"/>
      <c r="E27" s="1236"/>
      <c r="F27" s="1236"/>
      <c r="G27" s="1236"/>
      <c r="H27" s="1236"/>
      <c r="I27" s="1236"/>
      <c r="J27" s="1236"/>
      <c r="K27" s="1236"/>
      <c r="L27" s="1236"/>
      <c r="M27" s="1236"/>
      <c r="N27" s="1236"/>
      <c r="O27" s="1236"/>
      <c r="P27" s="1236"/>
      <c r="Q27" s="1236"/>
      <c r="R27" s="1236"/>
      <c r="S27" s="1236"/>
      <c r="T27" s="1236"/>
      <c r="U27" s="1236"/>
      <c r="V27" s="1236"/>
      <c r="W27" s="1236"/>
      <c r="X27" s="1236"/>
      <c r="Y27" s="1236"/>
      <c r="Z27" s="1236"/>
      <c r="AA27" s="1236"/>
      <c r="AB27" s="1236"/>
      <c r="AC27" s="1236"/>
      <c r="AD27" s="1236"/>
      <c r="AE27" s="1236"/>
      <c r="AF27" s="1236"/>
      <c r="AG27" s="1236"/>
      <c r="AH27" s="1236"/>
      <c r="AI27" s="1236"/>
      <c r="AJ27" s="1236"/>
      <c r="AK27" s="1236"/>
      <c r="AL27" s="114"/>
    </row>
    <row r="28" spans="1:38">
      <c r="A28" s="114"/>
      <c r="B28" s="114"/>
      <c r="C28" s="115"/>
      <c r="D28" s="1236"/>
      <c r="E28" s="1236"/>
      <c r="F28" s="1236"/>
      <c r="G28" s="1236"/>
      <c r="H28" s="1236"/>
      <c r="I28" s="1236"/>
      <c r="J28" s="1236"/>
      <c r="K28" s="1236"/>
      <c r="L28" s="1236"/>
      <c r="M28" s="1236"/>
      <c r="N28" s="1236"/>
      <c r="O28" s="1236"/>
      <c r="P28" s="1236"/>
      <c r="Q28" s="1236"/>
      <c r="R28" s="1236"/>
      <c r="S28" s="1236"/>
      <c r="T28" s="1236"/>
      <c r="U28" s="1236"/>
      <c r="V28" s="1236"/>
      <c r="W28" s="1236"/>
      <c r="X28" s="1236"/>
      <c r="Y28" s="1236"/>
      <c r="Z28" s="1236"/>
      <c r="AA28" s="1236"/>
      <c r="AB28" s="1236"/>
      <c r="AC28" s="1236"/>
      <c r="AD28" s="1236"/>
      <c r="AE28" s="1236"/>
      <c r="AF28" s="1236"/>
      <c r="AG28" s="1236"/>
      <c r="AH28" s="1236"/>
      <c r="AI28" s="1236"/>
      <c r="AJ28" s="1236"/>
      <c r="AK28" s="1236"/>
      <c r="AL28" s="114"/>
    </row>
    <row r="29" spans="1:38">
      <c r="A29" s="114"/>
      <c r="B29" s="114"/>
      <c r="C29" s="115"/>
      <c r="D29" s="1038"/>
      <c r="E29" s="1038"/>
      <c r="F29" s="1038"/>
      <c r="G29" s="1038"/>
      <c r="H29" s="1038"/>
      <c r="I29" s="1038"/>
      <c r="J29" s="1038"/>
      <c r="K29" s="1038"/>
      <c r="L29" s="1038"/>
      <c r="M29" s="1038"/>
      <c r="N29" s="1038"/>
      <c r="O29" s="1038"/>
      <c r="P29" s="1038"/>
      <c r="Q29" s="1038"/>
      <c r="R29" s="1038"/>
      <c r="S29" s="1038"/>
      <c r="T29" s="1038"/>
      <c r="U29" s="1038"/>
      <c r="V29" s="1038"/>
      <c r="W29" s="1038"/>
      <c r="X29" s="1038"/>
      <c r="Y29" s="1038"/>
      <c r="Z29" s="1038"/>
      <c r="AA29" s="1038"/>
      <c r="AB29" s="1038"/>
      <c r="AC29" s="1038"/>
      <c r="AD29" s="1038"/>
      <c r="AE29" s="1038"/>
      <c r="AF29" s="1038"/>
      <c r="AG29" s="1038"/>
      <c r="AH29" s="1038"/>
      <c r="AI29" s="1038"/>
      <c r="AJ29" s="1038"/>
      <c r="AK29" s="1038"/>
      <c r="AL29" s="114"/>
    </row>
    <row r="30" spans="1:38" ht="13.15" customHeight="1">
      <c r="A30" s="114"/>
      <c r="B30" s="114"/>
      <c r="C30" s="115"/>
      <c r="D30" s="1236" t="s">
        <v>11</v>
      </c>
      <c r="E30" s="1236"/>
      <c r="F30" s="1236"/>
      <c r="G30" s="1236"/>
      <c r="H30" s="1236"/>
      <c r="I30" s="1236"/>
      <c r="J30" s="1236"/>
      <c r="K30" s="1236"/>
      <c r="L30" s="1236"/>
      <c r="M30" s="1236"/>
      <c r="N30" s="1236"/>
      <c r="O30" s="1236"/>
      <c r="P30" s="1236"/>
      <c r="Q30" s="1236"/>
      <c r="R30" s="1236"/>
      <c r="S30" s="1236"/>
      <c r="T30" s="1236"/>
      <c r="U30" s="1236"/>
      <c r="V30" s="1236"/>
      <c r="W30" s="1236"/>
      <c r="X30" s="1236"/>
      <c r="Y30" s="1236"/>
      <c r="Z30" s="1236"/>
      <c r="AA30" s="1236"/>
      <c r="AB30" s="1236"/>
      <c r="AC30" s="1236"/>
      <c r="AD30" s="1236"/>
      <c r="AE30" s="1236"/>
      <c r="AF30" s="1236"/>
      <c r="AG30" s="1236"/>
      <c r="AH30" s="1236"/>
      <c r="AI30" s="1236"/>
      <c r="AJ30" s="1236"/>
      <c r="AK30" s="1236"/>
      <c r="AL30" s="114"/>
    </row>
    <row r="31" spans="1:38">
      <c r="A31" s="114"/>
      <c r="B31" s="114"/>
      <c r="C31" s="115"/>
      <c r="D31" s="1051"/>
      <c r="E31" s="1244" t="s">
        <v>12</v>
      </c>
      <c r="F31" s="1245"/>
      <c r="G31" s="1245"/>
      <c r="H31" s="1245"/>
      <c r="I31" s="1245"/>
      <c r="J31" s="1245"/>
      <c r="K31" s="1245"/>
      <c r="L31" s="1245"/>
      <c r="M31" s="1245"/>
      <c r="N31" s="1245"/>
      <c r="O31" s="1245"/>
      <c r="P31" s="1245"/>
      <c r="Q31" s="1245"/>
      <c r="R31" s="1245"/>
      <c r="S31" s="1245"/>
      <c r="T31" s="1245"/>
      <c r="U31" s="1245"/>
      <c r="V31" s="1245"/>
      <c r="W31" s="1245"/>
      <c r="X31" s="1245"/>
      <c r="Y31" s="1245"/>
      <c r="Z31" s="1245"/>
      <c r="AA31" s="1245"/>
      <c r="AB31" s="1245"/>
      <c r="AC31" s="1245"/>
      <c r="AD31" s="1245"/>
      <c r="AE31" s="1245"/>
      <c r="AF31" s="1245"/>
      <c r="AG31" s="1245"/>
      <c r="AH31" s="1245"/>
      <c r="AI31" s="1245"/>
      <c r="AJ31" s="1245"/>
      <c r="AK31" s="1245"/>
      <c r="AL31" s="114"/>
    </row>
    <row r="32" spans="1:38">
      <c r="A32" s="2"/>
      <c r="C32" s="1"/>
    </row>
    <row r="33" spans="1:38">
      <c r="A33" s="2"/>
      <c r="D33" s="1237" t="s">
        <v>13</v>
      </c>
      <c r="E33" s="1237"/>
      <c r="F33" s="1237"/>
      <c r="G33" s="1237"/>
      <c r="H33" s="1237"/>
      <c r="I33" s="1237"/>
      <c r="J33" s="1237"/>
      <c r="K33" s="1237"/>
      <c r="L33" s="1237"/>
      <c r="M33" s="1237"/>
      <c r="N33" s="1237"/>
      <c r="O33" s="1237"/>
      <c r="P33" s="1237"/>
      <c r="Q33" s="1237"/>
      <c r="R33" s="1237"/>
      <c r="S33" s="1237"/>
      <c r="T33" s="1237"/>
      <c r="U33" s="1237"/>
      <c r="V33" s="1237"/>
      <c r="W33" s="1237"/>
      <c r="X33" s="1237"/>
      <c r="Y33" s="1237"/>
      <c r="Z33" s="1237"/>
      <c r="AA33" s="1237"/>
      <c r="AB33" s="1237"/>
      <c r="AC33" s="1237"/>
      <c r="AD33" s="1237"/>
      <c r="AE33" s="1237"/>
      <c r="AF33" s="1237"/>
      <c r="AG33" s="1237"/>
      <c r="AH33" s="1237"/>
      <c r="AI33" s="1237"/>
      <c r="AJ33" s="1237"/>
      <c r="AK33" s="1237"/>
    </row>
    <row r="34" spans="1:38">
      <c r="A34" s="2"/>
      <c r="D34" s="1237"/>
      <c r="E34" s="1237"/>
      <c r="F34" s="1237"/>
      <c r="G34" s="1237"/>
      <c r="H34" s="1237"/>
      <c r="I34" s="1237"/>
      <c r="J34" s="1237"/>
      <c r="K34" s="1237"/>
      <c r="L34" s="1237"/>
      <c r="M34" s="1237"/>
      <c r="N34" s="1237"/>
      <c r="O34" s="1237"/>
      <c r="P34" s="1237"/>
      <c r="Q34" s="1237"/>
      <c r="R34" s="1237"/>
      <c r="S34" s="1237"/>
      <c r="T34" s="1237"/>
      <c r="U34" s="1237"/>
      <c r="V34" s="1237"/>
      <c r="W34" s="1237"/>
      <c r="X34" s="1237"/>
      <c r="Y34" s="1237"/>
      <c r="Z34" s="1237"/>
      <c r="AA34" s="1237"/>
      <c r="AB34" s="1237"/>
      <c r="AC34" s="1237"/>
      <c r="AD34" s="1237"/>
      <c r="AE34" s="1237"/>
      <c r="AF34" s="1237"/>
      <c r="AG34" s="1237"/>
      <c r="AH34" s="1237"/>
      <c r="AI34" s="1237"/>
      <c r="AJ34" s="1237"/>
      <c r="AK34" s="1237"/>
    </row>
    <row r="35" spans="1:38">
      <c r="A35" s="2"/>
      <c r="D35" s="70"/>
      <c r="E35" s="1243" t="s">
        <v>14</v>
      </c>
      <c r="F35" s="1243"/>
      <c r="G35" s="1243"/>
      <c r="H35" s="1243"/>
      <c r="I35" s="1243"/>
      <c r="J35" s="1243"/>
      <c r="K35" s="1243"/>
      <c r="L35" s="1243"/>
      <c r="M35" s="1243"/>
      <c r="N35" s="1243"/>
      <c r="O35" s="1243"/>
      <c r="P35" s="1243"/>
      <c r="Q35" s="1243"/>
      <c r="R35" s="1243"/>
      <c r="S35" s="1243"/>
      <c r="T35" s="1243"/>
      <c r="U35" s="1243"/>
      <c r="V35" s="1243"/>
      <c r="W35" s="1243"/>
      <c r="X35" s="1243"/>
      <c r="Y35" s="1243"/>
      <c r="Z35" s="1243"/>
      <c r="AA35" s="1243"/>
      <c r="AB35" s="1243"/>
      <c r="AC35" s="1243"/>
      <c r="AD35" s="1243"/>
      <c r="AE35" s="1243"/>
      <c r="AF35" s="1243"/>
      <c r="AG35" s="1243"/>
      <c r="AH35" s="1243"/>
      <c r="AI35" s="1243"/>
      <c r="AJ35" s="1243"/>
      <c r="AK35" s="1243"/>
    </row>
    <row r="36" spans="1:38">
      <c r="A36" s="2"/>
      <c r="D36" s="70"/>
      <c r="E36" s="1243" t="s">
        <v>15</v>
      </c>
      <c r="F36" s="1243"/>
      <c r="G36" s="1243"/>
      <c r="H36" s="1243"/>
      <c r="I36" s="1243"/>
      <c r="J36" s="1243"/>
      <c r="K36" s="1243"/>
      <c r="L36" s="1243"/>
      <c r="M36" s="1243"/>
      <c r="N36" s="1243"/>
      <c r="O36" s="1243"/>
      <c r="P36" s="1243"/>
      <c r="Q36" s="1243"/>
      <c r="R36" s="1243"/>
      <c r="S36" s="1243"/>
      <c r="T36" s="1243"/>
      <c r="U36" s="1243"/>
      <c r="V36" s="1243"/>
      <c r="W36" s="1243"/>
      <c r="X36" s="1243"/>
      <c r="Y36" s="1243"/>
      <c r="Z36" s="1243"/>
      <c r="AA36" s="1243"/>
      <c r="AB36" s="1243"/>
      <c r="AC36" s="1243"/>
      <c r="AD36" s="1243"/>
      <c r="AE36" s="1243"/>
      <c r="AF36" s="1243"/>
      <c r="AG36" s="1243"/>
      <c r="AH36" s="1243"/>
      <c r="AI36" s="1243"/>
      <c r="AJ36" s="1243"/>
      <c r="AK36" s="1243"/>
    </row>
    <row r="37" spans="1:38">
      <c r="A37" s="2"/>
      <c r="C37" s="1"/>
      <c r="D37" s="1"/>
      <c r="E37" s="2"/>
      <c r="F37" s="2"/>
      <c r="G37" s="2"/>
      <c r="H37" s="2"/>
      <c r="I37" s="2"/>
      <c r="J37" s="2"/>
      <c r="K37" s="2"/>
      <c r="L37" s="2"/>
      <c r="M37" s="2"/>
      <c r="N37" s="2"/>
      <c r="O37" s="2"/>
      <c r="P37" s="2"/>
      <c r="Q37" s="2"/>
      <c r="R37" s="2"/>
      <c r="S37" s="2"/>
      <c r="T37" s="2"/>
      <c r="U37" s="2"/>
      <c r="V37" s="2"/>
      <c r="W37" s="2"/>
      <c r="X37" s="2"/>
      <c r="Y37" s="2"/>
      <c r="Z37" s="2"/>
      <c r="AA37" s="2"/>
      <c r="AB37" s="2"/>
    </row>
    <row r="38" spans="1:38">
      <c r="A38" s="2"/>
      <c r="C38" s="1" t="s">
        <v>16</v>
      </c>
      <c r="D38" s="1" t="s">
        <v>17</v>
      </c>
      <c r="F38" s="2"/>
      <c r="G38" s="2"/>
      <c r="H38" s="2"/>
      <c r="I38" s="2"/>
      <c r="J38" s="2"/>
      <c r="K38" s="2"/>
      <c r="L38" s="2"/>
      <c r="M38" s="2"/>
      <c r="N38" s="2"/>
      <c r="O38" s="2"/>
      <c r="P38" s="2"/>
      <c r="Q38" s="2"/>
      <c r="R38" s="2"/>
      <c r="S38" s="2"/>
      <c r="T38" s="2"/>
      <c r="U38" s="2"/>
      <c r="V38" s="2"/>
      <c r="W38" s="2"/>
      <c r="X38" s="2"/>
      <c r="Y38" s="2"/>
      <c r="Z38" s="2"/>
      <c r="AA38" s="2"/>
      <c r="AB38" s="2"/>
    </row>
    <row r="39" spans="1:38">
      <c r="A39" s="2"/>
      <c r="B39" s="2"/>
      <c r="C39" s="2"/>
      <c r="D39" s="1075" t="s">
        <v>18</v>
      </c>
      <c r="E39" s="2" t="s">
        <v>19</v>
      </c>
      <c r="F39" s="2"/>
      <c r="G39" s="2"/>
      <c r="H39" s="2"/>
      <c r="I39" s="2"/>
      <c r="J39" s="2"/>
      <c r="K39" s="2"/>
      <c r="L39" s="2"/>
      <c r="M39" s="2"/>
      <c r="N39" s="2"/>
      <c r="O39" s="2"/>
      <c r="P39" s="2"/>
      <c r="Q39" s="2"/>
      <c r="R39" s="2"/>
      <c r="S39" s="2"/>
      <c r="T39" s="2"/>
      <c r="U39" s="2"/>
      <c r="V39" s="2"/>
      <c r="W39" s="2"/>
      <c r="X39" s="2"/>
      <c r="Y39" s="2"/>
      <c r="Z39" s="2"/>
      <c r="AA39" s="2"/>
      <c r="AB39" s="2"/>
    </row>
    <row r="40" spans="1:38" s="1236" customFormat="1" ht="13.15" customHeight="1">
      <c r="A40" s="2"/>
      <c r="B40"/>
      <c r="C40" s="1"/>
      <c r="D40" s="2"/>
      <c r="E40" s="2" t="s">
        <v>20</v>
      </c>
      <c r="F40" s="1236" t="s">
        <v>21</v>
      </c>
    </row>
    <row r="41" spans="1:38" s="1236" customFormat="1" ht="13.15" customHeight="1">
      <c r="A41" s="2"/>
      <c r="B41"/>
      <c r="C41" s="1"/>
      <c r="D41" s="2"/>
      <c r="E41" s="2"/>
    </row>
    <row r="42" spans="1:38">
      <c r="A42" s="2"/>
      <c r="C42" s="1"/>
      <c r="D42" s="2"/>
      <c r="E42" s="2"/>
      <c r="F42" s="68" t="s">
        <v>22</v>
      </c>
      <c r="G42" s="2" t="s">
        <v>23</v>
      </c>
      <c r="H42" s="1051"/>
      <c r="I42" s="1051"/>
      <c r="J42" s="1051"/>
      <c r="K42" s="1051"/>
      <c r="L42" s="1051"/>
      <c r="M42" s="1051"/>
      <c r="N42" s="1051"/>
      <c r="O42" s="1051"/>
      <c r="P42" s="1051"/>
      <c r="Q42" s="1051"/>
      <c r="R42" s="1051"/>
      <c r="S42" s="1051"/>
      <c r="T42" s="1051"/>
      <c r="U42" s="1051"/>
      <c r="V42" s="1051"/>
      <c r="W42" s="1051"/>
      <c r="X42" s="1051"/>
      <c r="Y42" s="1051"/>
      <c r="Z42" s="1051"/>
      <c r="AA42" s="1051"/>
      <c r="AB42" s="1051"/>
      <c r="AC42" s="1051"/>
      <c r="AD42" s="1051"/>
      <c r="AE42" s="1051"/>
      <c r="AF42" s="1051"/>
      <c r="AG42" s="1051"/>
      <c r="AH42" s="1051"/>
      <c r="AI42" s="1051"/>
      <c r="AJ42" s="1051"/>
      <c r="AK42" s="1051"/>
    </row>
    <row r="43" spans="1:38" s="68" customFormat="1" ht="13.15" customHeight="1">
      <c r="A43" s="2"/>
      <c r="B43"/>
      <c r="C43" s="1"/>
      <c r="D43" s="2"/>
      <c r="E43" s="2" t="s">
        <v>24</v>
      </c>
      <c r="F43" s="1241" t="s">
        <v>25</v>
      </c>
      <c r="G43" s="1241"/>
      <c r="H43" s="1241"/>
      <c r="I43" s="1241"/>
      <c r="J43" s="1241"/>
      <c r="K43" s="1241"/>
      <c r="L43" s="1241"/>
      <c r="M43" s="1241"/>
      <c r="N43" s="1241"/>
      <c r="O43" s="1241"/>
      <c r="P43" s="1241"/>
      <c r="Q43" s="1241"/>
      <c r="R43" s="1241"/>
      <c r="S43" s="1241"/>
      <c r="T43" s="1241"/>
      <c r="U43" s="1241"/>
      <c r="V43" s="1241"/>
      <c r="W43" s="1241"/>
      <c r="X43" s="1241"/>
      <c r="Y43" s="1241"/>
      <c r="Z43" s="1241"/>
      <c r="AA43" s="1241"/>
      <c r="AB43" s="1241"/>
      <c r="AC43" s="1241"/>
      <c r="AD43" s="1241"/>
      <c r="AE43" s="1241"/>
      <c r="AF43" s="1241"/>
      <c r="AG43" s="1241"/>
      <c r="AH43" s="1241"/>
      <c r="AI43" s="1241"/>
      <c r="AJ43" s="1241"/>
      <c r="AK43" s="1241"/>
      <c r="AL43" s="1241"/>
    </row>
    <row r="44" spans="1:38" s="68" customFormat="1">
      <c r="A44" s="2"/>
      <c r="B44"/>
      <c r="C44" s="1"/>
      <c r="D44" s="2"/>
      <c r="E44" s="2"/>
      <c r="F44" s="1241"/>
      <c r="G44" s="1241"/>
      <c r="H44" s="1241"/>
      <c r="I44" s="1241"/>
      <c r="J44" s="1241"/>
      <c r="K44" s="1241"/>
      <c r="L44" s="1241"/>
      <c r="M44" s="1241"/>
      <c r="N44" s="1241"/>
      <c r="O44" s="1241"/>
      <c r="P44" s="1241"/>
      <c r="Q44" s="1241"/>
      <c r="R44" s="1241"/>
      <c r="S44" s="1241"/>
      <c r="T44" s="1241"/>
      <c r="U44" s="1241"/>
      <c r="V44" s="1241"/>
      <c r="W44" s="1241"/>
      <c r="X44" s="1241"/>
      <c r="Y44" s="1241"/>
      <c r="Z44" s="1241"/>
      <c r="AA44" s="1241"/>
      <c r="AB44" s="1241"/>
      <c r="AC44" s="1241"/>
      <c r="AD44" s="1241"/>
      <c r="AE44" s="1241"/>
      <c r="AF44" s="1241"/>
      <c r="AG44" s="1241"/>
      <c r="AH44" s="1241"/>
      <c r="AI44" s="1241"/>
      <c r="AJ44" s="1241"/>
      <c r="AK44" s="1241"/>
      <c r="AL44" s="1241"/>
    </row>
    <row r="45" spans="1:38" s="68" customFormat="1" ht="13.15" customHeight="1">
      <c r="A45" s="2"/>
      <c r="B45"/>
      <c r="C45" s="1"/>
      <c r="D45" s="2"/>
      <c r="E45" s="2"/>
      <c r="F45" s="1241"/>
      <c r="G45" s="1241"/>
      <c r="H45" s="1241"/>
      <c r="I45" s="1241"/>
      <c r="J45" s="1241"/>
      <c r="K45" s="1241"/>
      <c r="L45" s="1241"/>
      <c r="M45" s="1241"/>
      <c r="N45" s="1241"/>
      <c r="O45" s="1241"/>
      <c r="P45" s="1241"/>
      <c r="Q45" s="1241"/>
      <c r="R45" s="1241"/>
      <c r="S45" s="1241"/>
      <c r="T45" s="1241"/>
      <c r="U45" s="1241"/>
      <c r="V45" s="1241"/>
      <c r="W45" s="1241"/>
      <c r="X45" s="1241"/>
      <c r="Y45" s="1241"/>
      <c r="Z45" s="1241"/>
      <c r="AA45" s="1241"/>
      <c r="AB45" s="1241"/>
      <c r="AC45" s="1241"/>
      <c r="AD45" s="1241"/>
      <c r="AE45" s="1241"/>
      <c r="AF45" s="1241"/>
      <c r="AG45" s="1241"/>
      <c r="AH45" s="1241"/>
      <c r="AI45" s="1241"/>
      <c r="AJ45" s="1241"/>
      <c r="AK45" s="1241"/>
      <c r="AL45" s="1241"/>
    </row>
    <row r="46" spans="1:38">
      <c r="A46" s="2"/>
      <c r="C46" s="1"/>
      <c r="D46" s="2"/>
      <c r="E46" s="2"/>
      <c r="F46" s="68" t="s">
        <v>22</v>
      </c>
      <c r="G46" s="2" t="s">
        <v>26</v>
      </c>
      <c r="H46" s="1077"/>
      <c r="I46" s="1077"/>
      <c r="J46" s="1077"/>
      <c r="K46" s="1077"/>
      <c r="L46" s="1077"/>
      <c r="M46" s="1077"/>
      <c r="N46" s="1077"/>
      <c r="O46" s="1077"/>
      <c r="P46" s="1077"/>
      <c r="Q46" s="1077"/>
      <c r="R46" s="1077"/>
      <c r="S46" s="1077"/>
      <c r="T46" s="1077"/>
      <c r="U46" s="1077"/>
      <c r="V46" s="1077"/>
      <c r="W46" s="1077"/>
      <c r="X46" s="1077"/>
      <c r="Y46" s="1077"/>
      <c r="Z46" s="1077"/>
      <c r="AA46" s="1077"/>
      <c r="AB46" s="1077"/>
      <c r="AC46" s="1077"/>
      <c r="AD46" s="1077"/>
      <c r="AE46" s="1077"/>
      <c r="AF46" s="1077"/>
      <c r="AG46" s="1077"/>
      <c r="AH46" s="1077"/>
      <c r="AI46" s="1077"/>
      <c r="AJ46" s="1077"/>
      <c r="AK46" s="1077"/>
      <c r="AL46" s="1077"/>
    </row>
    <row r="47" spans="1:38">
      <c r="A47" s="2"/>
      <c r="C47" s="1"/>
      <c r="D47" s="2"/>
      <c r="E47" s="2"/>
      <c r="F47" s="68" t="s">
        <v>27</v>
      </c>
      <c r="G47" s="2" t="s">
        <v>28</v>
      </c>
      <c r="I47" s="2"/>
      <c r="J47" s="2"/>
      <c r="K47" s="2"/>
      <c r="L47" s="2"/>
      <c r="O47" s="2"/>
      <c r="P47" s="2"/>
      <c r="Q47" s="2"/>
      <c r="R47" s="2"/>
      <c r="S47" s="2"/>
      <c r="T47" s="2"/>
      <c r="U47" s="2"/>
      <c r="V47" s="2"/>
      <c r="W47" s="2"/>
      <c r="X47" s="2"/>
      <c r="Y47" s="2"/>
      <c r="Z47" s="2"/>
      <c r="AA47" s="2"/>
      <c r="AB47" s="2"/>
    </row>
    <row r="48" spans="1:38">
      <c r="A48" s="2"/>
      <c r="C48" s="1"/>
      <c r="D48" s="2"/>
      <c r="E48" s="2" t="s">
        <v>29</v>
      </c>
      <c r="F48" s="1236" t="s">
        <v>30</v>
      </c>
      <c r="G48" s="1236"/>
      <c r="H48" s="1236"/>
      <c r="I48" s="1236"/>
      <c r="J48" s="1236"/>
      <c r="K48" s="1236"/>
      <c r="L48" s="1236"/>
      <c r="M48" s="1236"/>
      <c r="N48" s="1236"/>
      <c r="O48" s="1236"/>
      <c r="P48" s="1236"/>
      <c r="Q48" s="1236"/>
      <c r="R48" s="1236"/>
      <c r="S48" s="1236"/>
      <c r="T48" s="1236"/>
      <c r="U48" s="1236"/>
      <c r="V48" s="1236"/>
      <c r="W48" s="1236"/>
      <c r="X48" s="1236"/>
      <c r="Y48" s="1236"/>
      <c r="Z48" s="1236"/>
      <c r="AA48" s="1236"/>
      <c r="AB48" s="1236"/>
      <c r="AC48" s="1236"/>
      <c r="AD48" s="1236"/>
      <c r="AE48" s="1236"/>
      <c r="AF48" s="1236"/>
      <c r="AG48" s="1236"/>
      <c r="AH48" s="1236"/>
      <c r="AI48" s="1236"/>
      <c r="AJ48" s="1236"/>
      <c r="AK48" s="1236"/>
    </row>
    <row r="49" spans="1:38">
      <c r="A49" s="2"/>
      <c r="C49" s="1"/>
      <c r="D49" s="2"/>
      <c r="E49" s="2"/>
      <c r="F49" s="1236"/>
      <c r="G49" s="1236"/>
      <c r="H49" s="1236"/>
      <c r="I49" s="1236"/>
      <c r="J49" s="1236"/>
      <c r="K49" s="1236"/>
      <c r="L49" s="1236"/>
      <c r="M49" s="1236"/>
      <c r="N49" s="1236"/>
      <c r="O49" s="1236"/>
      <c r="P49" s="1236"/>
      <c r="Q49" s="1236"/>
      <c r="R49" s="1236"/>
      <c r="S49" s="1236"/>
      <c r="T49" s="1236"/>
      <c r="U49" s="1236"/>
      <c r="V49" s="1236"/>
      <c r="W49" s="1236"/>
      <c r="X49" s="1236"/>
      <c r="Y49" s="1236"/>
      <c r="Z49" s="1236"/>
      <c r="AA49" s="1236"/>
      <c r="AB49" s="1236"/>
      <c r="AC49" s="1236"/>
      <c r="AD49" s="1236"/>
      <c r="AE49" s="1236"/>
      <c r="AF49" s="1236"/>
      <c r="AG49" s="1236"/>
      <c r="AH49" s="1236"/>
      <c r="AI49" s="1236"/>
      <c r="AJ49" s="1236"/>
      <c r="AK49" s="1236"/>
    </row>
    <row r="50" spans="1:38">
      <c r="A50" s="2"/>
      <c r="C50" s="1"/>
      <c r="D50" s="2"/>
      <c r="F50" s="1236"/>
      <c r="G50" s="1236"/>
      <c r="H50" s="1236"/>
      <c r="I50" s="1236"/>
      <c r="J50" s="1236"/>
      <c r="K50" s="1236"/>
      <c r="L50" s="1236"/>
      <c r="M50" s="1236"/>
      <c r="N50" s="1236"/>
      <c r="O50" s="1236"/>
      <c r="P50" s="1236"/>
      <c r="Q50" s="1236"/>
      <c r="R50" s="1236"/>
      <c r="S50" s="1236"/>
      <c r="T50" s="1236"/>
      <c r="U50" s="1236"/>
      <c r="V50" s="1236"/>
      <c r="W50" s="1236"/>
      <c r="X50" s="1236"/>
      <c r="Y50" s="1236"/>
      <c r="Z50" s="1236"/>
      <c r="AA50" s="1236"/>
      <c r="AB50" s="1236"/>
      <c r="AC50" s="1236"/>
      <c r="AD50" s="1236"/>
      <c r="AE50" s="1236"/>
      <c r="AF50" s="1236"/>
      <c r="AG50" s="1236"/>
      <c r="AH50" s="1236"/>
      <c r="AI50" s="1236"/>
      <c r="AJ50" s="1236"/>
      <c r="AK50" s="1236"/>
    </row>
    <row r="51" spans="1:38">
      <c r="A51" s="2"/>
      <c r="C51" s="1"/>
      <c r="D51" s="2"/>
      <c r="E51" s="2"/>
      <c r="F51" s="2"/>
      <c r="G51" s="2"/>
      <c r="H51" s="2"/>
      <c r="I51" s="2"/>
      <c r="J51" s="2"/>
      <c r="K51" s="2"/>
      <c r="L51" s="2"/>
      <c r="M51" s="2"/>
      <c r="N51" s="2"/>
      <c r="O51" s="2"/>
      <c r="P51" s="2"/>
      <c r="Q51" s="2"/>
      <c r="R51" s="2"/>
      <c r="S51" s="2"/>
      <c r="T51" s="2"/>
      <c r="U51" s="2"/>
      <c r="V51" s="2"/>
      <c r="W51" s="2"/>
      <c r="X51" s="2"/>
      <c r="Y51" s="2"/>
      <c r="Z51" s="2"/>
      <c r="AA51" s="2"/>
      <c r="AB51" s="2"/>
    </row>
    <row r="52" spans="1:38">
      <c r="A52" s="2"/>
      <c r="C52" s="1"/>
      <c r="D52" s="2" t="s">
        <v>31</v>
      </c>
      <c r="E52" s="2" t="s">
        <v>32</v>
      </c>
      <c r="F52" s="2"/>
      <c r="G52" s="2"/>
      <c r="H52" s="2"/>
      <c r="I52" s="2"/>
      <c r="J52" s="1153"/>
      <c r="K52" s="1153"/>
      <c r="L52" s="1153"/>
      <c r="M52" s="1153"/>
      <c r="N52" s="1153"/>
      <c r="O52" s="70"/>
      <c r="P52" s="70"/>
      <c r="Q52" s="70"/>
      <c r="R52" s="70"/>
      <c r="S52" s="70"/>
      <c r="T52" s="70"/>
      <c r="U52" s="2"/>
      <c r="V52" s="2"/>
      <c r="W52" s="2"/>
      <c r="X52" s="2"/>
      <c r="Y52" s="2"/>
      <c r="Z52" s="2"/>
      <c r="AA52" s="2"/>
      <c r="AB52" s="2"/>
    </row>
    <row r="53" spans="1:38">
      <c r="A53" s="2"/>
      <c r="C53" s="1"/>
      <c r="D53" s="1"/>
      <c r="E53" s="2" t="s">
        <v>20</v>
      </c>
      <c r="F53" s="2" t="s">
        <v>33</v>
      </c>
      <c r="G53" s="1"/>
      <c r="H53" s="70"/>
      <c r="I53" s="70"/>
      <c r="L53" s="70"/>
      <c r="M53" s="70"/>
      <c r="N53" s="70"/>
      <c r="O53" s="70"/>
      <c r="P53" s="70"/>
      <c r="Q53" s="70"/>
      <c r="R53" s="70"/>
      <c r="S53" s="70"/>
      <c r="T53" s="70"/>
      <c r="U53" s="70"/>
      <c r="V53" s="70"/>
      <c r="W53" s="70"/>
      <c r="X53" s="70"/>
      <c r="Y53" s="70"/>
      <c r="Z53" s="70"/>
      <c r="AA53" s="70"/>
      <c r="AB53" s="70"/>
      <c r="AC53" s="70"/>
      <c r="AD53" s="70"/>
      <c r="AE53" s="70"/>
      <c r="AF53" s="70"/>
      <c r="AG53" s="1"/>
    </row>
    <row r="54" spans="1:38" ht="13.15" customHeight="1">
      <c r="A54" s="114"/>
      <c r="B54" s="114"/>
      <c r="C54" s="115"/>
      <c r="D54" s="115"/>
      <c r="E54" s="114"/>
      <c r="F54" s="116" t="s">
        <v>22</v>
      </c>
      <c r="G54" s="1239" t="s">
        <v>34</v>
      </c>
      <c r="H54" s="1239"/>
      <c r="I54" s="1239"/>
      <c r="J54" s="1239"/>
      <c r="K54" s="1239"/>
      <c r="L54" s="1239"/>
      <c r="M54" s="1239"/>
      <c r="N54" s="1239"/>
      <c r="O54" s="1239"/>
      <c r="P54" s="1239"/>
      <c r="Q54" s="1239"/>
      <c r="R54" s="1239"/>
      <c r="S54" s="1239"/>
      <c r="T54" s="1239"/>
      <c r="U54" s="1239"/>
      <c r="V54" s="1239"/>
      <c r="W54" s="1239"/>
      <c r="X54" s="1239"/>
      <c r="Y54" s="1239"/>
      <c r="Z54" s="1239"/>
      <c r="AA54" s="1239"/>
      <c r="AB54" s="1239"/>
      <c r="AC54" s="1239"/>
      <c r="AD54" s="1239"/>
      <c r="AE54" s="1239"/>
      <c r="AF54" s="1239"/>
      <c r="AG54" s="1239"/>
      <c r="AH54" s="1239"/>
      <c r="AI54" s="1239"/>
      <c r="AJ54" s="1239"/>
      <c r="AK54" s="1239"/>
      <c r="AL54" s="114"/>
    </row>
    <row r="55" spans="1:38" ht="13.15" customHeight="1">
      <c r="A55" s="114"/>
      <c r="B55" s="114"/>
      <c r="C55" s="115"/>
      <c r="D55" s="115"/>
      <c r="E55" s="114"/>
      <c r="F55" s="116"/>
      <c r="G55" s="334" t="s">
        <v>35</v>
      </c>
      <c r="H55" s="1040"/>
      <c r="I55" s="1040"/>
      <c r="J55" s="1040"/>
      <c r="K55" s="1040"/>
      <c r="L55" s="1040"/>
      <c r="M55" s="1040"/>
      <c r="N55" s="1040"/>
      <c r="O55" s="1040"/>
      <c r="P55" s="1040"/>
      <c r="Q55" s="1040"/>
      <c r="R55" s="1040"/>
      <c r="S55" s="1040"/>
      <c r="T55" s="1040"/>
      <c r="U55" s="1040"/>
      <c r="V55" s="1040"/>
      <c r="W55" s="1040"/>
      <c r="X55" s="1040"/>
      <c r="Y55" s="1040"/>
      <c r="Z55" s="1040"/>
      <c r="AA55" s="1040"/>
      <c r="AB55" s="1040"/>
      <c r="AC55" s="1040"/>
      <c r="AD55" s="1040"/>
      <c r="AE55" s="1040"/>
      <c r="AF55" s="1040"/>
      <c r="AG55" s="1040"/>
      <c r="AH55" s="1040"/>
      <c r="AI55" s="1040"/>
      <c r="AJ55" s="1040"/>
      <c r="AK55" s="1040"/>
      <c r="AL55" s="114"/>
    </row>
    <row r="56" spans="1:38">
      <c r="A56" s="114"/>
      <c r="B56" s="114"/>
      <c r="C56" s="115"/>
      <c r="D56" s="115"/>
      <c r="E56" s="114"/>
      <c r="F56" s="116"/>
      <c r="G56" s="1239" t="s">
        <v>36</v>
      </c>
      <c r="H56" s="1239"/>
      <c r="I56" s="1239"/>
      <c r="J56" s="312"/>
      <c r="K56" s="312"/>
      <c r="L56" s="312"/>
      <c r="M56" s="312"/>
      <c r="N56" s="312"/>
      <c r="O56" s="312"/>
      <c r="P56" s="312"/>
      <c r="Q56" s="312"/>
      <c r="R56" s="312"/>
      <c r="S56" s="312"/>
      <c r="T56" s="312"/>
      <c r="U56" s="312"/>
      <c r="V56" s="312"/>
      <c r="W56" s="312"/>
      <c r="X56" s="312"/>
      <c r="Y56" s="312"/>
      <c r="Z56" s="312"/>
      <c r="AA56" s="312"/>
      <c r="AB56" s="312"/>
      <c r="AC56" s="312"/>
      <c r="AD56" s="312"/>
      <c r="AE56" s="312"/>
      <c r="AF56" s="312"/>
      <c r="AG56" s="312"/>
      <c r="AH56" s="312"/>
      <c r="AI56" s="312"/>
      <c r="AJ56" s="312"/>
      <c r="AK56" s="312"/>
      <c r="AL56" s="114"/>
    </row>
    <row r="57" spans="1:38" ht="13.15" customHeight="1">
      <c r="A57" s="114"/>
      <c r="B57" s="115"/>
      <c r="C57" s="115"/>
      <c r="D57" s="115"/>
      <c r="E57" s="114"/>
      <c r="F57" s="116" t="s">
        <v>27</v>
      </c>
      <c r="G57" s="1239" t="s">
        <v>37</v>
      </c>
      <c r="H57" s="1239"/>
      <c r="I57" s="1239"/>
      <c r="J57" s="1239"/>
      <c r="K57" s="1239"/>
      <c r="L57" s="1239"/>
      <c r="M57" s="1239"/>
      <c r="N57" s="1239"/>
      <c r="O57" s="1239"/>
      <c r="P57" s="1239"/>
      <c r="Q57" s="1239"/>
      <c r="R57" s="1239"/>
      <c r="S57" s="1239"/>
      <c r="T57" s="1239"/>
      <c r="U57" s="1239"/>
      <c r="V57" s="1239"/>
      <c r="W57" s="1239"/>
      <c r="X57" s="1239"/>
      <c r="Y57" s="1239"/>
      <c r="Z57" s="1239"/>
      <c r="AA57" s="1239"/>
      <c r="AB57" s="1239"/>
      <c r="AC57" s="1239"/>
      <c r="AD57" s="1239"/>
      <c r="AE57" s="1239"/>
      <c r="AF57" s="1239"/>
      <c r="AG57" s="1239"/>
      <c r="AH57" s="1239"/>
      <c r="AI57" s="1239"/>
      <c r="AJ57" s="1239"/>
      <c r="AK57" s="1239"/>
      <c r="AL57" s="1239"/>
    </row>
    <row r="58" spans="1:38">
      <c r="A58" s="114"/>
      <c r="B58" s="114"/>
      <c r="C58" s="115"/>
      <c r="D58" s="115"/>
      <c r="E58" s="114"/>
      <c r="F58" s="116"/>
      <c r="G58" s="1239"/>
      <c r="H58" s="1239"/>
      <c r="I58" s="1239"/>
      <c r="J58" s="1239"/>
      <c r="K58" s="1239"/>
      <c r="L58" s="1239"/>
      <c r="M58" s="1239"/>
      <c r="N58" s="1239"/>
      <c r="O58" s="1239"/>
      <c r="P58" s="1239"/>
      <c r="Q58" s="1239"/>
      <c r="R58" s="1239"/>
      <c r="S58" s="1239"/>
      <c r="T58" s="1239"/>
      <c r="U58" s="1239"/>
      <c r="V58" s="1239"/>
      <c r="W58" s="1239"/>
      <c r="X58" s="1239"/>
      <c r="Y58" s="1239"/>
      <c r="Z58" s="1239"/>
      <c r="AA58" s="1239"/>
      <c r="AB58" s="1239"/>
      <c r="AC58" s="1239"/>
      <c r="AD58" s="1239"/>
      <c r="AE58" s="1239"/>
      <c r="AF58" s="1239"/>
      <c r="AG58" s="1239"/>
      <c r="AH58" s="1239"/>
      <c r="AI58" s="1239"/>
      <c r="AJ58" s="1239"/>
      <c r="AK58" s="1239"/>
      <c r="AL58" s="1239"/>
    </row>
    <row r="59" spans="1:38">
      <c r="A59" s="114"/>
      <c r="B59" s="114"/>
      <c r="C59" s="115"/>
      <c r="D59" s="115"/>
      <c r="E59" s="114"/>
      <c r="F59" s="116"/>
      <c r="G59" s="335" t="s">
        <v>38</v>
      </c>
      <c r="H59" s="312"/>
      <c r="I59" s="312"/>
      <c r="J59" s="312"/>
      <c r="K59" s="312"/>
      <c r="L59" s="312"/>
      <c r="M59" s="312"/>
      <c r="N59" s="312"/>
      <c r="O59" s="312"/>
      <c r="P59" s="312"/>
      <c r="Q59" s="312"/>
      <c r="R59" s="312"/>
      <c r="S59" s="312"/>
      <c r="T59" s="312"/>
      <c r="U59" s="312"/>
      <c r="V59" s="312"/>
      <c r="W59" s="312"/>
      <c r="X59" s="312"/>
      <c r="Y59" s="312"/>
      <c r="Z59" s="312"/>
      <c r="AA59" s="312"/>
      <c r="AB59" s="312"/>
      <c r="AC59" s="312"/>
      <c r="AD59" s="312"/>
      <c r="AE59" s="312"/>
      <c r="AF59" s="312"/>
      <c r="AG59" s="312"/>
      <c r="AH59" s="312"/>
      <c r="AI59" s="312"/>
      <c r="AJ59" s="312"/>
      <c r="AK59" s="312"/>
      <c r="AL59" s="114"/>
    </row>
    <row r="60" spans="1:38">
      <c r="A60" s="2"/>
      <c r="C60" s="1"/>
      <c r="D60" s="1"/>
      <c r="E60" s="2"/>
      <c r="F60" s="1"/>
      <c r="G60" s="1"/>
      <c r="I60" s="1"/>
      <c r="J60" s="70"/>
      <c r="K60" s="70"/>
      <c r="L60" s="70"/>
      <c r="M60" s="70"/>
      <c r="N60" s="70"/>
      <c r="O60" s="70"/>
      <c r="P60" s="70"/>
      <c r="Q60" s="70"/>
      <c r="R60" s="70"/>
      <c r="S60" s="70"/>
      <c r="T60" s="70"/>
      <c r="U60" s="70"/>
      <c r="V60" s="70"/>
      <c r="W60" s="70"/>
      <c r="X60" s="70"/>
      <c r="Y60" s="70"/>
      <c r="Z60" s="70"/>
      <c r="AA60" s="70"/>
      <c r="AB60" s="70"/>
      <c r="AC60" s="70"/>
      <c r="AD60" s="70"/>
      <c r="AE60" s="70"/>
      <c r="AF60" s="70"/>
      <c r="AG60" s="70"/>
    </row>
    <row r="61" spans="1:38">
      <c r="A61" s="2"/>
      <c r="B61" s="2"/>
      <c r="C61" s="2"/>
      <c r="D61" s="2" t="s">
        <v>39</v>
      </c>
      <c r="E61" s="2" t="s">
        <v>40</v>
      </c>
      <c r="F61" s="2"/>
      <c r="G61" s="2"/>
      <c r="H61" s="2"/>
      <c r="I61" s="2"/>
      <c r="J61" s="2"/>
      <c r="K61" s="2"/>
      <c r="L61" s="2"/>
      <c r="M61" s="2"/>
      <c r="N61" s="2"/>
      <c r="O61" s="2"/>
      <c r="P61" s="2"/>
      <c r="Q61" s="2"/>
      <c r="R61" s="2"/>
      <c r="S61" s="2"/>
      <c r="T61" s="2"/>
      <c r="U61" s="70"/>
      <c r="V61" s="70"/>
      <c r="W61" s="70"/>
      <c r="X61" s="70"/>
      <c r="Y61" s="70"/>
      <c r="Z61" s="70"/>
      <c r="AA61" s="70"/>
      <c r="AB61" s="70"/>
      <c r="AC61" s="70"/>
      <c r="AD61" s="70"/>
      <c r="AE61" s="70"/>
      <c r="AF61" s="70"/>
      <c r="AG61" s="1"/>
    </row>
    <row r="62" spans="1:38">
      <c r="A62" s="2"/>
      <c r="C62" s="1"/>
      <c r="E62" s="2" t="s">
        <v>41</v>
      </c>
      <c r="G62" s="2"/>
      <c r="H62" s="2"/>
      <c r="I62" s="2"/>
      <c r="J62" s="2"/>
      <c r="K62" s="2"/>
      <c r="L62" s="2"/>
      <c r="M62" s="2"/>
      <c r="N62" s="2"/>
      <c r="O62" s="2"/>
      <c r="P62" s="2"/>
      <c r="Q62" s="2"/>
      <c r="R62" s="2"/>
      <c r="S62" s="2"/>
      <c r="T62" s="2"/>
      <c r="U62" s="2"/>
      <c r="V62" s="2"/>
      <c r="W62" s="2"/>
      <c r="X62" s="2"/>
      <c r="Y62" s="2"/>
      <c r="Z62" s="2"/>
      <c r="AA62" s="2"/>
      <c r="AB62" s="2"/>
    </row>
    <row r="63" spans="1:38">
      <c r="A63" s="2"/>
      <c r="C63" s="1"/>
      <c r="D63" s="2"/>
      <c r="E63" s="2" t="s">
        <v>20</v>
      </c>
      <c r="F63" s="2" t="s">
        <v>2</v>
      </c>
      <c r="G63" s="2"/>
      <c r="H63" s="2"/>
      <c r="I63" s="2"/>
      <c r="J63" s="2"/>
      <c r="K63" s="2"/>
      <c r="L63" s="2"/>
      <c r="M63" s="2"/>
      <c r="P63" s="2"/>
      <c r="Q63" s="2"/>
      <c r="R63" s="2"/>
      <c r="S63" s="2"/>
      <c r="T63" s="2"/>
      <c r="U63" s="2"/>
      <c r="V63" s="2"/>
      <c r="W63" s="2"/>
      <c r="X63" s="2"/>
      <c r="Y63" s="2"/>
      <c r="Z63" s="2"/>
      <c r="AA63" s="2"/>
      <c r="AB63" s="2"/>
    </row>
    <row r="64" spans="1:38">
      <c r="A64" s="2"/>
      <c r="C64" s="1"/>
      <c r="D64" s="2"/>
      <c r="E64" s="2"/>
      <c r="F64" t="s">
        <v>22</v>
      </c>
      <c r="G64" s="1236" t="s">
        <v>42</v>
      </c>
      <c r="H64" s="1236"/>
      <c r="I64" s="1236"/>
      <c r="J64" s="1236"/>
      <c r="K64" s="1236"/>
      <c r="L64" s="1236"/>
      <c r="M64" s="1236"/>
      <c r="N64" s="1236"/>
      <c r="O64" s="1236"/>
      <c r="P64" s="1236"/>
      <c r="Q64" s="1236"/>
      <c r="R64" s="1236"/>
      <c r="S64" s="1236"/>
      <c r="T64" s="1236"/>
      <c r="U64" s="1236"/>
      <c r="V64" s="1236"/>
      <c r="W64" s="1236"/>
      <c r="X64" s="1236"/>
      <c r="Y64" s="1236"/>
      <c r="Z64" s="1236"/>
      <c r="AA64" s="1236"/>
      <c r="AB64" s="1236"/>
      <c r="AC64" s="1236"/>
      <c r="AD64" s="1236"/>
      <c r="AE64" s="1236"/>
      <c r="AF64" s="1236"/>
      <c r="AG64" s="1236"/>
      <c r="AH64" s="1236"/>
      <c r="AI64" s="1236"/>
      <c r="AJ64" s="1236"/>
      <c r="AK64" s="1236"/>
    </row>
    <row r="65" spans="1:37">
      <c r="A65" s="2"/>
      <c r="C65" s="1"/>
      <c r="D65" s="2"/>
      <c r="E65" s="2"/>
      <c r="G65" s="1236"/>
      <c r="H65" s="1236"/>
      <c r="I65" s="1236"/>
      <c r="J65" s="1236"/>
      <c r="K65" s="1236"/>
      <c r="L65" s="1236"/>
      <c r="M65" s="1236"/>
      <c r="N65" s="1236"/>
      <c r="O65" s="1236"/>
      <c r="P65" s="1236"/>
      <c r="Q65" s="1236"/>
      <c r="R65" s="1236"/>
      <c r="S65" s="1236"/>
      <c r="T65" s="1236"/>
      <c r="U65" s="1236"/>
      <c r="V65" s="1236"/>
      <c r="W65" s="1236"/>
      <c r="X65" s="1236"/>
      <c r="Y65" s="1236"/>
      <c r="Z65" s="1236"/>
      <c r="AA65" s="1236"/>
      <c r="AB65" s="1236"/>
      <c r="AC65" s="1236"/>
      <c r="AD65" s="1236"/>
      <c r="AE65" s="1236"/>
      <c r="AF65" s="1236"/>
      <c r="AG65" s="1236"/>
      <c r="AH65" s="1236"/>
      <c r="AI65" s="1236"/>
      <c r="AJ65" s="1236"/>
      <c r="AK65" s="1236"/>
    </row>
    <row r="66" spans="1:37">
      <c r="A66" s="2"/>
      <c r="C66" s="1"/>
      <c r="D66" s="2"/>
      <c r="E66" s="2"/>
      <c r="G66" s="1236"/>
      <c r="H66" s="1236"/>
      <c r="I66" s="1236"/>
      <c r="J66" s="1236"/>
      <c r="K66" s="1236"/>
      <c r="L66" s="1236"/>
      <c r="M66" s="1236"/>
      <c r="N66" s="1236"/>
      <c r="O66" s="1236"/>
      <c r="P66" s="1236"/>
      <c r="Q66" s="1236"/>
      <c r="R66" s="1236"/>
      <c r="S66" s="1236"/>
      <c r="T66" s="1236"/>
      <c r="U66" s="1236"/>
      <c r="V66" s="1236"/>
      <c r="W66" s="1236"/>
      <c r="X66" s="1236"/>
      <c r="Y66" s="1236"/>
      <c r="Z66" s="1236"/>
      <c r="AA66" s="1236"/>
      <c r="AB66" s="1236"/>
      <c r="AC66" s="1236"/>
      <c r="AD66" s="1236"/>
      <c r="AE66" s="1236"/>
      <c r="AF66" s="1236"/>
      <c r="AG66" s="1236"/>
      <c r="AH66" s="1236"/>
      <c r="AI66" s="1236"/>
      <c r="AJ66" s="1236"/>
      <c r="AK66" s="1236"/>
    </row>
    <row r="67" spans="1:37" ht="13.15" customHeight="1">
      <c r="A67" s="2"/>
      <c r="C67" s="1"/>
      <c r="D67" s="2"/>
      <c r="E67" s="2"/>
      <c r="F67" t="s">
        <v>27</v>
      </c>
      <c r="G67" s="1236" t="s">
        <v>43</v>
      </c>
      <c r="H67" s="1236"/>
      <c r="I67" s="1236"/>
      <c r="J67" s="1236"/>
      <c r="K67" s="1236"/>
      <c r="L67" s="1236"/>
      <c r="M67" s="1236"/>
      <c r="N67" s="1236"/>
      <c r="O67" s="1236"/>
      <c r="P67" s="1236"/>
      <c r="Q67" s="1236"/>
      <c r="R67" s="1236"/>
      <c r="S67" s="1236"/>
      <c r="T67" s="1236"/>
      <c r="U67" s="1236"/>
      <c r="V67" s="1236"/>
      <c r="W67" s="1236"/>
      <c r="X67" s="1236"/>
      <c r="Y67" s="1236"/>
      <c r="Z67" s="1236"/>
      <c r="AA67" s="1236"/>
      <c r="AB67" s="1236"/>
      <c r="AC67" s="1236"/>
      <c r="AD67" s="1236"/>
      <c r="AE67" s="1236"/>
      <c r="AF67" s="1236"/>
      <c r="AG67" s="1236"/>
      <c r="AH67" s="1236"/>
      <c r="AI67" s="1236"/>
      <c r="AJ67" s="1236"/>
      <c r="AK67" s="1236"/>
    </row>
    <row r="68" spans="1:37">
      <c r="A68" s="2"/>
      <c r="C68" s="1"/>
      <c r="D68" s="2"/>
      <c r="E68" s="2"/>
      <c r="F68" s="21"/>
      <c r="G68" s="1236"/>
      <c r="H68" s="1236"/>
      <c r="I68" s="1236"/>
      <c r="J68" s="1236"/>
      <c r="K68" s="1236"/>
      <c r="L68" s="1236"/>
      <c r="M68" s="1236"/>
      <c r="N68" s="1236"/>
      <c r="O68" s="1236"/>
      <c r="P68" s="1236"/>
      <c r="Q68" s="1236"/>
      <c r="R68" s="1236"/>
      <c r="S68" s="1236"/>
      <c r="T68" s="1236"/>
      <c r="U68" s="1236"/>
      <c r="V68" s="1236"/>
      <c r="W68" s="1236"/>
      <c r="X68" s="1236"/>
      <c r="Y68" s="1236"/>
      <c r="Z68" s="1236"/>
      <c r="AA68" s="1236"/>
      <c r="AB68" s="1236"/>
      <c r="AC68" s="1236"/>
      <c r="AD68" s="1236"/>
      <c r="AE68" s="1236"/>
      <c r="AF68" s="1236"/>
      <c r="AG68" s="1236"/>
      <c r="AH68" s="1236"/>
      <c r="AI68" s="1236"/>
      <c r="AJ68" s="1236"/>
      <c r="AK68" s="1236"/>
    </row>
    <row r="69" spans="1:37">
      <c r="A69" s="2"/>
      <c r="C69" s="1"/>
      <c r="D69" s="2"/>
      <c r="E69" s="2" t="s">
        <v>24</v>
      </c>
      <c r="F69" s="2" t="s">
        <v>44</v>
      </c>
      <c r="G69" s="1051"/>
      <c r="H69" s="1051"/>
      <c r="I69" s="1051"/>
      <c r="J69" s="1051"/>
      <c r="K69" s="1051"/>
      <c r="L69" s="1051"/>
      <c r="M69" s="1051"/>
      <c r="N69" s="1051"/>
      <c r="O69" s="1051"/>
      <c r="P69" s="1051"/>
      <c r="Q69" s="1051"/>
      <c r="R69" s="1051"/>
      <c r="S69" s="1051"/>
      <c r="T69" s="1051"/>
      <c r="U69" s="1051"/>
      <c r="V69" s="1051"/>
      <c r="W69" s="1051"/>
      <c r="X69" s="1051"/>
      <c r="Y69" s="1051"/>
      <c r="Z69" s="1051"/>
      <c r="AA69" s="1051"/>
      <c r="AB69" s="1051"/>
      <c r="AC69" s="1051"/>
      <c r="AD69" s="1051"/>
      <c r="AE69" s="1051"/>
      <c r="AF69" s="1051"/>
      <c r="AG69" s="1051"/>
      <c r="AH69" s="1051"/>
      <c r="AI69" s="1051"/>
      <c r="AJ69" s="1051"/>
      <c r="AK69" s="1051"/>
    </row>
    <row r="70" spans="1:37">
      <c r="A70" s="2"/>
      <c r="C70" s="1"/>
      <c r="D70" s="2"/>
      <c r="E70" s="2"/>
      <c r="F70" s="6" t="s">
        <v>22</v>
      </c>
      <c r="G70" s="1236" t="s">
        <v>45</v>
      </c>
      <c r="H70" s="1236"/>
      <c r="I70" s="1236"/>
      <c r="J70" s="1236"/>
      <c r="K70" s="1236"/>
      <c r="L70" s="1236"/>
      <c r="M70" s="1236"/>
      <c r="N70" s="1236"/>
      <c r="O70" s="1236"/>
      <c r="P70" s="1236"/>
      <c r="Q70" s="1236"/>
      <c r="R70" s="1236"/>
      <c r="S70" s="1236"/>
      <c r="T70" s="1236"/>
      <c r="U70" s="1236"/>
      <c r="V70" s="1236"/>
      <c r="W70" s="1236"/>
      <c r="X70" s="1236"/>
      <c r="Y70" s="1236"/>
      <c r="Z70" s="1236"/>
      <c r="AA70" s="1236"/>
      <c r="AB70" s="1236"/>
      <c r="AC70" s="1236"/>
      <c r="AD70" s="1236"/>
      <c r="AE70" s="1236"/>
      <c r="AF70" s="1236"/>
      <c r="AG70" s="1236"/>
      <c r="AH70" s="1236"/>
      <c r="AI70" s="1236"/>
      <c r="AJ70" s="1236"/>
      <c r="AK70" s="1236"/>
    </row>
    <row r="71" spans="1:37">
      <c r="A71" s="2"/>
      <c r="C71" s="1"/>
      <c r="D71" s="2"/>
      <c r="E71" s="2"/>
      <c r="F71" s="6"/>
      <c r="G71" s="1236"/>
      <c r="H71" s="1236"/>
      <c r="I71" s="1236"/>
      <c r="J71" s="1236"/>
      <c r="K71" s="1236"/>
      <c r="L71" s="1236"/>
      <c r="M71" s="1236"/>
      <c r="N71" s="1236"/>
      <c r="O71" s="1236"/>
      <c r="P71" s="1236"/>
      <c r="Q71" s="1236"/>
      <c r="R71" s="1236"/>
      <c r="S71" s="1236"/>
      <c r="T71" s="1236"/>
      <c r="U71" s="1236"/>
      <c r="V71" s="1236"/>
      <c r="W71" s="1236"/>
      <c r="X71" s="1236"/>
      <c r="Y71" s="1236"/>
      <c r="Z71" s="1236"/>
      <c r="AA71" s="1236"/>
      <c r="AB71" s="1236"/>
      <c r="AC71" s="1236"/>
      <c r="AD71" s="1236"/>
      <c r="AE71" s="1236"/>
      <c r="AF71" s="1236"/>
      <c r="AG71" s="1236"/>
      <c r="AH71" s="1236"/>
      <c r="AI71" s="1236"/>
      <c r="AJ71" s="1236"/>
      <c r="AK71" s="1236"/>
    </row>
    <row r="72" spans="1:37">
      <c r="A72" s="2"/>
      <c r="C72" s="1"/>
      <c r="D72" s="2"/>
      <c r="E72" s="2"/>
      <c r="F72" s="6" t="s">
        <v>27</v>
      </c>
      <c r="G72" s="1236" t="s">
        <v>46</v>
      </c>
      <c r="H72" s="1236"/>
      <c r="I72" s="1236"/>
      <c r="J72" s="1236"/>
      <c r="K72" s="1236"/>
      <c r="L72" s="1236"/>
      <c r="M72" s="1236"/>
      <c r="N72" s="1236"/>
      <c r="O72" s="1236"/>
      <c r="P72" s="1236"/>
      <c r="Q72" s="1236"/>
      <c r="R72" s="1236"/>
      <c r="S72" s="1236"/>
      <c r="T72" s="1236"/>
      <c r="U72" s="1236"/>
      <c r="V72" s="1236"/>
      <c r="W72" s="1236"/>
      <c r="X72" s="1236"/>
      <c r="Y72" s="1236"/>
      <c r="Z72" s="1236"/>
      <c r="AA72" s="1236"/>
      <c r="AB72" s="1236"/>
      <c r="AC72" s="1236"/>
      <c r="AD72" s="1236"/>
      <c r="AE72" s="1236"/>
      <c r="AF72" s="1236"/>
      <c r="AG72" s="1236"/>
      <c r="AH72" s="1236"/>
      <c r="AI72" s="1236"/>
      <c r="AJ72" s="1236"/>
      <c r="AK72" s="1236"/>
    </row>
    <row r="73" spans="1:37">
      <c r="A73" s="2"/>
      <c r="C73" s="1"/>
      <c r="D73" s="2"/>
      <c r="E73" s="2"/>
      <c r="F73" s="6"/>
      <c r="G73" s="1236"/>
      <c r="H73" s="1236"/>
      <c r="I73" s="1236"/>
      <c r="J73" s="1236"/>
      <c r="K73" s="1236"/>
      <c r="L73" s="1236"/>
      <c r="M73" s="1236"/>
      <c r="N73" s="1236"/>
      <c r="O73" s="1236"/>
      <c r="P73" s="1236"/>
      <c r="Q73" s="1236"/>
      <c r="R73" s="1236"/>
      <c r="S73" s="1236"/>
      <c r="T73" s="1236"/>
      <c r="U73" s="1236"/>
      <c r="V73" s="1236"/>
      <c r="W73" s="1236"/>
      <c r="X73" s="1236"/>
      <c r="Y73" s="1236"/>
      <c r="Z73" s="1236"/>
      <c r="AA73" s="1236"/>
      <c r="AB73" s="1236"/>
      <c r="AC73" s="1236"/>
      <c r="AD73" s="1236"/>
      <c r="AE73" s="1236"/>
      <c r="AF73" s="1236"/>
      <c r="AG73" s="1236"/>
      <c r="AH73" s="1236"/>
      <c r="AI73" s="1236"/>
      <c r="AJ73" s="1236"/>
      <c r="AK73" s="1236"/>
    </row>
    <row r="74" spans="1:37">
      <c r="A74" s="2"/>
      <c r="C74" s="1"/>
      <c r="D74" s="2"/>
      <c r="E74" s="2"/>
      <c r="F74" s="6"/>
      <c r="G74" s="70" t="s">
        <v>47</v>
      </c>
      <c r="H74" s="2"/>
      <c r="J74" s="70"/>
      <c r="K74" s="70"/>
      <c r="L74" s="70"/>
      <c r="P74" s="2"/>
      <c r="Q74" s="2"/>
      <c r="R74" s="2"/>
      <c r="S74" s="2"/>
      <c r="T74" s="2"/>
      <c r="U74" s="2"/>
      <c r="V74" s="2"/>
      <c r="W74" s="2"/>
      <c r="X74" s="2"/>
      <c r="Y74" s="2"/>
      <c r="Z74" s="2"/>
      <c r="AA74" s="2"/>
      <c r="AB74" s="2"/>
    </row>
    <row r="75" spans="1:37">
      <c r="A75" s="2"/>
      <c r="C75" s="1"/>
      <c r="D75" s="2"/>
      <c r="E75" s="2"/>
      <c r="F75" s="6"/>
      <c r="G75" s="70" t="s">
        <v>48</v>
      </c>
      <c r="J75" s="70"/>
      <c r="K75" s="70"/>
      <c r="L75" s="70"/>
      <c r="P75" s="2"/>
      <c r="Q75" s="2"/>
      <c r="R75" s="2"/>
      <c r="S75" s="2"/>
      <c r="T75" s="2"/>
      <c r="U75" s="2"/>
      <c r="V75" s="2"/>
      <c r="W75" s="2"/>
      <c r="X75" s="2"/>
      <c r="Y75" s="2"/>
      <c r="Z75" s="2"/>
      <c r="AA75" s="2"/>
      <c r="AB75" s="2"/>
    </row>
    <row r="76" spans="1:37">
      <c r="A76" s="2"/>
      <c r="C76" s="1"/>
      <c r="D76" s="2"/>
      <c r="E76" s="2"/>
      <c r="F76" s="6" t="s">
        <v>49</v>
      </c>
      <c r="G76" s="2" t="s">
        <v>50</v>
      </c>
      <c r="H76" s="2"/>
      <c r="I76" s="2"/>
      <c r="K76" s="2"/>
      <c r="L76" s="2"/>
      <c r="M76" s="2"/>
      <c r="P76" s="2"/>
      <c r="Q76" s="2"/>
      <c r="R76" s="2"/>
      <c r="S76" s="2"/>
      <c r="T76" s="2"/>
      <c r="U76" s="2"/>
      <c r="V76" s="2"/>
      <c r="W76" s="2"/>
      <c r="X76" s="2"/>
      <c r="Y76" s="2"/>
      <c r="Z76" s="2"/>
      <c r="AA76" s="2"/>
      <c r="AB76" s="2"/>
    </row>
    <row r="77" spans="1:37">
      <c r="A77" s="2"/>
      <c r="C77" s="1"/>
      <c r="D77" s="2"/>
      <c r="E77" s="2"/>
      <c r="F77" s="2"/>
      <c r="G77" s="2" t="s">
        <v>51</v>
      </c>
      <c r="H77" s="2" t="s">
        <v>52</v>
      </c>
      <c r="K77" s="2"/>
      <c r="L77" s="2"/>
      <c r="M77" s="2"/>
      <c r="P77" s="2"/>
      <c r="Q77" s="2"/>
      <c r="R77" s="2"/>
      <c r="S77" s="2"/>
      <c r="T77" s="2"/>
      <c r="U77" s="2"/>
      <c r="V77" s="2"/>
      <c r="W77" s="2"/>
      <c r="X77" s="2"/>
      <c r="Y77" s="2"/>
      <c r="Z77" s="2"/>
      <c r="AA77" s="2"/>
      <c r="AB77" s="2"/>
    </row>
    <row r="78" spans="1:37">
      <c r="A78" s="2"/>
      <c r="C78" s="1"/>
      <c r="D78" s="2"/>
      <c r="E78" s="2"/>
      <c r="F78" s="2"/>
      <c r="G78" s="2" t="s">
        <v>53</v>
      </c>
      <c r="H78" s="2" t="s">
        <v>54</v>
      </c>
      <c r="K78" s="2"/>
      <c r="L78" s="2"/>
      <c r="M78" s="2"/>
      <c r="P78" s="2"/>
      <c r="Q78" s="2"/>
      <c r="R78" s="2"/>
      <c r="S78" s="2"/>
      <c r="T78" s="2"/>
      <c r="U78" s="2"/>
      <c r="V78" s="2"/>
      <c r="W78" s="2"/>
      <c r="X78" s="2"/>
      <c r="Y78" s="2"/>
      <c r="Z78" s="2"/>
      <c r="AA78" s="2"/>
      <c r="AB78" s="2"/>
    </row>
    <row r="79" spans="1:37">
      <c r="A79" s="2"/>
      <c r="C79" s="1"/>
      <c r="D79" s="2"/>
      <c r="E79" s="2" t="s">
        <v>29</v>
      </c>
      <c r="F79" s="2" t="s">
        <v>55</v>
      </c>
      <c r="G79" s="2"/>
      <c r="H79" s="2"/>
      <c r="I79" s="2"/>
      <c r="J79" s="2"/>
      <c r="K79" s="2"/>
      <c r="L79" s="2"/>
      <c r="M79" s="2"/>
      <c r="P79" s="2"/>
      <c r="Q79" s="2"/>
      <c r="R79" s="2"/>
      <c r="S79" s="2"/>
      <c r="T79" s="2"/>
      <c r="U79" s="2"/>
      <c r="V79" s="2"/>
      <c r="W79" s="2"/>
      <c r="X79" s="2"/>
      <c r="Y79" s="2"/>
      <c r="Z79" s="2"/>
      <c r="AA79" s="2"/>
      <c r="AB79" s="2"/>
    </row>
    <row r="80" spans="1:37">
      <c r="A80" s="2"/>
      <c r="C80" s="1"/>
      <c r="D80" s="2"/>
      <c r="E80" s="2"/>
      <c r="F80" s="6"/>
      <c r="G80" s="1236" t="s">
        <v>56</v>
      </c>
      <c r="H80" s="1236"/>
      <c r="I80" s="1236"/>
      <c r="J80" s="1236"/>
      <c r="K80" s="1236"/>
      <c r="L80" s="1236"/>
      <c r="M80" s="1236"/>
      <c r="N80" s="1236"/>
      <c r="O80" s="1236"/>
      <c r="P80" s="1236"/>
      <c r="Q80" s="1236"/>
      <c r="R80" s="1236"/>
      <c r="S80" s="1236"/>
      <c r="T80" s="1236"/>
      <c r="U80" s="1236"/>
      <c r="V80" s="1236"/>
      <c r="W80" s="1236"/>
      <c r="X80" s="1236"/>
      <c r="Y80" s="1236"/>
      <c r="Z80" s="1236"/>
      <c r="AA80" s="1236"/>
      <c r="AB80" s="1236"/>
      <c r="AC80" s="1236"/>
      <c r="AD80" s="1236"/>
      <c r="AE80" s="1236"/>
      <c r="AF80" s="1236"/>
      <c r="AG80" s="1236"/>
      <c r="AH80" s="1236"/>
      <c r="AI80" s="1236"/>
      <c r="AJ80" s="1236"/>
      <c r="AK80" s="1236"/>
    </row>
    <row r="81" spans="1:37">
      <c r="A81" s="2"/>
      <c r="C81" s="1"/>
      <c r="D81" s="2"/>
      <c r="E81" s="2"/>
      <c r="F81" s="2"/>
      <c r="G81" s="1236"/>
      <c r="H81" s="1236"/>
      <c r="I81" s="1236"/>
      <c r="J81" s="1236"/>
      <c r="K81" s="1236"/>
      <c r="L81" s="1236"/>
      <c r="M81" s="1236"/>
      <c r="N81" s="1236"/>
      <c r="O81" s="1236"/>
      <c r="P81" s="1236"/>
      <c r="Q81" s="1236"/>
      <c r="R81" s="1236"/>
      <c r="S81" s="1236"/>
      <c r="T81" s="1236"/>
      <c r="U81" s="1236"/>
      <c r="V81" s="1236"/>
      <c r="W81" s="1236"/>
      <c r="X81" s="1236"/>
      <c r="Y81" s="1236"/>
      <c r="Z81" s="1236"/>
      <c r="AA81" s="1236"/>
      <c r="AB81" s="1236"/>
      <c r="AC81" s="1236"/>
      <c r="AD81" s="1236"/>
      <c r="AE81" s="1236"/>
      <c r="AF81" s="1236"/>
      <c r="AG81" s="1236"/>
      <c r="AH81" s="1236"/>
      <c r="AI81" s="1236"/>
      <c r="AJ81" s="1236"/>
      <c r="AK81" s="1236"/>
    </row>
    <row r="82" spans="1:37">
      <c r="A82" s="2"/>
      <c r="C82" s="1"/>
      <c r="D82" s="2"/>
      <c r="E82" s="2"/>
      <c r="F82" s="2"/>
      <c r="G82" s="1236"/>
      <c r="H82" s="1236"/>
      <c r="I82" s="1236"/>
      <c r="J82" s="1236"/>
      <c r="K82" s="1236"/>
      <c r="L82" s="1236"/>
      <c r="M82" s="1236"/>
      <c r="N82" s="1236"/>
      <c r="O82" s="1236"/>
      <c r="P82" s="1236"/>
      <c r="Q82" s="1236"/>
      <c r="R82" s="1236"/>
      <c r="S82" s="1236"/>
      <c r="T82" s="1236"/>
      <c r="U82" s="1236"/>
      <c r="V82" s="1236"/>
      <c r="W82" s="1236"/>
      <c r="X82" s="1236"/>
      <c r="Y82" s="1236"/>
      <c r="Z82" s="1236"/>
      <c r="AA82" s="1236"/>
      <c r="AB82" s="1236"/>
      <c r="AC82" s="1236"/>
      <c r="AD82" s="1236"/>
      <c r="AE82" s="1236"/>
      <c r="AF82" s="1236"/>
      <c r="AG82" s="1236"/>
      <c r="AH82" s="1236"/>
      <c r="AI82" s="1236"/>
      <c r="AJ82" s="1236"/>
      <c r="AK82" s="1236"/>
    </row>
    <row r="83" spans="1:37">
      <c r="A83" s="2"/>
      <c r="C83" s="1"/>
      <c r="D83" s="2"/>
      <c r="E83" s="2" t="s">
        <v>57</v>
      </c>
      <c r="F83" s="2" t="s">
        <v>58</v>
      </c>
      <c r="G83" s="2"/>
      <c r="H83" s="2"/>
      <c r="I83" s="2"/>
      <c r="J83" s="2"/>
      <c r="K83" s="2"/>
      <c r="L83" s="2"/>
      <c r="M83" s="2"/>
      <c r="P83" s="2"/>
      <c r="Q83" s="2"/>
      <c r="R83" s="2"/>
      <c r="S83" s="2"/>
      <c r="T83" s="2"/>
      <c r="U83" s="2"/>
      <c r="V83" s="2"/>
      <c r="W83" s="2"/>
      <c r="X83" s="2"/>
      <c r="Y83" s="2"/>
      <c r="Z83" s="2"/>
      <c r="AA83" s="2"/>
      <c r="AB83" s="2"/>
    </row>
    <row r="84" spans="1:37">
      <c r="A84" s="2"/>
      <c r="C84" s="1"/>
      <c r="D84" s="2"/>
      <c r="E84" s="2"/>
      <c r="F84" s="6"/>
      <c r="G84" s="1236" t="s">
        <v>59</v>
      </c>
      <c r="H84" s="1236"/>
      <c r="I84" s="1236"/>
      <c r="J84" s="1236"/>
      <c r="K84" s="1236"/>
      <c r="L84" s="1236"/>
      <c r="M84" s="1236"/>
      <c r="N84" s="1236"/>
      <c r="O84" s="1236"/>
      <c r="P84" s="1236"/>
      <c r="Q84" s="1236"/>
      <c r="R84" s="1236"/>
      <c r="S84" s="1236"/>
      <c r="T84" s="1236"/>
      <c r="U84" s="1236"/>
      <c r="V84" s="1236"/>
      <c r="W84" s="1236"/>
      <c r="X84" s="1236"/>
      <c r="Y84" s="1236"/>
      <c r="Z84" s="1236"/>
      <c r="AA84" s="1236"/>
      <c r="AB84" s="1236"/>
      <c r="AC84" s="1236"/>
      <c r="AD84" s="1236"/>
      <c r="AE84" s="1236"/>
      <c r="AF84" s="1236"/>
      <c r="AG84" s="1236"/>
      <c r="AH84" s="1236"/>
      <c r="AI84" s="1236"/>
      <c r="AJ84" s="1236"/>
      <c r="AK84" s="1236"/>
    </row>
    <row r="85" spans="1:37">
      <c r="A85" s="2"/>
      <c r="C85" s="1"/>
      <c r="D85" s="2"/>
      <c r="E85" s="2"/>
      <c r="F85" s="2"/>
      <c r="G85" s="1236"/>
      <c r="H85" s="1236"/>
      <c r="I85" s="1236"/>
      <c r="J85" s="1236"/>
      <c r="K85" s="1236"/>
      <c r="L85" s="1236"/>
      <c r="M85" s="1236"/>
      <c r="N85" s="1236"/>
      <c r="O85" s="1236"/>
      <c r="P85" s="1236"/>
      <c r="Q85" s="1236"/>
      <c r="R85" s="1236"/>
      <c r="S85" s="1236"/>
      <c r="T85" s="1236"/>
      <c r="U85" s="1236"/>
      <c r="V85" s="1236"/>
      <c r="W85" s="1236"/>
      <c r="X85" s="1236"/>
      <c r="Y85" s="1236"/>
      <c r="Z85" s="1236"/>
      <c r="AA85" s="1236"/>
      <c r="AB85" s="1236"/>
      <c r="AC85" s="1236"/>
      <c r="AD85" s="1236"/>
      <c r="AE85" s="1236"/>
      <c r="AF85" s="1236"/>
      <c r="AG85" s="1236"/>
      <c r="AH85" s="1236"/>
      <c r="AI85" s="1236"/>
      <c r="AJ85" s="1236"/>
      <c r="AK85" s="1236"/>
    </row>
    <row r="86" spans="1:37">
      <c r="A86" s="2"/>
      <c r="C86" s="1"/>
      <c r="D86" s="2"/>
      <c r="E86" s="2"/>
      <c r="G86" s="1236"/>
      <c r="H86" s="1236"/>
      <c r="I86" s="1236"/>
      <c r="J86" s="1236"/>
      <c r="K86" s="1236"/>
      <c r="L86" s="1236"/>
      <c r="M86" s="1236"/>
      <c r="N86" s="1236"/>
      <c r="O86" s="1236"/>
      <c r="P86" s="1236"/>
      <c r="Q86" s="1236"/>
      <c r="R86" s="1236"/>
      <c r="S86" s="1236"/>
      <c r="T86" s="1236"/>
      <c r="U86" s="1236"/>
      <c r="V86" s="1236"/>
      <c r="W86" s="1236"/>
      <c r="X86" s="1236"/>
      <c r="Y86" s="1236"/>
      <c r="Z86" s="1236"/>
      <c r="AA86" s="1236"/>
      <c r="AB86" s="1236"/>
      <c r="AC86" s="1236"/>
      <c r="AD86" s="1236"/>
      <c r="AE86" s="1236"/>
      <c r="AF86" s="1236"/>
      <c r="AG86" s="1236"/>
      <c r="AH86" s="1236"/>
      <c r="AI86" s="1236"/>
      <c r="AJ86" s="1236"/>
      <c r="AK86" s="1236"/>
    </row>
    <row r="87" spans="1:37">
      <c r="A87" s="2"/>
      <c r="C87" s="1"/>
      <c r="D87" s="2"/>
      <c r="E87" s="2" t="s">
        <v>60</v>
      </c>
      <c r="F87" t="s">
        <v>61</v>
      </c>
      <c r="G87" s="2"/>
      <c r="L87" s="2"/>
      <c r="M87" s="2"/>
      <c r="P87" s="2"/>
      <c r="Q87" s="2"/>
      <c r="R87" s="2"/>
      <c r="S87" s="2"/>
      <c r="T87" s="2"/>
      <c r="U87" s="2"/>
      <c r="V87" s="2"/>
      <c r="W87" s="2"/>
      <c r="X87" s="2"/>
      <c r="Y87" s="2"/>
      <c r="Z87" s="2"/>
      <c r="AA87" s="2"/>
      <c r="AB87" s="2"/>
    </row>
    <row r="88" spans="1:37">
      <c r="A88" s="2"/>
      <c r="C88" s="1"/>
      <c r="D88" s="2"/>
      <c r="E88" s="2"/>
      <c r="G88" s="1246" t="s">
        <v>62</v>
      </c>
      <c r="H88" s="1246"/>
      <c r="I88" s="1246"/>
      <c r="J88" s="1246"/>
      <c r="K88" s="1246"/>
      <c r="L88" s="1246"/>
      <c r="M88" s="1246"/>
      <c r="N88" s="1246"/>
      <c r="O88" s="1246"/>
      <c r="P88" s="1246"/>
      <c r="Q88" s="1246"/>
      <c r="R88" s="1246"/>
      <c r="S88" s="1246"/>
      <c r="T88" s="1246"/>
      <c r="U88" s="1246"/>
      <c r="V88" s="1246"/>
      <c r="W88" s="1246"/>
      <c r="X88" s="1246"/>
      <c r="Y88" s="1246"/>
      <c r="Z88" s="1246"/>
      <c r="AA88" s="1246"/>
      <c r="AB88" s="1246"/>
      <c r="AC88" s="1246"/>
      <c r="AD88" s="1246"/>
      <c r="AE88" s="1246"/>
      <c r="AF88" s="1246"/>
      <c r="AG88" s="1246"/>
      <c r="AH88" s="1246"/>
      <c r="AI88" s="1246"/>
      <c r="AJ88" s="1246"/>
      <c r="AK88" s="1246"/>
    </row>
    <row r="89" spans="1:37">
      <c r="A89" s="2"/>
      <c r="C89" s="1"/>
      <c r="D89" s="2"/>
      <c r="E89" s="2"/>
      <c r="G89" s="1246"/>
      <c r="H89" s="1246"/>
      <c r="I89" s="1246"/>
      <c r="J89" s="1246"/>
      <c r="K89" s="1246"/>
      <c r="L89" s="1246"/>
      <c r="M89" s="1246"/>
      <c r="N89" s="1246"/>
      <c r="O89" s="1246"/>
      <c r="P89" s="1246"/>
      <c r="Q89" s="1246"/>
      <c r="R89" s="1246"/>
      <c r="S89" s="1246"/>
      <c r="T89" s="1246"/>
      <c r="U89" s="1246"/>
      <c r="V89" s="1246"/>
      <c r="W89" s="1246"/>
      <c r="X89" s="1246"/>
      <c r="Y89" s="1246"/>
      <c r="Z89" s="1246"/>
      <c r="AA89" s="1246"/>
      <c r="AB89" s="1246"/>
      <c r="AC89" s="1246"/>
      <c r="AD89" s="1246"/>
      <c r="AE89" s="1246"/>
      <c r="AF89" s="1246"/>
      <c r="AG89" s="1246"/>
      <c r="AH89" s="1246"/>
      <c r="AI89" s="1246"/>
      <c r="AJ89" s="1246"/>
      <c r="AK89" s="1246"/>
    </row>
    <row r="90" spans="1:37">
      <c r="A90" s="2"/>
      <c r="C90" s="1"/>
      <c r="D90" s="2"/>
      <c r="E90" s="2"/>
      <c r="G90" s="1246"/>
      <c r="H90" s="1246"/>
      <c r="I90" s="1246"/>
      <c r="J90" s="1246"/>
      <c r="K90" s="1246"/>
      <c r="L90" s="1246"/>
      <c r="M90" s="1246"/>
      <c r="N90" s="1246"/>
      <c r="O90" s="1246"/>
      <c r="P90" s="1246"/>
      <c r="Q90" s="1246"/>
      <c r="R90" s="1246"/>
      <c r="S90" s="1246"/>
      <c r="T90" s="1246"/>
      <c r="U90" s="1246"/>
      <c r="V90" s="1246"/>
      <c r="W90" s="1246"/>
      <c r="X90" s="1246"/>
      <c r="Y90" s="1246"/>
      <c r="Z90" s="1246"/>
      <c r="AA90" s="1246"/>
      <c r="AB90" s="1246"/>
      <c r="AC90" s="1246"/>
      <c r="AD90" s="1246"/>
      <c r="AE90" s="1246"/>
      <c r="AF90" s="1246"/>
      <c r="AG90" s="1246"/>
      <c r="AH90" s="1246"/>
      <c r="AI90" s="1246"/>
      <c r="AJ90" s="1246"/>
      <c r="AK90" s="1246"/>
    </row>
    <row r="91" spans="1:37">
      <c r="A91" s="2"/>
      <c r="C91" s="1"/>
      <c r="D91" s="2"/>
      <c r="E91" s="2" t="s">
        <v>63</v>
      </c>
      <c r="F91" s="2" t="s">
        <v>64</v>
      </c>
      <c r="G91" s="2"/>
      <c r="H91" s="2"/>
      <c r="I91" s="2"/>
      <c r="J91" s="2"/>
      <c r="K91" s="2"/>
      <c r="L91" s="2"/>
      <c r="M91" s="2"/>
      <c r="P91" s="2"/>
      <c r="Q91" s="2"/>
      <c r="R91" s="2"/>
      <c r="S91" s="2"/>
      <c r="T91" s="2"/>
      <c r="U91" s="2"/>
      <c r="V91" s="2"/>
      <c r="W91" s="2"/>
      <c r="X91" s="2"/>
      <c r="Y91" s="2"/>
      <c r="Z91" s="2"/>
      <c r="AA91" s="2"/>
      <c r="AB91" s="2"/>
    </row>
    <row r="92" spans="1:37">
      <c r="A92" s="2"/>
      <c r="C92" s="1"/>
      <c r="D92" s="2"/>
      <c r="E92" s="2"/>
      <c r="F92" s="2"/>
      <c r="G92" s="1236" t="s">
        <v>65</v>
      </c>
      <c r="H92" s="1236"/>
      <c r="I92" s="1236"/>
      <c r="J92" s="1236"/>
      <c r="K92" s="1236"/>
      <c r="L92" s="1236"/>
      <c r="M92" s="1236"/>
      <c r="N92" s="1236"/>
      <c r="O92" s="1236"/>
      <c r="P92" s="1236"/>
      <c r="Q92" s="1236"/>
      <c r="R92" s="1236"/>
      <c r="S92" s="1236"/>
      <c r="T92" s="1236"/>
      <c r="U92" s="1236"/>
      <c r="V92" s="1236"/>
      <c r="W92" s="1236"/>
      <c r="X92" s="1236"/>
      <c r="Y92" s="1236"/>
      <c r="Z92" s="1236"/>
      <c r="AA92" s="1236"/>
      <c r="AB92" s="1236"/>
      <c r="AC92" s="1236"/>
      <c r="AD92" s="1236"/>
      <c r="AE92" s="1236"/>
      <c r="AF92" s="1236"/>
      <c r="AG92" s="1236"/>
      <c r="AH92" s="1236"/>
      <c r="AI92" s="1236"/>
      <c r="AJ92" s="1236"/>
      <c r="AK92" s="1236"/>
    </row>
    <row r="93" spans="1:37">
      <c r="A93" s="2"/>
      <c r="C93" s="1"/>
      <c r="D93" s="2"/>
      <c r="E93" s="2"/>
      <c r="G93" s="1236"/>
      <c r="H93" s="1236"/>
      <c r="I93" s="1236"/>
      <c r="J93" s="1236"/>
      <c r="K93" s="1236"/>
      <c r="L93" s="1236"/>
      <c r="M93" s="1236"/>
      <c r="N93" s="1236"/>
      <c r="O93" s="1236"/>
      <c r="P93" s="1236"/>
      <c r="Q93" s="1236"/>
      <c r="R93" s="1236"/>
      <c r="S93" s="1236"/>
      <c r="T93" s="1236"/>
      <c r="U93" s="1236"/>
      <c r="V93" s="1236"/>
      <c r="W93" s="1236"/>
      <c r="X93" s="1236"/>
      <c r="Y93" s="1236"/>
      <c r="Z93" s="1236"/>
      <c r="AA93" s="1236"/>
      <c r="AB93" s="1236"/>
      <c r="AC93" s="1236"/>
      <c r="AD93" s="1236"/>
      <c r="AE93" s="1236"/>
      <c r="AF93" s="1236"/>
      <c r="AG93" s="1236"/>
      <c r="AH93" s="1236"/>
      <c r="AI93" s="1236"/>
      <c r="AJ93" s="1236"/>
      <c r="AK93" s="1236"/>
    </row>
    <row r="94" spans="1:37">
      <c r="A94" s="2"/>
      <c r="C94" s="1"/>
      <c r="D94" s="2"/>
      <c r="E94" s="2" t="s">
        <v>66</v>
      </c>
      <c r="F94" s="114" t="s">
        <v>67</v>
      </c>
      <c r="G94" s="114"/>
      <c r="L94" s="2"/>
      <c r="M94" s="2"/>
      <c r="P94" s="2"/>
      <c r="Q94" s="2"/>
      <c r="R94" s="2"/>
      <c r="S94" s="2"/>
      <c r="T94" s="2"/>
      <c r="U94" s="2"/>
      <c r="V94" s="2"/>
      <c r="W94" s="2"/>
      <c r="X94" s="2"/>
      <c r="Y94" s="2"/>
      <c r="Z94" s="2"/>
      <c r="AA94" s="2"/>
      <c r="AB94" s="2"/>
    </row>
    <row r="95" spans="1:37">
      <c r="A95" s="2"/>
      <c r="C95" s="1"/>
      <c r="D95" s="2"/>
      <c r="E95" s="2"/>
      <c r="G95" s="1236" t="s">
        <v>68</v>
      </c>
      <c r="H95" s="1236"/>
      <c r="I95" s="1236"/>
      <c r="J95" s="1236"/>
      <c r="K95" s="1236"/>
      <c r="L95" s="1236"/>
      <c r="M95" s="1236"/>
      <c r="N95" s="1236"/>
      <c r="O95" s="1236"/>
      <c r="P95" s="1236"/>
      <c r="Q95" s="1236"/>
      <c r="R95" s="1236"/>
      <c r="S95" s="1236"/>
      <c r="T95" s="1236"/>
      <c r="U95" s="1236"/>
      <c r="V95" s="1236"/>
      <c r="W95" s="1236"/>
      <c r="X95" s="1236"/>
      <c r="Y95" s="1236"/>
      <c r="Z95" s="1236"/>
      <c r="AA95" s="1236"/>
      <c r="AB95" s="1236"/>
      <c r="AC95" s="1236"/>
      <c r="AD95" s="1236"/>
      <c r="AE95" s="1236"/>
      <c r="AF95" s="1236"/>
      <c r="AG95" s="1236"/>
      <c r="AH95" s="1236"/>
      <c r="AI95" s="1236"/>
      <c r="AJ95" s="1236"/>
      <c r="AK95" s="1236"/>
    </row>
    <row r="96" spans="1:37">
      <c r="A96" s="2"/>
      <c r="C96" s="1"/>
      <c r="D96" s="2"/>
      <c r="E96" s="2"/>
      <c r="G96" s="1236"/>
      <c r="H96" s="1236"/>
      <c r="I96" s="1236"/>
      <c r="J96" s="1236"/>
      <c r="K96" s="1236"/>
      <c r="L96" s="1236"/>
      <c r="M96" s="1236"/>
      <c r="N96" s="1236"/>
      <c r="O96" s="1236"/>
      <c r="P96" s="1236"/>
      <c r="Q96" s="1236"/>
      <c r="R96" s="1236"/>
      <c r="S96" s="1236"/>
      <c r="T96" s="1236"/>
      <c r="U96" s="1236"/>
      <c r="V96" s="1236"/>
      <c r="W96" s="1236"/>
      <c r="X96" s="1236"/>
      <c r="Y96" s="1236"/>
      <c r="Z96" s="1236"/>
      <c r="AA96" s="1236"/>
      <c r="AB96" s="1236"/>
      <c r="AC96" s="1236"/>
      <c r="AD96" s="1236"/>
      <c r="AE96" s="1236"/>
      <c r="AF96" s="1236"/>
      <c r="AG96" s="1236"/>
      <c r="AH96" s="1236"/>
      <c r="AI96" s="1236"/>
      <c r="AJ96" s="1236"/>
      <c r="AK96" s="1236"/>
    </row>
    <row r="97" spans="1:38">
      <c r="A97" s="2"/>
      <c r="C97" s="1"/>
      <c r="D97" s="2"/>
      <c r="E97" s="2"/>
      <c r="G97" s="1236"/>
      <c r="H97" s="1236"/>
      <c r="I97" s="1236"/>
      <c r="J97" s="1236"/>
      <c r="K97" s="1236"/>
      <c r="L97" s="1236"/>
      <c r="M97" s="1236"/>
      <c r="N97" s="1236"/>
      <c r="O97" s="1236"/>
      <c r="P97" s="1236"/>
      <c r="Q97" s="1236"/>
      <c r="R97" s="1236"/>
      <c r="S97" s="1236"/>
      <c r="T97" s="1236"/>
      <c r="U97" s="1236"/>
      <c r="V97" s="1236"/>
      <c r="W97" s="1236"/>
      <c r="X97" s="1236"/>
      <c r="Y97" s="1236"/>
      <c r="Z97" s="1236"/>
      <c r="AA97" s="1236"/>
      <c r="AB97" s="1236"/>
      <c r="AC97" s="1236"/>
      <c r="AD97" s="1236"/>
      <c r="AE97" s="1236"/>
      <c r="AF97" s="1236"/>
      <c r="AG97" s="1236"/>
      <c r="AH97" s="1236"/>
      <c r="AI97" s="1236"/>
      <c r="AJ97" s="1236"/>
      <c r="AK97" s="1236"/>
    </row>
    <row r="98" spans="1:38">
      <c r="A98" s="2"/>
      <c r="D98" s="58"/>
      <c r="E98" s="1247" t="s">
        <v>69</v>
      </c>
      <c r="F98" s="1247"/>
      <c r="G98" s="1247"/>
      <c r="H98" s="1247"/>
      <c r="I98" s="1247"/>
      <c r="J98" s="1247"/>
      <c r="K98" s="1247"/>
      <c r="L98" s="1247"/>
      <c r="M98" s="1247"/>
      <c r="N98" s="1247"/>
      <c r="O98" s="1247"/>
      <c r="P98" s="1247"/>
      <c r="Q98" s="1247"/>
      <c r="R98" s="1247"/>
      <c r="S98" s="1247"/>
      <c r="T98" s="1247"/>
      <c r="U98" s="1247"/>
      <c r="V98" s="1247"/>
      <c r="W98" s="1247"/>
      <c r="X98" s="1247"/>
      <c r="Y98" s="1247"/>
      <c r="Z98" s="1247"/>
      <c r="AA98" s="1247"/>
      <c r="AB98" s="1247"/>
      <c r="AC98" s="1247"/>
      <c r="AD98" s="1247"/>
      <c r="AE98" s="1247"/>
      <c r="AF98" s="1247"/>
      <c r="AG98" s="1247"/>
      <c r="AH98" s="1247"/>
      <c r="AI98" s="1247"/>
      <c r="AJ98" s="1247"/>
      <c r="AK98" s="1247"/>
    </row>
    <row r="99" spans="1:38">
      <c r="A99" s="2"/>
      <c r="D99" s="58"/>
      <c r="E99" s="1247"/>
      <c r="F99" s="1247"/>
      <c r="G99" s="1247"/>
      <c r="H99" s="1247"/>
      <c r="I99" s="1247"/>
      <c r="J99" s="1247"/>
      <c r="K99" s="1247"/>
      <c r="L99" s="1247"/>
      <c r="M99" s="1247"/>
      <c r="N99" s="1247"/>
      <c r="O99" s="1247"/>
      <c r="P99" s="1247"/>
      <c r="Q99" s="1247"/>
      <c r="R99" s="1247"/>
      <c r="S99" s="1247"/>
      <c r="T99" s="1247"/>
      <c r="U99" s="1247"/>
      <c r="V99" s="1247"/>
      <c r="W99" s="1247"/>
      <c r="X99" s="1247"/>
      <c r="Y99" s="1247"/>
      <c r="Z99" s="1247"/>
      <c r="AA99" s="1247"/>
      <c r="AB99" s="1247"/>
      <c r="AC99" s="1247"/>
      <c r="AD99" s="1247"/>
      <c r="AE99" s="1247"/>
      <c r="AF99" s="1247"/>
      <c r="AG99" s="1247"/>
      <c r="AH99" s="1247"/>
      <c r="AI99" s="1247"/>
      <c r="AJ99" s="1247"/>
      <c r="AK99" s="1247"/>
    </row>
    <row r="100" spans="1:38">
      <c r="A100" s="2"/>
      <c r="B100" s="75"/>
      <c r="C100" s="58"/>
      <c r="D100" s="58"/>
      <c r="E100" s="75"/>
      <c r="F100" s="58"/>
      <c r="G100" s="58"/>
      <c r="H100" s="58"/>
      <c r="I100" s="1"/>
      <c r="J100" s="1"/>
      <c r="K100" s="1"/>
      <c r="L100" s="1"/>
      <c r="M100" s="1"/>
      <c r="N100" s="1"/>
      <c r="P100" s="2"/>
      <c r="Q100" s="2"/>
      <c r="R100" s="2"/>
      <c r="S100" s="2"/>
      <c r="T100" s="2"/>
      <c r="U100" s="2"/>
      <c r="V100" s="2"/>
      <c r="W100" s="2"/>
      <c r="X100" s="2"/>
      <c r="Y100" s="2"/>
      <c r="Z100" s="2"/>
      <c r="AA100" s="2"/>
      <c r="AB100" s="2"/>
    </row>
    <row r="101" spans="1:38">
      <c r="A101" s="4"/>
      <c r="B101" s="9" t="s">
        <v>70</v>
      </c>
      <c r="C101" s="9" t="s">
        <v>44</v>
      </c>
      <c r="D101" s="9"/>
      <c r="E101" s="9"/>
      <c r="F101" s="9"/>
      <c r="G101" s="9"/>
      <c r="H101" s="9"/>
      <c r="I101" s="9"/>
      <c r="J101" s="9"/>
      <c r="K101" s="9"/>
      <c r="L101" s="4"/>
      <c r="M101" s="4"/>
      <c r="N101" s="4"/>
      <c r="O101" s="4"/>
      <c r="P101" s="4"/>
      <c r="Q101" s="4"/>
      <c r="R101" s="4"/>
      <c r="S101" s="4"/>
      <c r="T101" s="4"/>
      <c r="U101" s="4"/>
      <c r="V101" s="4"/>
      <c r="W101" s="4"/>
      <c r="X101" s="4"/>
      <c r="Y101" s="4"/>
      <c r="Z101" s="4"/>
      <c r="AA101" s="4"/>
      <c r="AB101" s="4"/>
      <c r="AC101" s="4"/>
      <c r="AD101" s="4"/>
      <c r="AE101" s="4"/>
      <c r="AF101" s="4"/>
      <c r="AG101" s="4"/>
      <c r="AH101" s="4"/>
      <c r="AI101" s="4"/>
      <c r="AJ101" s="4"/>
      <c r="AK101" s="4"/>
      <c r="AL101" s="4"/>
    </row>
    <row r="102" spans="1:38">
      <c r="B102" s="1"/>
      <c r="C102" s="1"/>
      <c r="D102" s="1"/>
      <c r="E102" s="1"/>
      <c r="F102" s="1"/>
      <c r="G102" s="1"/>
      <c r="H102" s="1"/>
      <c r="I102" s="1"/>
      <c r="J102" s="1"/>
      <c r="K102" s="1"/>
    </row>
    <row r="103" spans="1:38">
      <c r="B103" s="1"/>
      <c r="C103" s="1" t="s">
        <v>71</v>
      </c>
      <c r="E103" s="1"/>
      <c r="F103" s="1"/>
      <c r="G103" s="1" t="s">
        <v>72</v>
      </c>
      <c r="H103" s="1"/>
      <c r="I103" s="1"/>
      <c r="K103" s="1"/>
    </row>
    <row r="104" spans="1:38">
      <c r="B104" s="1"/>
      <c r="C104" s="1"/>
      <c r="D104" s="1" t="s">
        <v>3</v>
      </c>
      <c r="E104" s="1" t="s">
        <v>73</v>
      </c>
      <c r="F104" s="1"/>
      <c r="G104" s="1"/>
      <c r="H104" s="1"/>
      <c r="I104" s="1"/>
      <c r="J104" s="1"/>
      <c r="K104" s="1"/>
      <c r="L104" s="1"/>
      <c r="M104" s="1"/>
    </row>
    <row r="105" spans="1:38">
      <c r="B105" s="1"/>
      <c r="C105" s="1"/>
      <c r="E105" s="2" t="s">
        <v>18</v>
      </c>
      <c r="F105" s="57" t="s">
        <v>74</v>
      </c>
      <c r="G105" s="1"/>
      <c r="H105" s="1"/>
      <c r="I105" s="1"/>
      <c r="J105" s="1"/>
      <c r="K105" s="1"/>
    </row>
    <row r="106" spans="1:38">
      <c r="E106" s="2"/>
      <c r="F106" t="s">
        <v>75</v>
      </c>
    </row>
    <row r="107" spans="1:38">
      <c r="E107" s="2"/>
      <c r="F107" t="s">
        <v>76</v>
      </c>
    </row>
    <row r="108" spans="1:38">
      <c r="E108" s="2"/>
    </row>
    <row r="109" spans="1:38">
      <c r="E109" s="2" t="s">
        <v>31</v>
      </c>
      <c r="F109" s="57" t="s">
        <v>77</v>
      </c>
      <c r="G109" s="1"/>
      <c r="H109" s="1"/>
      <c r="I109" s="1"/>
      <c r="J109" s="1"/>
    </row>
    <row r="110" spans="1:38">
      <c r="E110" s="2"/>
      <c r="F110" t="s">
        <v>78</v>
      </c>
    </row>
    <row r="111" spans="1:38">
      <c r="E111" s="2"/>
    </row>
    <row r="112" spans="1:38">
      <c r="E112" s="2" t="s">
        <v>39</v>
      </c>
      <c r="F112" s="57" t="s">
        <v>79</v>
      </c>
      <c r="G112" s="1"/>
      <c r="H112" s="1"/>
      <c r="I112" s="1"/>
      <c r="J112" s="1"/>
      <c r="K112" s="1"/>
      <c r="L112" s="1"/>
      <c r="M112" s="1"/>
      <c r="N112" s="1"/>
      <c r="O112" s="1"/>
      <c r="P112" s="1"/>
    </row>
    <row r="113" spans="2:10">
      <c r="E113" s="2"/>
      <c r="F113" s="2" t="s">
        <v>80</v>
      </c>
    </row>
    <row r="114" spans="2:10" ht="12.75" customHeight="1">
      <c r="F114" s="2" t="s">
        <v>81</v>
      </c>
    </row>
    <row r="115" spans="2:10"/>
    <row r="116" spans="2:10">
      <c r="E116" t="s">
        <v>82</v>
      </c>
      <c r="F116" s="57" t="s">
        <v>83</v>
      </c>
    </row>
    <row r="117" spans="2:10">
      <c r="F117" s="2" t="s">
        <v>84</v>
      </c>
      <c r="G117" s="2"/>
    </row>
    <row r="118" spans="2:10">
      <c r="F118" s="58" t="s">
        <v>85</v>
      </c>
      <c r="G118" s="58"/>
    </row>
    <row r="119" spans="2:10">
      <c r="G119" s="58"/>
    </row>
    <row r="120" spans="2:10">
      <c r="E120" s="2" t="s">
        <v>86</v>
      </c>
      <c r="F120" s="57" t="s">
        <v>87</v>
      </c>
    </row>
    <row r="121" spans="2:10">
      <c r="E121" s="2"/>
      <c r="F121" s="2" t="s">
        <v>88</v>
      </c>
    </row>
    <row r="122" spans="2:10">
      <c r="B122" s="1"/>
      <c r="C122" s="1"/>
      <c r="F122" s="1"/>
    </row>
    <row r="123" spans="2:10">
      <c r="B123" s="1"/>
      <c r="C123" s="1" t="s">
        <v>89</v>
      </c>
      <c r="G123" s="1" t="s">
        <v>90</v>
      </c>
    </row>
    <row r="124" spans="2:10">
      <c r="B124" s="1"/>
      <c r="C124" s="1"/>
      <c r="D124" s="1" t="s">
        <v>3</v>
      </c>
      <c r="E124" s="1" t="s">
        <v>91</v>
      </c>
      <c r="F124" s="1"/>
      <c r="G124" s="1"/>
      <c r="H124" s="1"/>
      <c r="I124" s="1"/>
      <c r="J124" s="1"/>
    </row>
    <row r="125" spans="2:10">
      <c r="B125" s="1"/>
      <c r="C125" s="1"/>
      <c r="E125" s="2" t="s">
        <v>92</v>
      </c>
      <c r="F125" s="2"/>
    </row>
    <row r="126" spans="2:10"/>
    <row r="127" spans="2:10">
      <c r="D127" s="1" t="s">
        <v>16</v>
      </c>
      <c r="E127" s="1" t="s">
        <v>93</v>
      </c>
    </row>
    <row r="128" spans="2:10">
      <c r="E128" s="2" t="s">
        <v>92</v>
      </c>
      <c r="F128" s="2"/>
    </row>
    <row r="129" spans="4:37"/>
    <row r="130" spans="4:37">
      <c r="D130" s="1" t="s">
        <v>94</v>
      </c>
      <c r="E130" s="1" t="s">
        <v>95</v>
      </c>
      <c r="G130" s="1"/>
      <c r="H130" s="1"/>
      <c r="I130" s="1"/>
      <c r="J130" s="1"/>
      <c r="K130" s="1"/>
      <c r="L130" s="1"/>
      <c r="M130" s="1"/>
      <c r="N130" s="1"/>
    </row>
    <row r="131" spans="4:37">
      <c r="D131" s="1"/>
      <c r="E131" s="69" t="s">
        <v>96</v>
      </c>
      <c r="G131" s="1"/>
      <c r="H131" s="1"/>
      <c r="I131" s="1"/>
      <c r="J131" s="1"/>
      <c r="K131" s="1"/>
      <c r="L131" s="1"/>
      <c r="M131" s="1"/>
      <c r="N131" s="1"/>
    </row>
    <row r="132" spans="4:37" ht="12.75" customHeight="1">
      <c r="E132" s="69" t="s">
        <v>97</v>
      </c>
      <c r="F132" s="1051"/>
      <c r="G132" s="1051"/>
      <c r="H132" s="1051"/>
      <c r="I132" s="1051"/>
      <c r="J132" s="1051"/>
      <c r="K132" s="1051"/>
      <c r="L132" s="1051"/>
      <c r="M132" s="1051"/>
      <c r="N132" s="1051"/>
      <c r="O132" s="1051"/>
      <c r="P132" s="1051"/>
      <c r="Q132" s="1051"/>
      <c r="R132" s="1051"/>
      <c r="S132" s="1051"/>
      <c r="T132" s="1051"/>
      <c r="U132" s="1051"/>
      <c r="V132" s="1051"/>
      <c r="W132" s="1051"/>
      <c r="X132" s="1051"/>
      <c r="Y132" s="1051"/>
      <c r="Z132" s="1051"/>
      <c r="AA132" s="1051"/>
      <c r="AB132" s="1051"/>
      <c r="AC132" s="1051"/>
      <c r="AD132" s="1051"/>
      <c r="AE132" s="1051"/>
      <c r="AF132" s="1051"/>
      <c r="AG132" s="1051"/>
      <c r="AH132" s="1051"/>
      <c r="AI132" s="1051"/>
      <c r="AJ132" s="1051"/>
      <c r="AK132" s="1051"/>
    </row>
    <row r="133" spans="4:37">
      <c r="E133" s="69" t="s">
        <v>98</v>
      </c>
      <c r="F133" s="1051"/>
      <c r="G133" s="1051"/>
      <c r="H133" s="1051"/>
      <c r="I133" s="1051"/>
      <c r="J133" s="1051"/>
      <c r="K133" s="1051"/>
      <c r="L133" s="1051"/>
      <c r="M133" s="1051"/>
      <c r="N133" s="1051"/>
      <c r="O133" s="1051"/>
      <c r="P133" s="1051"/>
      <c r="Q133" s="1051"/>
      <c r="R133" s="1051"/>
      <c r="S133" s="1051"/>
      <c r="T133" s="1051"/>
      <c r="U133" s="1051"/>
      <c r="V133" s="1051"/>
      <c r="W133" s="1051"/>
      <c r="X133" s="1051"/>
      <c r="Y133" s="1051"/>
      <c r="Z133" s="1051"/>
      <c r="AA133" s="1051"/>
      <c r="AB133" s="1051"/>
      <c r="AC133" s="1051"/>
      <c r="AD133" s="1051"/>
      <c r="AE133" s="1051"/>
      <c r="AF133" s="1051"/>
      <c r="AG133" s="1051"/>
      <c r="AH133" s="1051"/>
      <c r="AI133" s="1051"/>
      <c r="AJ133" s="1051"/>
      <c r="AK133" s="1051"/>
    </row>
    <row r="134" spans="4:37">
      <c r="F134" s="2"/>
    </row>
    <row r="135" spans="4:37">
      <c r="D135" s="1" t="s">
        <v>99</v>
      </c>
      <c r="E135" s="1" t="s">
        <v>100</v>
      </c>
      <c r="F135" s="1"/>
    </row>
    <row r="136" spans="4:37">
      <c r="E136" s="2" t="s">
        <v>101</v>
      </c>
      <c r="F136" s="2"/>
    </row>
    <row r="137" spans="4:37">
      <c r="F137" s="2"/>
    </row>
    <row r="138" spans="4:37">
      <c r="D138" s="1" t="s">
        <v>102</v>
      </c>
      <c r="E138" s="1" t="s">
        <v>103</v>
      </c>
      <c r="F138" s="1"/>
      <c r="G138" s="1"/>
      <c r="H138" s="1"/>
    </row>
    <row r="139" spans="4:37">
      <c r="E139" t="s">
        <v>18</v>
      </c>
      <c r="F139" t="s">
        <v>104</v>
      </c>
    </row>
    <row r="140" spans="4:37">
      <c r="E140" t="s">
        <v>31</v>
      </c>
      <c r="F140" t="s">
        <v>105</v>
      </c>
    </row>
    <row r="141" spans="4:37"/>
    <row r="142" spans="4:37">
      <c r="D142" s="1" t="s">
        <v>106</v>
      </c>
      <c r="E142" s="1" t="s">
        <v>107</v>
      </c>
    </row>
    <row r="143" spans="4:37">
      <c r="E143" s="114" t="s">
        <v>108</v>
      </c>
      <c r="F143" s="114"/>
    </row>
    <row r="144" spans="4:37"/>
    <row r="145" spans="3:7">
      <c r="C145" s="1" t="s">
        <v>109</v>
      </c>
      <c r="G145" s="1" t="s">
        <v>110</v>
      </c>
    </row>
    <row r="146" spans="3:7">
      <c r="D146" s="1" t="s">
        <v>3</v>
      </c>
      <c r="E146" s="1" t="s">
        <v>111</v>
      </c>
    </row>
    <row r="147" spans="3:7">
      <c r="E147" t="s">
        <v>112</v>
      </c>
    </row>
    <row r="148" spans="3:7"/>
    <row r="149" spans="3:7">
      <c r="D149" s="1" t="s">
        <v>16</v>
      </c>
      <c r="E149" s="1" t="s">
        <v>113</v>
      </c>
      <c r="F149" s="1"/>
    </row>
    <row r="150" spans="3:7">
      <c r="E150" s="2" t="s">
        <v>114</v>
      </c>
      <c r="F150" s="2"/>
    </row>
    <row r="151" spans="3:7"/>
    <row r="152" spans="3:7">
      <c r="D152" s="1" t="s">
        <v>94</v>
      </c>
      <c r="E152" s="1" t="s">
        <v>115</v>
      </c>
    </row>
    <row r="153" spans="3:7">
      <c r="E153" s="2" t="s">
        <v>116</v>
      </c>
    </row>
    <row r="154" spans="3:7">
      <c r="E154" s="2" t="s">
        <v>117</v>
      </c>
      <c r="G154" s="2"/>
    </row>
    <row r="155" spans="3:7"/>
    <row r="156" spans="3:7">
      <c r="D156" s="1" t="s">
        <v>99</v>
      </c>
      <c r="E156" s="1" t="s">
        <v>118</v>
      </c>
    </row>
    <row r="157" spans="3:7">
      <c r="E157" t="s">
        <v>18</v>
      </c>
      <c r="F157" s="2" t="s">
        <v>119</v>
      </c>
    </row>
    <row r="158" spans="3:7">
      <c r="E158" s="2" t="s">
        <v>31</v>
      </c>
      <c r="F158" s="2" t="s">
        <v>120</v>
      </c>
    </row>
    <row r="159" spans="3:7">
      <c r="E159" s="2" t="s">
        <v>39</v>
      </c>
      <c r="F159" t="s">
        <v>121</v>
      </c>
    </row>
    <row r="160" spans="3:7"/>
    <row r="161" spans="3:20">
      <c r="D161" s="1" t="s">
        <v>102</v>
      </c>
      <c r="E161" s="1" t="s">
        <v>122</v>
      </c>
    </row>
    <row r="162" spans="3:20">
      <c r="E162" s="2" t="s">
        <v>123</v>
      </c>
      <c r="F162" s="2"/>
    </row>
    <row r="163" spans="3:20"/>
    <row r="164" spans="3:20">
      <c r="D164" s="1" t="s">
        <v>106</v>
      </c>
      <c r="E164" s="1" t="s">
        <v>124</v>
      </c>
    </row>
    <row r="165" spans="3:20">
      <c r="E165" s="2" t="s">
        <v>125</v>
      </c>
    </row>
    <row r="166" spans="3:20">
      <c r="E166" s="2" t="s">
        <v>126</v>
      </c>
    </row>
    <row r="167" spans="3:20"/>
    <row r="168" spans="3:20">
      <c r="D168" s="1" t="s">
        <v>127</v>
      </c>
      <c r="E168" s="1" t="s">
        <v>128</v>
      </c>
    </row>
    <row r="169" spans="3:20">
      <c r="E169" t="s">
        <v>18</v>
      </c>
      <c r="F169" t="s">
        <v>129</v>
      </c>
    </row>
    <row r="170" spans="3:20">
      <c r="E170" t="s">
        <v>31</v>
      </c>
      <c r="F170" t="s">
        <v>130</v>
      </c>
    </row>
    <row r="171" spans="3:20">
      <c r="F171" s="2"/>
    </row>
    <row r="172" spans="3:20">
      <c r="C172" s="1" t="s">
        <v>131</v>
      </c>
      <c r="E172" s="2"/>
      <c r="G172" s="1" t="s">
        <v>132</v>
      </c>
    </row>
    <row r="173" spans="3:20">
      <c r="E173" s="2" t="s">
        <v>133</v>
      </c>
      <c r="F173" s="2"/>
      <c r="I173" s="2"/>
      <c r="J173" s="2"/>
      <c r="K173" s="2"/>
      <c r="L173" s="2"/>
      <c r="M173" s="2"/>
      <c r="N173" s="2"/>
      <c r="O173" s="2"/>
      <c r="P173" s="2"/>
      <c r="Q173" s="2"/>
      <c r="R173" s="2"/>
      <c r="S173" s="2"/>
      <c r="T173" s="2"/>
    </row>
    <row r="174" spans="3:20">
      <c r="F174" s="2"/>
      <c r="H174" s="2"/>
      <c r="I174" s="2"/>
      <c r="J174" s="2"/>
      <c r="K174" s="2"/>
      <c r="L174" s="2"/>
      <c r="M174" s="2"/>
      <c r="N174" s="2"/>
      <c r="O174" s="2"/>
      <c r="P174" s="2"/>
      <c r="Q174" s="2"/>
      <c r="R174" s="2"/>
      <c r="S174" s="2"/>
      <c r="T174" s="2"/>
    </row>
    <row r="175" spans="3:20">
      <c r="C175" s="1" t="s">
        <v>134</v>
      </c>
      <c r="D175" s="1"/>
      <c r="F175" s="2"/>
      <c r="G175" s="1" t="s">
        <v>93</v>
      </c>
    </row>
    <row r="176" spans="3:20">
      <c r="D176" s="1" t="s">
        <v>3</v>
      </c>
      <c r="E176" s="1" t="s">
        <v>135</v>
      </c>
      <c r="G176" s="2"/>
      <c r="H176" s="2"/>
      <c r="I176" s="2"/>
      <c r="J176" s="2"/>
      <c r="K176" s="2"/>
      <c r="L176" s="2"/>
      <c r="M176" s="2"/>
      <c r="N176" s="2"/>
    </row>
    <row r="177" spans="2:19">
      <c r="E177" t="s">
        <v>18</v>
      </c>
      <c r="F177" s="2" t="s">
        <v>136</v>
      </c>
    </row>
    <row r="178" spans="2:19">
      <c r="F178" s="70" t="s">
        <v>137</v>
      </c>
      <c r="I178" s="70"/>
    </row>
    <row r="179" spans="2:19">
      <c r="I179" s="70"/>
    </row>
    <row r="180" spans="2:19">
      <c r="B180" s="2"/>
      <c r="C180" s="2"/>
      <c r="E180" t="s">
        <v>31</v>
      </c>
      <c r="F180" s="2" t="s">
        <v>138</v>
      </c>
      <c r="H180" s="2"/>
    </row>
    <row r="181" spans="2:19">
      <c r="B181" s="2"/>
      <c r="C181" s="2"/>
      <c r="F181" t="s">
        <v>20</v>
      </c>
      <c r="G181" t="s">
        <v>139</v>
      </c>
      <c r="H181" s="2"/>
      <c r="O181" s="2"/>
      <c r="P181" s="2"/>
      <c r="Q181" s="2"/>
      <c r="R181" s="2"/>
      <c r="S181" s="2"/>
    </row>
    <row r="182" spans="2:19">
      <c r="B182" s="2"/>
      <c r="C182" s="2"/>
      <c r="H182" s="2"/>
      <c r="O182" s="2"/>
      <c r="P182" s="2"/>
      <c r="Q182" s="2"/>
      <c r="R182" s="2"/>
      <c r="S182" s="2"/>
    </row>
    <row r="183" spans="2:19">
      <c r="D183" s="1" t="s">
        <v>16</v>
      </c>
      <c r="E183" s="1" t="s">
        <v>140</v>
      </c>
    </row>
    <row r="184" spans="2:19">
      <c r="B184" s="2"/>
      <c r="C184" s="2"/>
      <c r="E184" s="2" t="s">
        <v>141</v>
      </c>
      <c r="F184" s="2"/>
      <c r="I184" s="2"/>
    </row>
    <row r="185" spans="2:19">
      <c r="B185" s="2"/>
      <c r="C185" s="2"/>
      <c r="E185" s="2" t="s">
        <v>142</v>
      </c>
      <c r="F185" s="70"/>
      <c r="G185" s="2"/>
      <c r="I185" s="70"/>
    </row>
    <row r="186" spans="2:19">
      <c r="B186" s="2"/>
      <c r="C186" s="2"/>
      <c r="F186" s="70"/>
      <c r="G186" s="2"/>
      <c r="I186" s="70"/>
    </row>
    <row r="187" spans="2:19">
      <c r="B187" s="2"/>
      <c r="C187" s="2"/>
      <c r="D187" s="1" t="s">
        <v>94</v>
      </c>
      <c r="E187" s="1" t="s">
        <v>143</v>
      </c>
      <c r="F187" s="70"/>
      <c r="G187" s="2"/>
      <c r="I187" s="70"/>
    </row>
    <row r="188" spans="2:19">
      <c r="B188" s="2"/>
      <c r="C188" s="2"/>
      <c r="D188" s="1"/>
      <c r="E188" s="2" t="s">
        <v>144</v>
      </c>
      <c r="F188" s="2"/>
      <c r="G188" s="2"/>
      <c r="I188" s="70"/>
    </row>
    <row r="189" spans="2:19">
      <c r="B189" s="2"/>
      <c r="C189" s="2"/>
      <c r="F189" s="70"/>
      <c r="G189" s="2"/>
      <c r="I189" s="70"/>
    </row>
    <row r="190" spans="2:19">
      <c r="D190" s="1" t="s">
        <v>99</v>
      </c>
      <c r="E190" s="1" t="s">
        <v>145</v>
      </c>
    </row>
    <row r="191" spans="2:19">
      <c r="B191" s="2"/>
      <c r="C191" s="1"/>
      <c r="E191" t="s">
        <v>18</v>
      </c>
      <c r="F191" s="2" t="s">
        <v>146</v>
      </c>
      <c r="G191" s="2"/>
      <c r="H191" s="2"/>
      <c r="I191" s="2"/>
    </row>
    <row r="192" spans="2:19">
      <c r="B192" s="2"/>
      <c r="C192" s="1"/>
      <c r="F192" s="2" t="s">
        <v>20</v>
      </c>
      <c r="G192" s="2" t="s">
        <v>147</v>
      </c>
    </row>
    <row r="193" spans="2:37">
      <c r="B193" s="2"/>
      <c r="C193" s="2"/>
      <c r="F193" s="2" t="s">
        <v>24</v>
      </c>
      <c r="G193" s="2" t="s">
        <v>148</v>
      </c>
      <c r="I193" s="2"/>
      <c r="J193" s="2"/>
      <c r="M193" s="2"/>
      <c r="N193" s="2"/>
      <c r="O193" s="2"/>
      <c r="P193" s="2"/>
      <c r="Q193" s="2"/>
      <c r="R193" s="2"/>
      <c r="S193" s="2"/>
    </row>
    <row r="194" spans="2:37">
      <c r="B194" s="2"/>
      <c r="C194" s="2"/>
      <c r="F194" s="2" t="s">
        <v>29</v>
      </c>
      <c r="G194" s="2" t="s">
        <v>149</v>
      </c>
      <c r="I194" s="2"/>
      <c r="J194" s="2"/>
      <c r="M194" s="2"/>
      <c r="N194" s="2"/>
      <c r="O194" s="2"/>
      <c r="P194" s="2"/>
      <c r="Q194" s="2"/>
      <c r="R194" s="2"/>
      <c r="S194" s="2"/>
    </row>
    <row r="195" spans="2:37">
      <c r="B195" s="2"/>
      <c r="C195" s="2"/>
      <c r="F195" s="2"/>
      <c r="G195" s="2"/>
      <c r="I195" s="2"/>
      <c r="J195" s="2"/>
      <c r="M195" s="2"/>
      <c r="N195" s="2"/>
      <c r="O195" s="2"/>
      <c r="P195" s="2"/>
      <c r="Q195" s="2"/>
      <c r="R195" s="2"/>
      <c r="S195" s="2"/>
    </row>
    <row r="196" spans="2:37">
      <c r="B196" s="2"/>
      <c r="C196" s="2"/>
      <c r="D196" s="1" t="s">
        <v>102</v>
      </c>
      <c r="E196" s="1" t="s">
        <v>150</v>
      </c>
      <c r="G196" s="2"/>
      <c r="H196" s="2"/>
      <c r="I196" s="2"/>
      <c r="J196" s="2"/>
      <c r="M196" s="2"/>
      <c r="N196" s="2"/>
      <c r="O196" s="2"/>
      <c r="P196" s="2"/>
      <c r="Q196" s="2"/>
      <c r="R196" s="2"/>
      <c r="S196" s="2"/>
    </row>
    <row r="197" spans="2:37">
      <c r="B197" s="2"/>
      <c r="C197" s="2"/>
      <c r="D197" s="2"/>
      <c r="E197" s="2" t="s">
        <v>151</v>
      </c>
      <c r="F197" s="2"/>
      <c r="G197" s="2"/>
      <c r="H197" s="2"/>
      <c r="I197" s="2"/>
      <c r="J197" s="2"/>
      <c r="M197" s="2"/>
      <c r="N197" s="2"/>
      <c r="O197" s="2"/>
      <c r="P197" s="2"/>
      <c r="Q197" s="2"/>
      <c r="R197" s="2"/>
      <c r="S197" s="2"/>
    </row>
    <row r="198" spans="2:37">
      <c r="B198" s="2"/>
      <c r="C198" s="2"/>
      <c r="D198" s="2"/>
      <c r="F198" s="2"/>
      <c r="G198" s="2"/>
      <c r="H198" s="2"/>
      <c r="I198" s="2"/>
      <c r="J198" s="2"/>
      <c r="M198" s="2"/>
      <c r="N198" s="2"/>
      <c r="O198" s="2"/>
      <c r="P198" s="2"/>
      <c r="Q198" s="2"/>
      <c r="R198" s="2"/>
      <c r="S198" s="2"/>
    </row>
    <row r="199" spans="2:37">
      <c r="B199" s="2"/>
      <c r="C199" s="2"/>
      <c r="D199" s="1" t="s">
        <v>106</v>
      </c>
      <c r="E199" s="1" t="s">
        <v>152</v>
      </c>
      <c r="G199" s="2"/>
      <c r="H199" s="2"/>
      <c r="I199" s="2"/>
      <c r="J199" s="2"/>
      <c r="M199" s="2"/>
      <c r="N199" s="2"/>
      <c r="O199" s="2"/>
      <c r="P199" s="2"/>
      <c r="Q199" s="2"/>
      <c r="R199" s="2"/>
      <c r="S199" s="2"/>
    </row>
    <row r="200" spans="2:37">
      <c r="B200" s="2"/>
      <c r="C200" s="2"/>
      <c r="D200" s="1"/>
      <c r="E200" s="2" t="s">
        <v>18</v>
      </c>
      <c r="F200" s="2" t="s">
        <v>153</v>
      </c>
      <c r="M200" s="2"/>
      <c r="N200" s="2"/>
      <c r="O200" s="2"/>
      <c r="P200" s="2"/>
      <c r="Q200" s="2"/>
      <c r="R200" s="2"/>
      <c r="S200" s="2"/>
    </row>
    <row r="201" spans="2:37">
      <c r="B201" s="2"/>
      <c r="C201" s="2"/>
      <c r="D201" s="1"/>
      <c r="E201" s="2" t="s">
        <v>31</v>
      </c>
      <c r="F201" s="2" t="s">
        <v>154</v>
      </c>
      <c r="I201" s="2"/>
      <c r="J201" s="2"/>
      <c r="M201" s="2"/>
      <c r="N201" s="2"/>
      <c r="O201" s="2"/>
      <c r="P201" s="2"/>
      <c r="Q201" s="2"/>
      <c r="R201" s="2"/>
      <c r="S201" s="2"/>
      <c r="T201" s="2"/>
      <c r="U201" s="2"/>
      <c r="V201" s="2"/>
      <c r="W201" s="2"/>
      <c r="X201" s="2"/>
      <c r="Y201" s="2"/>
      <c r="Z201" s="2"/>
      <c r="AA201" s="2"/>
      <c r="AB201" s="2"/>
      <c r="AC201" s="2"/>
      <c r="AD201" s="2"/>
      <c r="AE201" s="2"/>
      <c r="AF201" s="2"/>
      <c r="AG201" s="2"/>
    </row>
    <row r="202" spans="2:37">
      <c r="B202" s="2"/>
      <c r="C202" s="2"/>
      <c r="D202" s="1"/>
      <c r="E202" s="2" t="s">
        <v>39</v>
      </c>
      <c r="F202" s="2" t="s">
        <v>155</v>
      </c>
      <c r="I202" s="2"/>
      <c r="J202" s="2"/>
      <c r="M202" s="2"/>
      <c r="N202" s="2"/>
      <c r="O202" s="2"/>
      <c r="P202" s="2"/>
      <c r="Q202" s="2"/>
      <c r="R202" s="2"/>
      <c r="S202" s="2"/>
      <c r="T202" s="2"/>
      <c r="U202" s="2"/>
      <c r="V202" s="2"/>
      <c r="W202" s="2"/>
      <c r="X202" s="2"/>
      <c r="Y202" s="2"/>
      <c r="Z202" s="2"/>
      <c r="AA202" s="2"/>
      <c r="AB202" s="2"/>
      <c r="AC202" s="2"/>
      <c r="AD202" s="2"/>
      <c r="AE202" s="2"/>
      <c r="AF202" s="2"/>
      <c r="AG202" s="2"/>
    </row>
    <row r="203" spans="2:37">
      <c r="B203" s="2"/>
      <c r="C203" s="2"/>
      <c r="F203" s="2" t="s">
        <v>20</v>
      </c>
      <c r="G203" s="2" t="s">
        <v>156</v>
      </c>
      <c r="I203" s="2"/>
      <c r="J203" s="2"/>
      <c r="M203" s="2"/>
      <c r="N203" s="2"/>
      <c r="O203" s="2"/>
      <c r="P203" s="2"/>
      <c r="Q203" s="2"/>
      <c r="R203" s="2"/>
      <c r="S203" s="2"/>
      <c r="T203" s="2"/>
      <c r="U203" s="2"/>
      <c r="V203" s="2"/>
      <c r="W203" s="2"/>
      <c r="X203" s="2"/>
      <c r="Y203" s="2"/>
    </row>
    <row r="204" spans="2:37">
      <c r="B204" s="2"/>
      <c r="C204" s="2"/>
      <c r="D204" s="1"/>
      <c r="E204" s="2" t="s">
        <v>82</v>
      </c>
      <c r="F204" s="2" t="s">
        <v>157</v>
      </c>
      <c r="M204" s="2"/>
      <c r="N204" s="2"/>
      <c r="O204" s="2"/>
      <c r="P204" s="2"/>
      <c r="Q204" s="2"/>
      <c r="R204" s="2"/>
      <c r="S204" s="2"/>
    </row>
    <row r="205" spans="2:37">
      <c r="B205" s="2"/>
      <c r="C205" s="2"/>
      <c r="D205" s="1"/>
      <c r="F205" t="s">
        <v>20</v>
      </c>
      <c r="G205" s="1236" t="s">
        <v>158</v>
      </c>
      <c r="H205" s="1236"/>
      <c r="I205" s="1236"/>
      <c r="J205" s="1236"/>
      <c r="K205" s="1236"/>
      <c r="L205" s="1236"/>
      <c r="M205" s="1236"/>
      <c r="N205" s="1236"/>
      <c r="O205" s="1236"/>
      <c r="P205" s="1236"/>
      <c r="Q205" s="1236"/>
      <c r="R205" s="1236"/>
      <c r="S205" s="1236"/>
      <c r="T205" s="1236"/>
      <c r="U205" s="1236"/>
      <c r="V205" s="1236"/>
      <c r="W205" s="1236"/>
      <c r="X205" s="1236"/>
      <c r="Y205" s="1236"/>
      <c r="Z205" s="1236"/>
      <c r="AA205" s="1236"/>
      <c r="AB205" s="1236"/>
      <c r="AC205" s="1236"/>
      <c r="AD205" s="1236"/>
      <c r="AE205" s="1236"/>
      <c r="AF205" s="1236"/>
      <c r="AG205" s="1236"/>
      <c r="AH205" s="1236"/>
      <c r="AI205" s="1236"/>
      <c r="AJ205" s="1236"/>
      <c r="AK205" s="1236"/>
    </row>
    <row r="206" spans="2:37">
      <c r="B206" s="2"/>
      <c r="C206" s="2"/>
      <c r="D206" s="1"/>
      <c r="G206" s="1236"/>
      <c r="H206" s="1236"/>
      <c r="I206" s="1236"/>
      <c r="J206" s="1236"/>
      <c r="K206" s="1236"/>
      <c r="L206" s="1236"/>
      <c r="M206" s="1236"/>
      <c r="N206" s="1236"/>
      <c r="O206" s="1236"/>
      <c r="P206" s="1236"/>
      <c r="Q206" s="1236"/>
      <c r="R206" s="1236"/>
      <c r="S206" s="1236"/>
      <c r="T206" s="1236"/>
      <c r="U206" s="1236"/>
      <c r="V206" s="1236"/>
      <c r="W206" s="1236"/>
      <c r="X206" s="1236"/>
      <c r="Y206" s="1236"/>
      <c r="Z206" s="1236"/>
      <c r="AA206" s="1236"/>
      <c r="AB206" s="1236"/>
      <c r="AC206" s="1236"/>
      <c r="AD206" s="1236"/>
      <c r="AE206" s="1236"/>
      <c r="AF206" s="1236"/>
      <c r="AG206" s="1236"/>
      <c r="AH206" s="1236"/>
      <c r="AI206" s="1236"/>
      <c r="AJ206" s="1236"/>
      <c r="AK206" s="1236"/>
    </row>
    <row r="207" spans="2:37">
      <c r="B207" s="2"/>
      <c r="C207" s="2"/>
      <c r="D207" s="1"/>
      <c r="M207" s="2"/>
      <c r="N207" s="2"/>
      <c r="O207" s="2"/>
      <c r="P207" s="2"/>
      <c r="Q207" s="2"/>
      <c r="R207" s="2"/>
      <c r="S207" s="2"/>
    </row>
    <row r="208" spans="2:37">
      <c r="B208" s="2"/>
      <c r="C208" s="2"/>
      <c r="D208" s="1" t="s">
        <v>127</v>
      </c>
      <c r="E208" s="1" t="s">
        <v>159</v>
      </c>
      <c r="G208" s="2"/>
      <c r="H208" s="2"/>
      <c r="I208" s="2"/>
      <c r="J208" s="2"/>
      <c r="M208" s="2"/>
      <c r="N208" s="2"/>
      <c r="O208" s="2"/>
      <c r="P208" s="2"/>
      <c r="Q208" s="2"/>
      <c r="R208" s="2"/>
      <c r="S208" s="2"/>
      <c r="T208" s="2"/>
      <c r="U208" s="2"/>
      <c r="V208" s="2"/>
      <c r="W208" s="2"/>
    </row>
    <row r="209" spans="1:38">
      <c r="B209" s="2"/>
      <c r="C209" s="2"/>
      <c r="E209" s="2" t="s">
        <v>160</v>
      </c>
      <c r="F209" s="2"/>
      <c r="I209" s="2"/>
      <c r="J209" s="2"/>
      <c r="M209" s="2"/>
      <c r="N209" s="2"/>
      <c r="O209" s="2"/>
      <c r="P209" s="2"/>
      <c r="Q209" s="2"/>
      <c r="R209" s="2"/>
      <c r="S209" s="2"/>
      <c r="T209" s="2"/>
      <c r="U209" s="2"/>
      <c r="V209" s="2"/>
      <c r="W209" s="2"/>
    </row>
    <row r="210" spans="1:38">
      <c r="B210" s="2"/>
      <c r="C210" s="2"/>
      <c r="F210" s="2"/>
      <c r="G210" s="2"/>
      <c r="I210" s="2"/>
      <c r="J210" s="2"/>
      <c r="M210" s="2"/>
      <c r="N210" s="2"/>
      <c r="O210" s="2"/>
      <c r="P210" s="2"/>
      <c r="Q210" s="2"/>
      <c r="R210" s="2"/>
      <c r="S210" s="2"/>
      <c r="T210" s="2"/>
      <c r="U210" s="2"/>
      <c r="V210" s="2"/>
      <c r="W210" s="2"/>
    </row>
    <row r="211" spans="1:38">
      <c r="B211" s="2"/>
      <c r="C211" s="2"/>
      <c r="D211" s="1" t="s">
        <v>161</v>
      </c>
      <c r="E211" s="1" t="s">
        <v>162</v>
      </c>
      <c r="F211" s="2"/>
      <c r="G211" s="2"/>
      <c r="I211" s="2"/>
      <c r="J211" s="2"/>
      <c r="M211" s="2"/>
      <c r="N211" s="2"/>
      <c r="O211" s="2"/>
      <c r="P211" s="2"/>
      <c r="Q211" s="2"/>
      <c r="R211" s="2"/>
      <c r="S211" s="2"/>
      <c r="T211" s="2"/>
      <c r="U211" s="2"/>
      <c r="V211" s="2"/>
      <c r="W211" s="2"/>
    </row>
    <row r="212" spans="1:38">
      <c r="B212" s="2"/>
      <c r="C212" s="2"/>
      <c r="D212" s="1"/>
      <c r="E212" s="2" t="s">
        <v>144</v>
      </c>
      <c r="F212" s="2"/>
      <c r="G212" s="2"/>
      <c r="I212" s="2"/>
      <c r="J212" s="2"/>
      <c r="M212" s="2"/>
      <c r="N212" s="2"/>
      <c r="O212" s="2"/>
      <c r="P212" s="2"/>
      <c r="Q212" s="2"/>
      <c r="R212" s="2"/>
      <c r="S212" s="2"/>
      <c r="T212" s="2"/>
      <c r="U212" s="2"/>
      <c r="V212" s="2"/>
      <c r="W212" s="2"/>
    </row>
    <row r="213" spans="1:38">
      <c r="B213" s="2"/>
      <c r="C213" s="2"/>
      <c r="D213" s="1"/>
      <c r="M213" s="2"/>
      <c r="N213" s="2"/>
      <c r="O213" s="2"/>
      <c r="P213" s="2"/>
      <c r="Q213" s="2"/>
      <c r="R213" s="2"/>
      <c r="S213" s="2"/>
    </row>
    <row r="214" spans="1:38">
      <c r="C214" s="1" t="s">
        <v>163</v>
      </c>
      <c r="D214" s="1"/>
      <c r="G214" s="1" t="s">
        <v>164</v>
      </c>
      <c r="M214" s="2"/>
      <c r="N214" s="2"/>
      <c r="O214" s="2"/>
      <c r="P214" s="2"/>
      <c r="Q214" s="2"/>
      <c r="R214" s="2"/>
      <c r="S214" s="2"/>
    </row>
    <row r="215" spans="1:38">
      <c r="B215" s="2"/>
      <c r="C215" s="2"/>
      <c r="E215" t="s">
        <v>18</v>
      </c>
      <c r="F215" s="2" t="s">
        <v>165</v>
      </c>
      <c r="G215" s="2"/>
      <c r="H215" s="2"/>
      <c r="I215" s="2"/>
      <c r="L215" s="2"/>
      <c r="N215" s="2"/>
      <c r="O215" s="2"/>
      <c r="P215" s="2"/>
      <c r="Q215" s="2"/>
      <c r="R215" s="2"/>
      <c r="S215" s="2"/>
    </row>
    <row r="216" spans="1:38">
      <c r="B216" s="2"/>
      <c r="C216" s="2"/>
      <c r="F216" s="2" t="s">
        <v>20</v>
      </c>
      <c r="G216" s="2" t="s">
        <v>166</v>
      </c>
      <c r="I216" s="2"/>
      <c r="M216" s="2"/>
      <c r="N216" s="2"/>
      <c r="O216" s="2"/>
      <c r="P216" s="2"/>
      <c r="Q216" s="2"/>
      <c r="R216" s="2"/>
      <c r="S216" s="2"/>
    </row>
    <row r="217" spans="1:38">
      <c r="B217" s="2"/>
      <c r="C217" s="2"/>
      <c r="E217" t="s">
        <v>31</v>
      </c>
      <c r="F217" s="2" t="s">
        <v>167</v>
      </c>
      <c r="G217" s="2"/>
      <c r="H217" s="2"/>
      <c r="I217" s="2"/>
      <c r="M217" s="2"/>
      <c r="N217" s="2"/>
      <c r="O217" s="2"/>
      <c r="P217" s="2"/>
      <c r="Q217" s="2"/>
      <c r="R217" s="2"/>
      <c r="S217" s="2"/>
    </row>
    <row r="218" spans="1:38">
      <c r="B218" s="2"/>
      <c r="C218" s="2"/>
      <c r="F218" s="2" t="s">
        <v>20</v>
      </c>
      <c r="G218" s="2" t="s">
        <v>168</v>
      </c>
      <c r="I218" s="2"/>
      <c r="M218" s="2"/>
      <c r="N218" s="2"/>
      <c r="O218" s="2"/>
      <c r="P218" s="2"/>
      <c r="Q218" s="2"/>
      <c r="R218" s="2"/>
      <c r="S218" s="2"/>
    </row>
    <row r="219" spans="1:38">
      <c r="B219" s="2"/>
      <c r="C219" s="2"/>
      <c r="F219" s="2"/>
      <c r="G219" s="2" t="s">
        <v>169</v>
      </c>
      <c r="I219" s="2"/>
      <c r="M219" s="2"/>
      <c r="N219" s="2"/>
      <c r="O219" s="2"/>
      <c r="P219" s="2"/>
      <c r="Q219" s="2"/>
      <c r="R219" s="2"/>
      <c r="S219" s="2"/>
    </row>
    <row r="220" spans="1:38">
      <c r="B220" s="2"/>
      <c r="C220" s="2"/>
      <c r="F220" s="2"/>
      <c r="K220" s="2"/>
      <c r="M220" s="2"/>
      <c r="N220" s="2"/>
      <c r="O220" s="2"/>
      <c r="P220" s="2"/>
      <c r="Q220" s="2"/>
      <c r="R220" s="2"/>
      <c r="S220" s="2"/>
    </row>
    <row r="221" spans="1:38">
      <c r="A221" s="4"/>
      <c r="B221" s="9" t="s">
        <v>170</v>
      </c>
      <c r="C221" s="9" t="s">
        <v>171</v>
      </c>
      <c r="D221" s="4"/>
      <c r="E221" s="1098"/>
      <c r="F221" s="1098"/>
      <c r="G221" s="1098"/>
      <c r="H221" s="1098"/>
      <c r="I221" s="1098"/>
      <c r="J221" s="1098"/>
      <c r="K221" s="4"/>
      <c r="L221" s="1098"/>
      <c r="M221" s="1098"/>
      <c r="N221" s="1098"/>
      <c r="O221" s="1098"/>
      <c r="P221" s="1098"/>
      <c r="Q221" s="1098"/>
      <c r="R221" s="1098"/>
      <c r="S221" s="1098"/>
      <c r="T221" s="4"/>
      <c r="U221" s="4"/>
      <c r="V221" s="4"/>
      <c r="W221" s="4"/>
      <c r="X221" s="4"/>
      <c r="Y221" s="4"/>
      <c r="Z221" s="4"/>
      <c r="AA221" s="4"/>
      <c r="AB221" s="4"/>
      <c r="AC221" s="4"/>
      <c r="AD221" s="4"/>
      <c r="AE221" s="4"/>
      <c r="AF221" s="4"/>
      <c r="AG221" s="4"/>
      <c r="AH221" s="4"/>
      <c r="AI221" s="4"/>
      <c r="AJ221" s="4"/>
      <c r="AK221" s="4"/>
      <c r="AL221" s="4"/>
    </row>
    <row r="222" spans="1:38">
      <c r="B222" s="1"/>
      <c r="D222" s="1"/>
      <c r="E222" s="2"/>
      <c r="F222" s="2"/>
      <c r="G222" s="2"/>
      <c r="H222" s="2"/>
      <c r="I222" s="2"/>
      <c r="J222" s="2"/>
      <c r="L222" s="2"/>
      <c r="M222" s="2"/>
      <c r="N222" s="2"/>
      <c r="O222" s="2"/>
      <c r="P222" s="2"/>
      <c r="Q222" s="2"/>
      <c r="R222" s="2"/>
      <c r="S222" s="2"/>
    </row>
    <row r="223" spans="1:38">
      <c r="B223" s="2"/>
      <c r="C223" s="1" t="s">
        <v>71</v>
      </c>
      <c r="D223" s="2"/>
      <c r="E223" s="2"/>
      <c r="F223" s="2"/>
      <c r="G223" s="1" t="s">
        <v>172</v>
      </c>
      <c r="I223" s="2"/>
      <c r="J223" s="2"/>
      <c r="K223" s="2"/>
      <c r="M223" s="2"/>
      <c r="N223" s="2"/>
      <c r="O223" s="2"/>
      <c r="P223" s="2"/>
      <c r="Q223" s="2"/>
      <c r="R223" s="2"/>
      <c r="S223" s="2"/>
    </row>
    <row r="224" spans="1:38">
      <c r="B224" s="1"/>
      <c r="E224" s="2" t="s">
        <v>18</v>
      </c>
      <c r="F224" s="2" t="s">
        <v>173</v>
      </c>
      <c r="G224" s="2"/>
      <c r="I224" s="2"/>
      <c r="J224" s="2"/>
      <c r="K224" s="2"/>
      <c r="L224" s="2"/>
      <c r="M224" s="2"/>
      <c r="N224" s="2"/>
      <c r="O224" s="2"/>
      <c r="P224" s="2"/>
      <c r="Q224" s="2"/>
      <c r="R224" s="2"/>
      <c r="S224" s="2"/>
    </row>
    <row r="225" spans="2:19">
      <c r="B225" s="1"/>
      <c r="E225" s="2" t="s">
        <v>31</v>
      </c>
      <c r="F225" s="2" t="s">
        <v>174</v>
      </c>
      <c r="G225" s="2"/>
      <c r="I225" s="2"/>
      <c r="J225" s="2"/>
      <c r="K225" s="2"/>
      <c r="L225" s="2"/>
      <c r="M225" s="2"/>
      <c r="N225" s="2"/>
      <c r="O225" s="2"/>
      <c r="P225" s="2"/>
      <c r="Q225" s="2"/>
      <c r="R225" s="2"/>
      <c r="S225" s="2"/>
    </row>
    <row r="226" spans="2:19">
      <c r="B226" s="1"/>
      <c r="E226" s="2"/>
      <c r="F226" s="2"/>
      <c r="G226" s="2"/>
      <c r="H226" s="2"/>
      <c r="I226" s="2"/>
      <c r="J226" s="2"/>
      <c r="K226" s="2"/>
      <c r="L226" s="2"/>
      <c r="M226" s="2"/>
      <c r="N226" s="2"/>
      <c r="O226" s="2"/>
      <c r="P226" s="2"/>
      <c r="Q226" s="2"/>
      <c r="R226" s="2"/>
      <c r="S226" s="2"/>
    </row>
    <row r="227" spans="2:19">
      <c r="B227" s="1"/>
      <c r="C227" s="1" t="s">
        <v>89</v>
      </c>
      <c r="D227" s="2"/>
      <c r="E227" s="2"/>
      <c r="F227" s="2"/>
      <c r="G227" s="1" t="s">
        <v>175</v>
      </c>
      <c r="I227" s="2"/>
      <c r="J227" s="2"/>
      <c r="K227" s="2"/>
      <c r="L227" s="2"/>
      <c r="M227" s="2"/>
      <c r="N227" s="2"/>
      <c r="O227" s="2"/>
      <c r="P227" s="2"/>
      <c r="Q227" s="2"/>
      <c r="R227" s="2"/>
      <c r="S227" s="2"/>
    </row>
    <row r="228" spans="2:19">
      <c r="B228" s="1"/>
      <c r="E228" s="2" t="s">
        <v>18</v>
      </c>
      <c r="F228" s="2" t="s">
        <v>176</v>
      </c>
      <c r="G228" s="2"/>
      <c r="I228" s="2"/>
      <c r="J228" s="2"/>
      <c r="K228" s="2"/>
      <c r="L228" s="2"/>
      <c r="M228" s="2"/>
      <c r="N228" s="2"/>
      <c r="O228" s="2"/>
      <c r="P228" s="2"/>
      <c r="Q228" s="2"/>
      <c r="R228" s="2"/>
      <c r="S228" s="2"/>
    </row>
    <row r="229" spans="2:19">
      <c r="B229" s="1"/>
      <c r="E229" s="2"/>
      <c r="F229" s="2" t="s">
        <v>177</v>
      </c>
      <c r="G229" s="2"/>
      <c r="H229" s="2"/>
      <c r="I229" s="2"/>
      <c r="J229" s="2"/>
      <c r="K229" s="2"/>
      <c r="L229" s="2"/>
      <c r="M229" s="2"/>
      <c r="N229" s="2"/>
      <c r="O229" s="2"/>
      <c r="P229" s="2"/>
      <c r="Q229" s="2"/>
      <c r="R229" s="2"/>
      <c r="S229" s="2"/>
    </row>
    <row r="230" spans="2:19">
      <c r="B230" s="1"/>
      <c r="D230" s="2"/>
      <c r="E230" s="2" t="s">
        <v>31</v>
      </c>
      <c r="F230" s="2" t="s">
        <v>174</v>
      </c>
      <c r="G230" s="2"/>
      <c r="I230" s="2"/>
      <c r="J230" s="2"/>
      <c r="K230" s="2"/>
      <c r="L230" s="2"/>
      <c r="M230" s="2"/>
      <c r="N230" s="2"/>
      <c r="O230" s="2"/>
      <c r="P230" s="2"/>
      <c r="Q230" s="2"/>
      <c r="R230" s="2"/>
      <c r="S230" s="2"/>
    </row>
    <row r="231" spans="2:19">
      <c r="B231" s="1"/>
      <c r="E231" s="2" t="s">
        <v>39</v>
      </c>
      <c r="F231" s="57" t="s">
        <v>178</v>
      </c>
      <c r="G231" s="2"/>
      <c r="I231" s="2"/>
      <c r="J231" s="2"/>
      <c r="K231" s="2"/>
      <c r="L231" s="2"/>
      <c r="M231" s="2"/>
      <c r="N231" s="2"/>
      <c r="O231" s="2"/>
      <c r="P231" s="2"/>
      <c r="Q231" s="2"/>
      <c r="R231" s="2"/>
      <c r="S231" s="2"/>
    </row>
    <row r="232" spans="2:19">
      <c r="B232" s="1"/>
      <c r="D232" s="2"/>
      <c r="E232" s="2"/>
      <c r="F232" s="2"/>
      <c r="G232" s="2"/>
      <c r="H232" s="2"/>
      <c r="I232" s="2"/>
      <c r="J232" s="2"/>
      <c r="K232" s="2"/>
      <c r="L232" s="2"/>
      <c r="M232" s="2"/>
      <c r="N232" s="2"/>
      <c r="O232" s="2"/>
      <c r="P232" s="2"/>
      <c r="Q232" s="2"/>
      <c r="R232" s="2"/>
      <c r="S232" s="2"/>
    </row>
    <row r="233" spans="2:19">
      <c r="B233" s="2"/>
      <c r="C233" s="1"/>
      <c r="E233" s="1" t="s">
        <v>179</v>
      </c>
      <c r="F233" s="2"/>
      <c r="J233" s="2"/>
      <c r="K233" s="2"/>
      <c r="M233" s="2"/>
      <c r="N233" s="2"/>
      <c r="O233" s="2"/>
      <c r="P233" s="2"/>
      <c r="Q233" s="2"/>
      <c r="R233" s="2"/>
      <c r="S233" s="2"/>
    </row>
    <row r="234" spans="2:19">
      <c r="B234" s="2"/>
      <c r="C234" s="2"/>
      <c r="E234" t="s">
        <v>18</v>
      </c>
      <c r="F234" s="2" t="s">
        <v>179</v>
      </c>
      <c r="G234" s="1"/>
      <c r="H234" s="1"/>
      <c r="I234" s="1"/>
      <c r="L234" s="1"/>
      <c r="M234" s="1"/>
      <c r="N234" s="1"/>
      <c r="O234" s="1"/>
      <c r="P234" s="1"/>
      <c r="Q234" s="1"/>
      <c r="R234" s="2"/>
      <c r="S234" s="2"/>
    </row>
    <row r="235" spans="2:19">
      <c r="B235" s="2"/>
      <c r="C235" s="2"/>
      <c r="F235" s="2" t="s">
        <v>20</v>
      </c>
      <c r="G235" s="2" t="s">
        <v>180</v>
      </c>
      <c r="I235" s="2"/>
      <c r="M235" s="2"/>
      <c r="N235" s="2"/>
      <c r="O235" s="2"/>
      <c r="P235" s="2"/>
      <c r="Q235" s="2"/>
      <c r="R235" s="2"/>
      <c r="S235" s="2"/>
    </row>
    <row r="236" spans="2:19">
      <c r="B236" s="2"/>
      <c r="C236" s="2"/>
      <c r="F236" s="2"/>
      <c r="G236" s="2" t="s">
        <v>181</v>
      </c>
      <c r="I236" s="2"/>
      <c r="M236" s="2"/>
      <c r="N236" s="2"/>
      <c r="O236" s="2"/>
      <c r="P236" s="2"/>
      <c r="Q236" s="2"/>
      <c r="R236" s="2"/>
      <c r="S236" s="2"/>
    </row>
    <row r="237" spans="2:19">
      <c r="B237" s="2"/>
      <c r="C237" s="2"/>
      <c r="E237" t="s">
        <v>31</v>
      </c>
      <c r="F237" s="823" t="s">
        <v>182</v>
      </c>
      <c r="G237" s="1"/>
      <c r="H237" s="1"/>
      <c r="I237" s="1"/>
      <c r="L237" s="1"/>
      <c r="M237" s="1"/>
      <c r="N237" s="1"/>
      <c r="O237" s="1"/>
      <c r="P237" s="1"/>
      <c r="Q237" s="1"/>
      <c r="R237" s="1"/>
      <c r="S237" s="1"/>
    </row>
    <row r="238" spans="2:19">
      <c r="B238" s="2"/>
      <c r="C238" s="2"/>
      <c r="F238" s="2" t="s">
        <v>20</v>
      </c>
      <c r="G238" s="2" t="s">
        <v>183</v>
      </c>
      <c r="I238" s="2"/>
      <c r="M238" s="2"/>
      <c r="N238" s="2"/>
      <c r="O238" s="2"/>
      <c r="P238" s="2"/>
      <c r="Q238" s="2"/>
      <c r="R238" s="2"/>
      <c r="S238" s="2"/>
    </row>
    <row r="239" spans="2:19">
      <c r="B239" s="2"/>
      <c r="C239" s="2"/>
      <c r="F239" s="2"/>
      <c r="G239" s="2" t="s">
        <v>22</v>
      </c>
      <c r="H239" s="2" t="s">
        <v>184</v>
      </c>
      <c r="I239" s="2"/>
      <c r="M239" s="2"/>
      <c r="N239" s="2"/>
      <c r="O239" s="2"/>
      <c r="P239" s="2"/>
      <c r="Q239" s="2"/>
      <c r="R239" s="2"/>
      <c r="S239" s="2"/>
    </row>
    <row r="240" spans="2:19">
      <c r="B240" s="2"/>
      <c r="C240" s="2"/>
      <c r="F240" s="2" t="s">
        <v>24</v>
      </c>
      <c r="G240" s="823" t="s">
        <v>185</v>
      </c>
      <c r="I240" s="2"/>
      <c r="M240" s="2"/>
      <c r="N240" s="2"/>
      <c r="O240" s="2"/>
      <c r="P240" s="2"/>
      <c r="Q240" s="2"/>
      <c r="R240" s="2"/>
      <c r="S240" s="2"/>
    </row>
    <row r="241" spans="2:21">
      <c r="B241" s="2"/>
      <c r="C241" s="2"/>
      <c r="E241" t="s">
        <v>39</v>
      </c>
      <c r="F241" s="2" t="s">
        <v>20</v>
      </c>
      <c r="G241" s="823" t="s">
        <v>186</v>
      </c>
      <c r="I241" s="2"/>
      <c r="M241" s="2"/>
      <c r="N241" s="2"/>
      <c r="O241" s="2"/>
      <c r="P241" s="2"/>
      <c r="Q241" s="2"/>
      <c r="R241" s="2"/>
      <c r="S241" s="2"/>
    </row>
    <row r="242" spans="2:21">
      <c r="B242" s="2"/>
      <c r="C242" s="2"/>
      <c r="F242" s="2" t="s">
        <v>24</v>
      </c>
      <c r="G242" s="823" t="s">
        <v>187</v>
      </c>
      <c r="I242" s="2"/>
      <c r="M242" s="2"/>
      <c r="N242" s="2"/>
      <c r="O242" s="2"/>
      <c r="P242" s="2"/>
      <c r="Q242" s="2"/>
      <c r="R242" s="2"/>
      <c r="S242" s="2"/>
    </row>
    <row r="243" spans="2:21">
      <c r="B243" s="2"/>
      <c r="C243" s="2"/>
      <c r="F243" s="2" t="s">
        <v>29</v>
      </c>
      <c r="G243" s="823" t="s">
        <v>188</v>
      </c>
      <c r="I243" s="2"/>
      <c r="M243" s="2"/>
      <c r="N243" s="2"/>
      <c r="O243" s="2"/>
      <c r="P243" s="2"/>
      <c r="Q243" s="2"/>
      <c r="R243" s="2"/>
      <c r="S243" s="2"/>
    </row>
    <row r="244" spans="2:21">
      <c r="B244" s="2"/>
      <c r="C244" s="2"/>
      <c r="F244" s="2"/>
      <c r="G244" s="823" t="s">
        <v>189</v>
      </c>
      <c r="I244" s="2"/>
      <c r="M244" s="2"/>
      <c r="N244" s="2"/>
      <c r="O244" s="2"/>
      <c r="P244" s="2"/>
      <c r="Q244" s="2"/>
      <c r="R244" s="2"/>
      <c r="S244" s="2"/>
    </row>
    <row r="245" spans="2:21">
      <c r="B245" s="2"/>
      <c r="C245" s="2"/>
      <c r="D245" s="1"/>
      <c r="E245" s="2" t="s">
        <v>39</v>
      </c>
      <c r="F245" s="2" t="s">
        <v>190</v>
      </c>
      <c r="H245" s="2"/>
      <c r="I245" s="2"/>
      <c r="M245" s="2"/>
      <c r="N245" s="2"/>
      <c r="O245" s="2"/>
      <c r="P245" s="2"/>
      <c r="Q245" s="2"/>
      <c r="R245" s="2"/>
      <c r="S245" s="2"/>
    </row>
    <row r="246" spans="2:21">
      <c r="B246" s="2"/>
      <c r="C246" s="2"/>
      <c r="D246" s="1"/>
      <c r="E246" s="1"/>
      <c r="F246" t="s">
        <v>20</v>
      </c>
      <c r="G246" s="2" t="s">
        <v>191</v>
      </c>
      <c r="I246" s="2"/>
      <c r="M246" s="2"/>
      <c r="N246" s="2"/>
      <c r="O246" s="2"/>
      <c r="P246" s="2"/>
      <c r="Q246" s="2"/>
      <c r="R246" s="2"/>
      <c r="S246" s="2"/>
    </row>
    <row r="247" spans="2:21">
      <c r="B247" s="2"/>
      <c r="C247" s="2"/>
      <c r="D247" s="1"/>
      <c r="E247" s="1"/>
      <c r="F247" s="2"/>
      <c r="G247" s="2" t="s">
        <v>192</v>
      </c>
      <c r="I247" s="2"/>
      <c r="M247" s="2"/>
      <c r="N247" s="2"/>
      <c r="O247" s="2"/>
      <c r="P247" s="2"/>
      <c r="Q247" s="2"/>
      <c r="R247" s="2"/>
      <c r="S247" s="2"/>
    </row>
    <row r="248" spans="2:21">
      <c r="B248" s="2"/>
      <c r="C248" s="2"/>
      <c r="D248" s="1"/>
      <c r="E248" s="1"/>
      <c r="F248" s="2"/>
      <c r="G248" s="2"/>
      <c r="I248" s="2"/>
      <c r="M248" s="2"/>
      <c r="N248" s="2"/>
      <c r="O248" s="2"/>
      <c r="P248" s="2"/>
      <c r="Q248" s="2"/>
      <c r="R248" s="2"/>
      <c r="S248" s="2"/>
    </row>
    <row r="249" spans="2:21">
      <c r="B249" s="1"/>
      <c r="C249" s="1" t="s">
        <v>109</v>
      </c>
      <c r="E249" s="2"/>
      <c r="F249" s="2"/>
      <c r="G249" s="1" t="s">
        <v>193</v>
      </c>
      <c r="I249" s="2"/>
      <c r="J249" s="2"/>
      <c r="K249" s="2"/>
      <c r="L249" s="2"/>
      <c r="M249" s="2"/>
      <c r="N249" s="2"/>
      <c r="O249" s="2"/>
      <c r="P249" s="2"/>
      <c r="Q249" s="2"/>
      <c r="R249" s="2"/>
      <c r="S249" s="2"/>
    </row>
    <row r="250" spans="2:21">
      <c r="B250" s="1"/>
      <c r="C250" s="1"/>
      <c r="E250" s="2" t="s">
        <v>18</v>
      </c>
      <c r="F250" s="2" t="s">
        <v>194</v>
      </c>
      <c r="G250" s="2"/>
      <c r="I250" s="2"/>
      <c r="J250" s="2"/>
      <c r="K250" s="2"/>
      <c r="L250" s="2"/>
      <c r="M250" s="2"/>
      <c r="N250" s="2"/>
      <c r="O250" s="2"/>
      <c r="P250" s="2"/>
      <c r="Q250" s="2"/>
      <c r="R250" s="2"/>
      <c r="S250" s="2"/>
      <c r="T250" s="2"/>
      <c r="U250" s="2"/>
    </row>
    <row r="251" spans="2:21">
      <c r="B251" s="1"/>
      <c r="C251" s="1"/>
      <c r="E251" s="2"/>
      <c r="F251" s="70" t="s">
        <v>195</v>
      </c>
      <c r="G251" s="2"/>
      <c r="I251" s="70"/>
      <c r="J251" s="2"/>
      <c r="K251" s="2"/>
      <c r="L251" s="2"/>
      <c r="M251" s="2"/>
      <c r="N251" s="2"/>
      <c r="O251" s="2"/>
      <c r="P251" s="2"/>
      <c r="Q251" s="2"/>
      <c r="R251" s="2"/>
      <c r="S251" s="2"/>
      <c r="T251" s="2"/>
      <c r="U251" s="2"/>
    </row>
    <row r="252" spans="2:21">
      <c r="B252" s="1"/>
      <c r="C252" s="1"/>
      <c r="E252" s="2" t="s">
        <v>31</v>
      </c>
      <c r="F252" s="2" t="s">
        <v>196</v>
      </c>
      <c r="I252" s="2"/>
      <c r="J252" s="2"/>
      <c r="K252" s="2"/>
      <c r="L252" s="2"/>
      <c r="M252" s="2"/>
      <c r="N252" s="2"/>
      <c r="O252" s="2"/>
      <c r="P252" s="2"/>
      <c r="Q252" s="2"/>
      <c r="R252" s="2"/>
      <c r="S252" s="2"/>
      <c r="T252" s="2"/>
      <c r="U252" s="2"/>
    </row>
    <row r="253" spans="2:21">
      <c r="B253" s="1"/>
      <c r="C253" s="1"/>
      <c r="E253" s="2"/>
      <c r="F253" s="114" t="s">
        <v>20</v>
      </c>
      <c r="G253" s="114" t="s">
        <v>197</v>
      </c>
      <c r="I253" s="2"/>
      <c r="K253" s="2"/>
      <c r="L253" s="2"/>
      <c r="M253" s="2"/>
      <c r="N253" s="2"/>
      <c r="O253" s="2"/>
      <c r="Q253" s="2"/>
      <c r="R253" s="2"/>
      <c r="S253" s="2"/>
      <c r="T253" s="2"/>
      <c r="U253" s="2"/>
    </row>
    <row r="254" spans="2:21">
      <c r="B254" s="1"/>
      <c r="C254" s="1"/>
      <c r="E254" s="2"/>
      <c r="F254" s="114"/>
      <c r="G254" s="114" t="s">
        <v>198</v>
      </c>
      <c r="I254" s="2"/>
      <c r="K254" s="2"/>
      <c r="L254" s="2"/>
      <c r="M254" s="2"/>
      <c r="N254" s="2"/>
      <c r="O254" s="2"/>
      <c r="P254" s="2"/>
    </row>
    <row r="255" spans="2:21">
      <c r="B255" s="1"/>
      <c r="C255" s="1"/>
      <c r="E255" s="2"/>
      <c r="F255" s="114" t="s">
        <v>24</v>
      </c>
      <c r="G255" s="114" t="s">
        <v>199</v>
      </c>
      <c r="I255" s="2"/>
      <c r="K255" s="2"/>
      <c r="L255" s="2"/>
      <c r="M255" s="2"/>
      <c r="N255" s="2"/>
      <c r="O255" s="2"/>
      <c r="P255" s="2"/>
    </row>
    <row r="256" spans="2:21">
      <c r="B256" s="1"/>
      <c r="C256" s="1"/>
      <c r="E256" s="2"/>
      <c r="F256" s="114"/>
      <c r="G256" s="114" t="s">
        <v>200</v>
      </c>
      <c r="I256" s="2"/>
      <c r="K256" s="2"/>
      <c r="L256" s="2"/>
      <c r="M256" s="2"/>
      <c r="N256" s="2"/>
      <c r="O256" s="2"/>
      <c r="P256" s="2"/>
      <c r="Q256" s="2"/>
      <c r="R256" s="2"/>
      <c r="S256" s="2"/>
      <c r="T256" s="2"/>
      <c r="U256" s="2"/>
    </row>
    <row r="257" spans="2:21">
      <c r="B257" s="1"/>
      <c r="C257" s="1"/>
      <c r="E257" s="2"/>
      <c r="G257" s="2"/>
      <c r="I257" s="2"/>
      <c r="K257" s="2"/>
      <c r="L257" s="2"/>
      <c r="M257" s="2"/>
      <c r="N257" s="2"/>
      <c r="O257" s="2"/>
      <c r="P257" s="2"/>
      <c r="Q257" s="2"/>
      <c r="R257" s="2"/>
      <c r="S257" s="2"/>
      <c r="T257" s="2"/>
      <c r="U257" s="2"/>
    </row>
    <row r="258" spans="2:21">
      <c r="B258" s="1"/>
      <c r="C258" s="1"/>
      <c r="D258" s="1" t="s">
        <v>3</v>
      </c>
      <c r="E258" s="1" t="s">
        <v>201</v>
      </c>
      <c r="G258" s="2"/>
      <c r="H258" s="2"/>
      <c r="I258" s="2"/>
      <c r="J258" s="2"/>
      <c r="K258" s="2"/>
      <c r="L258" s="2"/>
      <c r="M258" s="2"/>
      <c r="N258" s="2"/>
      <c r="O258" s="2"/>
      <c r="P258" s="2"/>
      <c r="Q258" s="2"/>
      <c r="R258" s="2"/>
      <c r="S258" s="2"/>
    </row>
    <row r="259" spans="2:21">
      <c r="B259" s="1"/>
      <c r="C259" s="1"/>
      <c r="E259" s="2" t="s">
        <v>18</v>
      </c>
      <c r="F259" s="2" t="s">
        <v>202</v>
      </c>
      <c r="G259" s="2"/>
      <c r="I259" s="2"/>
      <c r="J259" s="2"/>
      <c r="K259" s="2"/>
      <c r="L259" s="2"/>
      <c r="M259" s="2"/>
      <c r="N259" s="2"/>
      <c r="O259" s="2"/>
      <c r="P259" s="2"/>
      <c r="Q259" s="2"/>
      <c r="R259" s="2"/>
      <c r="S259" s="2"/>
    </row>
    <row r="260" spans="2:21">
      <c r="B260" s="1"/>
      <c r="C260" s="1"/>
      <c r="E260" s="2" t="s">
        <v>31</v>
      </c>
      <c r="F260" s="2" t="s">
        <v>203</v>
      </c>
      <c r="G260" s="2"/>
      <c r="I260" s="2"/>
      <c r="J260" s="2"/>
      <c r="K260" s="2"/>
      <c r="L260" s="2"/>
      <c r="M260" s="2"/>
      <c r="N260" s="2"/>
      <c r="O260" s="2"/>
      <c r="P260" s="2"/>
      <c r="Q260" s="2"/>
      <c r="R260" s="2"/>
      <c r="S260" s="2"/>
    </row>
    <row r="261" spans="2:21">
      <c r="B261" s="1"/>
      <c r="C261" s="1"/>
      <c r="E261" s="2" t="s">
        <v>39</v>
      </c>
      <c r="F261" s="2" t="s">
        <v>204</v>
      </c>
      <c r="I261" s="2"/>
      <c r="J261" s="2"/>
      <c r="K261" s="2"/>
      <c r="L261" s="2"/>
      <c r="M261" s="2"/>
      <c r="N261" s="2"/>
      <c r="O261" s="2"/>
      <c r="P261" s="2"/>
      <c r="Q261" s="2"/>
      <c r="R261" s="2"/>
      <c r="S261" s="2"/>
    </row>
    <row r="262" spans="2:21">
      <c r="B262" s="1"/>
      <c r="C262" s="1"/>
      <c r="E262" s="1"/>
      <c r="F262" s="2" t="s">
        <v>205</v>
      </c>
      <c r="I262" s="2"/>
      <c r="J262" s="2"/>
      <c r="K262" s="2"/>
      <c r="L262" s="2"/>
      <c r="M262" s="2"/>
      <c r="N262" s="2"/>
      <c r="O262" s="2"/>
      <c r="P262" s="2"/>
      <c r="Q262" s="2"/>
      <c r="R262" s="2"/>
      <c r="S262" s="2"/>
    </row>
    <row r="263" spans="2:21">
      <c r="B263" s="1"/>
      <c r="C263" s="1"/>
      <c r="E263" s="2" t="s">
        <v>82</v>
      </c>
      <c r="F263" s="114" t="s">
        <v>206</v>
      </c>
      <c r="I263" s="2"/>
      <c r="J263" s="2"/>
      <c r="K263" s="2"/>
      <c r="L263" s="2"/>
      <c r="M263" s="2"/>
      <c r="N263" s="2"/>
      <c r="O263" s="2"/>
      <c r="P263" s="2"/>
      <c r="Q263" s="2"/>
      <c r="R263" s="2"/>
      <c r="S263" s="2"/>
    </row>
    <row r="264" spans="2:21">
      <c r="B264" s="1"/>
      <c r="C264" s="1"/>
      <c r="E264" s="1"/>
      <c r="F264" s="2"/>
      <c r="H264" s="2"/>
      <c r="I264" s="2"/>
      <c r="J264" s="2"/>
      <c r="K264" s="2"/>
      <c r="L264" s="2"/>
      <c r="M264" s="2"/>
      <c r="N264" s="2"/>
      <c r="O264" s="2"/>
      <c r="P264" s="2"/>
      <c r="Q264" s="2"/>
      <c r="R264" s="2"/>
      <c r="S264" s="2"/>
    </row>
    <row r="265" spans="2:21">
      <c r="B265" s="1"/>
      <c r="C265" s="1"/>
      <c r="D265" s="1" t="s">
        <v>16</v>
      </c>
      <c r="E265" s="1" t="s">
        <v>207</v>
      </c>
      <c r="G265" s="2"/>
      <c r="H265" s="2"/>
      <c r="I265" s="2"/>
      <c r="J265" s="2"/>
      <c r="K265" s="2"/>
      <c r="L265" s="2"/>
      <c r="M265" s="2"/>
      <c r="N265" s="2"/>
      <c r="O265" s="2"/>
      <c r="P265" s="2"/>
      <c r="Q265" s="2"/>
      <c r="R265" s="2"/>
      <c r="S265" s="2"/>
    </row>
    <row r="266" spans="2:21">
      <c r="B266" s="1"/>
      <c r="C266" s="1"/>
      <c r="E266" s="2" t="s">
        <v>208</v>
      </c>
      <c r="F266" s="2"/>
      <c r="G266" s="2"/>
      <c r="O266" s="2"/>
      <c r="P266" s="2"/>
      <c r="Q266" s="2"/>
      <c r="R266" s="2"/>
      <c r="S266" s="2"/>
    </row>
    <row r="267" spans="2:21">
      <c r="B267" s="1"/>
      <c r="C267" s="1"/>
      <c r="E267" s="1"/>
      <c r="G267" s="2"/>
      <c r="H267" s="2"/>
      <c r="O267" s="2"/>
      <c r="P267" s="2"/>
      <c r="Q267" s="2"/>
      <c r="R267" s="2"/>
      <c r="S267" s="2"/>
    </row>
    <row r="268" spans="2:21">
      <c r="B268" s="1"/>
      <c r="C268" s="1"/>
      <c r="D268" s="1" t="s">
        <v>94</v>
      </c>
      <c r="E268" s="1" t="s">
        <v>209</v>
      </c>
      <c r="G268" s="2"/>
    </row>
    <row r="269" spans="2:21">
      <c r="B269" s="1"/>
      <c r="C269" s="1"/>
      <c r="E269" s="2" t="s">
        <v>210</v>
      </c>
      <c r="F269" s="2"/>
      <c r="G269" s="2"/>
      <c r="J269" s="2"/>
      <c r="K269" s="2"/>
      <c r="L269" s="2"/>
      <c r="M269" s="2"/>
      <c r="N269" s="2"/>
    </row>
    <row r="270" spans="2:21">
      <c r="B270" s="1"/>
      <c r="C270" s="1"/>
      <c r="E270" s="2" t="s">
        <v>211</v>
      </c>
      <c r="F270" s="2"/>
      <c r="G270" s="2"/>
      <c r="J270" s="2"/>
      <c r="K270" s="2"/>
      <c r="L270" s="2"/>
      <c r="M270" s="2"/>
      <c r="N270" s="2"/>
    </row>
    <row r="271" spans="2:21">
      <c r="B271" s="1"/>
      <c r="C271" s="1"/>
      <c r="E271" s="1"/>
      <c r="G271" s="2"/>
      <c r="H271" s="2"/>
      <c r="J271" s="2"/>
      <c r="K271" s="2"/>
      <c r="L271" s="2"/>
      <c r="M271" s="2"/>
      <c r="N271" s="2"/>
      <c r="O271" s="2"/>
      <c r="P271" s="2"/>
      <c r="Q271" s="2"/>
      <c r="R271" s="2"/>
      <c r="S271" s="2"/>
      <c r="T271" s="2"/>
      <c r="U271" s="2"/>
    </row>
    <row r="272" spans="2:21">
      <c r="B272" s="1"/>
      <c r="D272" s="1" t="s">
        <v>99</v>
      </c>
      <c r="E272" s="1" t="s">
        <v>212</v>
      </c>
      <c r="G272" s="2"/>
      <c r="H272" s="2"/>
      <c r="J272" s="2"/>
      <c r="K272" s="2"/>
      <c r="L272" s="2"/>
      <c r="M272" s="2"/>
      <c r="N272" s="2"/>
      <c r="O272" s="2"/>
      <c r="P272" s="2"/>
      <c r="Q272" s="2"/>
      <c r="R272" s="2"/>
      <c r="S272" s="2"/>
      <c r="T272" s="2"/>
      <c r="U272" s="2"/>
    </row>
    <row r="273" spans="2:23">
      <c r="B273" s="1"/>
      <c r="D273" s="2"/>
      <c r="E273" s="2" t="s">
        <v>213</v>
      </c>
      <c r="J273" s="2"/>
      <c r="K273" s="2"/>
      <c r="L273" s="2"/>
      <c r="M273" s="2"/>
      <c r="N273" s="2"/>
      <c r="O273" s="2"/>
      <c r="P273" s="2"/>
      <c r="Q273" s="2"/>
      <c r="R273" s="2"/>
      <c r="S273" s="2"/>
      <c r="T273" s="2"/>
      <c r="U273" s="2"/>
    </row>
    <row r="274" spans="2:23">
      <c r="B274" s="1"/>
      <c r="D274" s="2"/>
      <c r="E274" s="2" t="s">
        <v>214</v>
      </c>
      <c r="J274" s="2"/>
      <c r="K274" s="2"/>
      <c r="L274" s="2"/>
      <c r="M274" s="2"/>
      <c r="N274" s="2"/>
      <c r="O274" s="2"/>
      <c r="P274" s="2"/>
      <c r="Q274" s="2"/>
      <c r="R274" s="2"/>
      <c r="S274" s="2"/>
      <c r="T274" s="2"/>
      <c r="U274" s="2"/>
    </row>
    <row r="275" spans="2:23">
      <c r="B275" s="1"/>
      <c r="D275" s="2"/>
      <c r="E275" s="2"/>
      <c r="J275" s="2"/>
      <c r="K275" s="2"/>
      <c r="L275" s="2"/>
      <c r="M275" s="2"/>
      <c r="N275" s="2"/>
      <c r="O275" s="2"/>
      <c r="P275" s="2"/>
      <c r="Q275" s="2"/>
      <c r="R275" s="2"/>
      <c r="S275" s="2"/>
      <c r="T275" s="2"/>
      <c r="U275" s="2"/>
    </row>
    <row r="276" spans="2:23">
      <c r="B276" s="1"/>
      <c r="D276" s="1" t="s">
        <v>102</v>
      </c>
      <c r="E276" s="1" t="s">
        <v>215</v>
      </c>
      <c r="K276" s="2"/>
      <c r="L276" s="2"/>
      <c r="M276" s="2"/>
      <c r="N276" s="2"/>
      <c r="O276" s="2"/>
      <c r="P276" s="2"/>
      <c r="Q276" s="2"/>
      <c r="R276" s="2"/>
      <c r="S276" s="2"/>
      <c r="T276" s="2"/>
      <c r="U276" s="2"/>
    </row>
    <row r="277" spans="2:23">
      <c r="B277" s="1"/>
      <c r="D277" s="1"/>
      <c r="E277" t="s">
        <v>216</v>
      </c>
      <c r="K277" s="2"/>
      <c r="L277" s="2"/>
      <c r="M277" s="2"/>
      <c r="N277" s="2"/>
      <c r="O277" s="2"/>
      <c r="P277" s="2"/>
      <c r="Q277" s="2"/>
      <c r="R277" s="2"/>
      <c r="S277" s="2"/>
    </row>
    <row r="278" spans="2:23">
      <c r="B278" s="1"/>
      <c r="D278" s="2"/>
      <c r="E278" s="2" t="s">
        <v>217</v>
      </c>
      <c r="I278" s="2"/>
      <c r="J278" s="2"/>
      <c r="K278" s="2"/>
      <c r="L278" s="2"/>
      <c r="M278" s="2"/>
      <c r="N278" s="2"/>
      <c r="O278" s="2"/>
      <c r="P278" s="2"/>
      <c r="Q278" s="2"/>
      <c r="R278" s="2"/>
      <c r="S278" s="2"/>
    </row>
    <row r="279" spans="2:23">
      <c r="B279" s="1"/>
      <c r="D279" s="2"/>
      <c r="E279" s="2"/>
      <c r="I279" s="2"/>
      <c r="J279" s="2"/>
      <c r="K279" s="2"/>
      <c r="L279" s="2"/>
      <c r="M279" s="2"/>
      <c r="N279" s="2"/>
      <c r="O279" s="2"/>
      <c r="P279" s="2"/>
      <c r="Q279" s="2"/>
      <c r="R279" s="2"/>
      <c r="S279" s="2"/>
    </row>
    <row r="280" spans="2:23">
      <c r="B280" s="1"/>
      <c r="D280" s="1" t="s">
        <v>106</v>
      </c>
      <c r="E280" s="1" t="s">
        <v>218</v>
      </c>
      <c r="G280" s="2"/>
      <c r="H280" s="2"/>
      <c r="I280" s="2"/>
      <c r="J280" s="2"/>
      <c r="K280" s="2"/>
      <c r="L280" s="2"/>
      <c r="M280" s="2"/>
      <c r="O280" s="2"/>
      <c r="P280" s="2"/>
      <c r="Q280" s="2"/>
      <c r="R280" s="2"/>
      <c r="S280" s="2"/>
    </row>
    <row r="281" spans="2:23">
      <c r="B281" s="1"/>
      <c r="D281" s="1"/>
      <c r="E281" t="s">
        <v>219</v>
      </c>
      <c r="G281" s="2"/>
      <c r="H281" s="2"/>
      <c r="I281" s="2"/>
      <c r="J281" s="2"/>
      <c r="K281" s="2"/>
      <c r="L281" s="2"/>
      <c r="M281" s="2"/>
      <c r="P281" s="2"/>
      <c r="Q281" s="2"/>
      <c r="R281" s="2"/>
      <c r="S281" s="2"/>
    </row>
    <row r="282" spans="2:23">
      <c r="B282" s="1"/>
      <c r="D282" s="1"/>
      <c r="E282" t="s">
        <v>220</v>
      </c>
      <c r="G282" s="2"/>
      <c r="H282" s="2"/>
      <c r="I282" s="2"/>
      <c r="J282" s="2"/>
      <c r="K282" s="2"/>
      <c r="L282" s="2"/>
      <c r="M282" s="2"/>
      <c r="P282" s="2"/>
      <c r="Q282" s="2"/>
      <c r="R282" s="2"/>
      <c r="S282" s="2"/>
    </row>
    <row r="283" spans="2:23">
      <c r="B283" s="1"/>
      <c r="D283" s="1"/>
      <c r="E283" s="70" t="s">
        <v>221</v>
      </c>
      <c r="F283" s="70"/>
      <c r="G283" s="2"/>
      <c r="H283" s="70"/>
      <c r="I283" s="70"/>
      <c r="J283" s="2"/>
      <c r="K283" s="2"/>
      <c r="L283" s="2"/>
      <c r="M283" s="2"/>
      <c r="P283" s="2"/>
      <c r="Q283" s="2"/>
      <c r="R283" s="2"/>
      <c r="S283" s="2"/>
    </row>
    <row r="284" spans="2:23">
      <c r="B284" s="1"/>
      <c r="D284" s="1"/>
      <c r="E284" s="310" t="s">
        <v>222</v>
      </c>
      <c r="G284" s="2"/>
      <c r="H284" s="70"/>
      <c r="I284" s="70"/>
      <c r="J284" s="2"/>
      <c r="K284" s="2"/>
      <c r="L284" s="2"/>
      <c r="M284" s="2"/>
      <c r="O284" s="2"/>
      <c r="P284" s="2"/>
      <c r="Q284" s="2"/>
      <c r="R284" s="2"/>
      <c r="S284" s="2"/>
    </row>
    <row r="285" spans="2:23">
      <c r="B285" s="1"/>
      <c r="D285" s="1"/>
      <c r="E285" s="2"/>
      <c r="F285" s="2"/>
      <c r="G285" s="2"/>
      <c r="H285" s="2"/>
      <c r="I285" s="2"/>
      <c r="J285" s="2"/>
      <c r="K285" s="2"/>
      <c r="L285" s="2"/>
      <c r="M285" s="2"/>
    </row>
    <row r="286" spans="2:23">
      <c r="B286" s="1"/>
      <c r="D286" s="1" t="s">
        <v>127</v>
      </c>
      <c r="E286" s="1" t="s">
        <v>223</v>
      </c>
      <c r="K286" s="2"/>
      <c r="L286" s="2"/>
      <c r="M286" s="2"/>
      <c r="N286" s="2"/>
    </row>
    <row r="287" spans="2:23">
      <c r="B287" s="1"/>
      <c r="D287" s="2"/>
      <c r="E287" s="2" t="s">
        <v>18</v>
      </c>
      <c r="F287" s="2" t="s">
        <v>224</v>
      </c>
      <c r="G287" s="2"/>
      <c r="O287" s="2"/>
      <c r="P287" s="2"/>
      <c r="Q287" s="2"/>
      <c r="R287" s="2"/>
      <c r="S287" s="2"/>
      <c r="T287" s="2"/>
      <c r="U287" s="2"/>
      <c r="V287" s="2"/>
      <c r="W287" s="2"/>
    </row>
    <row r="288" spans="2:23">
      <c r="B288" s="1"/>
      <c r="D288" s="2"/>
      <c r="E288" s="2"/>
      <c r="F288" s="70" t="s">
        <v>225</v>
      </c>
      <c r="G288" s="70"/>
      <c r="H288" s="70"/>
      <c r="I288" s="70"/>
      <c r="J288" s="70"/>
      <c r="K288" s="70"/>
      <c r="L288" s="70"/>
      <c r="M288" s="70"/>
      <c r="N288" s="70"/>
      <c r="O288" s="2"/>
      <c r="P288" s="2"/>
      <c r="Q288" s="2"/>
      <c r="R288" s="2"/>
      <c r="S288" s="2"/>
      <c r="T288" s="2"/>
      <c r="U288" s="2"/>
      <c r="V288" s="2"/>
      <c r="W288" s="2"/>
    </row>
    <row r="289" spans="2:23">
      <c r="B289" s="1"/>
      <c r="D289" s="2"/>
      <c r="E289" s="2" t="s">
        <v>31</v>
      </c>
      <c r="F289" s="2" t="s">
        <v>226</v>
      </c>
      <c r="G289" s="2"/>
      <c r="L289" s="2"/>
      <c r="M289" s="2"/>
      <c r="N289" s="2"/>
      <c r="O289" s="2"/>
      <c r="P289" s="2"/>
      <c r="Q289" s="2"/>
      <c r="R289" s="2"/>
      <c r="S289" s="2"/>
      <c r="T289" s="2"/>
      <c r="U289" s="2"/>
      <c r="V289" s="2"/>
      <c r="W289" s="2"/>
    </row>
    <row r="290" spans="2:23">
      <c r="B290" s="1"/>
      <c r="D290" s="2"/>
      <c r="E290" s="2" t="s">
        <v>39</v>
      </c>
      <c r="F290" s="2" t="s">
        <v>227</v>
      </c>
      <c r="G290" s="2"/>
      <c r="H290" s="2"/>
      <c r="K290" s="2"/>
      <c r="L290" s="2"/>
      <c r="M290" s="2"/>
      <c r="N290" s="2"/>
      <c r="O290" s="2"/>
      <c r="P290" s="2"/>
      <c r="Q290" s="2"/>
      <c r="R290" s="2"/>
      <c r="S290" s="2"/>
      <c r="T290" s="2"/>
      <c r="U290" s="2"/>
      <c r="V290" s="2"/>
      <c r="W290" s="2"/>
    </row>
    <row r="291" spans="2:23">
      <c r="B291" s="1"/>
      <c r="D291" s="2"/>
      <c r="E291" s="2"/>
      <c r="F291" s="2" t="s">
        <v>20</v>
      </c>
      <c r="G291" s="2" t="s">
        <v>228</v>
      </c>
      <c r="K291" s="2"/>
      <c r="L291" s="2"/>
      <c r="M291" s="2"/>
      <c r="N291" s="2"/>
      <c r="O291" s="2"/>
      <c r="P291" s="2"/>
      <c r="Q291" s="2"/>
      <c r="R291" s="2"/>
      <c r="S291" s="2"/>
      <c r="T291" s="2"/>
      <c r="U291" s="2"/>
      <c r="V291" s="2"/>
      <c r="W291" s="2"/>
    </row>
    <row r="292" spans="2:23">
      <c r="B292" s="1"/>
      <c r="D292" s="2"/>
      <c r="E292" s="2"/>
      <c r="F292" s="2" t="s">
        <v>24</v>
      </c>
      <c r="G292" s="2" t="s">
        <v>229</v>
      </c>
      <c r="H292" s="2"/>
      <c r="K292" s="2"/>
      <c r="L292" s="2"/>
      <c r="M292" s="2"/>
      <c r="N292" s="2"/>
      <c r="O292" s="2"/>
      <c r="P292" s="2"/>
      <c r="Q292" s="2"/>
      <c r="R292" s="2"/>
      <c r="S292" s="2"/>
      <c r="T292" s="2"/>
      <c r="U292" s="2"/>
      <c r="V292" s="2"/>
      <c r="W292" s="2"/>
    </row>
    <row r="293" spans="2:23">
      <c r="B293" s="1"/>
      <c r="D293" s="2"/>
      <c r="E293" s="2"/>
      <c r="F293" s="2" t="s">
        <v>29</v>
      </c>
      <c r="G293" s="2" t="s">
        <v>230</v>
      </c>
      <c r="K293" s="2"/>
      <c r="L293" s="2"/>
      <c r="M293" s="2"/>
      <c r="N293" s="2"/>
      <c r="O293" s="2"/>
      <c r="P293" s="2"/>
      <c r="Q293" s="2"/>
      <c r="R293" s="2"/>
      <c r="S293" s="2"/>
      <c r="T293" s="2"/>
      <c r="U293" s="2"/>
      <c r="V293" s="2"/>
      <c r="W293" s="2"/>
    </row>
    <row r="294" spans="2:23">
      <c r="B294" s="1"/>
      <c r="D294" s="2"/>
      <c r="E294" s="2"/>
      <c r="F294" s="2" t="s">
        <v>57</v>
      </c>
      <c r="G294" s="2" t="s">
        <v>231</v>
      </c>
      <c r="H294" s="2"/>
      <c r="K294" s="2"/>
      <c r="L294" s="2"/>
      <c r="M294" s="2"/>
      <c r="N294" s="2"/>
      <c r="O294" s="2"/>
      <c r="P294" s="2"/>
      <c r="Q294" s="2"/>
      <c r="R294" s="2"/>
      <c r="S294" s="2"/>
      <c r="T294" s="2"/>
      <c r="U294" s="2"/>
      <c r="V294" s="2"/>
      <c r="W294" s="2"/>
    </row>
    <row r="295" spans="2:23">
      <c r="B295" s="1"/>
      <c r="D295" s="2"/>
      <c r="E295" s="2"/>
      <c r="F295" s="2" t="s">
        <v>60</v>
      </c>
      <c r="G295" s="2" t="s">
        <v>232</v>
      </c>
      <c r="K295" s="2"/>
      <c r="L295" s="2"/>
      <c r="M295" s="2"/>
      <c r="N295" s="2"/>
      <c r="O295" s="2"/>
      <c r="P295" s="2"/>
      <c r="Q295" s="2"/>
      <c r="R295" s="2"/>
      <c r="S295" s="2"/>
      <c r="T295" s="2"/>
      <c r="U295" s="2"/>
      <c r="V295" s="2"/>
      <c r="W295" s="2"/>
    </row>
    <row r="296" spans="2:23">
      <c r="B296" s="1"/>
      <c r="D296" s="2"/>
      <c r="E296" s="2"/>
      <c r="F296" s="2" t="s">
        <v>63</v>
      </c>
      <c r="G296" s="2" t="s">
        <v>233</v>
      </c>
      <c r="H296" s="2"/>
      <c r="K296" s="2"/>
      <c r="L296" s="2"/>
      <c r="M296" s="2"/>
      <c r="N296" s="2"/>
      <c r="O296" s="2"/>
      <c r="P296" s="2"/>
      <c r="Q296" s="2"/>
      <c r="R296" s="2"/>
      <c r="S296" s="2"/>
      <c r="T296" s="2"/>
      <c r="U296" s="2"/>
      <c r="V296" s="2"/>
      <c r="W296" s="2"/>
    </row>
    <row r="297" spans="2:23">
      <c r="B297" s="1"/>
      <c r="D297" s="2"/>
      <c r="E297" s="2" t="s">
        <v>82</v>
      </c>
      <c r="F297" s="2" t="s">
        <v>234</v>
      </c>
      <c r="G297" s="2"/>
      <c r="K297" s="2"/>
      <c r="L297" s="2"/>
      <c r="M297" s="2"/>
      <c r="N297" s="2"/>
      <c r="O297" s="2"/>
      <c r="P297" s="2"/>
      <c r="Q297" s="2"/>
      <c r="R297" s="2"/>
      <c r="S297" s="2"/>
      <c r="T297" s="2"/>
      <c r="U297" s="2"/>
      <c r="V297" s="2"/>
      <c r="W297" s="2"/>
    </row>
    <row r="298" spans="2:23">
      <c r="B298" s="1"/>
      <c r="D298" s="2"/>
      <c r="E298" s="2" t="s">
        <v>86</v>
      </c>
      <c r="F298" s="2" t="s">
        <v>235</v>
      </c>
      <c r="G298" s="2"/>
      <c r="K298" s="2"/>
      <c r="L298" s="2"/>
      <c r="M298" s="2"/>
      <c r="N298" s="2"/>
      <c r="O298" s="2"/>
      <c r="P298" s="2"/>
      <c r="Q298" s="2"/>
      <c r="R298" s="2"/>
      <c r="S298" s="2"/>
      <c r="T298" s="2"/>
      <c r="U298" s="2"/>
      <c r="V298" s="2"/>
      <c r="W298" s="2"/>
    </row>
    <row r="299" spans="2:23">
      <c r="B299" s="1"/>
      <c r="D299" s="2"/>
      <c r="E299" s="2"/>
      <c r="F299" s="70" t="s">
        <v>236</v>
      </c>
      <c r="G299" s="70"/>
      <c r="H299" s="70"/>
      <c r="I299" s="70"/>
      <c r="J299" s="70"/>
      <c r="K299" s="70"/>
      <c r="L299" s="70"/>
      <c r="M299" s="2"/>
      <c r="N299" s="2"/>
      <c r="O299" s="2"/>
      <c r="P299" s="2"/>
      <c r="Q299" s="2"/>
      <c r="R299" s="2"/>
      <c r="S299" s="2"/>
      <c r="T299" s="2"/>
      <c r="U299" s="2"/>
      <c r="V299" s="2"/>
      <c r="W299" s="2"/>
    </row>
    <row r="300" spans="2:23">
      <c r="B300" s="1"/>
      <c r="D300" s="2"/>
      <c r="E300" s="2"/>
      <c r="F300" s="70" t="s">
        <v>237</v>
      </c>
      <c r="G300" s="70"/>
      <c r="H300" s="70"/>
      <c r="I300" s="70"/>
      <c r="J300" s="70"/>
      <c r="K300" s="70"/>
      <c r="L300" s="70"/>
      <c r="M300" s="2"/>
      <c r="N300" s="2"/>
      <c r="O300" s="2"/>
      <c r="P300" s="2"/>
      <c r="Q300" s="2"/>
      <c r="R300" s="2"/>
      <c r="S300" s="2"/>
      <c r="T300" s="2"/>
      <c r="U300" s="2"/>
      <c r="V300" s="2"/>
      <c r="W300" s="2"/>
    </row>
    <row r="301" spans="2:23">
      <c r="B301" s="1"/>
      <c r="D301" s="2"/>
      <c r="E301" s="2"/>
      <c r="F301" s="70" t="s">
        <v>238</v>
      </c>
      <c r="G301" s="70"/>
      <c r="H301" s="70"/>
      <c r="I301" s="70"/>
      <c r="J301" s="70"/>
      <c r="K301" s="70"/>
      <c r="L301" s="70"/>
      <c r="M301" s="2"/>
      <c r="N301" s="2"/>
      <c r="O301" s="2"/>
      <c r="P301" s="2"/>
      <c r="Q301" s="2"/>
      <c r="R301" s="2"/>
      <c r="S301" s="2"/>
      <c r="T301" s="2"/>
      <c r="U301" s="2"/>
      <c r="V301" s="2"/>
      <c r="W301" s="2"/>
    </row>
    <row r="302" spans="2:23">
      <c r="B302" s="1"/>
      <c r="D302" s="2"/>
      <c r="E302" s="2"/>
      <c r="F302" s="70"/>
      <c r="G302" s="70"/>
      <c r="H302" s="70"/>
      <c r="I302" s="70"/>
      <c r="J302" s="70"/>
      <c r="K302" s="70"/>
      <c r="L302" s="70"/>
      <c r="M302" s="2"/>
      <c r="N302" s="2"/>
      <c r="O302" s="2"/>
      <c r="P302" s="2"/>
      <c r="Q302" s="2"/>
      <c r="R302" s="2"/>
      <c r="S302" s="2"/>
      <c r="T302" s="2"/>
      <c r="U302" s="2"/>
      <c r="V302" s="2"/>
      <c r="W302" s="2"/>
    </row>
    <row r="303" spans="2:23">
      <c r="B303" s="1"/>
      <c r="D303" s="1" t="s">
        <v>161</v>
      </c>
      <c r="E303" s="1" t="s">
        <v>239</v>
      </c>
      <c r="G303" s="2"/>
      <c r="H303" s="2"/>
      <c r="I303" s="2"/>
      <c r="J303" s="2"/>
      <c r="K303" s="2"/>
      <c r="L303" s="2"/>
      <c r="M303" s="2"/>
      <c r="N303" s="2"/>
      <c r="O303" s="2"/>
      <c r="P303" s="2"/>
      <c r="Q303" s="2"/>
      <c r="R303" s="2"/>
      <c r="S303" s="2"/>
      <c r="T303" s="2"/>
      <c r="U303" s="2"/>
      <c r="V303" s="2"/>
      <c r="W303" s="2"/>
    </row>
    <row r="304" spans="2:23">
      <c r="B304" s="1"/>
      <c r="D304" s="1"/>
      <c r="E304" s="2" t="s">
        <v>240</v>
      </c>
      <c r="F304" s="2"/>
      <c r="K304" s="2"/>
      <c r="L304" s="2"/>
      <c r="M304" s="2"/>
      <c r="N304" s="2"/>
      <c r="O304" s="2"/>
      <c r="P304" s="2"/>
      <c r="Q304" s="2"/>
      <c r="R304" s="2"/>
      <c r="S304" s="2"/>
      <c r="T304" s="2"/>
      <c r="U304" s="2"/>
      <c r="V304" s="2"/>
      <c r="W304" s="2"/>
    </row>
    <row r="305" spans="2:23">
      <c r="B305" s="1"/>
      <c r="D305" s="1"/>
      <c r="E305" s="2" t="s">
        <v>217</v>
      </c>
      <c r="F305" s="2"/>
      <c r="I305" s="2"/>
      <c r="J305" s="2"/>
      <c r="K305" s="2"/>
      <c r="L305" s="2"/>
      <c r="M305" s="2"/>
      <c r="N305" s="2"/>
      <c r="O305" s="2"/>
      <c r="P305" s="2"/>
      <c r="Q305" s="2"/>
      <c r="R305" s="2"/>
      <c r="S305" s="2"/>
      <c r="T305" s="2"/>
      <c r="U305" s="2"/>
      <c r="V305" s="2"/>
      <c r="W305" s="2"/>
    </row>
    <row r="306" spans="2:23">
      <c r="B306" s="1"/>
      <c r="D306" s="2"/>
      <c r="E306" s="2"/>
      <c r="F306" s="70"/>
      <c r="G306" s="70"/>
      <c r="H306" s="70"/>
      <c r="I306" s="70"/>
      <c r="J306" s="70"/>
      <c r="K306" s="70"/>
      <c r="L306" s="70"/>
      <c r="M306" s="2"/>
      <c r="N306" s="2"/>
      <c r="O306" s="2"/>
      <c r="P306" s="2"/>
      <c r="Q306" s="2"/>
      <c r="R306" s="2"/>
      <c r="S306" s="2"/>
      <c r="T306" s="2"/>
      <c r="U306" s="2"/>
      <c r="V306" s="2"/>
      <c r="W306" s="2"/>
    </row>
    <row r="307" spans="2:23">
      <c r="B307" s="1"/>
      <c r="C307" s="1" t="s">
        <v>131</v>
      </c>
      <c r="D307" s="1"/>
      <c r="F307" s="1"/>
      <c r="G307" s="1" t="s">
        <v>241</v>
      </c>
      <c r="I307" s="2"/>
      <c r="J307" s="2"/>
      <c r="K307" s="2"/>
      <c r="L307" s="2"/>
      <c r="M307" s="2"/>
      <c r="N307" s="2"/>
      <c r="O307" s="2"/>
      <c r="P307" s="2"/>
    </row>
    <row r="308" spans="2:23">
      <c r="B308" s="1"/>
      <c r="D308" s="1" t="s">
        <v>3</v>
      </c>
      <c r="E308" s="1" t="s">
        <v>242</v>
      </c>
      <c r="G308" s="1"/>
      <c r="H308" s="1"/>
      <c r="I308" s="1"/>
      <c r="J308" s="1"/>
      <c r="K308" s="1"/>
      <c r="L308" s="1"/>
      <c r="M308" s="1"/>
      <c r="N308" s="1"/>
      <c r="O308" s="1"/>
      <c r="P308" s="1"/>
      <c r="Q308" s="1"/>
      <c r="R308" s="1"/>
    </row>
    <row r="309" spans="2:23">
      <c r="B309" s="1"/>
      <c r="D309" s="1"/>
      <c r="E309" t="s">
        <v>243</v>
      </c>
      <c r="G309" s="2"/>
      <c r="I309" s="2"/>
      <c r="K309" s="2"/>
    </row>
    <row r="310" spans="2:23">
      <c r="B310" s="1"/>
      <c r="D310" s="1"/>
      <c r="E310" s="2" t="s">
        <v>244</v>
      </c>
      <c r="F310" s="2"/>
      <c r="G310" s="2"/>
      <c r="I310" s="2"/>
      <c r="K310" s="2"/>
    </row>
    <row r="311" spans="2:23">
      <c r="B311" s="1"/>
      <c r="D311" s="1"/>
      <c r="E311" s="2" t="s">
        <v>245</v>
      </c>
      <c r="F311" s="2"/>
      <c r="G311" s="2"/>
      <c r="I311" s="2"/>
      <c r="K311" s="2"/>
    </row>
    <row r="312" spans="2:23">
      <c r="B312" s="1"/>
      <c r="D312" s="1"/>
      <c r="E312" s="2" t="s">
        <v>246</v>
      </c>
      <c r="F312" s="2"/>
      <c r="G312" s="2"/>
      <c r="I312" s="2"/>
      <c r="K312" s="2"/>
    </row>
    <row r="313" spans="2:23">
      <c r="B313" s="1"/>
      <c r="D313" s="1"/>
      <c r="G313" s="2"/>
      <c r="I313" s="2"/>
      <c r="K313" s="2"/>
    </row>
    <row r="314" spans="2:23">
      <c r="B314" s="1"/>
      <c r="D314" s="1" t="s">
        <v>16</v>
      </c>
      <c r="E314" s="1" t="s">
        <v>247</v>
      </c>
      <c r="G314" s="2"/>
      <c r="H314" s="2"/>
      <c r="I314" s="2"/>
      <c r="J314" s="2"/>
      <c r="K314" s="2"/>
      <c r="P314" s="2"/>
      <c r="Q314" s="2"/>
      <c r="R314" s="2"/>
      <c r="S314" s="2"/>
    </row>
    <row r="315" spans="2:23">
      <c r="B315" s="1"/>
      <c r="D315" s="1"/>
      <c r="E315" t="s">
        <v>248</v>
      </c>
      <c r="G315" s="2"/>
      <c r="I315" s="2"/>
      <c r="J315" s="2"/>
      <c r="K315" s="2"/>
      <c r="L315" s="2"/>
      <c r="M315" s="2"/>
      <c r="N315" s="2"/>
      <c r="O315" s="2"/>
      <c r="P315" s="2"/>
      <c r="Q315" s="2"/>
      <c r="R315" s="2"/>
      <c r="S315" s="2"/>
    </row>
    <row r="316" spans="2:23">
      <c r="B316" s="1"/>
      <c r="D316" s="1"/>
      <c r="G316" s="2"/>
      <c r="I316" s="2"/>
      <c r="J316" s="2"/>
      <c r="K316" s="2"/>
      <c r="L316" s="2"/>
      <c r="M316" s="2"/>
      <c r="N316" s="2"/>
      <c r="O316" s="2"/>
      <c r="P316" s="2"/>
      <c r="Q316" s="2"/>
      <c r="R316" s="2"/>
      <c r="S316" s="2"/>
    </row>
    <row r="317" spans="2:23">
      <c r="B317" s="1"/>
      <c r="D317" s="1" t="s">
        <v>94</v>
      </c>
      <c r="E317" s="1" t="s">
        <v>249</v>
      </c>
      <c r="F317" s="2"/>
      <c r="G317" s="2"/>
      <c r="H317" s="2"/>
      <c r="I317" s="2"/>
      <c r="J317" s="2"/>
      <c r="K317" s="2"/>
      <c r="L317" s="2"/>
      <c r="M317" s="2"/>
      <c r="N317" s="2"/>
      <c r="O317" s="2"/>
      <c r="P317" s="2"/>
      <c r="Q317" s="2"/>
      <c r="R317" s="2"/>
      <c r="S317" s="2"/>
    </row>
    <row r="318" spans="2:23">
      <c r="B318" s="1"/>
      <c r="E318" t="s">
        <v>250</v>
      </c>
      <c r="I318" s="2"/>
      <c r="J318" s="2"/>
      <c r="K318" s="2"/>
      <c r="L318" s="2"/>
      <c r="M318" s="2"/>
      <c r="N318" s="2"/>
      <c r="O318" s="2"/>
      <c r="P318" s="2"/>
      <c r="Q318" s="2"/>
      <c r="R318" s="2"/>
      <c r="S318" s="2"/>
    </row>
    <row r="319" spans="2:23">
      <c r="B319" s="1"/>
      <c r="E319" t="s">
        <v>251</v>
      </c>
      <c r="I319" s="2"/>
      <c r="J319" s="2"/>
      <c r="K319" s="2"/>
      <c r="L319" s="2"/>
      <c r="M319" s="2"/>
      <c r="N319" s="2"/>
      <c r="O319" s="2"/>
      <c r="P319" s="2"/>
      <c r="Q319" s="2"/>
      <c r="R319" s="2"/>
      <c r="S319" s="2"/>
    </row>
    <row r="320" spans="2:23">
      <c r="B320" s="1"/>
      <c r="E320" t="s">
        <v>252</v>
      </c>
      <c r="I320" s="2"/>
      <c r="J320" s="2"/>
      <c r="K320" s="2"/>
      <c r="L320" s="2"/>
      <c r="M320" s="2"/>
      <c r="N320" s="2"/>
      <c r="O320" s="2"/>
      <c r="P320" s="2"/>
      <c r="Q320" s="2"/>
      <c r="R320" s="2"/>
      <c r="S320" s="2"/>
    </row>
    <row r="321" spans="1:38">
      <c r="B321" s="1"/>
      <c r="I321" s="2"/>
      <c r="J321" s="2"/>
      <c r="K321" s="2"/>
      <c r="L321" s="2"/>
      <c r="M321" s="2"/>
      <c r="N321" s="2"/>
      <c r="O321" s="2"/>
      <c r="P321" s="2"/>
      <c r="Q321" s="2"/>
      <c r="R321" s="2"/>
      <c r="S321" s="2"/>
    </row>
    <row r="322" spans="1:38">
      <c r="B322" s="1"/>
      <c r="C322" s="1" t="s">
        <v>134</v>
      </c>
      <c r="G322" s="1" t="s">
        <v>253</v>
      </c>
      <c r="I322" s="2"/>
      <c r="J322" s="2"/>
      <c r="K322" s="2"/>
      <c r="L322" s="2"/>
      <c r="M322" s="2"/>
      <c r="N322" s="2"/>
      <c r="O322" s="2"/>
      <c r="P322" s="2"/>
      <c r="Q322" s="2"/>
      <c r="R322" s="2"/>
      <c r="S322" s="2"/>
    </row>
    <row r="323" spans="1:38">
      <c r="A323" t="s">
        <v>254</v>
      </c>
      <c r="D323" s="1" t="s">
        <v>3</v>
      </c>
      <c r="E323" s="1" t="s">
        <v>253</v>
      </c>
      <c r="J323" s="1"/>
      <c r="K323" s="1"/>
      <c r="L323" s="1"/>
      <c r="M323" s="2"/>
      <c r="N323" s="2"/>
      <c r="O323" s="2"/>
      <c r="P323" s="2"/>
      <c r="Q323" s="2"/>
      <c r="R323" s="2"/>
      <c r="S323" s="2"/>
    </row>
    <row r="324" spans="1:38">
      <c r="E324" t="s">
        <v>18</v>
      </c>
      <c r="F324" s="2" t="s">
        <v>255</v>
      </c>
      <c r="J324" s="2"/>
      <c r="K324" s="2"/>
      <c r="L324" s="2"/>
      <c r="M324" s="2"/>
      <c r="N324" s="2"/>
      <c r="O324" s="2"/>
      <c r="P324" s="2"/>
      <c r="Q324" s="2"/>
      <c r="R324" s="2"/>
      <c r="S324" s="2"/>
    </row>
    <row r="325" spans="1:38">
      <c r="E325" s="2" t="s">
        <v>31</v>
      </c>
      <c r="F325" t="s">
        <v>256</v>
      </c>
      <c r="J325" s="2"/>
      <c r="K325" s="2"/>
      <c r="L325" s="2"/>
      <c r="M325" s="2"/>
      <c r="N325" s="2"/>
      <c r="O325" s="2"/>
      <c r="P325" s="2"/>
      <c r="Q325" s="2"/>
      <c r="R325" s="2"/>
      <c r="S325" s="2"/>
    </row>
    <row r="326" spans="1:38">
      <c r="F326" s="70" t="s">
        <v>257</v>
      </c>
      <c r="I326" s="70"/>
      <c r="J326" s="2"/>
      <c r="K326" s="2"/>
      <c r="L326" s="2"/>
      <c r="M326" s="2"/>
      <c r="N326" s="2"/>
      <c r="O326" s="2"/>
      <c r="P326" s="2"/>
      <c r="Q326" s="2"/>
      <c r="R326" s="2"/>
      <c r="S326" s="2"/>
    </row>
    <row r="327" spans="1:38">
      <c r="F327" s="70" t="s">
        <v>258</v>
      </c>
      <c r="I327" s="70"/>
      <c r="J327" s="2"/>
      <c r="K327" s="2"/>
      <c r="L327" s="2"/>
      <c r="M327" s="2"/>
      <c r="N327" s="2"/>
      <c r="O327" s="2"/>
      <c r="P327" s="2"/>
      <c r="Q327" s="2"/>
      <c r="R327" s="2"/>
      <c r="S327" s="2"/>
    </row>
    <row r="328" spans="1:38">
      <c r="J328" s="2"/>
      <c r="K328" s="2"/>
      <c r="L328" s="2"/>
      <c r="M328" s="2"/>
      <c r="N328" s="2"/>
      <c r="O328" s="2"/>
      <c r="P328" s="2"/>
      <c r="Q328" s="2"/>
      <c r="R328" s="2"/>
      <c r="S328" s="2"/>
    </row>
    <row r="329" spans="1:38">
      <c r="A329" s="4"/>
      <c r="B329" s="9" t="s">
        <v>259</v>
      </c>
      <c r="C329" s="9" t="s">
        <v>55</v>
      </c>
      <c r="D329" s="4"/>
      <c r="E329" s="9"/>
      <c r="F329" s="9"/>
      <c r="G329" s="9"/>
      <c r="H329" s="9"/>
      <c r="I329" s="9"/>
      <c r="J329" s="1098"/>
      <c r="K329" s="1098"/>
      <c r="L329" s="1098"/>
      <c r="M329" s="1098"/>
      <c r="N329" s="1098"/>
      <c r="O329" s="1098"/>
      <c r="P329" s="1098"/>
      <c r="Q329" s="1098"/>
      <c r="R329" s="1098"/>
      <c r="S329" s="1098"/>
      <c r="T329" s="4"/>
      <c r="U329" s="4"/>
      <c r="V329" s="4"/>
      <c r="W329" s="4"/>
      <c r="X329" s="4"/>
      <c r="Y329" s="4"/>
      <c r="Z329" s="4"/>
      <c r="AA329" s="4"/>
      <c r="AB329" s="4"/>
      <c r="AC329" s="4"/>
      <c r="AD329" s="4"/>
      <c r="AE329" s="4"/>
      <c r="AF329" s="4"/>
      <c r="AG329" s="4"/>
      <c r="AH329" s="4"/>
      <c r="AI329" s="4"/>
      <c r="AJ329" s="4"/>
      <c r="AK329" s="4"/>
      <c r="AL329" s="4"/>
    </row>
    <row r="330" spans="1:38">
      <c r="B330" s="1"/>
      <c r="D330" s="1"/>
      <c r="E330" s="1"/>
      <c r="F330" s="1"/>
      <c r="G330" s="1"/>
      <c r="H330" s="1"/>
      <c r="I330" s="1"/>
      <c r="J330" s="2"/>
      <c r="K330" s="2"/>
      <c r="L330" s="2"/>
      <c r="M330" s="2"/>
      <c r="N330" s="2"/>
      <c r="O330" s="2"/>
      <c r="P330" s="2"/>
      <c r="Q330" s="2"/>
      <c r="R330" s="2"/>
      <c r="S330" s="2"/>
    </row>
    <row r="331" spans="1:38">
      <c r="B331" s="1"/>
      <c r="C331" s="1" t="s">
        <v>71</v>
      </c>
      <c r="G331" s="1" t="s">
        <v>55</v>
      </c>
      <c r="I331" s="1"/>
      <c r="J331" s="2"/>
      <c r="K331" s="2"/>
      <c r="L331" s="2"/>
      <c r="M331" s="2"/>
      <c r="N331" s="2"/>
      <c r="O331" s="2"/>
      <c r="P331" s="2"/>
      <c r="Q331" s="2"/>
      <c r="R331" s="2"/>
      <c r="S331" s="2"/>
    </row>
    <row r="332" spans="1:38">
      <c r="B332" s="1"/>
      <c r="C332" s="1"/>
      <c r="D332" s="1" t="s">
        <v>3</v>
      </c>
      <c r="E332" s="1" t="s">
        <v>55</v>
      </c>
      <c r="G332" s="1"/>
      <c r="I332" s="1"/>
      <c r="J332" s="2"/>
      <c r="K332" s="2"/>
      <c r="L332" s="2"/>
      <c r="M332" s="2"/>
      <c r="N332" s="2"/>
      <c r="O332" s="2"/>
      <c r="P332" s="2"/>
      <c r="Q332" s="2"/>
      <c r="R332" s="2"/>
      <c r="S332" s="2"/>
    </row>
    <row r="333" spans="1:38">
      <c r="B333" s="1"/>
      <c r="E333" t="s">
        <v>18</v>
      </c>
      <c r="F333" t="s">
        <v>260</v>
      </c>
      <c r="J333" s="2"/>
      <c r="K333" s="2"/>
      <c r="L333" s="2"/>
      <c r="M333" s="2"/>
      <c r="N333" s="2"/>
      <c r="O333" s="2"/>
      <c r="P333" s="2"/>
      <c r="Q333" s="2"/>
      <c r="R333" s="2"/>
      <c r="S333" s="2"/>
    </row>
    <row r="334" spans="1:38">
      <c r="B334" s="1"/>
      <c r="E334" s="2"/>
      <c r="F334" s="2" t="s">
        <v>261</v>
      </c>
      <c r="J334" s="2"/>
      <c r="K334" s="2"/>
      <c r="L334" s="2"/>
      <c r="M334" s="2"/>
      <c r="N334" s="2"/>
      <c r="O334" s="2"/>
      <c r="P334" s="2"/>
      <c r="Q334" s="2"/>
      <c r="R334" s="2"/>
      <c r="S334" s="2"/>
    </row>
    <row r="335" spans="1:38">
      <c r="B335" s="1"/>
      <c r="E335" s="2"/>
      <c r="F335" s="2" t="s">
        <v>262</v>
      </c>
      <c r="I335" s="2"/>
      <c r="J335" s="2"/>
      <c r="K335" s="2"/>
      <c r="L335" s="2"/>
      <c r="M335" s="2"/>
      <c r="N335" s="2"/>
      <c r="O335" s="2"/>
      <c r="P335" s="2"/>
      <c r="Q335" s="2"/>
      <c r="R335" s="2"/>
      <c r="S335" s="2"/>
    </row>
    <row r="336" spans="1:38">
      <c r="B336" s="1"/>
      <c r="E336" s="2" t="s">
        <v>31</v>
      </c>
      <c r="F336" s="1236" t="s">
        <v>263</v>
      </c>
      <c r="G336" s="1236"/>
      <c r="H336" s="1236"/>
      <c r="I336" s="1236"/>
      <c r="J336" s="1236"/>
      <c r="K336" s="1236"/>
      <c r="L336" s="1236"/>
      <c r="M336" s="1236"/>
      <c r="N336" s="1236"/>
      <c r="O336" s="1236"/>
      <c r="P336" s="1236"/>
      <c r="Q336" s="1236"/>
      <c r="R336" s="1236"/>
      <c r="S336" s="1236"/>
      <c r="T336" s="1236"/>
      <c r="U336" s="1236"/>
      <c r="V336" s="1236"/>
      <c r="W336" s="1236"/>
      <c r="X336" s="1236"/>
      <c r="Y336" s="1236"/>
      <c r="Z336" s="1236"/>
      <c r="AA336" s="1236"/>
      <c r="AB336" s="1236"/>
      <c r="AC336" s="1236"/>
      <c r="AD336" s="1236"/>
      <c r="AE336" s="1236"/>
      <c r="AF336" s="1236"/>
      <c r="AG336" s="1236"/>
      <c r="AH336" s="1236"/>
      <c r="AI336" s="1236"/>
      <c r="AJ336" s="1236"/>
      <c r="AK336" s="1236"/>
    </row>
    <row r="337" spans="2:37">
      <c r="B337" s="1"/>
      <c r="E337" s="2"/>
      <c r="F337" s="1236"/>
      <c r="G337" s="1236"/>
      <c r="H337" s="1236"/>
      <c r="I337" s="1236"/>
      <c r="J337" s="1236"/>
      <c r="K337" s="1236"/>
      <c r="L337" s="1236"/>
      <c r="M337" s="1236"/>
      <c r="N337" s="1236"/>
      <c r="O337" s="1236"/>
      <c r="P337" s="1236"/>
      <c r="Q337" s="1236"/>
      <c r="R337" s="1236"/>
      <c r="S337" s="1236"/>
      <c r="T337" s="1236"/>
      <c r="U337" s="1236"/>
      <c r="V337" s="1236"/>
      <c r="W337" s="1236"/>
      <c r="X337" s="1236"/>
      <c r="Y337" s="1236"/>
      <c r="Z337" s="1236"/>
      <c r="AA337" s="1236"/>
      <c r="AB337" s="1236"/>
      <c r="AC337" s="1236"/>
      <c r="AD337" s="1236"/>
      <c r="AE337" s="1236"/>
      <c r="AF337" s="1236"/>
      <c r="AG337" s="1236"/>
      <c r="AH337" s="1236"/>
      <c r="AI337" s="1236"/>
      <c r="AJ337" s="1236"/>
      <c r="AK337" s="1236"/>
    </row>
    <row r="338" spans="2:37">
      <c r="B338" s="1"/>
      <c r="E338" s="2"/>
      <c r="F338" s="1236"/>
      <c r="G338" s="1236"/>
      <c r="H338" s="1236"/>
      <c r="I338" s="1236"/>
      <c r="J338" s="1236"/>
      <c r="K338" s="1236"/>
      <c r="L338" s="1236"/>
      <c r="M338" s="1236"/>
      <c r="N338" s="1236"/>
      <c r="O338" s="1236"/>
      <c r="P338" s="1236"/>
      <c r="Q338" s="1236"/>
      <c r="R338" s="1236"/>
      <c r="S338" s="1236"/>
      <c r="T338" s="1236"/>
      <c r="U338" s="1236"/>
      <c r="V338" s="1236"/>
      <c r="W338" s="1236"/>
      <c r="X338" s="1236"/>
      <c r="Y338" s="1236"/>
      <c r="Z338" s="1236"/>
      <c r="AA338" s="1236"/>
      <c r="AB338" s="1236"/>
      <c r="AC338" s="1236"/>
      <c r="AD338" s="1236"/>
      <c r="AE338" s="1236"/>
      <c r="AF338" s="1236"/>
      <c r="AG338" s="1236"/>
      <c r="AH338" s="1236"/>
      <c r="AI338" s="1236"/>
      <c r="AJ338" s="1236"/>
      <c r="AK338" s="1236"/>
    </row>
    <row r="339" spans="2:37">
      <c r="B339" s="1"/>
      <c r="F339" s="2"/>
      <c r="H339" s="2"/>
      <c r="I339" s="2"/>
      <c r="J339" s="2"/>
      <c r="K339" s="2"/>
      <c r="L339" s="2"/>
      <c r="M339" s="2"/>
      <c r="N339" s="2"/>
      <c r="O339" s="2"/>
      <c r="P339" s="2"/>
      <c r="Q339" s="2"/>
      <c r="R339" s="2"/>
      <c r="S339" s="2"/>
    </row>
    <row r="340" spans="2:37">
      <c r="B340" s="1"/>
      <c r="C340" s="1" t="s">
        <v>89</v>
      </c>
      <c r="G340" s="1" t="s">
        <v>264</v>
      </c>
      <c r="I340" s="1"/>
      <c r="J340" s="2"/>
      <c r="K340" s="2"/>
      <c r="L340" s="2"/>
      <c r="M340" s="2"/>
      <c r="N340" s="2"/>
      <c r="O340" s="2"/>
      <c r="P340" s="2"/>
      <c r="Q340" s="2"/>
      <c r="R340" s="2"/>
      <c r="S340" s="2"/>
    </row>
    <row r="341" spans="2:37" ht="13.15" customHeight="1">
      <c r="B341" s="1"/>
      <c r="E341" s="1239" t="s">
        <v>265</v>
      </c>
      <c r="F341" s="1239"/>
      <c r="G341" s="1239"/>
      <c r="H341" s="1239"/>
      <c r="I341" s="1239"/>
      <c r="J341" s="1239"/>
      <c r="K341" s="1239"/>
      <c r="L341" s="1239"/>
      <c r="M341" s="1239"/>
      <c r="N341" s="1239"/>
      <c r="O341" s="1239"/>
      <c r="P341" s="1239"/>
      <c r="Q341" s="1239"/>
      <c r="R341" s="1239"/>
      <c r="S341" s="1239"/>
      <c r="T341" s="1239"/>
      <c r="U341" s="1239"/>
      <c r="V341" s="1239"/>
      <c r="W341" s="1239"/>
      <c r="X341" s="1239"/>
      <c r="Y341" s="1239"/>
      <c r="Z341" s="1239"/>
      <c r="AA341" s="1239"/>
      <c r="AB341" s="1239"/>
      <c r="AC341" s="1239"/>
      <c r="AD341" s="1239"/>
      <c r="AE341" s="1239"/>
      <c r="AF341" s="1239"/>
      <c r="AG341" s="1239"/>
      <c r="AH341" s="1239"/>
      <c r="AI341" s="1239"/>
      <c r="AJ341" s="1239"/>
      <c r="AK341" s="1239"/>
    </row>
    <row r="342" spans="2:37">
      <c r="B342" s="1"/>
      <c r="E342" s="1239"/>
      <c r="F342" s="1239"/>
      <c r="G342" s="1239"/>
      <c r="H342" s="1239"/>
      <c r="I342" s="1239"/>
      <c r="J342" s="1239"/>
      <c r="K342" s="1239"/>
      <c r="L342" s="1239"/>
      <c r="M342" s="1239"/>
      <c r="N342" s="1239"/>
      <c r="O342" s="1239"/>
      <c r="P342" s="1239"/>
      <c r="Q342" s="1239"/>
      <c r="R342" s="1239"/>
      <c r="S342" s="1239"/>
      <c r="T342" s="1239"/>
      <c r="U342" s="1239"/>
      <c r="V342" s="1239"/>
      <c r="W342" s="1239"/>
      <c r="X342" s="1239"/>
      <c r="Y342" s="1239"/>
      <c r="Z342" s="1239"/>
      <c r="AA342" s="1239"/>
      <c r="AB342" s="1239"/>
      <c r="AC342" s="1239"/>
      <c r="AD342" s="1239"/>
      <c r="AE342" s="1239"/>
      <c r="AF342" s="1239"/>
      <c r="AG342" s="1239"/>
      <c r="AH342" s="1239"/>
      <c r="AI342" s="1239"/>
      <c r="AJ342" s="1239"/>
      <c r="AK342" s="1239"/>
    </row>
    <row r="343" spans="2:37">
      <c r="B343" s="1"/>
      <c r="E343" s="1239"/>
      <c r="F343" s="1239"/>
      <c r="G343" s="1239"/>
      <c r="H343" s="1239"/>
      <c r="I343" s="1239"/>
      <c r="J343" s="1239"/>
      <c r="K343" s="1239"/>
      <c r="L343" s="1239"/>
      <c r="M343" s="1239"/>
      <c r="N343" s="1239"/>
      <c r="O343" s="1239"/>
      <c r="P343" s="1239"/>
      <c r="Q343" s="1239"/>
      <c r="R343" s="1239"/>
      <c r="S343" s="1239"/>
      <c r="T343" s="1239"/>
      <c r="U343" s="1239"/>
      <c r="V343" s="1239"/>
      <c r="W343" s="1239"/>
      <c r="X343" s="1239"/>
      <c r="Y343" s="1239"/>
      <c r="Z343" s="1239"/>
      <c r="AA343" s="1239"/>
      <c r="AB343" s="1239"/>
      <c r="AC343" s="1239"/>
      <c r="AD343" s="1239"/>
      <c r="AE343" s="1239"/>
      <c r="AF343" s="1239"/>
      <c r="AG343" s="1239"/>
      <c r="AH343" s="1239"/>
      <c r="AI343" s="1239"/>
      <c r="AJ343" s="1239"/>
      <c r="AK343" s="1239"/>
    </row>
    <row r="344" spans="2:37">
      <c r="B344" s="1"/>
      <c r="E344" s="1239"/>
      <c r="F344" s="1239"/>
      <c r="G344" s="1239"/>
      <c r="H344" s="1239"/>
      <c r="I344" s="1239"/>
      <c r="J344" s="1239"/>
      <c r="K344" s="1239"/>
      <c r="L344" s="1239"/>
      <c r="M344" s="1239"/>
      <c r="N344" s="1239"/>
      <c r="O344" s="1239"/>
      <c r="P344" s="1239"/>
      <c r="Q344" s="1239"/>
      <c r="R344" s="1239"/>
      <c r="S344" s="1239"/>
      <c r="T344" s="1239"/>
      <c r="U344" s="1239"/>
      <c r="V344" s="1239"/>
      <c r="W344" s="1239"/>
      <c r="X344" s="1239"/>
      <c r="Y344" s="1239"/>
      <c r="Z344" s="1239"/>
      <c r="AA344" s="1239"/>
      <c r="AB344" s="1239"/>
      <c r="AC344" s="1239"/>
      <c r="AD344" s="1239"/>
      <c r="AE344" s="1239"/>
      <c r="AF344" s="1239"/>
      <c r="AG344" s="1239"/>
      <c r="AH344" s="1239"/>
      <c r="AI344" s="1239"/>
      <c r="AJ344" s="1239"/>
      <c r="AK344" s="1239"/>
    </row>
    <row r="345" spans="2:37">
      <c r="B345" s="1"/>
      <c r="E345" s="1239"/>
      <c r="F345" s="1239"/>
      <c r="G345" s="1239"/>
      <c r="H345" s="1239"/>
      <c r="I345" s="1239"/>
      <c r="J345" s="1239"/>
      <c r="K345" s="1239"/>
      <c r="L345" s="1239"/>
      <c r="M345" s="1239"/>
      <c r="N345" s="1239"/>
      <c r="O345" s="1239"/>
      <c r="P345" s="1239"/>
      <c r="Q345" s="1239"/>
      <c r="R345" s="1239"/>
      <c r="S345" s="1239"/>
      <c r="T345" s="1239"/>
      <c r="U345" s="1239"/>
      <c r="V345" s="1239"/>
      <c r="W345" s="1239"/>
      <c r="X345" s="1239"/>
      <c r="Y345" s="1239"/>
      <c r="Z345" s="1239"/>
      <c r="AA345" s="1239"/>
      <c r="AB345" s="1239"/>
      <c r="AC345" s="1239"/>
      <c r="AD345" s="1239"/>
      <c r="AE345" s="1239"/>
      <c r="AF345" s="1239"/>
      <c r="AG345" s="1239"/>
      <c r="AH345" s="1239"/>
      <c r="AI345" s="1239"/>
      <c r="AJ345" s="1239"/>
      <c r="AK345" s="1239"/>
    </row>
    <row r="346" spans="2:37">
      <c r="B346" s="1"/>
      <c r="E346" s="2" t="s">
        <v>18</v>
      </c>
      <c r="F346" s="1236" t="s">
        <v>266</v>
      </c>
      <c r="G346" s="1236"/>
      <c r="H346" s="1236"/>
      <c r="I346" s="1236"/>
      <c r="J346" s="1236"/>
      <c r="K346" s="1236"/>
      <c r="L346" s="1236"/>
      <c r="M346" s="1236"/>
      <c r="N346" s="1236"/>
      <c r="O346" s="1236"/>
      <c r="P346" s="1236"/>
      <c r="Q346" s="1236"/>
      <c r="R346" s="1236"/>
      <c r="S346" s="1236"/>
      <c r="T346" s="1236"/>
      <c r="U346" s="1236"/>
      <c r="V346" s="1236"/>
      <c r="W346" s="1236"/>
      <c r="X346" s="1236"/>
      <c r="Y346" s="1236"/>
      <c r="Z346" s="1236"/>
      <c r="AA346" s="1236"/>
      <c r="AB346" s="1236"/>
      <c r="AC346" s="1236"/>
      <c r="AD346" s="1236"/>
      <c r="AE346" s="1236"/>
      <c r="AF346" s="1236"/>
      <c r="AG346" s="1236"/>
      <c r="AH346" s="1236"/>
      <c r="AI346" s="1236"/>
      <c r="AJ346" s="1236"/>
      <c r="AK346" s="1236"/>
    </row>
    <row r="347" spans="2:37">
      <c r="B347" s="1"/>
      <c r="E347" s="2"/>
      <c r="F347" s="1236"/>
      <c r="G347" s="1236"/>
      <c r="H347" s="1236"/>
      <c r="I347" s="1236"/>
      <c r="J347" s="1236"/>
      <c r="K347" s="1236"/>
      <c r="L347" s="1236"/>
      <c r="M347" s="1236"/>
      <c r="N347" s="1236"/>
      <c r="O347" s="1236"/>
      <c r="P347" s="1236"/>
      <c r="Q347" s="1236"/>
      <c r="R347" s="1236"/>
      <c r="S347" s="1236"/>
      <c r="T347" s="1236"/>
      <c r="U347" s="1236"/>
      <c r="V347" s="1236"/>
      <c r="W347" s="1236"/>
      <c r="X347" s="1236"/>
      <c r="Y347" s="1236"/>
      <c r="Z347" s="1236"/>
      <c r="AA347" s="1236"/>
      <c r="AB347" s="1236"/>
      <c r="AC347" s="1236"/>
      <c r="AD347" s="1236"/>
      <c r="AE347" s="1236"/>
      <c r="AF347" s="1236"/>
      <c r="AG347" s="1236"/>
      <c r="AH347" s="1236"/>
      <c r="AI347" s="1236"/>
      <c r="AJ347" s="1236"/>
      <c r="AK347" s="1236"/>
    </row>
    <row r="348" spans="2:37">
      <c r="B348" s="1"/>
      <c r="E348" s="2"/>
      <c r="F348" s="1236"/>
      <c r="G348" s="1236"/>
      <c r="H348" s="1236"/>
      <c r="I348" s="1236"/>
      <c r="J348" s="1236"/>
      <c r="K348" s="1236"/>
      <c r="L348" s="1236"/>
      <c r="M348" s="1236"/>
      <c r="N348" s="1236"/>
      <c r="O348" s="1236"/>
      <c r="P348" s="1236"/>
      <c r="Q348" s="1236"/>
      <c r="R348" s="1236"/>
      <c r="S348" s="1236"/>
      <c r="T348" s="1236"/>
      <c r="U348" s="1236"/>
      <c r="V348" s="1236"/>
      <c r="W348" s="1236"/>
      <c r="X348" s="1236"/>
      <c r="Y348" s="1236"/>
      <c r="Z348" s="1236"/>
      <c r="AA348" s="1236"/>
      <c r="AB348" s="1236"/>
      <c r="AC348" s="1236"/>
      <c r="AD348" s="1236"/>
      <c r="AE348" s="1236"/>
      <c r="AF348" s="1236"/>
      <c r="AG348" s="1236"/>
      <c r="AH348" s="1236"/>
      <c r="AI348" s="1236"/>
      <c r="AJ348" s="1236"/>
      <c r="AK348" s="1236"/>
    </row>
    <row r="349" spans="2:37">
      <c r="B349" s="1"/>
      <c r="E349" s="2"/>
      <c r="F349" s="1236"/>
      <c r="G349" s="1236"/>
      <c r="H349" s="1236"/>
      <c r="I349" s="1236"/>
      <c r="J349" s="1236"/>
      <c r="K349" s="1236"/>
      <c r="L349" s="1236"/>
      <c r="M349" s="1236"/>
      <c r="N349" s="1236"/>
      <c r="O349" s="1236"/>
      <c r="P349" s="1236"/>
      <c r="Q349" s="1236"/>
      <c r="R349" s="1236"/>
      <c r="S349" s="1236"/>
      <c r="T349" s="1236"/>
      <c r="U349" s="1236"/>
      <c r="V349" s="1236"/>
      <c r="W349" s="1236"/>
      <c r="X349" s="1236"/>
      <c r="Y349" s="1236"/>
      <c r="Z349" s="1236"/>
      <c r="AA349" s="1236"/>
      <c r="AB349" s="1236"/>
      <c r="AC349" s="1236"/>
      <c r="AD349" s="1236"/>
      <c r="AE349" s="1236"/>
      <c r="AF349" s="1236"/>
      <c r="AG349" s="1236"/>
      <c r="AH349" s="1236"/>
      <c r="AI349" s="1236"/>
      <c r="AJ349" s="1236"/>
      <c r="AK349" s="1236"/>
    </row>
    <row r="350" spans="2:37">
      <c r="B350" s="1"/>
      <c r="E350" s="2" t="s">
        <v>31</v>
      </c>
      <c r="F350" s="1236" t="s">
        <v>267</v>
      </c>
      <c r="G350" s="1236"/>
      <c r="H350" s="1236"/>
      <c r="I350" s="1236"/>
      <c r="J350" s="1236"/>
      <c r="K350" s="1236"/>
      <c r="L350" s="1236"/>
      <c r="M350" s="1236"/>
      <c r="N350" s="1236"/>
      <c r="O350" s="1236"/>
      <c r="P350" s="1236"/>
      <c r="Q350" s="1236"/>
      <c r="R350" s="1236"/>
      <c r="S350" s="1236"/>
      <c r="T350" s="1236"/>
      <c r="U350" s="1236"/>
      <c r="V350" s="1236"/>
      <c r="W350" s="1236"/>
      <c r="X350" s="1236"/>
      <c r="Y350" s="1236"/>
      <c r="Z350" s="1236"/>
      <c r="AA350" s="1236"/>
      <c r="AB350" s="1236"/>
      <c r="AC350" s="1236"/>
      <c r="AD350" s="1236"/>
      <c r="AE350" s="1236"/>
      <c r="AF350" s="1236"/>
      <c r="AG350" s="1236"/>
      <c r="AH350" s="1236"/>
      <c r="AI350" s="1236"/>
      <c r="AJ350" s="1236"/>
      <c r="AK350" s="1236"/>
    </row>
    <row r="351" spans="2:37">
      <c r="B351" s="1"/>
      <c r="F351" s="1236"/>
      <c r="G351" s="1236"/>
      <c r="H351" s="1236"/>
      <c r="I351" s="1236"/>
      <c r="J351" s="1236"/>
      <c r="K351" s="1236"/>
      <c r="L351" s="1236"/>
      <c r="M351" s="1236"/>
      <c r="N351" s="1236"/>
      <c r="O351" s="1236"/>
      <c r="P351" s="1236"/>
      <c r="Q351" s="1236"/>
      <c r="R351" s="1236"/>
      <c r="S351" s="1236"/>
      <c r="T351" s="1236"/>
      <c r="U351" s="1236"/>
      <c r="V351" s="1236"/>
      <c r="W351" s="1236"/>
      <c r="X351" s="1236"/>
      <c r="Y351" s="1236"/>
      <c r="Z351" s="1236"/>
      <c r="AA351" s="1236"/>
      <c r="AB351" s="1236"/>
      <c r="AC351" s="1236"/>
      <c r="AD351" s="1236"/>
      <c r="AE351" s="1236"/>
      <c r="AF351" s="1236"/>
      <c r="AG351" s="1236"/>
      <c r="AH351" s="1236"/>
      <c r="AI351" s="1236"/>
      <c r="AJ351" s="1236"/>
      <c r="AK351" s="1236"/>
    </row>
    <row r="352" spans="2:37">
      <c r="B352" s="1"/>
      <c r="F352" s="1236"/>
      <c r="G352" s="1236"/>
      <c r="H352" s="1236"/>
      <c r="I352" s="1236"/>
      <c r="J352" s="1236"/>
      <c r="K352" s="1236"/>
      <c r="L352" s="1236"/>
      <c r="M352" s="1236"/>
      <c r="N352" s="1236"/>
      <c r="O352" s="1236"/>
      <c r="P352" s="1236"/>
      <c r="Q352" s="1236"/>
      <c r="R352" s="1236"/>
      <c r="S352" s="1236"/>
      <c r="T352" s="1236"/>
      <c r="U352" s="1236"/>
      <c r="V352" s="1236"/>
      <c r="W352" s="1236"/>
      <c r="X352" s="1236"/>
      <c r="Y352" s="1236"/>
      <c r="Z352" s="1236"/>
      <c r="AA352" s="1236"/>
      <c r="AB352" s="1236"/>
      <c r="AC352" s="1236"/>
      <c r="AD352" s="1236"/>
      <c r="AE352" s="1236"/>
      <c r="AF352" s="1236"/>
      <c r="AG352" s="1236"/>
      <c r="AH352" s="1236"/>
      <c r="AI352" s="1236"/>
      <c r="AJ352" s="1236"/>
      <c r="AK352" s="1236"/>
    </row>
    <row r="353" spans="1:38">
      <c r="B353" s="1"/>
      <c r="F353" s="2"/>
      <c r="H353" s="2"/>
      <c r="I353" s="2"/>
      <c r="J353" s="2"/>
      <c r="K353" s="2"/>
      <c r="L353" s="2"/>
      <c r="M353" s="2"/>
      <c r="N353" s="2"/>
      <c r="O353" s="2"/>
      <c r="P353" s="2"/>
      <c r="Q353" s="2"/>
      <c r="R353" s="2"/>
      <c r="S353" s="2"/>
    </row>
    <row r="354" spans="1:38">
      <c r="A354" s="4"/>
      <c r="B354" s="9" t="s">
        <v>268</v>
      </c>
      <c r="C354" s="9" t="s">
        <v>58</v>
      </c>
      <c r="D354" s="4"/>
      <c r="E354" s="9"/>
      <c r="F354" s="4"/>
      <c r="G354" s="4"/>
      <c r="H354" s="4"/>
      <c r="I354" s="4"/>
      <c r="J354" s="4"/>
      <c r="K354" s="4"/>
      <c r="L354" s="4"/>
      <c r="M354" s="1098"/>
      <c r="N354" s="1098"/>
      <c r="O354" s="1098"/>
      <c r="P354" s="1098"/>
      <c r="Q354" s="1098"/>
      <c r="R354" s="1098"/>
      <c r="S354" s="1098"/>
      <c r="T354" s="1098"/>
      <c r="U354" s="4"/>
      <c r="V354" s="4"/>
      <c r="W354" s="4"/>
      <c r="X354" s="4"/>
      <c r="Y354" s="4"/>
      <c r="Z354" s="4"/>
      <c r="AA354" s="4"/>
      <c r="AB354" s="4"/>
      <c r="AC354" s="4"/>
      <c r="AD354" s="4"/>
      <c r="AE354" s="4"/>
      <c r="AF354" s="4"/>
      <c r="AG354" s="4"/>
      <c r="AH354" s="4"/>
      <c r="AI354" s="4"/>
      <c r="AJ354" s="4"/>
      <c r="AK354" s="4"/>
      <c r="AL354" s="4"/>
    </row>
    <row r="355" spans="1:38">
      <c r="B355" s="1"/>
      <c r="D355" s="364"/>
      <c r="E355" s="1"/>
      <c r="M355" s="2"/>
      <c r="N355" s="2"/>
      <c r="O355" s="2"/>
      <c r="P355" s="2"/>
      <c r="Q355" s="2"/>
      <c r="R355" s="2"/>
      <c r="S355" s="2"/>
      <c r="T355" s="2"/>
    </row>
    <row r="356" spans="1:38" ht="13.15" customHeight="1">
      <c r="B356" s="1"/>
      <c r="C356" s="9" t="s">
        <v>269</v>
      </c>
      <c r="D356" s="4"/>
      <c r="E356" s="4"/>
      <c r="F356" s="4"/>
      <c r="G356" s="4"/>
      <c r="H356" s="4"/>
      <c r="I356" s="312"/>
      <c r="J356" s="312"/>
      <c r="K356" s="312"/>
      <c r="L356" s="312"/>
      <c r="M356" s="312"/>
      <c r="N356" s="312"/>
      <c r="O356" s="312"/>
      <c r="P356" s="312"/>
      <c r="Q356" s="312"/>
      <c r="R356" s="312"/>
      <c r="S356" s="312"/>
      <c r="T356" s="312"/>
      <c r="U356" s="312"/>
      <c r="V356" s="312"/>
      <c r="W356" s="312"/>
      <c r="X356" s="312"/>
      <c r="Y356" s="312"/>
      <c r="Z356" s="312"/>
      <c r="AA356" s="312"/>
      <c r="AB356" s="312"/>
      <c r="AC356" s="312"/>
      <c r="AD356" s="312"/>
      <c r="AE356" s="312"/>
      <c r="AF356" s="312"/>
      <c r="AG356" s="312"/>
      <c r="AH356" s="312"/>
      <c r="AI356" s="312"/>
      <c r="AJ356" s="312"/>
      <c r="AK356" s="312"/>
    </row>
    <row r="357" spans="1:38" ht="13.15" customHeight="1">
      <c r="B357" s="1"/>
      <c r="C357" s="1"/>
      <c r="E357" s="1040"/>
      <c r="F357" s="1040"/>
      <c r="G357" s="1040"/>
      <c r="H357" s="1040"/>
      <c r="I357" s="1040"/>
      <c r="J357" s="1040"/>
      <c r="K357" s="1040"/>
      <c r="L357" s="1040"/>
      <c r="M357" s="1040"/>
      <c r="N357" s="1040"/>
      <c r="O357" s="1040"/>
      <c r="P357" s="1040"/>
      <c r="Q357" s="1040"/>
      <c r="R357" s="1040"/>
      <c r="S357" s="1040"/>
      <c r="T357" s="1040"/>
      <c r="U357" s="1040"/>
      <c r="V357" s="1040"/>
      <c r="W357" s="1040"/>
      <c r="X357" s="1040"/>
      <c r="Y357" s="1040"/>
      <c r="Z357" s="1040"/>
      <c r="AA357" s="1040"/>
      <c r="AB357" s="1040"/>
      <c r="AC357" s="1040"/>
      <c r="AD357" s="1040"/>
      <c r="AE357" s="1040"/>
      <c r="AF357" s="1040"/>
      <c r="AG357" s="1040"/>
      <c r="AH357" s="1040"/>
      <c r="AI357" s="1040"/>
      <c r="AJ357" s="1040"/>
      <c r="AK357" s="1040"/>
    </row>
    <row r="358" spans="1:38">
      <c r="B358" s="1"/>
      <c r="D358" s="1" t="s">
        <v>3</v>
      </c>
      <c r="E358" s="1" t="s">
        <v>270</v>
      </c>
      <c r="I358" s="2"/>
      <c r="J358" s="2"/>
      <c r="K358" s="2"/>
      <c r="L358" s="2"/>
      <c r="M358" s="2"/>
      <c r="N358" s="2"/>
      <c r="O358" s="2"/>
      <c r="P358" s="2"/>
      <c r="Q358" s="2"/>
      <c r="R358" s="2"/>
      <c r="S358" s="2"/>
    </row>
    <row r="359" spans="1:38">
      <c r="B359" s="1"/>
      <c r="E359" t="s">
        <v>18</v>
      </c>
      <c r="F359" s="2" t="s">
        <v>271</v>
      </c>
      <c r="I359" s="2"/>
      <c r="J359" s="2"/>
      <c r="K359" s="2"/>
      <c r="L359" s="2"/>
      <c r="M359" s="2"/>
      <c r="N359" s="2"/>
      <c r="O359" s="2"/>
      <c r="P359" s="2"/>
      <c r="Q359" s="2"/>
      <c r="R359" s="2"/>
      <c r="S359" s="2"/>
    </row>
    <row r="360" spans="1:38">
      <c r="B360" s="1"/>
      <c r="F360" s="2" t="s">
        <v>272</v>
      </c>
      <c r="I360" s="2"/>
      <c r="J360" s="2"/>
      <c r="K360" s="2"/>
      <c r="L360" s="2"/>
      <c r="M360" s="2"/>
      <c r="N360" s="2"/>
      <c r="O360" s="2"/>
      <c r="P360" s="2"/>
      <c r="Q360" s="2"/>
      <c r="R360" s="2"/>
      <c r="S360" s="2"/>
    </row>
    <row r="361" spans="1:38">
      <c r="B361" s="1"/>
      <c r="F361" s="2" t="s">
        <v>273</v>
      </c>
      <c r="G361" s="2"/>
      <c r="K361" s="2"/>
      <c r="L361" s="2"/>
      <c r="M361" s="2"/>
      <c r="N361" s="2"/>
      <c r="O361" s="2"/>
      <c r="P361" s="2"/>
      <c r="Q361" s="2"/>
      <c r="R361" s="2"/>
      <c r="S361" s="2"/>
    </row>
    <row r="362" spans="1:38">
      <c r="B362" s="1"/>
      <c r="E362" t="s">
        <v>31</v>
      </c>
      <c r="F362" s="2" t="s">
        <v>274</v>
      </c>
      <c r="I362" s="2"/>
      <c r="J362" s="2"/>
      <c r="K362" s="2"/>
      <c r="L362" s="2"/>
      <c r="M362" s="2"/>
      <c r="N362" s="2"/>
      <c r="O362" s="2"/>
      <c r="P362" s="2"/>
      <c r="Q362" s="2"/>
      <c r="R362" s="2"/>
      <c r="S362" s="2"/>
    </row>
    <row r="363" spans="1:38">
      <c r="B363" s="1"/>
      <c r="E363" t="s">
        <v>39</v>
      </c>
      <c r="F363" s="2" t="s">
        <v>275</v>
      </c>
      <c r="I363" s="2"/>
      <c r="J363" s="2"/>
      <c r="K363" s="2"/>
      <c r="L363" s="2"/>
      <c r="M363" s="2"/>
      <c r="N363" s="2"/>
      <c r="O363" s="2"/>
      <c r="P363" s="2"/>
      <c r="Q363" s="2"/>
      <c r="R363" s="2"/>
      <c r="S363" s="2"/>
    </row>
    <row r="364" spans="1:38">
      <c r="B364" s="1"/>
      <c r="F364" s="2" t="s">
        <v>276</v>
      </c>
      <c r="J364" s="2"/>
      <c r="K364" s="2"/>
      <c r="L364" s="2"/>
      <c r="M364" s="2"/>
      <c r="N364" s="2"/>
      <c r="O364" s="2"/>
      <c r="P364" s="2"/>
      <c r="Q364" s="2"/>
      <c r="R364" s="2"/>
      <c r="S364" s="2"/>
    </row>
    <row r="365" spans="1:38">
      <c r="B365" s="1"/>
      <c r="E365" s="1240" t="s">
        <v>277</v>
      </c>
      <c r="F365" s="1240"/>
      <c r="G365" s="1240"/>
      <c r="H365" s="1240"/>
      <c r="I365" s="1240"/>
      <c r="J365" s="1240"/>
      <c r="K365" s="1240"/>
      <c r="L365" s="1240"/>
      <c r="M365" s="1240"/>
      <c r="N365" s="1240"/>
      <c r="O365" s="1240"/>
      <c r="P365" s="1240"/>
      <c r="Q365" s="1240"/>
      <c r="R365" s="1240"/>
      <c r="S365" s="1240"/>
      <c r="T365" s="1240"/>
      <c r="U365" s="1240"/>
      <c r="V365" s="1240"/>
      <c r="W365" s="1240"/>
      <c r="X365" s="1240"/>
      <c r="Y365" s="1240"/>
      <c r="Z365" s="1240"/>
      <c r="AA365" s="1240"/>
      <c r="AB365" s="1240"/>
      <c r="AC365" s="1240"/>
      <c r="AD365" s="1240"/>
      <c r="AE365" s="1240"/>
      <c r="AF365" s="1240"/>
      <c r="AG365" s="1240"/>
      <c r="AH365" s="1240"/>
      <c r="AI365" s="1240"/>
      <c r="AJ365" s="1240"/>
      <c r="AK365" s="1240"/>
      <c r="AL365" s="1240"/>
    </row>
    <row r="366" spans="1:38">
      <c r="B366" s="1"/>
      <c r="E366" s="1240"/>
      <c r="F366" s="1240"/>
      <c r="G366" s="1240"/>
      <c r="H366" s="1240"/>
      <c r="I366" s="1240"/>
      <c r="J366" s="1240"/>
      <c r="K366" s="1240"/>
      <c r="L366" s="1240"/>
      <c r="M366" s="1240"/>
      <c r="N366" s="1240"/>
      <c r="O366" s="1240"/>
      <c r="P366" s="1240"/>
      <c r="Q366" s="1240"/>
      <c r="R366" s="1240"/>
      <c r="S366" s="1240"/>
      <c r="T366" s="1240"/>
      <c r="U366" s="1240"/>
      <c r="V366" s="1240"/>
      <c r="W366" s="1240"/>
      <c r="X366" s="1240"/>
      <c r="Y366" s="1240"/>
      <c r="Z366" s="1240"/>
      <c r="AA366" s="1240"/>
      <c r="AB366" s="1240"/>
      <c r="AC366" s="1240"/>
      <c r="AD366" s="1240"/>
      <c r="AE366" s="1240"/>
      <c r="AF366" s="1240"/>
      <c r="AG366" s="1240"/>
      <c r="AH366" s="1240"/>
      <c r="AI366" s="1240"/>
      <c r="AJ366" s="1240"/>
      <c r="AK366" s="1240"/>
      <c r="AL366" s="1240"/>
    </row>
    <row r="367" spans="1:38" s="1242" customFormat="1">
      <c r="A367"/>
      <c r="B367" s="1"/>
      <c r="C367"/>
      <c r="D367"/>
      <c r="E367" s="1241" t="s">
        <v>278</v>
      </c>
      <c r="F367" s="1241"/>
      <c r="G367" s="1241"/>
      <c r="H367" s="1241"/>
      <c r="I367" s="1241"/>
      <c r="J367" s="1241"/>
      <c r="K367" s="1241"/>
      <c r="L367" s="1241"/>
      <c r="M367" s="1241"/>
      <c r="N367" s="1241"/>
      <c r="O367" s="1241"/>
      <c r="P367" s="1241"/>
      <c r="Q367" s="1241"/>
      <c r="R367" s="1241"/>
      <c r="S367" s="1241"/>
      <c r="T367" s="1241"/>
      <c r="U367" s="1241"/>
      <c r="V367" s="1241"/>
      <c r="W367" s="1241"/>
      <c r="X367" s="1241"/>
      <c r="Y367" s="1241"/>
      <c r="Z367" s="1241"/>
      <c r="AA367" s="1241"/>
      <c r="AB367" s="1241"/>
      <c r="AC367" s="1241"/>
      <c r="AD367" s="1241"/>
      <c r="AE367" s="1241"/>
      <c r="AF367" s="1241"/>
      <c r="AG367" s="1241"/>
      <c r="AH367" s="1241"/>
      <c r="AI367" s="1241"/>
      <c r="AJ367" s="1241"/>
      <c r="AK367" s="1241"/>
      <c r="AL367" s="1241"/>
    </row>
    <row r="368" spans="1:38" s="1242" customFormat="1">
      <c r="A368"/>
      <c r="B368" s="1"/>
      <c r="C368" s="1"/>
      <c r="D368"/>
      <c r="E368" s="1241"/>
      <c r="F368" s="1241"/>
      <c r="G368" s="1241"/>
      <c r="H368" s="1241"/>
      <c r="I368" s="1241"/>
      <c r="J368" s="1241"/>
      <c r="K368" s="1241"/>
      <c r="L368" s="1241"/>
      <c r="M368" s="1241"/>
      <c r="N368" s="1241"/>
      <c r="O368" s="1241"/>
      <c r="P368" s="1241"/>
      <c r="Q368" s="1241"/>
      <c r="R368" s="1241"/>
      <c r="S368" s="1241"/>
      <c r="T368" s="1241"/>
      <c r="U368" s="1241"/>
      <c r="V368" s="1241"/>
      <c r="W368" s="1241"/>
      <c r="X368" s="1241"/>
      <c r="Y368" s="1241"/>
      <c r="Z368" s="1241"/>
      <c r="AA368" s="1241"/>
      <c r="AB368" s="1241"/>
      <c r="AC368" s="1241"/>
      <c r="AD368" s="1241"/>
      <c r="AE368" s="1241"/>
      <c r="AF368" s="1241"/>
      <c r="AG368" s="1241"/>
      <c r="AH368" s="1241"/>
      <c r="AI368" s="1241"/>
      <c r="AJ368" s="1241"/>
      <c r="AK368" s="1241"/>
      <c r="AL368" s="1241"/>
    </row>
    <row r="369" spans="1:38">
      <c r="B369" s="1"/>
      <c r="E369" s="2"/>
      <c r="F369" s="1051"/>
      <c r="G369" s="1051"/>
      <c r="H369" s="1051"/>
      <c r="I369" s="1051"/>
      <c r="J369" s="1051"/>
      <c r="K369" s="1051"/>
      <c r="L369" s="1051"/>
      <c r="M369" s="1051"/>
      <c r="N369" s="1051"/>
      <c r="O369" s="1051"/>
      <c r="P369" s="1051"/>
      <c r="Q369" s="1051"/>
      <c r="R369" s="1051"/>
      <c r="S369" s="1051"/>
      <c r="T369" s="1051"/>
      <c r="U369" s="1051"/>
      <c r="V369" s="1051"/>
      <c r="W369" s="1051"/>
      <c r="X369" s="1051"/>
      <c r="Y369" s="1051"/>
      <c r="Z369" s="1051"/>
      <c r="AA369" s="1051"/>
      <c r="AB369" s="1051"/>
      <c r="AC369" s="1051"/>
      <c r="AD369" s="1051"/>
      <c r="AE369" s="1051"/>
      <c r="AF369" s="1051"/>
      <c r="AG369" s="1051"/>
      <c r="AH369" s="1051"/>
      <c r="AI369" s="1051"/>
      <c r="AJ369" s="1051"/>
      <c r="AK369" s="1051"/>
    </row>
    <row r="370" spans="1:38">
      <c r="B370" s="1"/>
      <c r="D370" s="1" t="s">
        <v>16</v>
      </c>
      <c r="E370" s="1" t="s">
        <v>279</v>
      </c>
      <c r="J370" s="2"/>
      <c r="K370" s="2"/>
      <c r="L370" s="2"/>
      <c r="M370" s="2"/>
      <c r="N370" s="2"/>
      <c r="O370" s="2"/>
      <c r="P370" s="2"/>
      <c r="Q370" s="2"/>
      <c r="R370" s="2"/>
      <c r="S370" s="2"/>
    </row>
    <row r="371" spans="1:38">
      <c r="B371" s="1"/>
      <c r="E371" s="2" t="s">
        <v>280</v>
      </c>
      <c r="F371" s="2"/>
      <c r="G371" s="2"/>
      <c r="H371" s="2"/>
      <c r="I371" s="2"/>
      <c r="J371" s="2"/>
      <c r="K371" s="2"/>
      <c r="L371" s="2"/>
      <c r="M371" s="2"/>
      <c r="N371" s="2"/>
      <c r="O371" s="2"/>
      <c r="P371" s="2"/>
      <c r="Q371" s="2"/>
      <c r="R371" s="2"/>
      <c r="S371" s="2"/>
    </row>
    <row r="372" spans="1:38">
      <c r="B372" s="1"/>
      <c r="E372" s="2" t="s">
        <v>281</v>
      </c>
      <c r="F372" s="2"/>
      <c r="G372" s="2"/>
      <c r="H372" s="2"/>
      <c r="I372" s="2"/>
      <c r="J372" s="2"/>
      <c r="K372" s="2"/>
      <c r="L372" s="2"/>
      <c r="M372" s="2"/>
      <c r="N372" s="2"/>
      <c r="O372" s="2"/>
      <c r="P372" s="2"/>
      <c r="Q372" s="2"/>
      <c r="R372" s="2"/>
      <c r="S372" s="2"/>
    </row>
    <row r="373" spans="1:38">
      <c r="B373" s="1"/>
      <c r="E373" s="2"/>
      <c r="F373" s="2"/>
      <c r="G373" s="2"/>
      <c r="H373" s="2"/>
      <c r="I373" s="2"/>
      <c r="J373" s="2"/>
      <c r="K373" s="2"/>
      <c r="L373" s="2"/>
      <c r="M373" s="2"/>
      <c r="N373" s="2"/>
      <c r="O373" s="2"/>
      <c r="P373" s="2"/>
      <c r="Q373" s="2"/>
      <c r="R373" s="2"/>
      <c r="S373" s="2"/>
    </row>
    <row r="374" spans="1:38">
      <c r="B374" s="1"/>
      <c r="D374" s="1" t="s">
        <v>94</v>
      </c>
      <c r="E374" s="1" t="s">
        <v>282</v>
      </c>
      <c r="J374" s="2"/>
      <c r="K374" s="2"/>
      <c r="L374" s="2"/>
      <c r="M374" s="2"/>
      <c r="N374" s="2"/>
      <c r="O374" s="2"/>
      <c r="P374" s="2"/>
      <c r="Q374" s="2"/>
      <c r="R374" s="2"/>
      <c r="S374" s="2"/>
    </row>
    <row r="375" spans="1:38">
      <c r="B375" s="1"/>
      <c r="E375" s="2" t="s">
        <v>18</v>
      </c>
      <c r="F375" s="2" t="s">
        <v>283</v>
      </c>
      <c r="G375" s="2"/>
      <c r="I375" s="2"/>
      <c r="J375" s="2"/>
      <c r="K375" s="2"/>
      <c r="L375" s="2"/>
      <c r="M375" s="2"/>
      <c r="N375" s="2"/>
      <c r="O375" s="2"/>
      <c r="P375" s="2"/>
      <c r="Q375" s="2"/>
      <c r="R375" s="2"/>
      <c r="S375" s="2"/>
    </row>
    <row r="376" spans="1:38">
      <c r="B376" s="1"/>
      <c r="E376" s="2"/>
      <c r="F376" s="70" t="s">
        <v>284</v>
      </c>
      <c r="G376" s="2"/>
      <c r="I376" s="70"/>
      <c r="J376" s="2"/>
      <c r="K376" s="2"/>
      <c r="L376" s="2"/>
      <c r="M376" s="2"/>
      <c r="N376" s="2"/>
      <c r="O376" s="2"/>
      <c r="P376" s="2"/>
      <c r="Q376" s="2"/>
      <c r="R376" s="2"/>
      <c r="S376" s="2"/>
    </row>
    <row r="377" spans="1:38">
      <c r="B377" s="1"/>
      <c r="E377" s="2" t="s">
        <v>31</v>
      </c>
      <c r="F377" s="2" t="s">
        <v>285</v>
      </c>
      <c r="G377" s="2"/>
      <c r="I377" s="70"/>
      <c r="J377" s="2"/>
      <c r="K377" s="2"/>
      <c r="L377" s="2"/>
      <c r="M377" s="2"/>
      <c r="N377" s="2"/>
      <c r="O377" s="2"/>
      <c r="P377" s="2"/>
      <c r="Q377" s="2"/>
      <c r="R377" s="2"/>
      <c r="S377" s="2"/>
    </row>
    <row r="378" spans="1:38">
      <c r="B378" s="1"/>
      <c r="E378" s="2"/>
      <c r="F378" s="2"/>
      <c r="G378" s="2"/>
      <c r="I378" s="70"/>
      <c r="J378" s="2"/>
      <c r="K378" s="2"/>
      <c r="L378" s="2"/>
      <c r="M378" s="2"/>
      <c r="N378" s="2"/>
      <c r="O378" s="2"/>
      <c r="P378" s="2"/>
      <c r="Q378" s="2"/>
      <c r="R378" s="2"/>
      <c r="S378" s="2"/>
    </row>
    <row r="379" spans="1:38">
      <c r="B379" s="1"/>
      <c r="D379" s="1" t="s">
        <v>99</v>
      </c>
      <c r="E379" s="1" t="s">
        <v>286</v>
      </c>
      <c r="J379" s="2"/>
      <c r="K379" s="2"/>
      <c r="L379" s="2"/>
      <c r="M379" s="2"/>
      <c r="N379" s="2"/>
      <c r="O379" s="2"/>
      <c r="P379" s="2"/>
      <c r="Q379" s="2"/>
      <c r="R379" s="2"/>
      <c r="S379" s="2"/>
    </row>
    <row r="380" spans="1:38">
      <c r="B380" s="1"/>
      <c r="D380" s="1"/>
      <c r="E380" s="2" t="s">
        <v>280</v>
      </c>
      <c r="F380" s="2"/>
      <c r="G380" s="2"/>
      <c r="J380" s="2"/>
      <c r="K380" s="2"/>
      <c r="L380" s="2"/>
      <c r="M380" s="2"/>
      <c r="N380" s="2"/>
      <c r="O380" s="2"/>
      <c r="P380" s="2"/>
      <c r="Q380" s="2"/>
      <c r="R380" s="2"/>
      <c r="S380" s="2"/>
    </row>
    <row r="381" spans="1:38">
      <c r="B381" s="1"/>
      <c r="D381" s="1"/>
      <c r="E381" s="2" t="s">
        <v>287</v>
      </c>
      <c r="F381" s="2"/>
      <c r="G381" s="2"/>
      <c r="J381" s="2"/>
      <c r="K381" s="2"/>
      <c r="L381" s="2"/>
      <c r="M381" s="2"/>
      <c r="N381" s="2"/>
      <c r="O381" s="2"/>
      <c r="P381" s="2"/>
      <c r="Q381" s="2"/>
      <c r="R381" s="2"/>
      <c r="S381" s="2"/>
    </row>
    <row r="382" spans="1:38">
      <c r="B382" s="1"/>
      <c r="D382" s="1"/>
      <c r="E382" s="2"/>
      <c r="F382" s="2"/>
      <c r="G382" s="2"/>
      <c r="J382" s="2"/>
      <c r="K382" s="2"/>
      <c r="L382" s="2"/>
      <c r="M382" s="2"/>
      <c r="N382" s="2"/>
      <c r="O382" s="2"/>
      <c r="P382" s="2"/>
      <c r="Q382" s="2"/>
      <c r="R382" s="2"/>
      <c r="S382" s="2"/>
    </row>
    <row r="383" spans="1:38" s="97" customFormat="1">
      <c r="A383"/>
      <c r="B383" s="1"/>
      <c r="C383"/>
      <c r="D383" s="1" t="s">
        <v>102</v>
      </c>
      <c r="E383" s="1" t="s">
        <v>288</v>
      </c>
      <c r="F383"/>
      <c r="G383"/>
      <c r="H383"/>
      <c r="I383"/>
      <c r="J383" s="2"/>
      <c r="K383" s="2"/>
      <c r="L383" s="2"/>
      <c r="M383" s="2"/>
      <c r="N383" s="2"/>
      <c r="O383" s="2"/>
      <c r="P383" s="2"/>
      <c r="Q383" s="2"/>
      <c r="R383" s="2"/>
      <c r="S383" s="2"/>
      <c r="T383"/>
      <c r="U383"/>
      <c r="V383"/>
      <c r="W383"/>
      <c r="X383"/>
      <c r="Y383"/>
      <c r="Z383"/>
      <c r="AA383"/>
      <c r="AB383"/>
      <c r="AC383"/>
      <c r="AD383"/>
      <c r="AE383"/>
      <c r="AF383"/>
      <c r="AG383"/>
      <c r="AH383"/>
      <c r="AI383"/>
      <c r="AJ383"/>
      <c r="AK383"/>
      <c r="AL383"/>
    </row>
    <row r="384" spans="1:38" s="97" customFormat="1">
      <c r="A384"/>
      <c r="B384" s="1"/>
      <c r="C384"/>
      <c r="D384"/>
      <c r="E384" s="2" t="s">
        <v>18</v>
      </c>
      <c r="F384" s="2" t="s">
        <v>289</v>
      </c>
      <c r="G384" s="2"/>
      <c r="H384"/>
      <c r="I384" s="2"/>
      <c r="J384" s="2"/>
      <c r="K384" s="2"/>
      <c r="L384" s="2"/>
      <c r="M384" s="2"/>
      <c r="N384" s="2"/>
      <c r="O384" s="2"/>
      <c r="P384" s="2"/>
      <c r="Q384" s="2"/>
      <c r="R384" s="2"/>
      <c r="S384" s="2"/>
      <c r="T384"/>
      <c r="U384"/>
      <c r="V384"/>
      <c r="W384"/>
      <c r="X384"/>
      <c r="Y384"/>
      <c r="Z384"/>
      <c r="AA384"/>
      <c r="AB384"/>
      <c r="AC384"/>
      <c r="AD384"/>
      <c r="AE384"/>
      <c r="AF384"/>
      <c r="AG384"/>
      <c r="AH384"/>
      <c r="AI384"/>
      <c r="AJ384"/>
      <c r="AK384"/>
      <c r="AL384"/>
    </row>
    <row r="385" spans="1:38" s="97" customFormat="1">
      <c r="A385"/>
      <c r="B385" s="1"/>
      <c r="C385"/>
      <c r="D385"/>
      <c r="E385" s="2"/>
      <c r="F385" s="70" t="s">
        <v>284</v>
      </c>
      <c r="G385" s="2"/>
      <c r="H385"/>
      <c r="I385" s="2"/>
      <c r="J385" s="2"/>
      <c r="K385" s="2"/>
      <c r="L385" s="2"/>
      <c r="M385" s="2"/>
      <c r="N385" s="2"/>
      <c r="O385" s="2"/>
      <c r="P385" s="2"/>
      <c r="Q385" s="2"/>
      <c r="R385" s="2"/>
      <c r="S385" s="2"/>
      <c r="T385"/>
      <c r="U385"/>
      <c r="V385"/>
      <c r="W385"/>
      <c r="X385"/>
      <c r="Y385"/>
      <c r="Z385"/>
      <c r="AA385"/>
      <c r="AB385"/>
      <c r="AC385"/>
      <c r="AD385"/>
      <c r="AE385"/>
      <c r="AF385"/>
      <c r="AG385"/>
      <c r="AH385"/>
      <c r="AI385"/>
      <c r="AJ385"/>
      <c r="AK385"/>
      <c r="AL385"/>
    </row>
    <row r="386" spans="1:38">
      <c r="B386" s="1"/>
      <c r="E386" s="2" t="s">
        <v>31</v>
      </c>
      <c r="F386" s="1236" t="s">
        <v>290</v>
      </c>
      <c r="G386" s="1236"/>
      <c r="H386" s="1236"/>
      <c r="I386" s="1236"/>
      <c r="J386" s="1236"/>
      <c r="K386" s="1236"/>
      <c r="L386" s="1236"/>
      <c r="M386" s="1236"/>
      <c r="N386" s="1236"/>
      <c r="O386" s="1236"/>
      <c r="P386" s="1236"/>
      <c r="Q386" s="1236"/>
      <c r="R386" s="1236"/>
      <c r="S386" s="1236"/>
      <c r="T386" s="1236"/>
      <c r="U386" s="1236"/>
      <c r="V386" s="1236"/>
      <c r="W386" s="1236"/>
      <c r="X386" s="1236"/>
      <c r="Y386" s="1236"/>
      <c r="Z386" s="1236"/>
      <c r="AA386" s="1236"/>
      <c r="AB386" s="1236"/>
      <c r="AC386" s="1236"/>
      <c r="AD386" s="1236"/>
      <c r="AE386" s="1236"/>
      <c r="AF386" s="1236"/>
      <c r="AG386" s="1236"/>
      <c r="AH386" s="1236"/>
      <c r="AI386" s="1236"/>
      <c r="AJ386" s="1236"/>
      <c r="AK386" s="1236"/>
    </row>
    <row r="387" spans="1:38">
      <c r="B387" s="1"/>
      <c r="E387" s="2"/>
      <c r="F387" s="1236"/>
      <c r="G387" s="1236"/>
      <c r="H387" s="1236"/>
      <c r="I387" s="1236"/>
      <c r="J387" s="1236"/>
      <c r="K387" s="1236"/>
      <c r="L387" s="1236"/>
      <c r="M387" s="1236"/>
      <c r="N387" s="1236"/>
      <c r="O387" s="1236"/>
      <c r="P387" s="1236"/>
      <c r="Q387" s="1236"/>
      <c r="R387" s="1236"/>
      <c r="S387" s="1236"/>
      <c r="T387" s="1236"/>
      <c r="U387" s="1236"/>
      <c r="V387" s="1236"/>
      <c r="W387" s="1236"/>
      <c r="X387" s="1236"/>
      <c r="Y387" s="1236"/>
      <c r="Z387" s="1236"/>
      <c r="AA387" s="1236"/>
      <c r="AB387" s="1236"/>
      <c r="AC387" s="1236"/>
      <c r="AD387" s="1236"/>
      <c r="AE387" s="1236"/>
      <c r="AF387" s="1236"/>
      <c r="AG387" s="1236"/>
      <c r="AH387" s="1236"/>
      <c r="AI387" s="1236"/>
      <c r="AJ387" s="1236"/>
      <c r="AK387" s="1236"/>
    </row>
    <row r="388" spans="1:38">
      <c r="B388" s="1"/>
      <c r="E388" s="2"/>
      <c r="F388" s="1236"/>
      <c r="G388" s="1236"/>
      <c r="H388" s="1236"/>
      <c r="I388" s="1236"/>
      <c r="J388" s="1236"/>
      <c r="K388" s="1236"/>
      <c r="L388" s="1236"/>
      <c r="M388" s="1236"/>
      <c r="N388" s="1236"/>
      <c r="O388" s="1236"/>
      <c r="P388" s="1236"/>
      <c r="Q388" s="1236"/>
      <c r="R388" s="1236"/>
      <c r="S388" s="1236"/>
      <c r="T388" s="1236"/>
      <c r="U388" s="1236"/>
      <c r="V388" s="1236"/>
      <c r="W388" s="1236"/>
      <c r="X388" s="1236"/>
      <c r="Y388" s="1236"/>
      <c r="Z388" s="1236"/>
      <c r="AA388" s="1236"/>
      <c r="AB388" s="1236"/>
      <c r="AC388" s="1236"/>
      <c r="AD388" s="1236"/>
      <c r="AE388" s="1236"/>
      <c r="AF388" s="1236"/>
      <c r="AG388" s="1236"/>
      <c r="AH388" s="1236"/>
      <c r="AI388" s="1236"/>
      <c r="AJ388" s="1236"/>
      <c r="AK388" s="1236"/>
    </row>
    <row r="389" spans="1:38">
      <c r="B389" s="1"/>
      <c r="E389" s="2"/>
      <c r="F389" s="1038"/>
      <c r="G389" s="1038"/>
      <c r="H389" s="1038"/>
      <c r="I389" s="1038"/>
      <c r="J389" s="1038"/>
      <c r="K389" s="1038"/>
      <c r="L389" s="1038"/>
      <c r="M389" s="1038"/>
      <c r="N389" s="1038"/>
      <c r="O389" s="1038"/>
      <c r="P389" s="1038"/>
      <c r="Q389" s="1038"/>
      <c r="R389" s="1038"/>
      <c r="S389" s="1038"/>
      <c r="T389" s="1038"/>
      <c r="U389" s="1038"/>
      <c r="V389" s="1038"/>
      <c r="W389" s="1038"/>
      <c r="X389" s="1038"/>
      <c r="Y389" s="1038"/>
      <c r="Z389" s="1038"/>
      <c r="AA389" s="1038"/>
      <c r="AB389" s="1038"/>
      <c r="AC389" s="1038"/>
      <c r="AD389" s="1038"/>
      <c r="AE389" s="1038"/>
      <c r="AF389" s="1038"/>
      <c r="AG389" s="1038"/>
      <c r="AH389" s="1038"/>
      <c r="AI389" s="1038"/>
      <c r="AJ389" s="1038"/>
      <c r="AK389" s="1038"/>
      <c r="AL389" s="1040"/>
    </row>
    <row r="390" spans="1:38">
      <c r="B390" s="1"/>
      <c r="C390" s="1"/>
      <c r="D390" s="1" t="s">
        <v>106</v>
      </c>
      <c r="E390" s="1" t="s">
        <v>291</v>
      </c>
      <c r="F390" s="2"/>
      <c r="G390" s="1"/>
      <c r="I390" s="70"/>
      <c r="J390" s="2"/>
      <c r="K390" s="2"/>
      <c r="L390" s="2"/>
      <c r="M390" s="2"/>
      <c r="N390" s="2"/>
      <c r="O390" s="2"/>
      <c r="P390" s="2"/>
      <c r="Q390" s="2"/>
      <c r="R390" s="2"/>
      <c r="S390" s="2"/>
    </row>
    <row r="391" spans="1:38" ht="13.15" customHeight="1">
      <c r="B391" s="1"/>
      <c r="D391" s="1"/>
      <c r="E391" s="2" t="s">
        <v>292</v>
      </c>
      <c r="F391" s="1051"/>
      <c r="G391" s="1051"/>
      <c r="H391" s="1051"/>
      <c r="I391" s="1051"/>
      <c r="J391" s="1051"/>
      <c r="K391" s="1051"/>
      <c r="L391" s="1051"/>
      <c r="M391" s="1051"/>
      <c r="N391" s="1051"/>
      <c r="O391" s="1051"/>
      <c r="P391" s="1051"/>
      <c r="Q391" s="1051"/>
      <c r="R391" s="1051"/>
      <c r="S391" s="1051"/>
      <c r="T391" s="1051"/>
      <c r="U391" s="1051"/>
      <c r="V391" s="1051"/>
      <c r="W391" s="1051"/>
      <c r="X391" s="1051"/>
      <c r="Y391" s="1051"/>
      <c r="Z391" s="1051"/>
      <c r="AA391" s="1051"/>
      <c r="AB391" s="1051"/>
      <c r="AC391" s="1051"/>
      <c r="AD391" s="1051"/>
      <c r="AE391" s="1051"/>
      <c r="AF391" s="1051"/>
      <c r="AG391" s="1051"/>
      <c r="AH391" s="1051"/>
      <c r="AI391" s="1051"/>
      <c r="AJ391" s="1051"/>
      <c r="AK391" s="1051"/>
    </row>
    <row r="392" spans="1:38">
      <c r="B392" s="1"/>
      <c r="E392" t="s">
        <v>287</v>
      </c>
      <c r="F392" s="312"/>
      <c r="G392" s="312"/>
      <c r="H392" s="312"/>
      <c r="I392" s="312"/>
      <c r="J392" s="312"/>
      <c r="K392" s="312"/>
      <c r="L392" s="312"/>
      <c r="M392" s="312"/>
      <c r="N392" s="312"/>
      <c r="O392" s="312"/>
      <c r="P392" s="312"/>
      <c r="Q392" s="312"/>
      <c r="R392" s="312"/>
      <c r="S392" s="312"/>
      <c r="T392" s="312"/>
      <c r="U392" s="312"/>
      <c r="V392" s="312"/>
      <c r="W392" s="312"/>
      <c r="X392" s="312"/>
      <c r="Y392" s="312"/>
      <c r="Z392" s="312"/>
      <c r="AA392" s="312"/>
      <c r="AB392" s="312"/>
      <c r="AC392" s="312"/>
      <c r="AD392" s="312"/>
      <c r="AE392" s="312"/>
      <c r="AF392" s="312"/>
      <c r="AG392" s="312"/>
      <c r="AH392" s="312"/>
      <c r="AI392" s="312"/>
      <c r="AJ392" s="312"/>
      <c r="AK392" s="312"/>
      <c r="AL392" s="312"/>
    </row>
    <row r="393" spans="1:38" s="97" customFormat="1">
      <c r="A393"/>
      <c r="B393" s="1"/>
      <c r="C393"/>
      <c r="D393"/>
      <c r="E393"/>
      <c r="F393"/>
      <c r="G393"/>
      <c r="H393"/>
      <c r="I393"/>
      <c r="J393"/>
      <c r="K393"/>
      <c r="L393"/>
      <c r="M393"/>
      <c r="N393"/>
      <c r="O393"/>
      <c r="P393"/>
      <c r="Q393"/>
      <c r="R393"/>
      <c r="S393" s="2"/>
      <c r="T393"/>
      <c r="U393"/>
      <c r="V393"/>
      <c r="W393"/>
      <c r="X393"/>
      <c r="Y393"/>
      <c r="Z393"/>
      <c r="AA393"/>
      <c r="AB393"/>
      <c r="AC393"/>
      <c r="AD393"/>
      <c r="AE393"/>
      <c r="AF393"/>
      <c r="AG393"/>
      <c r="AH393"/>
      <c r="AI393"/>
      <c r="AJ393"/>
      <c r="AK393"/>
      <c r="AL393"/>
    </row>
    <row r="394" spans="1:38" s="97" customFormat="1" hidden="1">
      <c r="A394"/>
      <c r="B394" s="1"/>
      <c r="C394"/>
      <c r="D394"/>
      <c r="E394"/>
      <c r="F394"/>
      <c r="G394"/>
      <c r="H394"/>
      <c r="I394"/>
      <c r="J394"/>
      <c r="K394"/>
      <c r="L394"/>
      <c r="M394"/>
      <c r="N394"/>
      <c r="O394"/>
      <c r="P394"/>
      <c r="Q394"/>
      <c r="R394"/>
      <c r="S394" s="2"/>
      <c r="T394"/>
      <c r="U394"/>
      <c r="V394"/>
      <c r="W394"/>
      <c r="X394"/>
      <c r="Y394"/>
      <c r="Z394"/>
      <c r="AA394"/>
      <c r="AB394"/>
      <c r="AC394"/>
      <c r="AD394"/>
      <c r="AE394"/>
      <c r="AF394"/>
      <c r="AG394"/>
      <c r="AH394"/>
      <c r="AI394"/>
      <c r="AJ394"/>
      <c r="AK394"/>
      <c r="AL394"/>
    </row>
    <row r="395" spans="1:38" hidden="1">
      <c r="B395" s="1"/>
      <c r="S395" s="2"/>
    </row>
    <row r="396" spans="1:38" hidden="1">
      <c r="B396" s="1"/>
      <c r="S396" s="2"/>
    </row>
    <row r="397" spans="1:38" hidden="1">
      <c r="B397" s="1"/>
      <c r="S397" s="2"/>
    </row>
    <row r="398" spans="1:38" hidden="1">
      <c r="B398" s="1"/>
      <c r="S398" s="2"/>
    </row>
    <row r="399" spans="1:38" hidden="1">
      <c r="B399" s="1"/>
      <c r="S399" s="2"/>
    </row>
    <row r="400" spans="1:38" hidden="1">
      <c r="B400" s="1"/>
      <c r="S400" s="2"/>
    </row>
    <row r="401" spans="2:19" hidden="1">
      <c r="B401" s="1"/>
      <c r="S401" s="2"/>
    </row>
    <row r="402" spans="2:19" hidden="1">
      <c r="B402" s="1"/>
      <c r="S402" s="2"/>
    </row>
    <row r="403" spans="2:19" hidden="1">
      <c r="B403" s="1"/>
      <c r="S403" s="2"/>
    </row>
    <row r="404" spans="2:19" hidden="1">
      <c r="B404" s="1"/>
      <c r="S404" s="2"/>
    </row>
    <row r="405" spans="2:19" hidden="1">
      <c r="B405" s="1"/>
      <c r="S405" s="2"/>
    </row>
    <row r="406" spans="2:19" hidden="1">
      <c r="B406" s="1"/>
      <c r="D406" s="1"/>
      <c r="E406" s="2"/>
      <c r="F406" s="2"/>
      <c r="G406" s="2"/>
      <c r="H406" s="2"/>
      <c r="I406" s="2"/>
      <c r="J406" s="2"/>
      <c r="K406" s="2"/>
      <c r="L406" s="2"/>
      <c r="M406" s="2"/>
      <c r="N406" s="2"/>
      <c r="O406" s="2"/>
      <c r="P406" s="2"/>
      <c r="Q406" s="2"/>
      <c r="R406" s="2"/>
      <c r="S406" s="2"/>
    </row>
    <row r="407" spans="2:19" hidden="1">
      <c r="B407" s="1"/>
      <c r="D407" s="1"/>
      <c r="E407" s="2"/>
      <c r="F407" s="2"/>
      <c r="G407" s="2"/>
      <c r="H407" s="2"/>
      <c r="I407" s="2"/>
      <c r="J407" s="2"/>
      <c r="K407" s="2"/>
      <c r="L407" s="2"/>
      <c r="M407" s="2"/>
      <c r="N407" s="2"/>
      <c r="O407" s="2"/>
      <c r="P407" s="2"/>
      <c r="Q407" s="2"/>
      <c r="R407" s="2"/>
      <c r="S407" s="2"/>
    </row>
    <row r="408" spans="2:19" hidden="1">
      <c r="J408" s="2"/>
      <c r="K408" s="2"/>
      <c r="L408" s="2"/>
      <c r="M408" s="2"/>
      <c r="N408" s="2"/>
      <c r="O408" s="2"/>
      <c r="P408" s="2"/>
      <c r="Q408" s="2"/>
      <c r="R408" s="2"/>
      <c r="S408" s="2"/>
    </row>
    <row r="409" spans="2:19" hidden="1">
      <c r="J409" s="2"/>
      <c r="K409" s="2"/>
      <c r="L409" s="2"/>
      <c r="M409" s="2"/>
      <c r="N409" s="2"/>
      <c r="O409" s="2"/>
      <c r="P409" s="2"/>
      <c r="Q409" s="2"/>
      <c r="R409" s="2"/>
      <c r="S409" s="2"/>
    </row>
    <row r="410" spans="2:19" hidden="1">
      <c r="J410" s="2"/>
      <c r="K410" s="2"/>
      <c r="L410" s="2"/>
      <c r="M410" s="2"/>
      <c r="N410" s="2"/>
      <c r="O410" s="2"/>
      <c r="P410" s="2"/>
      <c r="Q410" s="2"/>
      <c r="R410" s="2"/>
      <c r="S410" s="2"/>
    </row>
    <row r="411" spans="2:19" hidden="1">
      <c r="J411" s="2"/>
      <c r="K411" s="2"/>
      <c r="L411" s="2"/>
      <c r="M411" s="2"/>
      <c r="N411" s="2"/>
      <c r="O411" s="2"/>
      <c r="P411" s="2"/>
      <c r="Q411" s="2"/>
      <c r="R411" s="2"/>
      <c r="S411" s="2"/>
    </row>
    <row r="412" spans="2:19" hidden="1">
      <c r="J412" s="2"/>
      <c r="K412" s="2"/>
      <c r="L412" s="2"/>
      <c r="M412" s="2"/>
      <c r="N412" s="2"/>
      <c r="O412" s="2"/>
      <c r="P412" s="2"/>
      <c r="Q412" s="2"/>
      <c r="R412" s="2"/>
      <c r="S412" s="2"/>
    </row>
    <row r="413" spans="2:19" hidden="1">
      <c r="J413" s="2"/>
      <c r="K413" s="2"/>
      <c r="L413" s="2"/>
      <c r="M413" s="2"/>
      <c r="N413" s="2"/>
      <c r="O413" s="2"/>
      <c r="P413" s="2"/>
      <c r="Q413" s="2"/>
      <c r="R413" s="2"/>
      <c r="S413" s="2"/>
    </row>
    <row r="414" spans="2:19" hidden="1">
      <c r="J414" s="2"/>
      <c r="K414" s="2"/>
      <c r="L414" s="2"/>
      <c r="M414" s="2"/>
      <c r="N414" s="2"/>
      <c r="O414" s="2"/>
      <c r="P414" s="2"/>
      <c r="Q414" s="2"/>
      <c r="R414" s="2"/>
      <c r="S414" s="2"/>
    </row>
    <row r="415" spans="2:19" hidden="1">
      <c r="J415" s="2"/>
      <c r="K415" s="2"/>
      <c r="L415" s="2"/>
      <c r="M415" s="2"/>
      <c r="N415" s="2"/>
      <c r="O415" s="2"/>
      <c r="P415" s="2"/>
      <c r="Q415" s="2"/>
      <c r="R415" s="2"/>
      <c r="S415" s="2"/>
    </row>
    <row r="416" spans="2:19" hidden="1">
      <c r="J416" s="2"/>
      <c r="K416" s="2"/>
      <c r="L416" s="2"/>
      <c r="M416" s="2"/>
      <c r="N416" s="2"/>
      <c r="O416" s="2"/>
      <c r="P416" s="2"/>
      <c r="Q416" s="2"/>
      <c r="R416" s="2"/>
      <c r="S416" s="2"/>
    </row>
    <row r="417" spans="2:19" hidden="1">
      <c r="L417" s="2"/>
      <c r="M417" s="2"/>
      <c r="N417" s="2"/>
      <c r="O417" s="2"/>
      <c r="P417" s="2"/>
      <c r="Q417" s="2"/>
      <c r="R417" s="2"/>
      <c r="S417" s="2"/>
    </row>
    <row r="418" spans="2:19" hidden="1">
      <c r="J418" s="2"/>
      <c r="K418" s="2"/>
      <c r="L418" s="2"/>
      <c r="M418" s="2"/>
      <c r="N418" s="2"/>
      <c r="O418" s="2"/>
      <c r="P418" s="2"/>
      <c r="Q418" s="2"/>
      <c r="R418" s="2"/>
      <c r="S418" s="2"/>
    </row>
    <row r="419" spans="2:19" hidden="1">
      <c r="B419" s="1"/>
      <c r="D419" s="1"/>
      <c r="E419" s="2"/>
      <c r="F419" s="2"/>
      <c r="G419" s="2"/>
      <c r="H419" s="2"/>
      <c r="I419" s="2"/>
      <c r="J419" s="2"/>
      <c r="K419" s="2"/>
      <c r="L419" s="2"/>
      <c r="M419" s="2"/>
      <c r="N419" s="2"/>
      <c r="O419" s="2"/>
      <c r="P419" s="2"/>
      <c r="Q419" s="2"/>
      <c r="R419" s="2"/>
      <c r="S419" s="2"/>
    </row>
    <row r="420" spans="2:19" hidden="1">
      <c r="B420" s="1"/>
      <c r="C420" s="1"/>
      <c r="D420" s="1"/>
      <c r="E420" s="2"/>
      <c r="F420" s="2"/>
      <c r="G420" s="2"/>
      <c r="H420" s="2"/>
      <c r="I420" s="2"/>
      <c r="J420" s="2"/>
      <c r="K420" s="2"/>
      <c r="L420" s="2"/>
      <c r="M420" s="2"/>
      <c r="N420" s="2"/>
      <c r="O420" s="2"/>
      <c r="P420" s="2"/>
      <c r="Q420" s="2"/>
      <c r="R420" s="2"/>
      <c r="S420" s="2"/>
    </row>
    <row r="421" spans="2:19" hidden="1">
      <c r="D421" s="1"/>
    </row>
    <row r="422" spans="2:19"/>
    <row r="423" spans="2:19"/>
    <row r="424" spans="2:19"/>
    <row r="425" spans="2:19"/>
    <row r="426" spans="2:19"/>
  </sheetData>
  <sheetProtection algorithmName="SHA-512" hashValue="GJO6OPuhrgxaumVaisCkXrjpurRFMGM5XK0WertIMnkxqoReS1wTu7SccDluljWy5lyOmLKDSETVILjT8HATPQ==" saltValue="xUWWmkFDI+ThwOA+xzUbkQ==" spinCount="100000" sheet="1" objects="1" scenarios="1"/>
  <customSheetViews>
    <customSheetView guid="{ACB87C9A-02C3-4C83-BBE4-E2C44A4D81CD}" showPageBreaks="1" showGridLines="0" fitToPage="1" printArea="1" hiddenRows="1" hiddenColumns="1" topLeftCell="A7">
      <selection activeCell="E24" sqref="E24"/>
      <rowBreaks count="3" manualBreakCount="3">
        <brk id="58" max="37" man="1"/>
        <brk id="59" max="37" man="1"/>
        <brk id="112" max="37" man="1"/>
      </rowBreaks>
      <pageMargins left="0" right="0" top="0" bottom="0" header="0" footer="0"/>
      <pageSetup scale="92" fitToHeight="10" orientation="portrait" r:id="rId1"/>
      <headerFooter alignWithMargins="0"/>
    </customSheetView>
  </customSheetViews>
  <mergeCells count="35">
    <mergeCell ref="F336:AK338"/>
    <mergeCell ref="E31:AK31"/>
    <mergeCell ref="D30:AK30"/>
    <mergeCell ref="D20:AK28"/>
    <mergeCell ref="F40:XFD41"/>
    <mergeCell ref="G205:AK206"/>
    <mergeCell ref="G88:AK90"/>
    <mergeCell ref="G92:AK93"/>
    <mergeCell ref="G95:AK97"/>
    <mergeCell ref="E98:AK99"/>
    <mergeCell ref="G84:AK86"/>
    <mergeCell ref="G56:I56"/>
    <mergeCell ref="G57:AL58"/>
    <mergeCell ref="F43:AL45"/>
    <mergeCell ref="G72:AK73"/>
    <mergeCell ref="G67:AK68"/>
    <mergeCell ref="G80:AK82"/>
    <mergeCell ref="E35:AK35"/>
    <mergeCell ref="E36:AK36"/>
    <mergeCell ref="G64:AK66"/>
    <mergeCell ref="G70:AK71"/>
    <mergeCell ref="G54:AK54"/>
    <mergeCell ref="F386:AK388"/>
    <mergeCell ref="E341:AK345"/>
    <mergeCell ref="F350:AK352"/>
    <mergeCell ref="E365:AL366"/>
    <mergeCell ref="E367:XFD368"/>
    <mergeCell ref="F346:AK349"/>
    <mergeCell ref="A1:AL2"/>
    <mergeCell ref="D7:AK9"/>
    <mergeCell ref="D11:AK13"/>
    <mergeCell ref="D33:AK34"/>
    <mergeCell ref="F48:AK50"/>
    <mergeCell ref="D15:AK17"/>
    <mergeCell ref="J18:AK18"/>
  </mergeCells>
  <phoneticPr fontId="0" type="noConversion"/>
  <hyperlinks>
    <hyperlink ref="E36" r:id="rId2" display="http://www.treasurer.ca.gov/ctcac/contacts.asp" xr:uid="{00000000-0004-0000-0000-000000000000}"/>
    <hyperlink ref="E31" r:id="rId3" xr:uid="{00000000-0004-0000-0000-000001000000}"/>
    <hyperlink ref="E35" r:id="rId4" display="http://www.treasurer.ca.gov/ctcac/assignments.asp" xr:uid="{00000000-0004-0000-0000-000002000000}"/>
    <hyperlink ref="E35:AK35" r:id="rId5" display="http://www.treasurer.ca.gov/ctcac/assignments.asp" xr:uid="{00000000-0004-0000-0000-000003000000}"/>
    <hyperlink ref="E36:AK36" r:id="rId6" display="http://www.treasurer.ca.gov/ctcac/contacts.asp" xr:uid="{00000000-0004-0000-0000-000005000000}"/>
    <hyperlink ref="J18" r:id="rId7" xr:uid="{7A55534E-8AB0-48F1-9720-9B496C98BBCB}"/>
  </hyperlinks>
  <pageMargins left="0.75" right="0.75" top="0.75" bottom="0.75" header="0.5" footer="0.5"/>
  <pageSetup scale="89" fitToHeight="10" orientation="portrait" r:id="rId8"/>
  <headerFooter alignWithMargins="0"/>
  <rowBreaks count="7" manualBreakCount="7">
    <brk id="59" max="67" man="1"/>
    <brk id="100" max="67" man="1"/>
    <brk id="160" max="67" man="1"/>
    <brk id="220" max="67" man="1"/>
    <brk id="279" max="67" man="1"/>
    <brk id="328" max="67" man="1"/>
    <brk id="353" max="67" man="1"/>
  </rowBreaks>
  <legacyDrawing r:id="rId9"/>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8"/>
  <dimension ref="A1:U144"/>
  <sheetViews>
    <sheetView showGridLines="0" workbookViewId="0">
      <selection activeCell="G139" sqref="G139"/>
    </sheetView>
  </sheetViews>
  <sheetFormatPr defaultColWidth="9.140625" defaultRowHeight="14.25"/>
  <cols>
    <col min="1" max="1" width="2.42578125" style="830" customWidth="1"/>
    <col min="2" max="9" width="14.7109375" style="830" customWidth="1"/>
    <col min="10" max="10" width="2.28515625" style="830" customWidth="1"/>
    <col min="11" max="11" width="11.85546875" style="831" customWidth="1"/>
    <col min="12" max="12" width="10.7109375" style="830" customWidth="1"/>
    <col min="13" max="13" width="10.42578125" style="830" customWidth="1"/>
    <col min="14" max="14" width="10.85546875" style="830" customWidth="1"/>
    <col min="15" max="18" width="9.140625" style="830"/>
    <col min="19" max="19" width="9.42578125" style="830" bestFit="1" customWidth="1"/>
    <col min="20" max="16384" width="9.140625" style="830"/>
  </cols>
  <sheetData>
    <row r="1" spans="1:13" ht="30" customHeight="1">
      <c r="A1" s="2604" t="s">
        <v>2585</v>
      </c>
      <c r="B1" s="2604"/>
      <c r="C1" s="2604"/>
      <c r="D1" s="2604"/>
      <c r="E1" s="2604"/>
      <c r="F1" s="2604"/>
      <c r="G1" s="2604"/>
      <c r="H1" s="2604"/>
      <c r="I1" s="2604"/>
      <c r="J1" s="2604"/>
    </row>
    <row r="2" spans="1:13" ht="15" customHeight="1" thickBot="1">
      <c r="A2" s="832"/>
      <c r="B2" s="832"/>
      <c r="I2" s="833"/>
      <c r="K2" s="834"/>
    </row>
    <row r="3" spans="1:13" s="837" customFormat="1" ht="20.100000000000001" customHeight="1">
      <c r="A3" s="885"/>
      <c r="B3" s="886"/>
      <c r="C3" s="887"/>
      <c r="D3" s="892"/>
      <c r="E3" s="887"/>
      <c r="F3" s="888" t="s">
        <v>2586</v>
      </c>
      <c r="G3" s="887"/>
      <c r="H3" s="889">
        <f>E18</f>
        <v>28531036</v>
      </c>
      <c r="I3" s="890"/>
    </row>
    <row r="4" spans="1:13" s="837" customFormat="1" ht="20.100000000000001" customHeight="1">
      <c r="B4" s="879"/>
      <c r="D4" s="893"/>
      <c r="F4" s="877" t="s">
        <v>2587</v>
      </c>
      <c r="G4" s="876" t="s">
        <v>2588</v>
      </c>
      <c r="H4" s="878">
        <f>I18</f>
        <v>28868019.454690266</v>
      </c>
      <c r="I4" s="880"/>
      <c r="K4" s="841"/>
    </row>
    <row r="5" spans="1:13" s="837" customFormat="1" ht="20.100000000000001" customHeight="1" thickBot="1">
      <c r="B5" s="881"/>
      <c r="C5" s="882"/>
      <c r="D5" s="894"/>
      <c r="E5" s="883"/>
      <c r="F5" s="894" t="s">
        <v>2589</v>
      </c>
      <c r="G5" s="895"/>
      <c r="H5" s="891">
        <f>IFERROR(H3/H4,0)</f>
        <v>0.98832675531415737</v>
      </c>
      <c r="I5" s="884"/>
      <c r="K5" s="841"/>
    </row>
    <row r="6" spans="1:13" s="837" customFormat="1" ht="15" customHeight="1">
      <c r="B6" s="838"/>
      <c r="C6" s="839"/>
      <c r="F6" s="840"/>
      <c r="K6" s="841"/>
    </row>
    <row r="7" spans="1:13" s="837" customFormat="1" ht="15" customHeight="1">
      <c r="E7" s="842"/>
      <c r="F7" s="840"/>
      <c r="K7" s="843"/>
    </row>
    <row r="8" spans="1:13" s="837" customFormat="1" ht="15" customHeight="1">
      <c r="A8" s="844"/>
      <c r="B8" s="2607" t="s">
        <v>2590</v>
      </c>
      <c r="C8" s="2608"/>
      <c r="D8" s="2608"/>
      <c r="E8" s="2609"/>
      <c r="G8" s="2610" t="s">
        <v>2591</v>
      </c>
      <c r="H8" s="2611"/>
      <c r="I8" s="2612"/>
      <c r="K8" s="843"/>
    </row>
    <row r="9" spans="1:13" ht="15" customHeight="1">
      <c r="A9" s="832"/>
      <c r="B9" s="2605" t="s">
        <v>2592</v>
      </c>
      <c r="C9" s="2605"/>
      <c r="D9" s="2605"/>
      <c r="E9" s="845">
        <f>G33</f>
        <v>3950000</v>
      </c>
      <c r="G9" s="2613" t="s">
        <v>2593</v>
      </c>
      <c r="H9" s="2613"/>
      <c r="I9" s="846">
        <f>SUMIF(Application!M554:M565,"Loan, Tax-Exempt",Application!AM554:AM565)</f>
        <v>37794904.067323655</v>
      </c>
      <c r="K9" s="847"/>
      <c r="M9" s="848"/>
    </row>
    <row r="10" spans="1:13" ht="15" customHeight="1" thickBot="1">
      <c r="A10" s="832"/>
      <c r="B10" s="2605" t="s">
        <v>2594</v>
      </c>
      <c r="C10" s="2605"/>
      <c r="D10" s="2605"/>
      <c r="E10" s="846">
        <f>G47</f>
        <v>14958036</v>
      </c>
      <c r="G10" s="2617" t="s">
        <v>2595</v>
      </c>
      <c r="H10" s="2617"/>
      <c r="I10" s="924">
        <f>'Basis &amp; Credits'!AB78</f>
        <v>0</v>
      </c>
      <c r="M10" s="848"/>
    </row>
    <row r="11" spans="1:13" ht="15" customHeight="1">
      <c r="A11" s="832"/>
      <c r="B11" s="2621" t="s">
        <v>2596</v>
      </c>
      <c r="C11" s="2622"/>
      <c r="D11" s="2623"/>
      <c r="E11" s="846">
        <f>SUM(E12,E13)</f>
        <v>1170000</v>
      </c>
      <c r="G11" s="2620" t="s">
        <v>2597</v>
      </c>
      <c r="H11" s="2620"/>
      <c r="I11" s="923">
        <f>I9+I10</f>
        <v>37794904.067323655</v>
      </c>
      <c r="M11" s="848"/>
    </row>
    <row r="12" spans="1:13" ht="15" customHeight="1">
      <c r="A12" s="849"/>
      <c r="B12" s="2606" t="s">
        <v>2598</v>
      </c>
      <c r="C12" s="2606"/>
      <c r="D12" s="2606"/>
      <c r="E12" s="948">
        <f>G56</f>
        <v>390000</v>
      </c>
      <c r="M12" s="848"/>
    </row>
    <row r="13" spans="1:13" ht="15" customHeight="1">
      <c r="A13" s="835"/>
      <c r="B13" s="2606" t="s">
        <v>2599</v>
      </c>
      <c r="C13" s="2606"/>
      <c r="D13" s="2606"/>
      <c r="E13" s="948">
        <f>G65</f>
        <v>780000</v>
      </c>
      <c r="G13" s="2610" t="s">
        <v>2600</v>
      </c>
      <c r="H13" s="2611"/>
      <c r="I13" s="2612"/>
      <c r="M13" s="848"/>
    </row>
    <row r="14" spans="1:13" ht="15" customHeight="1">
      <c r="A14" s="835"/>
      <c r="B14" s="2621" t="s">
        <v>2601</v>
      </c>
      <c r="C14" s="2622"/>
      <c r="D14" s="2623"/>
      <c r="E14" s="950">
        <f>MAX(E15,E16)+E17</f>
        <v>8453000</v>
      </c>
      <c r="G14" s="2613" t="s">
        <v>1787</v>
      </c>
      <c r="H14" s="2613"/>
      <c r="I14" s="850">
        <f>15%*(AND(G120="Yes",G122&lt;&gt;""))</f>
        <v>0.15</v>
      </c>
      <c r="M14" s="848"/>
    </row>
    <row r="15" spans="1:13" ht="15" customHeight="1">
      <c r="A15" s="835"/>
      <c r="B15" s="2624" t="s">
        <v>2602</v>
      </c>
      <c r="C15" s="2625"/>
      <c r="D15" s="2626"/>
      <c r="E15" s="948">
        <f>G80</f>
        <v>2370000</v>
      </c>
      <c r="G15" s="1152" t="s">
        <v>1908</v>
      </c>
      <c r="H15" s="1152"/>
      <c r="I15" s="850">
        <f>IF(Application!AJ1032&gt;0,10%,IF(Application!AJ1036&gt;0,5%,0))</f>
        <v>0</v>
      </c>
      <c r="M15" s="848"/>
    </row>
    <row r="16" spans="1:13" ht="15" customHeight="1">
      <c r="A16" s="835"/>
      <c r="B16" s="2624" t="s">
        <v>2603</v>
      </c>
      <c r="C16" s="2625"/>
      <c r="D16" s="2626"/>
      <c r="E16" s="948">
        <f>G90</f>
        <v>1580000</v>
      </c>
      <c r="G16" s="2613" t="s">
        <v>2604</v>
      </c>
      <c r="H16" s="2613"/>
      <c r="I16" s="850">
        <f>G132</f>
        <v>8.6192810457516339E-2</v>
      </c>
    </row>
    <row r="17" spans="1:21" ht="15" customHeight="1" thickBot="1">
      <c r="A17" s="835"/>
      <c r="B17" s="2624" t="s">
        <v>2605</v>
      </c>
      <c r="C17" s="2625"/>
      <c r="D17" s="2626"/>
      <c r="E17" s="948">
        <f>G115</f>
        <v>6083000</v>
      </c>
      <c r="G17" s="2613" t="s">
        <v>2606</v>
      </c>
      <c r="H17" s="2613"/>
      <c r="I17" s="850">
        <f>IF(AND(G139="Yes",OR(G136,G137)),IF(G143&gt;15%,15%,G143),0)</f>
        <v>0</v>
      </c>
    </row>
    <row r="18" spans="1:21" ht="15" customHeight="1">
      <c r="A18" s="832"/>
      <c r="B18" s="2616" t="s">
        <v>2607</v>
      </c>
      <c r="C18" s="2616"/>
      <c r="D18" s="2616"/>
      <c r="E18" s="896">
        <f>SUM(E9:E11,E14)</f>
        <v>28531036</v>
      </c>
      <c r="G18" s="922" t="s">
        <v>2608</v>
      </c>
      <c r="H18" s="922"/>
      <c r="I18" s="897">
        <f>I11-((I11*I14)+(I11*I15)+(I11*I16)+(I11*I17))</f>
        <v>28868019.454690266</v>
      </c>
      <c r="M18" s="851">
        <f>SUM(Cdlac[Quantity])</f>
        <v>79</v>
      </c>
      <c r="O18" s="870" t="s">
        <v>929</v>
      </c>
      <c r="P18" s="830">
        <f>MATCH(Application!T189,Application!CB160:CB217,0)</f>
        <v>1</v>
      </c>
      <c r="T18" s="851">
        <f>SUM(Cdlac[Population])</f>
        <v>40</v>
      </c>
    </row>
    <row r="19" spans="1:21" ht="15" customHeight="1">
      <c r="A19" s="832"/>
      <c r="B19" s="832"/>
      <c r="C19" s="832"/>
      <c r="D19" s="832"/>
      <c r="E19" s="832"/>
      <c r="L19" s="830" t="s">
        <v>2609</v>
      </c>
      <c r="M19" s="830" t="s">
        <v>2610</v>
      </c>
      <c r="N19" s="830" t="s">
        <v>2611</v>
      </c>
      <c r="O19" s="830" t="s">
        <v>2612</v>
      </c>
      <c r="P19" s="830" t="s">
        <v>2613</v>
      </c>
      <c r="Q19" s="830" t="s">
        <v>2614</v>
      </c>
      <c r="R19" s="830" t="s">
        <v>2615</v>
      </c>
      <c r="S19" s="830" t="s">
        <v>2616</v>
      </c>
      <c r="T19" s="830" t="s">
        <v>2617</v>
      </c>
      <c r="U19" s="830" t="s">
        <v>992</v>
      </c>
    </row>
    <row r="20" spans="1:21" ht="15" customHeight="1">
      <c r="B20" s="852" t="str">
        <f>B9</f>
        <v>A. Unit Production Benefit</v>
      </c>
      <c r="C20" s="853"/>
      <c r="D20" s="853"/>
      <c r="E20" s="853"/>
      <c r="F20" s="853"/>
      <c r="G20" s="853"/>
      <c r="H20" s="853"/>
      <c r="I20" s="854"/>
      <c r="L20" s="830">
        <f>IFERROR(MIN(4,MATCH(Application!B718,UnitSizes,0)-1),"")</f>
        <v>1</v>
      </c>
      <c r="M20" s="851">
        <f>Application!G718</f>
        <v>40</v>
      </c>
      <c r="N20" s="857">
        <f>Application!AC718</f>
        <v>0.3</v>
      </c>
      <c r="O20" s="857">
        <f>IF(Cdlac[[#This Row],[Quantity]]&gt;0,IF(Cdlac[[#This Row],[Federal]],30%,IF(AND(OR(NOT($G$38),$G$38=""),$G$43),40%,Cdlac[[#This Row],[iAMI]])),"")</f>
        <v>0.3</v>
      </c>
      <c r="P20" s="851" cm="1">
        <f t="array" ref="P20">IF(Cdlac[[#This Row],[Quantity]]&gt;0,INDEX(TcacRents,$P$18,Cdlac[[#This Row],[Bedrooms]]+1)*Cdlac[[#This Row],[AMI]],"")</f>
        <v>898.8</v>
      </c>
      <c r="Q20" s="947"/>
      <c r="R20" s="851" cm="1">
        <f t="array" ref="R20">IF(Cdlac[[#This Row],[Quantity]]&gt;0,INDEX(HudFmrs,$P$18,Cdlac[[#This Row],[Bedrooms]]+1),"")</f>
        <v>2201</v>
      </c>
      <c r="S20" s="851">
        <f>IF(Cdlac[[#This Row],[Quantity]]&gt;0,MAX(0,Cdlac[[#This Row],[Fair Market Rent]]-IF(AND($G$37,$G$38,$G$38&lt;&gt;"",NOT(Cdlac[[#This Row],[Federal]]),Cdlac[[#This Row],[Preservation Rent]]&lt;&gt;""),Cdlac[[#This Row],[Preservation Rent]],Cdlac[[#This Row],[Restricted Rent]])),"")</f>
        <v>1302.2</v>
      </c>
      <c r="T20" s="830">
        <f>IF(Cdlac[[#This Row],[Quantity]]&gt;0,AND(Application!AK718&lt;&gt;"N/A",Application!AK718&lt;&gt;"")*Cdlac[[#This Row],[Quantity]],"")</f>
        <v>40</v>
      </c>
      <c r="U20" s="830" t="b">
        <f>AND('Subsidy Contract Calculation'!F4&gt;0,OR('Subsidy Contract Calculation'!C4="Federal",'Subsidy Contract Calculation'!C4="Local - Approved by ED"),Cdlac[[#This Row],[Quantity]]&gt;0)</f>
        <v>1</v>
      </c>
    </row>
    <row r="21" spans="1:21" ht="15" customHeight="1">
      <c r="A21" s="832"/>
      <c r="B21" s="832"/>
      <c r="I21" s="855"/>
      <c r="L21" s="830">
        <f>IFERROR(MIN(4,MATCH(Application!B719,UnitSizes,0)-1),"")</f>
        <v>1</v>
      </c>
      <c r="M21" s="851">
        <f>Application!G719</f>
        <v>12</v>
      </c>
      <c r="N21" s="857">
        <f>Application!AC719</f>
        <v>0.4</v>
      </c>
      <c r="O21" s="857">
        <f>IF(Cdlac[[#This Row],[Quantity]]&gt;0,IF(Cdlac[[#This Row],[Federal]],30%,IF(AND(OR(NOT($G$38),$G$38=""),$G$43),40%,Cdlac[[#This Row],[iAMI]])),"")</f>
        <v>0.4</v>
      </c>
      <c r="P21" s="851" cm="1">
        <f t="array" ref="P21">IF(Cdlac[[#This Row],[Quantity]]&gt;0,INDEX(TcacRents,$P$18,Cdlac[[#This Row],[Bedrooms]]+1)*Cdlac[[#This Row],[AMI]],"")</f>
        <v>1198.4000000000001</v>
      </c>
      <c r="Q21" s="947"/>
      <c r="R21" s="851" cm="1">
        <f t="array" ref="R21">IF(Cdlac[[#This Row],[Quantity]]&gt;0,INDEX(HudFmrs,$P$18,Cdlac[[#This Row],[Bedrooms]]+1),"")</f>
        <v>2201</v>
      </c>
      <c r="S21" s="851">
        <f>IF(Cdlac[[#This Row],[Quantity]]&gt;0,MAX(0,Cdlac[[#This Row],[Fair Market Rent]]-IF(AND($G$37,$G$38,$G$38&lt;&gt;"",NOT(Cdlac[[#This Row],[Federal]]),Cdlac[[#This Row],[Preservation Rent]]&lt;&gt;""),Cdlac[[#This Row],[Preservation Rent]],Cdlac[[#This Row],[Restricted Rent]])),"")</f>
        <v>1002.5999999999999</v>
      </c>
      <c r="T21" s="830">
        <f>IF(Cdlac[[#This Row],[Quantity]]&gt;0,AND(Application!AK719&lt;&gt;"N/A",Application!AK719&lt;&gt;"")*Cdlac[[#This Row],[Quantity]],"")</f>
        <v>0</v>
      </c>
      <c r="U21" s="830" t="b">
        <f>AND('Subsidy Contract Calculation'!F5&gt;0,OR('Subsidy Contract Calculation'!C5="Federal",'Subsidy Contract Calculation'!C5="Local - Approved by ED"),Cdlac[[#This Row],[Quantity]]&gt;0)</f>
        <v>0</v>
      </c>
    </row>
    <row r="22" spans="1:21" ht="15" customHeight="1">
      <c r="A22" s="835"/>
      <c r="C22" s="2614" t="s">
        <v>2618</v>
      </c>
      <c r="D22" s="2614" t="s">
        <v>2619</v>
      </c>
      <c r="E22" s="2614" t="s">
        <v>2620</v>
      </c>
      <c r="F22" s="2614" t="s">
        <v>2621</v>
      </c>
      <c r="G22" s="2614" t="s">
        <v>2622</v>
      </c>
      <c r="H22" s="856"/>
      <c r="I22" s="855"/>
      <c r="L22" s="830">
        <f>IFERROR(MIN(4,MATCH(Application!B720,UnitSizes,0)-1),"")</f>
        <v>1</v>
      </c>
      <c r="M22" s="851">
        <f>Application!G720</f>
        <v>27</v>
      </c>
      <c r="N22" s="857">
        <f>Application!AC720</f>
        <v>0.5</v>
      </c>
      <c r="O22" s="857">
        <f>IF(Cdlac[[#This Row],[Quantity]]&gt;0,IF(Cdlac[[#This Row],[Federal]],30%,IF(AND(OR(NOT($G$38),$G$38=""),$G$43),40%,Cdlac[[#This Row],[iAMI]])),"")</f>
        <v>0.5</v>
      </c>
      <c r="P22" s="851" cm="1">
        <f t="array" ref="P22">IF(Cdlac[[#This Row],[Quantity]]&gt;0,INDEX(TcacRents,$P$18,Cdlac[[#This Row],[Bedrooms]]+1)*Cdlac[[#This Row],[AMI]],"")</f>
        <v>1498</v>
      </c>
      <c r="Q22" s="947"/>
      <c r="R22" s="851" cm="1">
        <f t="array" ref="R22">IF(Cdlac[[#This Row],[Quantity]]&gt;0,INDEX(HudFmrs,$P$18,Cdlac[[#This Row],[Bedrooms]]+1),"")</f>
        <v>2201</v>
      </c>
      <c r="S22" s="851">
        <f>IF(Cdlac[[#This Row],[Quantity]]&gt;0,MAX(0,Cdlac[[#This Row],[Fair Market Rent]]-IF(AND($G$37,$G$38,$G$38&lt;&gt;"",NOT(Cdlac[[#This Row],[Federal]]),Cdlac[[#This Row],[Preservation Rent]]&lt;&gt;""),Cdlac[[#This Row],[Preservation Rent]],Cdlac[[#This Row],[Restricted Rent]])),"")</f>
        <v>703</v>
      </c>
      <c r="T22" s="830">
        <f>IF(Cdlac[[#This Row],[Quantity]]&gt;0,AND(Application!AK720&lt;&gt;"N/A",Application!AK720&lt;&gt;"")*Cdlac[[#This Row],[Quantity]],"")</f>
        <v>0</v>
      </c>
      <c r="U22" s="830" t="b">
        <f>AND('Subsidy Contract Calculation'!F6&gt;0,OR('Subsidy Contract Calculation'!C6="Federal",'Subsidy Contract Calculation'!C6="Local - Approved by ED"),Cdlac[[#This Row],[Quantity]]&gt;0)</f>
        <v>0</v>
      </c>
    </row>
    <row r="23" spans="1:21" ht="15" customHeight="1">
      <c r="A23" s="835"/>
      <c r="C23" s="2615"/>
      <c r="D23" s="2615"/>
      <c r="E23" s="2615"/>
      <c r="F23" s="2615"/>
      <c r="G23" s="2615"/>
      <c r="H23" s="856"/>
      <c r="I23" s="855"/>
      <c r="L23" s="830" t="str">
        <f>IFERROR(MIN(4,MATCH(Application!B721,UnitSizes,0)-1),"")</f>
        <v/>
      </c>
      <c r="M23" s="851">
        <f>Application!G721</f>
        <v>0</v>
      </c>
      <c r="N23" s="857">
        <f>Application!AC721</f>
        <v>0</v>
      </c>
      <c r="O23" s="857" t="str">
        <f>IF(Cdlac[[#This Row],[Quantity]]&gt;0,IF(Cdlac[[#This Row],[Federal]],30%,IF(AND(OR(NOT($G$38),$G$38=""),$G$43),40%,Cdlac[[#This Row],[iAMI]])),"")</f>
        <v/>
      </c>
      <c r="P23" s="851" t="str" cm="1">
        <f t="array" ref="P23">IF(Cdlac[[#This Row],[Quantity]]&gt;0,INDEX(TcacRents,$P$18,Cdlac[[#This Row],[Bedrooms]]+1)*Cdlac[[#This Row],[AMI]],"")</f>
        <v/>
      </c>
      <c r="Q23" s="947"/>
      <c r="R23" s="851" t="str" cm="1">
        <f t="array" ref="R23">IF(Cdlac[[#This Row],[Quantity]]&gt;0,INDEX(HudFmrs,$P$18,Cdlac[[#This Row],[Bedrooms]]+1),"")</f>
        <v/>
      </c>
      <c r="S23" s="851" t="str">
        <f>IF(Cdlac[[#This Row],[Quantity]]&gt;0,MAX(0,Cdlac[[#This Row],[Fair Market Rent]]-IF(AND($G$37,$G$38,$G$38&lt;&gt;"",NOT(Cdlac[[#This Row],[Federal]]),Cdlac[[#This Row],[Preservation Rent]]&lt;&gt;""),Cdlac[[#This Row],[Preservation Rent]],Cdlac[[#This Row],[Restricted Rent]])),"")</f>
        <v/>
      </c>
      <c r="T23" s="830" t="str">
        <f>IF(Cdlac[[#This Row],[Quantity]]&gt;0,AND(Application!AK721&lt;&gt;"N/A",Application!AK721&lt;&gt;"")*Cdlac[[#This Row],[Quantity]],"")</f>
        <v/>
      </c>
      <c r="U23" s="830" t="b">
        <f>AND('Subsidy Contract Calculation'!F7&gt;0,OR('Subsidy Contract Calculation'!C7="Federal",'Subsidy Contract Calculation'!C7="Local - Approved by ED"),Cdlac[[#This Row],[Quantity]]&gt;0)</f>
        <v>0</v>
      </c>
    </row>
    <row r="24" spans="1:21" ht="15" customHeight="1">
      <c r="C24" s="858">
        <v>0</v>
      </c>
      <c r="D24" s="859">
        <v>0.9</v>
      </c>
      <c r="E24" s="858">
        <f>SUMIFS(Cdlac[Quantity],Cdlac[Bedrooms],C24)</f>
        <v>0</v>
      </c>
      <c r="F24" s="858">
        <f>E24</f>
        <v>0</v>
      </c>
      <c r="G24" s="858">
        <f>D24*F24</f>
        <v>0</v>
      </c>
      <c r="L24" s="830" t="str">
        <f>IFERROR(MIN(4,MATCH(Application!B722,UnitSizes,0)-1),"")</f>
        <v/>
      </c>
      <c r="M24" s="851">
        <f>Application!G722</f>
        <v>0</v>
      </c>
      <c r="N24" s="857">
        <f>Application!AC722</f>
        <v>0</v>
      </c>
      <c r="O24" s="857" t="str">
        <f>IF(Cdlac[[#This Row],[Quantity]]&gt;0,IF(Cdlac[[#This Row],[Federal]],30%,IF(AND(OR(NOT($G$38),$G$38=""),$G$43),40%,Cdlac[[#This Row],[iAMI]])),"")</f>
        <v/>
      </c>
      <c r="P24" s="851" t="str" cm="1">
        <f t="array" ref="P24">IF(Cdlac[[#This Row],[Quantity]]&gt;0,INDEX(TcacRents,$P$18,Cdlac[[#This Row],[Bedrooms]]+1)*Cdlac[[#This Row],[AMI]],"")</f>
        <v/>
      </c>
      <c r="Q24" s="947"/>
      <c r="R24" s="851" t="str" cm="1">
        <f t="array" ref="R24">IF(Cdlac[[#This Row],[Quantity]]&gt;0,INDEX(HudFmrs,$P$18,Cdlac[[#This Row],[Bedrooms]]+1),"")</f>
        <v/>
      </c>
      <c r="S24" s="851" t="str">
        <f>IF(Cdlac[[#This Row],[Quantity]]&gt;0,MAX(0,Cdlac[[#This Row],[Fair Market Rent]]-IF(AND($G$37,$G$38,$G$38&lt;&gt;"",NOT(Cdlac[[#This Row],[Federal]]),Cdlac[[#This Row],[Preservation Rent]]&lt;&gt;""),Cdlac[[#This Row],[Preservation Rent]],Cdlac[[#This Row],[Restricted Rent]])),"")</f>
        <v/>
      </c>
      <c r="T24" s="830" t="str">
        <f>IF(Cdlac[[#This Row],[Quantity]]&gt;0,AND(Application!AK722&lt;&gt;"N/A",Application!AK722&lt;&gt;"")*Cdlac[[#This Row],[Quantity]],"")</f>
        <v/>
      </c>
      <c r="U24" s="830" t="b">
        <f>AND('Subsidy Contract Calculation'!F8&gt;0,OR('Subsidy Contract Calculation'!C8="Federal",'Subsidy Contract Calculation'!C8="Local - Approved by ED"),Cdlac[[#This Row],[Quantity]]&gt;0)</f>
        <v>0</v>
      </c>
    </row>
    <row r="25" spans="1:21" ht="15" customHeight="1">
      <c r="C25" s="858">
        <v>1</v>
      </c>
      <c r="D25" s="859">
        <v>1</v>
      </c>
      <c r="E25" s="858">
        <f>SUMIFS(Cdlac[Quantity],Cdlac[Bedrooms],C25)</f>
        <v>79</v>
      </c>
      <c r="F25" s="858">
        <f>E25</f>
        <v>79</v>
      </c>
      <c r="G25" s="858">
        <f>D25*F25</f>
        <v>79</v>
      </c>
      <c r="L25" s="830" t="str">
        <f>IFERROR(MIN(4,MATCH(Application!B723,UnitSizes,0)-1),"")</f>
        <v/>
      </c>
      <c r="M25" s="851">
        <f>Application!G723</f>
        <v>0</v>
      </c>
      <c r="N25" s="857">
        <f>Application!AC723</f>
        <v>0</v>
      </c>
      <c r="O25" s="857" t="str">
        <f>IF(Cdlac[[#This Row],[Quantity]]&gt;0,IF(Cdlac[[#This Row],[Federal]],30%,IF(AND(OR(NOT($G$38),$G$38=""),$G$43),40%,Cdlac[[#This Row],[iAMI]])),"")</f>
        <v/>
      </c>
      <c r="P25" s="851" t="str" cm="1">
        <f t="array" ref="P25">IF(Cdlac[[#This Row],[Quantity]]&gt;0,INDEX(TcacRents,$P$18,Cdlac[[#This Row],[Bedrooms]]+1)*Cdlac[[#This Row],[AMI]],"")</f>
        <v/>
      </c>
      <c r="Q25" s="947"/>
      <c r="R25" s="851" t="str" cm="1">
        <f t="array" ref="R25">IF(Cdlac[[#This Row],[Quantity]]&gt;0,INDEX(HudFmrs,$P$18,Cdlac[[#This Row],[Bedrooms]]+1),"")</f>
        <v/>
      </c>
      <c r="S25" s="851" t="str">
        <f>IF(Cdlac[[#This Row],[Quantity]]&gt;0,MAX(0,Cdlac[[#This Row],[Fair Market Rent]]-IF(AND($G$37,$G$38,$G$38&lt;&gt;"",NOT(Cdlac[[#This Row],[Federal]]),Cdlac[[#This Row],[Preservation Rent]]&lt;&gt;""),Cdlac[[#This Row],[Preservation Rent]],Cdlac[[#This Row],[Restricted Rent]])),"")</f>
        <v/>
      </c>
      <c r="T25" s="830" t="str">
        <f>IF(Cdlac[[#This Row],[Quantity]]&gt;0,AND(Application!AK723&lt;&gt;"N/A",Application!AK723&lt;&gt;"")*Cdlac[[#This Row],[Quantity]],"")</f>
        <v/>
      </c>
      <c r="U25" s="830" t="b">
        <f>AND('Subsidy Contract Calculation'!F9&gt;0,OR('Subsidy Contract Calculation'!C9="Federal",'Subsidy Contract Calculation'!C9="Local - Approved by ED"),Cdlac[[#This Row],[Quantity]]&gt;0)</f>
        <v>0</v>
      </c>
    </row>
    <row r="26" spans="1:21" ht="15" customHeight="1">
      <c r="A26" s="860"/>
      <c r="C26" s="861">
        <v>2</v>
      </c>
      <c r="D26" s="859">
        <v>1.25</v>
      </c>
      <c r="E26" s="858">
        <f>SUMIFS(Cdlac[Quantity],Cdlac[Bedrooms],C26)</f>
        <v>0</v>
      </c>
      <c r="F26" s="861">
        <f>SUM(E26:E28)-SUM(F27:F28)</f>
        <v>0</v>
      </c>
      <c r="G26" s="858">
        <f>D26*F26</f>
        <v>0</v>
      </c>
      <c r="H26" s="860"/>
      <c r="I26" s="860"/>
      <c r="L26" s="830" t="str">
        <f>IFERROR(MIN(4,MATCH(Application!B724,UnitSizes,0)-1),"")</f>
        <v/>
      </c>
      <c r="M26" s="851">
        <f>Application!G724</f>
        <v>0</v>
      </c>
      <c r="N26" s="857">
        <f>Application!AC724</f>
        <v>0</v>
      </c>
      <c r="O26" s="857" t="str">
        <f>IF(Cdlac[[#This Row],[Quantity]]&gt;0,IF(Cdlac[[#This Row],[Federal]],30%,IF(AND(OR(NOT($G$38),$G$38=""),$G$43),40%,Cdlac[[#This Row],[iAMI]])),"")</f>
        <v/>
      </c>
      <c r="P26" s="851" t="str" cm="1">
        <f t="array" ref="P26">IF(Cdlac[[#This Row],[Quantity]]&gt;0,INDEX(TcacRents,$P$18,Cdlac[[#This Row],[Bedrooms]]+1)*Cdlac[[#This Row],[AMI]],"")</f>
        <v/>
      </c>
      <c r="Q26" s="947"/>
      <c r="R26" s="851" t="str" cm="1">
        <f t="array" ref="R26">IF(Cdlac[[#This Row],[Quantity]]&gt;0,INDEX(HudFmrs,$P$18,Cdlac[[#This Row],[Bedrooms]]+1),"")</f>
        <v/>
      </c>
      <c r="S26" s="851" t="str">
        <f>IF(Cdlac[[#This Row],[Quantity]]&gt;0,MAX(0,Cdlac[[#This Row],[Fair Market Rent]]-IF(AND($G$37,$G$38,$G$38&lt;&gt;"",NOT(Cdlac[[#This Row],[Federal]]),Cdlac[[#This Row],[Preservation Rent]]&lt;&gt;""),Cdlac[[#This Row],[Preservation Rent]],Cdlac[[#This Row],[Restricted Rent]])),"")</f>
        <v/>
      </c>
      <c r="T26" s="830" t="str">
        <f>IF(Cdlac[[#This Row],[Quantity]]&gt;0,AND(Application!AK724&lt;&gt;"N/A",Application!AK724&lt;&gt;"")*Cdlac[[#This Row],[Quantity]],"")</f>
        <v/>
      </c>
      <c r="U26" s="830" t="b">
        <f>AND('Subsidy Contract Calculation'!F10&gt;0,OR('Subsidy Contract Calculation'!C10="Federal",'Subsidy Contract Calculation'!C10="Local - Approved by ED"),Cdlac[[#This Row],[Quantity]]&gt;0)</f>
        <v>0</v>
      </c>
    </row>
    <row r="27" spans="1:21" ht="15" customHeight="1">
      <c r="A27" s="860"/>
      <c r="C27" s="861">
        <v>3</v>
      </c>
      <c r="D27" s="859">
        <f>1.5+0.25*0</f>
        <v>1.5</v>
      </c>
      <c r="E27" s="858">
        <f>SUMIFS(Cdlac[Quantity],Cdlac[Bedrooms],C27)</f>
        <v>0</v>
      </c>
      <c r="F27" s="861">
        <f>MIN(E27,ROUNDDOWN(E29*30%,0))</f>
        <v>0</v>
      </c>
      <c r="G27" s="858">
        <f>D27*F27</f>
        <v>0</v>
      </c>
      <c r="H27" s="860"/>
      <c r="I27" s="860"/>
      <c r="L27" s="830" t="str">
        <f>IFERROR(MIN(4,MATCH(Application!B725,UnitSizes,0)-1),"")</f>
        <v/>
      </c>
      <c r="M27" s="851">
        <f>Application!G725</f>
        <v>0</v>
      </c>
      <c r="N27" s="857">
        <f>Application!AC725</f>
        <v>0</v>
      </c>
      <c r="O27" s="857" t="str">
        <f>IF(Cdlac[[#This Row],[Quantity]]&gt;0,IF(Cdlac[[#This Row],[Federal]],30%,IF(AND(OR(NOT($G$38),$G$38=""),$G$43),40%,Cdlac[[#This Row],[iAMI]])),"")</f>
        <v/>
      </c>
      <c r="P27" s="851" t="str" cm="1">
        <f t="array" ref="P27">IF(Cdlac[[#This Row],[Quantity]]&gt;0,INDEX(TcacRents,$P$18,Cdlac[[#This Row],[Bedrooms]]+1)*Cdlac[[#This Row],[AMI]],"")</f>
        <v/>
      </c>
      <c r="Q27" s="947"/>
      <c r="R27" s="851" t="str" cm="1">
        <f t="array" ref="R27">IF(Cdlac[[#This Row],[Quantity]]&gt;0,INDEX(HudFmrs,$P$18,Cdlac[[#This Row],[Bedrooms]]+1),"")</f>
        <v/>
      </c>
      <c r="S27" s="851" t="str">
        <f>IF(Cdlac[[#This Row],[Quantity]]&gt;0,MAX(0,Cdlac[[#This Row],[Fair Market Rent]]-IF(AND($G$37,$G$38,$G$38&lt;&gt;"",NOT(Cdlac[[#This Row],[Federal]]),Cdlac[[#This Row],[Preservation Rent]]&lt;&gt;""),Cdlac[[#This Row],[Preservation Rent]],Cdlac[[#This Row],[Restricted Rent]])),"")</f>
        <v/>
      </c>
      <c r="T27" s="830" t="str">
        <f>IF(Cdlac[[#This Row],[Quantity]]&gt;0,AND(Application!AK725&lt;&gt;"N/A",Application!AK725&lt;&gt;"")*Cdlac[[#This Row],[Quantity]],"")</f>
        <v/>
      </c>
      <c r="U27" s="830" t="b">
        <f>AND('Subsidy Contract Calculation'!F11&gt;0,OR('Subsidy Contract Calculation'!C11="Federal",'Subsidy Contract Calculation'!C11="Local - Approved by ED"),Cdlac[[#This Row],[Quantity]]&gt;0)</f>
        <v>0</v>
      </c>
    </row>
    <row r="28" spans="1:21" ht="15" customHeight="1" thickBot="1">
      <c r="A28" s="860"/>
      <c r="C28" s="871">
        <v>4</v>
      </c>
      <c r="D28" s="872">
        <f>1.75+0.25*0</f>
        <v>1.75</v>
      </c>
      <c r="E28" s="873">
        <f>SUMIFS(Cdlac[Quantity],Cdlac[Bedrooms],C28)</f>
        <v>0</v>
      </c>
      <c r="F28" s="871">
        <f>MIN(E28,ROUNDDOWN(E29*10%,0))</f>
        <v>0</v>
      </c>
      <c r="G28" s="873">
        <f>D28*F28</f>
        <v>0</v>
      </c>
      <c r="H28" s="860"/>
      <c r="I28" s="860"/>
      <c r="L28" s="830" t="str">
        <f>IFERROR(MIN(4,MATCH(Application!B726,UnitSizes,0)-1),"")</f>
        <v/>
      </c>
      <c r="M28" s="851">
        <f>Application!G726</f>
        <v>0</v>
      </c>
      <c r="N28" s="857">
        <f>Application!AC726</f>
        <v>0</v>
      </c>
      <c r="O28" s="857" t="str">
        <f>IF(Cdlac[[#This Row],[Quantity]]&gt;0,IF(Cdlac[[#This Row],[Federal]],30%,IF(AND(OR(NOT($G$38),$G$38=""),$G$43),40%,Cdlac[[#This Row],[iAMI]])),"")</f>
        <v/>
      </c>
      <c r="P28" s="851" t="str" cm="1">
        <f t="array" ref="P28">IF(Cdlac[[#This Row],[Quantity]]&gt;0,INDEX(TcacRents,$P$18,Cdlac[[#This Row],[Bedrooms]]+1)*Cdlac[[#This Row],[AMI]],"")</f>
        <v/>
      </c>
      <c r="Q28" s="947"/>
      <c r="R28" s="851" t="str" cm="1">
        <f t="array" ref="R28">IF(Cdlac[[#This Row],[Quantity]]&gt;0,INDEX(HudFmrs,$P$18,Cdlac[[#This Row],[Bedrooms]]+1),"")</f>
        <v/>
      </c>
      <c r="S28" s="851" t="str">
        <f>IF(Cdlac[[#This Row],[Quantity]]&gt;0,MAX(0,Cdlac[[#This Row],[Fair Market Rent]]-IF(AND($G$37,$G$38,$G$38&lt;&gt;"",NOT(Cdlac[[#This Row],[Federal]]),Cdlac[[#This Row],[Preservation Rent]]&lt;&gt;""),Cdlac[[#This Row],[Preservation Rent]],Cdlac[[#This Row],[Restricted Rent]])),"")</f>
        <v/>
      </c>
      <c r="T28" s="830" t="str">
        <f>IF(Cdlac[[#This Row],[Quantity]]&gt;0,AND(Application!AK726&lt;&gt;"N/A",Application!AK726&lt;&gt;"")*Cdlac[[#This Row],[Quantity]],"")</f>
        <v/>
      </c>
      <c r="U28" s="830" t="b">
        <f>AND('Subsidy Contract Calculation'!F12&gt;0,OR('Subsidy Contract Calculation'!C12="Federal",'Subsidy Contract Calculation'!C12="Local - Approved by ED"),Cdlac[[#This Row],[Quantity]]&gt;0)</f>
        <v>0</v>
      </c>
    </row>
    <row r="29" spans="1:21" ht="15" customHeight="1">
      <c r="A29" s="860"/>
      <c r="C29" s="2628" t="s">
        <v>1925</v>
      </c>
      <c r="D29" s="2629"/>
      <c r="E29" s="874">
        <f>SUM(E24:E28)</f>
        <v>79</v>
      </c>
      <c r="F29" s="874">
        <f>SUM(F24:F28)</f>
        <v>79</v>
      </c>
      <c r="G29" s="875">
        <f>SUMPRODUCT(D24:D28,F24:F28)</f>
        <v>79</v>
      </c>
      <c r="H29" s="860"/>
      <c r="I29" s="860"/>
      <c r="L29" s="830" t="str">
        <f>IFERROR(MIN(4,MATCH(Application!B727,UnitSizes,0)-1),"")</f>
        <v/>
      </c>
      <c r="M29" s="851">
        <f>Application!G727</f>
        <v>0</v>
      </c>
      <c r="N29" s="857">
        <f>Application!AC727</f>
        <v>0</v>
      </c>
      <c r="O29" s="857" t="str">
        <f>IF(Cdlac[[#This Row],[Quantity]]&gt;0,IF(Cdlac[[#This Row],[Federal]],30%,IF(AND(OR(NOT($G$38),$G$38=""),$G$43),40%,Cdlac[[#This Row],[iAMI]])),"")</f>
        <v/>
      </c>
      <c r="P29" s="851" t="str" cm="1">
        <f t="array" ref="P29">IF(Cdlac[[#This Row],[Quantity]]&gt;0,INDEX(TcacRents,$P$18,Cdlac[[#This Row],[Bedrooms]]+1)*Cdlac[[#This Row],[AMI]],"")</f>
        <v/>
      </c>
      <c r="Q29" s="947"/>
      <c r="R29" s="851" t="str" cm="1">
        <f t="array" ref="R29">IF(Cdlac[[#This Row],[Quantity]]&gt;0,INDEX(HudFmrs,$P$18,Cdlac[[#This Row],[Bedrooms]]+1),"")</f>
        <v/>
      </c>
      <c r="S29" s="851" t="str">
        <f>IF(Cdlac[[#This Row],[Quantity]]&gt;0,MAX(0,Cdlac[[#This Row],[Fair Market Rent]]-IF(AND($G$37,$G$38,$G$38&lt;&gt;"",NOT(Cdlac[[#This Row],[Federal]]),Cdlac[[#This Row],[Preservation Rent]]&lt;&gt;""),Cdlac[[#This Row],[Preservation Rent]],Cdlac[[#This Row],[Restricted Rent]])),"")</f>
        <v/>
      </c>
      <c r="T29" s="830" t="str">
        <f>IF(Cdlac[[#This Row],[Quantity]]&gt;0,AND(Application!AK727&lt;&gt;"N/A",Application!AK727&lt;&gt;"")*Cdlac[[#This Row],[Quantity]],"")</f>
        <v/>
      </c>
      <c r="U29" s="830" t="b">
        <f>AND('Subsidy Contract Calculation'!F13&gt;0,OR('Subsidy Contract Calculation'!C13="Federal",'Subsidy Contract Calculation'!C13="Local - Approved by ED"),Cdlac[[#This Row],[Quantity]]&gt;0)</f>
        <v>0</v>
      </c>
    </row>
    <row r="30" spans="1:21" ht="15" customHeight="1">
      <c r="A30" s="860"/>
      <c r="C30" s="860"/>
      <c r="D30" s="860"/>
      <c r="E30" s="860"/>
      <c r="F30" s="860"/>
      <c r="G30" s="860"/>
      <c r="H30" s="860"/>
      <c r="I30" s="860"/>
      <c r="L30" s="830" t="str">
        <f>IFERROR(MIN(4,MATCH(Application!B728,UnitSizes,0)-1),"")</f>
        <v/>
      </c>
      <c r="M30" s="851">
        <f>Application!G728</f>
        <v>0</v>
      </c>
      <c r="N30" s="857">
        <f>Application!AC728</f>
        <v>0</v>
      </c>
      <c r="O30" s="857" t="str">
        <f>IF(Cdlac[[#This Row],[Quantity]]&gt;0,IF(Cdlac[[#This Row],[Federal]],30%,IF(AND(OR(NOT($G$38),$G$38=""),$G$43),40%,Cdlac[[#This Row],[iAMI]])),"")</f>
        <v/>
      </c>
      <c r="P30" s="851" t="str" cm="1">
        <f t="array" ref="P30">IF(Cdlac[[#This Row],[Quantity]]&gt;0,INDEX(TcacRents,$P$18,Cdlac[[#This Row],[Bedrooms]]+1)*Cdlac[[#This Row],[AMI]],"")</f>
        <v/>
      </c>
      <c r="Q30" s="947"/>
      <c r="R30" s="851" t="str" cm="1">
        <f t="array" ref="R30">IF(Cdlac[[#This Row],[Quantity]]&gt;0,INDEX(HudFmrs,$P$18,Cdlac[[#This Row],[Bedrooms]]+1),"")</f>
        <v/>
      </c>
      <c r="S30" s="851" t="str">
        <f>IF(Cdlac[[#This Row],[Quantity]]&gt;0,MAX(0,Cdlac[[#This Row],[Fair Market Rent]]-IF(AND($G$37,$G$38,$G$38&lt;&gt;"",NOT(Cdlac[[#This Row],[Federal]]),Cdlac[[#This Row],[Preservation Rent]]&lt;&gt;""),Cdlac[[#This Row],[Preservation Rent]],Cdlac[[#This Row],[Restricted Rent]])),"")</f>
        <v/>
      </c>
      <c r="T30" s="830" t="str">
        <f>IF(Cdlac[[#This Row],[Quantity]]&gt;0,AND(Application!AK728&lt;&gt;"N/A",Application!AK728&lt;&gt;"")*Cdlac[[#This Row],[Quantity]],"")</f>
        <v/>
      </c>
      <c r="U30" s="830" t="b">
        <f>AND('Subsidy Contract Calculation'!F14&gt;0,OR('Subsidy Contract Calculation'!C14="Federal",'Subsidy Contract Calculation'!C14="Local - Approved by ED"),Cdlac[[#This Row],[Quantity]]&gt;0)</f>
        <v>0</v>
      </c>
    </row>
    <row r="31" spans="1:21" ht="15" customHeight="1">
      <c r="A31" s="860"/>
      <c r="E31" s="902" t="s">
        <v>2622</v>
      </c>
      <c r="G31" s="899">
        <f>G29</f>
        <v>79</v>
      </c>
      <c r="H31" s="860"/>
      <c r="I31" s="860"/>
      <c r="L31" s="830" t="str">
        <f>IFERROR(MIN(4,MATCH(Application!B729,UnitSizes,0)-1),"")</f>
        <v/>
      </c>
      <c r="M31" s="851">
        <f>Application!G729</f>
        <v>0</v>
      </c>
      <c r="N31" s="857">
        <f>Application!AC729</f>
        <v>0</v>
      </c>
      <c r="O31" s="857" t="str">
        <f>IF(Cdlac[[#This Row],[Quantity]]&gt;0,IF(Cdlac[[#This Row],[Federal]],30%,IF(AND(OR(NOT($G$38),$G$38=""),$G$43),40%,Cdlac[[#This Row],[iAMI]])),"")</f>
        <v/>
      </c>
      <c r="P31" s="851" t="str" cm="1">
        <f t="array" ref="P31">IF(Cdlac[[#This Row],[Quantity]]&gt;0,INDEX(TcacRents,$P$18,Cdlac[[#This Row],[Bedrooms]]+1)*Cdlac[[#This Row],[AMI]],"")</f>
        <v/>
      </c>
      <c r="Q31" s="947"/>
      <c r="R31" s="851" t="str" cm="1">
        <f t="array" ref="R31">IF(Cdlac[[#This Row],[Quantity]]&gt;0,INDEX(HudFmrs,$P$18,Cdlac[[#This Row],[Bedrooms]]+1),"")</f>
        <v/>
      </c>
      <c r="S31" s="851" t="str">
        <f>IF(Cdlac[[#This Row],[Quantity]]&gt;0,MAX(0,Cdlac[[#This Row],[Fair Market Rent]]-IF(AND($G$37,$G$38,$G$38&lt;&gt;"",NOT(Cdlac[[#This Row],[Federal]]),Cdlac[[#This Row],[Preservation Rent]]&lt;&gt;""),Cdlac[[#This Row],[Preservation Rent]],Cdlac[[#This Row],[Restricted Rent]])),"")</f>
        <v/>
      </c>
      <c r="T31" s="830" t="str">
        <f>IF(Cdlac[[#This Row],[Quantity]]&gt;0,AND(Application!AK729&lt;&gt;"N/A",Application!AK729&lt;&gt;"")*Cdlac[[#This Row],[Quantity]],"")</f>
        <v/>
      </c>
      <c r="U31" s="830" t="b">
        <f>AND('Subsidy Contract Calculation'!F15&gt;0,OR('Subsidy Contract Calculation'!C15="Federal",'Subsidy Contract Calculation'!C15="Local - Approved by ED"),Cdlac[[#This Row],[Quantity]]&gt;0)</f>
        <v>0</v>
      </c>
    </row>
    <row r="32" spans="1:21" ht="15" customHeight="1">
      <c r="A32" s="860"/>
      <c r="E32" s="902" t="s">
        <v>2623</v>
      </c>
      <c r="F32" s="898" t="s">
        <v>2624</v>
      </c>
      <c r="G32" s="900">
        <v>50000</v>
      </c>
      <c r="H32" s="860"/>
      <c r="I32" s="860"/>
      <c r="L32" s="830" t="str">
        <f>IFERROR(MIN(4,MATCH(Application!B730,UnitSizes,0)-1),"")</f>
        <v/>
      </c>
      <c r="M32" s="851">
        <f>Application!G730</f>
        <v>0</v>
      </c>
      <c r="N32" s="857">
        <f>Application!AC730</f>
        <v>0</v>
      </c>
      <c r="O32" s="857" t="str">
        <f>IF(Cdlac[[#This Row],[Quantity]]&gt;0,IF(Cdlac[[#This Row],[Federal]],30%,IF(AND(OR(NOT($G$38),$G$38=""),$G$43),40%,Cdlac[[#This Row],[iAMI]])),"")</f>
        <v/>
      </c>
      <c r="P32" s="851" t="str" cm="1">
        <f t="array" ref="P32">IF(Cdlac[[#This Row],[Quantity]]&gt;0,INDEX(TcacRents,$P$18,Cdlac[[#This Row],[Bedrooms]]+1)*Cdlac[[#This Row],[AMI]],"")</f>
        <v/>
      </c>
      <c r="Q32" s="947"/>
      <c r="R32" s="851" t="str" cm="1">
        <f t="array" ref="R32">IF(Cdlac[[#This Row],[Quantity]]&gt;0,INDEX(HudFmrs,$P$18,Cdlac[[#This Row],[Bedrooms]]+1),"")</f>
        <v/>
      </c>
      <c r="S32" s="851" t="str">
        <f>IF(Cdlac[[#This Row],[Quantity]]&gt;0,MAX(0,Cdlac[[#This Row],[Fair Market Rent]]-IF(AND($G$37,$G$38,$G$38&lt;&gt;"",NOT(Cdlac[[#This Row],[Federal]]),Cdlac[[#This Row],[Preservation Rent]]&lt;&gt;""),Cdlac[[#This Row],[Preservation Rent]],Cdlac[[#This Row],[Restricted Rent]])),"")</f>
        <v/>
      </c>
      <c r="T32" s="830" t="str">
        <f>IF(Cdlac[[#This Row],[Quantity]]&gt;0,AND(Application!AK730&lt;&gt;"N/A",Application!AK730&lt;&gt;"")*Cdlac[[#This Row],[Quantity]],"")</f>
        <v/>
      </c>
      <c r="U32" s="830" t="b">
        <f>AND('Subsidy Contract Calculation'!F16&gt;0,OR('Subsidy Contract Calculation'!C16="Federal",'Subsidy Contract Calculation'!C16="Local - Approved by ED"),Cdlac[[#This Row],[Quantity]]&gt;0)</f>
        <v>0</v>
      </c>
    </row>
    <row r="33" spans="1:21" ht="15" customHeight="1">
      <c r="A33" s="860"/>
      <c r="E33" s="903" t="s">
        <v>2625</v>
      </c>
      <c r="F33" s="832"/>
      <c r="G33" s="904">
        <f>G32*G31</f>
        <v>3950000</v>
      </c>
      <c r="H33" s="860"/>
      <c r="I33" s="860"/>
      <c r="L33" s="830" t="str">
        <f>IFERROR(MIN(4,MATCH(Application!B731,UnitSizes,0)-1),"")</f>
        <v/>
      </c>
      <c r="M33" s="851">
        <f>Application!G731</f>
        <v>0</v>
      </c>
      <c r="N33" s="857">
        <f>Application!AC731</f>
        <v>0</v>
      </c>
      <c r="O33" s="857" t="str">
        <f>IF(Cdlac[[#This Row],[Quantity]]&gt;0,IF(Cdlac[[#This Row],[Federal]],30%,IF(AND(OR(NOT($G$38),$G$38=""),$G$43),40%,Cdlac[[#This Row],[iAMI]])),"")</f>
        <v/>
      </c>
      <c r="P33" s="851" t="str" cm="1">
        <f t="array" ref="P33">IF(Cdlac[[#This Row],[Quantity]]&gt;0,INDEX(TcacRents,$P$18,Cdlac[[#This Row],[Bedrooms]]+1)*Cdlac[[#This Row],[AMI]],"")</f>
        <v/>
      </c>
      <c r="Q33" s="947"/>
      <c r="R33" s="851" t="str" cm="1">
        <f t="array" ref="R33">IF(Cdlac[[#This Row],[Quantity]]&gt;0,INDEX(HudFmrs,$P$18,Cdlac[[#This Row],[Bedrooms]]+1),"")</f>
        <v/>
      </c>
      <c r="S33" s="851" t="str">
        <f>IF(Cdlac[[#This Row],[Quantity]]&gt;0,MAX(0,Cdlac[[#This Row],[Fair Market Rent]]-IF(AND($G$37,$G$38,$G$38&lt;&gt;"",NOT(Cdlac[[#This Row],[Federal]]),Cdlac[[#This Row],[Preservation Rent]]&lt;&gt;""),Cdlac[[#This Row],[Preservation Rent]],Cdlac[[#This Row],[Restricted Rent]])),"")</f>
        <v/>
      </c>
      <c r="T33" s="830" t="str">
        <f>IF(Cdlac[[#This Row],[Quantity]]&gt;0,AND(Application!AK731&lt;&gt;"N/A",Application!AK731&lt;&gt;"")*Cdlac[[#This Row],[Quantity]],"")</f>
        <v/>
      </c>
      <c r="U33" s="830" t="b">
        <f>AND('Subsidy Contract Calculation'!F17&gt;0,OR('Subsidy Contract Calculation'!C17="Federal",'Subsidy Contract Calculation'!C17="Local - Approved by ED"),Cdlac[[#This Row],[Quantity]]&gt;0)</f>
        <v>0</v>
      </c>
    </row>
    <row r="34" spans="1:21" ht="15" customHeight="1">
      <c r="A34" s="860"/>
      <c r="B34" s="860"/>
      <c r="C34" s="860"/>
      <c r="D34" s="860"/>
      <c r="E34" s="860"/>
      <c r="F34" s="860"/>
      <c r="G34" s="860"/>
      <c r="H34" s="860"/>
      <c r="I34" s="860"/>
      <c r="L34" s="830" t="str">
        <f>IFERROR(MIN(4,MATCH(Application!B732,UnitSizes,0)-1),"")</f>
        <v/>
      </c>
      <c r="M34" s="851">
        <f>Application!G732</f>
        <v>0</v>
      </c>
      <c r="N34" s="857">
        <f>Application!AC732</f>
        <v>0</v>
      </c>
      <c r="O34" s="857" t="str">
        <f>IF(Cdlac[[#This Row],[Quantity]]&gt;0,IF(Cdlac[[#This Row],[Federal]],30%,IF(AND(OR(NOT($G$38),$G$38=""),$G$43),40%,Cdlac[[#This Row],[iAMI]])),"")</f>
        <v/>
      </c>
      <c r="P34" s="851" t="str" cm="1">
        <f t="array" ref="P34">IF(Cdlac[[#This Row],[Quantity]]&gt;0,INDEX(TcacRents,$P$18,Cdlac[[#This Row],[Bedrooms]]+1)*Cdlac[[#This Row],[AMI]],"")</f>
        <v/>
      </c>
      <c r="Q34" s="947"/>
      <c r="R34" s="851" t="str" cm="1">
        <f t="array" ref="R34">IF(Cdlac[[#This Row],[Quantity]]&gt;0,INDEX(HudFmrs,$P$18,Cdlac[[#This Row],[Bedrooms]]+1),"")</f>
        <v/>
      </c>
      <c r="S34" s="851" t="str">
        <f>IF(Cdlac[[#This Row],[Quantity]]&gt;0,MAX(0,Cdlac[[#This Row],[Fair Market Rent]]-IF(AND($G$37,$G$38,$G$38&lt;&gt;"",NOT(Cdlac[[#This Row],[Federal]]),Cdlac[[#This Row],[Preservation Rent]]&lt;&gt;""),Cdlac[[#This Row],[Preservation Rent]],Cdlac[[#This Row],[Restricted Rent]])),"")</f>
        <v/>
      </c>
      <c r="T34" s="830" t="str">
        <f>IF(Cdlac[[#This Row],[Quantity]]&gt;0,AND(Application!AK732&lt;&gt;"N/A",Application!AK732&lt;&gt;"")*Cdlac[[#This Row],[Quantity]],"")</f>
        <v/>
      </c>
      <c r="U34" s="830" t="b">
        <f>AND('Subsidy Contract Calculation'!F18&gt;0,OR('Subsidy Contract Calculation'!C18="Federal",'Subsidy Contract Calculation'!C18="Local - Approved by ED"),Cdlac[[#This Row],[Quantity]]&gt;0)</f>
        <v>0</v>
      </c>
    </row>
    <row r="35" spans="1:21" ht="15" customHeight="1">
      <c r="B35" s="852" t="str">
        <f>B10</f>
        <v>B. Rent Savings Benefit</v>
      </c>
      <c r="C35" s="853"/>
      <c r="D35" s="853"/>
      <c r="E35" s="853"/>
      <c r="F35" s="853"/>
      <c r="G35" s="853"/>
      <c r="H35" s="853"/>
      <c r="I35" s="854"/>
      <c r="L35" s="830" t="str">
        <f>IFERROR(MIN(4,MATCH(Application!B733,UnitSizes,0)-1),"")</f>
        <v/>
      </c>
      <c r="M35" s="851">
        <f>Application!G733</f>
        <v>0</v>
      </c>
      <c r="N35" s="857">
        <f>Application!AC733</f>
        <v>0</v>
      </c>
      <c r="O35" s="857" t="str">
        <f>IF(Cdlac[[#This Row],[Quantity]]&gt;0,IF(Cdlac[[#This Row],[Federal]],30%,IF(AND(OR(NOT($G$38),$G$38=""),$G$43),40%,Cdlac[[#This Row],[iAMI]])),"")</f>
        <v/>
      </c>
      <c r="P35" s="851" t="str" cm="1">
        <f t="array" ref="P35">IF(Cdlac[[#This Row],[Quantity]]&gt;0,INDEX(TcacRents,$P$18,Cdlac[[#This Row],[Bedrooms]]+1)*Cdlac[[#This Row],[AMI]],"")</f>
        <v/>
      </c>
      <c r="Q35" s="947"/>
      <c r="R35" s="851" t="str" cm="1">
        <f t="array" ref="R35">IF(Cdlac[[#This Row],[Quantity]]&gt;0,INDEX(HudFmrs,$P$18,Cdlac[[#This Row],[Bedrooms]]+1),"")</f>
        <v/>
      </c>
      <c r="S35" s="851" t="str">
        <f>IF(Cdlac[[#This Row],[Quantity]]&gt;0,MAX(0,Cdlac[[#This Row],[Fair Market Rent]]-IF(AND($G$37,$G$38,$G$38&lt;&gt;"",NOT(Cdlac[[#This Row],[Federal]]),Cdlac[[#This Row],[Preservation Rent]]&lt;&gt;""),Cdlac[[#This Row],[Preservation Rent]],Cdlac[[#This Row],[Restricted Rent]])),"")</f>
        <v/>
      </c>
      <c r="T35" s="830" t="str">
        <f>IF(Cdlac[[#This Row],[Quantity]]&gt;0,AND(Application!AK733&lt;&gt;"N/A",Application!AK733&lt;&gt;"")*Cdlac[[#This Row],[Quantity]],"")</f>
        <v/>
      </c>
      <c r="U35" s="830" t="b">
        <f>AND('Subsidy Contract Calculation'!F19&gt;0,OR('Subsidy Contract Calculation'!C19="Federal",'Subsidy Contract Calculation'!C19="Local - Approved by ED"),Cdlac[[#This Row],[Quantity]]&gt;0)</f>
        <v>0</v>
      </c>
    </row>
    <row r="36" spans="1:21" ht="15" customHeight="1">
      <c r="L36" s="830" t="str">
        <f>IFERROR(MIN(4,MATCH(Application!B734,UnitSizes,0)-1),"")</f>
        <v/>
      </c>
      <c r="M36" s="851">
        <f>Application!G734</f>
        <v>0</v>
      </c>
      <c r="N36" s="857">
        <f>Application!AC734</f>
        <v>0</v>
      </c>
      <c r="O36" s="857" t="str">
        <f>IF(Cdlac[[#This Row],[Quantity]]&gt;0,IF(Cdlac[[#This Row],[Federal]],30%,IF(AND(OR(NOT($G$38),$G$38=""),$G$43),40%,Cdlac[[#This Row],[iAMI]])),"")</f>
        <v/>
      </c>
      <c r="P36" s="851" t="str" cm="1">
        <f t="array" ref="P36">IF(Cdlac[[#This Row],[Quantity]]&gt;0,INDEX(TcacRents,$P$18,Cdlac[[#This Row],[Bedrooms]]+1)*Cdlac[[#This Row],[AMI]],"")</f>
        <v/>
      </c>
      <c r="Q36" s="947"/>
      <c r="R36" s="851" t="str" cm="1">
        <f t="array" ref="R36">IF(Cdlac[[#This Row],[Quantity]]&gt;0,INDEX(HudFmrs,$P$18,Cdlac[[#This Row],[Bedrooms]]+1),"")</f>
        <v/>
      </c>
      <c r="S36" s="851" t="str">
        <f>IF(Cdlac[[#This Row],[Quantity]]&gt;0,MAX(0,Cdlac[[#This Row],[Fair Market Rent]]-IF(AND($G$37,$G$38,$G$38&lt;&gt;"",NOT(Cdlac[[#This Row],[Federal]]),Cdlac[[#This Row],[Preservation Rent]]&lt;&gt;""),Cdlac[[#This Row],[Preservation Rent]],Cdlac[[#This Row],[Restricted Rent]])),"")</f>
        <v/>
      </c>
      <c r="T36" s="830" t="str">
        <f>IF(Cdlac[[#This Row],[Quantity]]&gt;0,AND(Application!AK734&lt;&gt;"N/A",Application!AK734&lt;&gt;"")*Cdlac[[#This Row],[Quantity]],"")</f>
        <v/>
      </c>
      <c r="U36" s="830" t="b">
        <f>AND('Subsidy Contract Calculation'!F20&gt;0,OR('Subsidy Contract Calculation'!C20="Federal",'Subsidy Contract Calculation'!C20="Local - Approved by ED"),Cdlac[[#This Row],[Quantity]]&gt;0)</f>
        <v>0</v>
      </c>
    </row>
    <row r="37" spans="1:21" ht="15" customHeight="1">
      <c r="E37" s="870" t="s">
        <v>2626</v>
      </c>
      <c r="G37" s="830" t="b">
        <f>OR('Points System'!B13="Yes",'Points System'!B16="Yes",'Points System'!B22="Yes",'Points System'!B25="Yes",'Points System'!B28="Yes",'Points System'!B33="Yes",'Points System'!B36="Yes",'Points System'!B40="Yes",'Points System'!B45="Yes")</f>
        <v>0</v>
      </c>
      <c r="L37" s="830" t="str">
        <f>IFERROR(MIN(4,MATCH(Application!B735,UnitSizes,0)-1),"")</f>
        <v/>
      </c>
      <c r="M37" s="851">
        <f>Application!G735</f>
        <v>0</v>
      </c>
      <c r="N37" s="857">
        <f>Application!AC735</f>
        <v>0</v>
      </c>
      <c r="O37" s="857" t="str">
        <f>IF(Cdlac[[#This Row],[Quantity]]&gt;0,IF(Cdlac[[#This Row],[Federal]],30%,IF(AND(OR(NOT($G$38),$G$38=""),$G$43),40%,Cdlac[[#This Row],[iAMI]])),"")</f>
        <v/>
      </c>
      <c r="P37" s="851" t="str" cm="1">
        <f t="array" ref="P37">IF(Cdlac[[#This Row],[Quantity]]&gt;0,INDEX(TcacRents,$P$18,Cdlac[[#This Row],[Bedrooms]]+1)*Cdlac[[#This Row],[AMI]],"")</f>
        <v/>
      </c>
      <c r="Q37" s="947"/>
      <c r="R37" s="851" t="str" cm="1">
        <f t="array" ref="R37">IF(Cdlac[[#This Row],[Quantity]]&gt;0,INDEX(HudFmrs,$P$18,Cdlac[[#This Row],[Bedrooms]]+1),"")</f>
        <v/>
      </c>
      <c r="S37" s="851" t="str">
        <f>IF(Cdlac[[#This Row],[Quantity]]&gt;0,MAX(0,Cdlac[[#This Row],[Fair Market Rent]]-IF(AND($G$37,$G$38,$G$38&lt;&gt;"",NOT(Cdlac[[#This Row],[Federal]]),Cdlac[[#This Row],[Preservation Rent]]&lt;&gt;""),Cdlac[[#This Row],[Preservation Rent]],Cdlac[[#This Row],[Restricted Rent]])),"")</f>
        <v/>
      </c>
      <c r="T37" s="830" t="str">
        <f>IF(Cdlac[[#This Row],[Quantity]]&gt;0,AND(Application!AK735&lt;&gt;"N/A",Application!AK735&lt;&gt;"")*Cdlac[[#This Row],[Quantity]],"")</f>
        <v/>
      </c>
      <c r="U37" s="830" t="b">
        <f>AND('Subsidy Contract Calculation'!F21&gt;0,OR('Subsidy Contract Calculation'!C21="Federal",'Subsidy Contract Calculation'!C21="Local - Approved by ED"),Cdlac[[#This Row],[Quantity]]&gt;0)</f>
        <v>0</v>
      </c>
    </row>
    <row r="38" spans="1:21" ht="15" customHeight="1">
      <c r="E38" s="870" t="s">
        <v>2627</v>
      </c>
      <c r="G38" s="946"/>
      <c r="L38" s="830" t="str">
        <f>IFERROR(MIN(4,MATCH(Application!B736,UnitSizes,0)-1),"")</f>
        <v/>
      </c>
      <c r="M38" s="851">
        <f>Application!G736</f>
        <v>0</v>
      </c>
      <c r="N38" s="857">
        <f>Application!AC736</f>
        <v>0</v>
      </c>
      <c r="O38" s="857" t="str">
        <f>IF(Cdlac[[#This Row],[Quantity]]&gt;0,IF(Cdlac[[#This Row],[Federal]],30%,IF(AND(OR(NOT($G$38),$G$38=""),$G$43),40%,Cdlac[[#This Row],[iAMI]])),"")</f>
        <v/>
      </c>
      <c r="P38" s="851" t="str" cm="1">
        <f t="array" ref="P38">IF(Cdlac[[#This Row],[Quantity]]&gt;0,INDEX(TcacRents,$P$18,Cdlac[[#This Row],[Bedrooms]]+1)*Cdlac[[#This Row],[AMI]],"")</f>
        <v/>
      </c>
      <c r="Q38" s="947"/>
      <c r="R38" s="851" t="str" cm="1">
        <f t="array" ref="R38">IF(Cdlac[[#This Row],[Quantity]]&gt;0,INDEX(HudFmrs,$P$18,Cdlac[[#This Row],[Bedrooms]]+1),"")</f>
        <v/>
      </c>
      <c r="S38" s="851" t="str">
        <f>IF(Cdlac[[#This Row],[Quantity]]&gt;0,MAX(0,Cdlac[[#This Row],[Fair Market Rent]]-IF(AND($G$37,$G$38,$G$38&lt;&gt;"",NOT(Cdlac[[#This Row],[Federal]]),Cdlac[[#This Row],[Preservation Rent]]&lt;&gt;""),Cdlac[[#This Row],[Preservation Rent]],Cdlac[[#This Row],[Restricted Rent]])),"")</f>
        <v/>
      </c>
      <c r="T38" s="830" t="str">
        <f>IF(Cdlac[[#This Row],[Quantity]]&gt;0,AND(Application!AK736&lt;&gt;"N/A",Application!AK736&lt;&gt;"")*Cdlac[[#This Row],[Quantity]],"")</f>
        <v/>
      </c>
      <c r="U38" s="830" t="b">
        <f>AND('Subsidy Contract Calculation'!F22&gt;0,OR('Subsidy Contract Calculation'!C22="Federal",'Subsidy Contract Calculation'!C22="Local - Approved by ED"),Cdlac[[#This Row],[Quantity]]&gt;0)</f>
        <v>0</v>
      </c>
    </row>
    <row r="39" spans="1:21" ht="15" customHeight="1">
      <c r="C39" s="2631" t="str">
        <f>IF(AND(G37,G38,G38&lt;&gt;""),"Enter the average rent charged for each unit type over the last three years, as documented with rent rolls or property audits, in cells Q20:Q44","")</f>
        <v/>
      </c>
      <c r="D39" s="2631"/>
      <c r="E39" s="2631"/>
      <c r="F39" s="2631"/>
      <c r="G39" s="2631"/>
      <c r="H39" s="2631"/>
      <c r="L39" s="830" t="str">
        <f>IFERROR(MIN(4,MATCH(Application!B737,UnitSizes,0)-1),"")</f>
        <v/>
      </c>
      <c r="M39" s="851">
        <f>Application!G737</f>
        <v>0</v>
      </c>
      <c r="N39" s="857">
        <f>Application!AC737</f>
        <v>0</v>
      </c>
      <c r="O39" s="857" t="str">
        <f>IF(Cdlac[[#This Row],[Quantity]]&gt;0,IF(Cdlac[[#This Row],[Federal]],30%,IF(AND(OR(NOT($G$38),$G$38=""),$G$43),40%,Cdlac[[#This Row],[iAMI]])),"")</f>
        <v/>
      </c>
      <c r="P39" s="851" t="str" cm="1">
        <f t="array" ref="P39">IF(Cdlac[[#This Row],[Quantity]]&gt;0,INDEX(TcacRents,$P$18,Cdlac[[#This Row],[Bedrooms]]+1)*Cdlac[[#This Row],[AMI]],"")</f>
        <v/>
      </c>
      <c r="Q39" s="947"/>
      <c r="R39" s="851" t="str" cm="1">
        <f t="array" ref="R39">IF(Cdlac[[#This Row],[Quantity]]&gt;0,INDEX(HudFmrs,$P$18,Cdlac[[#This Row],[Bedrooms]]+1),"")</f>
        <v/>
      </c>
      <c r="S39" s="851" t="str">
        <f>IF(Cdlac[[#This Row],[Quantity]]&gt;0,MAX(0,Cdlac[[#This Row],[Fair Market Rent]]-IF(AND($G$37,$G$38,$G$38&lt;&gt;"",NOT(Cdlac[[#This Row],[Federal]]),Cdlac[[#This Row],[Preservation Rent]]&lt;&gt;""),Cdlac[[#This Row],[Preservation Rent]],Cdlac[[#This Row],[Restricted Rent]])),"")</f>
        <v/>
      </c>
      <c r="T39" s="830" t="str">
        <f>IF(Cdlac[[#This Row],[Quantity]]&gt;0,AND(Application!AK737&lt;&gt;"N/A",Application!AK737&lt;&gt;"")*Cdlac[[#This Row],[Quantity]],"")</f>
        <v/>
      </c>
      <c r="U39" s="830" t="b">
        <f>AND('Subsidy Contract Calculation'!F23&gt;0,OR('Subsidy Contract Calculation'!C23="Federal",'Subsidy Contract Calculation'!C23="Local - Approved by ED"),Cdlac[[#This Row],[Quantity]]&gt;0)</f>
        <v>0</v>
      </c>
    </row>
    <row r="40" spans="1:21" ht="15" customHeight="1">
      <c r="C40" s="2631"/>
      <c r="D40" s="2631"/>
      <c r="E40" s="2631"/>
      <c r="F40" s="2631"/>
      <c r="G40" s="2631"/>
      <c r="H40" s="2631"/>
      <c r="L40" s="830" t="str">
        <f>IFERROR(MIN(4,MATCH(Application!B738,UnitSizes,0)-1),"")</f>
        <v/>
      </c>
      <c r="M40" s="851">
        <f>Application!G738</f>
        <v>0</v>
      </c>
      <c r="N40" s="857">
        <f>Application!AC738</f>
        <v>0</v>
      </c>
      <c r="O40" s="857" t="str">
        <f>IF(Cdlac[[#This Row],[Quantity]]&gt;0,IF(Cdlac[[#This Row],[Federal]],30%,IF(AND(OR(NOT($G$38),$G$38=""),$G$43),40%,Cdlac[[#This Row],[iAMI]])),"")</f>
        <v/>
      </c>
      <c r="P40" s="851" t="str" cm="1">
        <f t="array" ref="P40">IF(Cdlac[[#This Row],[Quantity]]&gt;0,INDEX(TcacRents,$P$18,Cdlac[[#This Row],[Bedrooms]]+1)*Cdlac[[#This Row],[AMI]],"")</f>
        <v/>
      </c>
      <c r="Q40" s="947"/>
      <c r="R40" s="851" t="str" cm="1">
        <f t="array" ref="R40">IF(Cdlac[[#This Row],[Quantity]]&gt;0,INDEX(HudFmrs,$P$18,Cdlac[[#This Row],[Bedrooms]]+1),"")</f>
        <v/>
      </c>
      <c r="S40" s="851" t="str">
        <f>IF(Cdlac[[#This Row],[Quantity]]&gt;0,MAX(0,Cdlac[[#This Row],[Fair Market Rent]]-IF(AND($G$37,$G$38,$G$38&lt;&gt;"",NOT(Cdlac[[#This Row],[Federal]]),Cdlac[[#This Row],[Preservation Rent]]&lt;&gt;""),Cdlac[[#This Row],[Preservation Rent]],Cdlac[[#This Row],[Restricted Rent]])),"")</f>
        <v/>
      </c>
      <c r="T40" s="830" t="str">
        <f>IF(Cdlac[[#This Row],[Quantity]]&gt;0,AND(Application!AK738&lt;&gt;"N/A",Application!AK738&lt;&gt;"")*Cdlac[[#This Row],[Quantity]],"")</f>
        <v/>
      </c>
      <c r="U40" s="830" t="b">
        <f>AND('Subsidy Contract Calculation'!F24&gt;0,OR('Subsidy Contract Calculation'!C24="Federal",'Subsidy Contract Calculation'!C24="Local - Approved by ED"),Cdlac[[#This Row],[Quantity]]&gt;0)</f>
        <v>0</v>
      </c>
    </row>
    <row r="41" spans="1:21" ht="15" customHeight="1">
      <c r="C41" s="2631"/>
      <c r="D41" s="2631"/>
      <c r="E41" s="2631"/>
      <c r="F41" s="2631"/>
      <c r="G41" s="2631"/>
      <c r="H41" s="2631"/>
      <c r="L41" s="830" t="str">
        <f>IFERROR(MIN(4,MATCH(Application!B739,UnitSizes,0)-1),"")</f>
        <v/>
      </c>
      <c r="M41" s="851">
        <f>Application!G739</f>
        <v>0</v>
      </c>
      <c r="N41" s="857">
        <f>Application!AC739</f>
        <v>0</v>
      </c>
      <c r="O41" s="857" t="str">
        <f>IF(Cdlac[[#This Row],[Quantity]]&gt;0,IF(Cdlac[[#This Row],[Federal]],30%,IF(AND(OR(NOT($G$38),$G$38=""),$G$43),40%,Cdlac[[#This Row],[iAMI]])),"")</f>
        <v/>
      </c>
      <c r="P41" s="851" t="str" cm="1">
        <f t="array" ref="P41">IF(Cdlac[[#This Row],[Quantity]]&gt;0,INDEX(TcacRents,$P$18,Cdlac[[#This Row],[Bedrooms]]+1)*Cdlac[[#This Row],[AMI]],"")</f>
        <v/>
      </c>
      <c r="Q41" s="947"/>
      <c r="R41" s="851" t="str" cm="1">
        <f t="array" ref="R41">IF(Cdlac[[#This Row],[Quantity]]&gt;0,INDEX(HudFmrs,$P$18,Cdlac[[#This Row],[Bedrooms]]+1),"")</f>
        <v/>
      </c>
      <c r="S41" s="851" t="str">
        <f>IF(Cdlac[[#This Row],[Quantity]]&gt;0,MAX(0,Cdlac[[#This Row],[Fair Market Rent]]-IF(AND($G$37,$G$38,$G$38&lt;&gt;"",NOT(Cdlac[[#This Row],[Federal]]),Cdlac[[#This Row],[Preservation Rent]]&lt;&gt;""),Cdlac[[#This Row],[Preservation Rent]],Cdlac[[#This Row],[Restricted Rent]])),"")</f>
        <v/>
      </c>
      <c r="T41" s="830" t="str">
        <f>IF(Cdlac[[#This Row],[Quantity]]&gt;0,AND(Application!AK739&lt;&gt;"N/A",Application!AK739&lt;&gt;"")*Cdlac[[#This Row],[Quantity]],"")</f>
        <v/>
      </c>
      <c r="U41" s="830" t="b">
        <f>AND('Subsidy Contract Calculation'!F25&gt;0,OR('Subsidy Contract Calculation'!C25="Federal",'Subsidy Contract Calculation'!C25="Local - Approved by ED"),Cdlac[[#This Row],[Quantity]]&gt;0)</f>
        <v>0</v>
      </c>
    </row>
    <row r="42" spans="1:21" ht="15" customHeight="1">
      <c r="E42" s="870" t="s">
        <v>2628</v>
      </c>
      <c r="G42" s="905" cm="1">
        <f t="array" ref="G42">SUMPRODUCT(Cdlac[Quantity],Cdlac[iAMI],IF(Cdlac[Federal],0,1))/SUMIFS(Cdlac[Quantity],Cdlac[Federal],FALSE)</f>
        <v>0.46923076923076923</v>
      </c>
      <c r="L42" s="830" t="str">
        <f>IFERROR(MIN(4,MATCH(Application!B740,UnitSizes,0)-1),"")</f>
        <v/>
      </c>
      <c r="M42" s="851">
        <f>Application!G740</f>
        <v>0</v>
      </c>
      <c r="N42" s="857">
        <f>Application!AC740</f>
        <v>0</v>
      </c>
      <c r="O42" s="857" t="str">
        <f>IF(Cdlac[[#This Row],[Quantity]]&gt;0,IF(Cdlac[[#This Row],[Federal]],30%,IF(AND(OR(NOT($G$38),$G$38=""),$G$43),40%,Cdlac[[#This Row],[iAMI]])),"")</f>
        <v/>
      </c>
      <c r="P42" s="851" t="str" cm="1">
        <f t="array" ref="P42">IF(Cdlac[[#This Row],[Quantity]]&gt;0,INDEX(TcacRents,$P$18,Cdlac[[#This Row],[Bedrooms]]+1)*Cdlac[[#This Row],[AMI]],"")</f>
        <v/>
      </c>
      <c r="Q42" s="947"/>
      <c r="R42" s="851" t="str" cm="1">
        <f t="array" ref="R42">IF(Cdlac[[#This Row],[Quantity]]&gt;0,INDEX(HudFmrs,$P$18,Cdlac[[#This Row],[Bedrooms]]+1),"")</f>
        <v/>
      </c>
      <c r="S42" s="851" t="str">
        <f>IF(Cdlac[[#This Row],[Quantity]]&gt;0,MAX(0,Cdlac[[#This Row],[Fair Market Rent]]-IF(AND($G$37,$G$38,$G$38&lt;&gt;"",NOT(Cdlac[[#This Row],[Federal]]),Cdlac[[#This Row],[Preservation Rent]]&lt;&gt;""),Cdlac[[#This Row],[Preservation Rent]],Cdlac[[#This Row],[Restricted Rent]])),"")</f>
        <v/>
      </c>
      <c r="T42" s="830" t="str">
        <f>IF(Cdlac[[#This Row],[Quantity]]&gt;0,AND(Application!AK740&lt;&gt;"N/A",Application!AK740&lt;&gt;"")*Cdlac[[#This Row],[Quantity]],"")</f>
        <v/>
      </c>
      <c r="U42" s="830" t="b">
        <f>AND('Subsidy Contract Calculation'!F26&gt;0,OR('Subsidy Contract Calculation'!C26="Federal",'Subsidy Contract Calculation'!C26="Local - Approved by ED"),Cdlac[[#This Row],[Quantity]]&gt;0)</f>
        <v>0</v>
      </c>
    </row>
    <row r="43" spans="1:21" ht="15" customHeight="1">
      <c r="E43" s="870" t="s">
        <v>2629</v>
      </c>
      <c r="G43" s="867" t="b">
        <f>G42&lt;40%</f>
        <v>0</v>
      </c>
      <c r="L43" s="830" t="str">
        <f>IFERROR(MIN(4,MATCH(Application!B741,UnitSizes,0)-1),"")</f>
        <v/>
      </c>
      <c r="M43" s="851">
        <f>Application!G741</f>
        <v>0</v>
      </c>
      <c r="N43" s="857">
        <f>Application!AC741</f>
        <v>0</v>
      </c>
      <c r="O43" s="857" t="str">
        <f>IF(Cdlac[[#This Row],[Quantity]]&gt;0,IF(Cdlac[[#This Row],[Federal]],30%,IF(AND(OR(NOT($G$38),$G$38=""),$G$43),40%,Cdlac[[#This Row],[iAMI]])),"")</f>
        <v/>
      </c>
      <c r="P43" s="851" t="str" cm="1">
        <f t="array" ref="P43">IF(Cdlac[[#This Row],[Quantity]]&gt;0,INDEX(TcacRents,$P$18,Cdlac[[#This Row],[Bedrooms]]+1)*Cdlac[[#This Row],[AMI]],"")</f>
        <v/>
      </c>
      <c r="Q43" s="947"/>
      <c r="R43" s="851" t="str" cm="1">
        <f t="array" ref="R43">IF(Cdlac[[#This Row],[Quantity]]&gt;0,INDEX(HudFmrs,$P$18,Cdlac[[#This Row],[Bedrooms]]+1),"")</f>
        <v/>
      </c>
      <c r="S43" s="851" t="str">
        <f>IF(Cdlac[[#This Row],[Quantity]]&gt;0,MAX(0,Cdlac[[#This Row],[Fair Market Rent]]-IF(AND($G$37,$G$38,$G$38&lt;&gt;"",NOT(Cdlac[[#This Row],[Federal]]),Cdlac[[#This Row],[Preservation Rent]]&lt;&gt;""),Cdlac[[#This Row],[Preservation Rent]],Cdlac[[#This Row],[Restricted Rent]])),"")</f>
        <v/>
      </c>
      <c r="T43" s="830" t="str">
        <f>IF(Cdlac[[#This Row],[Quantity]]&gt;0,AND(Application!AK741&lt;&gt;"N/A",Application!AK741&lt;&gt;"")*Cdlac[[#This Row],[Quantity]],"")</f>
        <v/>
      </c>
      <c r="U43" s="830" t="b">
        <f>AND('Subsidy Contract Calculation'!F27&gt;0,OR('Subsidy Contract Calculation'!C27="Federal",'Subsidy Contract Calculation'!C27="Local - Approved by ED"),Cdlac[[#This Row],[Quantity]]&gt;0)</f>
        <v>0</v>
      </c>
    </row>
    <row r="44" spans="1:21" ht="15" customHeight="1">
      <c r="L44" s="830" t="str">
        <f>IFERROR(MIN(4,MATCH(Application!B742,UnitSizes,0)-1),"")</f>
        <v/>
      </c>
      <c r="M44" s="851">
        <f>Application!G742</f>
        <v>0</v>
      </c>
      <c r="N44" s="857">
        <f>Application!AC742</f>
        <v>0</v>
      </c>
      <c r="O44" s="857" t="str">
        <f>IF(Cdlac[[#This Row],[Quantity]]&gt;0,IF(Cdlac[[#This Row],[Federal]],30%,IF(AND(OR(NOT($G$38),$G$38=""),$G$43),40%,Cdlac[[#This Row],[iAMI]])),"")</f>
        <v/>
      </c>
      <c r="P44" s="851" t="str" cm="1">
        <f t="array" ref="P44">IF(Cdlac[[#This Row],[Quantity]]&gt;0,INDEX(TcacRents,$P$18,Cdlac[[#This Row],[Bedrooms]]+1)*Cdlac[[#This Row],[AMI]],"")</f>
        <v/>
      </c>
      <c r="Q44" s="947"/>
      <c r="R44" s="851" t="str" cm="1">
        <f t="array" ref="R44">IF(Cdlac[[#This Row],[Quantity]]&gt;0,INDEX(HudFmrs,$P$18,Cdlac[[#This Row],[Bedrooms]]+1),"")</f>
        <v/>
      </c>
      <c r="S44" s="851" t="str">
        <f>IF(Cdlac[[#This Row],[Quantity]]&gt;0,MAX(0,Cdlac[[#This Row],[Fair Market Rent]]-IF(AND($G$37,$G$38,$G$38&lt;&gt;"",NOT(Cdlac[[#This Row],[Federal]]),Cdlac[[#This Row],[Preservation Rent]]&lt;&gt;""),Cdlac[[#This Row],[Preservation Rent]],Cdlac[[#This Row],[Restricted Rent]])),"")</f>
        <v/>
      </c>
      <c r="T44" s="830" t="str">
        <f>IF(Cdlac[[#This Row],[Quantity]]&gt;0,AND(Application!AK742&lt;&gt;"N/A",Application!AK742&lt;&gt;"")*Cdlac[[#This Row],[Quantity]],"")</f>
        <v/>
      </c>
      <c r="U44" s="830" t="b">
        <f>AND('Subsidy Contract Calculation'!F28&gt;0,OR('Subsidy Contract Calculation'!C28="Federal",'Subsidy Contract Calculation'!C28="Local - Approved by ED"),Cdlac[[#This Row],[Quantity]]&gt;0)</f>
        <v>0</v>
      </c>
    </row>
    <row r="45" spans="1:21" ht="15" customHeight="1">
      <c r="E45" s="870" t="s">
        <v>2630</v>
      </c>
      <c r="G45" s="864">
        <f>IFERROR(SUMPRODUCT(Cdlac[Quantity],Cdlac[Delta]),0)</f>
        <v>83100.2</v>
      </c>
      <c r="L45" s="830" t="str">
        <f>IFERROR(MIN(4,MATCH(Application!B743,UnitSizes,0)-1),"")</f>
        <v/>
      </c>
      <c r="M45" s="851">
        <f>Application!G743</f>
        <v>0</v>
      </c>
      <c r="N45" s="857">
        <f>Application!AC743</f>
        <v>0</v>
      </c>
      <c r="O45" s="857" t="str">
        <f>IF(Cdlac[[#This Row],[Quantity]]&gt;0,IF(Cdlac[[#This Row],[Federal]],30%,IF(AND(OR(NOT($G$38),$G$38=""),$G$43),40%,Cdlac[[#This Row],[iAMI]])),"")</f>
        <v/>
      </c>
      <c r="P45" s="851" t="str" cm="1">
        <f t="array" ref="P45">IF(Cdlac[[#This Row],[Quantity]]&gt;0,INDEX(TcacRents,$P$18,Cdlac[[#This Row],[Bedrooms]]+1)*Cdlac[[#This Row],[AMI]],"")</f>
        <v/>
      </c>
      <c r="Q45" s="947"/>
      <c r="R45" s="851" t="str" cm="1">
        <f t="array" ref="R45">IF(Cdlac[[#This Row],[Quantity]]&gt;0,INDEX(HudFmrs,$P$18,Cdlac[[#This Row],[Bedrooms]]+1),"")</f>
        <v/>
      </c>
      <c r="S45" s="851" t="str">
        <f>IF(Cdlac[[#This Row],[Quantity]]&gt;0,MAX(0,Cdlac[[#This Row],[Fair Market Rent]]-IF(AND($G$37,$G$38,$G$38&lt;&gt;"",NOT(Cdlac[[#This Row],[Federal]]),Cdlac[[#This Row],[Preservation Rent]]&lt;&gt;""),Cdlac[[#This Row],[Preservation Rent]],Cdlac[[#This Row],[Restricted Rent]])),"")</f>
        <v/>
      </c>
      <c r="T45" s="830" t="str">
        <f>IF(Cdlac[[#This Row],[Quantity]]&gt;0,AND(Application!AK743&lt;&gt;"N/A",Application!AK743&lt;&gt;"")*Cdlac[[#This Row],[Quantity]],"")</f>
        <v/>
      </c>
      <c r="U45" s="830" t="b">
        <f>AND('Subsidy Contract Calculation'!F29&gt;0,OR('Subsidy Contract Calculation'!C29="Federal",'Subsidy Contract Calculation'!C29="Local - Approved by ED"),Cdlac[[#This Row],[Quantity]]&gt;0)</f>
        <v>0</v>
      </c>
    </row>
    <row r="46" spans="1:21" ht="15" customHeight="1">
      <c r="E46" s="902" t="s">
        <v>2631</v>
      </c>
      <c r="F46" s="898" t="s">
        <v>2624</v>
      </c>
      <c r="G46" s="906">
        <f>12*15</f>
        <v>180</v>
      </c>
      <c r="L46" s="830" t="str">
        <f>IFERROR(MIN(4,MATCH(Application!B744,UnitSizes,0)-1),"")</f>
        <v/>
      </c>
      <c r="M46" s="851">
        <f>Application!G744</f>
        <v>0</v>
      </c>
      <c r="N46" s="857">
        <f>Application!AC744</f>
        <v>0</v>
      </c>
      <c r="O46" s="857" t="str">
        <f>IF(Cdlac[[#This Row],[Quantity]]&gt;0,IF(Cdlac[[#This Row],[Federal]],30%,IF(AND(OR(NOT($G$38),$G$38=""),$G$43),40%,Cdlac[[#This Row],[iAMI]])),"")</f>
        <v/>
      </c>
      <c r="P46" s="851" t="str" cm="1">
        <f t="array" ref="P46">IF(Cdlac[[#This Row],[Quantity]]&gt;0,INDEX(TcacRents,$P$18,Cdlac[[#This Row],[Bedrooms]]+1)*Cdlac[[#This Row],[AMI]],"")</f>
        <v/>
      </c>
      <c r="Q46" s="947"/>
      <c r="R46" s="851" t="str" cm="1">
        <f t="array" ref="R46">IF(Cdlac[[#This Row],[Quantity]]&gt;0,INDEX(HudFmrs,$P$18,Cdlac[[#This Row],[Bedrooms]]+1),"")</f>
        <v/>
      </c>
      <c r="S46" s="851" t="str">
        <f>IF(Cdlac[[#This Row],[Quantity]]&gt;0,MAX(0,Cdlac[[#This Row],[Fair Market Rent]]-IF(AND($G$37,$G$38,$G$38&lt;&gt;"",NOT(Cdlac[[#This Row],[Federal]]),Cdlac[[#This Row],[Preservation Rent]]&lt;&gt;""),Cdlac[[#This Row],[Preservation Rent]],Cdlac[[#This Row],[Restricted Rent]])),"")</f>
        <v/>
      </c>
      <c r="T46" s="830" t="str">
        <f>IF(Cdlac[[#This Row],[Quantity]]&gt;0,AND(Application!AK744&lt;&gt;"N/A",Application!AK744&lt;&gt;"")*Cdlac[[#This Row],[Quantity]],"")</f>
        <v/>
      </c>
      <c r="U46" s="830" t="b">
        <f>AND('Subsidy Contract Calculation'!F30&gt;0,OR('Subsidy Contract Calculation'!C30="Federal",'Subsidy Contract Calculation'!C30="Local - Approved by ED"),Cdlac[[#This Row],[Quantity]]&gt;0)</f>
        <v>0</v>
      </c>
    </row>
    <row r="47" spans="1:21" ht="15" customHeight="1">
      <c r="E47" s="907" t="s">
        <v>2632</v>
      </c>
      <c r="F47" s="832"/>
      <c r="G47" s="908">
        <f>G45*G46</f>
        <v>14958036</v>
      </c>
      <c r="L47" s="830" t="str">
        <f>IFERROR(MIN(4,MATCH(Application!B745,UnitSizes,0)-1),"")</f>
        <v/>
      </c>
      <c r="M47" s="851">
        <f>Application!G745</f>
        <v>0</v>
      </c>
      <c r="N47" s="857">
        <f>Application!AC745</f>
        <v>0</v>
      </c>
      <c r="O47" s="857" t="str">
        <f>IF(Cdlac[[#This Row],[Quantity]]&gt;0,IF(Cdlac[[#This Row],[Federal]],30%,IF(AND(OR(NOT($G$38),$G$38=""),$G$43),40%,Cdlac[[#This Row],[iAMI]])),"")</f>
        <v/>
      </c>
      <c r="P47" s="851" t="str" cm="1">
        <f t="array" ref="P47">IF(Cdlac[[#This Row],[Quantity]]&gt;0,INDEX(TcacRents,$P$18,Cdlac[[#This Row],[Bedrooms]]+1)*Cdlac[[#This Row],[AMI]],"")</f>
        <v/>
      </c>
      <c r="Q47" s="947"/>
      <c r="R47" s="851" t="str" cm="1">
        <f t="array" ref="R47">IF(Cdlac[[#This Row],[Quantity]]&gt;0,INDEX(HudFmrs,$P$18,Cdlac[[#This Row],[Bedrooms]]+1),"")</f>
        <v/>
      </c>
      <c r="S47" s="851" t="str">
        <f>IF(Cdlac[[#This Row],[Quantity]]&gt;0,MAX(0,Cdlac[[#This Row],[Fair Market Rent]]-IF(AND($G$37,$G$38,$G$38&lt;&gt;"",NOT(Cdlac[[#This Row],[Federal]]),Cdlac[[#This Row],[Preservation Rent]]&lt;&gt;""),Cdlac[[#This Row],[Preservation Rent]],Cdlac[[#This Row],[Restricted Rent]])),"")</f>
        <v/>
      </c>
      <c r="T47" s="830" t="str">
        <f>IF(Cdlac[[#This Row],[Quantity]]&gt;0,AND(Application!AK745&lt;&gt;"N/A",Application!AK745&lt;&gt;"")*Cdlac[[#This Row],[Quantity]],"")</f>
        <v/>
      </c>
      <c r="U47" s="830" t="b">
        <f>AND('Subsidy Contract Calculation'!F31&gt;0,OR('Subsidy Contract Calculation'!C31="Federal",'Subsidy Contract Calculation'!C31="Local - Approved by ED"),Cdlac[[#This Row],[Quantity]]&gt;0)</f>
        <v>0</v>
      </c>
    </row>
    <row r="48" spans="1:21" ht="15" customHeight="1">
      <c r="L48" s="830" t="str">
        <f>IFERROR(MIN(4,MATCH(Application!B746,UnitSizes,0)-1),"")</f>
        <v/>
      </c>
      <c r="M48" s="851">
        <f>Application!G746</f>
        <v>0</v>
      </c>
      <c r="N48" s="857">
        <f>Application!AC746</f>
        <v>0</v>
      </c>
      <c r="O48" s="857" t="str">
        <f>IF(Cdlac[[#This Row],[Quantity]]&gt;0,IF(Cdlac[[#This Row],[Federal]],30%,IF(AND(OR(NOT($G$38),$G$38=""),$G$43),40%,Cdlac[[#This Row],[iAMI]])),"")</f>
        <v/>
      </c>
      <c r="P48" s="851" t="str" cm="1">
        <f t="array" ref="P48">IF(Cdlac[[#This Row],[Quantity]]&gt;0,INDEX(TcacRents,$P$18,Cdlac[[#This Row],[Bedrooms]]+1)*Cdlac[[#This Row],[AMI]],"")</f>
        <v/>
      </c>
      <c r="Q48" s="947"/>
      <c r="R48" s="851" t="str" cm="1">
        <f t="array" ref="R48">IF(Cdlac[[#This Row],[Quantity]]&gt;0,INDEX(HudFmrs,$P$18,Cdlac[[#This Row],[Bedrooms]]+1),"")</f>
        <v/>
      </c>
      <c r="S48" s="851" t="str">
        <f>IF(Cdlac[[#This Row],[Quantity]]&gt;0,MAX(0,Cdlac[[#This Row],[Fair Market Rent]]-IF(AND($G$37,$G$38,$G$38&lt;&gt;"",NOT(Cdlac[[#This Row],[Federal]]),Cdlac[[#This Row],[Preservation Rent]]&lt;&gt;""),Cdlac[[#This Row],[Preservation Rent]],Cdlac[[#This Row],[Restricted Rent]])),"")</f>
        <v/>
      </c>
      <c r="T48" s="830" t="str">
        <f>IF(Cdlac[[#This Row],[Quantity]]&gt;0,AND(Application!AK746&lt;&gt;"N/A",Application!AK746&lt;&gt;"")*Cdlac[[#This Row],[Quantity]],"")</f>
        <v/>
      </c>
      <c r="U48" s="830" t="b">
        <f>AND('Subsidy Contract Calculation'!F32&gt;0,OR('Subsidy Contract Calculation'!C32="Federal",'Subsidy Contract Calculation'!C32="Local - Approved by ED"),Cdlac[[#This Row],[Quantity]]&gt;0)</f>
        <v>0</v>
      </c>
    </row>
    <row r="49" spans="2:21" ht="15" customHeight="1">
      <c r="B49" s="852" t="str">
        <f>B11&amp;": "&amp;B12</f>
        <v>C. Population Benefit: (1) Special Needs Population Benefit</v>
      </c>
      <c r="C49" s="853"/>
      <c r="D49" s="853"/>
      <c r="E49" s="853"/>
      <c r="F49" s="853"/>
      <c r="G49" s="853"/>
      <c r="H49" s="853"/>
      <c r="I49" s="854"/>
      <c r="L49" s="830" t="str">
        <f>IFERROR(MIN(4,MATCH(Application!B747,UnitSizes,0)-1),"")</f>
        <v/>
      </c>
      <c r="M49" s="851">
        <f>Application!G747</f>
        <v>0</v>
      </c>
      <c r="N49" s="857">
        <f>Application!AC747</f>
        <v>0</v>
      </c>
      <c r="O49" s="857" t="str">
        <f>IF(Cdlac[[#This Row],[Quantity]]&gt;0,IF(Cdlac[[#This Row],[Federal]],30%,IF(AND(OR(NOT($G$38),$G$38=""),$G$43),40%,Cdlac[[#This Row],[iAMI]])),"")</f>
        <v/>
      </c>
      <c r="P49" s="851" t="str" cm="1">
        <f t="array" ref="P49">IF(Cdlac[[#This Row],[Quantity]]&gt;0,INDEX(TcacRents,$P$18,Cdlac[[#This Row],[Bedrooms]]+1)*Cdlac[[#This Row],[AMI]],"")</f>
        <v/>
      </c>
      <c r="Q49" s="947"/>
      <c r="R49" s="851" t="str" cm="1">
        <f t="array" ref="R49">IF(Cdlac[[#This Row],[Quantity]]&gt;0,INDEX(HudFmrs,$P$18,Cdlac[[#This Row],[Bedrooms]]+1),"")</f>
        <v/>
      </c>
      <c r="S49" s="851" t="str">
        <f>IF(Cdlac[[#This Row],[Quantity]]&gt;0,MAX(0,Cdlac[[#This Row],[Fair Market Rent]]-IF(AND($G$37,$G$38,$G$38&lt;&gt;"",NOT(Cdlac[[#This Row],[Federal]]),Cdlac[[#This Row],[Preservation Rent]]&lt;&gt;""),Cdlac[[#This Row],[Preservation Rent]],Cdlac[[#This Row],[Restricted Rent]])),"")</f>
        <v/>
      </c>
      <c r="T49" s="830" t="str">
        <f>IF(Cdlac[[#This Row],[Quantity]]&gt;0,AND(Application!AK747&lt;&gt;"N/A",Application!AK747&lt;&gt;"")*Cdlac[[#This Row],[Quantity]],"")</f>
        <v/>
      </c>
      <c r="U49" s="830" t="b">
        <f>AND('Subsidy Contract Calculation'!F33&gt;0,OR('Subsidy Contract Calculation'!C33="Federal",'Subsidy Contract Calculation'!C33="Local - Approved by ED"),Cdlac[[#This Row],[Quantity]]&gt;0)</f>
        <v>0</v>
      </c>
    </row>
    <row r="50" spans="2:21" ht="15" customHeight="1">
      <c r="L50" s="830" t="str">
        <f>IFERROR(MIN(4,MATCH(Application!B748,UnitSizes,0)-1),"")</f>
        <v/>
      </c>
      <c r="M50" s="851">
        <f>Application!G748</f>
        <v>0</v>
      </c>
      <c r="N50" s="857">
        <f>Application!AC748</f>
        <v>0</v>
      </c>
      <c r="O50" s="857" t="str">
        <f>IF(Cdlac[[#This Row],[Quantity]]&gt;0,IF(Cdlac[[#This Row],[Federal]],30%,IF(AND(OR(NOT($G$38),$G$38=""),$G$43),40%,Cdlac[[#This Row],[iAMI]])),"")</f>
        <v/>
      </c>
      <c r="P50" s="851" t="str" cm="1">
        <f t="array" ref="P50">IF(Cdlac[[#This Row],[Quantity]]&gt;0,INDEX(TcacRents,$P$18,Cdlac[[#This Row],[Bedrooms]]+1)*Cdlac[[#This Row],[AMI]],"")</f>
        <v/>
      </c>
      <c r="Q50" s="947"/>
      <c r="R50" s="851" t="str" cm="1">
        <f t="array" ref="R50">IF(Cdlac[[#This Row],[Quantity]]&gt;0,INDEX(HudFmrs,$P$18,Cdlac[[#This Row],[Bedrooms]]+1),"")</f>
        <v/>
      </c>
      <c r="S50" s="851" t="str">
        <f>IF(Cdlac[[#This Row],[Quantity]]&gt;0,MAX(0,Cdlac[[#This Row],[Fair Market Rent]]-IF(AND($G$37,$G$38,$G$38&lt;&gt;"",NOT(Cdlac[[#This Row],[Federal]]),Cdlac[[#This Row],[Preservation Rent]]&lt;&gt;""),Cdlac[[#This Row],[Preservation Rent]],Cdlac[[#This Row],[Restricted Rent]])),"")</f>
        <v/>
      </c>
      <c r="T50" s="830" t="str">
        <f>IF(Cdlac[[#This Row],[Quantity]]&gt;0,AND(Application!AK748&lt;&gt;"N/A",Application!AK748&lt;&gt;"")*Cdlac[[#This Row],[Quantity]],"")</f>
        <v/>
      </c>
      <c r="U50" s="830" t="b">
        <f>AND('Subsidy Contract Calculation'!F34&gt;0,OR('Subsidy Contract Calculation'!C34="Federal",'Subsidy Contract Calculation'!C34="Local - Approved by ED"),Cdlac[[#This Row],[Quantity]]&gt;0)</f>
        <v>0</v>
      </c>
    </row>
    <row r="51" spans="2:21" ht="15" customHeight="1">
      <c r="E51" s="902" t="s">
        <v>2633</v>
      </c>
      <c r="G51" s="899">
        <f>T18</f>
        <v>40</v>
      </c>
      <c r="L51" s="830" t="str">
        <f>IFERROR(MIN(4,MATCH(Application!B749,UnitSizes,0)-1),"")</f>
        <v/>
      </c>
      <c r="M51" s="851">
        <f>Application!G749</f>
        <v>0</v>
      </c>
      <c r="N51" s="857">
        <f>Application!AC749</f>
        <v>0</v>
      </c>
      <c r="O51" s="857" t="str">
        <f>IF(Cdlac[[#This Row],[Quantity]]&gt;0,IF(Cdlac[[#This Row],[Federal]],30%,IF(AND(OR(NOT($G$38),$G$38=""),$G$43),40%,Cdlac[[#This Row],[iAMI]])),"")</f>
        <v/>
      </c>
      <c r="P51" s="851" t="str" cm="1">
        <f t="array" ref="P51">IF(Cdlac[[#This Row],[Quantity]]&gt;0,INDEX(TcacRents,$P$18,Cdlac[[#This Row],[Bedrooms]]+1)*Cdlac[[#This Row],[AMI]],"")</f>
        <v/>
      </c>
      <c r="Q51" s="947"/>
      <c r="R51" s="851" t="str" cm="1">
        <f t="array" ref="R51">IF(Cdlac[[#This Row],[Quantity]]&gt;0,INDEX(HudFmrs,$P$18,Cdlac[[#This Row],[Bedrooms]]+1),"")</f>
        <v/>
      </c>
      <c r="S51" s="851" t="str">
        <f>IF(Cdlac[[#This Row],[Quantity]]&gt;0,MAX(0,Cdlac[[#This Row],[Fair Market Rent]]-IF(AND($G$37,$G$38,$G$38&lt;&gt;"",NOT(Cdlac[[#This Row],[Federal]]),Cdlac[[#This Row],[Preservation Rent]]&lt;&gt;""),Cdlac[[#This Row],[Preservation Rent]],Cdlac[[#This Row],[Restricted Rent]])),"")</f>
        <v/>
      </c>
      <c r="T51" s="830" t="str">
        <f>IF(Cdlac[[#This Row],[Quantity]]&gt;0,AND(Application!AK749&lt;&gt;"N/A",Application!AK749&lt;&gt;"")*Cdlac[[#This Row],[Quantity]],"")</f>
        <v/>
      </c>
      <c r="U51" s="830" t="b">
        <f>AND('Subsidy Contract Calculation'!F35&gt;0,OR('Subsidy Contract Calculation'!C35="Federal",'Subsidy Contract Calculation'!C35="Local - Approved by ED"),Cdlac[[#This Row],[Quantity]]&gt;0)</f>
        <v>0</v>
      </c>
    </row>
    <row r="52" spans="2:21" ht="15" customHeight="1">
      <c r="E52" s="902" t="s">
        <v>2634</v>
      </c>
      <c r="G52" s="899">
        <f>ROUNDDOWN(E29*50%,0)</f>
        <v>39</v>
      </c>
      <c r="L52" s="830" t="str">
        <f>IFERROR(MIN(4,MATCH(Application!B750,UnitSizes,0)-1),"")</f>
        <v/>
      </c>
      <c r="M52" s="851">
        <f>Application!G750</f>
        <v>0</v>
      </c>
      <c r="N52" s="857">
        <f>Application!AC750</f>
        <v>0</v>
      </c>
      <c r="O52" s="857" t="str">
        <f>IF(Cdlac[[#This Row],[Quantity]]&gt;0,IF(Cdlac[[#This Row],[Federal]],30%,IF(AND(OR(NOT($G$38),$G$38=""),$G$43),40%,Cdlac[[#This Row],[iAMI]])),"")</f>
        <v/>
      </c>
      <c r="P52" s="851" t="str" cm="1">
        <f t="array" ref="P52">IF(Cdlac[[#This Row],[Quantity]]&gt;0,INDEX(TcacRents,$P$18,Cdlac[[#This Row],[Bedrooms]]+1)*Cdlac[[#This Row],[AMI]],"")</f>
        <v/>
      </c>
      <c r="Q52" s="947"/>
      <c r="R52" s="851" t="str" cm="1">
        <f t="array" ref="R52">IF(Cdlac[[#This Row],[Quantity]]&gt;0,INDEX(HudFmrs,$P$18,Cdlac[[#This Row],[Bedrooms]]+1),"")</f>
        <v/>
      </c>
      <c r="S52" s="851" t="str">
        <f>IF(Cdlac[[#This Row],[Quantity]]&gt;0,MAX(0,Cdlac[[#This Row],[Fair Market Rent]]-IF(AND($G$37,$G$38,$G$38&lt;&gt;"",NOT(Cdlac[[#This Row],[Federal]]),Cdlac[[#This Row],[Preservation Rent]]&lt;&gt;""),Cdlac[[#This Row],[Preservation Rent]],Cdlac[[#This Row],[Restricted Rent]])),"")</f>
        <v/>
      </c>
      <c r="T52" s="830" t="str">
        <f>IF(Cdlac[[#This Row],[Quantity]]&gt;0,AND(Application!AK750&lt;&gt;"N/A",Application!AK750&lt;&gt;"")*Cdlac[[#This Row],[Quantity]],"")</f>
        <v/>
      </c>
      <c r="U52" s="830" t="b">
        <f>AND('Subsidy Contract Calculation'!F36&gt;0,OR('Subsidy Contract Calculation'!C36="Federal",'Subsidy Contract Calculation'!C36="Local - Approved by ED"),Cdlac[[#This Row],[Quantity]]&gt;0)</f>
        <v>0</v>
      </c>
    </row>
    <row r="53" spans="2:21" ht="15" customHeight="1">
      <c r="E53" s="902"/>
      <c r="G53" s="910"/>
      <c r="L53" s="830" t="str">
        <f>IFERROR(MIN(4,MATCH(Application!B751,UnitSizes,0)-1),"")</f>
        <v/>
      </c>
      <c r="M53" s="851">
        <f>Application!G751</f>
        <v>0</v>
      </c>
      <c r="N53" s="857">
        <f>Application!AC751</f>
        <v>0</v>
      </c>
      <c r="O53" s="857" t="str">
        <f>IF(Cdlac[[#This Row],[Quantity]]&gt;0,IF(Cdlac[[#This Row],[Federal]],30%,IF(AND(OR(NOT($G$38),$G$38=""),$G$43),40%,Cdlac[[#This Row],[iAMI]])),"")</f>
        <v/>
      </c>
      <c r="P53" s="851" t="str" cm="1">
        <f t="array" ref="P53">IF(Cdlac[[#This Row],[Quantity]]&gt;0,INDEX(TcacRents,$P$18,Cdlac[[#This Row],[Bedrooms]]+1)*Cdlac[[#This Row],[AMI]],"")</f>
        <v/>
      </c>
      <c r="Q53" s="947"/>
      <c r="R53" s="851" t="str" cm="1">
        <f t="array" ref="R53">IF(Cdlac[[#This Row],[Quantity]]&gt;0,INDEX(HudFmrs,$P$18,Cdlac[[#This Row],[Bedrooms]]+1),"")</f>
        <v/>
      </c>
      <c r="S53" s="851" t="str">
        <f>IF(Cdlac[[#This Row],[Quantity]]&gt;0,MAX(0,Cdlac[[#This Row],[Fair Market Rent]]-IF(AND($G$37,$G$38,$G$38&lt;&gt;"",NOT(Cdlac[[#This Row],[Federal]]),Cdlac[[#This Row],[Preservation Rent]]&lt;&gt;""),Cdlac[[#This Row],[Preservation Rent]],Cdlac[[#This Row],[Restricted Rent]])),"")</f>
        <v/>
      </c>
      <c r="T53" s="830" t="str">
        <f>IF(Cdlac[[#This Row],[Quantity]]&gt;0,AND(Application!AK751&lt;&gt;"N/A",Application!AK751&lt;&gt;"")*Cdlac[[#This Row],[Quantity]],"")</f>
        <v/>
      </c>
      <c r="U53" s="830" t="b">
        <f>AND('Subsidy Contract Calculation'!F37&gt;0,OR('Subsidy Contract Calculation'!C37="Federal",'Subsidy Contract Calculation'!C37="Local - Approved by ED"),Cdlac[[#This Row],[Quantity]]&gt;0)</f>
        <v>0</v>
      </c>
    </row>
    <row r="54" spans="2:21" ht="15" customHeight="1">
      <c r="E54" s="902" t="s">
        <v>2635</v>
      </c>
      <c r="G54" s="899">
        <f>MIN(G51:G52)</f>
        <v>39</v>
      </c>
      <c r="L54" s="830" t="str">
        <f>IFERROR(MIN(4,MATCH(Application!B752,UnitSizes,0)-1),"")</f>
        <v/>
      </c>
      <c r="M54" s="851">
        <f>Application!G752</f>
        <v>0</v>
      </c>
      <c r="N54" s="857">
        <f>Application!AC752</f>
        <v>0</v>
      </c>
      <c r="O54" s="857" t="str">
        <f>IF(Cdlac[[#This Row],[Quantity]]&gt;0,IF(Cdlac[[#This Row],[Federal]],30%,IF(AND(OR(NOT($G$38),$G$38=""),$G$43),40%,Cdlac[[#This Row],[iAMI]])),"")</f>
        <v/>
      </c>
      <c r="P54" s="851" t="str" cm="1">
        <f t="array" ref="P54">IF(Cdlac[[#This Row],[Quantity]]&gt;0,INDEX(TcacRents,$P$18,Cdlac[[#This Row],[Bedrooms]]+1)*Cdlac[[#This Row],[AMI]],"")</f>
        <v/>
      </c>
      <c r="Q54" s="947"/>
      <c r="R54" s="851" t="str" cm="1">
        <f t="array" ref="R54">IF(Cdlac[[#This Row],[Quantity]]&gt;0,INDEX(HudFmrs,$P$18,Cdlac[[#This Row],[Bedrooms]]+1),"")</f>
        <v/>
      </c>
      <c r="S54" s="851" t="str">
        <f>IF(Cdlac[[#This Row],[Quantity]]&gt;0,MAX(0,Cdlac[[#This Row],[Fair Market Rent]]-IF(AND($G$37,$G$38,$G$38&lt;&gt;"",NOT(Cdlac[[#This Row],[Federal]]),Cdlac[[#This Row],[Preservation Rent]]&lt;&gt;""),Cdlac[[#This Row],[Preservation Rent]],Cdlac[[#This Row],[Restricted Rent]])),"")</f>
        <v/>
      </c>
      <c r="T54" s="830" t="str">
        <f>IF(Cdlac[[#This Row],[Quantity]]&gt;0,AND(Application!AK752&lt;&gt;"N/A",Application!AK752&lt;&gt;"")*Cdlac[[#This Row],[Quantity]],"")</f>
        <v/>
      </c>
      <c r="U54" s="830" t="b">
        <f>AND('Subsidy Contract Calculation'!F38&gt;0,OR('Subsidy Contract Calculation'!C38="Federal",'Subsidy Contract Calculation'!C38="Local - Approved by ED"),Cdlac[[#This Row],[Quantity]]&gt;0)</f>
        <v>0</v>
      </c>
    </row>
    <row r="55" spans="2:21" ht="15" customHeight="1">
      <c r="E55" s="902" t="s">
        <v>2623</v>
      </c>
      <c r="F55" s="898" t="s">
        <v>2624</v>
      </c>
      <c r="G55" s="909">
        <v>10000</v>
      </c>
      <c r="M55" s="851"/>
      <c r="N55" s="857"/>
      <c r="O55" s="857"/>
      <c r="P55" s="851"/>
      <c r="Q55" s="947"/>
      <c r="R55" s="851"/>
      <c r="S55" s="851"/>
    </row>
    <row r="56" spans="2:21" ht="15" customHeight="1">
      <c r="E56" s="903" t="s">
        <v>2636</v>
      </c>
      <c r="F56" s="832"/>
      <c r="G56" s="908">
        <f>G54*G55</f>
        <v>390000</v>
      </c>
    </row>
    <row r="57" spans="2:21" ht="15" customHeight="1"/>
    <row r="58" spans="2:21" ht="15" customHeight="1">
      <c r="B58" s="852" t="str">
        <f>B11&amp;": "&amp;B13</f>
        <v>C. Population Benefit: (2) Extremely Low Income Benefit</v>
      </c>
      <c r="C58" s="853"/>
      <c r="D58" s="853"/>
      <c r="E58" s="853"/>
      <c r="F58" s="853"/>
      <c r="G58" s="853"/>
      <c r="H58" s="853"/>
      <c r="I58" s="854"/>
    </row>
    <row r="59" spans="2:21" ht="15" customHeight="1"/>
    <row r="60" spans="2:21" ht="15" customHeight="1">
      <c r="E60" s="902" t="s">
        <v>2637</v>
      </c>
      <c r="G60" s="865">
        <f>SUMIFS(Cdlac[Quantity],Cdlac[iAMI],"&lt;=30%")</f>
        <v>40</v>
      </c>
    </row>
    <row r="61" spans="2:21" ht="15" customHeight="1">
      <c r="E61" s="902" t="s">
        <v>2634</v>
      </c>
      <c r="G61" s="865">
        <f>ROUNDDOWN(E29*50%,0)</f>
        <v>39</v>
      </c>
    </row>
    <row r="62" spans="2:21" ht="15" customHeight="1">
      <c r="E62" s="902"/>
      <c r="G62" s="865"/>
    </row>
    <row r="63" spans="2:21" ht="15" customHeight="1">
      <c r="E63" s="902" t="s">
        <v>2635</v>
      </c>
      <c r="G63" s="899">
        <f>MIN(G60:G61)</f>
        <v>39</v>
      </c>
    </row>
    <row r="64" spans="2:21" ht="15" customHeight="1">
      <c r="E64" s="902" t="s">
        <v>2623</v>
      </c>
      <c r="F64" s="898" t="s">
        <v>2624</v>
      </c>
      <c r="G64" s="909">
        <v>20000</v>
      </c>
    </row>
    <row r="65" spans="2:14" ht="15" customHeight="1">
      <c r="E65" s="903" t="s">
        <v>2638</v>
      </c>
      <c r="F65" s="832"/>
      <c r="G65" s="908">
        <f>G63*G64</f>
        <v>780000</v>
      </c>
    </row>
    <row r="66" spans="2:14" ht="15" customHeight="1"/>
    <row r="67" spans="2:14" ht="15" customHeight="1">
      <c r="B67" s="852" t="str">
        <f>B14&amp;": "&amp;B15</f>
        <v>D. Location Benefit: (1) Resource Area Benefit</v>
      </c>
      <c r="C67" s="853"/>
      <c r="D67" s="853"/>
      <c r="E67" s="853"/>
      <c r="F67" s="853"/>
      <c r="G67" s="853"/>
      <c r="H67" s="853"/>
      <c r="I67" s="854"/>
    </row>
    <row r="68" spans="2:14" ht="15" customHeight="1"/>
    <row r="69" spans="2:14" ht="15" customHeight="1">
      <c r="C69" s="863" t="s">
        <v>2639</v>
      </c>
      <c r="G69" s="829" t="s">
        <v>843</v>
      </c>
    </row>
    <row r="70" spans="2:14" ht="15" customHeight="1">
      <c r="C70" s="863" t="s">
        <v>2640</v>
      </c>
      <c r="G70" s="867" t="str">
        <f>IF(Application!D211="Large Family","Yes","No")</f>
        <v>No</v>
      </c>
    </row>
    <row r="71" spans="2:14" ht="15" customHeight="1" thickBot="1">
      <c r="C71" s="863" t="s">
        <v>2641</v>
      </c>
      <c r="G71" s="829" t="s">
        <v>843</v>
      </c>
    </row>
    <row r="72" spans="2:14" ht="15" customHeight="1">
      <c r="C72" s="863" t="s">
        <v>2642</v>
      </c>
      <c r="G72" s="830" t="str">
        <f>Application!T193</f>
        <v>High Resource</v>
      </c>
      <c r="L72" s="2601" t="s">
        <v>877</v>
      </c>
      <c r="M72" s="2602"/>
      <c r="N72" s="916">
        <v>30000</v>
      </c>
    </row>
    <row r="73" spans="2:14" ht="15" customHeight="1">
      <c r="C73" s="2603" t="s">
        <v>2643</v>
      </c>
      <c r="D73" s="2603"/>
      <c r="E73" s="2603"/>
      <c r="F73" s="2603"/>
      <c r="G73" s="829" t="s">
        <v>843</v>
      </c>
      <c r="L73" s="2618" t="s">
        <v>881</v>
      </c>
      <c r="M73" s="2619"/>
      <c r="N73" s="917">
        <v>20000</v>
      </c>
    </row>
    <row r="74" spans="2:14" ht="15" customHeight="1" thickBot="1">
      <c r="C74" s="2603"/>
      <c r="D74" s="2603"/>
      <c r="E74" s="2603"/>
      <c r="F74" s="2603"/>
      <c r="L74" s="2593" t="s">
        <v>888</v>
      </c>
      <c r="M74" s="2594"/>
      <c r="N74" s="918">
        <v>10000</v>
      </c>
    </row>
    <row r="75" spans="2:14" ht="15" customHeight="1">
      <c r="C75" s="863"/>
    </row>
    <row r="76" spans="2:14" ht="15" customHeight="1">
      <c r="E76" s="870" t="s">
        <v>2644</v>
      </c>
      <c r="G76" s="865" t="b">
        <f>OR(AND(COUNTIFS(G70:G71,"Yes")&gt;=1,G69="Yes"),G73="Yes")</f>
        <v>1</v>
      </c>
    </row>
    <row r="77" spans="2:14" ht="15" customHeight="1">
      <c r="E77" s="870"/>
      <c r="G77" s="865"/>
    </row>
    <row r="78" spans="2:14" ht="15" customHeight="1">
      <c r="E78" s="870" t="s">
        <v>2623</v>
      </c>
      <c r="G78" s="864">
        <f>IFERROR(IF($G$73="Yes",30000,INDEX(N72:N74,MATCH(LEFT(G72,17),L72:L74,0))),0)</f>
        <v>30000</v>
      </c>
    </row>
    <row r="79" spans="2:14" ht="15" customHeight="1">
      <c r="E79" s="870" t="str">
        <f>E96</f>
        <v>Bedroom-Adjusted Low-Income Units</v>
      </c>
      <c r="F79" s="898" t="s">
        <v>2624</v>
      </c>
      <c r="G79" s="899">
        <f>G29</f>
        <v>79</v>
      </c>
    </row>
    <row r="80" spans="2:14" ht="15" customHeight="1">
      <c r="D80" s="832"/>
      <c r="E80" s="903" t="s">
        <v>2645</v>
      </c>
      <c r="F80" s="832"/>
      <c r="G80" s="908">
        <f>G79*G78*G76</f>
        <v>2370000</v>
      </c>
    </row>
    <row r="81" spans="2:9" ht="15" customHeight="1"/>
    <row r="82" spans="2:9" ht="15" customHeight="1">
      <c r="B82" s="852" t="str">
        <f>B14&amp;": "&amp;B16</f>
        <v>D. Location Benefit: (2) Community Revitalization Benefit</v>
      </c>
      <c r="C82" s="853"/>
      <c r="D82" s="853"/>
      <c r="E82" s="853"/>
      <c r="F82" s="853"/>
      <c r="G82" s="853"/>
      <c r="H82" s="853"/>
      <c r="I82" s="854"/>
    </row>
    <row r="83" spans="2:9" ht="15" customHeight="1"/>
    <row r="84" spans="2:9" ht="15" customHeight="1">
      <c r="F84" s="901" t="s">
        <v>2646</v>
      </c>
      <c r="G84" s="829" t="s">
        <v>843</v>
      </c>
    </row>
    <row r="85" spans="2:9" ht="15" customHeight="1">
      <c r="F85" s="901"/>
    </row>
    <row r="86" spans="2:9" ht="15" customHeight="1">
      <c r="E86" s="870" t="s">
        <v>2644</v>
      </c>
      <c r="G86" s="865" t="b">
        <f>G84="Yes"</f>
        <v>1</v>
      </c>
    </row>
    <row r="87" spans="2:9" ht="15" customHeight="1"/>
    <row r="88" spans="2:9" ht="15" customHeight="1">
      <c r="E88" s="870" t="str">
        <f>E96</f>
        <v>Bedroom-Adjusted Low-Income Units</v>
      </c>
      <c r="G88" s="899">
        <f>G29</f>
        <v>79</v>
      </c>
    </row>
    <row r="89" spans="2:9" ht="15" customHeight="1">
      <c r="E89" s="870" t="s">
        <v>2623</v>
      </c>
      <c r="F89" s="898" t="s">
        <v>2624</v>
      </c>
      <c r="G89" s="836">
        <v>20000</v>
      </c>
    </row>
    <row r="90" spans="2:9" ht="15" customHeight="1">
      <c r="E90" s="903" t="s">
        <v>2647</v>
      </c>
      <c r="F90" s="832"/>
      <c r="G90" s="908">
        <f>G86*G89*G88</f>
        <v>1580000</v>
      </c>
    </row>
    <row r="91" spans="2:9" ht="15" customHeight="1"/>
    <row r="92" spans="2:9" ht="15" customHeight="1">
      <c r="B92" s="852" t="str">
        <f>B14&amp;": "&amp;B17</f>
        <v>D. Location Benefit: (3) Transit/Walkability Benefit</v>
      </c>
      <c r="C92" s="853"/>
      <c r="D92" s="853"/>
      <c r="E92" s="853"/>
      <c r="F92" s="853"/>
      <c r="G92" s="853"/>
      <c r="H92" s="853"/>
      <c r="I92" s="854"/>
    </row>
    <row r="93" spans="2:9" ht="15" customHeight="1"/>
    <row r="94" spans="2:9" ht="15" customHeight="1">
      <c r="E94" s="870" t="s">
        <v>2648</v>
      </c>
      <c r="G94" s="899">
        <f>VLOOKUP('Points System'!$H$606,'Points System'!$AO$586:$AP$591,2,FALSE)</f>
        <v>7</v>
      </c>
    </row>
    <row r="95" spans="2:9" ht="15" customHeight="1">
      <c r="E95" s="870" t="s">
        <v>2623</v>
      </c>
      <c r="F95" s="898" t="s">
        <v>2624</v>
      </c>
      <c r="G95" s="862">
        <v>4000</v>
      </c>
    </row>
    <row r="96" spans="2:9" ht="15" customHeight="1" thickBot="1">
      <c r="E96" s="870" t="s">
        <v>2649</v>
      </c>
      <c r="F96" s="898" t="s">
        <v>2624</v>
      </c>
      <c r="G96" s="911">
        <f>G29</f>
        <v>79</v>
      </c>
    </row>
    <row r="97" spans="2:14" ht="15" customHeight="1">
      <c r="E97" s="903" t="s">
        <v>2650</v>
      </c>
      <c r="F97" s="832"/>
      <c r="G97" s="908">
        <f>G94*G95*G96</f>
        <v>2212000</v>
      </c>
      <c r="L97" s="912" t="str">
        <f>'Points System'!H638</f>
        <v>(i)</v>
      </c>
      <c r="M97" s="2599" t="s">
        <v>2501</v>
      </c>
      <c r="N97" s="2600"/>
    </row>
    <row r="98" spans="2:14" ht="15" customHeight="1">
      <c r="C98" s="863"/>
      <c r="G98" s="899"/>
      <c r="L98" s="913" t="str">
        <f>'Points System'!H650</f>
        <v>(i)</v>
      </c>
      <c r="M98" s="2595" t="s">
        <v>2651</v>
      </c>
      <c r="N98" s="2596"/>
    </row>
    <row r="99" spans="2:14" ht="15" customHeight="1">
      <c r="E99" s="870" t="s">
        <v>2652</v>
      </c>
      <c r="G99" s="911">
        <f>COUNTIFS(L97:L104,"(i)")</f>
        <v>6</v>
      </c>
      <c r="L99" s="913" t="str">
        <f>'Points System'!H685</f>
        <v>(i)</v>
      </c>
      <c r="M99" s="2595" t="s">
        <v>2653</v>
      </c>
      <c r="N99" s="2596"/>
    </row>
    <row r="100" spans="2:14" ht="15" customHeight="1">
      <c r="E100" s="870" t="s">
        <v>2623</v>
      </c>
      <c r="F100" s="898" t="s">
        <v>2624</v>
      </c>
      <c r="G100" s="909">
        <v>4000</v>
      </c>
      <c r="L100" s="913" t="str">
        <f>IF(OR('Points System'!H709="(ii)",'Points System'!H709="(i)"),"(i)","N/A")</f>
        <v>N/A</v>
      </c>
      <c r="M100" s="2595" t="s">
        <v>2654</v>
      </c>
      <c r="N100" s="2596"/>
    </row>
    <row r="101" spans="2:14" ht="15" customHeight="1">
      <c r="E101" s="903" t="s">
        <v>2655</v>
      </c>
      <c r="F101" s="832"/>
      <c r="G101" s="908">
        <f>G96*G99*G100</f>
        <v>1896000</v>
      </c>
      <c r="L101" s="914" t="str">
        <f>'Points System'!H723</f>
        <v>(i)</v>
      </c>
      <c r="M101" s="2595" t="s">
        <v>2541</v>
      </c>
      <c r="N101" s="2596"/>
    </row>
    <row r="102" spans="2:14" ht="15" customHeight="1">
      <c r="L102" s="913" t="str">
        <f>'Points System'!H735</f>
        <v>(i)</v>
      </c>
      <c r="M102" s="2595" t="s">
        <v>2656</v>
      </c>
      <c r="N102" s="2596"/>
    </row>
    <row r="103" spans="2:14" ht="15" customHeight="1">
      <c r="C103" s="866" t="s">
        <v>2657</v>
      </c>
      <c r="L103" s="913" t="str">
        <f>'Points System'!H751</f>
        <v>(i)</v>
      </c>
      <c r="M103" s="2595" t="s">
        <v>2658</v>
      </c>
      <c r="N103" s="2596"/>
    </row>
    <row r="104" spans="2:14" ht="15" customHeight="1" thickBot="1">
      <c r="C104" s="863" t="s">
        <v>2659</v>
      </c>
      <c r="G104" s="829"/>
      <c r="L104" s="915" t="str">
        <f>'Points System'!H763</f>
        <v>(ii)</v>
      </c>
      <c r="M104" s="2597" t="s">
        <v>2545</v>
      </c>
      <c r="N104" s="2598"/>
    </row>
    <row r="105" spans="2:14" ht="15" customHeight="1">
      <c r="C105" s="863" t="s">
        <v>2660</v>
      </c>
      <c r="G105" s="829"/>
    </row>
    <row r="106" spans="2:14" ht="15" customHeight="1">
      <c r="C106" s="863" t="s">
        <v>2661</v>
      </c>
      <c r="G106" s="829" t="s">
        <v>843</v>
      </c>
    </row>
    <row r="107" spans="2:14" ht="15" customHeight="1">
      <c r="C107" s="863" t="s">
        <v>2662</v>
      </c>
      <c r="G107" s="829" t="s">
        <v>843</v>
      </c>
    </row>
    <row r="108" spans="2:14" ht="15" customHeight="1"/>
    <row r="109" spans="2:14" ht="15" customHeight="1">
      <c r="B109" s="864"/>
      <c r="C109" s="863"/>
      <c r="E109" s="870" t="s">
        <v>2644</v>
      </c>
      <c r="G109" s="865" t="b">
        <f>COUNTIFS(G104:G107,"Yes")&gt;=1</f>
        <v>1</v>
      </c>
    </row>
    <row r="110" spans="2:14" ht="15" customHeight="1">
      <c r="E110" s="863"/>
    </row>
    <row r="111" spans="2:14" ht="15" customHeight="1">
      <c r="E111" s="870" t="s">
        <v>2649</v>
      </c>
      <c r="F111" s="898" t="s">
        <v>2624</v>
      </c>
      <c r="G111" s="899">
        <f>G29</f>
        <v>79</v>
      </c>
    </row>
    <row r="112" spans="2:14" ht="15" customHeight="1">
      <c r="E112" s="870" t="s">
        <v>2623</v>
      </c>
      <c r="F112" s="898" t="s">
        <v>2624</v>
      </c>
      <c r="G112" s="909">
        <v>25000</v>
      </c>
    </row>
    <row r="113" spans="2:9" ht="15" customHeight="1">
      <c r="E113" s="903" t="s">
        <v>2663</v>
      </c>
      <c r="F113" s="832"/>
      <c r="G113" s="908">
        <f>G109*G112*G96</f>
        <v>1975000</v>
      </c>
    </row>
    <row r="114" spans="2:9" ht="15" customHeight="1">
      <c r="C114" s="863"/>
      <c r="E114" s="863"/>
    </row>
    <row r="115" spans="2:9" ht="15" customHeight="1">
      <c r="E115" s="903" t="s">
        <v>2664</v>
      </c>
      <c r="G115" s="908">
        <f>G113+G101+G97</f>
        <v>6083000</v>
      </c>
    </row>
    <row r="116" spans="2:9" ht="15" customHeight="1"/>
    <row r="117" spans="2:9" ht="15" customHeight="1">
      <c r="B117" s="852" t="s">
        <v>1787</v>
      </c>
      <c r="C117" s="853"/>
      <c r="D117" s="853"/>
      <c r="E117" s="853"/>
      <c r="F117" s="853"/>
      <c r="G117" s="853"/>
      <c r="H117" s="853"/>
      <c r="I117" s="854"/>
    </row>
    <row r="118" spans="2:9" ht="15" customHeight="1"/>
    <row r="119" spans="2:9" ht="15" customHeight="1">
      <c r="C119" s="2630" t="s">
        <v>2665</v>
      </c>
      <c r="D119" s="2630"/>
      <c r="E119" s="2630"/>
      <c r="F119" s="2630"/>
    </row>
    <row r="120" spans="2:9" ht="15" customHeight="1">
      <c r="C120" s="2630"/>
      <c r="D120" s="2630"/>
      <c r="E120" s="2630"/>
      <c r="F120" s="2630"/>
      <c r="G120" s="829" t="s">
        <v>843</v>
      </c>
    </row>
    <row r="121" spans="2:9" ht="15" customHeight="1"/>
    <row r="122" spans="2:9" ht="15" customHeight="1">
      <c r="C122" s="830" t="s">
        <v>2666</v>
      </c>
      <c r="G122" s="2632" t="s">
        <v>2667</v>
      </c>
      <c r="H122" s="2632"/>
    </row>
    <row r="123" spans="2:9" ht="15" customHeight="1">
      <c r="G123" s="2632"/>
      <c r="H123" s="2632"/>
    </row>
    <row r="124" spans="2:9" ht="15" customHeight="1">
      <c r="G124" s="2633"/>
      <c r="H124" s="2633"/>
    </row>
    <row r="125" spans="2:9" ht="15" customHeight="1">
      <c r="G125" s="944"/>
      <c r="H125" s="944"/>
    </row>
    <row r="126" spans="2:9" ht="15" customHeight="1">
      <c r="B126" s="852" t="s">
        <v>2668</v>
      </c>
      <c r="C126" s="853"/>
      <c r="D126" s="853"/>
      <c r="E126" s="853"/>
      <c r="F126" s="853"/>
      <c r="G126" s="853"/>
      <c r="H126" s="853"/>
      <c r="I126" s="854"/>
    </row>
    <row r="128" spans="2:9">
      <c r="E128" s="870" t="s">
        <v>929</v>
      </c>
      <c r="G128" s="830" t="str">
        <f>IF(Application!T189="","",Application!T189)</f>
        <v>Alameda</v>
      </c>
    </row>
    <row r="129" spans="2:9">
      <c r="E129" s="870"/>
      <c r="G129" s="864"/>
    </row>
    <row r="130" spans="2:9">
      <c r="E130" s="870" t="str">
        <f>"2-Bedroom "&amp;G128&amp;" County Basis Limit"</f>
        <v>2-Bedroom Alameda County Basis Limit</v>
      </c>
      <c r="G130" s="864">
        <f>Application!R988</f>
        <v>658400</v>
      </c>
    </row>
    <row r="131" spans="2:9">
      <c r="E131" s="870" t="s">
        <v>2669</v>
      </c>
      <c r="G131" s="864">
        <f>MEDIAN((Application!CU160:CU217))</f>
        <v>489600</v>
      </c>
    </row>
    <row r="132" spans="2:9" ht="15">
      <c r="D132" s="832"/>
      <c r="E132" s="903" t="s">
        <v>2670</v>
      </c>
      <c r="F132" s="919"/>
      <c r="G132" s="920">
        <f>((G130-G131)/G131)*0.25</f>
        <v>8.6192810457516339E-2</v>
      </c>
      <c r="H132" s="828"/>
      <c r="I132" s="828"/>
    </row>
    <row r="133" spans="2:9">
      <c r="D133" s="831"/>
      <c r="E133" s="831"/>
    </row>
    <row r="134" spans="2:9" ht="15">
      <c r="B134" s="852" t="s">
        <v>2671</v>
      </c>
      <c r="C134" s="853"/>
      <c r="D134" s="853"/>
      <c r="E134" s="853"/>
      <c r="F134" s="853"/>
      <c r="G134" s="853"/>
      <c r="H134" s="853"/>
      <c r="I134" s="854"/>
    </row>
    <row r="136" spans="2:9">
      <c r="E136" s="870" t="s">
        <v>2626</v>
      </c>
      <c r="G136" s="830" t="b">
        <f>G37</f>
        <v>0</v>
      </c>
    </row>
    <row r="137" spans="2:9">
      <c r="E137" s="870" t="s">
        <v>2672</v>
      </c>
      <c r="G137" s="830" t="b">
        <f>OR('Points System'!B52="Yes", 'Points System'!B56="Yes",'Points System'!B58="Yes")</f>
        <v>0</v>
      </c>
    </row>
    <row r="138" spans="2:9">
      <c r="C138" s="2627" t="s">
        <v>2673</v>
      </c>
      <c r="D138" s="2627"/>
      <c r="E138" s="2627"/>
      <c r="F138" s="2627"/>
    </row>
    <row r="139" spans="2:9">
      <c r="B139" s="831"/>
      <c r="C139" s="2627"/>
      <c r="D139" s="2627"/>
      <c r="E139" s="2627"/>
      <c r="F139" s="2627"/>
      <c r="G139" s="829"/>
    </row>
    <row r="140" spans="2:9">
      <c r="B140" s="831"/>
      <c r="C140" s="831"/>
      <c r="D140" s="831"/>
      <c r="E140" s="831"/>
      <c r="F140" s="831"/>
    </row>
    <row r="141" spans="2:9" ht="14.25" customHeight="1">
      <c r="E141" s="870" t="s">
        <v>2674</v>
      </c>
      <c r="G141" s="952"/>
    </row>
    <row r="143" spans="2:9">
      <c r="E143" s="870" t="s">
        <v>2675</v>
      </c>
      <c r="G143" s="951">
        <f>IF(I9=0,0,G141/I9)</f>
        <v>0</v>
      </c>
    </row>
    <row r="144" spans="2:9">
      <c r="E144" s="870" t="s">
        <v>2676</v>
      </c>
      <c r="G144" s="949">
        <f>I9*0.15</f>
        <v>5669235.6100985482</v>
      </c>
    </row>
  </sheetData>
  <sheetProtection algorithmName="SHA-512" hashValue="rU9KXKr9JkEPiF7oxs+ftz7WpGECsTcsIZbS7kWG7Ek974n2Qq04jHddqY5yVDYtARcu8JfvF71XmMq3fu+t9Q==" saltValue="Ib4bdmncUcu5nyPBr/Q1fQ==" spinCount="100000" sheet="1" objects="1" scenarios="1"/>
  <mergeCells count="42">
    <mergeCell ref="B16:D16"/>
    <mergeCell ref="B17:D17"/>
    <mergeCell ref="G13:I13"/>
    <mergeCell ref="C138:F139"/>
    <mergeCell ref="C22:C23"/>
    <mergeCell ref="D22:D23"/>
    <mergeCell ref="F22:F23"/>
    <mergeCell ref="E22:E23"/>
    <mergeCell ref="C29:D29"/>
    <mergeCell ref="C119:F120"/>
    <mergeCell ref="C39:H41"/>
    <mergeCell ref="G122:H124"/>
    <mergeCell ref="G11:H11"/>
    <mergeCell ref="G14:H14"/>
    <mergeCell ref="B11:D11"/>
    <mergeCell ref="B14:D14"/>
    <mergeCell ref="B15:D15"/>
    <mergeCell ref="L72:M72"/>
    <mergeCell ref="C73:F74"/>
    <mergeCell ref="A1:J1"/>
    <mergeCell ref="B9:D9"/>
    <mergeCell ref="B10:D10"/>
    <mergeCell ref="B12:D12"/>
    <mergeCell ref="B13:D13"/>
    <mergeCell ref="B8:E8"/>
    <mergeCell ref="G8:I8"/>
    <mergeCell ref="G16:H16"/>
    <mergeCell ref="G22:G23"/>
    <mergeCell ref="G17:H17"/>
    <mergeCell ref="B18:D18"/>
    <mergeCell ref="G9:H9"/>
    <mergeCell ref="G10:H10"/>
    <mergeCell ref="L73:M73"/>
    <mergeCell ref="L74:M74"/>
    <mergeCell ref="M101:N101"/>
    <mergeCell ref="M102:N102"/>
    <mergeCell ref="M103:N103"/>
    <mergeCell ref="M104:N104"/>
    <mergeCell ref="M97:N97"/>
    <mergeCell ref="M98:N98"/>
    <mergeCell ref="M99:N99"/>
    <mergeCell ref="M100:N100"/>
  </mergeCells>
  <phoneticPr fontId="24" type="noConversion"/>
  <conditionalFormatting sqref="G38">
    <cfRule type="expression" dxfId="4" priority="1">
      <formula>NOT($G$37)</formula>
    </cfRule>
  </conditionalFormatting>
  <conditionalFormatting sqref="L20:U54">
    <cfRule type="expression" dxfId="3" priority="4">
      <formula>$M20=0</formula>
    </cfRule>
  </conditionalFormatting>
  <conditionalFormatting sqref="Q20:Q54">
    <cfRule type="expression" dxfId="2" priority="2">
      <formula>NOT($G$37)</formula>
    </cfRule>
    <cfRule type="expression" dxfId="1" priority="3">
      <formula>AND($G$37,$G$38,$G$38&lt;&gt;"")</formula>
    </cfRule>
  </conditionalFormatting>
  <conditionalFormatting sqref="U20:U54">
    <cfRule type="cellIs" dxfId="0" priority="5" operator="equal">
      <formula>FALSE</formula>
    </cfRule>
  </conditionalFormatting>
  <dataValidations count="3">
    <dataValidation type="list" allowBlank="1" showInputMessage="1" showErrorMessage="1" sqref="G104:G107 G120 G139" xr:uid="{C672C681-76A7-4CD8-8FBF-57FD42155450}">
      <formula1>"Yes"</formula1>
    </dataValidation>
    <dataValidation type="list" allowBlank="1" showInputMessage="1" showErrorMessage="1" sqref="G71 G69 G84 G73" xr:uid="{9F573AD0-8923-4080-8D12-6F8C8CA2FCC1}">
      <formula1>"Yes,No"</formula1>
    </dataValidation>
    <dataValidation type="list" allowBlank="1" showInputMessage="1" showErrorMessage="1" sqref="G38" xr:uid="{C65DDE3B-E92D-4273-ABD6-EA811664B416}">
      <formula1>"TRUE,FALSE"</formula1>
    </dataValidation>
  </dataValidations>
  <printOptions horizontalCentered="1"/>
  <pageMargins left="0.45" right="0.45" top="0.5" bottom="0.25" header="0.3" footer="0.3"/>
  <pageSetup scale="90" firstPageNumber="43" orientation="portrait" useFirstPageNumber="1" r:id="rId1"/>
  <headerFooter>
    <oddFooter>&amp;C&amp;P</oddFooter>
  </headerFooter>
  <rowBreaks count="1" manualBreakCount="1">
    <brk id="91" max="8" man="1"/>
  </rowBreaks>
  <colBreaks count="1" manualBreakCount="1">
    <brk id="9" max="1048575" man="1"/>
  </colBreaks>
  <legacyDrawing r:id="rId2"/>
  <tableParts count="1">
    <tablePart r:id="rId3"/>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2">
    <pageSetUpPr fitToPage="1"/>
  </sheetPr>
  <dimension ref="A1:L46"/>
  <sheetViews>
    <sheetView showGridLines="0" topLeftCell="A3" workbookViewId="0">
      <selection activeCell="F5" sqref="F5"/>
    </sheetView>
  </sheetViews>
  <sheetFormatPr defaultColWidth="9.140625" defaultRowHeight="14.25" zeroHeight="1"/>
  <cols>
    <col min="1" max="2" width="15.7109375" style="187" customWidth="1"/>
    <col min="3" max="3" width="11" style="187" customWidth="1"/>
    <col min="4" max="4" width="15.7109375" style="187" customWidth="1"/>
    <col min="5" max="5" width="3.7109375" style="187" customWidth="1"/>
    <col min="6" max="7" width="15.7109375" style="187" customWidth="1"/>
    <col min="8" max="8" width="3.7109375" style="187" customWidth="1"/>
    <col min="9" max="10" width="15.7109375" style="187" customWidth="1"/>
    <col min="11" max="11" width="3.28515625" style="187" customWidth="1"/>
    <col min="12" max="17" width="15.7109375" style="187" customWidth="1"/>
    <col min="18" max="16384" width="9.140625" style="187"/>
  </cols>
  <sheetData>
    <row r="1" spans="1:12">
      <c r="A1" s="2634" t="s">
        <v>2677</v>
      </c>
      <c r="B1" s="2634"/>
      <c r="C1" s="2634"/>
      <c r="D1" s="2634"/>
      <c r="E1" s="2634"/>
      <c r="F1" s="2634"/>
      <c r="G1" s="2634"/>
      <c r="H1" s="2634"/>
      <c r="I1" s="2634"/>
      <c r="J1" s="2634"/>
      <c r="K1" s="114"/>
      <c r="L1" s="114"/>
    </row>
    <row r="2" spans="1:12">
      <c r="A2" s="118"/>
      <c r="B2" s="118"/>
      <c r="C2" s="118"/>
      <c r="D2" s="118"/>
      <c r="E2" s="118"/>
      <c r="F2" s="118"/>
      <c r="G2" s="118"/>
      <c r="H2" s="118"/>
      <c r="I2" s="118"/>
      <c r="J2" s="118"/>
    </row>
    <row r="3" spans="1:12" ht="100.5">
      <c r="A3" s="296" t="s">
        <v>2678</v>
      </c>
      <c r="B3" s="296" t="s">
        <v>2679</v>
      </c>
      <c r="C3" s="296" t="s">
        <v>2680</v>
      </c>
      <c r="D3" s="930" t="s">
        <v>2681</v>
      </c>
      <c r="E3" s="114"/>
      <c r="F3" s="930" t="s">
        <v>2682</v>
      </c>
      <c r="G3" s="296" t="s">
        <v>2683</v>
      </c>
      <c r="H3" s="297"/>
      <c r="I3" s="296" t="s">
        <v>2684</v>
      </c>
      <c r="J3" s="296" t="s">
        <v>2685</v>
      </c>
      <c r="K3" s="114"/>
      <c r="L3" s="188"/>
    </row>
    <row r="4" spans="1:12">
      <c r="A4" s="298" t="str">
        <f>Application!B718</f>
        <v>1 Bedroom</v>
      </c>
      <c r="B4" s="868">
        <f>Application!G718</f>
        <v>40</v>
      </c>
      <c r="C4" s="945" t="s">
        <v>992</v>
      </c>
      <c r="D4" s="298">
        <f>Application!O718</f>
        <v>755</v>
      </c>
      <c r="E4" s="299"/>
      <c r="F4" s="869">
        <v>2546</v>
      </c>
      <c r="G4" s="298">
        <f>F4*B4</f>
        <v>101840</v>
      </c>
      <c r="H4" s="299"/>
      <c r="I4" s="298">
        <f t="shared" ref="I4:I27" si="0">IF(F4=0,"",(F4-D4))</f>
        <v>1791</v>
      </c>
      <c r="J4" s="298">
        <f t="shared" ref="J4:J27" si="1">IF(F4=0,"",(I4*B4))</f>
        <v>71640</v>
      </c>
      <c r="K4" s="114"/>
      <c r="L4" s="188"/>
    </row>
    <row r="5" spans="1:12">
      <c r="A5" s="298" t="str">
        <f>Application!B719</f>
        <v>1 Bedroom</v>
      </c>
      <c r="B5" s="868">
        <f>Application!G719</f>
        <v>12</v>
      </c>
      <c r="C5" s="945"/>
      <c r="D5" s="298">
        <f>Application!O719</f>
        <v>1055</v>
      </c>
      <c r="E5" s="299"/>
      <c r="F5" s="869"/>
      <c r="G5" s="298">
        <f t="shared" ref="G5:G38" si="2">F5*B5</f>
        <v>0</v>
      </c>
      <c r="H5" s="299"/>
      <c r="I5" s="298" t="str">
        <f t="shared" si="0"/>
        <v/>
      </c>
      <c r="J5" s="298" t="str">
        <f t="shared" si="1"/>
        <v/>
      </c>
      <c r="K5" s="114"/>
      <c r="L5" s="188"/>
    </row>
    <row r="6" spans="1:12">
      <c r="A6" s="298" t="str">
        <f>Application!B720</f>
        <v>1 Bedroom</v>
      </c>
      <c r="B6" s="868">
        <f>Application!G720</f>
        <v>27</v>
      </c>
      <c r="C6" s="945"/>
      <c r="D6" s="298">
        <f>Application!O720</f>
        <v>1354.3333333333335</v>
      </c>
      <c r="E6" s="299"/>
      <c r="F6" s="869"/>
      <c r="G6" s="298">
        <f t="shared" si="2"/>
        <v>0</v>
      </c>
      <c r="H6" s="299"/>
      <c r="I6" s="298" t="str">
        <f t="shared" si="0"/>
        <v/>
      </c>
      <c r="J6" s="298" t="str">
        <f t="shared" si="1"/>
        <v/>
      </c>
      <c r="K6" s="114"/>
      <c r="L6" s="188"/>
    </row>
    <row r="7" spans="1:12">
      <c r="A7" s="298">
        <f>Application!B721</f>
        <v>0</v>
      </c>
      <c r="B7" s="868">
        <f>Application!G721</f>
        <v>0</v>
      </c>
      <c r="C7" s="945"/>
      <c r="D7" s="298">
        <f>Application!O721</f>
        <v>0</v>
      </c>
      <c r="E7" s="299"/>
      <c r="F7" s="869"/>
      <c r="G7" s="298">
        <f t="shared" si="2"/>
        <v>0</v>
      </c>
      <c r="H7" s="299"/>
      <c r="I7" s="298" t="str">
        <f t="shared" si="0"/>
        <v/>
      </c>
      <c r="J7" s="298" t="str">
        <f t="shared" si="1"/>
        <v/>
      </c>
      <c r="K7" s="114"/>
      <c r="L7" s="188"/>
    </row>
    <row r="8" spans="1:12">
      <c r="A8" s="298">
        <f>Application!B722</f>
        <v>0</v>
      </c>
      <c r="B8" s="868">
        <f>Application!G722</f>
        <v>0</v>
      </c>
      <c r="C8" s="945"/>
      <c r="D8" s="298">
        <f>Application!O722</f>
        <v>0</v>
      </c>
      <c r="E8" s="299"/>
      <c r="F8" s="869"/>
      <c r="G8" s="298">
        <f t="shared" si="2"/>
        <v>0</v>
      </c>
      <c r="H8" s="299"/>
      <c r="I8" s="298" t="str">
        <f t="shared" si="0"/>
        <v/>
      </c>
      <c r="J8" s="298" t="str">
        <f t="shared" si="1"/>
        <v/>
      </c>
      <c r="K8" s="114"/>
      <c r="L8" s="188"/>
    </row>
    <row r="9" spans="1:12">
      <c r="A9" s="298">
        <f>Application!B723</f>
        <v>0</v>
      </c>
      <c r="B9" s="868">
        <f>Application!G723</f>
        <v>0</v>
      </c>
      <c r="C9" s="945"/>
      <c r="D9" s="298">
        <f>Application!O723</f>
        <v>0</v>
      </c>
      <c r="E9" s="299"/>
      <c r="F9" s="869"/>
      <c r="G9" s="298">
        <f t="shared" si="2"/>
        <v>0</v>
      </c>
      <c r="H9" s="299"/>
      <c r="I9" s="298" t="str">
        <f t="shared" si="0"/>
        <v/>
      </c>
      <c r="J9" s="298" t="str">
        <f t="shared" si="1"/>
        <v/>
      </c>
      <c r="K9" s="114"/>
      <c r="L9" s="188"/>
    </row>
    <row r="10" spans="1:12">
      <c r="A10" s="298">
        <f>Application!B724</f>
        <v>0</v>
      </c>
      <c r="B10" s="868">
        <f>Application!G724</f>
        <v>0</v>
      </c>
      <c r="C10" s="945"/>
      <c r="D10" s="298">
        <f>Application!O724</f>
        <v>0</v>
      </c>
      <c r="E10" s="299"/>
      <c r="F10" s="869"/>
      <c r="G10" s="298">
        <f t="shared" si="2"/>
        <v>0</v>
      </c>
      <c r="H10" s="299"/>
      <c r="I10" s="298" t="str">
        <f t="shared" si="0"/>
        <v/>
      </c>
      <c r="J10" s="298" t="str">
        <f t="shared" si="1"/>
        <v/>
      </c>
      <c r="K10" s="114"/>
      <c r="L10" s="188"/>
    </row>
    <row r="11" spans="1:12">
      <c r="A11" s="298">
        <f>Application!B725</f>
        <v>0</v>
      </c>
      <c r="B11" s="868">
        <f>Application!G725</f>
        <v>0</v>
      </c>
      <c r="C11" s="945"/>
      <c r="D11" s="298">
        <f>Application!O725</f>
        <v>0</v>
      </c>
      <c r="E11" s="299"/>
      <c r="F11" s="869"/>
      <c r="G11" s="298">
        <f t="shared" si="2"/>
        <v>0</v>
      </c>
      <c r="H11" s="299"/>
      <c r="I11" s="298" t="str">
        <f t="shared" si="0"/>
        <v/>
      </c>
      <c r="J11" s="298" t="str">
        <f t="shared" si="1"/>
        <v/>
      </c>
      <c r="K11" s="114"/>
      <c r="L11" s="188"/>
    </row>
    <row r="12" spans="1:12">
      <c r="A12" s="298">
        <f>Application!B726</f>
        <v>0</v>
      </c>
      <c r="B12" s="868">
        <f>Application!G726</f>
        <v>0</v>
      </c>
      <c r="C12" s="945"/>
      <c r="D12" s="298">
        <f>Application!O726</f>
        <v>0</v>
      </c>
      <c r="E12" s="299"/>
      <c r="F12" s="869"/>
      <c r="G12" s="298">
        <f t="shared" si="2"/>
        <v>0</v>
      </c>
      <c r="H12" s="299"/>
      <c r="I12" s="298" t="str">
        <f t="shared" si="0"/>
        <v/>
      </c>
      <c r="J12" s="298" t="str">
        <f t="shared" si="1"/>
        <v/>
      </c>
      <c r="K12" s="114"/>
      <c r="L12" s="188"/>
    </row>
    <row r="13" spans="1:12">
      <c r="A13" s="298">
        <f>Application!B727</f>
        <v>0</v>
      </c>
      <c r="B13" s="868">
        <f>Application!G727</f>
        <v>0</v>
      </c>
      <c r="C13" s="945"/>
      <c r="D13" s="298">
        <f>Application!O727</f>
        <v>0</v>
      </c>
      <c r="E13" s="299"/>
      <c r="F13" s="869"/>
      <c r="G13" s="298">
        <f t="shared" si="2"/>
        <v>0</v>
      </c>
      <c r="H13" s="299"/>
      <c r="I13" s="298" t="str">
        <f t="shared" si="0"/>
        <v/>
      </c>
      <c r="J13" s="298" t="str">
        <f t="shared" si="1"/>
        <v/>
      </c>
      <c r="K13" s="114"/>
      <c r="L13" s="188"/>
    </row>
    <row r="14" spans="1:12">
      <c r="A14" s="298">
        <f>Application!B728</f>
        <v>0</v>
      </c>
      <c r="B14" s="868">
        <f>Application!G728</f>
        <v>0</v>
      </c>
      <c r="C14" s="945"/>
      <c r="D14" s="298">
        <f>Application!O728</f>
        <v>0</v>
      </c>
      <c r="E14" s="299"/>
      <c r="F14" s="869"/>
      <c r="G14" s="298">
        <f t="shared" si="2"/>
        <v>0</v>
      </c>
      <c r="H14" s="299"/>
      <c r="I14" s="298" t="str">
        <f t="shared" si="0"/>
        <v/>
      </c>
      <c r="J14" s="298" t="str">
        <f t="shared" si="1"/>
        <v/>
      </c>
      <c r="K14" s="114"/>
      <c r="L14" s="188"/>
    </row>
    <row r="15" spans="1:12">
      <c r="A15" s="298">
        <f>Application!B729</f>
        <v>0</v>
      </c>
      <c r="B15" s="868">
        <f>Application!G729</f>
        <v>0</v>
      </c>
      <c r="C15" s="945"/>
      <c r="D15" s="298">
        <f>Application!O729</f>
        <v>0</v>
      </c>
      <c r="E15" s="299"/>
      <c r="F15" s="869"/>
      <c r="G15" s="298">
        <f t="shared" si="2"/>
        <v>0</v>
      </c>
      <c r="H15" s="299"/>
      <c r="I15" s="298" t="str">
        <f t="shared" si="0"/>
        <v/>
      </c>
      <c r="J15" s="298" t="str">
        <f t="shared" si="1"/>
        <v/>
      </c>
      <c r="K15" s="114"/>
      <c r="L15" s="188"/>
    </row>
    <row r="16" spans="1:12">
      <c r="A16" s="298">
        <f>Application!B730</f>
        <v>0</v>
      </c>
      <c r="B16" s="868">
        <f>Application!G730</f>
        <v>0</v>
      </c>
      <c r="C16" s="945"/>
      <c r="D16" s="298">
        <f>Application!O730</f>
        <v>0</v>
      </c>
      <c r="E16" s="299"/>
      <c r="F16" s="869"/>
      <c r="G16" s="298">
        <f t="shared" si="2"/>
        <v>0</v>
      </c>
      <c r="H16" s="299"/>
      <c r="I16" s="298" t="str">
        <f t="shared" si="0"/>
        <v/>
      </c>
      <c r="J16" s="298" t="str">
        <f t="shared" si="1"/>
        <v/>
      </c>
      <c r="K16" s="114"/>
      <c r="L16" s="188"/>
    </row>
    <row r="17" spans="1:12">
      <c r="A17" s="298">
        <f>Application!B731</f>
        <v>0</v>
      </c>
      <c r="B17" s="868">
        <f>Application!G731</f>
        <v>0</v>
      </c>
      <c r="C17" s="945"/>
      <c r="D17" s="298">
        <f>Application!O731</f>
        <v>0</v>
      </c>
      <c r="E17" s="299"/>
      <c r="F17" s="869"/>
      <c r="G17" s="298">
        <f t="shared" si="2"/>
        <v>0</v>
      </c>
      <c r="H17" s="299"/>
      <c r="I17" s="298" t="str">
        <f t="shared" si="0"/>
        <v/>
      </c>
      <c r="J17" s="298" t="str">
        <f t="shared" si="1"/>
        <v/>
      </c>
      <c r="K17" s="114"/>
      <c r="L17" s="188"/>
    </row>
    <row r="18" spans="1:12">
      <c r="A18" s="298">
        <f>Application!B732</f>
        <v>0</v>
      </c>
      <c r="B18" s="868">
        <f>Application!G732</f>
        <v>0</v>
      </c>
      <c r="C18" s="945"/>
      <c r="D18" s="298">
        <f>Application!O732</f>
        <v>0</v>
      </c>
      <c r="E18" s="299"/>
      <c r="F18" s="869"/>
      <c r="G18" s="298">
        <f t="shared" si="2"/>
        <v>0</v>
      </c>
      <c r="H18" s="299"/>
      <c r="I18" s="298" t="str">
        <f t="shared" si="0"/>
        <v/>
      </c>
      <c r="J18" s="298" t="str">
        <f t="shared" si="1"/>
        <v/>
      </c>
      <c r="K18" s="114"/>
      <c r="L18" s="188"/>
    </row>
    <row r="19" spans="1:12">
      <c r="A19" s="298">
        <f>Application!B733</f>
        <v>0</v>
      </c>
      <c r="B19" s="868">
        <f>Application!G733</f>
        <v>0</v>
      </c>
      <c r="C19" s="945"/>
      <c r="D19" s="298">
        <f>Application!O733</f>
        <v>0</v>
      </c>
      <c r="E19" s="299"/>
      <c r="F19" s="869"/>
      <c r="G19" s="298">
        <f t="shared" si="2"/>
        <v>0</v>
      </c>
      <c r="H19" s="299"/>
      <c r="I19" s="298" t="str">
        <f t="shared" si="0"/>
        <v/>
      </c>
      <c r="J19" s="298" t="str">
        <f t="shared" si="1"/>
        <v/>
      </c>
      <c r="K19" s="114"/>
      <c r="L19" s="188"/>
    </row>
    <row r="20" spans="1:12">
      <c r="A20" s="298">
        <f>Application!B734</f>
        <v>0</v>
      </c>
      <c r="B20" s="868">
        <f>Application!G734</f>
        <v>0</v>
      </c>
      <c r="C20" s="945"/>
      <c r="D20" s="298">
        <f>Application!O734</f>
        <v>0</v>
      </c>
      <c r="E20" s="299"/>
      <c r="F20" s="869"/>
      <c r="G20" s="298">
        <f t="shared" si="2"/>
        <v>0</v>
      </c>
      <c r="H20" s="299"/>
      <c r="I20" s="298" t="str">
        <f t="shared" si="0"/>
        <v/>
      </c>
      <c r="J20" s="298" t="str">
        <f t="shared" si="1"/>
        <v/>
      </c>
      <c r="K20" s="114"/>
      <c r="L20" s="188"/>
    </row>
    <row r="21" spans="1:12">
      <c r="A21" s="298">
        <f>Application!B735</f>
        <v>0</v>
      </c>
      <c r="B21" s="868">
        <f>Application!G735</f>
        <v>0</v>
      </c>
      <c r="C21" s="945"/>
      <c r="D21" s="298">
        <f>Application!O735</f>
        <v>0</v>
      </c>
      <c r="E21" s="299"/>
      <c r="F21" s="869"/>
      <c r="G21" s="298">
        <f t="shared" si="2"/>
        <v>0</v>
      </c>
      <c r="H21" s="299"/>
      <c r="I21" s="298" t="str">
        <f t="shared" si="0"/>
        <v/>
      </c>
      <c r="J21" s="298" t="str">
        <f t="shared" si="1"/>
        <v/>
      </c>
      <c r="K21" s="114"/>
      <c r="L21" s="188"/>
    </row>
    <row r="22" spans="1:12">
      <c r="A22" s="298">
        <f>Application!B736</f>
        <v>0</v>
      </c>
      <c r="B22" s="868">
        <f>Application!G736</f>
        <v>0</v>
      </c>
      <c r="C22" s="945"/>
      <c r="D22" s="298">
        <f>Application!O736</f>
        <v>0</v>
      </c>
      <c r="E22" s="299"/>
      <c r="F22" s="869"/>
      <c r="G22" s="298">
        <f t="shared" si="2"/>
        <v>0</v>
      </c>
      <c r="H22" s="299"/>
      <c r="I22" s="298" t="str">
        <f t="shared" si="0"/>
        <v/>
      </c>
      <c r="J22" s="298" t="str">
        <f t="shared" si="1"/>
        <v/>
      </c>
      <c r="K22" s="114"/>
      <c r="L22" s="188"/>
    </row>
    <row r="23" spans="1:12">
      <c r="A23" s="298">
        <f>Application!B737</f>
        <v>0</v>
      </c>
      <c r="B23" s="868">
        <f>Application!G737</f>
        <v>0</v>
      </c>
      <c r="C23" s="945"/>
      <c r="D23" s="298">
        <f>Application!O737</f>
        <v>0</v>
      </c>
      <c r="E23" s="299"/>
      <c r="F23" s="869"/>
      <c r="G23" s="298">
        <f t="shared" si="2"/>
        <v>0</v>
      </c>
      <c r="H23" s="299"/>
      <c r="I23" s="298" t="str">
        <f t="shared" si="0"/>
        <v/>
      </c>
      <c r="J23" s="298" t="str">
        <f t="shared" si="1"/>
        <v/>
      </c>
      <c r="K23" s="114"/>
      <c r="L23" s="188"/>
    </row>
    <row r="24" spans="1:12">
      <c r="A24" s="298">
        <f>Application!B738</f>
        <v>0</v>
      </c>
      <c r="B24" s="868">
        <f>Application!G738</f>
        <v>0</v>
      </c>
      <c r="C24" s="945"/>
      <c r="D24" s="298">
        <f>Application!O738</f>
        <v>0</v>
      </c>
      <c r="E24" s="299"/>
      <c r="F24" s="869"/>
      <c r="G24" s="298">
        <f t="shared" si="2"/>
        <v>0</v>
      </c>
      <c r="H24" s="299"/>
      <c r="I24" s="298" t="str">
        <f t="shared" si="0"/>
        <v/>
      </c>
      <c r="J24" s="298" t="str">
        <f t="shared" si="1"/>
        <v/>
      </c>
      <c r="K24" s="114"/>
      <c r="L24" s="188"/>
    </row>
    <row r="25" spans="1:12">
      <c r="A25" s="298">
        <f>Application!B739</f>
        <v>0</v>
      </c>
      <c r="B25" s="868">
        <f>Application!G739</f>
        <v>0</v>
      </c>
      <c r="C25" s="945"/>
      <c r="D25" s="298">
        <f>Application!O739</f>
        <v>0</v>
      </c>
      <c r="E25" s="299"/>
      <c r="F25" s="869"/>
      <c r="G25" s="298">
        <f t="shared" si="2"/>
        <v>0</v>
      </c>
      <c r="H25" s="299"/>
      <c r="I25" s="298" t="str">
        <f t="shared" si="0"/>
        <v/>
      </c>
      <c r="J25" s="298" t="str">
        <f t="shared" si="1"/>
        <v/>
      </c>
      <c r="K25" s="114"/>
      <c r="L25" s="188"/>
    </row>
    <row r="26" spans="1:12">
      <c r="A26" s="298">
        <f>Application!B740</f>
        <v>0</v>
      </c>
      <c r="B26" s="868">
        <f>Application!G740</f>
        <v>0</v>
      </c>
      <c r="C26" s="945"/>
      <c r="D26" s="298">
        <f>Application!O740</f>
        <v>0</v>
      </c>
      <c r="E26" s="299"/>
      <c r="F26" s="869"/>
      <c r="G26" s="298">
        <f t="shared" si="2"/>
        <v>0</v>
      </c>
      <c r="H26" s="299"/>
      <c r="I26" s="298" t="str">
        <f t="shared" si="0"/>
        <v/>
      </c>
      <c r="J26" s="298" t="str">
        <f t="shared" si="1"/>
        <v/>
      </c>
      <c r="K26" s="114"/>
      <c r="L26" s="188"/>
    </row>
    <row r="27" spans="1:12">
      <c r="A27" s="298">
        <f>Application!B741</f>
        <v>0</v>
      </c>
      <c r="B27" s="868">
        <f>Application!G741</f>
        <v>0</v>
      </c>
      <c r="C27" s="945"/>
      <c r="D27" s="298">
        <f>Application!O741</f>
        <v>0</v>
      </c>
      <c r="E27" s="299"/>
      <c r="F27" s="869"/>
      <c r="G27" s="298">
        <f t="shared" si="2"/>
        <v>0</v>
      </c>
      <c r="H27" s="299"/>
      <c r="I27" s="298" t="str">
        <f t="shared" si="0"/>
        <v/>
      </c>
      <c r="J27" s="298" t="str">
        <f t="shared" si="1"/>
        <v/>
      </c>
      <c r="K27" s="114"/>
      <c r="L27" s="188"/>
    </row>
    <row r="28" spans="1:12">
      <c r="A28" s="298">
        <f>Application!B742</f>
        <v>0</v>
      </c>
      <c r="B28" s="868">
        <f>Application!G742</f>
        <v>0</v>
      </c>
      <c r="C28" s="945"/>
      <c r="D28" s="298">
        <f>Application!O742</f>
        <v>0</v>
      </c>
      <c r="E28" s="299"/>
      <c r="F28" s="869"/>
      <c r="G28" s="298">
        <f t="shared" si="2"/>
        <v>0</v>
      </c>
      <c r="H28" s="299"/>
      <c r="I28" s="298" t="str">
        <f t="shared" ref="I28:I37" si="3">IF(F28=0,"",(F28-D28))</f>
        <v/>
      </c>
      <c r="J28" s="298" t="str">
        <f t="shared" ref="J28:J37" si="4">IF(F28=0,"",(I28*B28))</f>
        <v/>
      </c>
      <c r="K28" s="114"/>
      <c r="L28" s="188"/>
    </row>
    <row r="29" spans="1:12">
      <c r="A29" s="298">
        <f>Application!B743</f>
        <v>0</v>
      </c>
      <c r="B29" s="868">
        <f>Application!G743</f>
        <v>0</v>
      </c>
      <c r="C29" s="945"/>
      <c r="D29" s="298">
        <f>Application!O743</f>
        <v>0</v>
      </c>
      <c r="E29" s="299"/>
      <c r="F29" s="869"/>
      <c r="G29" s="298">
        <f t="shared" si="2"/>
        <v>0</v>
      </c>
      <c r="H29" s="299"/>
      <c r="I29" s="298" t="str">
        <f t="shared" si="3"/>
        <v/>
      </c>
      <c r="J29" s="298" t="str">
        <f t="shared" si="4"/>
        <v/>
      </c>
      <c r="K29" s="114"/>
      <c r="L29" s="188"/>
    </row>
    <row r="30" spans="1:12">
      <c r="A30" s="298">
        <f>Application!B744</f>
        <v>0</v>
      </c>
      <c r="B30" s="868">
        <f>Application!G744</f>
        <v>0</v>
      </c>
      <c r="C30" s="945"/>
      <c r="D30" s="298">
        <f>Application!O744</f>
        <v>0</v>
      </c>
      <c r="E30" s="299"/>
      <c r="F30" s="869"/>
      <c r="G30" s="298">
        <f t="shared" si="2"/>
        <v>0</v>
      </c>
      <c r="H30" s="299"/>
      <c r="I30" s="298" t="str">
        <f t="shared" si="3"/>
        <v/>
      </c>
      <c r="J30" s="298" t="str">
        <f t="shared" si="4"/>
        <v/>
      </c>
      <c r="K30" s="114"/>
      <c r="L30" s="188"/>
    </row>
    <row r="31" spans="1:12">
      <c r="A31" s="298">
        <f>Application!B745</f>
        <v>0</v>
      </c>
      <c r="B31" s="868">
        <f>Application!G745</f>
        <v>0</v>
      </c>
      <c r="C31" s="945"/>
      <c r="D31" s="298">
        <f>Application!O745</f>
        <v>0</v>
      </c>
      <c r="E31" s="299"/>
      <c r="F31" s="869"/>
      <c r="G31" s="298">
        <f t="shared" si="2"/>
        <v>0</v>
      </c>
      <c r="H31" s="299"/>
      <c r="I31" s="298" t="str">
        <f t="shared" si="3"/>
        <v/>
      </c>
      <c r="J31" s="298" t="str">
        <f t="shared" si="4"/>
        <v/>
      </c>
      <c r="K31" s="114"/>
      <c r="L31" s="188"/>
    </row>
    <row r="32" spans="1:12">
      <c r="A32" s="298">
        <f>Application!B746</f>
        <v>0</v>
      </c>
      <c r="B32" s="868">
        <f>Application!G746</f>
        <v>0</v>
      </c>
      <c r="C32" s="945"/>
      <c r="D32" s="298">
        <f>Application!O746</f>
        <v>0</v>
      </c>
      <c r="E32" s="299"/>
      <c r="F32" s="869"/>
      <c r="G32" s="298">
        <f t="shared" si="2"/>
        <v>0</v>
      </c>
      <c r="H32" s="299"/>
      <c r="I32" s="298" t="str">
        <f t="shared" si="3"/>
        <v/>
      </c>
      <c r="J32" s="298" t="str">
        <f t="shared" si="4"/>
        <v/>
      </c>
      <c r="K32" s="114"/>
      <c r="L32" s="188"/>
    </row>
    <row r="33" spans="1:12">
      <c r="A33" s="298">
        <f>Application!B747</f>
        <v>0</v>
      </c>
      <c r="B33" s="868">
        <f>Application!G747</f>
        <v>0</v>
      </c>
      <c r="C33" s="945"/>
      <c r="D33" s="298">
        <f>Application!O747</f>
        <v>0</v>
      </c>
      <c r="E33" s="299"/>
      <c r="F33" s="869"/>
      <c r="G33" s="298">
        <f t="shared" si="2"/>
        <v>0</v>
      </c>
      <c r="H33" s="299"/>
      <c r="I33" s="298" t="str">
        <f t="shared" si="3"/>
        <v/>
      </c>
      <c r="J33" s="298" t="str">
        <f t="shared" si="4"/>
        <v/>
      </c>
      <c r="K33" s="114"/>
      <c r="L33" s="188"/>
    </row>
    <row r="34" spans="1:12">
      <c r="A34" s="298">
        <f>Application!B748</f>
        <v>0</v>
      </c>
      <c r="B34" s="868">
        <f>Application!G748</f>
        <v>0</v>
      </c>
      <c r="C34" s="945"/>
      <c r="D34" s="298">
        <f>Application!O748</f>
        <v>0</v>
      </c>
      <c r="E34" s="299"/>
      <c r="F34" s="869"/>
      <c r="G34" s="298">
        <f t="shared" si="2"/>
        <v>0</v>
      </c>
      <c r="H34" s="299"/>
      <c r="I34" s="298" t="str">
        <f t="shared" si="3"/>
        <v/>
      </c>
      <c r="J34" s="298" t="str">
        <f t="shared" si="4"/>
        <v/>
      </c>
      <c r="K34" s="114"/>
      <c r="L34" s="188"/>
    </row>
    <row r="35" spans="1:12">
      <c r="A35" s="298">
        <f>Application!B749</f>
        <v>0</v>
      </c>
      <c r="B35" s="868">
        <f>Application!G749</f>
        <v>0</v>
      </c>
      <c r="C35" s="945"/>
      <c r="D35" s="298">
        <f>Application!O749</f>
        <v>0</v>
      </c>
      <c r="E35" s="299"/>
      <c r="F35" s="869"/>
      <c r="G35" s="298">
        <f t="shared" si="2"/>
        <v>0</v>
      </c>
      <c r="H35" s="299"/>
      <c r="I35" s="298" t="str">
        <f t="shared" si="3"/>
        <v/>
      </c>
      <c r="J35" s="298" t="str">
        <f t="shared" si="4"/>
        <v/>
      </c>
      <c r="K35" s="114"/>
      <c r="L35" s="188"/>
    </row>
    <row r="36" spans="1:12">
      <c r="A36" s="298">
        <f>Application!B750</f>
        <v>0</v>
      </c>
      <c r="B36" s="868">
        <f>Application!G750</f>
        <v>0</v>
      </c>
      <c r="C36" s="945"/>
      <c r="D36" s="298">
        <f>Application!O750</f>
        <v>0</v>
      </c>
      <c r="E36" s="299"/>
      <c r="F36" s="869"/>
      <c r="G36" s="298">
        <f t="shared" si="2"/>
        <v>0</v>
      </c>
      <c r="H36" s="299"/>
      <c r="I36" s="298" t="str">
        <f t="shared" si="3"/>
        <v/>
      </c>
      <c r="J36" s="298" t="str">
        <f t="shared" si="4"/>
        <v/>
      </c>
      <c r="K36" s="114"/>
      <c r="L36" s="188"/>
    </row>
    <row r="37" spans="1:12">
      <c r="A37" s="298">
        <f>Application!B751</f>
        <v>0</v>
      </c>
      <c r="B37" s="868">
        <f>Application!G751</f>
        <v>0</v>
      </c>
      <c r="C37" s="945"/>
      <c r="D37" s="298">
        <f>Application!O751</f>
        <v>0</v>
      </c>
      <c r="E37" s="299"/>
      <c r="F37" s="869"/>
      <c r="G37" s="298">
        <f t="shared" si="2"/>
        <v>0</v>
      </c>
      <c r="H37" s="299"/>
      <c r="I37" s="298" t="str">
        <f t="shared" si="3"/>
        <v/>
      </c>
      <c r="J37" s="298" t="str">
        <f t="shared" si="4"/>
        <v/>
      </c>
      <c r="K37" s="114"/>
      <c r="L37" s="188"/>
    </row>
    <row r="38" spans="1:12">
      <c r="A38" s="298">
        <f>Application!B752</f>
        <v>0</v>
      </c>
      <c r="B38" s="868">
        <f>Application!G752</f>
        <v>0</v>
      </c>
      <c r="C38" s="945"/>
      <c r="D38" s="298">
        <f>Application!O752</f>
        <v>0</v>
      </c>
      <c r="E38" s="299"/>
      <c r="F38" s="869"/>
      <c r="G38" s="298">
        <f t="shared" si="2"/>
        <v>0</v>
      </c>
      <c r="H38" s="299"/>
      <c r="I38" s="298" t="str">
        <f>IF(F38=0,"",(F38-D38))</f>
        <v/>
      </c>
      <c r="J38" s="298" t="str">
        <f>IF(F38=0,"",(I38*B38))</f>
        <v/>
      </c>
      <c r="K38" s="114"/>
      <c r="L38" s="188"/>
    </row>
    <row r="39" spans="1:12">
      <c r="A39" s="114"/>
      <c r="B39" s="114"/>
      <c r="C39" s="114"/>
      <c r="D39" s="299"/>
      <c r="E39" s="299"/>
      <c r="F39" s="299"/>
      <c r="G39" s="299"/>
      <c r="H39" s="299"/>
      <c r="I39" s="299"/>
      <c r="J39" s="114"/>
      <c r="K39" s="114"/>
      <c r="L39" s="188"/>
    </row>
    <row r="40" spans="1:12" ht="15">
      <c r="A40" s="300" t="s">
        <v>2686</v>
      </c>
      <c r="B40" s="301"/>
      <c r="C40" s="301"/>
      <c r="D40" s="302">
        <f>Application!O753</f>
        <v>79427</v>
      </c>
      <c r="E40" s="299"/>
      <c r="F40" s="299"/>
      <c r="G40" s="302">
        <f>SUM(G4:G38)*12</f>
        <v>1222080</v>
      </c>
      <c r="H40" s="303"/>
      <c r="I40" s="301"/>
      <c r="J40" s="302">
        <f>SUM(J4:J38)*12</f>
        <v>859680</v>
      </c>
      <c r="K40" s="114"/>
      <c r="L40" s="189"/>
    </row>
    <row r="41" spans="1:12" ht="15">
      <c r="A41" s="300"/>
      <c r="B41" s="301"/>
      <c r="C41" s="301"/>
      <c r="D41" s="303"/>
      <c r="E41" s="299"/>
      <c r="F41" s="299"/>
      <c r="G41" s="303"/>
      <c r="H41" s="303"/>
      <c r="I41" s="301"/>
      <c r="J41" s="303"/>
      <c r="K41" s="114"/>
      <c r="L41" s="189"/>
    </row>
    <row r="42" spans="1:12">
      <c r="A42" s="187" t="s">
        <v>2687</v>
      </c>
    </row>
    <row r="43" spans="1:12">
      <c r="A43" s="2635" t="s">
        <v>2688</v>
      </c>
      <c r="B43" s="2635"/>
      <c r="C43" s="2635"/>
      <c r="D43" s="2635"/>
      <c r="E43" s="2635"/>
      <c r="F43" s="2635"/>
      <c r="G43" s="2635"/>
      <c r="H43" s="2635"/>
      <c r="I43" s="2635"/>
      <c r="J43" s="2635"/>
    </row>
    <row r="44" spans="1:12">
      <c r="A44" s="2635"/>
      <c r="B44" s="2635"/>
      <c r="C44" s="2635"/>
      <c r="D44" s="2635"/>
      <c r="E44" s="2635"/>
      <c r="F44" s="2635"/>
      <c r="G44" s="2635"/>
      <c r="H44" s="2635"/>
      <c r="I44" s="2635"/>
      <c r="J44" s="2635"/>
    </row>
    <row r="45" spans="1:12">
      <c r="A45" s="2635" t="s">
        <v>2689</v>
      </c>
      <c r="B45" s="2635"/>
      <c r="C45" s="2635"/>
      <c r="D45" s="2635"/>
      <c r="E45" s="2635"/>
      <c r="F45" s="2635"/>
      <c r="G45" s="2635"/>
      <c r="H45" s="2635"/>
      <c r="I45" s="2635"/>
      <c r="J45" s="2635"/>
    </row>
    <row r="46" spans="1:12">
      <c r="A46" s="2635"/>
      <c r="B46" s="2635"/>
      <c r="C46" s="2635"/>
      <c r="D46" s="2635"/>
      <c r="E46" s="2635"/>
      <c r="F46" s="2635"/>
      <c r="G46" s="2635"/>
      <c r="H46" s="2635"/>
      <c r="I46" s="2635"/>
      <c r="J46" s="2635"/>
    </row>
  </sheetData>
  <sheetProtection algorithmName="SHA-512" hashValue="ARD+xqYyguXDHL50cIzKzJ6SKJjU+MTJqTFQfdJigifZQEHyZm03DUo98DZE4+VJyIyoclEhqnWMA4kZE0VVjA==" saltValue="Unf4NIXk3/L41XYbzA3tlw==" spinCount="100000" sheet="1" objects="1" scenarios="1"/>
  <customSheetViews>
    <customSheetView guid="{ACB87C9A-02C3-4C83-BBE4-E2C44A4D81CD}" fitToPage="1">
      <selection activeCell="E4" sqref="E4"/>
      <pageMargins left="0" right="0" top="0" bottom="0" header="0" footer="0"/>
      <printOptions horizontalCentered="1"/>
      <pageSetup scale="88" firstPageNumber="31" orientation="landscape" useFirstPageNumber="1" r:id="rId1"/>
      <headerFooter>
        <oddFooter>&amp;LApril 18, 2016 Version&amp;C&amp;P&amp;R&amp;A</oddFooter>
      </headerFooter>
    </customSheetView>
  </customSheetViews>
  <mergeCells count="3">
    <mergeCell ref="A1:J1"/>
    <mergeCell ref="A45:J46"/>
    <mergeCell ref="A43:J44"/>
  </mergeCells>
  <dataValidations count="1">
    <dataValidation type="list" allowBlank="1" showInputMessage="1" showErrorMessage="1" sqref="C4:C38" xr:uid="{52C38E86-538D-4F36-B4B3-F4D1C6856868}">
      <formula1>"Federal,Local - Approved by ED, Other"</formula1>
    </dataValidation>
  </dataValidations>
  <printOptions horizontalCentered="1"/>
  <pageMargins left="0.7" right="0.7" top="0.75" bottom="0.75" header="0.3" footer="0.3"/>
  <pageSetup scale="69" firstPageNumber="48" orientation="landscape" useFirstPageNumber="1" r:id="rId2"/>
  <headerFooter>
    <oddFooter>&amp;C&amp;P&amp;R&amp;A</oddFooter>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1">
    <pageSetUpPr fitToPage="1"/>
  </sheetPr>
  <dimension ref="A1:XFC81"/>
  <sheetViews>
    <sheetView topLeftCell="A45" workbookViewId="0">
      <selection activeCell="G66" sqref="G66"/>
    </sheetView>
  </sheetViews>
  <sheetFormatPr defaultColWidth="0" defaultRowHeight="12.75" zeroHeight="1"/>
  <cols>
    <col min="1" max="1" width="3.7109375" customWidth="1"/>
    <col min="2" max="2" width="30.5703125" customWidth="1"/>
    <col min="3" max="3" width="9.140625" style="121" customWidth="1"/>
    <col min="4" max="4" width="2.7109375" customWidth="1"/>
    <col min="5" max="5" width="12.7109375" customWidth="1"/>
    <col min="6" max="6" width="2.7109375" customWidth="1"/>
    <col min="7" max="7" width="12.7109375" customWidth="1"/>
    <col min="8" max="8" width="2.7109375" customWidth="1"/>
    <col min="9" max="9" width="12.7109375" customWidth="1"/>
    <col min="10" max="10" width="2.7109375" customWidth="1"/>
    <col min="11" max="11" width="12.7109375" customWidth="1"/>
    <col min="12" max="12" width="2.7109375" customWidth="1"/>
    <col min="13" max="13" width="12.7109375" customWidth="1"/>
    <col min="14" max="14" width="2.7109375" customWidth="1"/>
    <col min="15" max="15" width="12.7109375" customWidth="1"/>
    <col min="16" max="16" width="2.7109375" customWidth="1"/>
    <col min="17" max="17" width="12.7109375" customWidth="1"/>
    <col min="18" max="18" width="2.7109375" customWidth="1"/>
    <col min="19" max="19" width="12.7109375" customWidth="1"/>
    <col min="20" max="20" width="2.7109375" customWidth="1"/>
    <col min="21" max="21" width="12.7109375" customWidth="1"/>
    <col min="22" max="22" width="2.7109375" customWidth="1"/>
    <col min="23" max="23" width="12.7109375" customWidth="1"/>
    <col min="24" max="24" width="2.7109375" customWidth="1"/>
    <col min="25" max="25" width="12.7109375" customWidth="1"/>
    <col min="26" max="26" width="2.7109375" customWidth="1"/>
    <col min="27" max="27" width="12.7109375" customWidth="1"/>
    <col min="28" max="28" width="2.7109375" customWidth="1"/>
    <col min="29" max="29" width="12.7109375" customWidth="1"/>
    <col min="30" max="30" width="2.7109375" customWidth="1"/>
    <col min="31" max="31" width="12.7109375" customWidth="1"/>
    <col min="32" max="32" width="2.7109375" customWidth="1"/>
    <col min="33" max="33" width="12.7109375" customWidth="1"/>
    <col min="34" max="34" width="2.7109375" customWidth="1"/>
    <col min="35" max="35" width="0" hidden="1" customWidth="1"/>
    <col min="36" max="16384" width="8.85546875" hidden="1"/>
  </cols>
  <sheetData>
    <row r="1" spans="1:34" ht="18">
      <c r="A1" s="119" t="s">
        <v>2690</v>
      </c>
      <c r="B1" s="119"/>
    </row>
    <row r="2" spans="1:34"/>
    <row r="3" spans="1:34" ht="15.75">
      <c r="A3" s="120" t="s">
        <v>2691</v>
      </c>
      <c r="B3" s="120"/>
      <c r="C3" s="141" t="s">
        <v>2692</v>
      </c>
      <c r="D3" s="1073"/>
      <c r="E3" s="142" t="s">
        <v>2693</v>
      </c>
      <c r="F3" s="113"/>
      <c r="G3" s="142" t="s">
        <v>2694</v>
      </c>
      <c r="H3" s="113"/>
      <c r="I3" s="142" t="s">
        <v>2695</v>
      </c>
      <c r="J3" s="113"/>
      <c r="K3" s="142" t="s">
        <v>2696</v>
      </c>
      <c r="L3" s="113"/>
      <c r="M3" s="142" t="s">
        <v>2697</v>
      </c>
      <c r="N3" s="113"/>
      <c r="O3" s="142" t="s">
        <v>2698</v>
      </c>
      <c r="P3" s="113"/>
      <c r="Q3" s="142" t="s">
        <v>2699</v>
      </c>
      <c r="R3" s="113"/>
      <c r="S3" s="142" t="s">
        <v>2700</v>
      </c>
      <c r="T3" s="113"/>
      <c r="U3" s="142" t="s">
        <v>2701</v>
      </c>
      <c r="V3" s="113"/>
      <c r="W3" s="142" t="s">
        <v>2702</v>
      </c>
      <c r="X3" s="113"/>
      <c r="Y3" s="142" t="s">
        <v>2703</v>
      </c>
      <c r="Z3" s="113"/>
      <c r="AA3" s="142" t="s">
        <v>2704</v>
      </c>
      <c r="AB3" s="113"/>
      <c r="AC3" s="142" t="s">
        <v>2705</v>
      </c>
      <c r="AD3" s="113"/>
      <c r="AE3" s="142" t="s">
        <v>2706</v>
      </c>
      <c r="AF3" s="113"/>
      <c r="AG3" s="142" t="s">
        <v>2707</v>
      </c>
      <c r="AH3" s="1073"/>
    </row>
    <row r="4" spans="1:34" s="126" customFormat="1" ht="14.25">
      <c r="A4" s="126" t="s">
        <v>2708</v>
      </c>
      <c r="C4" s="1218">
        <v>1.0249999999999999</v>
      </c>
      <c r="E4" s="126">
        <f>Application!Y801</f>
        <v>953124</v>
      </c>
      <c r="G4" s="126">
        <f>E4*$C$4</f>
        <v>976952.09999999986</v>
      </c>
      <c r="I4" s="126">
        <f>G4*$C$4</f>
        <v>1001375.9024999997</v>
      </c>
      <c r="K4" s="126">
        <f>I4*$C$4</f>
        <v>1026410.3000624996</v>
      </c>
      <c r="M4" s="126">
        <f>K4*$C$4</f>
        <v>1052070.5575640621</v>
      </c>
      <c r="O4" s="126">
        <f>M4*$C$4</f>
        <v>1078372.3215031635</v>
      </c>
      <c r="Q4" s="126">
        <f>O4*$C$4</f>
        <v>1105331.6295407426</v>
      </c>
      <c r="S4" s="126">
        <f>Q4*$C$4</f>
        <v>1132964.9202792612</v>
      </c>
      <c r="U4" s="126">
        <f>S4*$C$4</f>
        <v>1161289.0432862425</v>
      </c>
      <c r="W4" s="126">
        <f>U4*$C$4</f>
        <v>1190321.2693683985</v>
      </c>
      <c r="Y4" s="126">
        <f>W4*$C$4</f>
        <v>1220079.3011026082</v>
      </c>
      <c r="AA4" s="126">
        <f>Y4*$C$4</f>
        <v>1250581.2836301734</v>
      </c>
      <c r="AC4" s="126">
        <f>AA4*$C$4</f>
        <v>1281845.8157209277</v>
      </c>
      <c r="AE4" s="126">
        <f>AC4*$C$4</f>
        <v>1313891.9611139507</v>
      </c>
      <c r="AG4" s="126">
        <f>AE4*$C$4</f>
        <v>1346739.2601417995</v>
      </c>
    </row>
    <row r="5" spans="1:34" s="118" customFormat="1" ht="14.25">
      <c r="B5" s="118" t="s">
        <v>2275</v>
      </c>
      <c r="C5" s="1219">
        <f>IF(Application!$D$211="Special Needs",(((0.1*Application!$T$212)+(0.05*(1-Application!$T$212)))),0.05)</f>
        <v>7.5316455696202544E-2</v>
      </c>
      <c r="E5" s="128">
        <f>-E4*$C$5</f>
        <v>-71785.92151898735</v>
      </c>
      <c r="F5" s="128"/>
      <c r="G5" s="128">
        <f>-G4*$C$5</f>
        <v>-73580.569556962029</v>
      </c>
      <c r="H5" s="128"/>
      <c r="I5" s="128">
        <f>-I4*$C$5</f>
        <v>-75420.083795886065</v>
      </c>
      <c r="J5" s="128"/>
      <c r="K5" s="128">
        <f>-K4*$C$5</f>
        <v>-77305.585890783215</v>
      </c>
      <c r="L5" s="128"/>
      <c r="M5" s="128">
        <f>-M4*$C$5</f>
        <v>-79238.225538052793</v>
      </c>
      <c r="N5" s="128"/>
      <c r="O5" s="128">
        <f>-O4*$C$5</f>
        <v>-81219.181176504106</v>
      </c>
      <c r="P5" s="128"/>
      <c r="Q5" s="128">
        <f>-Q4*$C$5</f>
        <v>-83249.6607059167</v>
      </c>
      <c r="R5" s="128"/>
      <c r="S5" s="128">
        <f>-S4*$C$5</f>
        <v>-85330.902223564626</v>
      </c>
      <c r="T5" s="128"/>
      <c r="U5" s="128">
        <f>-U4*$C$5</f>
        <v>-87464.17477915372</v>
      </c>
      <c r="V5" s="128"/>
      <c r="W5" s="128">
        <f>-W4*$C$5</f>
        <v>-89650.779148632559</v>
      </c>
      <c r="X5" s="128"/>
      <c r="Y5" s="128">
        <f>-Y4*$C$5</f>
        <v>-91892.048627348355</v>
      </c>
      <c r="Z5" s="128"/>
      <c r="AA5" s="128">
        <f>-AA4*$C$5</f>
        <v>-94189.349843032061</v>
      </c>
      <c r="AB5" s="128"/>
      <c r="AC5" s="128">
        <f>-AC4*$C$5</f>
        <v>-96544.08358910786</v>
      </c>
      <c r="AD5" s="128"/>
      <c r="AE5" s="128">
        <f>-AE4*$C$5</f>
        <v>-98957.685678835551</v>
      </c>
      <c r="AF5" s="128"/>
      <c r="AG5" s="128">
        <f>-AG4*$C$5</f>
        <v>-101431.62782080643</v>
      </c>
    </row>
    <row r="6" spans="1:34" s="118" customFormat="1" ht="14.25">
      <c r="A6" s="118" t="s">
        <v>2709</v>
      </c>
      <c r="C6" s="1218">
        <v>1.0249999999999999</v>
      </c>
      <c r="E6" s="129">
        <f>Application!Z809</f>
        <v>859680</v>
      </c>
      <c r="F6" s="129"/>
      <c r="G6" s="129">
        <f>E6*$C$6</f>
        <v>881171.99999999988</v>
      </c>
      <c r="H6" s="129"/>
      <c r="I6" s="129">
        <f>G6*$C$6</f>
        <v>903201.29999999981</v>
      </c>
      <c r="J6" s="129"/>
      <c r="K6" s="129">
        <f>I6*$C$6</f>
        <v>925781.33249999979</v>
      </c>
      <c r="L6" s="129"/>
      <c r="M6" s="129">
        <f>K6*$C$6</f>
        <v>948925.86581249966</v>
      </c>
      <c r="N6" s="129"/>
      <c r="O6" s="129">
        <f>M6*$C$6</f>
        <v>972649.01245781209</v>
      </c>
      <c r="P6" s="129"/>
      <c r="Q6" s="129">
        <f>O6*$C$6</f>
        <v>996965.23776925728</v>
      </c>
      <c r="R6" s="129"/>
      <c r="S6" s="129">
        <f>Q6*$C$6</f>
        <v>1021889.3687134886</v>
      </c>
      <c r="T6" s="129"/>
      <c r="U6" s="129">
        <f>S6*$C$6</f>
        <v>1047436.6029313257</v>
      </c>
      <c r="V6" s="129"/>
      <c r="W6" s="129">
        <f>U6*$C$6</f>
        <v>1073622.5180046088</v>
      </c>
      <c r="X6" s="129"/>
      <c r="Y6" s="129">
        <f>W6*$C$6</f>
        <v>1100463.080954724</v>
      </c>
      <c r="Z6" s="129"/>
      <c r="AA6" s="129">
        <f>Y6*$C$6</f>
        <v>1127974.657978592</v>
      </c>
      <c r="AB6" s="129"/>
      <c r="AC6" s="129">
        <f>AA6*$C$6</f>
        <v>1156174.0244280568</v>
      </c>
      <c r="AD6" s="129"/>
      <c r="AE6" s="129">
        <f>AC6*$C$6</f>
        <v>1185078.3750387582</v>
      </c>
      <c r="AF6" s="129"/>
      <c r="AG6" s="129">
        <f>AE6*$C$6</f>
        <v>1214705.3344147271</v>
      </c>
    </row>
    <row r="7" spans="1:34" s="118" customFormat="1" ht="14.25">
      <c r="B7" s="118" t="s">
        <v>2275</v>
      </c>
      <c r="C7" s="1219">
        <f>IF(Application!$D$211="Special Needs",(((0.1*Application!$T$212)+(0.05*(1-Application!$T$212)))),0.05)</f>
        <v>7.5316455696202544E-2</v>
      </c>
      <c r="E7" s="128">
        <f>-E6*$C$7</f>
        <v>-64748.050632911407</v>
      </c>
      <c r="F7" s="128"/>
      <c r="G7" s="128">
        <f>-G6*$C$7</f>
        <v>-66366.751898734175</v>
      </c>
      <c r="H7" s="128"/>
      <c r="I7" s="128">
        <f>-I6*$C$7</f>
        <v>-68025.920696202535</v>
      </c>
      <c r="J7" s="128"/>
      <c r="K7" s="128">
        <f>-K6*$C$7</f>
        <v>-69726.568713607587</v>
      </c>
      <c r="L7" s="128"/>
      <c r="M7" s="128">
        <f>-M6*$C$7</f>
        <v>-71469.732931447768</v>
      </c>
      <c r="N7" s="128"/>
      <c r="O7" s="128">
        <f>-O6*$C$7</f>
        <v>-73256.476254733963</v>
      </c>
      <c r="P7" s="128"/>
      <c r="Q7" s="128">
        <f>-Q6*$C$7</f>
        <v>-75087.888161102295</v>
      </c>
      <c r="R7" s="128"/>
      <c r="S7" s="128">
        <f>-S6*$C$7</f>
        <v>-76965.085365129853</v>
      </c>
      <c r="T7" s="128"/>
      <c r="U7" s="128">
        <f>-U6*$C$7</f>
        <v>-78889.212499258079</v>
      </c>
      <c r="V7" s="128"/>
      <c r="W7" s="128">
        <f>-W6*$C$7</f>
        <v>-80861.442811739544</v>
      </c>
      <c r="X7" s="128"/>
      <c r="Y7" s="128">
        <f>-Y6*$C$7</f>
        <v>-82882.978882033029</v>
      </c>
      <c r="Z7" s="128"/>
      <c r="AA7" s="128">
        <f>-AA6*$C$7</f>
        <v>-84955.053354083837</v>
      </c>
      <c r="AB7" s="128"/>
      <c r="AC7" s="128">
        <f>-AC6*$C$7</f>
        <v>-87078.929687935932</v>
      </c>
      <c r="AD7" s="128"/>
      <c r="AE7" s="128">
        <f>-AE6*$C$7</f>
        <v>-89255.902930134325</v>
      </c>
      <c r="AF7" s="128"/>
      <c r="AG7" s="128">
        <f>-AG6*$C$7</f>
        <v>-91487.300503387683</v>
      </c>
    </row>
    <row r="8" spans="1:34" s="118" customFormat="1" ht="14.25">
      <c r="A8" s="118" t="s">
        <v>215</v>
      </c>
      <c r="C8" s="1218">
        <v>1.0249999999999999</v>
      </c>
      <c r="E8" s="129">
        <f>Application!Z817</f>
        <v>8640</v>
      </c>
      <c r="F8" s="129"/>
      <c r="G8" s="129">
        <f>E8*$C$8</f>
        <v>8856</v>
      </c>
      <c r="H8" s="129"/>
      <c r="I8" s="129">
        <f>G8*$C$8</f>
        <v>9077.4</v>
      </c>
      <c r="J8" s="129"/>
      <c r="K8" s="129">
        <f>I8*$C$8</f>
        <v>9304.3349999999991</v>
      </c>
      <c r="L8" s="129"/>
      <c r="M8" s="129">
        <f>K8*$C$8</f>
        <v>9536.9433749999989</v>
      </c>
      <c r="N8" s="129"/>
      <c r="O8" s="129">
        <f>M8*$C$8</f>
        <v>9775.3669593749983</v>
      </c>
      <c r="P8" s="129"/>
      <c r="Q8" s="129">
        <f>O8*$C$8</f>
        <v>10019.751133359372</v>
      </c>
      <c r="R8" s="129"/>
      <c r="S8" s="129">
        <f>Q8*$C$8</f>
        <v>10270.244911693355</v>
      </c>
      <c r="T8" s="129"/>
      <c r="U8" s="129">
        <f>S8*$C$8</f>
        <v>10527.001034485687</v>
      </c>
      <c r="V8" s="129"/>
      <c r="W8" s="129">
        <f>U8*$C$8</f>
        <v>10790.176060347829</v>
      </c>
      <c r="X8" s="129"/>
      <c r="Y8" s="129">
        <f>W8*$C$8</f>
        <v>11059.930461856524</v>
      </c>
      <c r="Z8" s="129"/>
      <c r="AA8" s="129">
        <f>Y8*$C$8</f>
        <v>11336.428723402936</v>
      </c>
      <c r="AB8" s="129"/>
      <c r="AC8" s="129">
        <f>AA8*$C$8</f>
        <v>11619.839441488008</v>
      </c>
      <c r="AD8" s="129"/>
      <c r="AE8" s="129">
        <f>AC8*$C$8</f>
        <v>11910.335427525208</v>
      </c>
      <c r="AF8" s="129"/>
      <c r="AG8" s="129">
        <f>AE8*$C$8</f>
        <v>12208.093813213336</v>
      </c>
    </row>
    <row r="9" spans="1:34" s="118" customFormat="1" ht="14.25">
      <c r="B9" s="118" t="s">
        <v>2275</v>
      </c>
      <c r="C9" s="1219">
        <f>IF(Application!$D$211="Special Needs",(((0.1*Application!$T$212)+(0.05*(1-Application!$T$212)))),0.05)</f>
        <v>7.5316455696202544E-2</v>
      </c>
      <c r="E9" s="128">
        <f>-E8*$C$9</f>
        <v>-650.73417721519002</v>
      </c>
      <c r="F9" s="128"/>
      <c r="G9" s="128">
        <f>-G8*$C$9</f>
        <v>-667.00253164556977</v>
      </c>
      <c r="H9" s="128"/>
      <c r="I9" s="128">
        <f>-I8*$C$9</f>
        <v>-683.67759493670894</v>
      </c>
      <c r="J9" s="128"/>
      <c r="K9" s="128">
        <f>-K8*$C$9</f>
        <v>-700.76953481012663</v>
      </c>
      <c r="L9" s="128"/>
      <c r="M9" s="128">
        <f>-M8*$C$9</f>
        <v>-718.28877318037974</v>
      </c>
      <c r="N9" s="128"/>
      <c r="O9" s="128">
        <f>-O8*$C$9</f>
        <v>-736.24599250988922</v>
      </c>
      <c r="P9" s="128"/>
      <c r="Q9" s="128">
        <f>-Q8*$C$9</f>
        <v>-754.65214232263634</v>
      </c>
      <c r="R9" s="128"/>
      <c r="S9" s="128">
        <f>-S8*$C$9</f>
        <v>-773.51844588070219</v>
      </c>
      <c r="T9" s="128"/>
      <c r="U9" s="128">
        <f>-U8*$C$9</f>
        <v>-792.85640702771957</v>
      </c>
      <c r="V9" s="128"/>
      <c r="W9" s="128">
        <f>-W8*$C$9</f>
        <v>-812.67781720341259</v>
      </c>
      <c r="X9" s="128"/>
      <c r="Y9" s="128">
        <f>-Y8*$C$9</f>
        <v>-832.99476263349777</v>
      </c>
      <c r="Z9" s="128"/>
      <c r="AA9" s="128">
        <f>-AA8*$C$9</f>
        <v>-853.81963169933522</v>
      </c>
      <c r="AB9" s="128"/>
      <c r="AC9" s="128">
        <f>-AC8*$C$9</f>
        <v>-875.16512249181847</v>
      </c>
      <c r="AD9" s="128"/>
      <c r="AE9" s="128">
        <f>-AE8*$C$9</f>
        <v>-897.04425055411389</v>
      </c>
      <c r="AF9" s="128"/>
      <c r="AG9" s="128">
        <f>-AG8*$C$9</f>
        <v>-919.4703568179666</v>
      </c>
    </row>
    <row r="10" spans="1:34" s="118" customFormat="1" ht="14.25">
      <c r="A10" s="927" t="s">
        <v>2710</v>
      </c>
      <c r="B10" s="927"/>
      <c r="C10" s="1219"/>
      <c r="E10" s="928"/>
      <c r="F10" s="129"/>
      <c r="G10" s="928"/>
      <c r="H10" s="129"/>
      <c r="I10" s="928"/>
      <c r="J10" s="129"/>
      <c r="K10" s="928"/>
      <c r="L10" s="129"/>
      <c r="M10" s="928"/>
      <c r="N10" s="129"/>
      <c r="O10" s="928"/>
      <c r="P10" s="129"/>
      <c r="Q10" s="928"/>
      <c r="R10" s="129"/>
      <c r="S10" s="928"/>
      <c r="T10" s="129"/>
      <c r="U10" s="928"/>
      <c r="V10" s="129"/>
      <c r="W10" s="928"/>
      <c r="X10" s="129"/>
      <c r="Y10" s="928"/>
      <c r="Z10" s="129"/>
      <c r="AA10" s="928"/>
      <c r="AB10" s="129"/>
      <c r="AC10" s="928"/>
      <c r="AD10" s="129"/>
      <c r="AE10" s="928"/>
      <c r="AF10" s="129"/>
      <c r="AG10" s="928"/>
    </row>
    <row r="11" spans="1:34" s="130" customFormat="1" ht="15">
      <c r="A11" s="130" t="s">
        <v>2711</v>
      </c>
      <c r="C11" s="123"/>
      <c r="E11" s="130">
        <f>SUM(E4:E10)</f>
        <v>1684259.2936708857</v>
      </c>
      <c r="G11" s="130">
        <f>SUM(G4:G10)</f>
        <v>1726365.7760126581</v>
      </c>
      <c r="I11" s="130">
        <f>SUM(I4:I10)</f>
        <v>1769524.9204129744</v>
      </c>
      <c r="K11" s="130">
        <f>SUM(K4:K10)</f>
        <v>1813763.0434232983</v>
      </c>
      <c r="M11" s="130">
        <f>SUM(M4:M10)</f>
        <v>1859107.1195088809</v>
      </c>
      <c r="O11" s="130">
        <f>SUM(O4:O10)</f>
        <v>1905584.7974966026</v>
      </c>
      <c r="Q11" s="130">
        <f>SUM(Q4:Q10)</f>
        <v>1953224.4174340174</v>
      </c>
      <c r="S11" s="130">
        <f>SUM(S4:S10)</f>
        <v>2002055.0278698679</v>
      </c>
      <c r="U11" s="130">
        <f>SUM(U4:U10)</f>
        <v>2052106.4035666143</v>
      </c>
      <c r="W11" s="130">
        <f>SUM(W4:W10)</f>
        <v>2103409.0636557792</v>
      </c>
      <c r="Y11" s="130">
        <f>SUM(Y4:Y10)</f>
        <v>2155994.290247174</v>
      </c>
      <c r="AA11" s="130">
        <f>SUM(AA4:AA10)</f>
        <v>2209894.1475033527</v>
      </c>
      <c r="AC11" s="130">
        <f>SUM(AC4:AC10)</f>
        <v>2265141.5011909371</v>
      </c>
      <c r="AE11" s="130">
        <f>SUM(AE4:AE10)</f>
        <v>2321770.0387207097</v>
      </c>
      <c r="AG11" s="130">
        <f>SUM(AG4:AG10)</f>
        <v>2379814.2896887283</v>
      </c>
    </row>
    <row r="12" spans="1:34">
      <c r="C12" s="763"/>
      <c r="E12" s="122"/>
      <c r="F12" s="122"/>
      <c r="G12" s="122"/>
      <c r="H12" s="122"/>
      <c r="I12" s="122"/>
      <c r="J12" s="122"/>
      <c r="K12" s="122"/>
      <c r="L12" s="122"/>
      <c r="M12" s="122"/>
      <c r="N12" s="122"/>
      <c r="O12" s="122"/>
      <c r="P12" s="122"/>
      <c r="Q12" s="122"/>
      <c r="R12" s="122"/>
      <c r="S12" s="122"/>
      <c r="T12" s="122"/>
      <c r="U12" s="122"/>
      <c r="V12" s="122"/>
      <c r="W12" s="122"/>
      <c r="X12" s="122"/>
      <c r="Y12" s="122"/>
      <c r="Z12" s="122"/>
      <c r="AA12" s="122"/>
      <c r="AB12" s="122"/>
      <c r="AC12" s="122"/>
      <c r="AD12" s="122"/>
      <c r="AE12" s="122"/>
      <c r="AF12" s="122"/>
      <c r="AG12" s="122"/>
    </row>
    <row r="13" spans="1:34" ht="15.75">
      <c r="A13" s="120" t="s">
        <v>2712</v>
      </c>
      <c r="C13" s="763"/>
      <c r="E13" s="122"/>
      <c r="F13" s="122"/>
      <c r="G13" s="122"/>
      <c r="H13" s="122"/>
      <c r="I13" s="122"/>
      <c r="J13" s="122"/>
      <c r="K13" s="122"/>
      <c r="L13" s="122"/>
      <c r="M13" s="122"/>
      <c r="N13" s="122"/>
      <c r="O13" s="122"/>
      <c r="P13" s="122"/>
      <c r="Q13" s="122"/>
      <c r="R13" s="122"/>
      <c r="S13" s="122"/>
      <c r="T13" s="122"/>
      <c r="U13" s="122"/>
      <c r="V13" s="122"/>
      <c r="W13" s="122"/>
      <c r="X13" s="122"/>
      <c r="Y13" s="122"/>
      <c r="Z13" s="122"/>
      <c r="AA13" s="122"/>
      <c r="AB13" s="122"/>
      <c r="AC13" s="122"/>
      <c r="AD13" s="122"/>
      <c r="AE13" s="122"/>
      <c r="AF13" s="122"/>
      <c r="AG13" s="122"/>
    </row>
    <row r="14" spans="1:34" s="118" customFormat="1" ht="14.25">
      <c r="A14" s="118" t="s">
        <v>2713</v>
      </c>
      <c r="C14" s="1218">
        <v>1.0349999999999999</v>
      </c>
      <c r="E14" s="129"/>
      <c r="F14" s="129"/>
      <c r="G14" s="129"/>
      <c r="H14" s="129"/>
      <c r="I14" s="129"/>
      <c r="J14" s="129"/>
      <c r="K14" s="129"/>
      <c r="L14" s="129"/>
      <c r="M14" s="129"/>
      <c r="N14" s="129"/>
      <c r="O14" s="129"/>
      <c r="P14" s="129"/>
      <c r="Q14" s="129"/>
      <c r="R14" s="129"/>
      <c r="S14" s="129"/>
      <c r="T14" s="129"/>
      <c r="U14" s="129"/>
      <c r="V14" s="129"/>
      <c r="W14" s="129"/>
      <c r="X14" s="129"/>
      <c r="Y14" s="129"/>
      <c r="Z14" s="129"/>
      <c r="AA14" s="129"/>
      <c r="AB14" s="129"/>
      <c r="AC14" s="129"/>
      <c r="AD14" s="129"/>
      <c r="AE14" s="129"/>
      <c r="AF14" s="129"/>
      <c r="AG14" s="129"/>
    </row>
    <row r="15" spans="1:34" s="126" customFormat="1" ht="14.25">
      <c r="A15" s="126" t="s">
        <v>2714</v>
      </c>
      <c r="C15" s="771"/>
      <c r="E15" s="126">
        <f>Application!W847</f>
        <v>29150</v>
      </c>
      <c r="G15" s="126">
        <f>E15*$C$14</f>
        <v>30170.249999999996</v>
      </c>
      <c r="I15" s="126">
        <f>G15*$C$14</f>
        <v>31226.208749999994</v>
      </c>
      <c r="K15" s="126">
        <f>I15*$C$14</f>
        <v>32319.126056249992</v>
      </c>
      <c r="M15" s="126">
        <f>K15*$C$14</f>
        <v>33450.295468218741</v>
      </c>
      <c r="O15" s="126">
        <f>M15*$C$14</f>
        <v>34621.055809606398</v>
      </c>
      <c r="Q15" s="126">
        <f>O15*$C$14</f>
        <v>35832.792762942619</v>
      </c>
      <c r="S15" s="126">
        <f>Q15*$C$14</f>
        <v>37086.94050964561</v>
      </c>
      <c r="U15" s="126">
        <f>S15*$C$14</f>
        <v>38384.983427483203</v>
      </c>
      <c r="W15" s="126">
        <f>U15*$C$14</f>
        <v>39728.457847445112</v>
      </c>
      <c r="Y15" s="126">
        <f>W15*$C$14</f>
        <v>41118.953872105689</v>
      </c>
      <c r="AA15" s="126">
        <f>Y15*$C$14</f>
        <v>42558.117257629383</v>
      </c>
      <c r="AC15" s="126">
        <f>AA15*$C$14</f>
        <v>44047.651361646407</v>
      </c>
      <c r="AE15" s="126">
        <f>AC15*$C$14</f>
        <v>45589.319159304025</v>
      </c>
      <c r="AG15" s="126">
        <f>AE15*$C$14</f>
        <v>47184.945329879665</v>
      </c>
    </row>
    <row r="16" spans="1:34" s="118" customFormat="1" ht="14.25">
      <c r="A16" s="118" t="s">
        <v>1555</v>
      </c>
      <c r="C16" s="763"/>
      <c r="E16" s="129">
        <f>Application!W849</f>
        <v>93132</v>
      </c>
      <c r="F16" s="129"/>
      <c r="G16" s="129">
        <f t="shared" ref="G16:AG21" si="0">E16*$C$14</f>
        <v>96391.62</v>
      </c>
      <c r="H16" s="129"/>
      <c r="I16" s="129">
        <f t="shared" si="0"/>
        <v>99765.326699999991</v>
      </c>
      <c r="J16" s="129"/>
      <c r="K16" s="129">
        <f t="shared" si="0"/>
        <v>103257.11313449999</v>
      </c>
      <c r="L16" s="129"/>
      <c r="M16" s="129">
        <f t="shared" si="0"/>
        <v>106871.11209420748</v>
      </c>
      <c r="N16" s="129"/>
      <c r="O16" s="129">
        <f t="shared" si="0"/>
        <v>110611.60101750473</v>
      </c>
      <c r="P16" s="129"/>
      <c r="Q16" s="129">
        <f t="shared" si="0"/>
        <v>114483.00705311738</v>
      </c>
      <c r="R16" s="129"/>
      <c r="S16" s="129">
        <f t="shared" si="0"/>
        <v>118489.91229997648</v>
      </c>
      <c r="T16" s="129"/>
      <c r="U16" s="129">
        <f t="shared" si="0"/>
        <v>122637.05923047564</v>
      </c>
      <c r="V16" s="129"/>
      <c r="W16" s="129">
        <f t="shared" si="0"/>
        <v>126929.35630354228</v>
      </c>
      <c r="X16" s="129"/>
      <c r="Y16" s="129">
        <f t="shared" si="0"/>
        <v>131371.88377416626</v>
      </c>
      <c r="Z16" s="129"/>
      <c r="AA16" s="129">
        <f t="shared" si="0"/>
        <v>135969.89970626208</v>
      </c>
      <c r="AB16" s="129"/>
      <c r="AC16" s="129">
        <f t="shared" si="0"/>
        <v>140728.84619598123</v>
      </c>
      <c r="AD16" s="129"/>
      <c r="AE16" s="129">
        <f t="shared" si="0"/>
        <v>145654.35581284057</v>
      </c>
      <c r="AF16" s="129"/>
      <c r="AG16" s="129">
        <f t="shared" si="0"/>
        <v>150752.25826628998</v>
      </c>
    </row>
    <row r="17" spans="1:33" s="118" customFormat="1" ht="14.25">
      <c r="A17" s="118" t="s">
        <v>230</v>
      </c>
      <c r="C17" s="763"/>
      <c r="E17" s="129">
        <f>Application!W855</f>
        <v>121056</v>
      </c>
      <c r="F17" s="129"/>
      <c r="G17" s="129">
        <f t="shared" si="0"/>
        <v>125292.95999999999</v>
      </c>
      <c r="H17" s="129"/>
      <c r="I17" s="129">
        <f t="shared" si="0"/>
        <v>129678.21359999999</v>
      </c>
      <c r="J17" s="129"/>
      <c r="K17" s="129">
        <f t="shared" si="0"/>
        <v>134216.95107599997</v>
      </c>
      <c r="L17" s="129"/>
      <c r="M17" s="129">
        <f t="shared" si="0"/>
        <v>138914.54436365995</v>
      </c>
      <c r="N17" s="129"/>
      <c r="O17" s="129">
        <f t="shared" si="0"/>
        <v>143776.55341638805</v>
      </c>
      <c r="P17" s="129"/>
      <c r="Q17" s="129">
        <f t="shared" si="0"/>
        <v>148808.73278596162</v>
      </c>
      <c r="R17" s="129"/>
      <c r="S17" s="129">
        <f t="shared" si="0"/>
        <v>154017.03843347027</v>
      </c>
      <c r="T17" s="129"/>
      <c r="U17" s="129">
        <f t="shared" si="0"/>
        <v>159407.63477864172</v>
      </c>
      <c r="V17" s="129"/>
      <c r="W17" s="129">
        <f t="shared" si="0"/>
        <v>164986.90199589418</v>
      </c>
      <c r="X17" s="129"/>
      <c r="Y17" s="129">
        <f t="shared" si="0"/>
        <v>170761.44356575047</v>
      </c>
      <c r="Z17" s="129"/>
      <c r="AA17" s="129">
        <f t="shared" si="0"/>
        <v>176738.09409055172</v>
      </c>
      <c r="AB17" s="129"/>
      <c r="AC17" s="129">
        <f t="shared" si="0"/>
        <v>182923.92738372102</v>
      </c>
      <c r="AD17" s="129"/>
      <c r="AE17" s="129">
        <f t="shared" si="0"/>
        <v>189326.26484215123</v>
      </c>
      <c r="AF17" s="129"/>
      <c r="AG17" s="129">
        <f t="shared" si="0"/>
        <v>195952.6841116265</v>
      </c>
    </row>
    <row r="18" spans="1:33" s="118" customFormat="1" ht="14.25">
      <c r="A18" s="118" t="s">
        <v>2715</v>
      </c>
      <c r="C18" s="763"/>
      <c r="E18" s="129">
        <f>Application!W862</f>
        <v>184720</v>
      </c>
      <c r="F18" s="129"/>
      <c r="G18" s="129">
        <f t="shared" si="0"/>
        <v>191185.19999999998</v>
      </c>
      <c r="H18" s="129"/>
      <c r="I18" s="129">
        <f t="shared" si="0"/>
        <v>197876.68199999997</v>
      </c>
      <c r="J18" s="129"/>
      <c r="K18" s="129">
        <f t="shared" si="0"/>
        <v>204802.36586999995</v>
      </c>
      <c r="L18" s="129"/>
      <c r="M18" s="129">
        <f t="shared" si="0"/>
        <v>211970.44867544994</v>
      </c>
      <c r="N18" s="129"/>
      <c r="O18" s="129">
        <f t="shared" si="0"/>
        <v>219389.41437909068</v>
      </c>
      <c r="P18" s="129"/>
      <c r="Q18" s="129">
        <f t="shared" si="0"/>
        <v>227068.04388235885</v>
      </c>
      <c r="R18" s="129"/>
      <c r="S18" s="129">
        <f t="shared" si="0"/>
        <v>235015.42541824139</v>
      </c>
      <c r="T18" s="129"/>
      <c r="U18" s="129">
        <f t="shared" si="0"/>
        <v>243240.96530787981</v>
      </c>
      <c r="V18" s="129"/>
      <c r="W18" s="129">
        <f t="shared" si="0"/>
        <v>251754.39909365558</v>
      </c>
      <c r="X18" s="129"/>
      <c r="Y18" s="129">
        <f t="shared" si="0"/>
        <v>260565.80306193349</v>
      </c>
      <c r="Z18" s="129"/>
      <c r="AA18" s="129">
        <f t="shared" si="0"/>
        <v>269685.60616910114</v>
      </c>
      <c r="AB18" s="129"/>
      <c r="AC18" s="129">
        <f t="shared" si="0"/>
        <v>279124.60238501965</v>
      </c>
      <c r="AD18" s="129"/>
      <c r="AE18" s="129">
        <f t="shared" si="0"/>
        <v>288893.96346849529</v>
      </c>
      <c r="AF18" s="129"/>
      <c r="AG18" s="129">
        <f t="shared" si="0"/>
        <v>299005.25218989258</v>
      </c>
    </row>
    <row r="19" spans="1:33" s="118" customFormat="1" ht="14.25">
      <c r="A19" s="118" t="s">
        <v>1808</v>
      </c>
      <c r="C19" s="763"/>
      <c r="E19" s="129">
        <f>Application!W863</f>
        <v>245453</v>
      </c>
      <c r="F19" s="129"/>
      <c r="G19" s="129">
        <f t="shared" si="0"/>
        <v>254043.85499999998</v>
      </c>
      <c r="H19" s="129"/>
      <c r="I19" s="129">
        <f t="shared" si="0"/>
        <v>262935.38992499997</v>
      </c>
      <c r="J19" s="129"/>
      <c r="K19" s="129">
        <f t="shared" si="0"/>
        <v>272138.12857237493</v>
      </c>
      <c r="L19" s="129"/>
      <c r="M19" s="129">
        <f t="shared" si="0"/>
        <v>281662.96307240805</v>
      </c>
      <c r="N19" s="129"/>
      <c r="O19" s="129">
        <f t="shared" si="0"/>
        <v>291521.16677994229</v>
      </c>
      <c r="P19" s="129"/>
      <c r="Q19" s="129">
        <f t="shared" si="0"/>
        <v>301724.40761724027</v>
      </c>
      <c r="R19" s="129"/>
      <c r="S19" s="129">
        <f t="shared" si="0"/>
        <v>312284.76188384363</v>
      </c>
      <c r="T19" s="129"/>
      <c r="U19" s="129">
        <f t="shared" si="0"/>
        <v>323214.72854977811</v>
      </c>
      <c r="V19" s="129"/>
      <c r="W19" s="129">
        <f t="shared" si="0"/>
        <v>334527.24404902034</v>
      </c>
      <c r="X19" s="129"/>
      <c r="Y19" s="129">
        <f t="shared" si="0"/>
        <v>346235.69759073603</v>
      </c>
      <c r="Z19" s="129"/>
      <c r="AA19" s="129">
        <f t="shared" si="0"/>
        <v>358353.94700641179</v>
      </c>
      <c r="AB19" s="129"/>
      <c r="AC19" s="129">
        <f t="shared" si="0"/>
        <v>370896.33515163616</v>
      </c>
      <c r="AD19" s="129"/>
      <c r="AE19" s="129">
        <f t="shared" si="0"/>
        <v>383877.70688194339</v>
      </c>
      <c r="AF19" s="129"/>
      <c r="AG19" s="129">
        <f t="shared" si="0"/>
        <v>397313.42662281136</v>
      </c>
    </row>
    <row r="20" spans="1:33" s="118" customFormat="1" ht="14.25">
      <c r="A20" s="118" t="s">
        <v>232</v>
      </c>
      <c r="C20" s="763"/>
      <c r="E20" s="129">
        <f>Application!W872</f>
        <v>115103</v>
      </c>
      <c r="F20" s="129"/>
      <c r="G20" s="129">
        <f t="shared" si="0"/>
        <v>119131.605</v>
      </c>
      <c r="H20" s="129"/>
      <c r="I20" s="129">
        <f t="shared" si="0"/>
        <v>123301.21117499999</v>
      </c>
      <c r="J20" s="129"/>
      <c r="K20" s="129">
        <f t="shared" si="0"/>
        <v>127616.75356612499</v>
      </c>
      <c r="L20" s="129"/>
      <c r="M20" s="129">
        <f t="shared" si="0"/>
        <v>132083.33994093936</v>
      </c>
      <c r="N20" s="129"/>
      <c r="O20" s="129">
        <f t="shared" si="0"/>
        <v>136706.25683887221</v>
      </c>
      <c r="P20" s="129"/>
      <c r="Q20" s="129">
        <f t="shared" si="0"/>
        <v>141490.97582823274</v>
      </c>
      <c r="R20" s="129"/>
      <c r="S20" s="129">
        <f t="shared" si="0"/>
        <v>146443.15998222088</v>
      </c>
      <c r="T20" s="129"/>
      <c r="U20" s="129">
        <f t="shared" si="0"/>
        <v>151568.67058159859</v>
      </c>
      <c r="V20" s="129"/>
      <c r="W20" s="129">
        <f t="shared" si="0"/>
        <v>156873.57405195452</v>
      </c>
      <c r="X20" s="129"/>
      <c r="Y20" s="129">
        <f t="shared" si="0"/>
        <v>162364.14914377293</v>
      </c>
      <c r="Z20" s="129"/>
      <c r="AA20" s="129">
        <f t="shared" si="0"/>
        <v>168046.89436380495</v>
      </c>
      <c r="AB20" s="129"/>
      <c r="AC20" s="129">
        <f t="shared" si="0"/>
        <v>173928.53566653811</v>
      </c>
      <c r="AD20" s="129"/>
      <c r="AE20" s="129">
        <f t="shared" si="0"/>
        <v>180016.03441486694</v>
      </c>
      <c r="AF20" s="129"/>
      <c r="AG20" s="129">
        <f t="shared" si="0"/>
        <v>186316.59561938726</v>
      </c>
    </row>
    <row r="21" spans="1:33" s="118" customFormat="1" ht="14.25">
      <c r="A21" s="133" t="s">
        <v>2716</v>
      </c>
      <c r="B21" s="133"/>
      <c r="C21" s="763"/>
      <c r="E21" s="139">
        <f>Application!W879</f>
        <v>96256</v>
      </c>
      <c r="F21" s="129"/>
      <c r="G21" s="139">
        <f t="shared" si="0"/>
        <v>99624.959999999992</v>
      </c>
      <c r="H21" s="129"/>
      <c r="I21" s="139">
        <f t="shared" si="0"/>
        <v>103111.83359999998</v>
      </c>
      <c r="J21" s="129"/>
      <c r="K21" s="139">
        <f t="shared" si="0"/>
        <v>106720.74777599997</v>
      </c>
      <c r="L21" s="129"/>
      <c r="M21" s="139">
        <f t="shared" si="0"/>
        <v>110455.97394815997</v>
      </c>
      <c r="N21" s="129"/>
      <c r="O21" s="139">
        <f t="shared" si="0"/>
        <v>114321.93303634555</v>
      </c>
      <c r="P21" s="129"/>
      <c r="Q21" s="139">
        <f t="shared" si="0"/>
        <v>118323.20069261764</v>
      </c>
      <c r="R21" s="129"/>
      <c r="S21" s="139">
        <f t="shared" si="0"/>
        <v>122464.51271685924</v>
      </c>
      <c r="T21" s="129"/>
      <c r="U21" s="139">
        <f t="shared" si="0"/>
        <v>126750.77066194931</v>
      </c>
      <c r="V21" s="129"/>
      <c r="W21" s="139">
        <f t="shared" si="0"/>
        <v>131187.04763511752</v>
      </c>
      <c r="X21" s="129"/>
      <c r="Y21" s="139">
        <f t="shared" si="0"/>
        <v>135778.59430234661</v>
      </c>
      <c r="Z21" s="129"/>
      <c r="AA21" s="139">
        <f t="shared" si="0"/>
        <v>140530.84510292872</v>
      </c>
      <c r="AB21" s="129"/>
      <c r="AC21" s="139">
        <f t="shared" si="0"/>
        <v>145449.42468153121</v>
      </c>
      <c r="AD21" s="129"/>
      <c r="AE21" s="139">
        <f t="shared" si="0"/>
        <v>150540.15454538478</v>
      </c>
      <c r="AF21" s="129"/>
      <c r="AG21" s="139">
        <f t="shared" si="0"/>
        <v>155809.05995447322</v>
      </c>
    </row>
    <row r="22" spans="1:33" s="130" customFormat="1" ht="15">
      <c r="A22" s="130" t="s">
        <v>2717</v>
      </c>
      <c r="C22" s="763"/>
      <c r="E22" s="130">
        <f>SUM(E15:E21)</f>
        <v>884870</v>
      </c>
      <c r="G22" s="130">
        <f>SUM(G15:G21)</f>
        <v>915840.45</v>
      </c>
      <c r="I22" s="130">
        <f>SUM(I15:I21)</f>
        <v>947894.86574999988</v>
      </c>
      <c r="K22" s="130">
        <f>SUM(K15:K21)</f>
        <v>981071.18605124974</v>
      </c>
      <c r="M22" s="130">
        <f>SUM(M15:M21)</f>
        <v>1015408.6775630435</v>
      </c>
      <c r="O22" s="130">
        <f>SUM(O15:O21)</f>
        <v>1050947.9812777499</v>
      </c>
      <c r="Q22" s="130">
        <f>SUM(Q15:Q21)</f>
        <v>1087731.160622471</v>
      </c>
      <c r="S22" s="130">
        <f>SUM(S15:S21)</f>
        <v>1125801.7512442574</v>
      </c>
      <c r="U22" s="130">
        <f>SUM(U15:U21)</f>
        <v>1165204.8125378066</v>
      </c>
      <c r="W22" s="130">
        <f>SUM(W15:W21)</f>
        <v>1205986.9809766295</v>
      </c>
      <c r="Y22" s="130">
        <f>SUM(Y15:Y21)</f>
        <v>1248196.5253108116</v>
      </c>
      <c r="AA22" s="130">
        <f>SUM(AA15:AA21)</f>
        <v>1291883.40369669</v>
      </c>
      <c r="AC22" s="130">
        <f>SUM(AC15:AC21)</f>
        <v>1337099.3228260737</v>
      </c>
      <c r="AE22" s="130">
        <f>SUM(AE15:AE21)</f>
        <v>1383897.7991249862</v>
      </c>
      <c r="AG22" s="130">
        <f>SUM(AG15:AG21)</f>
        <v>1432334.2220943605</v>
      </c>
    </row>
    <row r="23" spans="1:33" s="118" customFormat="1" ht="14.25">
      <c r="C23" s="763"/>
      <c r="E23" s="129"/>
      <c r="F23" s="129"/>
      <c r="G23" s="129"/>
      <c r="H23" s="129"/>
      <c r="I23" s="129"/>
      <c r="J23" s="129"/>
      <c r="K23" s="129"/>
      <c r="L23" s="129"/>
      <c r="M23" s="129"/>
      <c r="N23" s="129"/>
      <c r="O23" s="129"/>
      <c r="P23" s="129"/>
      <c r="Q23" s="129"/>
      <c r="R23" s="129"/>
      <c r="S23" s="129"/>
      <c r="T23" s="129"/>
      <c r="U23" s="129"/>
      <c r="V23" s="129"/>
      <c r="W23" s="129"/>
      <c r="X23" s="129"/>
      <c r="Y23" s="129"/>
      <c r="Z23" s="129"/>
      <c r="AA23" s="129"/>
      <c r="AB23" s="129"/>
      <c r="AC23" s="129"/>
      <c r="AD23" s="129"/>
      <c r="AE23" s="129"/>
      <c r="AF23" s="129"/>
      <c r="AG23" s="129"/>
    </row>
    <row r="24" spans="1:33" s="118" customFormat="1" ht="14.25">
      <c r="A24" s="118" t="s">
        <v>2718</v>
      </c>
      <c r="C24" s="763"/>
      <c r="E24" s="717"/>
      <c r="F24" s="129"/>
      <c r="G24" s="129">
        <f>E24*$C$24</f>
        <v>0</v>
      </c>
      <c r="H24" s="129"/>
      <c r="I24" s="129">
        <f>G24*$C$24</f>
        <v>0</v>
      </c>
      <c r="J24" s="129"/>
      <c r="K24" s="129">
        <f>I24*$C$24</f>
        <v>0</v>
      </c>
      <c r="L24" s="129"/>
      <c r="M24" s="129">
        <f>K24*$C$24</f>
        <v>0</v>
      </c>
      <c r="N24" s="129"/>
      <c r="O24" s="129">
        <f>M24*$C$24</f>
        <v>0</v>
      </c>
      <c r="P24" s="129"/>
      <c r="Q24" s="129">
        <f>O24*$C$24</f>
        <v>0</v>
      </c>
      <c r="R24" s="129"/>
      <c r="S24" s="129">
        <f>Q24*$C$24</f>
        <v>0</v>
      </c>
      <c r="T24" s="129"/>
      <c r="U24" s="129">
        <f>S24*$C$24</f>
        <v>0</v>
      </c>
      <c r="V24" s="129"/>
      <c r="W24" s="129">
        <f>U24*$C$24</f>
        <v>0</v>
      </c>
      <c r="X24" s="129"/>
      <c r="Y24" s="129">
        <f>W24*$C$24</f>
        <v>0</v>
      </c>
      <c r="Z24" s="129"/>
      <c r="AA24" s="129">
        <f>Y24*$C$24</f>
        <v>0</v>
      </c>
      <c r="AB24" s="129"/>
      <c r="AC24" s="129">
        <f>AA24*$C$24</f>
        <v>0</v>
      </c>
      <c r="AD24" s="129"/>
      <c r="AE24" s="129">
        <f>AC24*$C$24</f>
        <v>0</v>
      </c>
      <c r="AF24" s="129"/>
      <c r="AG24" s="129">
        <f>AE24*$C$24</f>
        <v>0</v>
      </c>
    </row>
    <row r="25" spans="1:33" s="118" customFormat="1" ht="14.25">
      <c r="C25" s="763"/>
      <c r="E25" s="129"/>
      <c r="F25" s="129"/>
      <c r="G25" s="129"/>
      <c r="H25" s="129"/>
      <c r="I25" s="129"/>
      <c r="J25" s="129"/>
      <c r="K25" s="129"/>
      <c r="L25" s="129"/>
      <c r="M25" s="129"/>
      <c r="N25" s="129"/>
      <c r="O25" s="129"/>
      <c r="P25" s="129"/>
      <c r="Q25" s="129"/>
      <c r="R25" s="129"/>
      <c r="S25" s="129"/>
      <c r="T25" s="129"/>
      <c r="U25" s="129"/>
      <c r="V25" s="129"/>
      <c r="W25" s="129"/>
      <c r="X25" s="129"/>
      <c r="Y25" s="129"/>
      <c r="Z25" s="129"/>
      <c r="AA25" s="129"/>
      <c r="AB25" s="129"/>
      <c r="AC25" s="129"/>
      <c r="AD25" s="129"/>
      <c r="AE25" s="129"/>
      <c r="AF25" s="129"/>
      <c r="AG25" s="129"/>
    </row>
    <row r="26" spans="1:33" s="118" customFormat="1" ht="14.25">
      <c r="A26" s="118" t="s">
        <v>2719</v>
      </c>
      <c r="C26" s="1218">
        <v>1.0349999999999999</v>
      </c>
      <c r="E26" s="129">
        <f>Application!AC887</f>
        <v>0</v>
      </c>
      <c r="F26" s="129"/>
      <c r="G26" s="129">
        <f>E26*$C$26</f>
        <v>0</v>
      </c>
      <c r="H26" s="129"/>
      <c r="I26" s="129">
        <f>G26*$C$26</f>
        <v>0</v>
      </c>
      <c r="J26" s="129"/>
      <c r="K26" s="129">
        <f>I26*$C$26</f>
        <v>0</v>
      </c>
      <c r="L26" s="129"/>
      <c r="M26" s="129">
        <f>K26*$C$26</f>
        <v>0</v>
      </c>
      <c r="N26" s="129"/>
      <c r="O26" s="129">
        <f>M26*$C$26</f>
        <v>0</v>
      </c>
      <c r="P26" s="129"/>
      <c r="Q26" s="129">
        <f>O26*$C$26</f>
        <v>0</v>
      </c>
      <c r="R26" s="129"/>
      <c r="S26" s="129">
        <f>Q26*$C$26</f>
        <v>0</v>
      </c>
      <c r="T26" s="129"/>
      <c r="U26" s="129">
        <f>S26*$C$26</f>
        <v>0</v>
      </c>
      <c r="V26" s="129"/>
      <c r="W26" s="129">
        <f>U26*$C$26</f>
        <v>0</v>
      </c>
      <c r="X26" s="129"/>
      <c r="Y26" s="129">
        <f>W26*$C$26</f>
        <v>0</v>
      </c>
      <c r="Z26" s="129"/>
      <c r="AA26" s="129">
        <f>Y26*$C$26</f>
        <v>0</v>
      </c>
      <c r="AB26" s="129"/>
      <c r="AC26" s="129">
        <f>AA26*$C$26</f>
        <v>0</v>
      </c>
      <c r="AD26" s="129"/>
      <c r="AE26" s="129">
        <f>AC26*$C$26</f>
        <v>0</v>
      </c>
      <c r="AF26" s="129"/>
      <c r="AG26" s="129">
        <f>AE26*$C$26</f>
        <v>0</v>
      </c>
    </row>
    <row r="27" spans="1:33" s="118" customFormat="1" ht="14.25">
      <c r="A27" s="118" t="s">
        <v>2326</v>
      </c>
      <c r="C27" s="1218">
        <v>1.0349999999999999</v>
      </c>
      <c r="E27" s="129">
        <f>Application!AC888</f>
        <v>121329</v>
      </c>
      <c r="F27" s="129"/>
      <c r="G27" s="129">
        <f>E27*$C$27</f>
        <v>125575.51499999998</v>
      </c>
      <c r="H27" s="129"/>
      <c r="I27" s="129">
        <f>G27*$C$27</f>
        <v>129970.65802499997</v>
      </c>
      <c r="J27" s="129"/>
      <c r="K27" s="129">
        <f>I27*$C$27</f>
        <v>134519.63105587495</v>
      </c>
      <c r="L27" s="129"/>
      <c r="M27" s="129">
        <f>K27*$C$27</f>
        <v>139227.81814283057</v>
      </c>
      <c r="N27" s="129"/>
      <c r="O27" s="129">
        <f>M27*$C$27</f>
        <v>144100.79177782964</v>
      </c>
      <c r="P27" s="129"/>
      <c r="Q27" s="129">
        <f>O27*$C$27</f>
        <v>149144.31949005366</v>
      </c>
      <c r="R27" s="129"/>
      <c r="S27" s="129">
        <f>Q27*$C$27</f>
        <v>154364.37067220552</v>
      </c>
      <c r="T27" s="129"/>
      <c r="U27" s="129">
        <f>S27*$C$27</f>
        <v>159767.1236457327</v>
      </c>
      <c r="V27" s="129"/>
      <c r="W27" s="129">
        <f>U27*$C$27</f>
        <v>165358.97297333332</v>
      </c>
      <c r="X27" s="129"/>
      <c r="Y27" s="129">
        <f>W27*$C$27</f>
        <v>171146.53702739999</v>
      </c>
      <c r="Z27" s="129"/>
      <c r="AA27" s="129">
        <f>Y27*$C$27</f>
        <v>177136.66582335898</v>
      </c>
      <c r="AB27" s="129"/>
      <c r="AC27" s="129">
        <f>AA27*$C$27</f>
        <v>183336.44912717654</v>
      </c>
      <c r="AD27" s="129"/>
      <c r="AE27" s="129">
        <f>AC27*$C$27</f>
        <v>189753.22484662771</v>
      </c>
      <c r="AF27" s="129"/>
      <c r="AG27" s="129">
        <f>AE27*$C$27</f>
        <v>196394.58771625967</v>
      </c>
    </row>
    <row r="28" spans="1:33" s="118" customFormat="1" ht="14.25">
      <c r="A28" s="118" t="s">
        <v>2720</v>
      </c>
      <c r="C28" s="1218"/>
      <c r="E28" s="129">
        <f>Application!AC889</f>
        <v>40000</v>
      </c>
      <c r="F28" s="129"/>
      <c r="G28" s="129">
        <f>$E$28</f>
        <v>40000</v>
      </c>
      <c r="H28" s="129"/>
      <c r="I28" s="129">
        <f>$E$28</f>
        <v>40000</v>
      </c>
      <c r="J28" s="129"/>
      <c r="K28" s="129">
        <f>$E$28</f>
        <v>40000</v>
      </c>
      <c r="L28" s="129"/>
      <c r="M28" s="129">
        <f>$E$28</f>
        <v>40000</v>
      </c>
      <c r="N28" s="129"/>
      <c r="O28" s="129">
        <f>$E$28</f>
        <v>40000</v>
      </c>
      <c r="P28" s="129"/>
      <c r="Q28" s="129">
        <f>$E$28</f>
        <v>40000</v>
      </c>
      <c r="R28" s="129"/>
      <c r="S28" s="129">
        <f>$E$28</f>
        <v>40000</v>
      </c>
      <c r="T28" s="129"/>
      <c r="U28" s="129">
        <f>$E$28</f>
        <v>40000</v>
      </c>
      <c r="V28" s="129"/>
      <c r="W28" s="129">
        <f>$E$28</f>
        <v>40000</v>
      </c>
      <c r="X28" s="129"/>
      <c r="Y28" s="129">
        <f>$E$28</f>
        <v>40000</v>
      </c>
      <c r="Z28" s="129"/>
      <c r="AA28" s="129">
        <f>$E$28</f>
        <v>40000</v>
      </c>
      <c r="AB28" s="129"/>
      <c r="AC28" s="129">
        <f>$E$28</f>
        <v>40000</v>
      </c>
      <c r="AD28" s="129"/>
      <c r="AE28" s="129">
        <f>$E$28</f>
        <v>40000</v>
      </c>
      <c r="AF28" s="129"/>
      <c r="AG28" s="129">
        <f>$E$28</f>
        <v>40000</v>
      </c>
    </row>
    <row r="29" spans="1:33" s="118" customFormat="1" ht="14.25">
      <c r="A29" s="118" t="s">
        <v>2721</v>
      </c>
      <c r="C29" s="1218"/>
      <c r="E29" s="129">
        <f>Application!AC890</f>
        <v>4000</v>
      </c>
      <c r="F29" s="129"/>
      <c r="G29" s="129">
        <f>$E$29</f>
        <v>4000</v>
      </c>
      <c r="H29" s="129"/>
      <c r="I29" s="129">
        <f>$E$29</f>
        <v>4000</v>
      </c>
      <c r="J29" s="129"/>
      <c r="K29" s="129">
        <f>$E$29</f>
        <v>4000</v>
      </c>
      <c r="L29" s="129"/>
      <c r="M29" s="129">
        <f>$E$29</f>
        <v>4000</v>
      </c>
      <c r="N29" s="129"/>
      <c r="O29" s="129">
        <f>$E$29</f>
        <v>4000</v>
      </c>
      <c r="P29" s="129"/>
      <c r="Q29" s="129">
        <f>$E$29</f>
        <v>4000</v>
      </c>
      <c r="R29" s="129"/>
      <c r="S29" s="129">
        <f>$E$29</f>
        <v>4000</v>
      </c>
      <c r="T29" s="129"/>
      <c r="U29" s="129">
        <f>$E$29</f>
        <v>4000</v>
      </c>
      <c r="V29" s="129"/>
      <c r="W29" s="129">
        <f>$E$29</f>
        <v>4000</v>
      </c>
      <c r="X29" s="129"/>
      <c r="Y29" s="129">
        <f>$E$29</f>
        <v>4000</v>
      </c>
      <c r="Z29" s="129"/>
      <c r="AA29" s="129">
        <f>$E$29</f>
        <v>4000</v>
      </c>
      <c r="AB29" s="129"/>
      <c r="AC29" s="129">
        <f>$E$29</f>
        <v>4000</v>
      </c>
      <c r="AD29" s="129"/>
      <c r="AE29" s="129">
        <f>$E$29</f>
        <v>4000</v>
      </c>
      <c r="AF29" s="129"/>
      <c r="AG29" s="129">
        <f>$E$29</f>
        <v>4000</v>
      </c>
    </row>
    <row r="30" spans="1:33" s="118" customFormat="1" ht="14.25">
      <c r="A30" s="118" t="s">
        <v>2722</v>
      </c>
      <c r="C30" s="1218">
        <v>1.02</v>
      </c>
      <c r="E30" s="129">
        <f>Application!AC891</f>
        <v>0</v>
      </c>
      <c r="F30" s="129"/>
      <c r="G30" s="129">
        <f>E30*$C$30</f>
        <v>0</v>
      </c>
      <c r="H30" s="129"/>
      <c r="I30" s="129">
        <f>G30*$C$30</f>
        <v>0</v>
      </c>
      <c r="J30" s="129"/>
      <c r="K30" s="129">
        <f>I30*$C$30</f>
        <v>0</v>
      </c>
      <c r="L30" s="129"/>
      <c r="M30" s="129">
        <f>K30*$C$30</f>
        <v>0</v>
      </c>
      <c r="N30" s="129"/>
      <c r="O30" s="129">
        <f>M30*$C$30</f>
        <v>0</v>
      </c>
      <c r="P30" s="129"/>
      <c r="Q30" s="129">
        <f>O30*$C$30</f>
        <v>0</v>
      </c>
      <c r="R30" s="129"/>
      <c r="S30" s="129">
        <f>Q30*$C$30</f>
        <v>0</v>
      </c>
      <c r="T30" s="129"/>
      <c r="U30" s="129">
        <f>S30*$C$30</f>
        <v>0</v>
      </c>
      <c r="V30" s="129"/>
      <c r="W30" s="129">
        <f>U30*$C$30</f>
        <v>0</v>
      </c>
      <c r="X30" s="129"/>
      <c r="Y30" s="129">
        <f>W30*$C$30</f>
        <v>0</v>
      </c>
      <c r="Z30" s="129"/>
      <c r="AA30" s="129">
        <f>Y30*$C$30</f>
        <v>0</v>
      </c>
      <c r="AB30" s="129"/>
      <c r="AC30" s="129">
        <f>AA30*$C$30</f>
        <v>0</v>
      </c>
      <c r="AD30" s="129"/>
      <c r="AE30" s="129">
        <f>AC30*$C$30</f>
        <v>0</v>
      </c>
      <c r="AF30" s="129"/>
      <c r="AG30" s="129">
        <f>AE30*$C$30</f>
        <v>0</v>
      </c>
    </row>
    <row r="31" spans="1:33" s="118" customFormat="1" ht="14.25">
      <c r="A31" s="118" t="s">
        <v>2723</v>
      </c>
      <c r="C31" s="1218">
        <v>1.02</v>
      </c>
      <c r="E31" s="129">
        <f>Application!AC893</f>
        <v>0</v>
      </c>
      <c r="F31" s="129"/>
      <c r="G31" s="129">
        <f>E31*$C$31</f>
        <v>0</v>
      </c>
      <c r="H31" s="129"/>
      <c r="I31" s="129">
        <f>G31*$C$31</f>
        <v>0</v>
      </c>
      <c r="J31" s="129"/>
      <c r="K31" s="129">
        <f>I31*$C$31</f>
        <v>0</v>
      </c>
      <c r="L31" s="129"/>
      <c r="M31" s="129">
        <f>K31*$C$31</f>
        <v>0</v>
      </c>
      <c r="N31" s="129"/>
      <c r="O31" s="129">
        <f>M31*$C$31</f>
        <v>0</v>
      </c>
      <c r="P31" s="129"/>
      <c r="Q31" s="129">
        <f>O31*$C$31</f>
        <v>0</v>
      </c>
      <c r="R31" s="129"/>
      <c r="S31" s="129">
        <f>Q31*$C$31</f>
        <v>0</v>
      </c>
      <c r="T31" s="129"/>
      <c r="U31" s="129">
        <f>S31*$C$31</f>
        <v>0</v>
      </c>
      <c r="V31" s="129"/>
      <c r="W31" s="129">
        <f>U31*$C$31</f>
        <v>0</v>
      </c>
      <c r="X31" s="129"/>
      <c r="Y31" s="129">
        <f>W31*$C$31</f>
        <v>0</v>
      </c>
      <c r="Z31" s="129"/>
      <c r="AA31" s="129">
        <f>Y31*$C$31</f>
        <v>0</v>
      </c>
      <c r="AB31" s="129"/>
      <c r="AC31" s="129">
        <f>AA31*$C$31</f>
        <v>0</v>
      </c>
      <c r="AD31" s="129"/>
      <c r="AE31" s="129">
        <f>AC31*$C$31</f>
        <v>0</v>
      </c>
      <c r="AF31" s="129"/>
      <c r="AG31" s="129">
        <f>AE31*$C$31</f>
        <v>0</v>
      </c>
    </row>
    <row r="32" spans="1:33" s="118" customFormat="1" ht="14.25">
      <c r="A32" s="118" t="str">
        <f>Application!C894</f>
        <v>Other (Specify):</v>
      </c>
      <c r="C32" s="1220">
        <v>1.0349999999999999</v>
      </c>
      <c r="E32" s="129">
        <f>Application!AC894</f>
        <v>0</v>
      </c>
      <c r="F32" s="129"/>
      <c r="G32" s="129">
        <f>E32*$C$32</f>
        <v>0</v>
      </c>
      <c r="H32" s="129"/>
      <c r="I32" s="129">
        <f>G32*$C$32</f>
        <v>0</v>
      </c>
      <c r="J32" s="129"/>
      <c r="K32" s="129">
        <f>I32*$C$32</f>
        <v>0</v>
      </c>
      <c r="L32" s="129"/>
      <c r="M32" s="129">
        <f>K32*$C$32</f>
        <v>0</v>
      </c>
      <c r="N32" s="129"/>
      <c r="O32" s="129">
        <f>M32*$C$32</f>
        <v>0</v>
      </c>
      <c r="P32" s="129"/>
      <c r="Q32" s="129">
        <f>O32*$C$32</f>
        <v>0</v>
      </c>
      <c r="R32" s="129"/>
      <c r="S32" s="129">
        <f>Q32*$C$32</f>
        <v>0</v>
      </c>
      <c r="T32" s="129"/>
      <c r="U32" s="129">
        <f>S32*$C$32</f>
        <v>0</v>
      </c>
      <c r="V32" s="129"/>
      <c r="W32" s="129">
        <f>U32*$C$32</f>
        <v>0</v>
      </c>
      <c r="X32" s="129"/>
      <c r="Y32" s="129">
        <f>W32*$C$32</f>
        <v>0</v>
      </c>
      <c r="Z32" s="129"/>
      <c r="AA32" s="129">
        <f>Y32*$C$32</f>
        <v>0</v>
      </c>
      <c r="AB32" s="129"/>
      <c r="AC32" s="129">
        <f>AA32*$C$32</f>
        <v>0</v>
      </c>
      <c r="AD32" s="129"/>
      <c r="AE32" s="129">
        <f>AC32*$C$32</f>
        <v>0</v>
      </c>
      <c r="AF32" s="129"/>
      <c r="AG32" s="129">
        <f>AE32*$C$32</f>
        <v>0</v>
      </c>
    </row>
    <row r="33" spans="1:33" s="118" customFormat="1" ht="14.25">
      <c r="A33" s="118" t="str">
        <f>Application!C895</f>
        <v>Other (Specify):</v>
      </c>
      <c r="C33" s="1220">
        <v>1.0349999999999999</v>
      </c>
      <c r="E33" s="129">
        <f>Application!AC895</f>
        <v>0</v>
      </c>
      <c r="F33" s="129"/>
      <c r="G33" s="129">
        <f>E33*$C$33</f>
        <v>0</v>
      </c>
      <c r="H33" s="129"/>
      <c r="I33" s="129">
        <f>G33*$C$33</f>
        <v>0</v>
      </c>
      <c r="J33" s="129"/>
      <c r="K33" s="129">
        <f>I33*$C$33</f>
        <v>0</v>
      </c>
      <c r="L33" s="129"/>
      <c r="M33" s="129">
        <f>K33*$C$33</f>
        <v>0</v>
      </c>
      <c r="N33" s="129"/>
      <c r="O33" s="129">
        <f>M33*$C$33</f>
        <v>0</v>
      </c>
      <c r="P33" s="129"/>
      <c r="Q33" s="129">
        <f>O33*$C$33</f>
        <v>0</v>
      </c>
      <c r="R33" s="129"/>
      <c r="S33" s="129">
        <f>Q33*$C$33</f>
        <v>0</v>
      </c>
      <c r="T33" s="129"/>
      <c r="U33" s="129">
        <f>S33*$C$33</f>
        <v>0</v>
      </c>
      <c r="V33" s="129"/>
      <c r="W33" s="129">
        <f>U33*$C$33</f>
        <v>0</v>
      </c>
      <c r="X33" s="129"/>
      <c r="Y33" s="129">
        <f>W33*$C$33</f>
        <v>0</v>
      </c>
      <c r="Z33" s="129"/>
      <c r="AA33" s="129">
        <f>Y33*$C$33</f>
        <v>0</v>
      </c>
      <c r="AB33" s="129"/>
      <c r="AC33" s="129">
        <f>AA33*$C$33</f>
        <v>0</v>
      </c>
      <c r="AD33" s="129"/>
      <c r="AE33" s="129">
        <f>AC33*$C$33</f>
        <v>0</v>
      </c>
      <c r="AF33" s="129"/>
      <c r="AG33" s="129">
        <f>AE33*$C$33</f>
        <v>0</v>
      </c>
    </row>
    <row r="34" spans="1:33" s="118" customFormat="1" ht="14.25">
      <c r="C34" s="127"/>
      <c r="E34" s="129"/>
      <c r="F34" s="129"/>
      <c r="G34" s="129"/>
      <c r="H34" s="129"/>
      <c r="I34" s="129"/>
      <c r="J34" s="129"/>
      <c r="K34" s="129"/>
      <c r="L34" s="129"/>
      <c r="M34" s="129"/>
      <c r="N34" s="129"/>
      <c r="O34" s="129"/>
      <c r="P34" s="129"/>
      <c r="Q34" s="129"/>
      <c r="R34" s="129"/>
      <c r="S34" s="129"/>
      <c r="T34" s="129"/>
      <c r="U34" s="129"/>
      <c r="V34" s="129"/>
      <c r="W34" s="129"/>
      <c r="X34" s="129"/>
      <c r="Y34" s="129"/>
      <c r="Z34" s="129"/>
      <c r="AA34" s="129"/>
      <c r="AB34" s="129"/>
      <c r="AC34" s="129"/>
      <c r="AD34" s="129"/>
      <c r="AE34" s="129"/>
      <c r="AF34" s="129"/>
      <c r="AG34" s="129"/>
    </row>
    <row r="35" spans="1:33" s="130" customFormat="1" ht="15">
      <c r="A35" s="130" t="s">
        <v>1585</v>
      </c>
      <c r="C35" s="131"/>
      <c r="E35" s="130">
        <f>SUM(E22:E33)</f>
        <v>1050199</v>
      </c>
      <c r="G35" s="130">
        <f>SUM(G22:G33)</f>
        <v>1085415.9649999999</v>
      </c>
      <c r="I35" s="130">
        <f>SUM(I22:I33)</f>
        <v>1121865.5237749999</v>
      </c>
      <c r="K35" s="130">
        <f>SUM(K22:K33)</f>
        <v>1159590.8171071247</v>
      </c>
      <c r="M35" s="130">
        <f>SUM(M22:M33)</f>
        <v>1198636.4957058742</v>
      </c>
      <c r="O35" s="130">
        <f>SUM(O22:O33)</f>
        <v>1239048.7730555795</v>
      </c>
      <c r="Q35" s="130">
        <f>SUM(Q22:Q33)</f>
        <v>1280875.4801125247</v>
      </c>
      <c r="S35" s="130">
        <f>SUM(S22:S33)</f>
        <v>1324166.1219164629</v>
      </c>
      <c r="U35" s="130">
        <f>SUM(U22:U33)</f>
        <v>1368971.9361835392</v>
      </c>
      <c r="W35" s="130">
        <f>SUM(W22:W33)</f>
        <v>1415345.9539499627</v>
      </c>
      <c r="Y35" s="130">
        <f>SUM(Y22:Y33)</f>
        <v>1463343.0623382116</v>
      </c>
      <c r="AA35" s="130">
        <f>SUM(AA22:AA33)</f>
        <v>1513020.069520049</v>
      </c>
      <c r="AC35" s="130">
        <f>SUM(AC22:AC33)</f>
        <v>1564435.7719532503</v>
      </c>
      <c r="AE35" s="130">
        <f>SUM(AE22:AE33)</f>
        <v>1617651.023971614</v>
      </c>
      <c r="AG35" s="130">
        <f>SUM(AG22:AG33)</f>
        <v>1672728.8098106203</v>
      </c>
    </row>
    <row r="36" spans="1:33" s="118" customFormat="1" ht="14.25">
      <c r="C36" s="127"/>
      <c r="E36" s="129"/>
      <c r="F36" s="129"/>
      <c r="G36" s="129"/>
      <c r="H36" s="129"/>
      <c r="I36" s="129"/>
      <c r="J36" s="129"/>
      <c r="K36" s="129"/>
      <c r="L36" s="129"/>
      <c r="M36" s="129"/>
      <c r="N36" s="129"/>
      <c r="O36" s="129"/>
      <c r="P36" s="129"/>
      <c r="Q36" s="129"/>
      <c r="R36" s="129"/>
      <c r="S36" s="129"/>
      <c r="T36" s="129"/>
      <c r="U36" s="129"/>
      <c r="V36" s="129"/>
      <c r="W36" s="129"/>
      <c r="X36" s="129"/>
      <c r="Y36" s="129"/>
      <c r="Z36" s="129"/>
      <c r="AA36" s="129"/>
      <c r="AB36" s="129"/>
      <c r="AC36" s="129"/>
      <c r="AD36" s="129"/>
      <c r="AE36" s="129"/>
      <c r="AF36" s="129"/>
      <c r="AG36" s="129"/>
    </row>
    <row r="37" spans="1:33" s="130" customFormat="1" ht="15">
      <c r="A37" s="130" t="s">
        <v>2724</v>
      </c>
      <c r="C37" s="131"/>
      <c r="E37" s="130">
        <f>E11-E35</f>
        <v>634060.29367088573</v>
      </c>
      <c r="G37" s="130">
        <f>G11-G35</f>
        <v>640949.81101265829</v>
      </c>
      <c r="I37" s="130">
        <f>I11-I35</f>
        <v>647659.39663797454</v>
      </c>
      <c r="K37" s="130">
        <f>K11-K35</f>
        <v>654172.22631617356</v>
      </c>
      <c r="M37" s="130">
        <f>M11-M35</f>
        <v>660470.62380300672</v>
      </c>
      <c r="O37" s="130">
        <f>O11-O35</f>
        <v>666536.02444102312</v>
      </c>
      <c r="Q37" s="130">
        <f>Q11-Q35</f>
        <v>672348.9373214927</v>
      </c>
      <c r="S37" s="130">
        <f>S11-S35</f>
        <v>677888.90595340496</v>
      </c>
      <c r="U37" s="130">
        <f>U11-U35</f>
        <v>683134.46738307504</v>
      </c>
      <c r="W37" s="130">
        <f>W11-W35</f>
        <v>688063.10970581649</v>
      </c>
      <c r="Y37" s="130">
        <f>Y11-Y35</f>
        <v>692651.22790896241</v>
      </c>
      <c r="AA37" s="130">
        <f>AA11-AA35</f>
        <v>696874.07798330369</v>
      </c>
      <c r="AC37" s="130">
        <f>AC11-AC35</f>
        <v>700705.72923768684</v>
      </c>
      <c r="AE37" s="130">
        <f>AE11-AE35</f>
        <v>704119.01474909578</v>
      </c>
      <c r="AG37" s="130">
        <f>AG11-AG35</f>
        <v>707085.47987810802</v>
      </c>
    </row>
    <row r="38" spans="1:33" s="118" customFormat="1" ht="14.25">
      <c r="C38" s="127"/>
      <c r="E38" s="129"/>
      <c r="F38" s="129"/>
      <c r="G38" s="129"/>
      <c r="H38" s="129"/>
      <c r="I38" s="129"/>
      <c r="J38" s="129"/>
      <c r="K38" s="129"/>
      <c r="L38" s="129"/>
      <c r="M38" s="129"/>
      <c r="N38" s="129"/>
      <c r="O38" s="129"/>
      <c r="P38" s="129"/>
      <c r="Q38" s="129"/>
      <c r="R38" s="129"/>
      <c r="S38" s="129"/>
      <c r="T38" s="129"/>
      <c r="U38" s="129"/>
      <c r="V38" s="129"/>
      <c r="W38" s="129"/>
      <c r="X38" s="129"/>
      <c r="Y38" s="129"/>
      <c r="Z38" s="129"/>
      <c r="AA38" s="129"/>
      <c r="AB38" s="129"/>
      <c r="AC38" s="129"/>
      <c r="AD38" s="129"/>
      <c r="AE38" s="129"/>
      <c r="AF38" s="129"/>
      <c r="AG38" s="129"/>
    </row>
    <row r="39" spans="1:33" s="118" customFormat="1" ht="15">
      <c r="A39" s="125" t="s">
        <v>2725</v>
      </c>
      <c r="C39" s="127"/>
      <c r="E39" s="129"/>
      <c r="F39" s="129"/>
      <c r="G39" s="129"/>
      <c r="H39" s="129"/>
      <c r="I39" s="129"/>
      <c r="J39" s="129"/>
      <c r="K39" s="129"/>
      <c r="L39" s="129"/>
      <c r="M39" s="129"/>
      <c r="N39" s="129"/>
      <c r="O39" s="129"/>
      <c r="P39" s="129"/>
      <c r="Q39" s="129"/>
      <c r="R39" s="129"/>
      <c r="S39" s="129"/>
      <c r="T39" s="129"/>
      <c r="U39" s="129"/>
      <c r="V39" s="129"/>
      <c r="W39" s="129"/>
      <c r="X39" s="129"/>
      <c r="Y39" s="129"/>
      <c r="Z39" s="129"/>
      <c r="AA39" s="129"/>
      <c r="AB39" s="129"/>
      <c r="AC39" s="129"/>
      <c r="AD39" s="129"/>
      <c r="AE39" s="129"/>
      <c r="AF39" s="129"/>
      <c r="AG39" s="129"/>
    </row>
    <row r="40" spans="1:33" s="118" customFormat="1" ht="14.25">
      <c r="A40" s="132" t="str">
        <f>Application!C627</f>
        <v>Permanent Mortgage</v>
      </c>
      <c r="B40" s="133"/>
      <c r="C40" s="127"/>
      <c r="E40" s="129">
        <f>Application!AF627</f>
        <v>468589.94989674364</v>
      </c>
      <c r="F40" s="129"/>
      <c r="G40" s="129">
        <f>$E$40</f>
        <v>468589.94989674364</v>
      </c>
      <c r="H40" s="129"/>
      <c r="I40" s="129">
        <f>$E$40</f>
        <v>468589.94989674364</v>
      </c>
      <c r="J40" s="129"/>
      <c r="K40" s="129">
        <f>$E$40</f>
        <v>468589.94989674364</v>
      </c>
      <c r="L40" s="129"/>
      <c r="M40" s="129">
        <f>$E$40</f>
        <v>468589.94989674364</v>
      </c>
      <c r="N40" s="129"/>
      <c r="O40" s="129">
        <f>$E$40</f>
        <v>468589.94989674364</v>
      </c>
      <c r="P40" s="129"/>
      <c r="Q40" s="129">
        <f>$E$40</f>
        <v>468589.94989674364</v>
      </c>
      <c r="R40" s="129"/>
      <c r="S40" s="129">
        <f>$E$40</f>
        <v>468589.94989674364</v>
      </c>
      <c r="T40" s="129"/>
      <c r="U40" s="129">
        <f>$E$40</f>
        <v>468589.94989674364</v>
      </c>
      <c r="V40" s="129"/>
      <c r="W40" s="129">
        <f>$E$40</f>
        <v>468589.94989674364</v>
      </c>
      <c r="X40" s="129"/>
      <c r="Y40" s="129">
        <f>$E$40</f>
        <v>468589.94989674364</v>
      </c>
      <c r="Z40" s="129"/>
      <c r="AA40" s="129">
        <f>$E$40</f>
        <v>468589.94989674364</v>
      </c>
      <c r="AB40" s="129"/>
      <c r="AC40" s="129">
        <f>$E$40</f>
        <v>468589.94989674364</v>
      </c>
      <c r="AD40" s="129"/>
      <c r="AE40" s="129">
        <f>$E$40</f>
        <v>468589.94989674364</v>
      </c>
      <c r="AF40" s="129"/>
      <c r="AG40" s="129">
        <f>$E$40</f>
        <v>468589.94989674364</v>
      </c>
    </row>
    <row r="41" spans="1:33" s="118" customFormat="1" ht="14.25">
      <c r="A41" s="132" t="s">
        <v>1371</v>
      </c>
      <c r="B41" s="133"/>
      <c r="C41" s="127"/>
      <c r="E41" s="129">
        <f>Application!AF628</f>
        <v>78619.564799999993</v>
      </c>
      <c r="F41" s="129"/>
      <c r="G41" s="129">
        <f>$E$41</f>
        <v>78619.564799999993</v>
      </c>
      <c r="H41" s="129"/>
      <c r="I41" s="129">
        <f>$E$41</f>
        <v>78619.564799999993</v>
      </c>
      <c r="J41" s="129"/>
      <c r="K41" s="129">
        <f>$E$41</f>
        <v>78619.564799999993</v>
      </c>
      <c r="L41" s="129"/>
      <c r="M41" s="129">
        <f>$E$41</f>
        <v>78619.564799999993</v>
      </c>
      <c r="N41" s="129"/>
      <c r="O41" s="129">
        <f>$E$41</f>
        <v>78619.564799999993</v>
      </c>
      <c r="P41" s="129"/>
      <c r="Q41" s="129">
        <f>$E$41</f>
        <v>78619.564799999993</v>
      </c>
      <c r="R41" s="129"/>
      <c r="S41" s="129">
        <f>$E$41</f>
        <v>78619.564799999993</v>
      </c>
      <c r="T41" s="129"/>
      <c r="U41" s="129">
        <f>$E$41</f>
        <v>78619.564799999993</v>
      </c>
      <c r="V41" s="129"/>
      <c r="W41" s="129">
        <f>$E$41</f>
        <v>78619.564799999993</v>
      </c>
      <c r="X41" s="129"/>
      <c r="Y41" s="129">
        <f>$E$41</f>
        <v>78619.564799999993</v>
      </c>
      <c r="Z41" s="129"/>
      <c r="AA41" s="129">
        <f>$E$41</f>
        <v>78619.564799999993</v>
      </c>
      <c r="AB41" s="129"/>
      <c r="AC41" s="129">
        <f>$E$41</f>
        <v>78619.564799999993</v>
      </c>
      <c r="AD41" s="129"/>
      <c r="AE41" s="129">
        <f>$E$41</f>
        <v>78619.564799999993</v>
      </c>
      <c r="AF41" s="129"/>
      <c r="AG41" s="129">
        <f>$E$41</f>
        <v>78619.564799999993</v>
      </c>
    </row>
    <row r="42" spans="1:33" s="118" customFormat="1" ht="14.25">
      <c r="A42" s="132"/>
      <c r="B42" s="133"/>
      <c r="C42" s="127"/>
      <c r="E42" s="139"/>
      <c r="F42" s="129"/>
      <c r="G42" s="139">
        <f>$E$42</f>
        <v>0</v>
      </c>
      <c r="H42" s="129"/>
      <c r="I42" s="139">
        <f>$E$42</f>
        <v>0</v>
      </c>
      <c r="J42" s="129"/>
      <c r="K42" s="139">
        <f>$E$42</f>
        <v>0</v>
      </c>
      <c r="L42" s="129"/>
      <c r="M42" s="139">
        <f>$E$42</f>
        <v>0</v>
      </c>
      <c r="N42" s="129"/>
      <c r="O42" s="139">
        <f>$E$42</f>
        <v>0</v>
      </c>
      <c r="P42" s="129"/>
      <c r="Q42" s="139">
        <f>$E$42</f>
        <v>0</v>
      </c>
      <c r="R42" s="129"/>
      <c r="S42" s="139">
        <f>$E$42</f>
        <v>0</v>
      </c>
      <c r="T42" s="129"/>
      <c r="U42" s="139">
        <f>$E$42</f>
        <v>0</v>
      </c>
      <c r="V42" s="129"/>
      <c r="W42" s="139">
        <f>$E$42</f>
        <v>0</v>
      </c>
      <c r="X42" s="129"/>
      <c r="Y42" s="139">
        <f>$E$42</f>
        <v>0</v>
      </c>
      <c r="Z42" s="129"/>
      <c r="AA42" s="139">
        <f>$E$42</f>
        <v>0</v>
      </c>
      <c r="AB42" s="129"/>
      <c r="AC42" s="139">
        <f>$E$42</f>
        <v>0</v>
      </c>
      <c r="AD42" s="129"/>
      <c r="AE42" s="139">
        <f>$E$42</f>
        <v>0</v>
      </c>
      <c r="AF42" s="129"/>
      <c r="AG42" s="139">
        <f>$E$42</f>
        <v>0</v>
      </c>
    </row>
    <row r="43" spans="1:33" s="130" customFormat="1" ht="15">
      <c r="A43" s="130" t="s">
        <v>2726</v>
      </c>
      <c r="C43" s="131"/>
      <c r="E43" s="130">
        <f>SUM(E40:E42)</f>
        <v>547209.51469674357</v>
      </c>
      <c r="G43" s="130">
        <f>SUM(G40:G42)</f>
        <v>547209.51469674357</v>
      </c>
      <c r="I43" s="130">
        <f>SUM(I40:I42)</f>
        <v>547209.51469674357</v>
      </c>
      <c r="K43" s="130">
        <f>SUM(K40:K42)</f>
        <v>547209.51469674357</v>
      </c>
      <c r="M43" s="130">
        <f>SUM(M40:M42)</f>
        <v>547209.51469674357</v>
      </c>
      <c r="O43" s="130">
        <f>SUM(O40:O42)</f>
        <v>547209.51469674357</v>
      </c>
      <c r="Q43" s="130">
        <f>SUM(Q40:Q42)</f>
        <v>547209.51469674357</v>
      </c>
      <c r="S43" s="130">
        <f>SUM(S40:S42)</f>
        <v>547209.51469674357</v>
      </c>
      <c r="U43" s="130">
        <f>SUM(U40:U42)</f>
        <v>547209.51469674357</v>
      </c>
      <c r="W43" s="130">
        <f>SUM(W40:W42)</f>
        <v>547209.51469674357</v>
      </c>
      <c r="Y43" s="130">
        <f>SUM(Y40:Y42)</f>
        <v>547209.51469674357</v>
      </c>
      <c r="AA43" s="130">
        <f>SUM(AA40:AA42)</f>
        <v>547209.51469674357</v>
      </c>
      <c r="AC43" s="130">
        <f>SUM(AC40:AC42)</f>
        <v>547209.51469674357</v>
      </c>
      <c r="AE43" s="130">
        <f>SUM(AE40:AE42)</f>
        <v>547209.51469674357</v>
      </c>
      <c r="AG43" s="130">
        <f>SUM(AG40:AG42)</f>
        <v>547209.51469674357</v>
      </c>
    </row>
    <row r="44" spans="1:33" s="118" customFormat="1" ht="14.25">
      <c r="C44" s="127"/>
      <c r="E44" s="129"/>
      <c r="F44" s="129"/>
      <c r="G44" s="129"/>
      <c r="H44" s="129"/>
      <c r="I44" s="129"/>
      <c r="J44" s="129"/>
      <c r="K44" s="129"/>
      <c r="L44" s="129"/>
      <c r="M44" s="129"/>
      <c r="N44" s="129"/>
      <c r="O44" s="129"/>
      <c r="P44" s="129"/>
      <c r="Q44" s="129"/>
      <c r="R44" s="129"/>
      <c r="S44" s="129"/>
      <c r="T44" s="129"/>
      <c r="U44" s="129"/>
      <c r="V44" s="129"/>
      <c r="W44" s="129"/>
      <c r="X44" s="129"/>
      <c r="Y44" s="129"/>
      <c r="Z44" s="129"/>
      <c r="AA44" s="129"/>
      <c r="AB44" s="129"/>
      <c r="AC44" s="129"/>
      <c r="AD44" s="129"/>
      <c r="AE44" s="129"/>
      <c r="AF44" s="129"/>
      <c r="AG44" s="129"/>
    </row>
    <row r="45" spans="1:33" s="130" customFormat="1" ht="15">
      <c r="A45" s="130" t="s">
        <v>2727</v>
      </c>
      <c r="C45" s="131"/>
      <c r="E45" s="130">
        <f>E37-E43</f>
        <v>86850.778974142158</v>
      </c>
      <c r="G45" s="130">
        <f>G37-G43</f>
        <v>93740.296315914718</v>
      </c>
      <c r="I45" s="130">
        <f>I37-I43</f>
        <v>100449.88194123097</v>
      </c>
      <c r="K45" s="130">
        <f>K37-K43</f>
        <v>106962.71161942999</v>
      </c>
      <c r="M45" s="130">
        <f>M37-M43</f>
        <v>113261.10910626315</v>
      </c>
      <c r="O45" s="130">
        <f>O37-O43</f>
        <v>119326.50974427955</v>
      </c>
      <c r="Q45" s="130">
        <f>Q37-Q43</f>
        <v>125139.42262474913</v>
      </c>
      <c r="S45" s="130">
        <f>S37-S43</f>
        <v>130679.39125666139</v>
      </c>
      <c r="U45" s="130">
        <f>U37-U43</f>
        <v>135924.95268633147</v>
      </c>
      <c r="W45" s="130">
        <f>W37-W43</f>
        <v>140853.59500907292</v>
      </c>
      <c r="Y45" s="130">
        <f>Y37-Y43</f>
        <v>145441.71321221883</v>
      </c>
      <c r="AA45" s="130">
        <f>AA37-AA43</f>
        <v>149664.56328656012</v>
      </c>
      <c r="AC45" s="130">
        <f>AC37-AC43</f>
        <v>153496.21454094327</v>
      </c>
      <c r="AE45" s="130">
        <f>AE37-AE43</f>
        <v>156909.5000523522</v>
      </c>
      <c r="AG45" s="130">
        <f>AG37-AG43</f>
        <v>159875.96518136445</v>
      </c>
    </row>
    <row r="46" spans="1:33" s="118" customFormat="1" ht="14.25">
      <c r="C46" s="127"/>
      <c r="E46" s="129"/>
      <c r="F46" s="129"/>
      <c r="G46" s="129"/>
      <c r="H46" s="129"/>
      <c r="I46" s="129"/>
      <c r="J46" s="129"/>
      <c r="K46" s="129"/>
      <c r="L46" s="129"/>
      <c r="M46" s="129"/>
      <c r="N46" s="129"/>
      <c r="O46" s="129"/>
      <c r="P46" s="129"/>
      <c r="Q46" s="129"/>
      <c r="R46" s="129"/>
      <c r="S46" s="129"/>
      <c r="T46" s="129"/>
      <c r="U46" s="129"/>
      <c r="V46" s="129"/>
      <c r="W46" s="129"/>
      <c r="X46" s="129"/>
      <c r="Y46" s="129"/>
      <c r="Z46" s="129"/>
      <c r="AA46" s="129"/>
      <c r="AB46" s="129"/>
      <c r="AC46" s="129"/>
      <c r="AD46" s="129"/>
      <c r="AE46" s="129"/>
      <c r="AF46" s="129"/>
      <c r="AG46" s="129"/>
    </row>
    <row r="47" spans="1:33" s="134" customFormat="1" ht="14.25">
      <c r="A47" s="134" t="s">
        <v>2728</v>
      </c>
      <c r="C47" s="127"/>
      <c r="E47" s="134">
        <f>E45/(E4+E6+E8)</f>
        <v>4.7682376715475282E-2</v>
      </c>
      <c r="G47" s="134">
        <f>G45/(G4+G6+G8)</f>
        <v>5.0209585156218185E-2</v>
      </c>
      <c r="I47" s="134">
        <f>I45/(I4+I6+I8)</f>
        <v>5.2491124474606431E-2</v>
      </c>
      <c r="K47" s="134">
        <f>K45/(K4+K6+K8)</f>
        <v>5.4531191186872434E-2</v>
      </c>
      <c r="M47" s="134">
        <f>M45/(M4+M6+M8)</f>
        <v>5.63338619389641E-2</v>
      </c>
      <c r="O47" s="134">
        <f>O45/(O4+O6+O8)</f>
        <v>5.7903096259319713E-2</v>
      </c>
      <c r="Q47" s="134">
        <f>Q45/(Q4+Q6+Q8)</f>
        <v>5.9242739242836046E-2</v>
      </c>
      <c r="S47" s="134">
        <f>S45/(S4+S6+S8)</f>
        <v>6.035652416768969E-2</v>
      </c>
      <c r="U47" s="134">
        <f>U45/(U4+U6+U8)</f>
        <v>6.1248075046632419E-2</v>
      </c>
      <c r="W47" s="134">
        <f>W45/(W4+W6+W8)</f>
        <v>6.1920909114346036E-2</v>
      </c>
      <c r="Y47" s="134">
        <f>Y45/(Y4+Y6+Y8)</f>
        <v>6.2378439252393669E-2</v>
      </c>
      <c r="AA47" s="134">
        <f>AA45/(AA4+AA6+AA8)</f>
        <v>6.2623976353277558E-2</v>
      </c>
      <c r="AC47" s="134">
        <f>AC45/(AC4+AC6+AC8)</f>
        <v>6.2660731625070895E-2</v>
      </c>
      <c r="AE47" s="134">
        <f>AE45/(AE4+AE6+AE8)</f>
        <v>6.2491818838049558E-2</v>
      </c>
      <c r="AG47" s="134">
        <f>AG45/(AG4+AG6+AG8)</f>
        <v>6.2120256514734559E-2</v>
      </c>
    </row>
    <row r="48" spans="1:33" s="134" customFormat="1" ht="14.25">
      <c r="A48" s="134" t="s">
        <v>2729</v>
      </c>
      <c r="C48" s="127"/>
      <c r="E48" s="134">
        <f>E45/E43</f>
        <v>0.1587157690821106</v>
      </c>
      <c r="G48" s="134">
        <f>G45/G43</f>
        <v>0.17130604238097794</v>
      </c>
      <c r="I48" s="134">
        <f>I45/I43</f>
        <v>0.18356749881605949</v>
      </c>
      <c r="K48" s="134">
        <f>K45/K43</f>
        <v>0.19546939288639259</v>
      </c>
      <c r="M48" s="134">
        <f>M45/M43</f>
        <v>0.2069794220757126</v>
      </c>
      <c r="O48" s="134">
        <f>O45/O43</f>
        <v>0.21806366033384628</v>
      </c>
      <c r="Q48" s="134">
        <f>Q45/Q43</f>
        <v>0.22868648892938162</v>
      </c>
      <c r="S48" s="134">
        <f>S45/S43</f>
        <v>0.23881052457408788</v>
      </c>
      <c r="U48" s="134">
        <f>U45/U43</f>
        <v>0.24839654471589245</v>
      </c>
      <c r="W48" s="134">
        <f>W45/W43</f>
        <v>0.25740340989343385</v>
      </c>
      <c r="Y48" s="134">
        <f>Y45/Y43</f>
        <v>0.26578798304123191</v>
      </c>
      <c r="AA48" s="134">
        <f>AA45/AA43</f>
        <v>0.27350504563046985</v>
      </c>
      <c r="AC48" s="134">
        <f>AC45/AC43</f>
        <v>0.28050721052613437</v>
      </c>
      <c r="AE48" s="134">
        <f>AE45/AE43</f>
        <v>0.28674483143683899</v>
      </c>
      <c r="AG48" s="134">
        <f>AG45/AG43</f>
        <v>0.29216590882920895</v>
      </c>
    </row>
    <row r="49" spans="1:1023 1025:2047 2049:3071 3073:4095 4097:5119 5121:6143 6145:7167 7169:8191 8193:9215 9217:10239 10241:11263 11265:12287 12289:13311 13313:14335 14337:15359 15361:16383" s="135" customFormat="1" ht="14.25">
      <c r="A49" s="135" t="s">
        <v>2281</v>
      </c>
      <c r="C49" s="136"/>
      <c r="E49" s="135">
        <f>E37/E43</f>
        <v>1.1587157690821106</v>
      </c>
      <c r="G49" s="135">
        <f>G37/G43</f>
        <v>1.171306042380978</v>
      </c>
      <c r="I49" s="135">
        <f>I37/I43</f>
        <v>1.1835674988160596</v>
      </c>
      <c r="K49" s="135">
        <f>K37/K43</f>
        <v>1.1954693928863926</v>
      </c>
      <c r="M49" s="135">
        <f>M37/M43</f>
        <v>1.2069794220757126</v>
      </c>
      <c r="O49" s="135">
        <f>O37/O43</f>
        <v>1.2180636603338462</v>
      </c>
      <c r="Q49" s="135">
        <f>Q37/Q43</f>
        <v>1.2286864889293816</v>
      </c>
      <c r="S49" s="135">
        <f>S37/S43</f>
        <v>1.2388105245740879</v>
      </c>
      <c r="U49" s="135">
        <f>U37/U43</f>
        <v>1.2483965447158925</v>
      </c>
      <c r="W49" s="135">
        <f>W37/W43</f>
        <v>1.2574034098934339</v>
      </c>
      <c r="Y49" s="135">
        <f>Y37/Y43</f>
        <v>1.265787983041232</v>
      </c>
      <c r="AA49" s="135">
        <f>AA37/AA43</f>
        <v>1.27350504563047</v>
      </c>
      <c r="AC49" s="135">
        <f>AC37/AC43</f>
        <v>1.2805072105261344</v>
      </c>
      <c r="AE49" s="135">
        <f>AE37/AE43</f>
        <v>1.286744831436839</v>
      </c>
      <c r="AG49" s="135">
        <f>AG37/AG43</f>
        <v>1.292165908829209</v>
      </c>
    </row>
    <row r="50" spans="1:1023 1025:2047 2049:3071 3073:4095 4097:5119 5121:6143 6145:7167 7169:8191 8193:9215 9217:10239 10241:11263 11265:12287 12289:13311 13313:14335 14337:15359 15361:16383" s="118" customFormat="1" ht="14.25">
      <c r="A50" s="137"/>
      <c r="B50" s="137"/>
      <c r="C50" s="138"/>
      <c r="D50" s="137"/>
      <c r="E50" s="139"/>
      <c r="F50" s="139"/>
      <c r="G50" s="139"/>
      <c r="H50" s="139"/>
      <c r="I50" s="139"/>
      <c r="J50" s="139"/>
      <c r="K50" s="139"/>
      <c r="L50" s="139"/>
      <c r="M50" s="139"/>
      <c r="N50" s="139"/>
      <c r="O50" s="139"/>
      <c r="P50" s="139"/>
      <c r="Q50" s="139"/>
      <c r="R50" s="139"/>
      <c r="S50" s="139"/>
      <c r="T50" s="139"/>
      <c r="U50" s="139"/>
      <c r="V50" s="139"/>
      <c r="W50" s="139"/>
      <c r="X50" s="139"/>
      <c r="Y50" s="139"/>
      <c r="Z50" s="139"/>
      <c r="AA50" s="139"/>
      <c r="AB50" s="139"/>
      <c r="AC50" s="139"/>
      <c r="AD50" s="139"/>
      <c r="AE50" s="139"/>
      <c r="AF50" s="139"/>
      <c r="AG50" s="139"/>
    </row>
    <row r="51" spans="1:1023 1025:2047 2049:3071 3073:4095 4097:5119 5121:6143 6145:7167 7169:8191 8193:9215 9217:10239 10241:11263 11265:12287 12289:13311 13313:14335 14337:15359 15361:16383" s="2" customFormat="1">
      <c r="A51" s="2" t="s">
        <v>2730</v>
      </c>
      <c r="C51" s="763"/>
      <c r="E51" s="762"/>
      <c r="F51" s="762"/>
      <c r="G51" s="762"/>
      <c r="H51" s="762"/>
      <c r="I51" s="762"/>
      <c r="J51" s="762"/>
      <c r="K51" s="762"/>
      <c r="L51" s="762"/>
      <c r="M51" s="762"/>
      <c r="N51" s="762"/>
      <c r="O51" s="762"/>
      <c r="P51" s="762"/>
      <c r="Q51" s="762"/>
      <c r="R51" s="762"/>
      <c r="S51" s="762"/>
      <c r="T51" s="762"/>
      <c r="U51" s="762"/>
      <c r="V51" s="762"/>
      <c r="W51" s="762"/>
      <c r="X51" s="762"/>
      <c r="Y51" s="762"/>
      <c r="Z51" s="762"/>
      <c r="AA51" s="762"/>
      <c r="AB51" s="762"/>
      <c r="AC51" s="762"/>
      <c r="AD51" s="762"/>
      <c r="AE51" s="762"/>
      <c r="AF51" s="762"/>
      <c r="AG51" s="762"/>
    </row>
    <row r="52" spans="1:1023 1025:2047 2049:3071 3073:4095 4097:5119 5121:6143 6145:7167 7169:8191 8193:9215 9217:10239 10241:11263 11265:12287 12289:13311 13313:14335 14337:15359 15361:16383" s="2" customFormat="1">
      <c r="A52" s="2637" t="s">
        <v>998</v>
      </c>
      <c r="B52" s="2637"/>
      <c r="C52" s="2637"/>
      <c r="D52" s="762"/>
      <c r="E52" s="762"/>
      <c r="F52" s="762"/>
      <c r="G52" s="762"/>
      <c r="H52" s="762"/>
      <c r="I52" s="762"/>
      <c r="J52" s="762"/>
      <c r="K52" s="762"/>
      <c r="L52" s="762"/>
      <c r="M52" s="762"/>
      <c r="N52" s="762"/>
      <c r="O52" s="762"/>
      <c r="P52" s="762"/>
      <c r="Q52" s="762"/>
      <c r="R52" s="762"/>
      <c r="S52" s="762"/>
      <c r="T52" s="762"/>
      <c r="U52" s="762"/>
      <c r="V52" s="762"/>
      <c r="W52" s="762"/>
      <c r="X52" s="762"/>
      <c r="Y52" s="762"/>
      <c r="Z52" s="762"/>
      <c r="AA52" s="762"/>
      <c r="AB52" s="762"/>
      <c r="AC52" s="762"/>
      <c r="AD52" s="762"/>
      <c r="AE52" s="762"/>
      <c r="AF52" s="762"/>
      <c r="AG52" s="762"/>
    </row>
    <row r="53" spans="1:1023 1025:2047 2049:3071 3073:4095 4097:5119 5121:6143 6145:7167 7169:8191 8193:9215 9217:10239 10241:11263 11265:12287 12289:13311 13313:14335 14337:15359 15361:16383" s="764" customFormat="1">
      <c r="A53" s="764" t="s">
        <v>2054</v>
      </c>
      <c r="C53" s="765"/>
      <c r="E53" s="766">
        <v>35000</v>
      </c>
      <c r="G53" s="762">
        <f>E53*(1+3.5%)</f>
        <v>36225</v>
      </c>
      <c r="I53" s="762">
        <f t="shared" ref="I53:I54" si="1">G53*(1+3.5%)</f>
        <v>37492.875</v>
      </c>
      <c r="K53" s="762">
        <f t="shared" ref="K53:K54" si="2">I53*(1+3.5%)</f>
        <v>38805.125625000001</v>
      </c>
      <c r="M53" s="762">
        <f t="shared" ref="M53:M54" si="3">K53*(1+3.5%)</f>
        <v>40163.305021875</v>
      </c>
      <c r="O53" s="762">
        <f t="shared" ref="O53:O54" si="4">M53*(1+3.5%)</f>
        <v>41569.020697640619</v>
      </c>
      <c r="Q53" s="762">
        <f t="shared" ref="Q53:Q54" si="5">O53*(1+3.5%)</f>
        <v>43023.936422058039</v>
      </c>
      <c r="S53" s="762">
        <f t="shared" ref="S53:S54" si="6">Q53*(1+3.5%)</f>
        <v>44529.774196830069</v>
      </c>
      <c r="U53" s="762">
        <f t="shared" ref="U53:U54" si="7">S53*(1+3.5%)</f>
        <v>46088.316293719115</v>
      </c>
      <c r="W53" s="762">
        <f t="shared" ref="W53:W54" si="8">U53*(1+3.5%)</f>
        <v>47701.407363999278</v>
      </c>
      <c r="Y53" s="762">
        <f t="shared" ref="Y53:Y54" si="9">W53*(1+3.5%)</f>
        <v>49370.956621739249</v>
      </c>
      <c r="AA53" s="762">
        <f t="shared" ref="AA53:AA54" si="10">Y53*(1+3.5%)</f>
        <v>51098.940103500121</v>
      </c>
      <c r="AC53" s="762">
        <f t="shared" ref="AC53:AC54" si="11">AA53*(1+3.5%)</f>
        <v>52887.403007122623</v>
      </c>
      <c r="AE53" s="762">
        <f t="shared" ref="AE53:AE54" si="12">AC53*(1+3.5%)</f>
        <v>54738.462112371912</v>
      </c>
      <c r="AG53" s="762">
        <f t="shared" ref="AG53:AG54" si="13">AE53*(1+3.5%)</f>
        <v>56654.308286304928</v>
      </c>
      <c r="AI53" s="762">
        <f t="shared" ref="AI53:AI54" si="14">AG53*(1+3.5%)</f>
        <v>58637.209076325598</v>
      </c>
      <c r="AK53" s="762">
        <f t="shared" ref="AK53:AK54" si="15">AI53*(1+3.5%)</f>
        <v>60689.511393996989</v>
      </c>
      <c r="AM53" s="762">
        <f t="shared" ref="AM53:AM54" si="16">AK53*(1+3.5%)</f>
        <v>62813.644292786877</v>
      </c>
      <c r="AO53" s="762">
        <f t="shared" ref="AO53:AO54" si="17">AM53*(1+3.5%)</f>
        <v>65012.121843034416</v>
      </c>
      <c r="AQ53" s="762">
        <f t="shared" ref="AQ53:AQ54" si="18">AO53*(1+3.5%)</f>
        <v>67287.54610754062</v>
      </c>
      <c r="AS53" s="762">
        <f t="shared" ref="AS53:AS54" si="19">AQ53*(1+3.5%)</f>
        <v>69642.610221304538</v>
      </c>
      <c r="AU53" s="762">
        <f t="shared" ref="AU53:AU54" si="20">AS53*(1+3.5%)</f>
        <v>72080.101579050184</v>
      </c>
      <c r="AW53" s="762">
        <f t="shared" ref="AW53:AW54" si="21">AU53*(1+3.5%)</f>
        <v>74602.905134316941</v>
      </c>
      <c r="AY53" s="762">
        <f t="shared" ref="AY53:AY54" si="22">AW53*(1+3.5%)</f>
        <v>77214.006814018023</v>
      </c>
      <c r="BA53" s="762">
        <f t="shared" ref="BA53:BA54" si="23">AY53*(1+3.5%)</f>
        <v>79916.497052508654</v>
      </c>
      <c r="BC53" s="762">
        <f t="shared" ref="BC53:BC54" si="24">BA53*(1+3.5%)</f>
        <v>82713.574449346444</v>
      </c>
      <c r="BE53" s="762">
        <f t="shared" ref="BE53:BE54" si="25">BC53*(1+3.5%)</f>
        <v>85608.549555073565</v>
      </c>
      <c r="BG53" s="762">
        <f t="shared" ref="BG53:BG54" si="26">BE53*(1+3.5%)</f>
        <v>88604.848789501135</v>
      </c>
      <c r="BI53" s="762">
        <f t="shared" ref="BI53:BI54" si="27">BG53*(1+3.5%)</f>
        <v>91706.018497133671</v>
      </c>
      <c r="BK53" s="762">
        <f t="shared" ref="BK53:BK54" si="28">BI53*(1+3.5%)</f>
        <v>94915.729144533339</v>
      </c>
      <c r="BM53" s="762">
        <f t="shared" ref="BM53:BM54" si="29">BK53*(1+3.5%)</f>
        <v>98237.779664592003</v>
      </c>
      <c r="BO53" s="762">
        <f t="shared" ref="BO53:BO54" si="30">BM53*(1+3.5%)</f>
        <v>101676.10195285271</v>
      </c>
      <c r="BQ53" s="762">
        <f t="shared" ref="BQ53:BQ54" si="31">BO53*(1+3.5%)</f>
        <v>105234.76552120254</v>
      </c>
      <c r="BS53" s="762">
        <f t="shared" ref="BS53:BS54" si="32">BQ53*(1+3.5%)</f>
        <v>108917.98231444463</v>
      </c>
      <c r="BU53" s="762">
        <f t="shared" ref="BU53:BU54" si="33">BS53*(1+3.5%)</f>
        <v>112730.11169545018</v>
      </c>
      <c r="BW53" s="762">
        <f t="shared" ref="BW53:BW54" si="34">BU53*(1+3.5%)</f>
        <v>116675.66560479092</v>
      </c>
      <c r="BY53" s="762">
        <f t="shared" ref="BY53:BY54" si="35">BW53*(1+3.5%)</f>
        <v>120759.31390095859</v>
      </c>
      <c r="CA53" s="762">
        <f t="shared" ref="CA53:CA54" si="36">BY53*(1+3.5%)</f>
        <v>124985.88988749213</v>
      </c>
      <c r="CC53" s="762">
        <f t="shared" ref="CC53:CC54" si="37">CA53*(1+3.5%)</f>
        <v>129360.39603355434</v>
      </c>
      <c r="CE53" s="762">
        <f t="shared" ref="CE53:CE54" si="38">CC53*(1+3.5%)</f>
        <v>133888.00989472872</v>
      </c>
      <c r="CG53" s="762">
        <f t="shared" ref="CG53:CG54" si="39">CE53*(1+3.5%)</f>
        <v>138574.09024104421</v>
      </c>
      <c r="CI53" s="762">
        <f t="shared" ref="CI53:CI54" si="40">CG53*(1+3.5%)</f>
        <v>143424.18339948074</v>
      </c>
      <c r="CK53" s="762">
        <f t="shared" ref="CK53:CK54" si="41">CI53*(1+3.5%)</f>
        <v>148444.02981846256</v>
      </c>
      <c r="CM53" s="762">
        <f t="shared" ref="CM53:CM54" si="42">CK53*(1+3.5%)</f>
        <v>153639.57086210873</v>
      </c>
      <c r="CO53" s="762">
        <f t="shared" ref="CO53:CO54" si="43">CM53*(1+3.5%)</f>
        <v>159016.95584228251</v>
      </c>
      <c r="CQ53" s="762">
        <f t="shared" ref="CQ53:CQ54" si="44">CO53*(1+3.5%)</f>
        <v>164582.54929676239</v>
      </c>
      <c r="CS53" s="762">
        <f t="shared" ref="CS53:CS54" si="45">CQ53*(1+3.5%)</f>
        <v>170342.93852214905</v>
      </c>
      <c r="CU53" s="762">
        <f t="shared" ref="CU53:CU54" si="46">CS53*(1+3.5%)</f>
        <v>176304.94137042426</v>
      </c>
      <c r="CW53" s="762">
        <f t="shared" ref="CW53:CW54" si="47">CU53*(1+3.5%)</f>
        <v>182475.6143183891</v>
      </c>
      <c r="CY53" s="762">
        <f t="shared" ref="CY53:CY54" si="48">CW53*(1+3.5%)</f>
        <v>188862.2608195327</v>
      </c>
      <c r="DA53" s="762">
        <f t="shared" ref="DA53:DA54" si="49">CY53*(1+3.5%)</f>
        <v>195472.43994821634</v>
      </c>
      <c r="DC53" s="762">
        <f t="shared" ref="DC53:DC54" si="50">DA53*(1+3.5%)</f>
        <v>202313.97534640389</v>
      </c>
      <c r="DE53" s="762">
        <f t="shared" ref="DE53:DE54" si="51">DC53*(1+3.5%)</f>
        <v>209394.96448352802</v>
      </c>
      <c r="DG53" s="762">
        <f t="shared" ref="DG53:DG54" si="52">DE53*(1+3.5%)</f>
        <v>216723.78824045148</v>
      </c>
      <c r="DI53" s="762">
        <f t="shared" ref="DI53:DI54" si="53">DG53*(1+3.5%)</f>
        <v>224309.12082886728</v>
      </c>
      <c r="DK53" s="762">
        <f t="shared" ref="DK53:DK54" si="54">DI53*(1+3.5%)</f>
        <v>232159.94005787763</v>
      </c>
      <c r="DM53" s="762">
        <f t="shared" ref="DM53:DM54" si="55">DK53*(1+3.5%)</f>
        <v>240285.53795990333</v>
      </c>
      <c r="DO53" s="762">
        <f t="shared" ref="DO53:DO54" si="56">DM53*(1+3.5%)</f>
        <v>248695.53178849994</v>
      </c>
      <c r="DQ53" s="762">
        <f t="shared" ref="DQ53:DQ54" si="57">DO53*(1+3.5%)</f>
        <v>257399.87540109741</v>
      </c>
      <c r="DS53" s="762">
        <f t="shared" ref="DS53:DS54" si="58">DQ53*(1+3.5%)</f>
        <v>266408.8710401358</v>
      </c>
      <c r="DU53" s="762">
        <f t="shared" ref="DU53:DU54" si="59">DS53*(1+3.5%)</f>
        <v>275733.18152654055</v>
      </c>
      <c r="DW53" s="762">
        <f t="shared" ref="DW53:DW54" si="60">DU53*(1+3.5%)</f>
        <v>285383.84287996945</v>
      </c>
      <c r="DY53" s="762">
        <f t="shared" ref="DY53:DY54" si="61">DW53*(1+3.5%)</f>
        <v>295372.27738076838</v>
      </c>
      <c r="EA53" s="762">
        <f t="shared" ref="EA53:EA54" si="62">DY53*(1+3.5%)</f>
        <v>305710.30708909524</v>
      </c>
      <c r="EC53" s="762">
        <f t="shared" ref="EC53:EC54" si="63">EA53*(1+3.5%)</f>
        <v>316410.16783721355</v>
      </c>
      <c r="EE53" s="762">
        <f t="shared" ref="EE53:EE54" si="64">EC53*(1+3.5%)</f>
        <v>327484.523711516</v>
      </c>
      <c r="EG53" s="762">
        <f t="shared" ref="EG53:EG54" si="65">EE53*(1+3.5%)</f>
        <v>338946.48204141902</v>
      </c>
      <c r="EI53" s="762">
        <f t="shared" ref="EI53:EI54" si="66">EG53*(1+3.5%)</f>
        <v>350809.60891286866</v>
      </c>
      <c r="EK53" s="762">
        <f t="shared" ref="EK53:EK54" si="67">EI53*(1+3.5%)</f>
        <v>363087.94522481901</v>
      </c>
      <c r="EM53" s="762">
        <f t="shared" ref="EM53:EM54" si="68">EK53*(1+3.5%)</f>
        <v>375796.02330768766</v>
      </c>
      <c r="EO53" s="762">
        <f t="shared" ref="EO53:EO54" si="69">EM53*(1+3.5%)</f>
        <v>388948.88412345672</v>
      </c>
      <c r="EQ53" s="762">
        <f t="shared" ref="EQ53:EQ54" si="70">EO53*(1+3.5%)</f>
        <v>402562.09506777767</v>
      </c>
      <c r="ES53" s="762">
        <f t="shared" ref="ES53:ES54" si="71">EQ53*(1+3.5%)</f>
        <v>416651.76839514985</v>
      </c>
      <c r="EU53" s="762">
        <f t="shared" ref="EU53:EU54" si="72">ES53*(1+3.5%)</f>
        <v>431234.58028898004</v>
      </c>
      <c r="EW53" s="762">
        <f t="shared" ref="EW53:EW54" si="73">EU53*(1+3.5%)</f>
        <v>446327.7905990943</v>
      </c>
      <c r="EY53" s="762">
        <f t="shared" ref="EY53:EY54" si="74">EW53*(1+3.5%)</f>
        <v>461949.26327006257</v>
      </c>
      <c r="FA53" s="762">
        <f t="shared" ref="FA53:FA54" si="75">EY53*(1+3.5%)</f>
        <v>478117.48748451471</v>
      </c>
      <c r="FC53" s="762">
        <f t="shared" ref="FC53:FC54" si="76">FA53*(1+3.5%)</f>
        <v>494851.59954647272</v>
      </c>
      <c r="FE53" s="762">
        <f t="shared" ref="FE53:FE54" si="77">FC53*(1+3.5%)</f>
        <v>512171.40553059924</v>
      </c>
      <c r="FG53" s="762">
        <f t="shared" ref="FG53:FG54" si="78">FE53*(1+3.5%)</f>
        <v>530097.40472417022</v>
      </c>
      <c r="FI53" s="762">
        <f t="shared" ref="FI53:FI54" si="79">FG53*(1+3.5%)</f>
        <v>548650.81388951617</v>
      </c>
      <c r="FK53" s="762">
        <f t="shared" ref="FK53:FK54" si="80">FI53*(1+3.5%)</f>
        <v>567853.59237564914</v>
      </c>
      <c r="FM53" s="762">
        <f t="shared" ref="FM53:FM54" si="81">FK53*(1+3.5%)</f>
        <v>587728.46810879686</v>
      </c>
      <c r="FO53" s="762">
        <f t="shared" ref="FO53:FO54" si="82">FM53*(1+3.5%)</f>
        <v>608298.96449260472</v>
      </c>
      <c r="FQ53" s="762">
        <f t="shared" ref="FQ53:FQ54" si="83">FO53*(1+3.5%)</f>
        <v>629589.42824984586</v>
      </c>
      <c r="FS53" s="762">
        <f t="shared" ref="FS53:FS54" si="84">FQ53*(1+3.5%)</f>
        <v>651625.05823859037</v>
      </c>
      <c r="FU53" s="762">
        <f t="shared" ref="FU53:FU54" si="85">FS53*(1+3.5%)</f>
        <v>674431.93527694093</v>
      </c>
      <c r="FW53" s="762">
        <f t="shared" ref="FW53:FW54" si="86">FU53*(1+3.5%)</f>
        <v>698037.0530116338</v>
      </c>
      <c r="FY53" s="762">
        <f t="shared" ref="FY53:FY54" si="87">FW53*(1+3.5%)</f>
        <v>722468.34986704099</v>
      </c>
      <c r="GA53" s="762">
        <f t="shared" ref="GA53:GA54" si="88">FY53*(1+3.5%)</f>
        <v>747754.74211238732</v>
      </c>
      <c r="GC53" s="762">
        <f t="shared" ref="GC53:GC54" si="89">GA53*(1+3.5%)</f>
        <v>773926.15808632085</v>
      </c>
      <c r="GE53" s="762">
        <f t="shared" ref="GE53:GE54" si="90">GC53*(1+3.5%)</f>
        <v>801013.57361934206</v>
      </c>
      <c r="GG53" s="762">
        <f t="shared" ref="GG53:GG54" si="91">GE53*(1+3.5%)</f>
        <v>829049.04869601899</v>
      </c>
      <c r="GI53" s="762">
        <f t="shared" ref="GI53:GI54" si="92">GG53*(1+3.5%)</f>
        <v>858065.76540037955</v>
      </c>
      <c r="GK53" s="762">
        <f t="shared" ref="GK53:GK54" si="93">GI53*(1+3.5%)</f>
        <v>888098.06718939275</v>
      </c>
      <c r="GM53" s="762">
        <f t="shared" ref="GM53:GM54" si="94">GK53*(1+3.5%)</f>
        <v>919181.49954102142</v>
      </c>
      <c r="GO53" s="762">
        <f t="shared" ref="GO53:GO54" si="95">GM53*(1+3.5%)</f>
        <v>951352.85202495707</v>
      </c>
      <c r="GQ53" s="762">
        <f t="shared" ref="GQ53:GQ54" si="96">GO53*(1+3.5%)</f>
        <v>984650.20184583054</v>
      </c>
      <c r="GS53" s="762">
        <f t="shared" ref="GS53:GS54" si="97">GQ53*(1+3.5%)</f>
        <v>1019112.9589104345</v>
      </c>
      <c r="GU53" s="762">
        <f t="shared" ref="GU53:GU54" si="98">GS53*(1+3.5%)</f>
        <v>1054781.9124722995</v>
      </c>
      <c r="GW53" s="762">
        <f t="shared" ref="GW53:GW54" si="99">GU53*(1+3.5%)</f>
        <v>1091699.27940883</v>
      </c>
      <c r="GY53" s="762">
        <f t="shared" ref="GY53:GY54" si="100">GW53*(1+3.5%)</f>
        <v>1129908.754188139</v>
      </c>
      <c r="HA53" s="762">
        <f t="shared" ref="HA53:HA54" si="101">GY53*(1+3.5%)</f>
        <v>1169455.5605847237</v>
      </c>
      <c r="HC53" s="762">
        <f t="shared" ref="HC53:HC54" si="102">HA53*(1+3.5%)</f>
        <v>1210386.5052051889</v>
      </c>
      <c r="HE53" s="762">
        <f t="shared" ref="HE53:HE54" si="103">HC53*(1+3.5%)</f>
        <v>1252750.0328873703</v>
      </c>
      <c r="HG53" s="762">
        <f t="shared" ref="HG53:HG54" si="104">HE53*(1+3.5%)</f>
        <v>1296596.2840384282</v>
      </c>
      <c r="HI53" s="762">
        <f t="shared" ref="HI53:HI54" si="105">HG53*(1+3.5%)</f>
        <v>1341977.1539797732</v>
      </c>
      <c r="HK53" s="762">
        <f t="shared" ref="HK53:HK54" si="106">HI53*(1+3.5%)</f>
        <v>1388946.354369065</v>
      </c>
      <c r="HM53" s="762">
        <f t="shared" ref="HM53:HM54" si="107">HK53*(1+3.5%)</f>
        <v>1437559.4767719822</v>
      </c>
      <c r="HO53" s="762">
        <f t="shared" ref="HO53:HO54" si="108">HM53*(1+3.5%)</f>
        <v>1487874.0584590014</v>
      </c>
      <c r="HQ53" s="762">
        <f t="shared" ref="HQ53:HQ54" si="109">HO53*(1+3.5%)</f>
        <v>1539949.6505050664</v>
      </c>
      <c r="HS53" s="762">
        <f t="shared" ref="HS53:HS54" si="110">HQ53*(1+3.5%)</f>
        <v>1593847.8882727437</v>
      </c>
      <c r="HU53" s="762">
        <f t="shared" ref="HU53:HU54" si="111">HS53*(1+3.5%)</f>
        <v>1649632.5643622896</v>
      </c>
      <c r="HW53" s="762">
        <f t="shared" ref="HW53:HW54" si="112">HU53*(1+3.5%)</f>
        <v>1707369.7041149696</v>
      </c>
      <c r="HY53" s="762">
        <f t="shared" ref="HY53:HY54" si="113">HW53*(1+3.5%)</f>
        <v>1767127.6437589934</v>
      </c>
      <c r="IA53" s="762">
        <f t="shared" ref="IA53:IA54" si="114">HY53*(1+3.5%)</f>
        <v>1828977.111290558</v>
      </c>
      <c r="IC53" s="762">
        <f t="shared" ref="IC53:IC54" si="115">IA53*(1+3.5%)</f>
        <v>1892991.3101857274</v>
      </c>
      <c r="IE53" s="762">
        <f t="shared" ref="IE53:IE54" si="116">IC53*(1+3.5%)</f>
        <v>1959246.0060422278</v>
      </c>
      <c r="IG53" s="762">
        <f t="shared" ref="IG53:IG54" si="117">IE53*(1+3.5%)</f>
        <v>2027819.6162537057</v>
      </c>
      <c r="II53" s="762">
        <f t="shared" ref="II53:II54" si="118">IG53*(1+3.5%)</f>
        <v>2098793.3028225852</v>
      </c>
      <c r="IK53" s="762">
        <f t="shared" ref="IK53:IK54" si="119">II53*(1+3.5%)</f>
        <v>2172251.0684213755</v>
      </c>
      <c r="IM53" s="762">
        <f t="shared" ref="IM53:IM54" si="120">IK53*(1+3.5%)</f>
        <v>2248279.8558161235</v>
      </c>
      <c r="IO53" s="762">
        <f t="shared" ref="IO53:IO54" si="121">IM53*(1+3.5%)</f>
        <v>2326969.6507696877</v>
      </c>
      <c r="IQ53" s="762">
        <f t="shared" ref="IQ53:IQ54" si="122">IO53*(1+3.5%)</f>
        <v>2408413.5885466267</v>
      </c>
      <c r="IS53" s="762">
        <f t="shared" ref="IS53:IS54" si="123">IQ53*(1+3.5%)</f>
        <v>2492708.0641457583</v>
      </c>
      <c r="IU53" s="762">
        <f t="shared" ref="IU53:IU54" si="124">IS53*(1+3.5%)</f>
        <v>2579952.8463908597</v>
      </c>
      <c r="IW53" s="762">
        <f t="shared" ref="IW53:IW54" si="125">IU53*(1+3.5%)</f>
        <v>2670251.1960145398</v>
      </c>
      <c r="IY53" s="762">
        <f t="shared" ref="IY53:IY54" si="126">IW53*(1+3.5%)</f>
        <v>2763709.9878750485</v>
      </c>
      <c r="JA53" s="762">
        <f t="shared" ref="JA53:JA54" si="127">IY53*(1+3.5%)</f>
        <v>2860439.8374506752</v>
      </c>
      <c r="JC53" s="762">
        <f t="shared" ref="JC53:JC54" si="128">JA53*(1+3.5%)</f>
        <v>2960555.2317614486</v>
      </c>
      <c r="JE53" s="762">
        <f t="shared" ref="JE53:JE54" si="129">JC53*(1+3.5%)</f>
        <v>3064174.664873099</v>
      </c>
      <c r="JG53" s="762">
        <f t="shared" ref="JG53:JG54" si="130">JE53*(1+3.5%)</f>
        <v>3171420.7781436574</v>
      </c>
      <c r="JI53" s="762">
        <f t="shared" ref="JI53:JI54" si="131">JG53*(1+3.5%)</f>
        <v>3282420.505378685</v>
      </c>
      <c r="JK53" s="762">
        <f t="shared" ref="JK53:JK54" si="132">JI53*(1+3.5%)</f>
        <v>3397305.2230669386</v>
      </c>
      <c r="JM53" s="762">
        <f t="shared" ref="JM53:JM54" si="133">JK53*(1+3.5%)</f>
        <v>3516210.9058742812</v>
      </c>
      <c r="JO53" s="762">
        <f t="shared" ref="JO53:JO54" si="134">JM53*(1+3.5%)</f>
        <v>3639278.2875798806</v>
      </c>
      <c r="JQ53" s="762">
        <f t="shared" ref="JQ53:JQ54" si="135">JO53*(1+3.5%)</f>
        <v>3766653.0276451763</v>
      </c>
      <c r="JS53" s="762">
        <f t="shared" ref="JS53:JS54" si="136">JQ53*(1+3.5%)</f>
        <v>3898485.8836127571</v>
      </c>
      <c r="JU53" s="762">
        <f t="shared" ref="JU53:JU54" si="137">JS53*(1+3.5%)</f>
        <v>4034932.8895392031</v>
      </c>
      <c r="JW53" s="762">
        <f t="shared" ref="JW53:JW54" si="138">JU53*(1+3.5%)</f>
        <v>4176155.5406730748</v>
      </c>
      <c r="JY53" s="762">
        <f t="shared" ref="JY53:JY54" si="139">JW53*(1+3.5%)</f>
        <v>4322320.9845966324</v>
      </c>
      <c r="KA53" s="762">
        <f t="shared" ref="KA53:KA54" si="140">JY53*(1+3.5%)</f>
        <v>4473602.2190575143</v>
      </c>
      <c r="KC53" s="762">
        <f t="shared" ref="KC53:KC54" si="141">KA53*(1+3.5%)</f>
        <v>4630178.2967245271</v>
      </c>
      <c r="KE53" s="762">
        <f t="shared" ref="KE53:KE54" si="142">KC53*(1+3.5%)</f>
        <v>4792234.5371098854</v>
      </c>
      <c r="KG53" s="762">
        <f t="shared" ref="KG53:KG54" si="143">KE53*(1+3.5%)</f>
        <v>4959962.7459087307</v>
      </c>
      <c r="KI53" s="762">
        <f t="shared" ref="KI53:KI54" si="144">KG53*(1+3.5%)</f>
        <v>5133561.4420155361</v>
      </c>
      <c r="KK53" s="762">
        <f t="shared" ref="KK53:KK54" si="145">KI53*(1+3.5%)</f>
        <v>5313236.0924860798</v>
      </c>
      <c r="KM53" s="762">
        <f t="shared" ref="KM53:KM54" si="146">KK53*(1+3.5%)</f>
        <v>5499199.3557230923</v>
      </c>
      <c r="KO53" s="762">
        <f t="shared" ref="KO53:KO54" si="147">KM53*(1+3.5%)</f>
        <v>5691671.3331733998</v>
      </c>
      <c r="KQ53" s="762">
        <f t="shared" ref="KQ53:KQ54" si="148">KO53*(1+3.5%)</f>
        <v>5890879.8298344687</v>
      </c>
      <c r="KS53" s="762">
        <f t="shared" ref="KS53:KS54" si="149">KQ53*(1+3.5%)</f>
        <v>6097060.6238786746</v>
      </c>
      <c r="KU53" s="762">
        <f t="shared" ref="KU53:KU54" si="150">KS53*(1+3.5%)</f>
        <v>6310457.7457144279</v>
      </c>
      <c r="KW53" s="762">
        <f t="shared" ref="KW53:KW54" si="151">KU53*(1+3.5%)</f>
        <v>6531323.7668144321</v>
      </c>
      <c r="KY53" s="762">
        <f t="shared" ref="KY53:KY54" si="152">KW53*(1+3.5%)</f>
        <v>6759920.0986529365</v>
      </c>
      <c r="LA53" s="762">
        <f t="shared" ref="LA53:LA54" si="153">KY53*(1+3.5%)</f>
        <v>6996517.3021057891</v>
      </c>
      <c r="LC53" s="762">
        <f t="shared" ref="LC53:LC54" si="154">LA53*(1+3.5%)</f>
        <v>7241395.4076794907</v>
      </c>
      <c r="LE53" s="762">
        <f t="shared" ref="LE53:LE54" si="155">LC53*(1+3.5%)</f>
        <v>7494844.246948272</v>
      </c>
      <c r="LG53" s="762">
        <f t="shared" ref="LG53:LG54" si="156">LE53*(1+3.5%)</f>
        <v>7757163.7955914605</v>
      </c>
      <c r="LI53" s="762">
        <f t="shared" ref="LI53:LI54" si="157">LG53*(1+3.5%)</f>
        <v>8028664.5284371609</v>
      </c>
      <c r="LK53" s="762">
        <f t="shared" ref="LK53:LK54" si="158">LI53*(1+3.5%)</f>
        <v>8309667.786932461</v>
      </c>
      <c r="LM53" s="762">
        <f t="shared" ref="LM53:LM54" si="159">LK53*(1+3.5%)</f>
        <v>8600506.1594750956</v>
      </c>
      <c r="LO53" s="762">
        <f t="shared" ref="LO53:LO54" si="160">LM53*(1+3.5%)</f>
        <v>8901523.8750567231</v>
      </c>
      <c r="LQ53" s="762">
        <f t="shared" ref="LQ53:LQ54" si="161">LO53*(1+3.5%)</f>
        <v>9213077.2106837071</v>
      </c>
      <c r="LS53" s="762">
        <f t="shared" ref="LS53:LS54" si="162">LQ53*(1+3.5%)</f>
        <v>9535534.9130576365</v>
      </c>
      <c r="LU53" s="762">
        <f t="shared" ref="LU53:LU54" si="163">LS53*(1+3.5%)</f>
        <v>9869278.6350146532</v>
      </c>
      <c r="LW53" s="762">
        <f t="shared" ref="LW53:LW54" si="164">LU53*(1+3.5%)</f>
        <v>10214703.387240166</v>
      </c>
      <c r="LY53" s="762">
        <f t="shared" ref="LY53:LY54" si="165">LW53*(1+3.5%)</f>
        <v>10572218.005793571</v>
      </c>
      <c r="MA53" s="762">
        <f t="shared" ref="MA53:MA54" si="166">LY53*(1+3.5%)</f>
        <v>10942245.635996345</v>
      </c>
      <c r="MC53" s="762">
        <f t="shared" ref="MC53:MC54" si="167">MA53*(1+3.5%)</f>
        <v>11325224.233256217</v>
      </c>
      <c r="ME53" s="762">
        <f t="shared" ref="ME53:ME54" si="168">MC53*(1+3.5%)</f>
        <v>11721607.081420183</v>
      </c>
      <c r="MG53" s="762">
        <f t="shared" ref="MG53:MG54" si="169">ME53*(1+3.5%)</f>
        <v>12131863.329269888</v>
      </c>
      <c r="MI53" s="762">
        <f t="shared" ref="MI53:MI54" si="170">MG53*(1+3.5%)</f>
        <v>12556478.545794332</v>
      </c>
      <c r="MK53" s="762">
        <f t="shared" ref="MK53:MK54" si="171">MI53*(1+3.5%)</f>
        <v>12995955.294897133</v>
      </c>
      <c r="MM53" s="762">
        <f t="shared" ref="MM53:MM54" si="172">MK53*(1+3.5%)</f>
        <v>13450813.730218532</v>
      </c>
      <c r="MO53" s="762">
        <f t="shared" ref="MO53:MO54" si="173">MM53*(1+3.5%)</f>
        <v>13921592.210776178</v>
      </c>
      <c r="MQ53" s="762">
        <f t="shared" ref="MQ53:MQ54" si="174">MO53*(1+3.5%)</f>
        <v>14408847.938153343</v>
      </c>
      <c r="MS53" s="762">
        <f t="shared" ref="MS53:MS54" si="175">MQ53*(1+3.5%)</f>
        <v>14913157.615988709</v>
      </c>
      <c r="MU53" s="762">
        <f t="shared" ref="MU53:MU54" si="176">MS53*(1+3.5%)</f>
        <v>15435118.132548314</v>
      </c>
      <c r="MW53" s="762">
        <f t="shared" ref="MW53:MW54" si="177">MU53*(1+3.5%)</f>
        <v>15975347.267187504</v>
      </c>
      <c r="MY53" s="762">
        <f t="shared" ref="MY53:MY54" si="178">MW53*(1+3.5%)</f>
        <v>16534484.421539066</v>
      </c>
      <c r="NA53" s="762">
        <f t="shared" ref="NA53:NA54" si="179">MY53*(1+3.5%)</f>
        <v>17113191.376292933</v>
      </c>
      <c r="NC53" s="762">
        <f t="shared" ref="NC53:NC54" si="180">NA53*(1+3.5%)</f>
        <v>17712153.074463185</v>
      </c>
      <c r="NE53" s="762">
        <f t="shared" ref="NE53:NE54" si="181">NC53*(1+3.5%)</f>
        <v>18332078.432069395</v>
      </c>
      <c r="NG53" s="762">
        <f t="shared" ref="NG53:NG54" si="182">NE53*(1+3.5%)</f>
        <v>18973701.177191824</v>
      </c>
      <c r="NI53" s="762">
        <f t="shared" ref="NI53:NI54" si="183">NG53*(1+3.5%)</f>
        <v>19637780.718393534</v>
      </c>
      <c r="NK53" s="762">
        <f t="shared" ref="NK53:NK54" si="184">NI53*(1+3.5%)</f>
        <v>20325103.043537308</v>
      </c>
      <c r="NM53" s="762">
        <f t="shared" ref="NM53:NM54" si="185">NK53*(1+3.5%)</f>
        <v>21036481.650061112</v>
      </c>
      <c r="NO53" s="762">
        <f t="shared" ref="NO53:NO54" si="186">NM53*(1+3.5%)</f>
        <v>21772758.507813249</v>
      </c>
      <c r="NQ53" s="762">
        <f t="shared" ref="NQ53:NQ54" si="187">NO53*(1+3.5%)</f>
        <v>22534805.055586711</v>
      </c>
      <c r="NS53" s="762">
        <f t="shared" ref="NS53:NS54" si="188">NQ53*(1+3.5%)</f>
        <v>23323523.232532244</v>
      </c>
      <c r="NU53" s="762">
        <f t="shared" ref="NU53:NU54" si="189">NS53*(1+3.5%)</f>
        <v>24139846.545670871</v>
      </c>
      <c r="NW53" s="762">
        <f t="shared" ref="NW53:NW54" si="190">NU53*(1+3.5%)</f>
        <v>24984741.174769349</v>
      </c>
      <c r="NY53" s="762">
        <f t="shared" ref="NY53:NY54" si="191">NW53*(1+3.5%)</f>
        <v>25859207.115886275</v>
      </c>
      <c r="OA53" s="762">
        <f t="shared" ref="OA53:OA54" si="192">NY53*(1+3.5%)</f>
        <v>26764279.364942294</v>
      </c>
      <c r="OC53" s="762">
        <f t="shared" ref="OC53:OC54" si="193">OA53*(1+3.5%)</f>
        <v>27701029.142715272</v>
      </c>
      <c r="OE53" s="762">
        <f t="shared" ref="OE53:OE54" si="194">OC53*(1+3.5%)</f>
        <v>28670565.162710305</v>
      </c>
      <c r="OG53" s="762">
        <f t="shared" ref="OG53:OG54" si="195">OE53*(1+3.5%)</f>
        <v>29674034.943405163</v>
      </c>
      <c r="OI53" s="762">
        <f t="shared" ref="OI53:OI54" si="196">OG53*(1+3.5%)</f>
        <v>30712626.166424341</v>
      </c>
      <c r="OK53" s="762">
        <f t="shared" ref="OK53:OK54" si="197">OI53*(1+3.5%)</f>
        <v>31787568.082249191</v>
      </c>
      <c r="OM53" s="762">
        <f t="shared" ref="OM53:OM54" si="198">OK53*(1+3.5%)</f>
        <v>32900132.965127911</v>
      </c>
      <c r="OO53" s="762">
        <f t="shared" ref="OO53:OO54" si="199">OM53*(1+3.5%)</f>
        <v>34051637.618907385</v>
      </c>
      <c r="OQ53" s="762">
        <f t="shared" ref="OQ53:OQ54" si="200">OO53*(1+3.5%)</f>
        <v>35243444.935569137</v>
      </c>
      <c r="OS53" s="762">
        <f t="shared" ref="OS53:OS54" si="201">OQ53*(1+3.5%)</f>
        <v>36476965.508314051</v>
      </c>
      <c r="OU53" s="762">
        <f t="shared" ref="OU53:OU54" si="202">OS53*(1+3.5%)</f>
        <v>37753659.301105037</v>
      </c>
      <c r="OW53" s="762">
        <f t="shared" ref="OW53:OW54" si="203">OU53*(1+3.5%)</f>
        <v>39075037.37664371</v>
      </c>
      <c r="OY53" s="762">
        <f t="shared" ref="OY53:OY54" si="204">OW53*(1+3.5%)</f>
        <v>40442663.68482624</v>
      </c>
      <c r="PA53" s="762">
        <f t="shared" ref="PA53:PA54" si="205">OY53*(1+3.5%)</f>
        <v>41858156.913795158</v>
      </c>
      <c r="PC53" s="762">
        <f t="shared" ref="PC53:PC54" si="206">PA53*(1+3.5%)</f>
        <v>43323192.405777983</v>
      </c>
      <c r="PE53" s="762">
        <f t="shared" ref="PE53:PE54" si="207">PC53*(1+3.5%)</f>
        <v>44839504.139980212</v>
      </c>
      <c r="PG53" s="762">
        <f t="shared" ref="PG53:PG54" si="208">PE53*(1+3.5%)</f>
        <v>46408886.784879513</v>
      </c>
      <c r="PI53" s="762">
        <f t="shared" ref="PI53:PI54" si="209">PG53*(1+3.5%)</f>
        <v>48033197.822350293</v>
      </c>
      <c r="PK53" s="762">
        <f t="shared" ref="PK53:PK54" si="210">PI53*(1+3.5%)</f>
        <v>49714359.746132553</v>
      </c>
      <c r="PM53" s="762">
        <f t="shared" ref="PM53:PM54" si="211">PK53*(1+3.5%)</f>
        <v>51454362.337247185</v>
      </c>
      <c r="PO53" s="762">
        <f t="shared" ref="PO53:PO54" si="212">PM53*(1+3.5%)</f>
        <v>53255265.019050829</v>
      </c>
      <c r="PQ53" s="762">
        <f t="shared" ref="PQ53:PQ54" si="213">PO53*(1+3.5%)</f>
        <v>55119199.294717602</v>
      </c>
      <c r="PS53" s="762">
        <f t="shared" ref="PS53:PS54" si="214">PQ53*(1+3.5%)</f>
        <v>57048371.270032711</v>
      </c>
      <c r="PU53" s="762">
        <f t="shared" ref="PU53:PU54" si="215">PS53*(1+3.5%)</f>
        <v>59045064.264483854</v>
      </c>
      <c r="PW53" s="762">
        <f t="shared" ref="PW53:PW54" si="216">PU53*(1+3.5%)</f>
        <v>61111641.513740785</v>
      </c>
      <c r="PY53" s="762">
        <f t="shared" ref="PY53:PY54" si="217">PW53*(1+3.5%)</f>
        <v>63250548.966721706</v>
      </c>
      <c r="QA53" s="762">
        <f t="shared" ref="QA53:QA54" si="218">PY53*(1+3.5%)</f>
        <v>65464318.18055696</v>
      </c>
      <c r="QC53" s="762">
        <f t="shared" ref="QC53:QC54" si="219">QA53*(1+3.5%)</f>
        <v>67755569.316876456</v>
      </c>
      <c r="QE53" s="762">
        <f t="shared" ref="QE53:QE54" si="220">QC53*(1+3.5%)</f>
        <v>70127014.242967129</v>
      </c>
      <c r="QG53" s="762">
        <f t="shared" ref="QG53:QG54" si="221">QE53*(1+3.5%)</f>
        <v>72581459.741470978</v>
      </c>
      <c r="QI53" s="762">
        <f t="shared" ref="QI53:QI54" si="222">QG53*(1+3.5%)</f>
        <v>75121810.83242245</v>
      </c>
      <c r="QK53" s="762">
        <f t="shared" ref="QK53:QK54" si="223">QI53*(1+3.5%)</f>
        <v>77751074.211557224</v>
      </c>
      <c r="QM53" s="762">
        <f t="shared" ref="QM53:QM54" si="224">QK53*(1+3.5%)</f>
        <v>80472361.808961719</v>
      </c>
      <c r="QO53" s="762">
        <f t="shared" ref="QO53:QO54" si="225">QM53*(1+3.5%)</f>
        <v>83288894.472275376</v>
      </c>
      <c r="QQ53" s="762">
        <f t="shared" ref="QQ53:QQ54" si="226">QO53*(1+3.5%)</f>
        <v>86204005.778805003</v>
      </c>
      <c r="QS53" s="762">
        <f t="shared" ref="QS53:QS54" si="227">QQ53*(1+3.5%)</f>
        <v>89221145.981063172</v>
      </c>
      <c r="QU53" s="762">
        <f t="shared" ref="QU53:QU54" si="228">QS53*(1+3.5%)</f>
        <v>92343886.090400383</v>
      </c>
      <c r="QW53" s="762">
        <f t="shared" ref="QW53:QW54" si="229">QU53*(1+3.5%)</f>
        <v>95575922.103564382</v>
      </c>
      <c r="QY53" s="762">
        <f t="shared" ref="QY53:QY54" si="230">QW53*(1+3.5%)</f>
        <v>98921079.37718913</v>
      </c>
      <c r="RA53" s="762">
        <f t="shared" ref="RA53:RA54" si="231">QY53*(1+3.5%)</f>
        <v>102383317.15539074</v>
      </c>
      <c r="RC53" s="762">
        <f t="shared" ref="RC53:RC54" si="232">RA53*(1+3.5%)</f>
        <v>105966733.25582941</v>
      </c>
      <c r="RE53" s="762">
        <f t="shared" ref="RE53:RE54" si="233">RC53*(1+3.5%)</f>
        <v>109675568.91978343</v>
      </c>
      <c r="RG53" s="762">
        <f t="shared" ref="RG53:RG54" si="234">RE53*(1+3.5%)</f>
        <v>113514213.83197583</v>
      </c>
      <c r="RI53" s="762">
        <f t="shared" ref="RI53:RI54" si="235">RG53*(1+3.5%)</f>
        <v>117487211.31609498</v>
      </c>
      <c r="RK53" s="762">
        <f t="shared" ref="RK53:RK54" si="236">RI53*(1+3.5%)</f>
        <v>121599263.71215829</v>
      </c>
      <c r="RM53" s="762">
        <f t="shared" ref="RM53:RM54" si="237">RK53*(1+3.5%)</f>
        <v>125855237.94208382</v>
      </c>
      <c r="RO53" s="762">
        <f t="shared" ref="RO53:RO54" si="238">RM53*(1+3.5%)</f>
        <v>130260171.27005674</v>
      </c>
      <c r="RQ53" s="762">
        <f t="shared" ref="RQ53:RQ54" si="239">RO53*(1+3.5%)</f>
        <v>134819277.26450872</v>
      </c>
      <c r="RS53" s="762">
        <f t="shared" ref="RS53:RS54" si="240">RQ53*(1+3.5%)</f>
        <v>139537951.96876651</v>
      </c>
      <c r="RU53" s="762">
        <f t="shared" ref="RU53:RU54" si="241">RS53*(1+3.5%)</f>
        <v>144421780.28767332</v>
      </c>
      <c r="RW53" s="762">
        <f t="shared" ref="RW53:RW54" si="242">RU53*(1+3.5%)</f>
        <v>149476542.59774187</v>
      </c>
      <c r="RY53" s="762">
        <f t="shared" ref="RY53:RY54" si="243">RW53*(1+3.5%)</f>
        <v>154708221.58866283</v>
      </c>
      <c r="SA53" s="762">
        <f t="shared" ref="SA53:SA54" si="244">RY53*(1+3.5%)</f>
        <v>160123009.34426603</v>
      </c>
      <c r="SC53" s="762">
        <f t="shared" ref="SC53:SC54" si="245">SA53*(1+3.5%)</f>
        <v>165727314.67131531</v>
      </c>
      <c r="SE53" s="762">
        <f t="shared" ref="SE53:SE54" si="246">SC53*(1+3.5%)</f>
        <v>171527770.68481132</v>
      </c>
      <c r="SG53" s="762">
        <f t="shared" ref="SG53:SG54" si="247">SE53*(1+3.5%)</f>
        <v>177531242.65877971</v>
      </c>
      <c r="SI53" s="762">
        <f t="shared" ref="SI53:SI54" si="248">SG53*(1+3.5%)</f>
        <v>183744836.15183699</v>
      </c>
      <c r="SK53" s="762">
        <f t="shared" ref="SK53:SK54" si="249">SI53*(1+3.5%)</f>
        <v>190175905.41715127</v>
      </c>
      <c r="SM53" s="762">
        <f t="shared" ref="SM53:SM54" si="250">SK53*(1+3.5%)</f>
        <v>196832062.10675156</v>
      </c>
      <c r="SO53" s="762">
        <f t="shared" ref="SO53:SO54" si="251">SM53*(1+3.5%)</f>
        <v>203721184.28048784</v>
      </c>
      <c r="SQ53" s="762">
        <f t="shared" ref="SQ53:SQ54" si="252">SO53*(1+3.5%)</f>
        <v>210851425.7303049</v>
      </c>
      <c r="SS53" s="762">
        <f t="shared" ref="SS53:SS54" si="253">SQ53*(1+3.5%)</f>
        <v>218231225.63086554</v>
      </c>
      <c r="SU53" s="762">
        <f t="shared" ref="SU53:SU54" si="254">SS53*(1+3.5%)</f>
        <v>225869318.52794582</v>
      </c>
      <c r="SW53" s="762">
        <f t="shared" ref="SW53:SW54" si="255">SU53*(1+3.5%)</f>
        <v>233774744.67642391</v>
      </c>
      <c r="SY53" s="762">
        <f t="shared" ref="SY53:SY54" si="256">SW53*(1+3.5%)</f>
        <v>241956860.74009871</v>
      </c>
      <c r="TA53" s="762">
        <f t="shared" ref="TA53:TA54" si="257">SY53*(1+3.5%)</f>
        <v>250425350.86600214</v>
      </c>
      <c r="TC53" s="762">
        <f t="shared" ref="TC53:TC54" si="258">TA53*(1+3.5%)</f>
        <v>259190238.14631221</v>
      </c>
      <c r="TE53" s="762">
        <f t="shared" ref="TE53:TE54" si="259">TC53*(1+3.5%)</f>
        <v>268261896.48143312</v>
      </c>
      <c r="TG53" s="762">
        <f t="shared" ref="TG53:TG54" si="260">TE53*(1+3.5%)</f>
        <v>277651062.85828328</v>
      </c>
      <c r="TI53" s="762">
        <f t="shared" ref="TI53:TI54" si="261">TG53*(1+3.5%)</f>
        <v>287368850.05832314</v>
      </c>
      <c r="TK53" s="762">
        <f t="shared" ref="TK53:TK54" si="262">TI53*(1+3.5%)</f>
        <v>297426759.81036443</v>
      </c>
      <c r="TM53" s="762">
        <f t="shared" ref="TM53:TM54" si="263">TK53*(1+3.5%)</f>
        <v>307836696.40372717</v>
      </c>
      <c r="TO53" s="762">
        <f t="shared" ref="TO53:TO54" si="264">TM53*(1+3.5%)</f>
        <v>318610980.7778576</v>
      </c>
      <c r="TQ53" s="762">
        <f t="shared" ref="TQ53:TQ54" si="265">TO53*(1+3.5%)</f>
        <v>329762365.10508257</v>
      </c>
      <c r="TS53" s="762">
        <f t="shared" ref="TS53:TS54" si="266">TQ53*(1+3.5%)</f>
        <v>341304047.88376045</v>
      </c>
      <c r="TU53" s="762">
        <f t="shared" ref="TU53:TU54" si="267">TS53*(1+3.5%)</f>
        <v>353249689.55969203</v>
      </c>
      <c r="TW53" s="762">
        <f t="shared" ref="TW53:TW54" si="268">TU53*(1+3.5%)</f>
        <v>365613428.69428122</v>
      </c>
      <c r="TY53" s="762">
        <f t="shared" ref="TY53:TY54" si="269">TW53*(1+3.5%)</f>
        <v>378409898.69858104</v>
      </c>
      <c r="UA53" s="762">
        <f t="shared" ref="UA53:UA54" si="270">TY53*(1+3.5%)</f>
        <v>391654245.15303135</v>
      </c>
      <c r="UC53" s="762">
        <f t="shared" ref="UC53:UC54" si="271">UA53*(1+3.5%)</f>
        <v>405362143.73338741</v>
      </c>
      <c r="UE53" s="762">
        <f t="shared" ref="UE53:UE54" si="272">UC53*(1+3.5%)</f>
        <v>419549818.76405597</v>
      </c>
      <c r="UG53" s="762">
        <f t="shared" ref="UG53:UG54" si="273">UE53*(1+3.5%)</f>
        <v>434234062.42079788</v>
      </c>
      <c r="UI53" s="762">
        <f t="shared" ref="UI53:UI54" si="274">UG53*(1+3.5%)</f>
        <v>449432254.60552579</v>
      </c>
      <c r="UK53" s="762">
        <f t="shared" ref="UK53:UK54" si="275">UI53*(1+3.5%)</f>
        <v>465162383.51671916</v>
      </c>
      <c r="UM53" s="762">
        <f t="shared" ref="UM53:UM54" si="276">UK53*(1+3.5%)</f>
        <v>481443066.93980432</v>
      </c>
      <c r="UO53" s="762">
        <f t="shared" ref="UO53:UO54" si="277">UM53*(1+3.5%)</f>
        <v>498293574.28269744</v>
      </c>
      <c r="UQ53" s="762">
        <f t="shared" ref="UQ53:UQ54" si="278">UO53*(1+3.5%)</f>
        <v>515733849.38259178</v>
      </c>
      <c r="US53" s="762">
        <f t="shared" ref="US53:US54" si="279">UQ53*(1+3.5%)</f>
        <v>533784534.11098248</v>
      </c>
      <c r="UU53" s="762">
        <f t="shared" ref="UU53:UU54" si="280">US53*(1+3.5%)</f>
        <v>552466992.80486679</v>
      </c>
      <c r="UW53" s="762">
        <f t="shared" ref="UW53:UW54" si="281">UU53*(1+3.5%)</f>
        <v>571803337.55303705</v>
      </c>
      <c r="UY53" s="762">
        <f t="shared" ref="UY53:UY54" si="282">UW53*(1+3.5%)</f>
        <v>591816454.36739326</v>
      </c>
      <c r="VA53" s="762">
        <f t="shared" ref="VA53:VA54" si="283">UY53*(1+3.5%)</f>
        <v>612530030.27025199</v>
      </c>
      <c r="VC53" s="762">
        <f t="shared" ref="VC53:VC54" si="284">VA53*(1+3.5%)</f>
        <v>633968581.32971072</v>
      </c>
      <c r="VE53" s="762">
        <f t="shared" ref="VE53:VE54" si="285">VC53*(1+3.5%)</f>
        <v>656157481.67625058</v>
      </c>
      <c r="VG53" s="762">
        <f t="shared" ref="VG53:VG54" si="286">VE53*(1+3.5%)</f>
        <v>679122993.53491926</v>
      </c>
      <c r="VI53" s="762">
        <f t="shared" ref="VI53:VI54" si="287">VG53*(1+3.5%)</f>
        <v>702892298.30864143</v>
      </c>
      <c r="VK53" s="762">
        <f t="shared" ref="VK53:VK54" si="288">VI53*(1+3.5%)</f>
        <v>727493528.74944377</v>
      </c>
      <c r="VM53" s="762">
        <f t="shared" ref="VM53:VM54" si="289">VK53*(1+3.5%)</f>
        <v>752955802.25567424</v>
      </c>
      <c r="VO53" s="762">
        <f t="shared" ref="VO53:VO54" si="290">VM53*(1+3.5%)</f>
        <v>779309255.33462274</v>
      </c>
      <c r="VQ53" s="762">
        <f t="shared" ref="VQ53:VQ54" si="291">VO53*(1+3.5%)</f>
        <v>806585079.27133453</v>
      </c>
      <c r="VS53" s="762">
        <f t="shared" ref="VS53:VS54" si="292">VQ53*(1+3.5%)</f>
        <v>834815557.0458312</v>
      </c>
      <c r="VU53" s="762">
        <f t="shared" ref="VU53:VU54" si="293">VS53*(1+3.5%)</f>
        <v>864034101.54243517</v>
      </c>
      <c r="VW53" s="762">
        <f t="shared" ref="VW53:VW54" si="294">VU53*(1+3.5%)</f>
        <v>894275295.09642029</v>
      </c>
      <c r="VY53" s="762">
        <f t="shared" ref="VY53:VY54" si="295">VW53*(1+3.5%)</f>
        <v>925574930.42479491</v>
      </c>
      <c r="WA53" s="762">
        <f t="shared" ref="WA53:WA54" si="296">VY53*(1+3.5%)</f>
        <v>957970052.98966265</v>
      </c>
      <c r="WC53" s="762">
        <f t="shared" ref="WC53:WC54" si="297">WA53*(1+3.5%)</f>
        <v>991499004.84430075</v>
      </c>
      <c r="WE53" s="762">
        <f t="shared" ref="WE53:WE54" si="298">WC53*(1+3.5%)</f>
        <v>1026201470.0138512</v>
      </c>
      <c r="WG53" s="762">
        <f t="shared" ref="WG53:WG54" si="299">WE53*(1+3.5%)</f>
        <v>1062118521.4643359</v>
      </c>
      <c r="WI53" s="762">
        <f t="shared" ref="WI53:WI54" si="300">WG53*(1+3.5%)</f>
        <v>1099292669.7155876</v>
      </c>
      <c r="WK53" s="762">
        <f t="shared" ref="WK53:WK54" si="301">WI53*(1+3.5%)</f>
        <v>1137767913.1556332</v>
      </c>
      <c r="WM53" s="762">
        <f t="shared" ref="WM53:WM54" si="302">WK53*(1+3.5%)</f>
        <v>1177589790.1160803</v>
      </c>
      <c r="WO53" s="762">
        <f t="shared" ref="WO53:WO54" si="303">WM53*(1+3.5%)</f>
        <v>1218805432.770143</v>
      </c>
      <c r="WQ53" s="762">
        <f t="shared" ref="WQ53:WQ54" si="304">WO53*(1+3.5%)</f>
        <v>1261463622.917098</v>
      </c>
      <c r="WS53" s="762">
        <f t="shared" ref="WS53:WS54" si="305">WQ53*(1+3.5%)</f>
        <v>1305614849.7191963</v>
      </c>
      <c r="WU53" s="762">
        <f t="shared" ref="WU53:WU54" si="306">WS53*(1+3.5%)</f>
        <v>1351311369.459368</v>
      </c>
      <c r="WW53" s="762">
        <f t="shared" ref="WW53:WW54" si="307">WU53*(1+3.5%)</f>
        <v>1398607267.3904457</v>
      </c>
      <c r="WY53" s="762">
        <f t="shared" ref="WY53:WY54" si="308">WW53*(1+3.5%)</f>
        <v>1447558521.7491112</v>
      </c>
      <c r="XA53" s="762">
        <f t="shared" ref="XA53:XA54" si="309">WY53*(1+3.5%)</f>
        <v>1498223070.01033</v>
      </c>
      <c r="XC53" s="762">
        <f t="shared" ref="XC53:XC54" si="310">XA53*(1+3.5%)</f>
        <v>1550660877.4606915</v>
      </c>
      <c r="XE53" s="762">
        <f t="shared" ref="XE53:XE54" si="311">XC53*(1+3.5%)</f>
        <v>1604934008.1718156</v>
      </c>
      <c r="XG53" s="762">
        <f t="shared" ref="XG53:XG54" si="312">XE53*(1+3.5%)</f>
        <v>1661106698.457829</v>
      </c>
      <c r="XI53" s="762">
        <f t="shared" ref="XI53:XI54" si="313">XG53*(1+3.5%)</f>
        <v>1719245432.9038529</v>
      </c>
      <c r="XK53" s="762">
        <f t="shared" ref="XK53:XK54" si="314">XI53*(1+3.5%)</f>
        <v>1779419023.0554876</v>
      </c>
      <c r="XM53" s="762">
        <f t="shared" ref="XM53:XM54" si="315">XK53*(1+3.5%)</f>
        <v>1841698688.8624296</v>
      </c>
      <c r="XO53" s="762">
        <f t="shared" ref="XO53:XO54" si="316">XM53*(1+3.5%)</f>
        <v>1906158142.9726145</v>
      </c>
      <c r="XQ53" s="762">
        <f t="shared" ref="XQ53:XQ54" si="317">XO53*(1+3.5%)</f>
        <v>1972873677.976656</v>
      </c>
      <c r="XS53" s="762">
        <f t="shared" ref="XS53:XS54" si="318">XQ53*(1+3.5%)</f>
        <v>2041924256.7058387</v>
      </c>
      <c r="XU53" s="762">
        <f t="shared" ref="XU53:XU54" si="319">XS53*(1+3.5%)</f>
        <v>2113391605.6905429</v>
      </c>
      <c r="XW53" s="762">
        <f t="shared" ref="XW53:XW54" si="320">XU53*(1+3.5%)</f>
        <v>2187360311.8897119</v>
      </c>
      <c r="XY53" s="762">
        <f t="shared" ref="XY53:XY54" si="321">XW53*(1+3.5%)</f>
        <v>2263917922.8058515</v>
      </c>
      <c r="YA53" s="762">
        <f t="shared" ref="YA53:YA54" si="322">XY53*(1+3.5%)</f>
        <v>2343155050.1040559</v>
      </c>
      <c r="YC53" s="762">
        <f t="shared" ref="YC53:YC54" si="323">YA53*(1+3.5%)</f>
        <v>2425165476.8576975</v>
      </c>
      <c r="YE53" s="762">
        <f t="shared" ref="YE53:YE54" si="324">YC53*(1+3.5%)</f>
        <v>2510046268.5477166</v>
      </c>
      <c r="YG53" s="762">
        <f t="shared" ref="YG53:YG54" si="325">YE53*(1+3.5%)</f>
        <v>2597897887.9468865</v>
      </c>
      <c r="YI53" s="762">
        <f t="shared" ref="YI53:YI54" si="326">YG53*(1+3.5%)</f>
        <v>2688824314.0250273</v>
      </c>
      <c r="YK53" s="762">
        <f t="shared" ref="YK53:YK54" si="327">YI53*(1+3.5%)</f>
        <v>2782933165.015903</v>
      </c>
      <c r="YM53" s="762">
        <f t="shared" ref="YM53:YM54" si="328">YK53*(1+3.5%)</f>
        <v>2880335825.7914596</v>
      </c>
      <c r="YO53" s="762">
        <f t="shared" ref="YO53:YO54" si="329">YM53*(1+3.5%)</f>
        <v>2981147579.6941605</v>
      </c>
      <c r="YQ53" s="762">
        <f t="shared" ref="YQ53:YQ54" si="330">YO53*(1+3.5%)</f>
        <v>3085487744.9834557</v>
      </c>
      <c r="YS53" s="762">
        <f t="shared" ref="YS53:YS54" si="331">YQ53*(1+3.5%)</f>
        <v>3193479816.0578766</v>
      </c>
      <c r="YU53" s="762">
        <f t="shared" ref="YU53:YU54" si="332">YS53*(1+3.5%)</f>
        <v>3305251609.6199021</v>
      </c>
      <c r="YW53" s="762">
        <f t="shared" ref="YW53:YW54" si="333">YU53*(1+3.5%)</f>
        <v>3420935415.9565983</v>
      </c>
      <c r="YY53" s="762">
        <f t="shared" ref="YY53:YY54" si="334">YW53*(1+3.5%)</f>
        <v>3540668155.515079</v>
      </c>
      <c r="ZA53" s="762">
        <f t="shared" ref="ZA53:ZA54" si="335">YY53*(1+3.5%)</f>
        <v>3664591540.9581065</v>
      </c>
      <c r="ZC53" s="762">
        <f t="shared" ref="ZC53:ZC54" si="336">ZA53*(1+3.5%)</f>
        <v>3792852244.8916402</v>
      </c>
      <c r="ZE53" s="762">
        <f t="shared" ref="ZE53:ZE54" si="337">ZC53*(1+3.5%)</f>
        <v>3925602073.4628472</v>
      </c>
      <c r="ZG53" s="762">
        <f t="shared" ref="ZG53:ZG54" si="338">ZE53*(1+3.5%)</f>
        <v>4062998146.0340466</v>
      </c>
      <c r="ZI53" s="762">
        <f t="shared" ref="ZI53:ZI54" si="339">ZG53*(1+3.5%)</f>
        <v>4205203081.1452379</v>
      </c>
      <c r="ZK53" s="762">
        <f t="shared" ref="ZK53:ZK54" si="340">ZI53*(1+3.5%)</f>
        <v>4352385188.985321</v>
      </c>
      <c r="ZM53" s="762">
        <f t="shared" ref="ZM53:ZM54" si="341">ZK53*(1+3.5%)</f>
        <v>4504718670.5998068</v>
      </c>
      <c r="ZO53" s="762">
        <f t="shared" ref="ZO53:ZO54" si="342">ZM53*(1+3.5%)</f>
        <v>4662383824.0707998</v>
      </c>
      <c r="ZQ53" s="762">
        <f t="shared" ref="ZQ53:ZQ54" si="343">ZO53*(1+3.5%)</f>
        <v>4825567257.9132776</v>
      </c>
      <c r="ZS53" s="762">
        <f t="shared" ref="ZS53:ZS54" si="344">ZQ53*(1+3.5%)</f>
        <v>4994462111.9402418</v>
      </c>
      <c r="ZU53" s="762">
        <f t="shared" ref="ZU53:ZU54" si="345">ZS53*(1+3.5%)</f>
        <v>5169268285.8581495</v>
      </c>
      <c r="ZW53" s="762">
        <f t="shared" ref="ZW53:ZW54" si="346">ZU53*(1+3.5%)</f>
        <v>5350192675.863184</v>
      </c>
      <c r="ZY53" s="762">
        <f t="shared" ref="ZY53:ZY54" si="347">ZW53*(1+3.5%)</f>
        <v>5537449419.5183954</v>
      </c>
      <c r="AAA53" s="762">
        <f t="shared" ref="AAA53:AAA54" si="348">ZY53*(1+3.5%)</f>
        <v>5731260149.201539</v>
      </c>
      <c r="AAC53" s="762">
        <f t="shared" ref="AAC53:AAC54" si="349">AAA53*(1+3.5%)</f>
        <v>5931854254.4235926</v>
      </c>
      <c r="AAE53" s="762">
        <f t="shared" ref="AAE53:AAE54" si="350">AAC53*(1+3.5%)</f>
        <v>6139469153.3284178</v>
      </c>
      <c r="AAG53" s="762">
        <f t="shared" ref="AAG53:AAG54" si="351">AAE53*(1+3.5%)</f>
        <v>6354350573.694912</v>
      </c>
      <c r="AAI53" s="762">
        <f t="shared" ref="AAI53:AAI54" si="352">AAG53*(1+3.5%)</f>
        <v>6576752843.7742338</v>
      </c>
      <c r="AAK53" s="762">
        <f t="shared" ref="AAK53:AAK54" si="353">AAI53*(1+3.5%)</f>
        <v>6806939193.3063316</v>
      </c>
      <c r="AAM53" s="762">
        <f t="shared" ref="AAM53:AAM54" si="354">AAK53*(1+3.5%)</f>
        <v>7045182065.072053</v>
      </c>
      <c r="AAO53" s="762">
        <f t="shared" ref="AAO53:AAO54" si="355">AAM53*(1+3.5%)</f>
        <v>7291763437.3495741</v>
      </c>
      <c r="AAQ53" s="762">
        <f t="shared" ref="AAQ53:AAQ54" si="356">AAO53*(1+3.5%)</f>
        <v>7546975157.6568089</v>
      </c>
      <c r="AAS53" s="762">
        <f t="shared" ref="AAS53:AAS54" si="357">AAQ53*(1+3.5%)</f>
        <v>7811119288.1747961</v>
      </c>
      <c r="AAU53" s="762">
        <f t="shared" ref="AAU53:AAU54" si="358">AAS53*(1+3.5%)</f>
        <v>8084508463.2609129</v>
      </c>
      <c r="AAW53" s="762">
        <f t="shared" ref="AAW53:AAW54" si="359">AAU53*(1+3.5%)</f>
        <v>8367466259.4750443</v>
      </c>
      <c r="AAY53" s="762">
        <f t="shared" ref="AAY53:AAY54" si="360">AAW53*(1+3.5%)</f>
        <v>8660327578.5566692</v>
      </c>
      <c r="ABA53" s="762">
        <f t="shared" ref="ABA53:ABA54" si="361">AAY53*(1+3.5%)</f>
        <v>8963439043.8061523</v>
      </c>
      <c r="ABC53" s="762">
        <f t="shared" ref="ABC53:ABC54" si="362">ABA53*(1+3.5%)</f>
        <v>9277159410.3393669</v>
      </c>
      <c r="ABE53" s="762">
        <f t="shared" ref="ABE53:ABE54" si="363">ABC53*(1+3.5%)</f>
        <v>9601859989.7012444</v>
      </c>
      <c r="ABG53" s="762">
        <f t="shared" ref="ABG53:ABG54" si="364">ABE53*(1+3.5%)</f>
        <v>9937925089.3407879</v>
      </c>
      <c r="ABI53" s="762">
        <f t="shared" ref="ABI53:ABI54" si="365">ABG53*(1+3.5%)</f>
        <v>10285752467.467714</v>
      </c>
      <c r="ABK53" s="762">
        <f t="shared" ref="ABK53:ABK54" si="366">ABI53*(1+3.5%)</f>
        <v>10645753803.829084</v>
      </c>
      <c r="ABM53" s="762">
        <f t="shared" ref="ABM53:ABM54" si="367">ABK53*(1+3.5%)</f>
        <v>11018355186.963102</v>
      </c>
      <c r="ABO53" s="762">
        <f t="shared" ref="ABO53:ABO54" si="368">ABM53*(1+3.5%)</f>
        <v>11403997618.506809</v>
      </c>
      <c r="ABQ53" s="762">
        <f t="shared" ref="ABQ53:ABQ54" si="369">ABO53*(1+3.5%)</f>
        <v>11803137535.154547</v>
      </c>
      <c r="ABS53" s="762">
        <f t="shared" ref="ABS53:ABS54" si="370">ABQ53*(1+3.5%)</f>
        <v>12216247348.884954</v>
      </c>
      <c r="ABU53" s="762">
        <f t="shared" ref="ABU53:ABU54" si="371">ABS53*(1+3.5%)</f>
        <v>12643816006.095926</v>
      </c>
      <c r="ABW53" s="762">
        <f t="shared" ref="ABW53:ABW54" si="372">ABU53*(1+3.5%)</f>
        <v>13086349566.309282</v>
      </c>
      <c r="ABY53" s="762">
        <f t="shared" ref="ABY53:ABY54" si="373">ABW53*(1+3.5%)</f>
        <v>13544371801.130106</v>
      </c>
      <c r="ACA53" s="762">
        <f t="shared" ref="ACA53:ACA54" si="374">ABY53*(1+3.5%)</f>
        <v>14018424814.169659</v>
      </c>
      <c r="ACC53" s="762">
        <f t="shared" ref="ACC53:ACC54" si="375">ACA53*(1+3.5%)</f>
        <v>14509069682.665596</v>
      </c>
      <c r="ACE53" s="762">
        <f t="shared" ref="ACE53:ACE54" si="376">ACC53*(1+3.5%)</f>
        <v>15016887121.558891</v>
      </c>
      <c r="ACG53" s="762">
        <f t="shared" ref="ACG53:ACG54" si="377">ACE53*(1+3.5%)</f>
        <v>15542478170.813452</v>
      </c>
      <c r="ACI53" s="762">
        <f t="shared" ref="ACI53:ACI54" si="378">ACG53*(1+3.5%)</f>
        <v>16086464906.791922</v>
      </c>
      <c r="ACK53" s="762">
        <f t="shared" ref="ACK53:ACK54" si="379">ACI53*(1+3.5%)</f>
        <v>16649491178.529638</v>
      </c>
      <c r="ACM53" s="762">
        <f t="shared" ref="ACM53:ACM54" si="380">ACK53*(1+3.5%)</f>
        <v>17232223369.778175</v>
      </c>
      <c r="ACO53" s="762">
        <f t="shared" ref="ACO53:ACO54" si="381">ACM53*(1+3.5%)</f>
        <v>17835351187.720409</v>
      </c>
      <c r="ACQ53" s="762">
        <f t="shared" ref="ACQ53:ACQ54" si="382">ACO53*(1+3.5%)</f>
        <v>18459588479.290623</v>
      </c>
      <c r="ACS53" s="762">
        <f t="shared" ref="ACS53:ACS54" si="383">ACQ53*(1+3.5%)</f>
        <v>19105674076.065792</v>
      </c>
      <c r="ACU53" s="762">
        <f t="shared" ref="ACU53:ACU54" si="384">ACS53*(1+3.5%)</f>
        <v>19774372668.728092</v>
      </c>
      <c r="ACW53" s="762">
        <f t="shared" ref="ACW53:ACW54" si="385">ACU53*(1+3.5%)</f>
        <v>20466475712.133575</v>
      </c>
      <c r="ACY53" s="762">
        <f t="shared" ref="ACY53:ACY54" si="386">ACW53*(1+3.5%)</f>
        <v>21182802362.05825</v>
      </c>
      <c r="ADA53" s="762">
        <f t="shared" ref="ADA53:ADA54" si="387">ACY53*(1+3.5%)</f>
        <v>21924200444.730286</v>
      </c>
      <c r="ADC53" s="762">
        <f t="shared" ref="ADC53:ADC54" si="388">ADA53*(1+3.5%)</f>
        <v>22691547460.295845</v>
      </c>
      <c r="ADE53" s="762">
        <f t="shared" ref="ADE53:ADE54" si="389">ADC53*(1+3.5%)</f>
        <v>23485751621.406197</v>
      </c>
      <c r="ADG53" s="762">
        <f t="shared" ref="ADG53:ADG54" si="390">ADE53*(1+3.5%)</f>
        <v>24307752928.155411</v>
      </c>
      <c r="ADI53" s="762">
        <f t="shared" ref="ADI53:ADI54" si="391">ADG53*(1+3.5%)</f>
        <v>25158524280.64085</v>
      </c>
      <c r="ADK53" s="762">
        <f t="shared" ref="ADK53:ADK54" si="392">ADI53*(1+3.5%)</f>
        <v>26039072630.463276</v>
      </c>
      <c r="ADM53" s="762">
        <f t="shared" ref="ADM53:ADM54" si="393">ADK53*(1+3.5%)</f>
        <v>26950440172.529488</v>
      </c>
      <c r="ADO53" s="762">
        <f t="shared" ref="ADO53:ADO54" si="394">ADM53*(1+3.5%)</f>
        <v>27893705578.568016</v>
      </c>
      <c r="ADQ53" s="762">
        <f t="shared" ref="ADQ53:ADQ54" si="395">ADO53*(1+3.5%)</f>
        <v>28869985273.817894</v>
      </c>
      <c r="ADS53" s="762">
        <f t="shared" ref="ADS53:ADS54" si="396">ADQ53*(1+3.5%)</f>
        <v>29880434758.40152</v>
      </c>
      <c r="ADU53" s="762">
        <f t="shared" ref="ADU53:ADU54" si="397">ADS53*(1+3.5%)</f>
        <v>30926249974.945572</v>
      </c>
      <c r="ADW53" s="762">
        <f t="shared" ref="ADW53:ADW54" si="398">ADU53*(1+3.5%)</f>
        <v>32008668724.068665</v>
      </c>
      <c r="ADY53" s="762">
        <f t="shared" ref="ADY53:ADY54" si="399">ADW53*(1+3.5%)</f>
        <v>33128972129.411064</v>
      </c>
      <c r="AEA53" s="762">
        <f t="shared" ref="AEA53:AEA54" si="400">ADY53*(1+3.5%)</f>
        <v>34288486153.940449</v>
      </c>
      <c r="AEC53" s="762">
        <f t="shared" ref="AEC53:AEC54" si="401">AEA53*(1+3.5%)</f>
        <v>35488583169.328362</v>
      </c>
      <c r="AEE53" s="762">
        <f t="shared" ref="AEE53:AEE54" si="402">AEC53*(1+3.5%)</f>
        <v>36730683580.254852</v>
      </c>
      <c r="AEG53" s="762">
        <f t="shared" ref="AEG53:AEG54" si="403">AEE53*(1+3.5%)</f>
        <v>38016257505.563766</v>
      </c>
      <c r="AEI53" s="762">
        <f t="shared" ref="AEI53:AEI54" si="404">AEG53*(1+3.5%)</f>
        <v>39346826518.258492</v>
      </c>
      <c r="AEK53" s="762">
        <f t="shared" ref="AEK53:AEK54" si="405">AEI53*(1+3.5%)</f>
        <v>40723965446.397537</v>
      </c>
      <c r="AEM53" s="762">
        <f t="shared" ref="AEM53:AEM54" si="406">AEK53*(1+3.5%)</f>
        <v>42149304237.021446</v>
      </c>
      <c r="AEO53" s="762">
        <f t="shared" ref="AEO53:AEO54" si="407">AEM53*(1+3.5%)</f>
        <v>43624529885.317192</v>
      </c>
      <c r="AEQ53" s="762">
        <f t="shared" ref="AEQ53:AEQ54" si="408">AEO53*(1+3.5%)</f>
        <v>45151388431.303291</v>
      </c>
      <c r="AES53" s="762">
        <f t="shared" ref="AES53:AES54" si="409">AEQ53*(1+3.5%)</f>
        <v>46731687026.398903</v>
      </c>
      <c r="AEU53" s="762">
        <f t="shared" ref="AEU53:AEU54" si="410">AES53*(1+3.5%)</f>
        <v>48367296072.322861</v>
      </c>
      <c r="AEW53" s="762">
        <f t="shared" ref="AEW53:AEW54" si="411">AEU53*(1+3.5%)</f>
        <v>50060151434.854156</v>
      </c>
      <c r="AEY53" s="762">
        <f t="shared" ref="AEY53:AEY54" si="412">AEW53*(1+3.5%)</f>
        <v>51812256735.074051</v>
      </c>
      <c r="AFA53" s="762">
        <f t="shared" ref="AFA53:AFA54" si="413">AEY53*(1+3.5%)</f>
        <v>53625685720.801636</v>
      </c>
      <c r="AFC53" s="762">
        <f t="shared" ref="AFC53:AFC54" si="414">AFA53*(1+3.5%)</f>
        <v>55502584721.029686</v>
      </c>
      <c r="AFE53" s="762">
        <f t="shared" ref="AFE53:AFE54" si="415">AFC53*(1+3.5%)</f>
        <v>57445175186.265724</v>
      </c>
      <c r="AFG53" s="762">
        <f t="shared" ref="AFG53:AFG54" si="416">AFE53*(1+3.5%)</f>
        <v>59455756317.785019</v>
      </c>
      <c r="AFI53" s="762">
        <f t="shared" ref="AFI53:AFI54" si="417">AFG53*(1+3.5%)</f>
        <v>61536707788.907494</v>
      </c>
      <c r="AFK53" s="762">
        <f t="shared" ref="AFK53:AFK54" si="418">AFI53*(1+3.5%)</f>
        <v>63690492561.519249</v>
      </c>
      <c r="AFM53" s="762">
        <f t="shared" ref="AFM53:AFM54" si="419">AFK53*(1+3.5%)</f>
        <v>65919659801.172417</v>
      </c>
      <c r="AFO53" s="762">
        <f t="shared" ref="AFO53:AFO54" si="420">AFM53*(1+3.5%)</f>
        <v>68226847894.213448</v>
      </c>
      <c r="AFQ53" s="762">
        <f t="shared" ref="AFQ53:AFQ54" si="421">AFO53*(1+3.5%)</f>
        <v>70614787570.51091</v>
      </c>
      <c r="AFS53" s="762">
        <f t="shared" ref="AFS53:AFS54" si="422">AFQ53*(1+3.5%)</f>
        <v>73086305135.47879</v>
      </c>
      <c r="AFU53" s="762">
        <f t="shared" ref="AFU53:AFU54" si="423">AFS53*(1+3.5%)</f>
        <v>75644325815.220535</v>
      </c>
      <c r="AFW53" s="762">
        <f t="shared" ref="AFW53:AFW54" si="424">AFU53*(1+3.5%)</f>
        <v>78291877218.75325</v>
      </c>
      <c r="AFY53" s="762">
        <f t="shared" ref="AFY53:AFY54" si="425">AFW53*(1+3.5%)</f>
        <v>81032092921.409607</v>
      </c>
      <c r="AGA53" s="762">
        <f t="shared" ref="AGA53:AGA54" si="426">AFY53*(1+3.5%)</f>
        <v>83868216173.658936</v>
      </c>
      <c r="AGC53" s="762">
        <f t="shared" ref="AGC53:AGC54" si="427">AGA53*(1+3.5%)</f>
        <v>86803603739.736984</v>
      </c>
      <c r="AGE53" s="762">
        <f t="shared" ref="AGE53:AGE54" si="428">AGC53*(1+3.5%)</f>
        <v>89841729870.627777</v>
      </c>
      <c r="AGG53" s="762">
        <f t="shared" ref="AGG53:AGG54" si="429">AGE53*(1+3.5%)</f>
        <v>92986190416.099747</v>
      </c>
      <c r="AGI53" s="762">
        <f t="shared" ref="AGI53:AGI54" si="430">AGG53*(1+3.5%)</f>
        <v>96240707080.663223</v>
      </c>
      <c r="AGK53" s="762">
        <f t="shared" ref="AGK53:AGK54" si="431">AGI53*(1+3.5%)</f>
        <v>99609131828.486435</v>
      </c>
      <c r="AGM53" s="762">
        <f t="shared" ref="AGM53:AGM54" si="432">AGK53*(1+3.5%)</f>
        <v>103095451442.48346</v>
      </c>
      <c r="AGO53" s="762">
        <f t="shared" ref="AGO53:AGO54" si="433">AGM53*(1+3.5%)</f>
        <v>106703792242.97037</v>
      </c>
      <c r="AGQ53" s="762">
        <f t="shared" ref="AGQ53:AGQ54" si="434">AGO53*(1+3.5%)</f>
        <v>110438424971.47432</v>
      </c>
      <c r="AGS53" s="762">
        <f t="shared" ref="AGS53:AGS54" si="435">AGQ53*(1+3.5%)</f>
        <v>114303769845.47591</v>
      </c>
      <c r="AGU53" s="762">
        <f t="shared" ref="AGU53:AGU54" si="436">AGS53*(1+3.5%)</f>
        <v>118304401790.06755</v>
      </c>
      <c r="AGW53" s="762">
        <f t="shared" ref="AGW53:AGW54" si="437">AGU53*(1+3.5%)</f>
        <v>122445055852.71991</v>
      </c>
      <c r="AGY53" s="762">
        <f t="shared" ref="AGY53:AGY54" si="438">AGW53*(1+3.5%)</f>
        <v>126730632807.56509</v>
      </c>
      <c r="AHA53" s="762">
        <f t="shared" ref="AHA53:AHA54" si="439">AGY53*(1+3.5%)</f>
        <v>131166204955.82986</v>
      </c>
      <c r="AHC53" s="762">
        <f t="shared" ref="AHC53:AHC54" si="440">AHA53*(1+3.5%)</f>
        <v>135757022129.28391</v>
      </c>
      <c r="AHE53" s="762">
        <f t="shared" ref="AHE53:AHE54" si="441">AHC53*(1+3.5%)</f>
        <v>140508517903.80884</v>
      </c>
      <c r="AHG53" s="762">
        <f t="shared" ref="AHG53:AHG54" si="442">AHE53*(1+3.5%)</f>
        <v>145426316030.44214</v>
      </c>
      <c r="AHI53" s="762">
        <f t="shared" ref="AHI53:AHI54" si="443">AHG53*(1+3.5%)</f>
        <v>150516237091.5076</v>
      </c>
      <c r="AHK53" s="762">
        <f t="shared" ref="AHK53:AHK54" si="444">AHI53*(1+3.5%)</f>
        <v>155784305389.71036</v>
      </c>
      <c r="AHM53" s="762">
        <f t="shared" ref="AHM53:AHM54" si="445">AHK53*(1+3.5%)</f>
        <v>161236756078.35022</v>
      </c>
      <c r="AHO53" s="762">
        <f t="shared" ref="AHO53:AHO54" si="446">AHM53*(1+3.5%)</f>
        <v>166880042541.09247</v>
      </c>
      <c r="AHQ53" s="762">
        <f t="shared" ref="AHQ53:AHQ54" si="447">AHO53*(1+3.5%)</f>
        <v>172720844030.0307</v>
      </c>
      <c r="AHS53" s="762">
        <f t="shared" ref="AHS53:AHS54" si="448">AHQ53*(1+3.5%)</f>
        <v>178766073571.08176</v>
      </c>
      <c r="AHU53" s="762">
        <f t="shared" ref="AHU53:AHU54" si="449">AHS53*(1+3.5%)</f>
        <v>185022886146.06961</v>
      </c>
      <c r="AHW53" s="762">
        <f t="shared" ref="AHW53:AHW54" si="450">AHU53*(1+3.5%)</f>
        <v>191498687161.18204</v>
      </c>
      <c r="AHY53" s="762">
        <f t="shared" ref="AHY53:AHY54" si="451">AHW53*(1+3.5%)</f>
        <v>198201141211.82339</v>
      </c>
      <c r="AIA53" s="762">
        <f t="shared" ref="AIA53:AIA54" si="452">AHY53*(1+3.5%)</f>
        <v>205138181154.23718</v>
      </c>
      <c r="AIC53" s="762">
        <f t="shared" ref="AIC53:AIC54" si="453">AIA53*(1+3.5%)</f>
        <v>212318017494.63547</v>
      </c>
      <c r="AIE53" s="762">
        <f t="shared" ref="AIE53:AIE54" si="454">AIC53*(1+3.5%)</f>
        <v>219749148106.94769</v>
      </c>
      <c r="AIG53" s="762">
        <f t="shared" ref="AIG53:AIG54" si="455">AIE53*(1+3.5%)</f>
        <v>227440368290.69086</v>
      </c>
      <c r="AII53" s="762">
        <f t="shared" ref="AII53:AII54" si="456">AIG53*(1+3.5%)</f>
        <v>235400781180.86502</v>
      </c>
      <c r="AIK53" s="762">
        <f t="shared" ref="AIK53:AIK54" si="457">AII53*(1+3.5%)</f>
        <v>243639808522.19528</v>
      </c>
      <c r="AIM53" s="762">
        <f t="shared" ref="AIM53:AIM54" si="458">AIK53*(1+3.5%)</f>
        <v>252167201820.47211</v>
      </c>
      <c r="AIO53" s="762">
        <f t="shared" ref="AIO53:AIO54" si="459">AIM53*(1+3.5%)</f>
        <v>260993053884.1886</v>
      </c>
      <c r="AIQ53" s="762">
        <f t="shared" ref="AIQ53:AIQ54" si="460">AIO53*(1+3.5%)</f>
        <v>270127810770.13519</v>
      </c>
      <c r="AIS53" s="762">
        <f t="shared" ref="AIS53:AIS54" si="461">AIQ53*(1+3.5%)</f>
        <v>279582284147.0899</v>
      </c>
      <c r="AIU53" s="762">
        <f t="shared" ref="AIU53:AIU54" si="462">AIS53*(1+3.5%)</f>
        <v>289367664092.23804</v>
      </c>
      <c r="AIW53" s="762">
        <f t="shared" ref="AIW53:AIW54" si="463">AIU53*(1+3.5%)</f>
        <v>299495532335.46637</v>
      </c>
      <c r="AIY53" s="762">
        <f t="shared" ref="AIY53:AIY54" si="464">AIW53*(1+3.5%)</f>
        <v>309977875967.20764</v>
      </c>
      <c r="AJA53" s="762">
        <f t="shared" ref="AJA53:AJA54" si="465">AIY53*(1+3.5%)</f>
        <v>320827101626.05988</v>
      </c>
      <c r="AJC53" s="762">
        <f t="shared" ref="AJC53:AJC54" si="466">AJA53*(1+3.5%)</f>
        <v>332056050182.97192</v>
      </c>
      <c r="AJE53" s="762">
        <f t="shared" ref="AJE53:AJE54" si="467">AJC53*(1+3.5%)</f>
        <v>343678011939.37592</v>
      </c>
      <c r="AJG53" s="762">
        <f t="shared" ref="AJG53:AJG54" si="468">AJE53*(1+3.5%)</f>
        <v>355706742357.25403</v>
      </c>
      <c r="AJI53" s="762">
        <f t="shared" ref="AJI53:AJI54" si="469">AJG53*(1+3.5%)</f>
        <v>368156478339.75787</v>
      </c>
      <c r="AJK53" s="762">
        <f t="shared" ref="AJK53:AJK54" si="470">AJI53*(1+3.5%)</f>
        <v>381041955081.64935</v>
      </c>
      <c r="AJM53" s="762">
        <f t="shared" ref="AJM53:AJM54" si="471">AJK53*(1+3.5%)</f>
        <v>394378423509.50708</v>
      </c>
      <c r="AJO53" s="762">
        <f t="shared" ref="AJO53:AJO54" si="472">AJM53*(1+3.5%)</f>
        <v>408181668332.33978</v>
      </c>
      <c r="AJQ53" s="762">
        <f t="shared" ref="AJQ53:AJQ54" si="473">AJO53*(1+3.5%)</f>
        <v>422468026723.97162</v>
      </c>
      <c r="AJS53" s="762">
        <f t="shared" ref="AJS53:AJS54" si="474">AJQ53*(1+3.5%)</f>
        <v>437254407659.31061</v>
      </c>
      <c r="AJU53" s="762">
        <f t="shared" ref="AJU53:AJU54" si="475">AJS53*(1+3.5%)</f>
        <v>452558311927.38647</v>
      </c>
      <c r="AJW53" s="762">
        <f t="shared" ref="AJW53:AJW54" si="476">AJU53*(1+3.5%)</f>
        <v>468397852844.84497</v>
      </c>
      <c r="AJY53" s="762">
        <f t="shared" ref="AJY53:AJY54" si="477">AJW53*(1+3.5%)</f>
        <v>484791777694.41449</v>
      </c>
      <c r="AKA53" s="762">
        <f t="shared" ref="AKA53:AKA54" si="478">AJY53*(1+3.5%)</f>
        <v>501759489913.71893</v>
      </c>
      <c r="AKC53" s="762">
        <f t="shared" ref="AKC53:AKC54" si="479">AKA53*(1+3.5%)</f>
        <v>519321072060.69904</v>
      </c>
      <c r="AKE53" s="762">
        <f t="shared" ref="AKE53:AKE54" si="480">AKC53*(1+3.5%)</f>
        <v>537497309582.82349</v>
      </c>
      <c r="AKG53" s="762">
        <f t="shared" ref="AKG53:AKG54" si="481">AKE53*(1+3.5%)</f>
        <v>556309715418.22229</v>
      </c>
      <c r="AKI53" s="762">
        <f t="shared" ref="AKI53:AKI54" si="482">AKG53*(1+3.5%)</f>
        <v>575780555457.85999</v>
      </c>
      <c r="AKK53" s="762">
        <f t="shared" ref="AKK53:AKK54" si="483">AKI53*(1+3.5%)</f>
        <v>595932874898.88501</v>
      </c>
      <c r="AKM53" s="762">
        <f t="shared" ref="AKM53:AKM54" si="484">AKK53*(1+3.5%)</f>
        <v>616790525520.34595</v>
      </c>
      <c r="AKO53" s="762">
        <f t="shared" ref="AKO53:AKO54" si="485">AKM53*(1+3.5%)</f>
        <v>638378193913.55798</v>
      </c>
      <c r="AKQ53" s="762">
        <f t="shared" ref="AKQ53:AKQ54" si="486">AKO53*(1+3.5%)</f>
        <v>660721430700.53247</v>
      </c>
      <c r="AKS53" s="762">
        <f t="shared" ref="AKS53:AKS54" si="487">AKQ53*(1+3.5%)</f>
        <v>683846680775.05103</v>
      </c>
      <c r="AKU53" s="762">
        <f t="shared" ref="AKU53:AKU54" si="488">AKS53*(1+3.5%)</f>
        <v>707781314602.17773</v>
      </c>
      <c r="AKW53" s="762">
        <f t="shared" ref="AKW53:AKW54" si="489">AKU53*(1+3.5%)</f>
        <v>732553660613.25391</v>
      </c>
      <c r="AKY53" s="762">
        <f t="shared" ref="AKY53:AKY54" si="490">AKW53*(1+3.5%)</f>
        <v>758193038734.71777</v>
      </c>
      <c r="ALA53" s="762">
        <f t="shared" ref="ALA53:ALA54" si="491">AKY53*(1+3.5%)</f>
        <v>784729795090.43286</v>
      </c>
      <c r="ALC53" s="762">
        <f t="shared" ref="ALC53:ALC54" si="492">ALA53*(1+3.5%)</f>
        <v>812195337918.5979</v>
      </c>
      <c r="ALE53" s="762">
        <f t="shared" ref="ALE53:ALE54" si="493">ALC53*(1+3.5%)</f>
        <v>840622174745.74878</v>
      </c>
      <c r="ALG53" s="762">
        <f t="shared" ref="ALG53:ALG54" si="494">ALE53*(1+3.5%)</f>
        <v>870043950861.84998</v>
      </c>
      <c r="ALI53" s="762">
        <f t="shared" ref="ALI53:ALI54" si="495">ALG53*(1+3.5%)</f>
        <v>900495489142.01465</v>
      </c>
      <c r="ALK53" s="762">
        <f t="shared" ref="ALK53:ALK54" si="496">ALI53*(1+3.5%)</f>
        <v>932012831261.98511</v>
      </c>
      <c r="ALM53" s="762">
        <f t="shared" ref="ALM53:ALM54" si="497">ALK53*(1+3.5%)</f>
        <v>964633280356.15454</v>
      </c>
      <c r="ALO53" s="762">
        <f t="shared" ref="ALO53:ALO54" si="498">ALM53*(1+3.5%)</f>
        <v>998395445168.61987</v>
      </c>
      <c r="ALQ53" s="762">
        <f t="shared" ref="ALQ53:ALQ54" si="499">ALO53*(1+3.5%)</f>
        <v>1033339285749.5215</v>
      </c>
      <c r="ALS53" s="762">
        <f t="shared" ref="ALS53:ALS54" si="500">ALQ53*(1+3.5%)</f>
        <v>1069506160750.7546</v>
      </c>
      <c r="ALU53" s="762">
        <f t="shared" ref="ALU53:ALU54" si="501">ALS53*(1+3.5%)</f>
        <v>1106938876377.031</v>
      </c>
      <c r="ALW53" s="762">
        <f t="shared" ref="ALW53:ALW54" si="502">ALU53*(1+3.5%)</f>
        <v>1145681737050.2271</v>
      </c>
      <c r="ALY53" s="762">
        <f t="shared" ref="ALY53:ALY54" si="503">ALW53*(1+3.5%)</f>
        <v>1185780597846.9849</v>
      </c>
      <c r="AMA53" s="762">
        <f t="shared" ref="AMA53:AMA54" si="504">ALY53*(1+3.5%)</f>
        <v>1227282918771.6292</v>
      </c>
      <c r="AMC53" s="762">
        <f t="shared" ref="AMC53:AMC54" si="505">AMA53*(1+3.5%)</f>
        <v>1270237820928.636</v>
      </c>
      <c r="AME53" s="762">
        <f t="shared" ref="AME53:AME54" si="506">AMC53*(1+3.5%)</f>
        <v>1314696144661.1382</v>
      </c>
      <c r="AMG53" s="762">
        <f t="shared" ref="AMG53:AMG54" si="507">AME53*(1+3.5%)</f>
        <v>1360710509724.2778</v>
      </c>
      <c r="AMI53" s="762">
        <f t="shared" ref="AMI53:AMI54" si="508">AMG53*(1+3.5%)</f>
        <v>1408335377564.6274</v>
      </c>
      <c r="AMK53" s="762">
        <f t="shared" ref="AMK53:AMK54" si="509">AMI53*(1+3.5%)</f>
        <v>1457627115779.3894</v>
      </c>
      <c r="AMM53" s="762">
        <f t="shared" ref="AMM53:AMM54" si="510">AMK53*(1+3.5%)</f>
        <v>1508644064831.668</v>
      </c>
      <c r="AMO53" s="762">
        <f t="shared" ref="AMO53:AMO54" si="511">AMM53*(1+3.5%)</f>
        <v>1561446607100.7761</v>
      </c>
      <c r="AMQ53" s="762">
        <f t="shared" ref="AMQ53:AMQ54" si="512">AMO53*(1+3.5%)</f>
        <v>1616097238349.3032</v>
      </c>
      <c r="AMS53" s="762">
        <f t="shared" ref="AMS53:AMS54" si="513">AMQ53*(1+3.5%)</f>
        <v>1672660641691.5288</v>
      </c>
      <c r="AMU53" s="762">
        <f t="shared" ref="AMU53:AMU54" si="514">AMS53*(1+3.5%)</f>
        <v>1731203764150.7322</v>
      </c>
      <c r="AMW53" s="762">
        <f t="shared" ref="AMW53:AMW54" si="515">AMU53*(1+3.5%)</f>
        <v>1791795895896.0076</v>
      </c>
      <c r="AMY53" s="762">
        <f t="shared" ref="AMY53:AMY54" si="516">AMW53*(1+3.5%)</f>
        <v>1854508752252.3677</v>
      </c>
      <c r="ANA53" s="762">
        <f t="shared" ref="ANA53:ANA54" si="517">AMY53*(1+3.5%)</f>
        <v>1919416558581.2004</v>
      </c>
      <c r="ANC53" s="762">
        <f t="shared" ref="ANC53:ANC54" si="518">ANA53*(1+3.5%)</f>
        <v>1986596138131.5422</v>
      </c>
      <c r="ANE53" s="762">
        <f t="shared" ref="ANE53:ANE54" si="519">ANC53*(1+3.5%)</f>
        <v>2056127002966.146</v>
      </c>
      <c r="ANG53" s="762">
        <f t="shared" ref="ANG53:ANG54" si="520">ANE53*(1+3.5%)</f>
        <v>2128091448069.9609</v>
      </c>
      <c r="ANI53" s="762">
        <f t="shared" ref="ANI53:ANI54" si="521">ANG53*(1+3.5%)</f>
        <v>2202574648752.4092</v>
      </c>
      <c r="ANK53" s="762">
        <f t="shared" ref="ANK53:ANK54" si="522">ANI53*(1+3.5%)</f>
        <v>2279664761458.7432</v>
      </c>
      <c r="ANM53" s="762">
        <f t="shared" ref="ANM53:ANM54" si="523">ANK53*(1+3.5%)</f>
        <v>2359453028109.7988</v>
      </c>
      <c r="ANO53" s="762">
        <f t="shared" ref="ANO53:ANO54" si="524">ANM53*(1+3.5%)</f>
        <v>2442033884093.6416</v>
      </c>
      <c r="ANQ53" s="762">
        <f t="shared" ref="ANQ53:ANQ54" si="525">ANO53*(1+3.5%)</f>
        <v>2527505070036.9189</v>
      </c>
      <c r="ANS53" s="762">
        <f t="shared" ref="ANS53:ANS54" si="526">ANQ53*(1+3.5%)</f>
        <v>2615967747488.2109</v>
      </c>
      <c r="ANU53" s="762">
        <f t="shared" ref="ANU53:ANU54" si="527">ANS53*(1+3.5%)</f>
        <v>2707526618650.2983</v>
      </c>
      <c r="ANW53" s="762">
        <f t="shared" ref="ANW53:ANW54" si="528">ANU53*(1+3.5%)</f>
        <v>2802290050303.0586</v>
      </c>
      <c r="ANY53" s="762">
        <f t="shared" ref="ANY53:ANY54" si="529">ANW53*(1+3.5%)</f>
        <v>2900370202063.6655</v>
      </c>
      <c r="AOA53" s="762">
        <f t="shared" ref="AOA53:AOA54" si="530">ANY53*(1+3.5%)</f>
        <v>3001883159135.8936</v>
      </c>
      <c r="AOC53" s="762">
        <f t="shared" ref="AOC53:AOC54" si="531">AOA53*(1+3.5%)</f>
        <v>3106949069705.6494</v>
      </c>
      <c r="AOE53" s="762">
        <f t="shared" ref="AOE53:AOE54" si="532">AOC53*(1+3.5%)</f>
        <v>3215692287145.3467</v>
      </c>
      <c r="AOG53" s="762">
        <f t="shared" ref="AOG53:AOG54" si="533">AOE53*(1+3.5%)</f>
        <v>3328241517195.4336</v>
      </c>
      <c r="AOI53" s="762">
        <f t="shared" ref="AOI53:AOI54" si="534">AOG53*(1+3.5%)</f>
        <v>3444729970297.2734</v>
      </c>
      <c r="AOK53" s="762">
        <f t="shared" ref="AOK53:AOK54" si="535">AOI53*(1+3.5%)</f>
        <v>3565295519257.6777</v>
      </c>
      <c r="AOM53" s="762">
        <f t="shared" ref="AOM53:AOM54" si="536">AOK53*(1+3.5%)</f>
        <v>3690080862431.6963</v>
      </c>
      <c r="AOO53" s="762">
        <f t="shared" ref="AOO53:AOO54" si="537">AOM53*(1+3.5%)</f>
        <v>3819233692616.8052</v>
      </c>
      <c r="AOQ53" s="762">
        <f t="shared" ref="AOQ53:AOQ54" si="538">AOO53*(1+3.5%)</f>
        <v>3952906871858.3931</v>
      </c>
      <c r="AOS53" s="762">
        <f t="shared" ref="AOS53:AOS54" si="539">AOQ53*(1+3.5%)</f>
        <v>4091258612373.4365</v>
      </c>
      <c r="AOU53" s="762">
        <f t="shared" ref="AOU53:AOU54" si="540">AOS53*(1+3.5%)</f>
        <v>4234452663806.5063</v>
      </c>
      <c r="AOW53" s="762">
        <f t="shared" ref="AOW53:AOW54" si="541">AOU53*(1+3.5%)</f>
        <v>4382658507039.7339</v>
      </c>
      <c r="AOY53" s="762">
        <f t="shared" ref="AOY53:AOY54" si="542">AOW53*(1+3.5%)</f>
        <v>4536051554786.124</v>
      </c>
      <c r="APA53" s="762">
        <f t="shared" ref="APA53:APA54" si="543">AOY53*(1+3.5%)</f>
        <v>4694813359203.6377</v>
      </c>
      <c r="APC53" s="762">
        <f t="shared" ref="APC53:APC54" si="544">APA53*(1+3.5%)</f>
        <v>4859131826775.7646</v>
      </c>
      <c r="APE53" s="762">
        <f t="shared" ref="APE53:APE54" si="545">APC53*(1+3.5%)</f>
        <v>5029201440712.916</v>
      </c>
      <c r="APG53" s="762">
        <f t="shared" ref="APG53:APG54" si="546">APE53*(1+3.5%)</f>
        <v>5205223491137.8672</v>
      </c>
      <c r="API53" s="762">
        <f t="shared" ref="API53:API54" si="547">APG53*(1+3.5%)</f>
        <v>5387406313327.6924</v>
      </c>
      <c r="APK53" s="762">
        <f t="shared" ref="APK53:APK54" si="548">API53*(1+3.5%)</f>
        <v>5575965534294.1611</v>
      </c>
      <c r="APM53" s="762">
        <f t="shared" ref="APM53:APM54" si="549">APK53*(1+3.5%)</f>
        <v>5771124327994.4561</v>
      </c>
      <c r="APO53" s="762">
        <f t="shared" ref="APO53:APO54" si="550">APM53*(1+3.5%)</f>
        <v>5973113679474.2617</v>
      </c>
      <c r="APQ53" s="762">
        <f t="shared" ref="APQ53:APQ54" si="551">APO53*(1+3.5%)</f>
        <v>6182172658255.8604</v>
      </c>
      <c r="APS53" s="762">
        <f t="shared" ref="APS53:APS54" si="552">APQ53*(1+3.5%)</f>
        <v>6398548701294.8154</v>
      </c>
      <c r="APU53" s="762">
        <f t="shared" ref="APU53:APU54" si="553">APS53*(1+3.5%)</f>
        <v>6622497905840.1338</v>
      </c>
      <c r="APW53" s="762">
        <f t="shared" ref="APW53:APW54" si="554">APU53*(1+3.5%)</f>
        <v>6854285332544.5381</v>
      </c>
      <c r="APY53" s="762">
        <f t="shared" ref="APY53:APY54" si="555">APW53*(1+3.5%)</f>
        <v>7094185319183.5967</v>
      </c>
      <c r="AQA53" s="762">
        <f t="shared" ref="AQA53:AQA54" si="556">APY53*(1+3.5%)</f>
        <v>7342481805355.0225</v>
      </c>
      <c r="AQC53" s="762">
        <f t="shared" ref="AQC53:AQC54" si="557">AQA53*(1+3.5%)</f>
        <v>7599468668542.4473</v>
      </c>
      <c r="AQE53" s="762">
        <f t="shared" ref="AQE53:AQE54" si="558">AQC53*(1+3.5%)</f>
        <v>7865450071941.4326</v>
      </c>
      <c r="AQG53" s="762">
        <f t="shared" ref="AQG53:AQG54" si="559">AQE53*(1+3.5%)</f>
        <v>8140740824459.3818</v>
      </c>
      <c r="AQI53" s="762">
        <f t="shared" ref="AQI53:AQI54" si="560">AQG53*(1+3.5%)</f>
        <v>8425666753315.46</v>
      </c>
      <c r="AQK53" s="762">
        <f t="shared" ref="AQK53:AQK54" si="561">AQI53*(1+3.5%)</f>
        <v>8720565089681.5</v>
      </c>
      <c r="AQM53" s="762">
        <f t="shared" ref="AQM53:AQM54" si="562">AQK53*(1+3.5%)</f>
        <v>9025784867820.3516</v>
      </c>
      <c r="AQO53" s="762">
        <f t="shared" ref="AQO53:AQO54" si="563">AQM53*(1+3.5%)</f>
        <v>9341687338194.0625</v>
      </c>
      <c r="AQQ53" s="762">
        <f t="shared" ref="AQQ53:AQQ54" si="564">AQO53*(1+3.5%)</f>
        <v>9668646395030.8535</v>
      </c>
      <c r="AQS53" s="762">
        <f t="shared" ref="AQS53:AQS54" si="565">AQQ53*(1+3.5%)</f>
        <v>10007049018856.932</v>
      </c>
      <c r="AQU53" s="762">
        <f t="shared" ref="AQU53:AQU54" si="566">AQS53*(1+3.5%)</f>
        <v>10357295734516.924</v>
      </c>
      <c r="AQW53" s="762">
        <f t="shared" ref="AQW53:AQW54" si="567">AQU53*(1+3.5%)</f>
        <v>10719801085225.016</v>
      </c>
      <c r="AQY53" s="762">
        <f t="shared" ref="AQY53:AQY54" si="568">AQW53*(1+3.5%)</f>
        <v>11094994123207.891</v>
      </c>
      <c r="ARA53" s="762">
        <f t="shared" ref="ARA53:ARA54" si="569">AQY53*(1+3.5%)</f>
        <v>11483318917520.166</v>
      </c>
      <c r="ARC53" s="762">
        <f t="shared" ref="ARC53:ARC54" si="570">ARA53*(1+3.5%)</f>
        <v>11885235079633.371</v>
      </c>
      <c r="ARE53" s="762">
        <f t="shared" ref="ARE53:ARE54" si="571">ARC53*(1+3.5%)</f>
        <v>12301218307420.539</v>
      </c>
      <c r="ARG53" s="762">
        <f t="shared" ref="ARG53:ARG54" si="572">ARE53*(1+3.5%)</f>
        <v>12731760948180.258</v>
      </c>
      <c r="ARI53" s="762">
        <f t="shared" ref="ARI53:ARI54" si="573">ARG53*(1+3.5%)</f>
        <v>13177372581366.566</v>
      </c>
      <c r="ARK53" s="762">
        <f t="shared" ref="ARK53:ARK54" si="574">ARI53*(1+3.5%)</f>
        <v>13638580621714.395</v>
      </c>
      <c r="ARM53" s="762">
        <f t="shared" ref="ARM53:ARM54" si="575">ARK53*(1+3.5%)</f>
        <v>14115930943474.396</v>
      </c>
      <c r="ARO53" s="762">
        <f t="shared" ref="ARO53:ARO54" si="576">ARM53*(1+3.5%)</f>
        <v>14609988526496</v>
      </c>
      <c r="ARQ53" s="762">
        <f t="shared" ref="ARQ53:ARQ54" si="577">ARO53*(1+3.5%)</f>
        <v>15121338124923.359</v>
      </c>
      <c r="ARS53" s="762">
        <f t="shared" ref="ARS53:ARS54" si="578">ARQ53*(1+3.5%)</f>
        <v>15650584959295.676</v>
      </c>
      <c r="ARU53" s="762">
        <f t="shared" ref="ARU53:ARU54" si="579">ARS53*(1+3.5%)</f>
        <v>16198355432871.023</v>
      </c>
      <c r="ARW53" s="762">
        <f t="shared" ref="ARW53:ARW54" si="580">ARU53*(1+3.5%)</f>
        <v>16765297873021.508</v>
      </c>
      <c r="ARY53" s="762">
        <f t="shared" ref="ARY53:ARY54" si="581">ARW53*(1+3.5%)</f>
        <v>17352083298577.26</v>
      </c>
      <c r="ASA53" s="762">
        <f t="shared" ref="ASA53:ASA54" si="582">ARY53*(1+3.5%)</f>
        <v>17959406214027.461</v>
      </c>
      <c r="ASC53" s="762">
        <f t="shared" ref="ASC53:ASC54" si="583">ASA53*(1+3.5%)</f>
        <v>18587985431518.422</v>
      </c>
      <c r="ASE53" s="762">
        <f t="shared" ref="ASE53:ASE54" si="584">ASC53*(1+3.5%)</f>
        <v>19238564921621.566</v>
      </c>
      <c r="ASG53" s="762">
        <f t="shared" ref="ASG53:ASG54" si="585">ASE53*(1+3.5%)</f>
        <v>19911914693878.32</v>
      </c>
      <c r="ASI53" s="762">
        <f t="shared" ref="ASI53:ASI54" si="586">ASG53*(1+3.5%)</f>
        <v>20608831708164.059</v>
      </c>
      <c r="ASK53" s="762">
        <f t="shared" ref="ASK53:ASK54" si="587">ASI53*(1+3.5%)</f>
        <v>21330140817949.801</v>
      </c>
      <c r="ASM53" s="762">
        <f t="shared" ref="ASM53:ASM54" si="588">ASK53*(1+3.5%)</f>
        <v>22076695746578.043</v>
      </c>
      <c r="ASO53" s="762">
        <f t="shared" ref="ASO53:ASO54" si="589">ASM53*(1+3.5%)</f>
        <v>22849380097708.273</v>
      </c>
      <c r="ASQ53" s="762">
        <f t="shared" ref="ASQ53:ASQ54" si="590">ASO53*(1+3.5%)</f>
        <v>23649108401128.063</v>
      </c>
      <c r="ASS53" s="762">
        <f t="shared" ref="ASS53:ASS54" si="591">ASQ53*(1+3.5%)</f>
        <v>24476827195167.543</v>
      </c>
      <c r="ASU53" s="762">
        <f t="shared" ref="ASU53:ASU54" si="592">ASS53*(1+3.5%)</f>
        <v>25333516146998.406</v>
      </c>
      <c r="ASW53" s="762">
        <f t="shared" ref="ASW53:ASW54" si="593">ASU53*(1+3.5%)</f>
        <v>26220189212143.348</v>
      </c>
      <c r="ASY53" s="762">
        <f t="shared" ref="ASY53:ASY54" si="594">ASW53*(1+3.5%)</f>
        <v>27137895834568.363</v>
      </c>
      <c r="ATA53" s="762">
        <f t="shared" ref="ATA53:ATA54" si="595">ASY53*(1+3.5%)</f>
        <v>28087722188778.254</v>
      </c>
      <c r="ATC53" s="762">
        <f t="shared" ref="ATC53:ATC54" si="596">ATA53*(1+3.5%)</f>
        <v>29070792465385.492</v>
      </c>
      <c r="ATE53" s="762">
        <f t="shared" ref="ATE53:ATE54" si="597">ATC53*(1+3.5%)</f>
        <v>30088270201673.98</v>
      </c>
      <c r="ATG53" s="762">
        <f t="shared" ref="ATG53:ATG54" si="598">ATE53*(1+3.5%)</f>
        <v>31141359658732.566</v>
      </c>
      <c r="ATI53" s="762">
        <f t="shared" ref="ATI53:ATI54" si="599">ATG53*(1+3.5%)</f>
        <v>32231307246788.203</v>
      </c>
      <c r="ATK53" s="762">
        <f t="shared" ref="ATK53:ATK54" si="600">ATI53*(1+3.5%)</f>
        <v>33359403000425.789</v>
      </c>
      <c r="ATM53" s="762">
        <f t="shared" ref="ATM53:ATM54" si="601">ATK53*(1+3.5%)</f>
        <v>34526982105440.688</v>
      </c>
      <c r="ATO53" s="762">
        <f t="shared" ref="ATO53:ATO54" si="602">ATM53*(1+3.5%)</f>
        <v>35735426479131.109</v>
      </c>
      <c r="ATQ53" s="762">
        <f t="shared" ref="ATQ53:ATQ54" si="603">ATO53*(1+3.5%)</f>
        <v>36986166405900.695</v>
      </c>
      <c r="ATS53" s="762">
        <f t="shared" ref="ATS53:ATS54" si="604">ATQ53*(1+3.5%)</f>
        <v>38280682230107.219</v>
      </c>
      <c r="ATU53" s="762">
        <f t="shared" ref="ATU53:ATU54" si="605">ATS53*(1+3.5%)</f>
        <v>39620506108160.969</v>
      </c>
      <c r="ATW53" s="762">
        <f t="shared" ref="ATW53:ATW54" si="606">ATU53*(1+3.5%)</f>
        <v>41007223821946.602</v>
      </c>
      <c r="ATY53" s="762">
        <f t="shared" ref="ATY53:ATY54" si="607">ATW53*(1+3.5%)</f>
        <v>42442476655714.727</v>
      </c>
      <c r="AUA53" s="762">
        <f t="shared" ref="AUA53:AUA54" si="608">ATY53*(1+3.5%)</f>
        <v>43927963338664.742</v>
      </c>
      <c r="AUC53" s="762">
        <f t="shared" ref="AUC53:AUC54" si="609">AUA53*(1+3.5%)</f>
        <v>45465442055518.008</v>
      </c>
      <c r="AUE53" s="762">
        <f t="shared" ref="AUE53:AUE54" si="610">AUC53*(1+3.5%)</f>
        <v>47056732527461.133</v>
      </c>
      <c r="AUG53" s="762">
        <f t="shared" ref="AUG53:AUG54" si="611">AUE53*(1+3.5%)</f>
        <v>48703718165922.266</v>
      </c>
      <c r="AUI53" s="762">
        <f t="shared" ref="AUI53:AUI54" si="612">AUG53*(1+3.5%)</f>
        <v>50408348301729.539</v>
      </c>
      <c r="AUK53" s="762">
        <f t="shared" ref="AUK53:AUK54" si="613">AUI53*(1+3.5%)</f>
        <v>52172640492290.07</v>
      </c>
      <c r="AUM53" s="762">
        <f t="shared" ref="AUM53:AUM54" si="614">AUK53*(1+3.5%)</f>
        <v>53998682909520.219</v>
      </c>
      <c r="AUO53" s="762">
        <f t="shared" ref="AUO53:AUO54" si="615">AUM53*(1+3.5%)</f>
        <v>55888636811353.422</v>
      </c>
      <c r="AUQ53" s="762">
        <f t="shared" ref="AUQ53:AUQ54" si="616">AUO53*(1+3.5%)</f>
        <v>57844739099750.789</v>
      </c>
      <c r="AUS53" s="762">
        <f t="shared" ref="AUS53:AUS54" si="617">AUQ53*(1+3.5%)</f>
        <v>59869304968242.063</v>
      </c>
      <c r="AUU53" s="762">
        <f t="shared" ref="AUU53:AUU54" si="618">AUS53*(1+3.5%)</f>
        <v>61964730642130.531</v>
      </c>
      <c r="AUW53" s="762">
        <f t="shared" ref="AUW53:AUW54" si="619">AUU53*(1+3.5%)</f>
        <v>64133496214605.094</v>
      </c>
      <c r="AUY53" s="762">
        <f t="shared" ref="AUY53:AUY54" si="620">AUW53*(1+3.5%)</f>
        <v>66378168582116.266</v>
      </c>
      <c r="AVA53" s="762">
        <f t="shared" ref="AVA53:AVA54" si="621">AUY53*(1+3.5%)</f>
        <v>68701404482490.328</v>
      </c>
      <c r="AVC53" s="762">
        <f t="shared" ref="AVC53:AVC54" si="622">AVA53*(1+3.5%)</f>
        <v>71105953639377.484</v>
      </c>
      <c r="AVE53" s="762">
        <f t="shared" ref="AVE53:AVE54" si="623">AVC53*(1+3.5%)</f>
        <v>73594662016755.688</v>
      </c>
      <c r="AVG53" s="762">
        <f t="shared" ref="AVG53:AVG54" si="624">AVE53*(1+3.5%)</f>
        <v>76170475187342.125</v>
      </c>
      <c r="AVI53" s="762">
        <f t="shared" ref="AVI53:AVI54" si="625">AVG53*(1+3.5%)</f>
        <v>78836441818899.094</v>
      </c>
      <c r="AVK53" s="762">
        <f t="shared" ref="AVK53:AVK54" si="626">AVI53*(1+3.5%)</f>
        <v>81595717282560.563</v>
      </c>
      <c r="AVM53" s="762">
        <f t="shared" ref="AVM53:AVM54" si="627">AVK53*(1+3.5%)</f>
        <v>84451567387450.172</v>
      </c>
      <c r="AVO53" s="762">
        <f t="shared" ref="AVO53:AVO54" si="628">AVM53*(1+3.5%)</f>
        <v>87407372246010.922</v>
      </c>
      <c r="AVQ53" s="762">
        <f t="shared" ref="AVQ53:AVQ54" si="629">AVO53*(1+3.5%)</f>
        <v>90466630274621.297</v>
      </c>
      <c r="AVS53" s="762">
        <f t="shared" ref="AVS53:AVS54" si="630">AVQ53*(1+3.5%)</f>
        <v>93632962334233.031</v>
      </c>
      <c r="AVU53" s="762">
        <f t="shared" ref="AVU53:AVU54" si="631">AVS53*(1+3.5%)</f>
        <v>96910116015931.188</v>
      </c>
      <c r="AVW53" s="762">
        <f t="shared" ref="AVW53:AVW54" si="632">AVU53*(1+3.5%)</f>
        <v>100301970076488.77</v>
      </c>
      <c r="AVY53" s="762">
        <f t="shared" ref="AVY53:AVY54" si="633">AVW53*(1+3.5%)</f>
        <v>103812539029165.86</v>
      </c>
      <c r="AWA53" s="762">
        <f t="shared" ref="AWA53:AWA54" si="634">AVY53*(1+3.5%)</f>
        <v>107445977895186.66</v>
      </c>
      <c r="AWC53" s="762">
        <f t="shared" ref="AWC53:AWC54" si="635">AWA53*(1+3.5%)</f>
        <v>111206587121518.19</v>
      </c>
      <c r="AWE53" s="762">
        <f t="shared" ref="AWE53:AWE54" si="636">AWC53*(1+3.5%)</f>
        <v>115098817670771.31</v>
      </c>
      <c r="AWG53" s="762">
        <f t="shared" ref="AWG53:AWG54" si="637">AWE53*(1+3.5%)</f>
        <v>119127276289248.3</v>
      </c>
      <c r="AWI53" s="762">
        <f t="shared" ref="AWI53:AWI54" si="638">AWG53*(1+3.5%)</f>
        <v>123296730959371.98</v>
      </c>
      <c r="AWK53" s="762">
        <f t="shared" ref="AWK53:AWK54" si="639">AWI53*(1+3.5%)</f>
        <v>127612116542950</v>
      </c>
      <c r="AWM53" s="762">
        <f t="shared" ref="AWM53:AWM54" si="640">AWK53*(1+3.5%)</f>
        <v>132078540621953.23</v>
      </c>
      <c r="AWO53" s="762">
        <f t="shared" ref="AWO53:AWO54" si="641">AWM53*(1+3.5%)</f>
        <v>136701289543721.59</v>
      </c>
      <c r="AWQ53" s="762">
        <f t="shared" ref="AWQ53:AWQ54" si="642">AWO53*(1+3.5%)</f>
        <v>141485834677751.84</v>
      </c>
      <c r="AWS53" s="762">
        <f t="shared" ref="AWS53:AWS54" si="643">AWQ53*(1+3.5%)</f>
        <v>146437838891473.16</v>
      </c>
      <c r="AWU53" s="762">
        <f t="shared" ref="AWU53:AWU54" si="644">AWS53*(1+3.5%)</f>
        <v>151563163252674.72</v>
      </c>
      <c r="AWW53" s="762">
        <f t="shared" ref="AWW53:AWW54" si="645">AWU53*(1+3.5%)</f>
        <v>156867873966518.31</v>
      </c>
      <c r="AWY53" s="762">
        <f t="shared" ref="AWY53:AWY54" si="646">AWW53*(1+3.5%)</f>
        <v>162358249555346.44</v>
      </c>
      <c r="AXA53" s="762">
        <f t="shared" ref="AXA53:AXA54" si="647">AWY53*(1+3.5%)</f>
        <v>168040788289783.56</v>
      </c>
      <c r="AXC53" s="762">
        <f t="shared" ref="AXC53:AXC54" si="648">AXA53*(1+3.5%)</f>
        <v>173922215879925.97</v>
      </c>
      <c r="AXE53" s="762">
        <f t="shared" ref="AXE53:AXE54" si="649">AXC53*(1+3.5%)</f>
        <v>180009493435723.38</v>
      </c>
      <c r="AXG53" s="762">
        <f t="shared" ref="AXG53:AXG54" si="650">AXE53*(1+3.5%)</f>
        <v>186309825705973.69</v>
      </c>
      <c r="AXI53" s="762">
        <f t="shared" ref="AXI53:AXI54" si="651">AXG53*(1+3.5%)</f>
        <v>192830669605682.75</v>
      </c>
      <c r="AXK53" s="762">
        <f t="shared" ref="AXK53:AXK54" si="652">AXI53*(1+3.5%)</f>
        <v>199579743041881.63</v>
      </c>
      <c r="AXM53" s="762">
        <f t="shared" ref="AXM53:AXM54" si="653">AXK53*(1+3.5%)</f>
        <v>206565034048347.47</v>
      </c>
      <c r="AXO53" s="762">
        <f t="shared" ref="AXO53:AXO54" si="654">AXM53*(1+3.5%)</f>
        <v>213794810240039.63</v>
      </c>
      <c r="AXQ53" s="762">
        <f t="shared" ref="AXQ53:AXQ54" si="655">AXO53*(1+3.5%)</f>
        <v>221277628598441</v>
      </c>
      <c r="AXS53" s="762">
        <f t="shared" ref="AXS53:AXS54" si="656">AXQ53*(1+3.5%)</f>
        <v>229022345599386.41</v>
      </c>
      <c r="AXU53" s="762">
        <f t="shared" ref="AXU53:AXU54" si="657">AXS53*(1+3.5%)</f>
        <v>237038127695364.91</v>
      </c>
      <c r="AXW53" s="762">
        <f t="shared" ref="AXW53:AXW54" si="658">AXU53*(1+3.5%)</f>
        <v>245334462164702.66</v>
      </c>
      <c r="AXY53" s="762">
        <f t="shared" ref="AXY53:AXY54" si="659">AXW53*(1+3.5%)</f>
        <v>253921168340467.22</v>
      </c>
      <c r="AYA53" s="762">
        <f t="shared" ref="AYA53:AYA54" si="660">AXY53*(1+3.5%)</f>
        <v>262808409232383.56</v>
      </c>
      <c r="AYC53" s="762">
        <f t="shared" ref="AYC53:AYC54" si="661">AYA53*(1+3.5%)</f>
        <v>272006703555516.97</v>
      </c>
      <c r="AYE53" s="762">
        <f t="shared" ref="AYE53:AYE54" si="662">AYC53*(1+3.5%)</f>
        <v>281526938179960.06</v>
      </c>
      <c r="AYG53" s="762">
        <f t="shared" ref="AYG53:AYG54" si="663">AYE53*(1+3.5%)</f>
        <v>291380381016258.63</v>
      </c>
      <c r="AYI53" s="762">
        <f t="shared" ref="AYI53:AYI54" si="664">AYG53*(1+3.5%)</f>
        <v>301578694351827.63</v>
      </c>
      <c r="AYK53" s="762">
        <f t="shared" ref="AYK53:AYK54" si="665">AYI53*(1+3.5%)</f>
        <v>312133948654141.56</v>
      </c>
      <c r="AYM53" s="762">
        <f t="shared" ref="AYM53:AYM54" si="666">AYK53*(1+3.5%)</f>
        <v>323058636857036.5</v>
      </c>
      <c r="AYO53" s="762">
        <f t="shared" ref="AYO53:AYO54" si="667">AYM53*(1+3.5%)</f>
        <v>334365689147032.75</v>
      </c>
      <c r="AYQ53" s="762">
        <f t="shared" ref="AYQ53:AYQ54" si="668">AYO53*(1+3.5%)</f>
        <v>346068488267178.88</v>
      </c>
      <c r="AYS53" s="762">
        <f t="shared" ref="AYS53:AYS54" si="669">AYQ53*(1+3.5%)</f>
        <v>358180885356530.13</v>
      </c>
      <c r="AYU53" s="762">
        <f t="shared" ref="AYU53:AYU54" si="670">AYS53*(1+3.5%)</f>
        <v>370717216344008.63</v>
      </c>
      <c r="AYW53" s="762">
        <f t="shared" ref="AYW53:AYW54" si="671">AYU53*(1+3.5%)</f>
        <v>383692318916048.88</v>
      </c>
      <c r="AYY53" s="762">
        <f t="shared" ref="AYY53:AYY54" si="672">AYW53*(1+3.5%)</f>
        <v>397121550078110.56</v>
      </c>
      <c r="AZA53" s="762">
        <f t="shared" ref="AZA53:AZA54" si="673">AYY53*(1+3.5%)</f>
        <v>411020804330844.38</v>
      </c>
      <c r="AZC53" s="762">
        <f t="shared" ref="AZC53:AZC54" si="674">AZA53*(1+3.5%)</f>
        <v>425406532482423.88</v>
      </c>
      <c r="AZE53" s="762">
        <f t="shared" ref="AZE53:AZE54" si="675">AZC53*(1+3.5%)</f>
        <v>440295761119308.69</v>
      </c>
      <c r="AZG53" s="762">
        <f t="shared" ref="AZG53:AZG54" si="676">AZE53*(1+3.5%)</f>
        <v>455706112758484.44</v>
      </c>
      <c r="AZI53" s="762">
        <f t="shared" ref="AZI53:AZI54" si="677">AZG53*(1+3.5%)</f>
        <v>471655826705031.38</v>
      </c>
      <c r="AZK53" s="762">
        <f t="shared" ref="AZK53:AZK54" si="678">AZI53*(1+3.5%)</f>
        <v>488163780639707.44</v>
      </c>
      <c r="AZM53" s="762">
        <f t="shared" ref="AZM53:AZM54" si="679">AZK53*(1+3.5%)</f>
        <v>505249512962097.19</v>
      </c>
      <c r="AZO53" s="762">
        <f t="shared" ref="AZO53:AZO54" si="680">AZM53*(1+3.5%)</f>
        <v>522933245915770.56</v>
      </c>
      <c r="AZQ53" s="762">
        <f t="shared" ref="AZQ53:AZQ54" si="681">AZO53*(1+3.5%)</f>
        <v>541235909522822.5</v>
      </c>
      <c r="AZS53" s="762">
        <f t="shared" ref="AZS53:AZS54" si="682">AZQ53*(1+3.5%)</f>
        <v>560179166356121.25</v>
      </c>
      <c r="AZU53" s="762">
        <f t="shared" ref="AZU53:AZU54" si="683">AZS53*(1+3.5%)</f>
        <v>579785437178585.5</v>
      </c>
      <c r="AZW53" s="762">
        <f t="shared" ref="AZW53:AZW54" si="684">AZU53*(1+3.5%)</f>
        <v>600077927479836</v>
      </c>
      <c r="AZY53" s="762">
        <f t="shared" ref="AZY53:AZY54" si="685">AZW53*(1+3.5%)</f>
        <v>621080654941630.25</v>
      </c>
      <c r="BAA53" s="762">
        <f t="shared" ref="BAA53:BAA54" si="686">AZY53*(1+3.5%)</f>
        <v>642818477864587.25</v>
      </c>
      <c r="BAC53" s="762">
        <f t="shared" ref="BAC53:BAC54" si="687">BAA53*(1+3.5%)</f>
        <v>665317124589847.75</v>
      </c>
      <c r="BAE53" s="762">
        <f t="shared" ref="BAE53:BAE54" si="688">BAC53*(1+3.5%)</f>
        <v>688603223950492.38</v>
      </c>
      <c r="BAG53" s="762">
        <f t="shared" ref="BAG53:BAG54" si="689">BAE53*(1+3.5%)</f>
        <v>712704336788759.5</v>
      </c>
      <c r="BAI53" s="762">
        <f t="shared" ref="BAI53:BAI54" si="690">BAG53*(1+3.5%)</f>
        <v>737648988576366</v>
      </c>
      <c r="BAK53" s="762">
        <f t="shared" ref="BAK53:BAK54" si="691">BAI53*(1+3.5%)</f>
        <v>763466703176538.75</v>
      </c>
      <c r="BAM53" s="762">
        <f t="shared" ref="BAM53:BAM54" si="692">BAK53*(1+3.5%)</f>
        <v>790188037787717.5</v>
      </c>
      <c r="BAO53" s="762">
        <f t="shared" ref="BAO53:BAO54" si="693">BAM53*(1+3.5%)</f>
        <v>817844619110287.5</v>
      </c>
      <c r="BAQ53" s="762">
        <f t="shared" ref="BAQ53:BAQ54" si="694">BAO53*(1+3.5%)</f>
        <v>846469180779147.5</v>
      </c>
      <c r="BAS53" s="762">
        <f t="shared" ref="BAS53:BAS54" si="695">BAQ53*(1+3.5%)</f>
        <v>876095602106417.63</v>
      </c>
      <c r="BAU53" s="762">
        <f t="shared" ref="BAU53:BAU54" si="696">BAS53*(1+3.5%)</f>
        <v>906758948180142.13</v>
      </c>
      <c r="BAW53" s="762">
        <f t="shared" ref="BAW53:BAW54" si="697">BAU53*(1+3.5%)</f>
        <v>938495511366447</v>
      </c>
      <c r="BAY53" s="762">
        <f t="shared" ref="BAY53:BAY54" si="698">BAW53*(1+3.5%)</f>
        <v>971342854264272.63</v>
      </c>
      <c r="BBA53" s="762">
        <f t="shared" ref="BBA53:BBA54" si="699">BAY53*(1+3.5%)</f>
        <v>1005339854163522.1</v>
      </c>
      <c r="BBC53" s="762">
        <f t="shared" ref="BBC53:BBC54" si="700">BBA53*(1+3.5%)</f>
        <v>1040526749059245.4</v>
      </c>
      <c r="BBE53" s="762">
        <f t="shared" ref="BBE53:BBE54" si="701">BBC53*(1+3.5%)</f>
        <v>1076945185276318.9</v>
      </c>
      <c r="BBG53" s="762">
        <f t="shared" ref="BBG53:BBG54" si="702">BBE53*(1+3.5%)</f>
        <v>1114638266760990</v>
      </c>
      <c r="BBI53" s="762">
        <f t="shared" ref="BBI53:BBI54" si="703">BBG53*(1+3.5%)</f>
        <v>1153650606097624.5</v>
      </c>
      <c r="BBK53" s="762">
        <f t="shared" ref="BBK53:BBK54" si="704">BBI53*(1+3.5%)</f>
        <v>1194028377311041.3</v>
      </c>
      <c r="BBM53" s="762">
        <f t="shared" ref="BBM53:BBM54" si="705">BBK53*(1+3.5%)</f>
        <v>1235819370516927.5</v>
      </c>
      <c r="BBO53" s="762">
        <f t="shared" ref="BBO53:BBO54" si="706">BBM53*(1+3.5%)</f>
        <v>1279073048485019.8</v>
      </c>
      <c r="BBQ53" s="762">
        <f t="shared" ref="BBQ53:BBQ54" si="707">BBO53*(1+3.5%)</f>
        <v>1323840605181995.3</v>
      </c>
      <c r="BBS53" s="762">
        <f t="shared" ref="BBS53:BBS54" si="708">BBQ53*(1+3.5%)</f>
        <v>1370175026363365</v>
      </c>
      <c r="BBU53" s="762">
        <f t="shared" ref="BBU53:BBU54" si="709">BBS53*(1+3.5%)</f>
        <v>1418131152286082.8</v>
      </c>
      <c r="BBW53" s="762">
        <f t="shared" ref="BBW53:BBW54" si="710">BBU53*(1+3.5%)</f>
        <v>1467765742616095.5</v>
      </c>
      <c r="BBY53" s="762">
        <f t="shared" ref="BBY53:BBY54" si="711">BBW53*(1+3.5%)</f>
        <v>1519137543607658.8</v>
      </c>
      <c r="BCA53" s="762">
        <f t="shared" ref="BCA53:BCA54" si="712">BBY53*(1+3.5%)</f>
        <v>1572307357633926.8</v>
      </c>
      <c r="BCC53" s="762">
        <f t="shared" ref="BCC53:BCC54" si="713">BCA53*(1+3.5%)</f>
        <v>1627338115151114</v>
      </c>
      <c r="BCE53" s="762">
        <f t="shared" ref="BCE53:BCE54" si="714">BCC53*(1+3.5%)</f>
        <v>1684294949181402.8</v>
      </c>
      <c r="BCG53" s="762">
        <f t="shared" ref="BCG53:BCG54" si="715">BCE53*(1+3.5%)</f>
        <v>1743245272402751.8</v>
      </c>
      <c r="BCI53" s="762">
        <f t="shared" ref="BCI53:BCI54" si="716">BCG53*(1+3.5%)</f>
        <v>1804258856936848</v>
      </c>
      <c r="BCK53" s="762">
        <f t="shared" ref="BCK53:BCK54" si="717">BCI53*(1+3.5%)</f>
        <v>1867407916929637.5</v>
      </c>
      <c r="BCM53" s="762">
        <f t="shared" ref="BCM53:BCM54" si="718">BCK53*(1+3.5%)</f>
        <v>1932767194022174.8</v>
      </c>
      <c r="BCO53" s="762">
        <f t="shared" ref="BCO53:BCO54" si="719">BCM53*(1+3.5%)</f>
        <v>2000414045812950.8</v>
      </c>
      <c r="BCQ53" s="762">
        <f t="shared" ref="BCQ53:BCQ54" si="720">BCO53*(1+3.5%)</f>
        <v>2070428537416403.8</v>
      </c>
      <c r="BCS53" s="762">
        <f t="shared" ref="BCS53:BCS54" si="721">BCQ53*(1+3.5%)</f>
        <v>2142893536225977.8</v>
      </c>
      <c r="BCU53" s="762">
        <f t="shared" ref="BCU53:BCU54" si="722">BCS53*(1+3.5%)</f>
        <v>2217894809993886.8</v>
      </c>
      <c r="BCW53" s="762">
        <f t="shared" ref="BCW53:BCW54" si="723">BCU53*(1+3.5%)</f>
        <v>2295521128343672.5</v>
      </c>
      <c r="BCY53" s="762">
        <f t="shared" ref="BCY53:BCY54" si="724">BCW53*(1+3.5%)</f>
        <v>2375864367835701</v>
      </c>
      <c r="BDA53" s="762">
        <f t="shared" ref="BDA53:BDA54" si="725">BCY53*(1+3.5%)</f>
        <v>2459019620709950.5</v>
      </c>
      <c r="BDC53" s="762">
        <f t="shared" ref="BDC53:BDC54" si="726">BDA53*(1+3.5%)</f>
        <v>2545085307434798.5</v>
      </c>
      <c r="BDE53" s="762">
        <f t="shared" ref="BDE53:BDE54" si="727">BDC53*(1+3.5%)</f>
        <v>2634163293195016</v>
      </c>
      <c r="BDG53" s="762">
        <f t="shared" ref="BDG53:BDG54" si="728">BDE53*(1+3.5%)</f>
        <v>2726359008456841.5</v>
      </c>
      <c r="BDI53" s="762">
        <f t="shared" ref="BDI53:BDI54" si="729">BDG53*(1+3.5%)</f>
        <v>2821781573752830.5</v>
      </c>
      <c r="BDK53" s="762">
        <f t="shared" ref="BDK53:BDK54" si="730">BDI53*(1+3.5%)</f>
        <v>2920543928834179.5</v>
      </c>
      <c r="BDM53" s="762">
        <f t="shared" ref="BDM53:BDM54" si="731">BDK53*(1+3.5%)</f>
        <v>3022762966343375.5</v>
      </c>
      <c r="BDO53" s="762">
        <f t="shared" ref="BDO53:BDO54" si="732">BDM53*(1+3.5%)</f>
        <v>3128559670165393.5</v>
      </c>
      <c r="BDQ53" s="762">
        <f t="shared" ref="BDQ53:BDQ54" si="733">BDO53*(1+3.5%)</f>
        <v>3238059258621182</v>
      </c>
      <c r="BDS53" s="762">
        <f t="shared" ref="BDS53:BDS54" si="734">BDQ53*(1+3.5%)</f>
        <v>3351391332672923</v>
      </c>
      <c r="BDU53" s="762">
        <f t="shared" ref="BDU53:BDU54" si="735">BDS53*(1+3.5%)</f>
        <v>3468690029316475</v>
      </c>
      <c r="BDW53" s="762">
        <f t="shared" ref="BDW53:BDW54" si="736">BDU53*(1+3.5%)</f>
        <v>3590094180342551.5</v>
      </c>
      <c r="BDY53" s="762">
        <f t="shared" ref="BDY53:BDY54" si="737">BDW53*(1+3.5%)</f>
        <v>3715747476654540.5</v>
      </c>
      <c r="BEA53" s="762">
        <f t="shared" ref="BEA53:BEA54" si="738">BDY53*(1+3.5%)</f>
        <v>3845798638337449</v>
      </c>
      <c r="BEC53" s="762">
        <f t="shared" ref="BEC53:BEC54" si="739">BEA53*(1+3.5%)</f>
        <v>3980401590679259.5</v>
      </c>
      <c r="BEE53" s="762">
        <f t="shared" ref="BEE53:BEE54" si="740">BEC53*(1+3.5%)</f>
        <v>4119715646353033.5</v>
      </c>
      <c r="BEG53" s="762">
        <f t="shared" ref="BEG53:BEG54" si="741">BEE53*(1+3.5%)</f>
        <v>4263905693975389.5</v>
      </c>
      <c r="BEI53" s="762">
        <f t="shared" ref="BEI53:BEI54" si="742">BEG53*(1+3.5%)</f>
        <v>4413142393264528</v>
      </c>
      <c r="BEK53" s="762">
        <f t="shared" ref="BEK53:BEK54" si="743">BEI53*(1+3.5%)</f>
        <v>4567602377028786</v>
      </c>
      <c r="BEM53" s="762">
        <f t="shared" ref="BEM53:BEM54" si="744">BEK53*(1+3.5%)</f>
        <v>4727468460224793</v>
      </c>
      <c r="BEO53" s="762">
        <f t="shared" ref="BEO53:BEO54" si="745">BEM53*(1+3.5%)</f>
        <v>4892929856332660</v>
      </c>
      <c r="BEQ53" s="762">
        <f t="shared" ref="BEQ53:BEQ54" si="746">BEO53*(1+3.5%)</f>
        <v>5064182401304303</v>
      </c>
      <c r="BES53" s="762">
        <f t="shared" ref="BES53:BES54" si="747">BEQ53*(1+3.5%)</f>
        <v>5241428785349953</v>
      </c>
      <c r="BEU53" s="762">
        <f t="shared" ref="BEU53:BEU54" si="748">BES53*(1+3.5%)</f>
        <v>5424878792837201</v>
      </c>
      <c r="BEW53" s="762">
        <f t="shared" ref="BEW53:BEW54" si="749">BEU53*(1+3.5%)</f>
        <v>5614749550586503</v>
      </c>
      <c r="BEY53" s="762">
        <f t="shared" ref="BEY53:BEY54" si="750">BEW53*(1+3.5%)</f>
        <v>5811265784857030</v>
      </c>
      <c r="BFA53" s="762">
        <f t="shared" ref="BFA53:BFA54" si="751">BEY53*(1+3.5%)</f>
        <v>6014660087327026</v>
      </c>
      <c r="BFC53" s="762">
        <f t="shared" ref="BFC53:BFC54" si="752">BFA53*(1+3.5%)</f>
        <v>6225173190383471</v>
      </c>
      <c r="BFE53" s="762">
        <f t="shared" ref="BFE53:BFE54" si="753">BFC53*(1+3.5%)</f>
        <v>6443054252046892</v>
      </c>
      <c r="BFG53" s="762">
        <f t="shared" ref="BFG53:BFG54" si="754">BFE53*(1+3.5%)</f>
        <v>6668561150868533</v>
      </c>
      <c r="BFI53" s="762">
        <f t="shared" ref="BFI53:BFI54" si="755">BFG53*(1+3.5%)</f>
        <v>6901960791148931</v>
      </c>
      <c r="BFK53" s="762">
        <f t="shared" ref="BFK53:BFK54" si="756">BFI53*(1+3.5%)</f>
        <v>7143529418839143</v>
      </c>
      <c r="BFM53" s="762">
        <f t="shared" ref="BFM53:BFM54" si="757">BFK53*(1+3.5%)</f>
        <v>7393552948498512</v>
      </c>
      <c r="BFO53" s="762">
        <f t="shared" ref="BFO53:BFO54" si="758">BFM53*(1+3.5%)</f>
        <v>7652327301695959</v>
      </c>
      <c r="BFQ53" s="762">
        <f t="shared" ref="BFQ53:BFQ54" si="759">BFO53*(1+3.5%)</f>
        <v>7920158757255317</v>
      </c>
      <c r="BFS53" s="762">
        <f t="shared" ref="BFS53:BFS54" si="760">BFQ53*(1+3.5%)</f>
        <v>8197364313759252</v>
      </c>
      <c r="BFU53" s="762">
        <f t="shared" ref="BFU53:BFU54" si="761">BFS53*(1+3.5%)</f>
        <v>8484272064740825</v>
      </c>
      <c r="BFW53" s="762">
        <f t="shared" ref="BFW53:BFW54" si="762">BFU53*(1+3.5%)</f>
        <v>8781221587006753</v>
      </c>
      <c r="BFY53" s="762">
        <f t="shared" ref="BFY53:BFY54" si="763">BFW53*(1+3.5%)</f>
        <v>9088564342551988</v>
      </c>
      <c r="BGA53" s="762">
        <f t="shared" ref="BGA53:BGA54" si="764">BFY53*(1+3.5%)</f>
        <v>9406664094541306</v>
      </c>
      <c r="BGC53" s="762">
        <f t="shared" ref="BGC53:BGC54" si="765">BGA53*(1+3.5%)</f>
        <v>9735897337850250</v>
      </c>
      <c r="BGE53" s="762">
        <f t="shared" ref="BGE53:BGE54" si="766">BGC53*(1+3.5%)</f>
        <v>1.0076653744675008E+16</v>
      </c>
      <c r="BGG53" s="762">
        <f t="shared" ref="BGG53:BGG54" si="767">BGE53*(1+3.5%)</f>
        <v>1.0429336625738632E+16</v>
      </c>
      <c r="BGI53" s="762">
        <f t="shared" ref="BGI53:BGI54" si="768">BGG53*(1+3.5%)</f>
        <v>1.0794363407639484E+16</v>
      </c>
      <c r="BGK53" s="762">
        <f t="shared" ref="BGK53:BGK54" si="769">BGI53*(1+3.5%)</f>
        <v>1.1172166126906866E+16</v>
      </c>
      <c r="BGM53" s="762">
        <f t="shared" ref="BGM53:BGM54" si="770">BGK53*(1+3.5%)</f>
        <v>1.1563191941348606E+16</v>
      </c>
      <c r="BGO53" s="762">
        <f t="shared" ref="BGO53:BGO54" si="771">BGM53*(1+3.5%)</f>
        <v>1.1967903659295806E+16</v>
      </c>
      <c r="BGQ53" s="762">
        <f t="shared" ref="BGQ53:BGQ54" si="772">BGO53*(1+3.5%)</f>
        <v>1.2386780287371158E+16</v>
      </c>
      <c r="BGS53" s="762">
        <f t="shared" ref="BGS53:BGS54" si="773">BGQ53*(1+3.5%)</f>
        <v>1.2820317597429148E+16</v>
      </c>
      <c r="BGU53" s="762">
        <f t="shared" ref="BGU53:BGU54" si="774">BGS53*(1+3.5%)</f>
        <v>1.3269028713339168E+16</v>
      </c>
      <c r="BGW53" s="762">
        <f t="shared" ref="BGW53:BGW54" si="775">BGU53*(1+3.5%)</f>
        <v>1.3733444718306038E+16</v>
      </c>
      <c r="BGY53" s="762">
        <f t="shared" ref="BGY53:BGY54" si="776">BGW53*(1+3.5%)</f>
        <v>1.4214115283446748E+16</v>
      </c>
      <c r="BHA53" s="762">
        <f t="shared" ref="BHA53:BHA54" si="777">BGY53*(1+3.5%)</f>
        <v>1.4711609318367384E+16</v>
      </c>
      <c r="BHC53" s="762">
        <f t="shared" ref="BHC53:BHC54" si="778">BHA53*(1+3.5%)</f>
        <v>1.5226515644510242E+16</v>
      </c>
      <c r="BHE53" s="762">
        <f t="shared" ref="BHE53:BHE54" si="779">BHC53*(1+3.5%)</f>
        <v>1.57594436920681E+16</v>
      </c>
      <c r="BHG53" s="762">
        <f t="shared" ref="BHG53:BHG54" si="780">BHE53*(1+3.5%)</f>
        <v>1.6311024221290482E+16</v>
      </c>
      <c r="BHI53" s="762">
        <f t="shared" ref="BHI53:BHI54" si="781">BHG53*(1+3.5%)</f>
        <v>1.6881910069035648E+16</v>
      </c>
      <c r="BHK53" s="762">
        <f t="shared" ref="BHK53:BHK54" si="782">BHI53*(1+3.5%)</f>
        <v>1.7472776921451894E+16</v>
      </c>
      <c r="BHM53" s="762">
        <f t="shared" ref="BHM53:BHM54" si="783">BHK53*(1+3.5%)</f>
        <v>1.8084324113702708E+16</v>
      </c>
      <c r="BHO53" s="762">
        <f t="shared" ref="BHO53:BHO54" si="784">BHM53*(1+3.5%)</f>
        <v>1.87172754576823E+16</v>
      </c>
      <c r="BHQ53" s="762">
        <f t="shared" ref="BHQ53:BHQ54" si="785">BHO53*(1+3.5%)</f>
        <v>1.937238009870118E+16</v>
      </c>
      <c r="BHS53" s="762">
        <f t="shared" ref="BHS53:BHS54" si="786">BHQ53*(1+3.5%)</f>
        <v>2.005041340215572E+16</v>
      </c>
      <c r="BHU53" s="762">
        <f t="shared" ref="BHU53:BHU54" si="787">BHS53*(1+3.5%)</f>
        <v>2.0752177871231168E+16</v>
      </c>
      <c r="BHW53" s="762">
        <f t="shared" ref="BHW53:BHW54" si="788">BHU53*(1+3.5%)</f>
        <v>2.1478504096724256E+16</v>
      </c>
      <c r="BHY53" s="762">
        <f t="shared" ref="BHY53:BHY54" si="789">BHW53*(1+3.5%)</f>
        <v>2.2230251740109604E+16</v>
      </c>
      <c r="BIA53" s="762">
        <f t="shared" ref="BIA53:BIA54" si="790">BHY53*(1+3.5%)</f>
        <v>2.300831055101344E+16</v>
      </c>
      <c r="BIC53" s="762">
        <f t="shared" ref="BIC53:BIC54" si="791">BIA53*(1+3.5%)</f>
        <v>2.3813601420298908E+16</v>
      </c>
      <c r="BIE53" s="762">
        <f t="shared" ref="BIE53:BIE54" si="792">BIC53*(1+3.5%)</f>
        <v>2.4647077470009368E+16</v>
      </c>
      <c r="BIG53" s="762">
        <f t="shared" ref="BIG53:BIG54" si="793">BIE53*(1+3.5%)</f>
        <v>2.5509725181459692E+16</v>
      </c>
      <c r="BII53" s="762">
        <f t="shared" ref="BII53:BII54" si="794">BIG53*(1+3.5%)</f>
        <v>2.640256556281078E+16</v>
      </c>
      <c r="BIK53" s="762">
        <f t="shared" ref="BIK53:BIK54" si="795">BII53*(1+3.5%)</f>
        <v>2.7326655357509156E+16</v>
      </c>
      <c r="BIM53" s="762">
        <f t="shared" ref="BIM53:BIM54" si="796">BIK53*(1+3.5%)</f>
        <v>2.8283088295021976E+16</v>
      </c>
      <c r="BIO53" s="762">
        <f t="shared" ref="BIO53:BIO54" si="797">BIM53*(1+3.5%)</f>
        <v>2.9272996385347744E+16</v>
      </c>
      <c r="BIQ53" s="762">
        <f t="shared" ref="BIQ53:BIQ54" si="798">BIO53*(1+3.5%)</f>
        <v>3.0297551258834912E+16</v>
      </c>
      <c r="BIS53" s="762">
        <f t="shared" ref="BIS53:BIS54" si="799">BIQ53*(1+3.5%)</f>
        <v>3.1357965552894132E+16</v>
      </c>
      <c r="BIU53" s="762">
        <f t="shared" ref="BIU53:BIU54" si="800">BIS53*(1+3.5%)</f>
        <v>3.2455494347245424E+16</v>
      </c>
      <c r="BIW53" s="762">
        <f t="shared" ref="BIW53:BIW54" si="801">BIU53*(1+3.5%)</f>
        <v>3.3591436649399012E+16</v>
      </c>
      <c r="BIY53" s="762">
        <f t="shared" ref="BIY53:BIY54" si="802">BIW53*(1+3.5%)</f>
        <v>3.4767136932127976E+16</v>
      </c>
      <c r="BJA53" s="762">
        <f t="shared" ref="BJA53:BJA54" si="803">BIY53*(1+3.5%)</f>
        <v>3.5983986724752452E+16</v>
      </c>
      <c r="BJC53" s="762">
        <f t="shared" ref="BJC53:BJC54" si="804">BJA53*(1+3.5%)</f>
        <v>3.7243426260118784E+16</v>
      </c>
      <c r="BJE53" s="762">
        <f t="shared" ref="BJE53:BJE54" si="805">BJC53*(1+3.5%)</f>
        <v>3.8546946179222936E+16</v>
      </c>
      <c r="BJG53" s="762">
        <f t="shared" ref="BJG53:BJG54" si="806">BJE53*(1+3.5%)</f>
        <v>3.9896089295495736E+16</v>
      </c>
      <c r="BJI53" s="762">
        <f t="shared" ref="BJI53:BJI54" si="807">BJG53*(1+3.5%)</f>
        <v>4.129245242083808E+16</v>
      </c>
      <c r="BJK53" s="762">
        <f t="shared" ref="BJK53:BJK54" si="808">BJI53*(1+3.5%)</f>
        <v>4.2737688255567408E+16</v>
      </c>
      <c r="BJM53" s="762">
        <f t="shared" ref="BJM53:BJM54" si="809">BJK53*(1+3.5%)</f>
        <v>4.4233507344512264E+16</v>
      </c>
      <c r="BJO53" s="762">
        <f t="shared" ref="BJO53:BJO54" si="810">BJM53*(1+3.5%)</f>
        <v>4.5781680101570192E+16</v>
      </c>
      <c r="BJQ53" s="762">
        <f t="shared" ref="BJQ53:BJQ54" si="811">BJO53*(1+3.5%)</f>
        <v>4.7384038905125144E+16</v>
      </c>
      <c r="BJS53" s="762">
        <f t="shared" ref="BJS53:BJS54" si="812">BJQ53*(1+3.5%)</f>
        <v>4.904248026680452E+16</v>
      </c>
      <c r="BJU53" s="762">
        <f t="shared" ref="BJU53:BJU54" si="813">BJS53*(1+3.5%)</f>
        <v>5.0758967076142672E+16</v>
      </c>
      <c r="BJW53" s="762">
        <f t="shared" ref="BJW53:BJW54" si="814">BJU53*(1+3.5%)</f>
        <v>5.2535530923807664E+16</v>
      </c>
      <c r="BJY53" s="762">
        <f t="shared" ref="BJY53:BJY54" si="815">BJW53*(1+3.5%)</f>
        <v>5.4374274506140928E+16</v>
      </c>
      <c r="BKA53" s="762">
        <f t="shared" ref="BKA53:BKA54" si="816">BJY53*(1+3.5%)</f>
        <v>5.6277374113855856E+16</v>
      </c>
      <c r="BKC53" s="762">
        <f t="shared" ref="BKC53:BKC54" si="817">BKA53*(1+3.5%)</f>
        <v>5.8247082207840808E+16</v>
      </c>
      <c r="BKE53" s="762">
        <f t="shared" ref="BKE53:BKE54" si="818">BKC53*(1+3.5%)</f>
        <v>6.0285730085115232E+16</v>
      </c>
      <c r="BKG53" s="762">
        <f t="shared" ref="BKG53:BKG54" si="819">BKE53*(1+3.5%)</f>
        <v>6.2395730638094264E+16</v>
      </c>
      <c r="BKI53" s="762">
        <f t="shared" ref="BKI53:BKI54" si="820">BKG53*(1+3.5%)</f>
        <v>6.457958121042756E+16</v>
      </c>
      <c r="BKK53" s="762">
        <f t="shared" ref="BKK53:BKK54" si="821">BKI53*(1+3.5%)</f>
        <v>6.683986655279252E+16</v>
      </c>
      <c r="BKM53" s="762">
        <f t="shared" ref="BKM53:BKM54" si="822">BKK53*(1+3.5%)</f>
        <v>6.9179261882140256E+16</v>
      </c>
      <c r="BKO53" s="762">
        <f t="shared" ref="BKO53:BKO54" si="823">BKM53*(1+3.5%)</f>
        <v>7.160053604801516E+16</v>
      </c>
      <c r="BKQ53" s="762">
        <f t="shared" ref="BKQ53:BKQ54" si="824">BKO53*(1+3.5%)</f>
        <v>7.410655480969568E+16</v>
      </c>
      <c r="BKS53" s="762">
        <f t="shared" ref="BKS53:BKS54" si="825">BKQ53*(1+3.5%)</f>
        <v>7.6700284228035024E+16</v>
      </c>
      <c r="BKU53" s="762">
        <f t="shared" ref="BKU53:BKU54" si="826">BKS53*(1+3.5%)</f>
        <v>7.938479417601624E+16</v>
      </c>
      <c r="BKW53" s="762">
        <f t="shared" ref="BKW53:BKW54" si="827">BKU53*(1+3.5%)</f>
        <v>8.21632619721768E+16</v>
      </c>
      <c r="BKY53" s="762">
        <f t="shared" ref="BKY53:BKY54" si="828">BKW53*(1+3.5%)</f>
        <v>8.5038976141202976E+16</v>
      </c>
      <c r="BLA53" s="762">
        <f t="shared" ref="BLA53:BLA54" si="829">BKY53*(1+3.5%)</f>
        <v>8.8015340306145072E+16</v>
      </c>
      <c r="BLC53" s="762">
        <f t="shared" ref="BLC53:BLC54" si="830">BLA53*(1+3.5%)</f>
        <v>9.1095877216860144E+16</v>
      </c>
      <c r="BLE53" s="762">
        <f t="shared" ref="BLE53:BLE54" si="831">BLC53*(1+3.5%)</f>
        <v>9.428423291945024E+16</v>
      </c>
      <c r="BLG53" s="762">
        <f t="shared" ref="BLG53:BLG54" si="832">BLE53*(1+3.5%)</f>
        <v>9.7584181071630992E+16</v>
      </c>
      <c r="BLI53" s="762">
        <f t="shared" ref="BLI53:BLI54" si="833">BLG53*(1+3.5%)</f>
        <v>1.0099962740913806E+17</v>
      </c>
      <c r="BLK53" s="762">
        <f t="shared" ref="BLK53:BLK54" si="834">BLI53*(1+3.5%)</f>
        <v>1.0453461436845789E+17</v>
      </c>
      <c r="BLM53" s="762">
        <f t="shared" ref="BLM53:BLM54" si="835">BLK53*(1+3.5%)</f>
        <v>1.081933258713539E+17</v>
      </c>
      <c r="BLO53" s="762">
        <f t="shared" ref="BLO53:BLO54" si="836">BLM53*(1+3.5%)</f>
        <v>1.1198009227685128E+17</v>
      </c>
      <c r="BLQ53" s="762">
        <f t="shared" ref="BLQ53:BLQ54" si="837">BLO53*(1+3.5%)</f>
        <v>1.1589939550654107E+17</v>
      </c>
      <c r="BLS53" s="762">
        <f t="shared" ref="BLS53:BLS54" si="838">BLQ53*(1+3.5%)</f>
        <v>1.1995587434927E+17</v>
      </c>
      <c r="BLU53" s="762">
        <f t="shared" ref="BLU53:BLU54" si="839">BLS53*(1+3.5%)</f>
        <v>1.2415432995149445E+17</v>
      </c>
      <c r="BLW53" s="762">
        <f t="shared" ref="BLW53:BLW54" si="840">BLU53*(1+3.5%)</f>
        <v>1.2849973149979674E+17</v>
      </c>
      <c r="BLY53" s="762">
        <f t="shared" ref="BLY53:BLY54" si="841">BLW53*(1+3.5%)</f>
        <v>1.3299722210228962E+17</v>
      </c>
      <c r="BMA53" s="762">
        <f t="shared" ref="BMA53:BMA54" si="842">BLY53*(1+3.5%)</f>
        <v>1.3765212487586974E+17</v>
      </c>
      <c r="BMC53" s="762">
        <f t="shared" ref="BMC53:BMC54" si="843">BMA53*(1+3.5%)</f>
        <v>1.4246994924652517E+17</v>
      </c>
      <c r="BME53" s="762">
        <f t="shared" ref="BME53:BME54" si="844">BMC53*(1+3.5%)</f>
        <v>1.4745639747015354E+17</v>
      </c>
      <c r="BMG53" s="762">
        <f t="shared" ref="BMG53:BMG54" si="845">BME53*(1+3.5%)</f>
        <v>1.526173713816089E+17</v>
      </c>
      <c r="BMI53" s="762">
        <f t="shared" ref="BMI53:BMI54" si="846">BMG53*(1+3.5%)</f>
        <v>1.5795897937996518E+17</v>
      </c>
      <c r="BMK53" s="762">
        <f t="shared" ref="BMK53:BMK54" si="847">BMI53*(1+3.5%)</f>
        <v>1.6348754365826397E+17</v>
      </c>
      <c r="BMM53" s="762">
        <f t="shared" ref="BMM53:BMM54" si="848">BMK53*(1+3.5%)</f>
        <v>1.692096076863032E+17</v>
      </c>
      <c r="BMO53" s="762">
        <f t="shared" ref="BMO53:BMO54" si="849">BMM53*(1+3.5%)</f>
        <v>1.7513194395532381E+17</v>
      </c>
      <c r="BMQ53" s="762">
        <f t="shared" ref="BMQ53:BMQ54" si="850">BMO53*(1+3.5%)</f>
        <v>1.8126156199376013E+17</v>
      </c>
      <c r="BMS53" s="762">
        <f t="shared" ref="BMS53:BMS54" si="851">BMQ53*(1+3.5%)</f>
        <v>1.8760571666354173E+17</v>
      </c>
      <c r="BMU53" s="762">
        <f t="shared" ref="BMU53:BMU54" si="852">BMS53*(1+3.5%)</f>
        <v>1.9417191674676566E+17</v>
      </c>
      <c r="BMW53" s="762">
        <f t="shared" ref="BMW53:BMW54" si="853">BMU53*(1+3.5%)</f>
        <v>2.0096793383290243E+17</v>
      </c>
      <c r="BMY53" s="762">
        <f t="shared" ref="BMY53:BMY54" si="854">BMW53*(1+3.5%)</f>
        <v>2.0800181151705402E+17</v>
      </c>
      <c r="BNA53" s="762">
        <f t="shared" ref="BNA53:BNA54" si="855">BMY53*(1+3.5%)</f>
        <v>2.1528187492015088E+17</v>
      </c>
      <c r="BNC53" s="762">
        <f t="shared" ref="BNC53:BNC54" si="856">BNA53*(1+3.5%)</f>
        <v>2.2281674054235613E+17</v>
      </c>
      <c r="BNE53" s="762">
        <f t="shared" ref="BNE53:BNE54" si="857">BNC53*(1+3.5%)</f>
        <v>2.3061532646133856E+17</v>
      </c>
      <c r="BNG53" s="762">
        <f t="shared" ref="BNG53:BNG54" si="858">BNE53*(1+3.5%)</f>
        <v>2.3868686288748538E+17</v>
      </c>
      <c r="BNI53" s="762">
        <f t="shared" ref="BNI53:BNI54" si="859">BNG53*(1+3.5%)</f>
        <v>2.4704090308854736E+17</v>
      </c>
      <c r="BNK53" s="762">
        <f t="shared" ref="BNK53:BNK54" si="860">BNI53*(1+3.5%)</f>
        <v>2.556873346966465E+17</v>
      </c>
      <c r="BNM53" s="762">
        <f t="shared" ref="BNM53:BNM54" si="861">BNK53*(1+3.5%)</f>
        <v>2.6463639141102909E+17</v>
      </c>
      <c r="BNO53" s="762">
        <f t="shared" ref="BNO53:BNO54" si="862">BNM53*(1+3.5%)</f>
        <v>2.7389866511041507E+17</v>
      </c>
      <c r="BNQ53" s="762">
        <f t="shared" ref="BNQ53:BNQ54" si="863">BNO53*(1+3.5%)</f>
        <v>2.8348511838927958E+17</v>
      </c>
      <c r="BNS53" s="762">
        <f t="shared" ref="BNS53:BNS54" si="864">BNQ53*(1+3.5%)</f>
        <v>2.9340709753290432E+17</v>
      </c>
      <c r="BNU53" s="762">
        <f t="shared" ref="BNU53:BNU54" si="865">BNS53*(1+3.5%)</f>
        <v>3.0367634594655597E+17</v>
      </c>
      <c r="BNW53" s="762">
        <f t="shared" ref="BNW53:BNW54" si="866">BNU53*(1+3.5%)</f>
        <v>3.1430501805468538E+17</v>
      </c>
      <c r="BNY53" s="762">
        <f t="shared" ref="BNY53:BNY54" si="867">BNW53*(1+3.5%)</f>
        <v>3.2530569368659936E+17</v>
      </c>
      <c r="BOA53" s="762">
        <f t="shared" ref="BOA53:BOA54" si="868">BNY53*(1+3.5%)</f>
        <v>3.3669139296563034E+17</v>
      </c>
      <c r="BOC53" s="762">
        <f t="shared" ref="BOC53:BOC54" si="869">BOA53*(1+3.5%)</f>
        <v>3.4847559171942739E+17</v>
      </c>
      <c r="BOE53" s="762">
        <f t="shared" ref="BOE53:BOE54" si="870">BOC53*(1+3.5%)</f>
        <v>3.606722374296073E+17</v>
      </c>
      <c r="BOG53" s="762">
        <f t="shared" ref="BOG53:BOG54" si="871">BOE53*(1+3.5%)</f>
        <v>3.7329576573964352E+17</v>
      </c>
      <c r="BOI53" s="762">
        <f t="shared" ref="BOI53:BOI54" si="872">BOG53*(1+3.5%)</f>
        <v>3.8636111754053101E+17</v>
      </c>
      <c r="BOK53" s="762">
        <f t="shared" ref="BOK53:BOK54" si="873">BOI53*(1+3.5%)</f>
        <v>3.9988375665444954E+17</v>
      </c>
      <c r="BOM53" s="762">
        <f t="shared" ref="BOM53:BOM54" si="874">BOK53*(1+3.5%)</f>
        <v>4.1387968813735526E+17</v>
      </c>
      <c r="BOO53" s="762">
        <f t="shared" ref="BOO53:BOO54" si="875">BOM53*(1+3.5%)</f>
        <v>4.2836547722216269E+17</v>
      </c>
      <c r="BOQ53" s="762">
        <f t="shared" ref="BOQ53:BOQ54" si="876">BOO53*(1+3.5%)</f>
        <v>4.4335826892493837E+17</v>
      </c>
      <c r="BOS53" s="762">
        <f t="shared" ref="BOS53:BOS54" si="877">BOQ53*(1+3.5%)</f>
        <v>4.5887580833731117E+17</v>
      </c>
      <c r="BOU53" s="762">
        <f t="shared" ref="BOU53:BOU54" si="878">BOS53*(1+3.5%)</f>
        <v>4.7493646162911699E+17</v>
      </c>
      <c r="BOW53" s="762">
        <f t="shared" ref="BOW53:BOW54" si="879">BOU53*(1+3.5%)</f>
        <v>4.9155923778613606E+17</v>
      </c>
      <c r="BOY53" s="762">
        <f t="shared" ref="BOY53:BOY54" si="880">BOW53*(1+3.5%)</f>
        <v>5.0876381110865082E+17</v>
      </c>
      <c r="BPA53" s="762">
        <f t="shared" ref="BPA53:BPA54" si="881">BOY53*(1+3.5%)</f>
        <v>5.2657054449745357E+17</v>
      </c>
      <c r="BPC53" s="762">
        <f t="shared" ref="BPC53:BPC54" si="882">BPA53*(1+3.5%)</f>
        <v>5.4500051355486438E+17</v>
      </c>
      <c r="BPE53" s="762">
        <f t="shared" ref="BPE53:BPE54" si="883">BPC53*(1+3.5%)</f>
        <v>5.6407553152928461E+17</v>
      </c>
      <c r="BPG53" s="762">
        <f t="shared" ref="BPG53:BPG54" si="884">BPE53*(1+3.5%)</f>
        <v>5.8381817513280947E+17</v>
      </c>
      <c r="BPI53" s="762">
        <f t="shared" ref="BPI53:BPI54" si="885">BPG53*(1+3.5%)</f>
        <v>6.0425181126245773E+17</v>
      </c>
      <c r="BPK53" s="762">
        <f t="shared" ref="BPK53:BPK54" si="886">BPI53*(1+3.5%)</f>
        <v>6.2540062465664371E+17</v>
      </c>
      <c r="BPM53" s="762">
        <f t="shared" ref="BPM53:BPM54" si="887">BPK53*(1+3.5%)</f>
        <v>6.4728964651962624E+17</v>
      </c>
      <c r="BPO53" s="762">
        <f t="shared" ref="BPO53:BPO54" si="888">BPM53*(1+3.5%)</f>
        <v>6.6994478414781312E+17</v>
      </c>
      <c r="BPQ53" s="762">
        <f t="shared" ref="BPQ53:BPQ54" si="889">BPO53*(1+3.5%)</f>
        <v>6.933928515929865E+17</v>
      </c>
      <c r="BPS53" s="762">
        <f t="shared" ref="BPS53:BPS54" si="890">BPQ53*(1+3.5%)</f>
        <v>7.1766160139874099E+17</v>
      </c>
      <c r="BPU53" s="762">
        <f t="shared" ref="BPU53:BPU54" si="891">BPS53*(1+3.5%)</f>
        <v>7.427797574476969E+17</v>
      </c>
      <c r="BPW53" s="762">
        <f t="shared" ref="BPW53:BPW54" si="892">BPU53*(1+3.5%)</f>
        <v>7.6877704895836621E+17</v>
      </c>
      <c r="BPY53" s="762">
        <f t="shared" ref="BPY53:BPY54" si="893">BPW53*(1+3.5%)</f>
        <v>7.9568424567190899E+17</v>
      </c>
      <c r="BQA53" s="762">
        <f t="shared" ref="BQA53:BQA54" si="894">BPY53*(1+3.5%)</f>
        <v>8.2353319427042573E+17</v>
      </c>
      <c r="BQC53" s="762">
        <f t="shared" ref="BQC53:BQC54" si="895">BQA53*(1+3.5%)</f>
        <v>8.5235685606989056E+17</v>
      </c>
      <c r="BQE53" s="762">
        <f t="shared" ref="BQE53:BQE54" si="896">BQC53*(1+3.5%)</f>
        <v>8.8218934603233664E+17</v>
      </c>
      <c r="BQG53" s="762">
        <f t="shared" ref="BQG53:BQG54" si="897">BQE53*(1+3.5%)</f>
        <v>9.1306597314346829E+17</v>
      </c>
      <c r="BQI53" s="762">
        <f t="shared" ref="BQI53:BQI54" si="898">BQG53*(1+3.5%)</f>
        <v>9.4502328220348966E+17</v>
      </c>
      <c r="BQK53" s="762">
        <f t="shared" ref="BQK53:BQK54" si="899">BQI53*(1+3.5%)</f>
        <v>9.7809909708061171E+17</v>
      </c>
      <c r="BQM53" s="762">
        <f t="shared" ref="BQM53:BQM54" si="900">BQK53*(1+3.5%)</f>
        <v>1.012332565478433E+18</v>
      </c>
      <c r="BQO53" s="762">
        <f t="shared" ref="BQO53:BQO54" si="901">BQM53*(1+3.5%)</f>
        <v>1.047764205270178E+18</v>
      </c>
      <c r="BQQ53" s="762">
        <f t="shared" ref="BQQ53:BQQ54" si="902">BQO53*(1+3.5%)</f>
        <v>1.0844359524546342E+18</v>
      </c>
      <c r="BQS53" s="762">
        <f t="shared" ref="BQS53:BQS54" si="903">BQQ53*(1+3.5%)</f>
        <v>1.1223912107905463E+18</v>
      </c>
      <c r="BQU53" s="762">
        <f t="shared" ref="BQU53:BQU54" si="904">BQS53*(1+3.5%)</f>
        <v>1.1616749031682153E+18</v>
      </c>
      <c r="BQW53" s="762">
        <f t="shared" ref="BQW53:BQW54" si="905">BQU53*(1+3.5%)</f>
        <v>1.2023335247791027E+18</v>
      </c>
      <c r="BQY53" s="762">
        <f t="shared" ref="BQY53:BQY54" si="906">BQW53*(1+3.5%)</f>
        <v>1.2444151981463713E+18</v>
      </c>
      <c r="BRA53" s="762">
        <f t="shared" ref="BRA53:BRA54" si="907">BQY53*(1+3.5%)</f>
        <v>1.2879697300814943E+18</v>
      </c>
      <c r="BRC53" s="762">
        <f t="shared" ref="BRC53:BRC54" si="908">BRA53*(1+3.5%)</f>
        <v>1.3330486706343465E+18</v>
      </c>
      <c r="BRE53" s="762">
        <f t="shared" ref="BRE53:BRE54" si="909">BRC53*(1+3.5%)</f>
        <v>1.3797053741065485E+18</v>
      </c>
      <c r="BRG53" s="762">
        <f t="shared" ref="BRG53:BRG54" si="910">BRE53*(1+3.5%)</f>
        <v>1.4279950622002775E+18</v>
      </c>
      <c r="BRI53" s="762">
        <f t="shared" ref="BRI53:BRI54" si="911">BRG53*(1+3.5%)</f>
        <v>1.4779748893772872E+18</v>
      </c>
      <c r="BRK53" s="762">
        <f t="shared" ref="BRK53:BRK54" si="912">BRI53*(1+3.5%)</f>
        <v>1.5297040105054922E+18</v>
      </c>
      <c r="BRM53" s="762">
        <f t="shared" ref="BRM53:BRM54" si="913">BRK53*(1+3.5%)</f>
        <v>1.5832436508731843E+18</v>
      </c>
      <c r="BRO53" s="762">
        <f t="shared" ref="BRO53:BRO54" si="914">BRM53*(1+3.5%)</f>
        <v>1.6386571786537457E+18</v>
      </c>
      <c r="BRQ53" s="762">
        <f t="shared" ref="BRQ53:BRQ54" si="915">BRO53*(1+3.5%)</f>
        <v>1.6960101799066266E+18</v>
      </c>
      <c r="BRS53" s="762">
        <f t="shared" ref="BRS53:BRS54" si="916">BRQ53*(1+3.5%)</f>
        <v>1.7553705362033585E+18</v>
      </c>
      <c r="BRU53" s="762">
        <f t="shared" ref="BRU53:BRU54" si="917">BRS53*(1+3.5%)</f>
        <v>1.8168085049704758E+18</v>
      </c>
      <c r="BRW53" s="762">
        <f t="shared" ref="BRW53:BRW54" si="918">BRU53*(1+3.5%)</f>
        <v>1.8803968026444424E+18</v>
      </c>
      <c r="BRY53" s="762">
        <f t="shared" ref="BRY53:BRY54" si="919">BRW53*(1+3.5%)</f>
        <v>1.9462106907369976E+18</v>
      </c>
      <c r="BSA53" s="762">
        <f t="shared" ref="BSA53:BSA54" si="920">BRY53*(1+3.5%)</f>
        <v>2.0143280649127923E+18</v>
      </c>
      <c r="BSC53" s="762">
        <f t="shared" ref="BSC53:BSC54" si="921">BSA53*(1+3.5%)</f>
        <v>2.0848295471847398E+18</v>
      </c>
      <c r="BSE53" s="762">
        <f t="shared" ref="BSE53:BSE54" si="922">BSC53*(1+3.5%)</f>
        <v>2.1577985813362056E+18</v>
      </c>
      <c r="BSG53" s="762">
        <f t="shared" ref="BSG53:BSG54" si="923">BSE53*(1+3.5%)</f>
        <v>2.2333215316829727E+18</v>
      </c>
      <c r="BSI53" s="762">
        <f t="shared" ref="BSI53:BSI54" si="924">BSG53*(1+3.5%)</f>
        <v>2.3114877852918764E+18</v>
      </c>
      <c r="BSK53" s="762">
        <f t="shared" ref="BSK53:BSK54" si="925">BSI53*(1+3.5%)</f>
        <v>2.3923898577770916E+18</v>
      </c>
      <c r="BSM53" s="762">
        <f t="shared" ref="BSM53:BSM54" si="926">BSK53*(1+3.5%)</f>
        <v>2.4761235027992893E+18</v>
      </c>
      <c r="BSO53" s="762">
        <f t="shared" ref="BSO53:BSO54" si="927">BSM53*(1+3.5%)</f>
        <v>2.5627878253972644E+18</v>
      </c>
      <c r="BSQ53" s="762">
        <f t="shared" ref="BSQ53:BSQ54" si="928">BSO53*(1+3.5%)</f>
        <v>2.6524853992861686E+18</v>
      </c>
      <c r="BSS53" s="762">
        <f t="shared" ref="BSS53:BSS54" si="929">BSQ53*(1+3.5%)</f>
        <v>2.7453223882611845E+18</v>
      </c>
      <c r="BSU53" s="762">
        <f t="shared" ref="BSU53:BSU54" si="930">BSS53*(1+3.5%)</f>
        <v>2.8414086718503255E+18</v>
      </c>
      <c r="BSW53" s="762">
        <f t="shared" ref="BSW53:BSW54" si="931">BSU53*(1+3.5%)</f>
        <v>2.9408579753650867E+18</v>
      </c>
      <c r="BSY53" s="762">
        <f t="shared" ref="BSY53:BSY54" si="932">BSW53*(1+3.5%)</f>
        <v>3.0437880045028644E+18</v>
      </c>
      <c r="BTA53" s="762">
        <f t="shared" ref="BTA53:BTA54" si="933">BSY53*(1+3.5%)</f>
        <v>3.1503205846604646E+18</v>
      </c>
      <c r="BTC53" s="762">
        <f t="shared" ref="BTC53:BTC54" si="934">BTA53*(1+3.5%)</f>
        <v>3.2605818051235804E+18</v>
      </c>
      <c r="BTE53" s="762">
        <f t="shared" ref="BTE53:BTE54" si="935">BTC53*(1+3.5%)</f>
        <v>3.3747021683029053E+18</v>
      </c>
      <c r="BTG53" s="762">
        <f t="shared" ref="BTG53:BTG54" si="936">BTE53*(1+3.5%)</f>
        <v>3.4928167441935068E+18</v>
      </c>
      <c r="BTI53" s="762">
        <f t="shared" ref="BTI53:BTI54" si="937">BTG53*(1+3.5%)</f>
        <v>3.615065330240279E+18</v>
      </c>
      <c r="BTK53" s="762">
        <f t="shared" ref="BTK53:BTK54" si="938">BTI53*(1+3.5%)</f>
        <v>3.7415926167986888E+18</v>
      </c>
      <c r="BTM53" s="762">
        <f t="shared" ref="BTM53:BTM54" si="939">BTK53*(1+3.5%)</f>
        <v>3.8725483583866424E+18</v>
      </c>
      <c r="BTO53" s="762">
        <f t="shared" ref="BTO53:BTO54" si="940">BTM53*(1+3.5%)</f>
        <v>4.0080875509301745E+18</v>
      </c>
      <c r="BTQ53" s="762">
        <f t="shared" ref="BTQ53:BTQ54" si="941">BTO53*(1+3.5%)</f>
        <v>4.1483706152127304E+18</v>
      </c>
      <c r="BTS53" s="762">
        <f t="shared" ref="BTS53:BTS54" si="942">BTQ53*(1+3.5%)</f>
        <v>4.2935635867451756E+18</v>
      </c>
      <c r="BTU53" s="762">
        <f t="shared" ref="BTU53:BTU54" si="943">BTS53*(1+3.5%)</f>
        <v>4.4438383122812564E+18</v>
      </c>
      <c r="BTW53" s="762">
        <f t="shared" ref="BTW53:BTW54" si="944">BTU53*(1+3.5%)</f>
        <v>4.5993726532111002E+18</v>
      </c>
      <c r="BTY53" s="762">
        <f t="shared" ref="BTY53:BTY54" si="945">BTW53*(1+3.5%)</f>
        <v>4.7603506960734884E+18</v>
      </c>
      <c r="BUA53" s="762">
        <f t="shared" ref="BUA53:BUA54" si="946">BTY53*(1+3.5%)</f>
        <v>4.9269629704360602E+18</v>
      </c>
      <c r="BUC53" s="762">
        <f t="shared" ref="BUC53:BUC54" si="947">BUA53*(1+3.5%)</f>
        <v>5.099406674401322E+18</v>
      </c>
      <c r="BUE53" s="762">
        <f t="shared" ref="BUE53:BUE54" si="948">BUC53*(1+3.5%)</f>
        <v>5.2778859080053678E+18</v>
      </c>
      <c r="BUG53" s="762">
        <f t="shared" ref="BUG53:BUG54" si="949">BUE53*(1+3.5%)</f>
        <v>5.4626119147855555E+18</v>
      </c>
      <c r="BUI53" s="762">
        <f t="shared" ref="BUI53:BUI54" si="950">BUG53*(1+3.5%)</f>
        <v>5.653803331803049E+18</v>
      </c>
      <c r="BUK53" s="762">
        <f t="shared" ref="BUK53:BUK54" si="951">BUI53*(1+3.5%)</f>
        <v>5.8516864484161556E+18</v>
      </c>
      <c r="BUM53" s="762">
        <f t="shared" ref="BUM53:BUM54" si="952">BUK53*(1+3.5%)</f>
        <v>6.056495474110721E+18</v>
      </c>
      <c r="BUO53" s="762">
        <f t="shared" ref="BUO53:BUO54" si="953">BUM53*(1+3.5%)</f>
        <v>6.2684728157045955E+18</v>
      </c>
      <c r="BUQ53" s="762">
        <f t="shared" ref="BUQ53:BUQ54" si="954">BUO53*(1+3.5%)</f>
        <v>6.4878693642542561E+18</v>
      </c>
      <c r="BUS53" s="762">
        <f t="shared" ref="BUS53:BUS54" si="955">BUQ53*(1+3.5%)</f>
        <v>6.7149447920031549E+18</v>
      </c>
      <c r="BUU53" s="762">
        <f t="shared" ref="BUU53:BUU54" si="956">BUS53*(1+3.5%)</f>
        <v>6.949967859723265E+18</v>
      </c>
      <c r="BUW53" s="762">
        <f t="shared" ref="BUW53:BUW54" si="957">BUU53*(1+3.5%)</f>
        <v>7.1932167348135782E+18</v>
      </c>
      <c r="BUY53" s="762">
        <f t="shared" ref="BUY53:BUY54" si="958">BUW53*(1+3.5%)</f>
        <v>7.444979320532053E+18</v>
      </c>
      <c r="BVA53" s="762">
        <f t="shared" ref="BVA53:BVA54" si="959">BUY53*(1+3.5%)</f>
        <v>7.7055535967506739E+18</v>
      </c>
      <c r="BVC53" s="762">
        <f t="shared" ref="BVC53:BVC54" si="960">BVA53*(1+3.5%)</f>
        <v>7.9752479726369464E+18</v>
      </c>
      <c r="BVE53" s="762">
        <f t="shared" ref="BVE53:BVE54" si="961">BVC53*(1+3.5%)</f>
        <v>8.2543816516792392E+18</v>
      </c>
      <c r="BVG53" s="762">
        <f t="shared" ref="BVG53:BVG54" si="962">BVE53*(1+3.5%)</f>
        <v>8.5432850094880123E+18</v>
      </c>
      <c r="BVI53" s="762">
        <f t="shared" ref="BVI53:BVI54" si="963">BVG53*(1+3.5%)</f>
        <v>8.8422999848200919E+18</v>
      </c>
      <c r="BVK53" s="762">
        <f t="shared" ref="BVK53:BVK54" si="964">BVI53*(1+3.5%)</f>
        <v>9.1517804842887946E+18</v>
      </c>
      <c r="BVM53" s="762">
        <f t="shared" ref="BVM53:BVM54" si="965">BVK53*(1+3.5%)</f>
        <v>9.4720928012389007E+18</v>
      </c>
      <c r="BVO53" s="762">
        <f t="shared" ref="BVO53:BVO54" si="966">BVM53*(1+3.5%)</f>
        <v>9.803616049282261E+18</v>
      </c>
      <c r="BVQ53" s="762">
        <f t="shared" ref="BVQ53:BVQ54" si="967">BVO53*(1+3.5%)</f>
        <v>1.014674261100714E+19</v>
      </c>
      <c r="BVS53" s="762">
        <f t="shared" ref="BVS53:BVS54" si="968">BVQ53*(1+3.5%)</f>
        <v>1.050187860239239E+19</v>
      </c>
      <c r="BVU53" s="762">
        <f t="shared" ref="BVU53:BVU54" si="969">BVS53*(1+3.5%)</f>
        <v>1.0869444353476123E+19</v>
      </c>
      <c r="BVW53" s="762">
        <f t="shared" ref="BVW53:BVW54" si="970">BVU53*(1+3.5%)</f>
        <v>1.1249874905847785E+19</v>
      </c>
      <c r="BVY53" s="762">
        <f t="shared" ref="BVY53:BVY54" si="971">BVW53*(1+3.5%)</f>
        <v>1.1643620527552457E+19</v>
      </c>
      <c r="BWA53" s="762">
        <f t="shared" ref="BWA53:BWA54" si="972">BVY53*(1+3.5%)</f>
        <v>1.2051147246016793E+19</v>
      </c>
      <c r="BWC53" s="762">
        <f t="shared" ref="BWC53:BWC54" si="973">BWA53*(1+3.5%)</f>
        <v>1.2472937399627379E+19</v>
      </c>
      <c r="BWE53" s="762">
        <f t="shared" ref="BWE53:BWE54" si="974">BWC53*(1+3.5%)</f>
        <v>1.2909490208614337E+19</v>
      </c>
      <c r="BWG53" s="762">
        <f t="shared" ref="BWG53:BWG54" si="975">BWE53*(1+3.5%)</f>
        <v>1.3361322365915836E+19</v>
      </c>
      <c r="BWI53" s="762">
        <f t="shared" ref="BWI53:BWI54" si="976">BWG53*(1+3.5%)</f>
        <v>1.3828968648722889E+19</v>
      </c>
      <c r="BWK53" s="762">
        <f t="shared" ref="BWK53:BWK54" si="977">BWI53*(1+3.5%)</f>
        <v>1.4312982551428188E+19</v>
      </c>
      <c r="BWM53" s="762">
        <f t="shared" ref="BWM53:BWM54" si="978">BWK53*(1+3.5%)</f>
        <v>1.4813936940728175E+19</v>
      </c>
      <c r="BWO53" s="762">
        <f t="shared" ref="BWO53:BWO54" si="979">BWM53*(1+3.5%)</f>
        <v>1.533242473365366E+19</v>
      </c>
      <c r="BWQ53" s="762">
        <f t="shared" ref="BWQ53:BWQ54" si="980">BWO53*(1+3.5%)</f>
        <v>1.5869059599331537E+19</v>
      </c>
      <c r="BWS53" s="762">
        <f t="shared" ref="BWS53:BWS54" si="981">BWQ53*(1+3.5%)</f>
        <v>1.642447668530814E+19</v>
      </c>
      <c r="BWU53" s="762">
        <f t="shared" ref="BWU53:BWU54" si="982">BWS53*(1+3.5%)</f>
        <v>1.6999333369293922E+19</v>
      </c>
      <c r="BWW53" s="762">
        <f t="shared" ref="BWW53:BWW54" si="983">BWU53*(1+3.5%)</f>
        <v>1.7594310037219209E+19</v>
      </c>
      <c r="BWY53" s="762">
        <f t="shared" ref="BWY53:BWY54" si="984">BWW53*(1+3.5%)</f>
        <v>1.821011088852188E+19</v>
      </c>
      <c r="BXA53" s="762">
        <f t="shared" ref="BXA53:BXA54" si="985">BWY53*(1+3.5%)</f>
        <v>1.8847464769620144E+19</v>
      </c>
      <c r="BXC53" s="762">
        <f t="shared" ref="BXC53:BXC54" si="986">BXA53*(1+3.5%)</f>
        <v>1.9507126036556849E+19</v>
      </c>
      <c r="BXE53" s="762">
        <f t="shared" ref="BXE53:BXE54" si="987">BXC53*(1+3.5%)</f>
        <v>2.0189875447836336E+19</v>
      </c>
      <c r="BXG53" s="762">
        <f t="shared" ref="BXG53:BXG54" si="988">BXE53*(1+3.5%)</f>
        <v>2.0896521088510607E+19</v>
      </c>
      <c r="BXI53" s="762">
        <f t="shared" ref="BXI53:BXI54" si="989">BXG53*(1+3.5%)</f>
        <v>2.1627899326608478E+19</v>
      </c>
      <c r="BXK53" s="762">
        <f t="shared" ref="BXK53:BXK54" si="990">BXI53*(1+3.5%)</f>
        <v>2.2384875803039773E+19</v>
      </c>
      <c r="BXM53" s="762">
        <f t="shared" ref="BXM53:BXM54" si="991">BXK53*(1+3.5%)</f>
        <v>2.3168346456146162E+19</v>
      </c>
      <c r="BXO53" s="762">
        <f t="shared" ref="BXO53:BXO54" si="992">BXM53*(1+3.5%)</f>
        <v>2.3979238582111277E+19</v>
      </c>
      <c r="BXQ53" s="762">
        <f t="shared" ref="BXQ53:BXQ54" si="993">BXO53*(1+3.5%)</f>
        <v>2.4818511932485169E+19</v>
      </c>
      <c r="BXS53" s="762">
        <f t="shared" ref="BXS53:BXS54" si="994">BXQ53*(1+3.5%)</f>
        <v>2.568715985012215E+19</v>
      </c>
      <c r="BXU53" s="762">
        <f t="shared" ref="BXU53:BXU54" si="995">BXS53*(1+3.5%)</f>
        <v>2.6586210444876423E+19</v>
      </c>
      <c r="BXW53" s="762">
        <f t="shared" ref="BXW53:BXW54" si="996">BXU53*(1+3.5%)</f>
        <v>2.7516727810447098E+19</v>
      </c>
      <c r="BXY53" s="762">
        <f t="shared" ref="BXY53:BXY54" si="997">BXW53*(1+3.5%)</f>
        <v>2.8479813283812745E+19</v>
      </c>
      <c r="BYA53" s="762">
        <f t="shared" ref="BYA53:BYA54" si="998">BXY53*(1+3.5%)</f>
        <v>2.9476606748746191E+19</v>
      </c>
      <c r="BYC53" s="762">
        <f t="shared" ref="BYC53:BYC54" si="999">BYA53*(1+3.5%)</f>
        <v>3.0508287984952304E+19</v>
      </c>
      <c r="BYE53" s="762">
        <f t="shared" ref="BYE53:BYE54" si="1000">BYC53*(1+3.5%)</f>
        <v>3.1576078064425632E+19</v>
      </c>
      <c r="BYG53" s="762">
        <f t="shared" ref="BYG53:BYG54" si="1001">BYE53*(1+3.5%)</f>
        <v>3.2681240796680528E+19</v>
      </c>
      <c r="BYI53" s="762">
        <f t="shared" ref="BYI53:BYI54" si="1002">BYG53*(1+3.5%)</f>
        <v>3.3825084224564343E+19</v>
      </c>
      <c r="BYK53" s="762">
        <f t="shared" ref="BYK53:BYK54" si="1003">BYI53*(1+3.5%)</f>
        <v>3.5008962172424094E+19</v>
      </c>
      <c r="BYM53" s="762">
        <f t="shared" ref="BYM53:BYM54" si="1004">BYK53*(1+3.5%)</f>
        <v>3.6234275848458932E+19</v>
      </c>
      <c r="BYO53" s="762">
        <f t="shared" ref="BYO53:BYO54" si="1005">BYM53*(1+3.5%)</f>
        <v>3.7502475503154995E+19</v>
      </c>
      <c r="BYQ53" s="762">
        <f t="shared" ref="BYQ53:BYQ54" si="1006">BYO53*(1+3.5%)</f>
        <v>3.8815062145765417E+19</v>
      </c>
      <c r="BYS53" s="762">
        <f t="shared" ref="BYS53:BYS54" si="1007">BYQ53*(1+3.5%)</f>
        <v>4.0173589320867201E+19</v>
      </c>
      <c r="BYU53" s="762">
        <f t="shared" ref="BYU53:BYU54" si="1008">BYS53*(1+3.5%)</f>
        <v>4.1579664947097551E+19</v>
      </c>
      <c r="BYW53" s="762">
        <f t="shared" ref="BYW53:BYW54" si="1009">BYU53*(1+3.5%)</f>
        <v>4.3034953220245963E+19</v>
      </c>
      <c r="BYY53" s="762">
        <f t="shared" ref="BYY53:BYY54" si="1010">BYW53*(1+3.5%)</f>
        <v>4.4541176582954566E+19</v>
      </c>
      <c r="BZA53" s="762">
        <f t="shared" ref="BZA53:BZA54" si="1011">BYY53*(1+3.5%)</f>
        <v>4.6100117763357975E+19</v>
      </c>
      <c r="BZC53" s="762">
        <f t="shared" ref="BZC53:BZC54" si="1012">BZA53*(1+3.5%)</f>
        <v>4.7713621885075497E+19</v>
      </c>
      <c r="BZE53" s="762">
        <f t="shared" ref="BZE53:BZE54" si="1013">BZC53*(1+3.5%)</f>
        <v>4.9383598651053138E+19</v>
      </c>
      <c r="BZG53" s="762">
        <f t="shared" ref="BZG53:BZG54" si="1014">BZE53*(1+3.5%)</f>
        <v>5.1112024603839996E+19</v>
      </c>
      <c r="BZI53" s="762">
        <f t="shared" ref="BZI53:BZI54" si="1015">BZG53*(1+3.5%)</f>
        <v>5.2900945464974393E+19</v>
      </c>
      <c r="BZK53" s="762">
        <f t="shared" ref="BZK53:BZK54" si="1016">BZI53*(1+3.5%)</f>
        <v>5.475247855624849E+19</v>
      </c>
      <c r="BZM53" s="762">
        <f t="shared" ref="BZM53:BZM54" si="1017">BZK53*(1+3.5%)</f>
        <v>5.6668815305717187E+19</v>
      </c>
      <c r="BZO53" s="762">
        <f t="shared" ref="BZO53:BZO54" si="1018">BZM53*(1+3.5%)</f>
        <v>5.8652223841417282E+19</v>
      </c>
      <c r="BZQ53" s="762">
        <f t="shared" ref="BZQ53:BZQ54" si="1019">BZO53*(1+3.5%)</f>
        <v>6.0705051675866882E+19</v>
      </c>
      <c r="BZS53" s="762">
        <f t="shared" ref="BZS53:BZS54" si="1020">BZQ53*(1+3.5%)</f>
        <v>6.2829728484522222E+19</v>
      </c>
      <c r="BZU53" s="762">
        <f t="shared" ref="BZU53:BZU54" si="1021">BZS53*(1+3.5%)</f>
        <v>6.5028768981480497E+19</v>
      </c>
      <c r="BZW53" s="762">
        <f t="shared" ref="BZW53:BZW54" si="1022">BZU53*(1+3.5%)</f>
        <v>6.7304775895832306E+19</v>
      </c>
      <c r="BZY53" s="762">
        <f t="shared" ref="BZY53:BZY54" si="1023">BZW53*(1+3.5%)</f>
        <v>6.9660443052186427E+19</v>
      </c>
      <c r="CAA53" s="762">
        <f t="shared" ref="CAA53:CAA54" si="1024">BZY53*(1+3.5%)</f>
        <v>7.2098558559012946E+19</v>
      </c>
      <c r="CAC53" s="762">
        <f t="shared" ref="CAC53:CAC54" si="1025">CAA53*(1+3.5%)</f>
        <v>7.462200810857839E+19</v>
      </c>
      <c r="CAE53" s="762">
        <f t="shared" ref="CAE53:CAE54" si="1026">CAC53*(1+3.5%)</f>
        <v>7.7233778392378622E+19</v>
      </c>
      <c r="CAG53" s="762">
        <f t="shared" ref="CAG53:CAG54" si="1027">CAE53*(1+3.5%)</f>
        <v>7.9936960636111864E+19</v>
      </c>
      <c r="CAI53" s="762">
        <f t="shared" ref="CAI53:CAI54" si="1028">CAG53*(1+3.5%)</f>
        <v>8.273475425837577E+19</v>
      </c>
      <c r="CAK53" s="762">
        <f t="shared" ref="CAK53:CAK54" si="1029">CAI53*(1+3.5%)</f>
        <v>8.563047065741892E+19</v>
      </c>
      <c r="CAM53" s="762">
        <f t="shared" ref="CAM53:CAM54" si="1030">CAK53*(1+3.5%)</f>
        <v>8.862753713042858E+19</v>
      </c>
      <c r="CAO53" s="762">
        <f t="shared" ref="CAO53:CAO54" si="1031">CAM53*(1+3.5%)</f>
        <v>9.1729500929993572E+19</v>
      </c>
      <c r="CAQ53" s="762">
        <f t="shared" ref="CAQ53:CAQ54" si="1032">CAO53*(1+3.5%)</f>
        <v>9.4940033462543335E+19</v>
      </c>
      <c r="CAS53" s="762">
        <f t="shared" ref="CAS53:CAS54" si="1033">CAQ53*(1+3.5%)</f>
        <v>9.8262934633732342E+19</v>
      </c>
      <c r="CAU53" s="762">
        <f t="shared" ref="CAU53:CAU54" si="1034">CAS53*(1+3.5%)</f>
        <v>1.0170213734591296E+20</v>
      </c>
      <c r="CAW53" s="762">
        <f t="shared" ref="CAW53:CAW54" si="1035">CAU53*(1+3.5%)</f>
        <v>1.0526171215301991E+20</v>
      </c>
      <c r="CAY53" s="762">
        <f t="shared" ref="CAY53:CAY54" si="1036">CAW53*(1+3.5%)</f>
        <v>1.089458720783756E+20</v>
      </c>
      <c r="CBA53" s="762">
        <f t="shared" ref="CBA53:CBA54" si="1037">CAY53*(1+3.5%)</f>
        <v>1.1275897760111873E+20</v>
      </c>
      <c r="CBC53" s="762">
        <f t="shared" ref="CBC53:CBC54" si="1038">CBA53*(1+3.5%)</f>
        <v>1.1670554181715788E+20</v>
      </c>
      <c r="CBE53" s="762">
        <f t="shared" ref="CBE53:CBE54" si="1039">CBC53*(1+3.5%)</f>
        <v>1.2079023578075839E+20</v>
      </c>
      <c r="CBG53" s="762">
        <f t="shared" ref="CBG53:CBG54" si="1040">CBE53*(1+3.5%)</f>
        <v>1.2501789403308492E+20</v>
      </c>
      <c r="CBI53" s="762">
        <f t="shared" ref="CBI53:CBI54" si="1041">CBG53*(1+3.5%)</f>
        <v>1.2939352032424288E+20</v>
      </c>
      <c r="CBK53" s="762">
        <f t="shared" ref="CBK53:CBK54" si="1042">CBI53*(1+3.5%)</f>
        <v>1.3392229353559137E+20</v>
      </c>
      <c r="CBM53" s="762">
        <f t="shared" ref="CBM53:CBM54" si="1043">CBK53*(1+3.5%)</f>
        <v>1.3860957380933706E+20</v>
      </c>
      <c r="CBO53" s="762">
        <f t="shared" ref="CBO53:CBO54" si="1044">CBM53*(1+3.5%)</f>
        <v>1.4346090889266384E+20</v>
      </c>
      <c r="CBQ53" s="762">
        <f t="shared" ref="CBQ53:CBQ54" si="1045">CBO53*(1+3.5%)</f>
        <v>1.4848204070390707E+20</v>
      </c>
      <c r="CBS53" s="762">
        <f t="shared" ref="CBS53:CBS54" si="1046">CBQ53*(1+3.5%)</f>
        <v>1.5367891212854382E+20</v>
      </c>
      <c r="CBU53" s="762">
        <f t="shared" ref="CBU53:CBU54" si="1047">CBS53*(1+3.5%)</f>
        <v>1.5905767405304283E+20</v>
      </c>
      <c r="CBW53" s="762">
        <f t="shared" ref="CBW53:CBW54" si="1048">CBU53*(1+3.5%)</f>
        <v>1.6462469264489932E+20</v>
      </c>
      <c r="CBY53" s="762">
        <f t="shared" ref="CBY53:CBY54" si="1049">CBW53*(1+3.5%)</f>
        <v>1.703865568874708E+20</v>
      </c>
      <c r="CCA53" s="762">
        <f t="shared" ref="CCA53:CCA54" si="1050">CBY53*(1+3.5%)</f>
        <v>1.7635008637853227E+20</v>
      </c>
      <c r="CCC53" s="762">
        <f t="shared" ref="CCC53:CCC54" si="1051">CCA53*(1+3.5%)</f>
        <v>1.8252233940178089E+20</v>
      </c>
      <c r="CCE53" s="762">
        <f t="shared" ref="CCE53:CCE54" si="1052">CCC53*(1+3.5%)</f>
        <v>1.889106212808432E+20</v>
      </c>
      <c r="CCG53" s="762">
        <f t="shared" ref="CCG53:CCG54" si="1053">CCE53*(1+3.5%)</f>
        <v>1.9552249302567269E+20</v>
      </c>
      <c r="CCI53" s="762">
        <f t="shared" ref="CCI53:CCI54" si="1054">CCG53*(1+3.5%)</f>
        <v>2.0236578028157121E+20</v>
      </c>
      <c r="CCK53" s="762">
        <f t="shared" ref="CCK53:CCK54" si="1055">CCI53*(1+3.5%)</f>
        <v>2.094485825914262E+20</v>
      </c>
      <c r="CCM53" s="762">
        <f t="shared" ref="CCM53:CCM54" si="1056">CCK53*(1+3.5%)</f>
        <v>2.1677928298212609E+20</v>
      </c>
      <c r="CCO53" s="762">
        <f t="shared" ref="CCO53:CCO54" si="1057">CCM53*(1+3.5%)</f>
        <v>2.243665578865005E+20</v>
      </c>
      <c r="CCQ53" s="762">
        <f t="shared" ref="CCQ53:CCQ54" si="1058">CCO53*(1+3.5%)</f>
        <v>2.3221938741252801E+20</v>
      </c>
      <c r="CCS53" s="762">
        <f t="shared" ref="CCS53:CCS54" si="1059">CCQ53*(1+3.5%)</f>
        <v>2.4034706597196648E+20</v>
      </c>
      <c r="CCU53" s="762">
        <f t="shared" ref="CCU53:CCU54" si="1060">CCS53*(1+3.5%)</f>
        <v>2.4875921328098528E+20</v>
      </c>
      <c r="CCW53" s="762">
        <f t="shared" ref="CCW53:CCW54" si="1061">CCU53*(1+3.5%)</f>
        <v>2.5746578574581976E+20</v>
      </c>
      <c r="CCY53" s="762">
        <f t="shared" ref="CCY53:CCY54" si="1062">CCW53*(1+3.5%)</f>
        <v>2.6647708824692343E+20</v>
      </c>
      <c r="CDA53" s="762">
        <f t="shared" ref="CDA53:CDA54" si="1063">CCY53*(1+3.5%)</f>
        <v>2.7580378633556574E+20</v>
      </c>
      <c r="CDC53" s="762">
        <f t="shared" ref="CDC53:CDC54" si="1064">CDA53*(1+3.5%)</f>
        <v>2.8545691885731054E+20</v>
      </c>
      <c r="CDE53" s="762">
        <f t="shared" ref="CDE53:CDE54" si="1065">CDC53*(1+3.5%)</f>
        <v>2.9544791101731635E+20</v>
      </c>
      <c r="CDG53" s="762">
        <f t="shared" ref="CDG53:CDG54" si="1066">CDE53*(1+3.5%)</f>
        <v>3.0578858790292239E+20</v>
      </c>
      <c r="CDI53" s="762">
        <f t="shared" ref="CDI53:CDI54" si="1067">CDG53*(1+3.5%)</f>
        <v>3.1649118847952467E+20</v>
      </c>
      <c r="CDK53" s="762">
        <f t="shared" ref="CDK53:CDK54" si="1068">CDI53*(1+3.5%)</f>
        <v>3.2756838007630804E+20</v>
      </c>
      <c r="CDM53" s="762">
        <f t="shared" ref="CDM53:CDM54" si="1069">CDK53*(1+3.5%)</f>
        <v>3.3903327337897879E+20</v>
      </c>
      <c r="CDO53" s="762">
        <f t="shared" ref="CDO53:CDO54" si="1070">CDM53*(1+3.5%)</f>
        <v>3.50899437947243E+20</v>
      </c>
      <c r="CDQ53" s="762">
        <f t="shared" ref="CDQ53:CDQ54" si="1071">CDO53*(1+3.5%)</f>
        <v>3.6318091827539647E+20</v>
      </c>
      <c r="CDS53" s="762">
        <f t="shared" ref="CDS53:CDS54" si="1072">CDQ53*(1+3.5%)</f>
        <v>3.7589225041503532E+20</v>
      </c>
      <c r="CDU53" s="762">
        <f t="shared" ref="CDU53:CDU54" si="1073">CDS53*(1+3.5%)</f>
        <v>3.890484791795615E+20</v>
      </c>
      <c r="CDW53" s="762">
        <f t="shared" ref="CDW53:CDW54" si="1074">CDU53*(1+3.5%)</f>
        <v>4.0266517595084613E+20</v>
      </c>
      <c r="CDY53" s="762">
        <f t="shared" ref="CDY53:CDY54" si="1075">CDW53*(1+3.5%)</f>
        <v>4.1675845710912573E+20</v>
      </c>
      <c r="CEA53" s="762">
        <f t="shared" ref="CEA53:CEA54" si="1076">CDY53*(1+3.5%)</f>
        <v>4.3134500310794509E+20</v>
      </c>
      <c r="CEC53" s="762">
        <f t="shared" ref="CEC53:CEC54" si="1077">CEA53*(1+3.5%)</f>
        <v>4.464420782167231E+20</v>
      </c>
      <c r="CEE53" s="762">
        <f t="shared" ref="CEE53:CEE54" si="1078">CEC53*(1+3.5%)</f>
        <v>4.6206755095430837E+20</v>
      </c>
      <c r="CEG53" s="762">
        <f t="shared" ref="CEG53:CEG54" si="1079">CEE53*(1+3.5%)</f>
        <v>4.7823991523770912E+20</v>
      </c>
      <c r="CEI53" s="762">
        <f t="shared" ref="CEI53:CEI54" si="1080">CEG53*(1+3.5%)</f>
        <v>4.9497831227102888E+20</v>
      </c>
      <c r="CEK53" s="762">
        <f t="shared" ref="CEK53:CEK54" si="1081">CEI53*(1+3.5%)</f>
        <v>5.1230255320051483E+20</v>
      </c>
      <c r="CEM53" s="762">
        <f t="shared" ref="CEM53:CEM54" si="1082">CEK53*(1+3.5%)</f>
        <v>5.3023314256253282E+20</v>
      </c>
      <c r="CEO53" s="762">
        <f t="shared" ref="CEO53:CEO54" si="1083">CEM53*(1+3.5%)</f>
        <v>5.4879130255222145E+20</v>
      </c>
      <c r="CEQ53" s="762">
        <f t="shared" ref="CEQ53:CEQ54" si="1084">CEO53*(1+3.5%)</f>
        <v>5.6799899814154915E+20</v>
      </c>
      <c r="CES53" s="762">
        <f t="shared" ref="CES53:CES54" si="1085">CEQ53*(1+3.5%)</f>
        <v>5.8787896307650331E+20</v>
      </c>
      <c r="CEU53" s="762">
        <f t="shared" ref="CEU53:CEU54" si="1086">CES53*(1+3.5%)</f>
        <v>6.0845472678418081E+20</v>
      </c>
      <c r="CEW53" s="762">
        <f t="shared" ref="CEW53:CEW54" si="1087">CEU53*(1+3.5%)</f>
        <v>6.2975064222162708E+20</v>
      </c>
      <c r="CEY53" s="762">
        <f t="shared" ref="CEY53:CEY54" si="1088">CEW53*(1+3.5%)</f>
        <v>6.5179191469938403E+20</v>
      </c>
      <c r="CFA53" s="762">
        <f t="shared" ref="CFA53:CFA54" si="1089">CEY53*(1+3.5%)</f>
        <v>6.7460463171386239E+20</v>
      </c>
      <c r="CFC53" s="762">
        <f t="shared" ref="CFC53:CFC54" si="1090">CFA53*(1+3.5%)</f>
        <v>6.9821579382384755E+20</v>
      </c>
      <c r="CFE53" s="762">
        <f t="shared" ref="CFE53:CFE54" si="1091">CFC53*(1+3.5%)</f>
        <v>7.2265334660768216E+20</v>
      </c>
      <c r="CFG53" s="762">
        <f t="shared" ref="CFG53:CFG54" si="1092">CFE53*(1+3.5%)</f>
        <v>7.4794621373895095E+20</v>
      </c>
      <c r="CFI53" s="762">
        <f t="shared" ref="CFI53:CFI54" si="1093">CFG53*(1+3.5%)</f>
        <v>7.7412433121981419E+20</v>
      </c>
      <c r="CFK53" s="762">
        <f t="shared" ref="CFK53:CFK54" si="1094">CFI53*(1+3.5%)</f>
        <v>8.0121868281250762E+20</v>
      </c>
      <c r="CFM53" s="762">
        <f t="shared" ref="CFM53:CFM54" si="1095">CFK53*(1+3.5%)</f>
        <v>8.2926133671094531E+20</v>
      </c>
      <c r="CFO53" s="762">
        <f t="shared" ref="CFO53:CFO54" si="1096">CFM53*(1+3.5%)</f>
        <v>8.5828548349582836E+20</v>
      </c>
      <c r="CFQ53" s="762">
        <f t="shared" ref="CFQ53:CFQ54" si="1097">CFO53*(1+3.5%)</f>
        <v>8.8832547541818225E+20</v>
      </c>
      <c r="CFS53" s="762">
        <f t="shared" ref="CFS53:CFS54" si="1098">CFQ53*(1+3.5%)</f>
        <v>9.1941686705781853E+20</v>
      </c>
      <c r="CFU53" s="762">
        <f t="shared" ref="CFU53:CFU54" si="1099">CFS53*(1+3.5%)</f>
        <v>9.5159645740484212E+20</v>
      </c>
      <c r="CFW53" s="762">
        <f t="shared" ref="CFW53:CFW54" si="1100">CFU53*(1+3.5%)</f>
        <v>9.8490233341401157E+20</v>
      </c>
      <c r="CFY53" s="762">
        <f t="shared" ref="CFY53:CFY54" si="1101">CFW53*(1+3.5%)</f>
        <v>1.0193739150835019E+21</v>
      </c>
      <c r="CGA53" s="762">
        <f t="shared" ref="CGA53:CGA54" si="1102">CFY53*(1+3.5%)</f>
        <v>1.0550520021114243E+21</v>
      </c>
      <c r="CGC53" s="762">
        <f t="shared" ref="CGC53:CGC54" si="1103">CGA53*(1+3.5%)</f>
        <v>1.0919788221853241E+21</v>
      </c>
      <c r="CGE53" s="762">
        <f t="shared" ref="CGE53:CGE54" si="1104">CGC53*(1+3.5%)</f>
        <v>1.1301980809618104E+21</v>
      </c>
      <c r="CGG53" s="762">
        <f t="shared" ref="CGG53:CGG54" si="1105">CGE53*(1+3.5%)</f>
        <v>1.1697550137954737E+21</v>
      </c>
      <c r="CGI53" s="762">
        <f t="shared" ref="CGI53:CGI54" si="1106">CGG53*(1+3.5%)</f>
        <v>1.2106964392783152E+21</v>
      </c>
      <c r="CGK53" s="762">
        <f t="shared" ref="CGK53:CGK54" si="1107">CGI53*(1+3.5%)</f>
        <v>1.2530708146530563E+21</v>
      </c>
      <c r="CGM53" s="762">
        <f t="shared" ref="CGM53:CGM54" si="1108">CGK53*(1+3.5%)</f>
        <v>1.2969282931659131E+21</v>
      </c>
      <c r="CGO53" s="762">
        <f t="shared" ref="CGO53:CGO54" si="1109">CGM53*(1+3.5%)</f>
        <v>1.3423207834267198E+21</v>
      </c>
      <c r="CGQ53" s="762">
        <f t="shared" ref="CGQ53:CGQ54" si="1110">CGO53*(1+3.5%)</f>
        <v>1.389302010846655E+21</v>
      </c>
      <c r="CGS53" s="762">
        <f t="shared" ref="CGS53:CGS54" si="1111">CGQ53*(1+3.5%)</f>
        <v>1.4379275812262878E+21</v>
      </c>
      <c r="CGU53" s="762">
        <f t="shared" ref="CGU53:CGU54" si="1112">CGS53*(1+3.5%)</f>
        <v>1.4882550465692078E+21</v>
      </c>
      <c r="CGW53" s="762">
        <f t="shared" ref="CGW53:CGW54" si="1113">CGU53*(1+3.5%)</f>
        <v>1.5403439731991299E+21</v>
      </c>
      <c r="CGY53" s="762">
        <f t="shared" ref="CGY53:CGY54" si="1114">CGW53*(1+3.5%)</f>
        <v>1.5942560122610993E+21</v>
      </c>
      <c r="CHA53" s="762">
        <f t="shared" ref="CHA53:CHA54" si="1115">CGY53*(1+3.5%)</f>
        <v>1.6500549726902378E+21</v>
      </c>
      <c r="CHC53" s="762">
        <f t="shared" ref="CHC53:CHC54" si="1116">CHA53*(1+3.5%)</f>
        <v>1.707806896734396E+21</v>
      </c>
      <c r="CHE53" s="762">
        <f t="shared" ref="CHE53:CHE54" si="1117">CHC53*(1+3.5%)</f>
        <v>1.7675801381200997E+21</v>
      </c>
      <c r="CHG53" s="762">
        <f t="shared" ref="CHG53:CHG54" si="1118">CHE53*(1+3.5%)</f>
        <v>1.8294454429543031E+21</v>
      </c>
      <c r="CHI53" s="762">
        <f t="shared" ref="CHI53:CHI54" si="1119">CHG53*(1+3.5%)</f>
        <v>1.8934760334577036E+21</v>
      </c>
      <c r="CHK53" s="762">
        <f t="shared" ref="CHK53:CHK54" si="1120">CHI53*(1+3.5%)</f>
        <v>1.959747694628723E+21</v>
      </c>
      <c r="CHM53" s="762">
        <f t="shared" ref="CHM53:CHM54" si="1121">CHK53*(1+3.5%)</f>
        <v>2.028338863940728E+21</v>
      </c>
      <c r="CHO53" s="762">
        <f t="shared" ref="CHO53:CHO54" si="1122">CHM53*(1+3.5%)</f>
        <v>2.0993307241786533E+21</v>
      </c>
      <c r="CHQ53" s="762">
        <f t="shared" ref="CHQ53:CHQ54" si="1123">CHO53*(1+3.5%)</f>
        <v>2.1728072995249059E+21</v>
      </c>
      <c r="CHS53" s="762">
        <f t="shared" ref="CHS53:CHS54" si="1124">CHQ53*(1+3.5%)</f>
        <v>2.2488555550082775E+21</v>
      </c>
      <c r="CHU53" s="762">
        <f t="shared" ref="CHU53:CHU54" si="1125">CHS53*(1+3.5%)</f>
        <v>2.3275654994335671E+21</v>
      </c>
      <c r="CHW53" s="762">
        <f t="shared" ref="CHW53:CHW54" si="1126">CHU53*(1+3.5%)</f>
        <v>2.4090302919137417E+21</v>
      </c>
      <c r="CHY53" s="762">
        <f t="shared" ref="CHY53:CHY54" si="1127">CHW53*(1+3.5%)</f>
        <v>2.4933463521307226E+21</v>
      </c>
      <c r="CIA53" s="762">
        <f t="shared" ref="CIA53:CIA54" si="1128">CHY53*(1+3.5%)</f>
        <v>2.580613474455298E+21</v>
      </c>
      <c r="CIC53" s="762">
        <f t="shared" ref="CIC53:CIC54" si="1129">CIA53*(1+3.5%)</f>
        <v>2.6709349460612334E+21</v>
      </c>
      <c r="CIE53" s="762">
        <f t="shared" ref="CIE53:CIE54" si="1130">CIC53*(1+3.5%)</f>
        <v>2.7644176691733762E+21</v>
      </c>
      <c r="CIG53" s="762">
        <f t="shared" ref="CIG53:CIG54" si="1131">CIE53*(1+3.5%)</f>
        <v>2.8611722875944441E+21</v>
      </c>
      <c r="CII53" s="762">
        <f t="shared" ref="CII53:CII54" si="1132">CIG53*(1+3.5%)</f>
        <v>2.9613133176602493E+21</v>
      </c>
      <c r="CIK53" s="762">
        <f t="shared" ref="CIK53:CIK54" si="1133">CII53*(1+3.5%)</f>
        <v>3.0649592837783578E+21</v>
      </c>
      <c r="CIM53" s="762">
        <f t="shared" ref="CIM53:CIM54" si="1134">CIK53*(1+3.5%)</f>
        <v>3.1722328587106003E+21</v>
      </c>
      <c r="CIO53" s="762">
        <f t="shared" ref="CIO53:CIO54" si="1135">CIM53*(1+3.5%)</f>
        <v>3.2832610087654712E+21</v>
      </c>
      <c r="CIQ53" s="762">
        <f t="shared" ref="CIQ53:CIQ54" si="1136">CIO53*(1+3.5%)</f>
        <v>3.3981751440722625E+21</v>
      </c>
      <c r="CIS53" s="762">
        <f t="shared" ref="CIS53:CIS54" si="1137">CIQ53*(1+3.5%)</f>
        <v>3.5171112741147912E+21</v>
      </c>
      <c r="CIU53" s="762">
        <f t="shared" ref="CIU53:CIU54" si="1138">CIS53*(1+3.5%)</f>
        <v>3.6402101687088086E+21</v>
      </c>
      <c r="CIW53" s="762">
        <f t="shared" ref="CIW53:CIW54" si="1139">CIU53*(1+3.5%)</f>
        <v>3.7676175246136165E+21</v>
      </c>
      <c r="CIY53" s="762">
        <f t="shared" ref="CIY53:CIY54" si="1140">CIW53*(1+3.5%)</f>
        <v>3.8994841379750926E+21</v>
      </c>
      <c r="CJA53" s="762">
        <f t="shared" ref="CJA53:CJA54" si="1141">CIY53*(1+3.5%)</f>
        <v>4.0359660828042204E+21</v>
      </c>
      <c r="CJC53" s="762">
        <f t="shared" ref="CJC53:CJC54" si="1142">CJA53*(1+3.5%)</f>
        <v>4.1772248957023677E+21</v>
      </c>
      <c r="CJE53" s="762">
        <f t="shared" ref="CJE53:CJE54" si="1143">CJC53*(1+3.5%)</f>
        <v>4.3234277670519502E+21</v>
      </c>
      <c r="CJG53" s="762">
        <f t="shared" ref="CJG53:CJG54" si="1144">CJE53*(1+3.5%)</f>
        <v>4.4747477388987681E+21</v>
      </c>
      <c r="CJI53" s="762">
        <f t="shared" ref="CJI53:CJI54" si="1145">CJG53*(1+3.5%)</f>
        <v>4.6313639097602246E+21</v>
      </c>
      <c r="CJK53" s="762">
        <f t="shared" ref="CJK53:CJK54" si="1146">CJI53*(1+3.5%)</f>
        <v>4.7934616466018324E+21</v>
      </c>
      <c r="CJM53" s="762">
        <f t="shared" ref="CJM53:CJM54" si="1147">CJK53*(1+3.5%)</f>
        <v>4.9612328042328962E+21</v>
      </c>
      <c r="CJO53" s="762">
        <f t="shared" ref="CJO53:CJO54" si="1148">CJM53*(1+3.5%)</f>
        <v>5.1348759523810471E+21</v>
      </c>
      <c r="CJQ53" s="762">
        <f t="shared" ref="CJQ53:CJQ54" si="1149">CJO53*(1+3.5%)</f>
        <v>5.3145966107143837E+21</v>
      </c>
      <c r="CJS53" s="762">
        <f t="shared" ref="CJS53:CJS54" si="1150">CJQ53*(1+3.5%)</f>
        <v>5.5006074920893866E+21</v>
      </c>
      <c r="CJU53" s="762">
        <f t="shared" ref="CJU53:CJU54" si="1151">CJS53*(1+3.5%)</f>
        <v>5.6931287543125146E+21</v>
      </c>
      <c r="CJW53" s="762">
        <f t="shared" ref="CJW53:CJW54" si="1152">CJU53*(1+3.5%)</f>
        <v>5.8923882607134523E+21</v>
      </c>
      <c r="CJY53" s="762">
        <f t="shared" ref="CJY53:CJY54" si="1153">CJW53*(1+3.5%)</f>
        <v>6.0986218498384231E+21</v>
      </c>
      <c r="CKA53" s="762">
        <f t="shared" ref="CKA53:CKA54" si="1154">CJY53*(1+3.5%)</f>
        <v>6.3120736145827672E+21</v>
      </c>
      <c r="CKC53" s="762">
        <f t="shared" ref="CKC53:CKC54" si="1155">CKA53*(1+3.5%)</f>
        <v>6.5329961910931638E+21</v>
      </c>
      <c r="CKE53" s="762">
        <f t="shared" ref="CKE53:CKE54" si="1156">CKC53*(1+3.5%)</f>
        <v>6.7616510577814243E+21</v>
      </c>
      <c r="CKG53" s="762">
        <f t="shared" ref="CKG53:CKG54" si="1157">CKE53*(1+3.5%)</f>
        <v>6.9983088448037737E+21</v>
      </c>
      <c r="CKI53" s="762">
        <f t="shared" ref="CKI53:CKI54" si="1158">CKG53*(1+3.5%)</f>
        <v>7.2432496543719049E+21</v>
      </c>
      <c r="CKK53" s="762">
        <f t="shared" ref="CKK53:CKK54" si="1159">CKI53*(1+3.5%)</f>
        <v>7.4967633922749209E+21</v>
      </c>
      <c r="CKM53" s="762">
        <f t="shared" ref="CKM53:CKM54" si="1160">CKK53*(1+3.5%)</f>
        <v>7.7591501110045426E+21</v>
      </c>
      <c r="CKO53" s="762">
        <f t="shared" ref="CKO53:CKO54" si="1161">CKM53*(1+3.5%)</f>
        <v>8.0307203648897008E+21</v>
      </c>
      <c r="CKQ53" s="762">
        <f t="shared" ref="CKQ53:CKQ54" si="1162">CKO53*(1+3.5%)</f>
        <v>8.3117955776608396E+21</v>
      </c>
      <c r="CKS53" s="762">
        <f t="shared" ref="CKS53:CKS54" si="1163">CKQ53*(1+3.5%)</f>
        <v>8.6027084228789682E+21</v>
      </c>
      <c r="CKU53" s="762">
        <f t="shared" ref="CKU53:CKU54" si="1164">CKS53*(1+3.5%)</f>
        <v>8.9038032176797314E+21</v>
      </c>
      <c r="CKW53" s="762">
        <f t="shared" ref="CKW53:CKW54" si="1165">CKU53*(1+3.5%)</f>
        <v>9.2154363302985209E+21</v>
      </c>
      <c r="CKY53" s="762">
        <f t="shared" ref="CKY53:CKY54" si="1166">CKW53*(1+3.5%)</f>
        <v>9.5379766018589694E+21</v>
      </c>
      <c r="CLA53" s="762">
        <f t="shared" ref="CLA53:CLA54" si="1167">CKY53*(1+3.5%)</f>
        <v>9.8718057829240322E+21</v>
      </c>
      <c r="CLC53" s="762">
        <f t="shared" ref="CLC53:CLC54" si="1168">CLA53*(1+3.5%)</f>
        <v>1.0217318985326372E+22</v>
      </c>
      <c r="CLE53" s="762">
        <f t="shared" ref="CLE53:CLE54" si="1169">CLC53*(1+3.5%)</f>
        <v>1.0574925149812795E+22</v>
      </c>
      <c r="CLG53" s="762">
        <f t="shared" ref="CLG53:CLG54" si="1170">CLE53*(1+3.5%)</f>
        <v>1.0945047530056242E+22</v>
      </c>
      <c r="CLI53" s="762">
        <f t="shared" ref="CLI53:CLI54" si="1171">CLG53*(1+3.5%)</f>
        <v>1.132812419360821E+22</v>
      </c>
      <c r="CLK53" s="762">
        <f t="shared" ref="CLK53:CLK54" si="1172">CLI53*(1+3.5%)</f>
        <v>1.1724608540384497E+22</v>
      </c>
      <c r="CLM53" s="762">
        <f t="shared" ref="CLM53:CLM54" si="1173">CLK53*(1+3.5%)</f>
        <v>1.2134969839297954E+22</v>
      </c>
      <c r="CLO53" s="762">
        <f t="shared" ref="CLO53:CLO54" si="1174">CLM53*(1+3.5%)</f>
        <v>1.2559693783673382E+22</v>
      </c>
      <c r="CLQ53" s="762">
        <f t="shared" ref="CLQ53:CLQ54" si="1175">CLO53*(1+3.5%)</f>
        <v>1.2999283066101949E+22</v>
      </c>
      <c r="CLS53" s="762">
        <f t="shared" ref="CLS53:CLS54" si="1176">CLQ53*(1+3.5%)</f>
        <v>1.3454257973415517E+22</v>
      </c>
      <c r="CLU53" s="762">
        <f t="shared" ref="CLU53:CLU54" si="1177">CLS53*(1+3.5%)</f>
        <v>1.3925157002485059E+22</v>
      </c>
      <c r="CLW53" s="762">
        <f t="shared" ref="CLW53:CLW54" si="1178">CLU53*(1+3.5%)</f>
        <v>1.4412537497572036E+22</v>
      </c>
      <c r="CLY53" s="762">
        <f t="shared" ref="CLY53:CLY54" si="1179">CLW53*(1+3.5%)</f>
        <v>1.4916976309987055E+22</v>
      </c>
      <c r="CMA53" s="762">
        <f t="shared" ref="CMA53:CMA54" si="1180">CLY53*(1+3.5%)</f>
        <v>1.54390704808366E+22</v>
      </c>
      <c r="CMC53" s="762">
        <f t="shared" ref="CMC53:CMC54" si="1181">CMA53*(1+3.5%)</f>
        <v>1.5979437947665879E+22</v>
      </c>
      <c r="CME53" s="762">
        <f t="shared" ref="CME53:CME54" si="1182">CMC53*(1+3.5%)</f>
        <v>1.6538718275834183E+22</v>
      </c>
      <c r="CMG53" s="762">
        <f t="shared" ref="CMG53:CMG54" si="1183">CME53*(1+3.5%)</f>
        <v>1.7117573415488377E+22</v>
      </c>
      <c r="CMI53" s="762">
        <f t="shared" ref="CMI53:CMI54" si="1184">CMG53*(1+3.5%)</f>
        <v>1.771668848503047E+22</v>
      </c>
      <c r="CMK53" s="762">
        <f t="shared" ref="CMK53:CMK54" si="1185">CMI53*(1+3.5%)</f>
        <v>1.8336772582006535E+22</v>
      </c>
      <c r="CMM53" s="762">
        <f t="shared" ref="CMM53:CMM54" si="1186">CMK53*(1+3.5%)</f>
        <v>1.8978559622376761E+22</v>
      </c>
      <c r="CMO53" s="762">
        <f t="shared" ref="CMO53:CMO54" si="1187">CMM53*(1+3.5%)</f>
        <v>1.9642809209159946E+22</v>
      </c>
      <c r="CMQ53" s="762">
        <f t="shared" ref="CMQ53:CMQ54" si="1188">CMO53*(1+3.5%)</f>
        <v>2.0330307531480544E+22</v>
      </c>
      <c r="CMS53" s="762">
        <f t="shared" ref="CMS53:CMS54" si="1189">CMQ53*(1+3.5%)</f>
        <v>2.1041868295082361E+22</v>
      </c>
      <c r="CMU53" s="762">
        <f t="shared" ref="CMU53:CMU54" si="1190">CMS53*(1+3.5%)</f>
        <v>2.1778333685410242E+22</v>
      </c>
      <c r="CMW53" s="762">
        <f t="shared" ref="CMW53:CMW54" si="1191">CMU53*(1+3.5%)</f>
        <v>2.25405753643996E+22</v>
      </c>
      <c r="CMY53" s="762">
        <f t="shared" ref="CMY53:CMY54" si="1192">CMW53*(1+3.5%)</f>
        <v>2.3329495502153585E+22</v>
      </c>
      <c r="CNA53" s="762">
        <f t="shared" ref="CNA53:CNA54" si="1193">CMY53*(1+3.5%)</f>
        <v>2.4146027844728959E+22</v>
      </c>
      <c r="CNC53" s="762">
        <f t="shared" ref="CNC53:CNC54" si="1194">CNA53*(1+3.5%)</f>
        <v>2.4991138819294471E+22</v>
      </c>
      <c r="CNE53" s="762">
        <f t="shared" ref="CNE53:CNE54" si="1195">CNC53*(1+3.5%)</f>
        <v>2.5865828677969777E+22</v>
      </c>
      <c r="CNG53" s="762">
        <f t="shared" ref="CNG53:CNG54" si="1196">CNE53*(1+3.5%)</f>
        <v>2.6771132681698719E+22</v>
      </c>
      <c r="CNI53" s="762">
        <f t="shared" ref="CNI53:CNI54" si="1197">CNG53*(1+3.5%)</f>
        <v>2.7708122325558172E+22</v>
      </c>
      <c r="CNK53" s="762">
        <f t="shared" ref="CNK53:CNK54" si="1198">CNI53*(1+3.5%)</f>
        <v>2.8677906606952708E+22</v>
      </c>
      <c r="CNM53" s="762">
        <f t="shared" ref="CNM53:CNM54" si="1199">CNK53*(1+3.5%)</f>
        <v>2.9681633338196052E+22</v>
      </c>
      <c r="CNO53" s="762">
        <f t="shared" ref="CNO53:CNO54" si="1200">CNM53*(1+3.5%)</f>
        <v>3.0720490505032912E+22</v>
      </c>
      <c r="CNQ53" s="762">
        <f t="shared" ref="CNQ53:CNQ54" si="1201">CNO53*(1+3.5%)</f>
        <v>3.1795707672709061E+22</v>
      </c>
      <c r="CNS53" s="762">
        <f t="shared" ref="CNS53:CNS54" si="1202">CNQ53*(1+3.5%)</f>
        <v>3.2908557441253874E+22</v>
      </c>
      <c r="CNU53" s="762">
        <f t="shared" ref="CNU53:CNU54" si="1203">CNS53*(1+3.5%)</f>
        <v>3.4060356951697758E+22</v>
      </c>
      <c r="CNW53" s="762">
        <f t="shared" ref="CNW53:CNW54" si="1204">CNU53*(1+3.5%)</f>
        <v>3.5252469445007178E+22</v>
      </c>
      <c r="CNY53" s="762">
        <f t="shared" ref="CNY53:CNY54" si="1205">CNW53*(1+3.5%)</f>
        <v>3.6486305875582425E+22</v>
      </c>
      <c r="COA53" s="762">
        <f t="shared" ref="COA53:COA54" si="1206">CNY53*(1+3.5%)</f>
        <v>3.7763326581227808E+22</v>
      </c>
      <c r="COC53" s="762">
        <f t="shared" ref="COC53:COC54" si="1207">COA53*(1+3.5%)</f>
        <v>3.9085043011570777E+22</v>
      </c>
      <c r="COE53" s="762">
        <f t="shared" ref="COE53:COE54" si="1208">COC53*(1+3.5%)</f>
        <v>4.0453019516975748E+22</v>
      </c>
      <c r="COG53" s="762">
        <f t="shared" ref="COG53:COG54" si="1209">COE53*(1+3.5%)</f>
        <v>4.1868875200069892E+22</v>
      </c>
      <c r="COI53" s="762">
        <f t="shared" ref="COI53:COI54" si="1210">COG53*(1+3.5%)</f>
        <v>4.3334285832072339E+22</v>
      </c>
      <c r="COK53" s="762">
        <f t="shared" ref="COK53:COK54" si="1211">COI53*(1+3.5%)</f>
        <v>4.485098583619487E+22</v>
      </c>
      <c r="COM53" s="762">
        <f t="shared" ref="COM53:COM54" si="1212">COK53*(1+3.5%)</f>
        <v>4.6420770340461691E+22</v>
      </c>
      <c r="COO53" s="762">
        <f t="shared" ref="COO53:COO54" si="1213">COM53*(1+3.5%)</f>
        <v>4.8045497302377845E+22</v>
      </c>
      <c r="COQ53" s="762">
        <f t="shared" ref="COQ53:COQ54" si="1214">COO53*(1+3.5%)</f>
        <v>4.9727089707961066E+22</v>
      </c>
      <c r="COS53" s="762">
        <f t="shared" ref="COS53:COS54" si="1215">COQ53*(1+3.5%)</f>
        <v>5.1467537847739702E+22</v>
      </c>
      <c r="COU53" s="762">
        <f t="shared" ref="COU53:COU54" si="1216">COS53*(1+3.5%)</f>
        <v>5.3268901672410585E+22</v>
      </c>
      <c r="COW53" s="762">
        <f t="shared" ref="COW53:COW54" si="1217">COU53*(1+3.5%)</f>
        <v>5.5133313230944954E+22</v>
      </c>
      <c r="COY53" s="762">
        <f t="shared" ref="COY53:COY54" si="1218">COW53*(1+3.5%)</f>
        <v>5.7062979194028026E+22</v>
      </c>
      <c r="CPA53" s="762">
        <f t="shared" ref="CPA53:CPA54" si="1219">COY53*(1+3.5%)</f>
        <v>5.9060183465819004E+22</v>
      </c>
      <c r="CPC53" s="762">
        <f t="shared" ref="CPC53:CPC54" si="1220">CPA53*(1+3.5%)</f>
        <v>6.1127289887122663E+22</v>
      </c>
      <c r="CPE53" s="762">
        <f t="shared" ref="CPE53:CPE54" si="1221">CPC53*(1+3.5%)</f>
        <v>6.3266745033171954E+22</v>
      </c>
      <c r="CPG53" s="762">
        <f t="shared" ref="CPG53:CPG54" si="1222">CPE53*(1+3.5%)</f>
        <v>6.5481081109332967E+22</v>
      </c>
      <c r="CPI53" s="762">
        <f t="shared" ref="CPI53:CPI54" si="1223">CPG53*(1+3.5%)</f>
        <v>6.7772918948159619E+22</v>
      </c>
      <c r="CPK53" s="762">
        <f t="shared" ref="CPK53:CPK54" si="1224">CPI53*(1+3.5%)</f>
        <v>7.01449711113452E+22</v>
      </c>
      <c r="CPM53" s="762">
        <f t="shared" ref="CPM53:CPM54" si="1225">CPK53*(1+3.5%)</f>
        <v>7.2600045100242276E+22</v>
      </c>
      <c r="CPO53" s="762">
        <f t="shared" ref="CPO53:CPO54" si="1226">CPM53*(1+3.5%)</f>
        <v>7.5141046678750751E+22</v>
      </c>
      <c r="CPQ53" s="762">
        <f t="shared" ref="CPQ53:CPQ54" si="1227">CPO53*(1+3.5%)</f>
        <v>7.7770983312507019E+22</v>
      </c>
      <c r="CPS53" s="762">
        <f t="shared" ref="CPS53:CPS54" si="1228">CPQ53*(1+3.5%)</f>
        <v>8.0492967728444758E+22</v>
      </c>
      <c r="CPU53" s="762">
        <f t="shared" ref="CPU53:CPU54" si="1229">CPS53*(1+3.5%)</f>
        <v>8.3310221598940314E+22</v>
      </c>
      <c r="CPW53" s="762">
        <f t="shared" ref="CPW53:CPW54" si="1230">CPU53*(1+3.5%)</f>
        <v>8.6226079354903226E+22</v>
      </c>
      <c r="CPY53" s="762">
        <f t="shared" ref="CPY53:CPY54" si="1231">CPW53*(1+3.5%)</f>
        <v>8.9243992132324826E+22</v>
      </c>
      <c r="CQA53" s="762">
        <f t="shared" ref="CQA53:CQA54" si="1232">CPY53*(1+3.5%)</f>
        <v>9.2367531856956192E+22</v>
      </c>
      <c r="CQC53" s="762">
        <f t="shared" ref="CQC53:CQC54" si="1233">CQA53*(1+3.5%)</f>
        <v>9.5600395471949645E+22</v>
      </c>
      <c r="CQE53" s="762">
        <f t="shared" ref="CQE53:CQE54" si="1234">CQC53*(1+3.5%)</f>
        <v>9.8946409313467871E+22</v>
      </c>
      <c r="CQG53" s="762">
        <f t="shared" ref="CQG53:CQG54" si="1235">CQE53*(1+3.5%)</f>
        <v>1.0240953363943923E+23</v>
      </c>
      <c r="CQI53" s="762">
        <f t="shared" ref="CQI53:CQI54" si="1236">CQG53*(1+3.5%)</f>
        <v>1.0599386731681959E+23</v>
      </c>
      <c r="CQK53" s="762">
        <f t="shared" ref="CQK53:CQK54" si="1237">CQI53*(1+3.5%)</f>
        <v>1.0970365267290828E+23</v>
      </c>
      <c r="CQM53" s="762">
        <f t="shared" ref="CQM53:CQM54" si="1238">CQK53*(1+3.5%)</f>
        <v>1.1354328051646006E+23</v>
      </c>
      <c r="CQO53" s="762">
        <f t="shared" ref="CQO53:CQO54" si="1239">CQM53*(1+3.5%)</f>
        <v>1.1751729533453615E+23</v>
      </c>
      <c r="CQQ53" s="762">
        <f t="shared" ref="CQQ53:CQQ54" si="1240">CQO53*(1+3.5%)</f>
        <v>1.2163040067124491E+23</v>
      </c>
      <c r="CQS53" s="762">
        <f t="shared" ref="CQS53:CQS54" si="1241">CQQ53*(1+3.5%)</f>
        <v>1.2588746469473847E+23</v>
      </c>
      <c r="CQU53" s="762">
        <f t="shared" ref="CQU53:CQU54" si="1242">CQS53*(1+3.5%)</f>
        <v>1.3029352595905431E+23</v>
      </c>
      <c r="CQW53" s="762">
        <f t="shared" ref="CQW53:CQW54" si="1243">CQU53*(1+3.5%)</f>
        <v>1.3485379936762119E+23</v>
      </c>
      <c r="CQY53" s="762">
        <f t="shared" ref="CQY53:CQY54" si="1244">CQW53*(1+3.5%)</f>
        <v>1.3957368234548792E+23</v>
      </c>
      <c r="CRA53" s="762">
        <f t="shared" ref="CRA53:CRA54" si="1245">CQY53*(1+3.5%)</f>
        <v>1.4445876122757998E+23</v>
      </c>
      <c r="CRC53" s="762">
        <f t="shared" ref="CRC53:CRC54" si="1246">CRA53*(1+3.5%)</f>
        <v>1.4951481787054527E+23</v>
      </c>
      <c r="CRE53" s="762">
        <f t="shared" ref="CRE53:CRE54" si="1247">CRC53*(1+3.5%)</f>
        <v>1.5474783649601434E+23</v>
      </c>
      <c r="CRG53" s="762">
        <f t="shared" ref="CRG53:CRG54" si="1248">CRE53*(1+3.5%)</f>
        <v>1.6016401077337483E+23</v>
      </c>
      <c r="CRI53" s="762">
        <f t="shared" ref="CRI53:CRI54" si="1249">CRG53*(1+3.5%)</f>
        <v>1.6576975115044293E+23</v>
      </c>
      <c r="CRK53" s="762">
        <f t="shared" ref="CRK53:CRK54" si="1250">CRI53*(1+3.5%)</f>
        <v>1.7157169244070841E+23</v>
      </c>
      <c r="CRM53" s="762">
        <f t="shared" ref="CRM53:CRM54" si="1251">CRK53*(1+3.5%)</f>
        <v>1.7757670167613319E+23</v>
      </c>
      <c r="CRO53" s="762">
        <f t="shared" ref="CRO53:CRO54" si="1252">CRM53*(1+3.5%)</f>
        <v>1.8379188623479785E+23</v>
      </c>
      <c r="CRQ53" s="762">
        <f t="shared" ref="CRQ53:CRQ54" si="1253">CRO53*(1+3.5%)</f>
        <v>1.9022460225301577E+23</v>
      </c>
      <c r="CRS53" s="762">
        <f t="shared" ref="CRS53:CRS54" si="1254">CRQ53*(1+3.5%)</f>
        <v>1.9688246333187132E+23</v>
      </c>
      <c r="CRU53" s="762">
        <f t="shared" ref="CRU53:CRU54" si="1255">CRS53*(1+3.5%)</f>
        <v>2.0377334954848681E+23</v>
      </c>
      <c r="CRW53" s="762">
        <f t="shared" ref="CRW53:CRW54" si="1256">CRU53*(1+3.5%)</f>
        <v>2.1090541678268383E+23</v>
      </c>
      <c r="CRY53" s="762">
        <f t="shared" ref="CRY53:CRY54" si="1257">CRW53*(1+3.5%)</f>
        <v>2.1828710637007774E+23</v>
      </c>
      <c r="CSA53" s="762">
        <f t="shared" ref="CSA53:CSA54" si="1258">CRY53*(1+3.5%)</f>
        <v>2.2592715509303044E+23</v>
      </c>
      <c r="CSC53" s="762">
        <f t="shared" ref="CSC53:CSC54" si="1259">CSA53*(1+3.5%)</f>
        <v>2.3383460552128648E+23</v>
      </c>
      <c r="CSE53" s="762">
        <f t="shared" ref="CSE53:CSE54" si="1260">CSC53*(1+3.5%)</f>
        <v>2.4201881671453148E+23</v>
      </c>
      <c r="CSG53" s="762">
        <f t="shared" ref="CSG53:CSG54" si="1261">CSE53*(1+3.5%)</f>
        <v>2.5048947529954007E+23</v>
      </c>
      <c r="CSI53" s="762">
        <f t="shared" ref="CSI53:CSI54" si="1262">CSG53*(1+3.5%)</f>
        <v>2.5925660693502395E+23</v>
      </c>
      <c r="CSK53" s="762">
        <f t="shared" ref="CSK53:CSK54" si="1263">CSI53*(1+3.5%)</f>
        <v>2.6833058817774977E+23</v>
      </c>
      <c r="CSM53" s="762">
        <f t="shared" ref="CSM53:CSM54" si="1264">CSK53*(1+3.5%)</f>
        <v>2.7772215876397097E+23</v>
      </c>
      <c r="CSO53" s="762">
        <f t="shared" ref="CSO53:CSO54" si="1265">CSM53*(1+3.5%)</f>
        <v>2.8744243432070993E+23</v>
      </c>
      <c r="CSQ53" s="762">
        <f t="shared" ref="CSQ53:CSQ54" si="1266">CSO53*(1+3.5%)</f>
        <v>2.9750291952193476E+23</v>
      </c>
      <c r="CSS53" s="762">
        <f t="shared" ref="CSS53:CSS54" si="1267">CSQ53*(1+3.5%)</f>
        <v>3.0791552170520242E+23</v>
      </c>
      <c r="CSU53" s="762">
        <f t="shared" ref="CSU53:CSU54" si="1268">CSS53*(1+3.5%)</f>
        <v>3.186925649648845E+23</v>
      </c>
      <c r="CSW53" s="762">
        <f t="shared" ref="CSW53:CSW54" si="1269">CSU53*(1+3.5%)</f>
        <v>3.298468047386554E+23</v>
      </c>
      <c r="CSY53" s="762">
        <f t="shared" ref="CSY53:CSY54" si="1270">CSW53*(1+3.5%)</f>
        <v>3.4139144290450831E+23</v>
      </c>
      <c r="CTA53" s="762">
        <f t="shared" ref="CTA53:CTA54" si="1271">CSY53*(1+3.5%)</f>
        <v>3.5334014340616609E+23</v>
      </c>
      <c r="CTC53" s="762">
        <f t="shared" ref="CTC53:CTC54" si="1272">CTA53*(1+3.5%)</f>
        <v>3.6570704842538187E+23</v>
      </c>
      <c r="CTE53" s="762">
        <f t="shared" ref="CTE53:CTE54" si="1273">CTC53*(1+3.5%)</f>
        <v>3.7850679512027022E+23</v>
      </c>
      <c r="CTG53" s="762">
        <f t="shared" ref="CTG53:CTG54" si="1274">CTE53*(1+3.5%)</f>
        <v>3.9175453294947964E+23</v>
      </c>
      <c r="CTI53" s="762">
        <f t="shared" ref="CTI53:CTI54" si="1275">CTG53*(1+3.5%)</f>
        <v>4.0546594160271139E+23</v>
      </c>
      <c r="CTK53" s="762">
        <f t="shared" ref="CTK53:CTK54" si="1276">CTI53*(1+3.5%)</f>
        <v>4.1965724955880624E+23</v>
      </c>
      <c r="CTM53" s="762">
        <f t="shared" ref="CTM53:CTM54" si="1277">CTK53*(1+3.5%)</f>
        <v>4.3434525329336443E+23</v>
      </c>
      <c r="CTO53" s="762">
        <f t="shared" ref="CTO53:CTO54" si="1278">CTM53*(1+3.5%)</f>
        <v>4.4954733715863216E+23</v>
      </c>
      <c r="CTQ53" s="762">
        <f t="shared" ref="CTQ53:CTQ54" si="1279">CTO53*(1+3.5%)</f>
        <v>4.6528149395918425E+23</v>
      </c>
      <c r="CTS53" s="762">
        <f t="shared" ref="CTS53:CTS54" si="1280">CTQ53*(1+3.5%)</f>
        <v>4.8156634624775569E+23</v>
      </c>
      <c r="CTU53" s="762">
        <f t="shared" ref="CTU53:CTU54" si="1281">CTS53*(1+3.5%)</f>
        <v>4.9842116836642713E+23</v>
      </c>
      <c r="CTW53" s="762">
        <f t="shared" ref="CTW53:CTW54" si="1282">CTU53*(1+3.5%)</f>
        <v>5.1586590925925205E+23</v>
      </c>
      <c r="CTY53" s="762">
        <f t="shared" ref="CTY53:CTY54" si="1283">CTW53*(1+3.5%)</f>
        <v>5.3392121608332583E+23</v>
      </c>
      <c r="CUA53" s="762">
        <f t="shared" ref="CUA53:CUA54" si="1284">CTY53*(1+3.5%)</f>
        <v>5.5260845864624223E+23</v>
      </c>
      <c r="CUC53" s="762">
        <f t="shared" ref="CUC53:CUC54" si="1285">CUA53*(1+3.5%)</f>
        <v>5.7194975469886068E+23</v>
      </c>
      <c r="CUE53" s="762">
        <f t="shared" ref="CUE53:CUE54" si="1286">CUC53*(1+3.5%)</f>
        <v>5.9196799611332079E+23</v>
      </c>
      <c r="CUG53" s="762">
        <f t="shared" ref="CUG53:CUG54" si="1287">CUE53*(1+3.5%)</f>
        <v>6.1268687597728694E+23</v>
      </c>
      <c r="CUI53" s="762">
        <f t="shared" ref="CUI53:CUI54" si="1288">CUG53*(1+3.5%)</f>
        <v>6.3413091663649189E+23</v>
      </c>
      <c r="CUK53" s="762">
        <f t="shared" ref="CUK53:CUK54" si="1289">CUI53*(1+3.5%)</f>
        <v>6.5632549871876912E+23</v>
      </c>
      <c r="CUM53" s="762">
        <f t="shared" ref="CUM53:CUM54" si="1290">CUK53*(1+3.5%)</f>
        <v>6.7929689117392596E+23</v>
      </c>
      <c r="CUO53" s="762">
        <f t="shared" ref="CUO53:CUO54" si="1291">CUM53*(1+3.5%)</f>
        <v>7.030722823650133E+23</v>
      </c>
      <c r="CUQ53" s="762">
        <f t="shared" ref="CUQ53:CUQ54" si="1292">CUO53*(1+3.5%)</f>
        <v>7.2767981224778874E+23</v>
      </c>
      <c r="CUS53" s="762">
        <f t="shared" ref="CUS53:CUS54" si="1293">CUQ53*(1+3.5%)</f>
        <v>7.5314860567646132E+23</v>
      </c>
      <c r="CUU53" s="762">
        <f t="shared" ref="CUU53:CUU54" si="1294">CUS53*(1+3.5%)</f>
        <v>7.7950880687513736E+23</v>
      </c>
      <c r="CUW53" s="762">
        <f t="shared" ref="CUW53:CUW54" si="1295">CUU53*(1+3.5%)</f>
        <v>8.0679161511576718E+23</v>
      </c>
      <c r="CUY53" s="762">
        <f t="shared" ref="CUY53:CUY54" si="1296">CUW53*(1+3.5%)</f>
        <v>8.3502932164481902E+23</v>
      </c>
      <c r="CVA53" s="762">
        <f t="shared" ref="CVA53:CVA54" si="1297">CUY53*(1+3.5%)</f>
        <v>8.6425534790238763E+23</v>
      </c>
      <c r="CVC53" s="762">
        <f t="shared" ref="CVC53:CVC54" si="1298">CVA53*(1+3.5%)</f>
        <v>8.9450428507897115E+23</v>
      </c>
      <c r="CVE53" s="762">
        <f t="shared" ref="CVE53:CVE54" si="1299">CVC53*(1+3.5%)</f>
        <v>9.2581193505673513E+23</v>
      </c>
      <c r="CVG53" s="762">
        <f t="shared" ref="CVG53:CVG54" si="1300">CVE53*(1+3.5%)</f>
        <v>9.5821535278372079E+23</v>
      </c>
      <c r="CVI53" s="762">
        <f t="shared" ref="CVI53:CVI54" si="1301">CVG53*(1+3.5%)</f>
        <v>9.917528901311509E+23</v>
      </c>
      <c r="CVK53" s="762">
        <f t="shared" ref="CVK53:CVK54" si="1302">CVI53*(1+3.5%)</f>
        <v>1.0264642412857411E+24</v>
      </c>
      <c r="CVM53" s="762">
        <f t="shared" ref="CVM53:CVM54" si="1303">CVK53*(1+3.5%)</f>
        <v>1.0623904897307419E+24</v>
      </c>
      <c r="CVO53" s="762">
        <f t="shared" ref="CVO53:CVO54" si="1304">CVM53*(1+3.5%)</f>
        <v>1.0995741568713178E+24</v>
      </c>
      <c r="CVQ53" s="762">
        <f t="shared" ref="CVQ53:CVQ54" si="1305">CVO53*(1+3.5%)</f>
        <v>1.1380592523618138E+24</v>
      </c>
      <c r="CVS53" s="762">
        <f t="shared" ref="CVS53:CVS54" si="1306">CVQ53*(1+3.5%)</f>
        <v>1.1778913261944771E+24</v>
      </c>
      <c r="CVU53" s="762">
        <f t="shared" ref="CVU53:CVU54" si="1307">CVS53*(1+3.5%)</f>
        <v>1.2191175226112836E+24</v>
      </c>
      <c r="CVW53" s="762">
        <f t="shared" ref="CVW53:CVW54" si="1308">CVU53*(1+3.5%)</f>
        <v>1.2617866359026783E+24</v>
      </c>
      <c r="CVY53" s="762">
        <f t="shared" ref="CVY53:CVY54" si="1309">CVW53*(1+3.5%)</f>
        <v>1.3059491681592721E+24</v>
      </c>
      <c r="CWA53" s="762">
        <f t="shared" ref="CWA53:CWA54" si="1310">CVY53*(1+3.5%)</f>
        <v>1.3516573890448466E+24</v>
      </c>
      <c r="CWC53" s="762">
        <f t="shared" ref="CWC53:CWC54" si="1311">CWA53*(1+3.5%)</f>
        <v>1.3989653976614161E+24</v>
      </c>
      <c r="CWE53" s="762">
        <f t="shared" ref="CWE53:CWE54" si="1312">CWC53*(1+3.5%)</f>
        <v>1.4479291865795655E+24</v>
      </c>
      <c r="CWG53" s="762">
        <f t="shared" ref="CWG53:CWG54" si="1313">CWE53*(1+3.5%)</f>
        <v>1.4986067081098501E+24</v>
      </c>
      <c r="CWI53" s="762">
        <f t="shared" ref="CWI53:CWI54" si="1314">CWG53*(1+3.5%)</f>
        <v>1.5510579428936949E+24</v>
      </c>
      <c r="CWK53" s="762">
        <f t="shared" ref="CWK53:CWK54" si="1315">CWI53*(1+3.5%)</f>
        <v>1.6053449708949742E+24</v>
      </c>
      <c r="CWM53" s="762">
        <f t="shared" ref="CWM53:CWM54" si="1316">CWK53*(1+3.5%)</f>
        <v>1.6615320448762981E+24</v>
      </c>
      <c r="CWO53" s="762">
        <f t="shared" ref="CWO53:CWO54" si="1317">CWM53*(1+3.5%)</f>
        <v>1.7196856664469685E+24</v>
      </c>
      <c r="CWQ53" s="762">
        <f t="shared" ref="CWQ53:CWQ54" si="1318">CWO53*(1+3.5%)</f>
        <v>1.7798746647726123E+24</v>
      </c>
      <c r="CWS53" s="762">
        <f t="shared" ref="CWS53:CWS54" si="1319">CWQ53*(1+3.5%)</f>
        <v>1.8421702780396535E+24</v>
      </c>
      <c r="CWU53" s="762">
        <f t="shared" ref="CWU53:CWU54" si="1320">CWS53*(1+3.5%)</f>
        <v>1.9066462377710413E+24</v>
      </c>
      <c r="CWW53" s="762">
        <f t="shared" ref="CWW53:CWW54" si="1321">CWU53*(1+3.5%)</f>
        <v>1.9733788560930275E+24</v>
      </c>
      <c r="CWY53" s="762">
        <f t="shared" ref="CWY53:CWY54" si="1322">CWW53*(1+3.5%)</f>
        <v>2.0424471160562832E+24</v>
      </c>
      <c r="CXA53" s="762">
        <f t="shared" ref="CXA53:CXA54" si="1323">CWY53*(1+3.5%)</f>
        <v>2.113932765118253E+24</v>
      </c>
      <c r="CXC53" s="762">
        <f t="shared" ref="CXC53:CXC54" si="1324">CXA53*(1+3.5%)</f>
        <v>2.1879204118973916E+24</v>
      </c>
      <c r="CXE53" s="762">
        <f t="shared" ref="CXE53:CXE54" si="1325">CXC53*(1+3.5%)</f>
        <v>2.2644976263138003E+24</v>
      </c>
      <c r="CXG53" s="762">
        <f t="shared" ref="CXG53:CXG54" si="1326">CXE53*(1+3.5%)</f>
        <v>2.343755043234783E+24</v>
      </c>
      <c r="CXI53" s="762">
        <f t="shared" ref="CXI53:CXI54" si="1327">CXG53*(1+3.5%)</f>
        <v>2.4257864697480001E+24</v>
      </c>
      <c r="CXK53" s="762">
        <f t="shared" ref="CXK53:CXK54" si="1328">CXI53*(1+3.5%)</f>
        <v>2.5106889961891801E+24</v>
      </c>
      <c r="CXM53" s="762">
        <f t="shared" ref="CXM53:CXM54" si="1329">CXK53*(1+3.5%)</f>
        <v>2.5985631110558013E+24</v>
      </c>
      <c r="CXO53" s="762">
        <f t="shared" ref="CXO53:CXO54" si="1330">CXM53*(1+3.5%)</f>
        <v>2.689512819942754E+24</v>
      </c>
      <c r="CXQ53" s="762">
        <f t="shared" ref="CXQ53:CXQ54" si="1331">CXO53*(1+3.5%)</f>
        <v>2.7836457686407501E+24</v>
      </c>
      <c r="CXS53" s="762">
        <f t="shared" ref="CXS53:CXS54" si="1332">CXQ53*(1+3.5%)</f>
        <v>2.8810733705431763E+24</v>
      </c>
      <c r="CXU53" s="762">
        <f t="shared" ref="CXU53:CXU54" si="1333">CXS53*(1+3.5%)</f>
        <v>2.9819109385121872E+24</v>
      </c>
      <c r="CXW53" s="762">
        <f t="shared" ref="CXW53:CXW54" si="1334">CXU53*(1+3.5%)</f>
        <v>3.0862778213601137E+24</v>
      </c>
      <c r="CXY53" s="762">
        <f t="shared" ref="CXY53:CXY54" si="1335">CXW53*(1+3.5%)</f>
        <v>3.1942975451077174E+24</v>
      </c>
      <c r="CYA53" s="762">
        <f t="shared" ref="CYA53:CYA54" si="1336">CXY53*(1+3.5%)</f>
        <v>3.3060979591864872E+24</v>
      </c>
      <c r="CYC53" s="762">
        <f t="shared" ref="CYC53:CYC54" si="1337">CYA53*(1+3.5%)</f>
        <v>3.4218113877580139E+24</v>
      </c>
      <c r="CYE53" s="762">
        <f t="shared" ref="CYE53:CYE54" si="1338">CYC53*(1+3.5%)</f>
        <v>3.5415747863295439E+24</v>
      </c>
      <c r="CYG53" s="762">
        <f t="shared" ref="CYG53:CYG54" si="1339">CYE53*(1+3.5%)</f>
        <v>3.6655299038510776E+24</v>
      </c>
      <c r="CYI53" s="762">
        <f t="shared" ref="CYI53:CYI54" si="1340">CYG53*(1+3.5%)</f>
        <v>3.7938234504858648E+24</v>
      </c>
      <c r="CYK53" s="762">
        <f t="shared" ref="CYK53:CYK54" si="1341">CYI53*(1+3.5%)</f>
        <v>3.92660727125287E+24</v>
      </c>
      <c r="CYM53" s="762">
        <f t="shared" ref="CYM53:CYM54" si="1342">CYK53*(1+3.5%)</f>
        <v>4.0640385257467201E+24</v>
      </c>
      <c r="CYO53" s="762">
        <f t="shared" ref="CYO53:CYO54" si="1343">CYM53*(1+3.5%)</f>
        <v>4.2062798741478547E+24</v>
      </c>
      <c r="CYQ53" s="762">
        <f t="shared" ref="CYQ53:CYQ54" si="1344">CYO53*(1+3.5%)</f>
        <v>4.3534996697430293E+24</v>
      </c>
      <c r="CYS53" s="762">
        <f t="shared" ref="CYS53:CYS54" si="1345">CYQ53*(1+3.5%)</f>
        <v>4.5058721581840348E+24</v>
      </c>
      <c r="CYU53" s="762">
        <f t="shared" ref="CYU53:CYU54" si="1346">CYS53*(1+3.5%)</f>
        <v>4.6635776837204755E+24</v>
      </c>
      <c r="CYW53" s="762">
        <f t="shared" ref="CYW53:CYW54" si="1347">CYU53*(1+3.5%)</f>
        <v>4.8268029026506916E+24</v>
      </c>
      <c r="CYY53" s="762">
        <f t="shared" ref="CYY53:CYY54" si="1348">CYW53*(1+3.5%)</f>
        <v>4.995741004243465E+24</v>
      </c>
      <c r="CZA53" s="762">
        <f t="shared" ref="CZA53:CZA54" si="1349">CYY53*(1+3.5%)</f>
        <v>5.1705919393919864E+24</v>
      </c>
      <c r="CZC53" s="762">
        <f t="shared" ref="CZC53:CZC54" si="1350">CZA53*(1+3.5%)</f>
        <v>5.3515626572707054E+24</v>
      </c>
      <c r="CZE53" s="762">
        <f t="shared" ref="CZE53:CZE54" si="1351">CZC53*(1+3.5%)</f>
        <v>5.5388673502751799E+24</v>
      </c>
      <c r="CZG53" s="762">
        <f t="shared" ref="CZG53:CZG54" si="1352">CZE53*(1+3.5%)</f>
        <v>5.7327277075348109E+24</v>
      </c>
      <c r="CZI53" s="762">
        <f t="shared" ref="CZI53:CZI54" si="1353">CZG53*(1+3.5%)</f>
        <v>5.9333731772985289E+24</v>
      </c>
      <c r="CZK53" s="762">
        <f t="shared" ref="CZK53:CZK54" si="1354">CZI53*(1+3.5%)</f>
        <v>6.1410412385039773E+24</v>
      </c>
      <c r="CZM53" s="762">
        <f t="shared" ref="CZM53:CZM54" si="1355">CZK53*(1+3.5%)</f>
        <v>6.3559776818516162E+24</v>
      </c>
      <c r="CZO53" s="762">
        <f t="shared" ref="CZO53:CZO54" si="1356">CZM53*(1+3.5%)</f>
        <v>6.5784369007164218E+24</v>
      </c>
      <c r="CZQ53" s="762">
        <f t="shared" ref="CZQ53:CZQ54" si="1357">CZO53*(1+3.5%)</f>
        <v>6.8086821922414965E+24</v>
      </c>
      <c r="CZS53" s="762">
        <f t="shared" ref="CZS53:CZS54" si="1358">CZQ53*(1+3.5%)</f>
        <v>7.046986068969948E+24</v>
      </c>
      <c r="CZU53" s="762">
        <f t="shared" ref="CZU53:CZU54" si="1359">CZS53*(1+3.5%)</f>
        <v>7.2936305813838955E+24</v>
      </c>
      <c r="CZW53" s="762">
        <f t="shared" ref="CZW53:CZW54" si="1360">CZU53*(1+3.5%)</f>
        <v>7.5489076517323315E+24</v>
      </c>
      <c r="CZY53" s="762">
        <f t="shared" ref="CZY53:CZY54" si="1361">CZW53*(1+3.5%)</f>
        <v>7.8131194195429626E+24</v>
      </c>
      <c r="DAA53" s="762">
        <f t="shared" ref="DAA53:DAA54" si="1362">CZY53*(1+3.5%)</f>
        <v>8.0865785992269652E+24</v>
      </c>
      <c r="DAC53" s="762">
        <f t="shared" ref="DAC53:DAC54" si="1363">DAA53*(1+3.5%)</f>
        <v>8.3696088501999078E+24</v>
      </c>
      <c r="DAE53" s="762">
        <f t="shared" ref="DAE53:DAE54" si="1364">DAC53*(1+3.5%)</f>
        <v>8.662545159956904E+24</v>
      </c>
      <c r="DAG53" s="762">
        <f t="shared" ref="DAG53:DAG54" si="1365">DAE53*(1+3.5%)</f>
        <v>8.9657342405553945E+24</v>
      </c>
      <c r="DAI53" s="762">
        <f t="shared" ref="DAI53:DAI54" si="1366">DAG53*(1+3.5%)</f>
        <v>9.2795349389748322E+24</v>
      </c>
      <c r="DAK53" s="762">
        <f t="shared" ref="DAK53:DAK54" si="1367">DAI53*(1+3.5%)</f>
        <v>9.6043186618389508E+24</v>
      </c>
      <c r="DAM53" s="762">
        <f t="shared" ref="DAM53:DAM54" si="1368">DAK53*(1+3.5%)</f>
        <v>9.9404698150033142E+24</v>
      </c>
      <c r="DAO53" s="762">
        <f t="shared" ref="DAO53:DAO54" si="1369">DAM53*(1+3.5%)</f>
        <v>1.028838625852843E+25</v>
      </c>
      <c r="DAQ53" s="762">
        <f t="shared" ref="DAQ53:DAQ54" si="1370">DAO53*(1+3.5%)</f>
        <v>1.0648479777576925E+25</v>
      </c>
      <c r="DAS53" s="762">
        <f t="shared" ref="DAS53:DAS54" si="1371">DAQ53*(1+3.5%)</f>
        <v>1.1021176569792117E+25</v>
      </c>
      <c r="DAU53" s="762">
        <f t="shared" ref="DAU53:DAU54" si="1372">DAS53*(1+3.5%)</f>
        <v>1.140691774973484E+25</v>
      </c>
      <c r="DAW53" s="762">
        <f t="shared" ref="DAW53:DAW54" si="1373">DAU53*(1+3.5%)</f>
        <v>1.1806159870975558E+25</v>
      </c>
      <c r="DAY53" s="762">
        <f t="shared" ref="DAY53:DAY54" si="1374">DAW53*(1+3.5%)</f>
        <v>1.22193754664597E+25</v>
      </c>
      <c r="DBA53" s="762">
        <f t="shared" ref="DBA53:DBA54" si="1375">DAY53*(1+3.5%)</f>
        <v>1.264705360778579E+25</v>
      </c>
      <c r="DBC53" s="762">
        <f t="shared" ref="DBC53:DBC54" si="1376">DBA53*(1+3.5%)</f>
        <v>1.3089700484058292E+25</v>
      </c>
      <c r="DBE53" s="762">
        <f t="shared" ref="DBE53:DBE54" si="1377">DBC53*(1+3.5%)</f>
        <v>1.3547840001000332E+25</v>
      </c>
      <c r="DBG53" s="762">
        <f t="shared" ref="DBG53:DBG54" si="1378">DBE53*(1+3.5%)</f>
        <v>1.4022014401035342E+25</v>
      </c>
      <c r="DBI53" s="762">
        <f t="shared" ref="DBI53:DBI54" si="1379">DBG53*(1+3.5%)</f>
        <v>1.4512784905071579E+25</v>
      </c>
      <c r="DBK53" s="762">
        <f t="shared" ref="DBK53:DBK54" si="1380">DBI53*(1+3.5%)</f>
        <v>1.5020732376749083E+25</v>
      </c>
      <c r="DBM53" s="762">
        <f t="shared" ref="DBM53:DBM54" si="1381">DBK53*(1+3.5%)</f>
        <v>1.55464580099353E+25</v>
      </c>
      <c r="DBO53" s="762">
        <f t="shared" ref="DBO53:DBO54" si="1382">DBM53*(1+3.5%)</f>
        <v>1.6090584040283034E+25</v>
      </c>
      <c r="DBQ53" s="762">
        <f t="shared" ref="DBQ53:DBQ54" si="1383">DBO53*(1+3.5%)</f>
        <v>1.6653754481692939E+25</v>
      </c>
      <c r="DBS53" s="762">
        <f t="shared" ref="DBS53:DBS54" si="1384">DBQ53*(1+3.5%)</f>
        <v>1.723663588855219E+25</v>
      </c>
      <c r="DBU53" s="762">
        <f t="shared" ref="DBU53:DBU54" si="1385">DBS53*(1+3.5%)</f>
        <v>1.7839918144651515E+25</v>
      </c>
      <c r="DBW53" s="762">
        <f t="shared" ref="DBW53:DBW54" si="1386">DBU53*(1+3.5%)</f>
        <v>1.8464315279714318E+25</v>
      </c>
      <c r="DBY53" s="762">
        <f t="shared" ref="DBY53:DBY54" si="1387">DBW53*(1+3.5%)</f>
        <v>1.9110566314504318E+25</v>
      </c>
      <c r="DCA53" s="762">
        <f t="shared" ref="DCA53:DCA54" si="1388">DBY53*(1+3.5%)</f>
        <v>1.9779436135511967E+25</v>
      </c>
      <c r="DCC53" s="762">
        <f t="shared" ref="DCC53:DCC54" si="1389">DCA53*(1+3.5%)</f>
        <v>2.0471716400254886E+25</v>
      </c>
      <c r="DCE53" s="762">
        <f t="shared" ref="DCE53:DCE54" si="1390">DCC53*(1+3.5%)</f>
        <v>2.1188226474263803E+25</v>
      </c>
      <c r="DCG53" s="762">
        <f t="shared" ref="DCG53:DCG54" si="1391">DCE53*(1+3.5%)</f>
        <v>2.1929814400863036E+25</v>
      </c>
      <c r="DCI53" s="762">
        <f t="shared" ref="DCI53:DCI54" si="1392">DCG53*(1+3.5%)</f>
        <v>2.269735790489324E+25</v>
      </c>
      <c r="DCK53" s="762">
        <f t="shared" ref="DCK53:DCK54" si="1393">DCI53*(1+3.5%)</f>
        <v>2.34917654315645E+25</v>
      </c>
      <c r="DCM53" s="762">
        <f t="shared" ref="DCM53:DCM54" si="1394">DCK53*(1+3.5%)</f>
        <v>2.4313977221669257E+25</v>
      </c>
      <c r="DCO53" s="762">
        <f t="shared" ref="DCO53:DCO54" si="1395">DCM53*(1+3.5%)</f>
        <v>2.516496642442768E+25</v>
      </c>
      <c r="DCQ53" s="762">
        <f t="shared" ref="DCQ53:DCQ54" si="1396">DCO53*(1+3.5%)</f>
        <v>2.6045740249282649E+25</v>
      </c>
      <c r="DCS53" s="762">
        <f t="shared" ref="DCS53:DCS54" si="1397">DCQ53*(1+3.5%)</f>
        <v>2.6957341158007541E+25</v>
      </c>
      <c r="DCU53" s="762">
        <f t="shared" ref="DCU53:DCU54" si="1398">DCS53*(1+3.5%)</f>
        <v>2.7900848098537802E+25</v>
      </c>
      <c r="DCW53" s="762">
        <f t="shared" ref="DCW53:DCW54" si="1399">DCU53*(1+3.5%)</f>
        <v>2.8877377781986625E+25</v>
      </c>
      <c r="DCY53" s="762">
        <f t="shared" ref="DCY53:DCY54" si="1400">DCW53*(1+3.5%)</f>
        <v>2.9888086004356155E+25</v>
      </c>
      <c r="DDA53" s="762">
        <f t="shared" ref="DDA53:DDA54" si="1401">DCY53*(1+3.5%)</f>
        <v>3.0934169014508616E+25</v>
      </c>
      <c r="DDC53" s="762">
        <f t="shared" ref="DDC53:DDC54" si="1402">DDA53*(1+3.5%)</f>
        <v>3.2016864930016417E+25</v>
      </c>
      <c r="DDE53" s="762">
        <f t="shared" ref="DDE53:DDE54" si="1403">DDC53*(1+3.5%)</f>
        <v>3.313745520256699E+25</v>
      </c>
      <c r="DDG53" s="762">
        <f t="shared" ref="DDG53:DDG54" si="1404">DDE53*(1+3.5%)</f>
        <v>3.429726613465683E+25</v>
      </c>
      <c r="DDI53" s="762">
        <f t="shared" ref="DDI53:DDI54" si="1405">DDG53*(1+3.5%)</f>
        <v>3.5497670449369817E+25</v>
      </c>
      <c r="DDK53" s="762">
        <f t="shared" ref="DDK53:DDK54" si="1406">DDI53*(1+3.5%)</f>
        <v>3.6740088915097759E+25</v>
      </c>
      <c r="DDM53" s="762">
        <f t="shared" ref="DDM53:DDM54" si="1407">DDK53*(1+3.5%)</f>
        <v>3.8025992027126179E+25</v>
      </c>
      <c r="DDO53" s="762">
        <f t="shared" ref="DDO53:DDO54" si="1408">DDM53*(1+3.5%)</f>
        <v>3.9356901748075588E+25</v>
      </c>
      <c r="DDQ53" s="762">
        <f t="shared" ref="DDQ53:DDQ54" si="1409">DDO53*(1+3.5%)</f>
        <v>4.0734393309258229E+25</v>
      </c>
      <c r="DDS53" s="762">
        <f t="shared" ref="DDS53:DDS54" si="1410">DDQ53*(1+3.5%)</f>
        <v>4.2160097075082265E+25</v>
      </c>
      <c r="DDU53" s="762">
        <f t="shared" ref="DDU53:DDU54" si="1411">DDS53*(1+3.5%)</f>
        <v>4.3635700472710144E+25</v>
      </c>
      <c r="DDW53" s="762">
        <f t="shared" ref="DDW53:DDW54" si="1412">DDU53*(1+3.5%)</f>
        <v>4.5162949989254991E+25</v>
      </c>
      <c r="DDY53" s="762">
        <f t="shared" ref="DDY53:DDY54" si="1413">DDW53*(1+3.5%)</f>
        <v>4.6743653238878908E+25</v>
      </c>
      <c r="DEA53" s="762">
        <f t="shared" ref="DEA53:DEA54" si="1414">DDY53*(1+3.5%)</f>
        <v>4.8379681102239665E+25</v>
      </c>
      <c r="DEC53" s="762">
        <f t="shared" ref="DEC53:DEC54" si="1415">DEA53*(1+3.5%)</f>
        <v>5.0072969940818047E+25</v>
      </c>
      <c r="DEE53" s="762">
        <f t="shared" ref="DEE53:DEE54" si="1416">DEC53*(1+3.5%)</f>
        <v>5.1825523888746671E+25</v>
      </c>
      <c r="DEG53" s="762">
        <f t="shared" ref="DEG53:DEG54" si="1417">DEE53*(1+3.5%)</f>
        <v>5.3639417224852796E+25</v>
      </c>
      <c r="DEI53" s="762">
        <f t="shared" ref="DEI53:DEI54" si="1418">DEG53*(1+3.5%)</f>
        <v>5.5516796827722641E+25</v>
      </c>
      <c r="DEK53" s="762">
        <f t="shared" ref="DEK53:DEK54" si="1419">DEI53*(1+3.5%)</f>
        <v>5.7459884716692925E+25</v>
      </c>
      <c r="DEM53" s="762">
        <f t="shared" ref="DEM53:DEM54" si="1420">DEK53*(1+3.5%)</f>
        <v>5.9470980681777175E+25</v>
      </c>
      <c r="DEO53" s="762">
        <f t="shared" ref="DEO53:DEO54" si="1421">DEM53*(1+3.5%)</f>
        <v>6.1552465005639367E+25</v>
      </c>
      <c r="DEQ53" s="762">
        <f t="shared" ref="DEQ53:DEQ54" si="1422">DEO53*(1+3.5%)</f>
        <v>6.3706801280836739E+25</v>
      </c>
      <c r="DES53" s="762">
        <f t="shared" ref="DES53:DES54" si="1423">DEQ53*(1+3.5%)</f>
        <v>6.5936539325666019E+25</v>
      </c>
      <c r="DEU53" s="762">
        <f t="shared" ref="DEU53:DEU54" si="1424">DES53*(1+3.5%)</f>
        <v>6.8244318202064326E+25</v>
      </c>
      <c r="DEW53" s="762">
        <f t="shared" ref="DEW53:DEW54" si="1425">DEU53*(1+3.5%)</f>
        <v>7.0632869339136575E+25</v>
      </c>
      <c r="DEY53" s="762">
        <f t="shared" ref="DEY53:DEY54" si="1426">DEW53*(1+3.5%)</f>
        <v>7.3105019766006349E+25</v>
      </c>
      <c r="DFA53" s="762">
        <f t="shared" ref="DFA53:DFA54" si="1427">DEY53*(1+3.5%)</f>
        <v>7.5663695457816562E+25</v>
      </c>
      <c r="DFC53" s="762">
        <f t="shared" ref="DFC53:DFC54" si="1428">DFA53*(1+3.5%)</f>
        <v>7.8311924798840137E+25</v>
      </c>
      <c r="DFE53" s="762">
        <f t="shared" ref="DFE53:DFE54" si="1429">DFC53*(1+3.5%)</f>
        <v>8.1052842166799531E+25</v>
      </c>
      <c r="DFG53" s="762">
        <f t="shared" ref="DFG53:DFG54" si="1430">DFE53*(1+3.5%)</f>
        <v>8.3889691642637513E+25</v>
      </c>
      <c r="DFI53" s="762">
        <f t="shared" ref="DFI53:DFI54" si="1431">DFG53*(1+3.5%)</f>
        <v>8.6825830850129818E+25</v>
      </c>
      <c r="DFK53" s="762">
        <f t="shared" ref="DFK53:DFK54" si="1432">DFI53*(1+3.5%)</f>
        <v>8.9864734929884359E+25</v>
      </c>
      <c r="DFM53" s="762">
        <f t="shared" ref="DFM53:DFM54" si="1433">DFK53*(1+3.5%)</f>
        <v>9.3010000652430296E+25</v>
      </c>
      <c r="DFO53" s="762">
        <f t="shared" ref="DFO53:DFO54" si="1434">DFM53*(1+3.5%)</f>
        <v>9.6265350675265347E+25</v>
      </c>
      <c r="DFQ53" s="762">
        <f t="shared" ref="DFQ53:DFQ54" si="1435">DFO53*(1+3.5%)</f>
        <v>9.9634637948899623E+25</v>
      </c>
      <c r="DFS53" s="762">
        <f t="shared" ref="DFS53:DFS54" si="1436">DFQ53*(1+3.5%)</f>
        <v>1.031218502771111E+26</v>
      </c>
      <c r="DFU53" s="762">
        <f t="shared" ref="DFU53:DFU54" si="1437">DFS53*(1+3.5%)</f>
        <v>1.0673111503680998E+26</v>
      </c>
      <c r="DFW53" s="762">
        <f t="shared" ref="DFW53:DFW54" si="1438">DFU53*(1+3.5%)</f>
        <v>1.1046670406309833E+26</v>
      </c>
      <c r="DFY53" s="762">
        <f t="shared" ref="DFY53:DFY54" si="1439">DFW53*(1+3.5%)</f>
        <v>1.1433303870530677E+26</v>
      </c>
      <c r="DGA53" s="762">
        <f t="shared" ref="DGA53:DGA54" si="1440">DFY53*(1+3.5%)</f>
        <v>1.183346950599925E+26</v>
      </c>
      <c r="DGC53" s="762">
        <f t="shared" ref="DGC53:DGC54" si="1441">DGA53*(1+3.5%)</f>
        <v>1.2247640938709223E+26</v>
      </c>
      <c r="DGE53" s="762">
        <f t="shared" ref="DGE53:DGE54" si="1442">DGC53*(1+3.5%)</f>
        <v>1.2676308371564044E+26</v>
      </c>
      <c r="DGG53" s="762">
        <f t="shared" ref="DGG53:DGG54" si="1443">DGE53*(1+3.5%)</f>
        <v>1.3119979164568784E+26</v>
      </c>
      <c r="DGI53" s="762">
        <f t="shared" ref="DGI53:DGI54" si="1444">DGG53*(1+3.5%)</f>
        <v>1.357917843532869E+26</v>
      </c>
      <c r="DGK53" s="762">
        <f t="shared" ref="DGK53:DGK54" si="1445">DGI53*(1+3.5%)</f>
        <v>1.4054449680565193E+26</v>
      </c>
      <c r="DGM53" s="762">
        <f t="shared" ref="DGM53:DGM54" si="1446">DGK53*(1+3.5%)</f>
        <v>1.4546355419384975E+26</v>
      </c>
      <c r="DGO53" s="762">
        <f t="shared" ref="DGO53:DGO54" si="1447">DGM53*(1+3.5%)</f>
        <v>1.5055477859063448E+26</v>
      </c>
      <c r="DGQ53" s="762">
        <f t="shared" ref="DGQ53:DGQ54" si="1448">DGO53*(1+3.5%)</f>
        <v>1.5582419584130666E+26</v>
      </c>
      <c r="DGS53" s="762">
        <f t="shared" ref="DGS53:DGS54" si="1449">DGQ53*(1+3.5%)</f>
        <v>1.6127804269575239E+26</v>
      </c>
      <c r="DGU53" s="762">
        <f t="shared" ref="DGU53:DGU54" si="1450">DGS53*(1+3.5%)</f>
        <v>1.6692277419010371E+26</v>
      </c>
      <c r="DGW53" s="762">
        <f t="shared" ref="DGW53:DGW54" si="1451">DGU53*(1+3.5%)</f>
        <v>1.7276507128675731E+26</v>
      </c>
      <c r="DGY53" s="762">
        <f t="shared" ref="DGY53:DGY54" si="1452">DGW53*(1+3.5%)</f>
        <v>1.7881184878179381E+26</v>
      </c>
      <c r="DHA53" s="762">
        <f t="shared" ref="DHA53:DHA54" si="1453">DGY53*(1+3.5%)</f>
        <v>1.8507026348915659E+26</v>
      </c>
      <c r="DHC53" s="762">
        <f t="shared" ref="DHC53:DHC54" si="1454">DHA53*(1+3.5%)</f>
        <v>1.9154772271127704E+26</v>
      </c>
      <c r="DHE53" s="762">
        <f t="shared" ref="DHE53:DHE54" si="1455">DHC53*(1+3.5%)</f>
        <v>1.9825189300617172E+26</v>
      </c>
      <c r="DHG53" s="762">
        <f t="shared" ref="DHG53:DHG54" si="1456">DHE53*(1+3.5%)</f>
        <v>2.0519070926138771E+26</v>
      </c>
      <c r="DHI53" s="762">
        <f t="shared" ref="DHI53:DHI54" si="1457">DHG53*(1+3.5%)</f>
        <v>2.1237238408553625E+26</v>
      </c>
      <c r="DHK53" s="762">
        <f t="shared" ref="DHK53:DHK54" si="1458">DHI53*(1+3.5%)</f>
        <v>2.1980541752853001E+26</v>
      </c>
      <c r="DHM53" s="762">
        <f t="shared" ref="DHM53:DHM54" si="1459">DHK53*(1+3.5%)</f>
        <v>2.2749860714202854E+26</v>
      </c>
      <c r="DHO53" s="762">
        <f t="shared" ref="DHO53:DHO54" si="1460">DHM53*(1+3.5%)</f>
        <v>2.3546105839199953E+26</v>
      </c>
      <c r="DHQ53" s="762">
        <f t="shared" ref="DHQ53:DHQ54" si="1461">DHO53*(1+3.5%)</f>
        <v>2.4370219543571948E+26</v>
      </c>
      <c r="DHS53" s="762">
        <f t="shared" ref="DHS53:DHS54" si="1462">DHQ53*(1+3.5%)</f>
        <v>2.5223177227596964E+26</v>
      </c>
      <c r="DHU53" s="762">
        <f t="shared" ref="DHU53:DHU54" si="1463">DHS53*(1+3.5%)</f>
        <v>2.6105988430562854E+26</v>
      </c>
      <c r="DHW53" s="762">
        <f t="shared" ref="DHW53:DHW54" si="1464">DHU53*(1+3.5%)</f>
        <v>2.7019698025632552E+26</v>
      </c>
      <c r="DHY53" s="762">
        <f t="shared" ref="DHY53:DHY54" si="1465">DHW53*(1+3.5%)</f>
        <v>2.7965387456529691E+26</v>
      </c>
      <c r="DIA53" s="762">
        <f t="shared" ref="DIA53:DIA54" si="1466">DHY53*(1+3.5%)</f>
        <v>2.8944176017508228E+26</v>
      </c>
      <c r="DIC53" s="762">
        <f t="shared" ref="DIC53:DIC54" si="1467">DIA53*(1+3.5%)</f>
        <v>2.9957222178121012E+26</v>
      </c>
      <c r="DIE53" s="762">
        <f t="shared" ref="DIE53:DIE54" si="1468">DIC53*(1+3.5%)</f>
        <v>3.1005724954355245E+26</v>
      </c>
      <c r="DIG53" s="762">
        <f t="shared" ref="DIG53:DIG54" si="1469">DIE53*(1+3.5%)</f>
        <v>3.2090925327757674E+26</v>
      </c>
      <c r="DII53" s="762">
        <f t="shared" ref="DII53:DII54" si="1470">DIG53*(1+3.5%)</f>
        <v>3.3214107714229192E+26</v>
      </c>
      <c r="DIK53" s="762">
        <f t="shared" ref="DIK53:DIK54" si="1471">DII53*(1+3.5%)</f>
        <v>3.4376601484227213E+26</v>
      </c>
      <c r="DIM53" s="762">
        <f t="shared" ref="DIM53:DIM54" si="1472">DIK53*(1+3.5%)</f>
        <v>3.5579782536175161E+26</v>
      </c>
      <c r="DIO53" s="762">
        <f t="shared" ref="DIO53:DIO54" si="1473">DIM53*(1+3.5%)</f>
        <v>3.6825074924941286E+26</v>
      </c>
      <c r="DIQ53" s="762">
        <f t="shared" ref="DIQ53:DIQ54" si="1474">DIO53*(1+3.5%)</f>
        <v>3.811395254731423E+26</v>
      </c>
      <c r="DIS53" s="762">
        <f t="shared" ref="DIS53:DIS54" si="1475">DIQ53*(1+3.5%)</f>
        <v>3.9447940886470223E+26</v>
      </c>
      <c r="DIU53" s="762">
        <f t="shared" ref="DIU53:DIU54" si="1476">DIS53*(1+3.5%)</f>
        <v>4.0828618817496677E+26</v>
      </c>
      <c r="DIW53" s="762">
        <f t="shared" ref="DIW53:DIW54" si="1477">DIU53*(1+3.5%)</f>
        <v>4.2257620476109058E+26</v>
      </c>
      <c r="DIY53" s="762">
        <f t="shared" ref="DIY53:DIY54" si="1478">DIW53*(1+3.5%)</f>
        <v>4.3736637192772873E+26</v>
      </c>
      <c r="DJA53" s="762">
        <f t="shared" ref="DJA53:DJA54" si="1479">DIY53*(1+3.5%)</f>
        <v>4.5267419494519919E+26</v>
      </c>
      <c r="DJC53" s="762">
        <f t="shared" ref="DJC53:DJC54" si="1480">DJA53*(1+3.5%)</f>
        <v>4.6851779176828114E+26</v>
      </c>
      <c r="DJE53" s="762">
        <f t="shared" ref="DJE53:DJE54" si="1481">DJC53*(1+3.5%)</f>
        <v>4.8491591448017098E+26</v>
      </c>
      <c r="DJG53" s="762">
        <f t="shared" ref="DJG53:DJG54" si="1482">DJE53*(1+3.5%)</f>
        <v>5.0188797148697694E+26</v>
      </c>
      <c r="DJI53" s="762">
        <f t="shared" ref="DJI53:DJI54" si="1483">DJG53*(1+3.5%)</f>
        <v>5.1945405048902106E+26</v>
      </c>
      <c r="DJK53" s="762">
        <f t="shared" ref="DJK53:DJK54" si="1484">DJI53*(1+3.5%)</f>
        <v>5.3763494225613672E+26</v>
      </c>
      <c r="DJM53" s="762">
        <f t="shared" ref="DJM53:DJM54" si="1485">DJK53*(1+3.5%)</f>
        <v>5.5645216523510149E+26</v>
      </c>
      <c r="DJO53" s="762">
        <f t="shared" ref="DJO53:DJO54" si="1486">DJM53*(1+3.5%)</f>
        <v>5.7592799101833002E+26</v>
      </c>
      <c r="DJQ53" s="762">
        <f t="shared" ref="DJQ53:DJQ54" si="1487">DJO53*(1+3.5%)</f>
        <v>5.9608547070397151E+26</v>
      </c>
      <c r="DJS53" s="762">
        <f t="shared" ref="DJS53:DJS54" si="1488">DJQ53*(1+3.5%)</f>
        <v>6.1694846217861044E+26</v>
      </c>
      <c r="DJU53" s="762">
        <f t="shared" ref="DJU53:DJU54" si="1489">DJS53*(1+3.5%)</f>
        <v>6.3854165835486173E+26</v>
      </c>
      <c r="DJW53" s="762">
        <f t="shared" ref="DJW53:DJW54" si="1490">DJU53*(1+3.5%)</f>
        <v>6.6089061639728191E+26</v>
      </c>
      <c r="DJY53" s="762">
        <f t="shared" ref="DJY53:DJY54" si="1491">DJW53*(1+3.5%)</f>
        <v>6.8402178797118673E+26</v>
      </c>
      <c r="DKA53" s="762">
        <f t="shared" ref="DKA53:DKA54" si="1492">DJY53*(1+3.5%)</f>
        <v>7.0796255055017825E+26</v>
      </c>
      <c r="DKC53" s="762">
        <f t="shared" ref="DKC53:DKC54" si="1493">DKA53*(1+3.5%)</f>
        <v>7.3274123981943448E+26</v>
      </c>
      <c r="DKE53" s="762">
        <f t="shared" ref="DKE53:DKE54" si="1494">DKC53*(1+3.5%)</f>
        <v>7.583871832131146E+26</v>
      </c>
      <c r="DKG53" s="762">
        <f t="shared" ref="DKG53:DKG54" si="1495">DKE53*(1+3.5%)</f>
        <v>7.8493073462557356E+26</v>
      </c>
      <c r="DKI53" s="762">
        <f t="shared" ref="DKI53:DKI54" si="1496">DKG53*(1+3.5%)</f>
        <v>8.1240331033746855E+26</v>
      </c>
      <c r="DKK53" s="762">
        <f t="shared" ref="DKK53:DKK54" si="1497">DKI53*(1+3.5%)</f>
        <v>8.408374261992799E+26</v>
      </c>
      <c r="DKM53" s="762">
        <f t="shared" ref="DKM53:DKM54" si="1498">DKK53*(1+3.5%)</f>
        <v>8.7026673611625461E+26</v>
      </c>
      <c r="DKO53" s="762">
        <f t="shared" ref="DKO53:DKO54" si="1499">DKM53*(1+3.5%)</f>
        <v>9.0072607188032342E+26</v>
      </c>
      <c r="DKQ53" s="762">
        <f t="shared" ref="DKQ53:DKQ54" si="1500">DKO53*(1+3.5%)</f>
        <v>9.3225148439613463E+26</v>
      </c>
      <c r="DKS53" s="762">
        <f t="shared" ref="DKS53:DKS54" si="1501">DKQ53*(1+3.5%)</f>
        <v>9.648802863499992E+26</v>
      </c>
      <c r="DKU53" s="762">
        <f t="shared" ref="DKU53:DKU54" si="1502">DKS53*(1+3.5%)</f>
        <v>9.9865109637224909E+26</v>
      </c>
      <c r="DKW53" s="762">
        <f t="shared" ref="DKW53:DKW54" si="1503">DKU53*(1+3.5%)</f>
        <v>1.0336038847452778E+27</v>
      </c>
      <c r="DKY53" s="762">
        <f t="shared" ref="DKY53:DKY54" si="1504">DKW53*(1+3.5%)</f>
        <v>1.0697800207113624E+27</v>
      </c>
      <c r="DLA53" s="762">
        <f t="shared" ref="DLA53:DLA54" si="1505">DKY53*(1+3.5%)</f>
        <v>1.1072223214362599E+27</v>
      </c>
      <c r="DLC53" s="762">
        <f t="shared" ref="DLC53:DLC54" si="1506">DLA53*(1+3.5%)</f>
        <v>1.1459751026865289E+27</v>
      </c>
      <c r="DLE53" s="762">
        <f t="shared" ref="DLE53:DLE54" si="1507">DLC53*(1+3.5%)</f>
        <v>1.1860842312805572E+27</v>
      </c>
      <c r="DLG53" s="762">
        <f t="shared" ref="DLG53:DLG54" si="1508">DLE53*(1+3.5%)</f>
        <v>1.2275971793753767E+27</v>
      </c>
      <c r="DLI53" s="762">
        <f t="shared" ref="DLI53:DLI54" si="1509">DLG53*(1+3.5%)</f>
        <v>1.2705630806535149E+27</v>
      </c>
      <c r="DLK53" s="762">
        <f t="shared" ref="DLK53:DLK54" si="1510">DLI53*(1+3.5%)</f>
        <v>1.3150327884763878E+27</v>
      </c>
      <c r="DLM53" s="762">
        <f t="shared" ref="DLM53:DLM54" si="1511">DLK53*(1+3.5%)</f>
        <v>1.3610589360730612E+27</v>
      </c>
      <c r="DLO53" s="762">
        <f t="shared" ref="DLO53:DLO54" si="1512">DLM53*(1+3.5%)</f>
        <v>1.4086959988356181E+27</v>
      </c>
      <c r="DLQ53" s="762">
        <f t="shared" ref="DLQ53:DLQ54" si="1513">DLO53*(1+3.5%)</f>
        <v>1.4580003587948646E+27</v>
      </c>
      <c r="DLS53" s="762">
        <f t="shared" ref="DLS53:DLS54" si="1514">DLQ53*(1+3.5%)</f>
        <v>1.5090303713526848E+27</v>
      </c>
      <c r="DLU53" s="762">
        <f t="shared" ref="DLU53:DLU54" si="1515">DLS53*(1+3.5%)</f>
        <v>1.5618464343500288E+27</v>
      </c>
      <c r="DLW53" s="762">
        <f t="shared" ref="DLW53:DLW54" si="1516">DLU53*(1+3.5%)</f>
        <v>1.6165110595522796E+27</v>
      </c>
      <c r="DLY53" s="762">
        <f t="shared" ref="DLY53:DLY54" si="1517">DLW53*(1+3.5%)</f>
        <v>1.6730889466366092E+27</v>
      </c>
      <c r="DMA53" s="762">
        <f t="shared" ref="DMA53:DMA54" si="1518">DLY53*(1+3.5%)</f>
        <v>1.7316470597688904E+27</v>
      </c>
      <c r="DMC53" s="762">
        <f t="shared" ref="DMC53:DMC54" si="1519">DMA53*(1+3.5%)</f>
        <v>1.7922547068608014E+27</v>
      </c>
      <c r="DME53" s="762">
        <f t="shared" ref="DME53:DME54" si="1520">DMC53*(1+3.5%)</f>
        <v>1.8549836216009292E+27</v>
      </c>
      <c r="DMG53" s="762">
        <f t="shared" ref="DMG53:DMG54" si="1521">DME53*(1+3.5%)</f>
        <v>1.9199080483569616E+27</v>
      </c>
      <c r="DMI53" s="762">
        <f t="shared" ref="DMI53:DMI54" si="1522">DMG53*(1+3.5%)</f>
        <v>1.9871048300494552E+27</v>
      </c>
      <c r="DMK53" s="762">
        <f t="shared" ref="DMK53:DMK54" si="1523">DMI53*(1+3.5%)</f>
        <v>2.056653499101186E+27</v>
      </c>
      <c r="DMM53" s="762">
        <f t="shared" ref="DMM53:DMM54" si="1524">DMK53*(1+3.5%)</f>
        <v>2.1286363715697274E+27</v>
      </c>
      <c r="DMO53" s="762">
        <f t="shared" ref="DMO53:DMO54" si="1525">DMM53*(1+3.5%)</f>
        <v>2.2031386445746677E+27</v>
      </c>
      <c r="DMQ53" s="762">
        <f t="shared" ref="DMQ53:DMQ54" si="1526">DMO53*(1+3.5%)</f>
        <v>2.2802484971347808E+27</v>
      </c>
      <c r="DMS53" s="762">
        <f t="shared" ref="DMS53:DMS54" si="1527">DMQ53*(1+3.5%)</f>
        <v>2.3600571945344978E+27</v>
      </c>
      <c r="DMU53" s="762">
        <f t="shared" ref="DMU53:DMU54" si="1528">DMS53*(1+3.5%)</f>
        <v>2.442659196343205E+27</v>
      </c>
      <c r="DMW53" s="762">
        <f t="shared" ref="DMW53:DMW54" si="1529">DMU53*(1+3.5%)</f>
        <v>2.5281522682152171E+27</v>
      </c>
      <c r="DMY53" s="762">
        <f t="shared" ref="DMY53:DMY54" si="1530">DMW53*(1+3.5%)</f>
        <v>2.6166375976027494E+27</v>
      </c>
      <c r="DNA53" s="762">
        <f t="shared" ref="DNA53:DNA54" si="1531">DMY53*(1+3.5%)</f>
        <v>2.7082199135188456E+27</v>
      </c>
      <c r="DNC53" s="762">
        <f t="shared" ref="DNC53:DNC54" si="1532">DNA53*(1+3.5%)</f>
        <v>2.8030076104920052E+27</v>
      </c>
      <c r="DNE53" s="762">
        <f t="shared" ref="DNE53:DNE54" si="1533">DNC53*(1+3.5%)</f>
        <v>2.9011128768592253E+27</v>
      </c>
      <c r="DNG53" s="762">
        <f t="shared" ref="DNG53:DNG54" si="1534">DNE53*(1+3.5%)</f>
        <v>3.0026518275492977E+27</v>
      </c>
      <c r="DNI53" s="762">
        <f t="shared" ref="DNI53:DNI54" si="1535">DNG53*(1+3.5%)</f>
        <v>3.1077446415135231E+27</v>
      </c>
      <c r="DNK53" s="762">
        <f t="shared" ref="DNK53:DNK54" si="1536">DNI53*(1+3.5%)</f>
        <v>3.2165157039664964E+27</v>
      </c>
      <c r="DNM53" s="762">
        <f t="shared" ref="DNM53:DNM54" si="1537">DNK53*(1+3.5%)</f>
        <v>3.3290937536053236E+27</v>
      </c>
      <c r="DNO53" s="762">
        <f t="shared" ref="DNO53:DNO54" si="1538">DNM53*(1+3.5%)</f>
        <v>3.4456120349815097E+27</v>
      </c>
      <c r="DNQ53" s="762">
        <f t="shared" ref="DNQ53:DNQ54" si="1539">DNO53*(1+3.5%)</f>
        <v>3.5662084562058623E+27</v>
      </c>
      <c r="DNS53" s="762">
        <f t="shared" ref="DNS53:DNS54" si="1540">DNQ53*(1+3.5%)</f>
        <v>3.6910257521730673E+27</v>
      </c>
      <c r="DNU53" s="762">
        <f t="shared" ref="DNU53:DNU54" si="1541">DNS53*(1+3.5%)</f>
        <v>3.8202116534991242E+27</v>
      </c>
      <c r="DNW53" s="762">
        <f t="shared" ref="DNW53:DNW54" si="1542">DNU53*(1+3.5%)</f>
        <v>3.9539190613715932E+27</v>
      </c>
      <c r="DNY53" s="762">
        <f t="shared" ref="DNY53:DNY54" si="1543">DNW53*(1+3.5%)</f>
        <v>4.0923062285195986E+27</v>
      </c>
      <c r="DOA53" s="762">
        <f t="shared" ref="DOA53:DOA54" si="1544">DNY53*(1+3.5%)</f>
        <v>4.2355369465177839E+27</v>
      </c>
      <c r="DOC53" s="762">
        <f t="shared" ref="DOC53:DOC54" si="1545">DOA53*(1+3.5%)</f>
        <v>4.3837807396459059E+27</v>
      </c>
      <c r="DOE53" s="762">
        <f t="shared" ref="DOE53:DOE54" si="1546">DOC53*(1+3.5%)</f>
        <v>4.5372130655335125E+27</v>
      </c>
      <c r="DOG53" s="762">
        <f t="shared" ref="DOG53:DOG54" si="1547">DOE53*(1+3.5%)</f>
        <v>4.6960155228271852E+27</v>
      </c>
      <c r="DOI53" s="762">
        <f t="shared" ref="DOI53:DOI54" si="1548">DOG53*(1+3.5%)</f>
        <v>4.8603760661261363E+27</v>
      </c>
      <c r="DOK53" s="762">
        <f t="shared" ref="DOK53:DOK54" si="1549">DOI53*(1+3.5%)</f>
        <v>5.0304892284405512E+27</v>
      </c>
      <c r="DOM53" s="762">
        <f t="shared" ref="DOM53:DOM54" si="1550">DOK53*(1+3.5%)</f>
        <v>5.2065563514359701E+27</v>
      </c>
      <c r="DOO53" s="762">
        <f t="shared" ref="DOO53:DOO54" si="1551">DOM53*(1+3.5%)</f>
        <v>5.388785823736229E+27</v>
      </c>
      <c r="DOQ53" s="762">
        <f t="shared" ref="DOQ53:DOQ54" si="1552">DOO53*(1+3.5%)</f>
        <v>5.5773933275669961E+27</v>
      </c>
      <c r="DOS53" s="762">
        <f t="shared" ref="DOS53:DOS54" si="1553">DOQ53*(1+3.5%)</f>
        <v>5.7726020940318407E+27</v>
      </c>
      <c r="DOU53" s="762">
        <f t="shared" ref="DOU53:DOU54" si="1554">DOS53*(1+3.5%)</f>
        <v>5.9746431673229546E+27</v>
      </c>
      <c r="DOW53" s="762">
        <f t="shared" ref="DOW53:DOW54" si="1555">DOU53*(1+3.5%)</f>
        <v>6.1837556781792571E+27</v>
      </c>
      <c r="DOY53" s="762">
        <f t="shared" ref="DOY53:DOY54" si="1556">DOW53*(1+3.5%)</f>
        <v>6.4001871269155307E+27</v>
      </c>
      <c r="DPA53" s="762">
        <f t="shared" ref="DPA53:DPA54" si="1557">DOY53*(1+3.5%)</f>
        <v>6.6241936763575741E+27</v>
      </c>
      <c r="DPC53" s="762">
        <f t="shared" ref="DPC53:DPC54" si="1558">DPA53*(1+3.5%)</f>
        <v>6.856040455030089E+27</v>
      </c>
      <c r="DPE53" s="762">
        <f t="shared" ref="DPE53:DPE54" si="1559">DPC53*(1+3.5%)</f>
        <v>7.0960018709561418E+27</v>
      </c>
      <c r="DPG53" s="762">
        <f t="shared" ref="DPG53:DPG54" si="1560">DPE53*(1+3.5%)</f>
        <v>7.3443619364396058E+27</v>
      </c>
      <c r="DPI53" s="762">
        <f t="shared" ref="DPI53:DPI54" si="1561">DPG53*(1+3.5%)</f>
        <v>7.6014146042149915E+27</v>
      </c>
      <c r="DPK53" s="762">
        <f t="shared" ref="DPK53:DPK54" si="1562">DPI53*(1+3.5%)</f>
        <v>7.8674641153625158E+27</v>
      </c>
      <c r="DPM53" s="762">
        <f t="shared" ref="DPM53:DPM54" si="1563">DPK53*(1+3.5%)</f>
        <v>8.1428253594002032E+27</v>
      </c>
      <c r="DPO53" s="762">
        <f t="shared" ref="DPO53:DPO54" si="1564">DPM53*(1+3.5%)</f>
        <v>8.4278242469792099E+27</v>
      </c>
      <c r="DPQ53" s="762">
        <f t="shared" ref="DPQ53:DPQ54" si="1565">DPO53*(1+3.5%)</f>
        <v>8.7227980956234819E+27</v>
      </c>
      <c r="DPS53" s="762">
        <f t="shared" ref="DPS53:DPS54" si="1566">DPQ53*(1+3.5%)</f>
        <v>9.0280960289703025E+27</v>
      </c>
      <c r="DPU53" s="762">
        <f t="shared" ref="DPU53:DPU54" si="1567">DPS53*(1+3.5%)</f>
        <v>9.3440793899842625E+27</v>
      </c>
      <c r="DPW53" s="762">
        <f t="shared" ref="DPW53:DPW54" si="1568">DPU53*(1+3.5%)</f>
        <v>9.671122168633711E+27</v>
      </c>
      <c r="DPY53" s="762">
        <f t="shared" ref="DPY53:DPY54" si="1569">DPW53*(1+3.5%)</f>
        <v>1.0009611444535889E+28</v>
      </c>
      <c r="DQA53" s="762">
        <f t="shared" ref="DQA53:DQA54" si="1570">DPY53*(1+3.5%)</f>
        <v>1.0359947845094644E+28</v>
      </c>
      <c r="DQC53" s="762">
        <f t="shared" ref="DQC53:DQC54" si="1571">DQA53*(1+3.5%)</f>
        <v>1.0722546019672956E+28</v>
      </c>
      <c r="DQE53" s="762">
        <f t="shared" ref="DQE53:DQE54" si="1572">DQC53*(1+3.5%)</f>
        <v>1.1097835130361508E+28</v>
      </c>
      <c r="DQG53" s="762">
        <f t="shared" ref="DQG53:DQG54" si="1573">DQE53*(1+3.5%)</f>
        <v>1.1486259359924161E+28</v>
      </c>
      <c r="DQI53" s="762">
        <f t="shared" ref="DQI53:DQI54" si="1574">DQG53*(1+3.5%)</f>
        <v>1.1888278437521504E+28</v>
      </c>
      <c r="DQK53" s="762">
        <f t="shared" ref="DQK53:DQK54" si="1575">DQI53*(1+3.5%)</f>
        <v>1.2304368182834757E+28</v>
      </c>
      <c r="DQM53" s="762">
        <f t="shared" ref="DQM53:DQM54" si="1576">DQK53*(1+3.5%)</f>
        <v>1.2735021069233973E+28</v>
      </c>
      <c r="DQO53" s="762">
        <f t="shared" ref="DQO53:DQO54" si="1577">DQM53*(1+3.5%)</f>
        <v>1.318074680665716E+28</v>
      </c>
      <c r="DQQ53" s="762">
        <f t="shared" ref="DQQ53:DQQ54" si="1578">DQO53*(1+3.5%)</f>
        <v>1.3642072944890159E+28</v>
      </c>
      <c r="DQS53" s="762">
        <f t="shared" ref="DQS53:DQS54" si="1579">DQQ53*(1+3.5%)</f>
        <v>1.4119545497961313E+28</v>
      </c>
      <c r="DQU53" s="762">
        <f t="shared" ref="DQU53:DQU54" si="1580">DQS53*(1+3.5%)</f>
        <v>1.4613729590389958E+28</v>
      </c>
      <c r="DQW53" s="762">
        <f t="shared" ref="DQW53:DQW54" si="1581">DQU53*(1+3.5%)</f>
        <v>1.5125210126053605E+28</v>
      </c>
      <c r="DQY53" s="762">
        <f t="shared" ref="DQY53:DQY54" si="1582">DQW53*(1+3.5%)</f>
        <v>1.5654592480465479E+28</v>
      </c>
      <c r="DRA53" s="762">
        <f t="shared" ref="DRA53:DRA54" si="1583">DQY53*(1+3.5%)</f>
        <v>1.620250321728177E+28</v>
      </c>
      <c r="DRC53" s="762">
        <f t="shared" ref="DRC53:DRC54" si="1584">DRA53*(1+3.5%)</f>
        <v>1.6769590829886631E+28</v>
      </c>
      <c r="DRE53" s="762">
        <f t="shared" ref="DRE53:DRE54" si="1585">DRC53*(1+3.5%)</f>
        <v>1.7356526508932661E+28</v>
      </c>
      <c r="DRG53" s="762">
        <f t="shared" ref="DRG53:DRG54" si="1586">DRE53*(1+3.5%)</f>
        <v>1.7964004936745303E+28</v>
      </c>
      <c r="DRI53" s="762">
        <f t="shared" ref="DRI53:DRI54" si="1587">DRG53*(1+3.5%)</f>
        <v>1.8592745109531386E+28</v>
      </c>
      <c r="DRK53" s="762">
        <f t="shared" ref="DRK53:DRK54" si="1588">DRI53*(1+3.5%)</f>
        <v>1.9243491188364982E+28</v>
      </c>
      <c r="DRM53" s="762">
        <f t="shared" ref="DRM53:DRM54" si="1589">DRK53*(1+3.5%)</f>
        <v>1.9917013379957755E+28</v>
      </c>
      <c r="DRO53" s="762">
        <f t="shared" ref="DRO53:DRO54" si="1590">DRM53*(1+3.5%)</f>
        <v>2.0614108848256277E+28</v>
      </c>
      <c r="DRQ53" s="762">
        <f t="shared" ref="DRQ53:DRQ54" si="1591">DRO53*(1+3.5%)</f>
        <v>2.1335602657945243E+28</v>
      </c>
      <c r="DRS53" s="762">
        <f t="shared" ref="DRS53:DRS54" si="1592">DRQ53*(1+3.5%)</f>
        <v>2.2082348750973327E+28</v>
      </c>
      <c r="DRU53" s="762">
        <f t="shared" ref="DRU53:DRU54" si="1593">DRS53*(1+3.5%)</f>
        <v>2.2855230957257391E+28</v>
      </c>
      <c r="DRW53" s="762">
        <f t="shared" ref="DRW53:DRW54" si="1594">DRU53*(1+3.5%)</f>
        <v>2.3655164040761398E+28</v>
      </c>
      <c r="DRY53" s="762">
        <f t="shared" ref="DRY53:DRY54" si="1595">DRW53*(1+3.5%)</f>
        <v>2.4483094782188046E+28</v>
      </c>
      <c r="DSA53" s="762">
        <f t="shared" ref="DSA53:DSA54" si="1596">DRY53*(1+3.5%)</f>
        <v>2.5340003099564627E+28</v>
      </c>
      <c r="DSC53" s="762">
        <f t="shared" ref="DSC53:DSC54" si="1597">DSA53*(1+3.5%)</f>
        <v>2.6226903208049387E+28</v>
      </c>
      <c r="DSE53" s="762">
        <f t="shared" ref="DSE53:DSE54" si="1598">DSC53*(1+3.5%)</f>
        <v>2.7144844820331111E+28</v>
      </c>
      <c r="DSG53" s="762">
        <f t="shared" ref="DSG53:DSG54" si="1599">DSE53*(1+3.5%)</f>
        <v>2.8094914389042699E+28</v>
      </c>
      <c r="DSI53" s="762">
        <f t="shared" ref="DSI53:DSI54" si="1600">DSG53*(1+3.5%)</f>
        <v>2.9078236392659192E+28</v>
      </c>
      <c r="DSK53" s="762">
        <f t="shared" ref="DSK53:DSK54" si="1601">DSI53*(1+3.5%)</f>
        <v>3.0095974666402261E+28</v>
      </c>
      <c r="DSM53" s="762">
        <f t="shared" ref="DSM53:DSM54" si="1602">DSK53*(1+3.5%)</f>
        <v>3.1149333779726337E+28</v>
      </c>
      <c r="DSO53" s="762">
        <f t="shared" ref="DSO53:DSO54" si="1603">DSM53*(1+3.5%)</f>
        <v>3.2239560462016754E+28</v>
      </c>
      <c r="DSQ53" s="762">
        <f t="shared" ref="DSQ53:DSQ54" si="1604">DSO53*(1+3.5%)</f>
        <v>3.3367945078187336E+28</v>
      </c>
      <c r="DSS53" s="762">
        <f t="shared" ref="DSS53:DSS54" si="1605">DSQ53*(1+3.5%)</f>
        <v>3.453582315592389E+28</v>
      </c>
      <c r="DSU53" s="762">
        <f t="shared" ref="DSU53:DSU54" si="1606">DSS53*(1+3.5%)</f>
        <v>3.5744576966381225E+28</v>
      </c>
      <c r="DSW53" s="762">
        <f t="shared" ref="DSW53:DSW54" si="1607">DSU53*(1+3.5%)</f>
        <v>3.6995637160204564E+28</v>
      </c>
      <c r="DSY53" s="762">
        <f t="shared" ref="DSY53:DSY54" si="1608">DSW53*(1+3.5%)</f>
        <v>3.8290484460811722E+28</v>
      </c>
      <c r="DTA53" s="762">
        <f t="shared" ref="DTA53:DTA54" si="1609">DSY53*(1+3.5%)</f>
        <v>3.9630651416940131E+28</v>
      </c>
      <c r="DTC53" s="762">
        <f t="shared" ref="DTC53:DTC54" si="1610">DTA53*(1+3.5%)</f>
        <v>4.1017724216533034E+28</v>
      </c>
      <c r="DTE53" s="762">
        <f t="shared" ref="DTE53:DTE54" si="1611">DTC53*(1+3.5%)</f>
        <v>4.2453344564111684E+28</v>
      </c>
      <c r="DTG53" s="762">
        <f t="shared" ref="DTG53:DTG54" si="1612">DTE53*(1+3.5%)</f>
        <v>4.3939211623855588E+28</v>
      </c>
      <c r="DTI53" s="762">
        <f t="shared" ref="DTI53:DTI54" si="1613">DTG53*(1+3.5%)</f>
        <v>4.5477084030690529E+28</v>
      </c>
      <c r="DTK53" s="762">
        <f t="shared" ref="DTK53:DTK54" si="1614">DTI53*(1+3.5%)</f>
        <v>4.7068781971764695E+28</v>
      </c>
      <c r="DTM53" s="762">
        <f t="shared" ref="DTM53:DTM54" si="1615">DTK53*(1+3.5%)</f>
        <v>4.8716189340776451E+28</v>
      </c>
      <c r="DTO53" s="762">
        <f t="shared" ref="DTO53:DTO54" si="1616">DTM53*(1+3.5%)</f>
        <v>5.0421255967703627E+28</v>
      </c>
      <c r="DTQ53" s="762">
        <f t="shared" ref="DTQ53:DTQ54" si="1617">DTO53*(1+3.5%)</f>
        <v>5.2185999926573249E+28</v>
      </c>
      <c r="DTS53" s="762">
        <f t="shared" ref="DTS53:DTS54" si="1618">DTQ53*(1+3.5%)</f>
        <v>5.4012509924003304E+28</v>
      </c>
      <c r="DTU53" s="762">
        <f t="shared" ref="DTU53:DTU54" si="1619">DTS53*(1+3.5%)</f>
        <v>5.5902947771343412E+28</v>
      </c>
      <c r="DTW53" s="762">
        <f t="shared" ref="DTW53:DTW54" si="1620">DTU53*(1+3.5%)</f>
        <v>5.7859550943340429E+28</v>
      </c>
      <c r="DTY53" s="762">
        <f t="shared" ref="DTY53:DTY54" si="1621">DTW53*(1+3.5%)</f>
        <v>5.9884635226357342E+28</v>
      </c>
      <c r="DUA53" s="762">
        <f t="shared" ref="DUA53:DUA54" si="1622">DTY53*(1+3.5%)</f>
        <v>6.198059745927984E+28</v>
      </c>
      <c r="DUC53" s="762">
        <f t="shared" ref="DUC53:DUC54" si="1623">DUA53*(1+3.5%)</f>
        <v>6.4149918370354631E+28</v>
      </c>
      <c r="DUE53" s="762">
        <f t="shared" ref="DUE53:DUE54" si="1624">DUC53*(1+3.5%)</f>
        <v>6.6395165513317037E+28</v>
      </c>
      <c r="DUG53" s="762">
        <f t="shared" ref="DUG53:DUG54" si="1625">DUE53*(1+3.5%)</f>
        <v>6.8718996306283125E+28</v>
      </c>
      <c r="DUI53" s="762">
        <f t="shared" ref="DUI53:DUI54" si="1626">DUG53*(1+3.5%)</f>
        <v>7.1124161177003026E+28</v>
      </c>
      <c r="DUK53" s="762">
        <f t="shared" ref="DUK53:DUK54" si="1627">DUI53*(1+3.5%)</f>
        <v>7.361350681819813E+28</v>
      </c>
      <c r="DUM53" s="762">
        <f t="shared" ref="DUM53:DUM54" si="1628">DUK53*(1+3.5%)</f>
        <v>7.6189979556835058E+28</v>
      </c>
      <c r="DUO53" s="762">
        <f t="shared" ref="DUO53:DUO54" si="1629">DUM53*(1+3.5%)</f>
        <v>7.8856628841324283E+28</v>
      </c>
      <c r="DUQ53" s="762">
        <f t="shared" ref="DUQ53:DUQ54" si="1630">DUO53*(1+3.5%)</f>
        <v>8.1616610850770625E+28</v>
      </c>
      <c r="DUS53" s="762">
        <f t="shared" ref="DUS53:DUS54" si="1631">DUQ53*(1+3.5%)</f>
        <v>8.4473192230547591E+28</v>
      </c>
      <c r="DUU53" s="762">
        <f t="shared" ref="DUU53:DUU54" si="1632">DUS53*(1+3.5%)</f>
        <v>8.7429753958616758E+28</v>
      </c>
      <c r="DUW53" s="762">
        <f t="shared" ref="DUW53:DUW54" si="1633">DUU53*(1+3.5%)</f>
        <v>9.0489795347168337E+28</v>
      </c>
      <c r="DUY53" s="762">
        <f t="shared" ref="DUY53:DUY54" si="1634">DUW53*(1+3.5%)</f>
        <v>9.3656938184319229E+28</v>
      </c>
      <c r="DVA53" s="762">
        <f t="shared" ref="DVA53:DVA54" si="1635">DUY53*(1+3.5%)</f>
        <v>9.6934931020770399E+28</v>
      </c>
      <c r="DVC53" s="762">
        <f t="shared" ref="DVC53:DVC54" si="1636">DVA53*(1+3.5%)</f>
        <v>1.0032765360649735E+29</v>
      </c>
      <c r="DVE53" s="762">
        <f t="shared" ref="DVE53:DVE54" si="1637">DVC53*(1+3.5%)</f>
        <v>1.0383912148272475E+29</v>
      </c>
      <c r="DVG53" s="762">
        <f t="shared" ref="DVG53:DVG54" si="1638">DVE53*(1+3.5%)</f>
        <v>1.0747349073462011E+29</v>
      </c>
      <c r="DVI53" s="762">
        <f t="shared" ref="DVI53:DVI54" si="1639">DVG53*(1+3.5%)</f>
        <v>1.1123506291033181E+29</v>
      </c>
      <c r="DVK53" s="762">
        <f t="shared" ref="DVK53:DVK54" si="1640">DVI53*(1+3.5%)</f>
        <v>1.1512829011219341E+29</v>
      </c>
      <c r="DVM53" s="762">
        <f t="shared" ref="DVM53:DVM54" si="1641">DVK53*(1+3.5%)</f>
        <v>1.1915778026612018E+29</v>
      </c>
      <c r="DVO53" s="762">
        <f t="shared" ref="DVO53:DVO54" si="1642">DVM53*(1+3.5%)</f>
        <v>1.2332830257543437E+29</v>
      </c>
      <c r="DVQ53" s="762">
        <f t="shared" ref="DVQ53:DVQ54" si="1643">DVO53*(1+3.5%)</f>
        <v>1.2764479316557456E+29</v>
      </c>
      <c r="DVS53" s="762">
        <f t="shared" ref="DVS53:DVS54" si="1644">DVQ53*(1+3.5%)</f>
        <v>1.3211236092636966E+29</v>
      </c>
      <c r="DVU53" s="762">
        <f t="shared" ref="DVU53:DVU54" si="1645">DVS53*(1+3.5%)</f>
        <v>1.3673629355879259E+29</v>
      </c>
      <c r="DVW53" s="762">
        <f t="shared" ref="DVW53:DVW54" si="1646">DVU53*(1+3.5%)</f>
        <v>1.4152206383335031E+29</v>
      </c>
      <c r="DVY53" s="762">
        <f t="shared" ref="DVY53:DVY54" si="1647">DVW53*(1+3.5%)</f>
        <v>1.4647533606751756E+29</v>
      </c>
      <c r="DWA53" s="762">
        <f t="shared" ref="DWA53:DWA54" si="1648">DVY53*(1+3.5%)</f>
        <v>1.5160197282988067E+29</v>
      </c>
      <c r="DWC53" s="762">
        <f t="shared" ref="DWC53:DWC54" si="1649">DWA53*(1+3.5%)</f>
        <v>1.5690804187892647E+29</v>
      </c>
      <c r="DWE53" s="762">
        <f t="shared" ref="DWE53:DWE54" si="1650">DWC53*(1+3.5%)</f>
        <v>1.6239982334468889E+29</v>
      </c>
      <c r="DWG53" s="762">
        <f t="shared" ref="DWG53:DWG54" si="1651">DWE53*(1+3.5%)</f>
        <v>1.6808381716175299E+29</v>
      </c>
      <c r="DWI53" s="762">
        <f t="shared" ref="DWI53:DWI54" si="1652">DWG53*(1+3.5%)</f>
        <v>1.7396675076241433E+29</v>
      </c>
      <c r="DWK53" s="762">
        <f t="shared" ref="DWK53:DWK54" si="1653">DWI53*(1+3.5%)</f>
        <v>1.8005558703909884E+29</v>
      </c>
      <c r="DWM53" s="762">
        <f t="shared" ref="DWM53:DWM54" si="1654">DWK53*(1+3.5%)</f>
        <v>1.863575325854673E+29</v>
      </c>
      <c r="DWO53" s="762">
        <f t="shared" ref="DWO53:DWO54" si="1655">DWM53*(1+3.5%)</f>
        <v>1.9288004622595866E+29</v>
      </c>
      <c r="DWQ53" s="762">
        <f t="shared" ref="DWQ53:DWQ54" si="1656">DWO53*(1+3.5%)</f>
        <v>1.996308478438672E+29</v>
      </c>
      <c r="DWS53" s="762">
        <f t="shared" ref="DWS53:DWS54" si="1657">DWQ53*(1+3.5%)</f>
        <v>2.0661792751840253E+29</v>
      </c>
      <c r="DWU53" s="762">
        <f t="shared" ref="DWU53:DWU54" si="1658">DWS53*(1+3.5%)</f>
        <v>2.1384955498154659E+29</v>
      </c>
      <c r="DWW53" s="762">
        <f t="shared" ref="DWW53:DWW54" si="1659">DWU53*(1+3.5%)</f>
        <v>2.2133428940590071E+29</v>
      </c>
      <c r="DWY53" s="762">
        <f t="shared" ref="DWY53:DWY54" si="1660">DWW53*(1+3.5%)</f>
        <v>2.2908098953510723E+29</v>
      </c>
      <c r="DXA53" s="762">
        <f t="shared" ref="DXA53:DXA54" si="1661">DWY53*(1+3.5%)</f>
        <v>2.3709882416883597E+29</v>
      </c>
      <c r="DXC53" s="762">
        <f t="shared" ref="DXC53:DXC54" si="1662">DXA53*(1+3.5%)</f>
        <v>2.4539728301474521E+29</v>
      </c>
      <c r="DXE53" s="762">
        <f t="shared" ref="DXE53:DXE54" si="1663">DXC53*(1+3.5%)</f>
        <v>2.5398618792026127E+29</v>
      </c>
      <c r="DXG53" s="762">
        <f t="shared" ref="DXG53:DXG54" si="1664">DXE53*(1+3.5%)</f>
        <v>2.6287570449747038E+29</v>
      </c>
      <c r="DXI53" s="762">
        <f t="shared" ref="DXI53:DXI54" si="1665">DXG53*(1+3.5%)</f>
        <v>2.7207635415488181E+29</v>
      </c>
      <c r="DXK53" s="762">
        <f t="shared" ref="DXK53:DXK54" si="1666">DXI53*(1+3.5%)</f>
        <v>2.8159902655030264E+29</v>
      </c>
      <c r="DXM53" s="762">
        <f t="shared" ref="DXM53:DXM54" si="1667">DXK53*(1+3.5%)</f>
        <v>2.9145499247956322E+29</v>
      </c>
      <c r="DXO53" s="762">
        <f t="shared" ref="DXO53:DXO54" si="1668">DXM53*(1+3.5%)</f>
        <v>3.0165591721634791E+29</v>
      </c>
      <c r="DXQ53" s="762">
        <f t="shared" ref="DXQ53:DXQ54" si="1669">DXO53*(1+3.5%)</f>
        <v>3.1221387431892007E+29</v>
      </c>
      <c r="DXS53" s="762">
        <f t="shared" ref="DXS53:DXS54" si="1670">DXQ53*(1+3.5%)</f>
        <v>3.2314135992008228E+29</v>
      </c>
      <c r="DXU53" s="762">
        <f t="shared" ref="DXU53:DXU54" si="1671">DXS53*(1+3.5%)</f>
        <v>3.3445130751728515E+29</v>
      </c>
      <c r="DXW53" s="762">
        <f t="shared" ref="DXW53:DXW54" si="1672">DXU53*(1+3.5%)</f>
        <v>3.4615710328039013E+29</v>
      </c>
      <c r="DXY53" s="762">
        <f t="shared" ref="DXY53:DXY54" si="1673">DXW53*(1+3.5%)</f>
        <v>3.5827260189520378E+29</v>
      </c>
      <c r="DYA53" s="762">
        <f t="shared" ref="DYA53:DYA54" si="1674">DXY53*(1+3.5%)</f>
        <v>3.708121429615359E+29</v>
      </c>
      <c r="DYC53" s="762">
        <f t="shared" ref="DYC53:DYC54" si="1675">DYA53*(1+3.5%)</f>
        <v>3.8379056796518962E+29</v>
      </c>
      <c r="DYE53" s="762">
        <f t="shared" ref="DYE53:DYE54" si="1676">DYC53*(1+3.5%)</f>
        <v>3.9722323784397126E+29</v>
      </c>
      <c r="DYG53" s="762">
        <f t="shared" ref="DYG53:DYG54" si="1677">DYE53*(1+3.5%)</f>
        <v>4.1112605116851024E+29</v>
      </c>
      <c r="DYI53" s="762">
        <f t="shared" ref="DYI53:DYI54" si="1678">DYG53*(1+3.5%)</f>
        <v>4.2551546295940809E+29</v>
      </c>
      <c r="DYK53" s="762">
        <f t="shared" ref="DYK53:DYK54" si="1679">DYI53*(1+3.5%)</f>
        <v>4.4040850416298735E+29</v>
      </c>
      <c r="DYM53" s="762">
        <f t="shared" ref="DYM53:DYM54" si="1680">DYK53*(1+3.5%)</f>
        <v>4.5582280180869185E+29</v>
      </c>
      <c r="DYO53" s="762">
        <f t="shared" ref="DYO53:DYO54" si="1681">DYM53*(1+3.5%)</f>
        <v>4.7177659987199604E+29</v>
      </c>
      <c r="DYQ53" s="762">
        <f t="shared" ref="DYQ53:DYQ54" si="1682">DYO53*(1+3.5%)</f>
        <v>4.8828878086751588E+29</v>
      </c>
      <c r="DYS53" s="762">
        <f t="shared" ref="DYS53:DYS54" si="1683">DYQ53*(1+3.5%)</f>
        <v>5.0537888819787893E+29</v>
      </c>
      <c r="DYU53" s="762">
        <f t="shared" ref="DYU53:DYU54" si="1684">DYS53*(1+3.5%)</f>
        <v>5.2306714928480468E+29</v>
      </c>
      <c r="DYW53" s="762">
        <f t="shared" ref="DYW53:DYW54" si="1685">DYU53*(1+3.5%)</f>
        <v>5.4137449950977282E+29</v>
      </c>
      <c r="DYY53" s="762">
        <f t="shared" ref="DYY53:DYY54" si="1686">DYW53*(1+3.5%)</f>
        <v>5.6032260699261485E+29</v>
      </c>
      <c r="DZA53" s="762">
        <f t="shared" ref="DZA53:DZA54" si="1687">DYY53*(1+3.5%)</f>
        <v>5.7993389823735632E+29</v>
      </c>
      <c r="DZC53" s="762">
        <f t="shared" ref="DZC53:DZC54" si="1688">DZA53*(1+3.5%)</f>
        <v>6.0023158467566375E+29</v>
      </c>
      <c r="DZE53" s="762">
        <f t="shared" ref="DZE53:DZE54" si="1689">DZC53*(1+3.5%)</f>
        <v>6.2123969013931195E+29</v>
      </c>
      <c r="DZG53" s="762">
        <f t="shared" ref="DZG53:DZG54" si="1690">DZE53*(1+3.5%)</f>
        <v>6.4298307929418776E+29</v>
      </c>
      <c r="DZI53" s="762">
        <f t="shared" ref="DZI53:DZI54" si="1691">DZG53*(1+3.5%)</f>
        <v>6.6548748706948434E+29</v>
      </c>
      <c r="DZK53" s="762">
        <f t="shared" ref="DZK53:DZK54" si="1692">DZI53*(1+3.5%)</f>
        <v>6.8877954911691629E+29</v>
      </c>
      <c r="DZM53" s="762">
        <f t="shared" ref="DZM53:DZM54" si="1693">DZK53*(1+3.5%)</f>
        <v>7.1288683333600826E+29</v>
      </c>
      <c r="DZO53" s="762">
        <f t="shared" ref="DZO53:DZO54" si="1694">DZM53*(1+3.5%)</f>
        <v>7.3783787250276846E+29</v>
      </c>
      <c r="DZQ53" s="762">
        <f t="shared" ref="DZQ53:DZQ54" si="1695">DZO53*(1+3.5%)</f>
        <v>7.6366219804036533E+29</v>
      </c>
      <c r="DZS53" s="762">
        <f t="shared" ref="DZS53:DZS54" si="1696">DZQ53*(1+3.5%)</f>
        <v>7.9039037497177806E+29</v>
      </c>
      <c r="DZU53" s="762">
        <f t="shared" ref="DZU53:DZU54" si="1697">DZS53*(1+3.5%)</f>
        <v>8.1805403809579022E+29</v>
      </c>
      <c r="DZW53" s="762">
        <f t="shared" ref="DZW53:DZW54" si="1698">DZU53*(1+3.5%)</f>
        <v>8.4668592942914288E+29</v>
      </c>
      <c r="DZY53" s="762">
        <f t="shared" ref="DZY53:DZY54" si="1699">DZW53*(1+3.5%)</f>
        <v>8.7631993695916285E+29</v>
      </c>
      <c r="EAA53" s="762">
        <f t="shared" ref="EAA53:EAA54" si="1700">DZY53*(1+3.5%)</f>
        <v>9.0699113475273344E+29</v>
      </c>
      <c r="EAC53" s="762">
        <f t="shared" ref="EAC53:EAC54" si="1701">EAA53*(1+3.5%)</f>
        <v>9.3873582446907901E+29</v>
      </c>
      <c r="EAE53" s="762">
        <f t="shared" ref="EAE53:EAE54" si="1702">EAC53*(1+3.5%)</f>
        <v>9.7159157832549672E+29</v>
      </c>
      <c r="EAG53" s="762">
        <f t="shared" ref="EAG53:EAG54" si="1703">EAE53*(1+3.5%)</f>
        <v>1.0055972835668891E+30</v>
      </c>
      <c r="EAI53" s="762">
        <f t="shared" ref="EAI53:EAI54" si="1704">EAG53*(1+3.5%)</f>
        <v>1.0407931884917301E+30</v>
      </c>
      <c r="EAK53" s="762">
        <f t="shared" ref="EAK53:EAK54" si="1705">EAI53*(1+3.5%)</f>
        <v>1.0772209500889405E+30</v>
      </c>
      <c r="EAM53" s="762">
        <f t="shared" ref="EAM53:EAM54" si="1706">EAK53*(1+3.5%)</f>
        <v>1.1149236833420533E+30</v>
      </c>
      <c r="EAO53" s="762">
        <f t="shared" ref="EAO53:EAO54" si="1707">EAM53*(1+3.5%)</f>
        <v>1.1539460122590251E+30</v>
      </c>
      <c r="EAQ53" s="762">
        <f t="shared" ref="EAQ53:EAQ54" si="1708">EAO53*(1+3.5%)</f>
        <v>1.1943341226880908E+30</v>
      </c>
      <c r="EAS53" s="762">
        <f t="shared" ref="EAS53:EAS54" si="1709">EAQ53*(1+3.5%)</f>
        <v>1.236135816982174E+30</v>
      </c>
      <c r="EAU53" s="762">
        <f t="shared" ref="EAU53:EAU54" si="1710">EAS53*(1+3.5%)</f>
        <v>1.27940057057655E+30</v>
      </c>
      <c r="EAW53" s="762">
        <f t="shared" ref="EAW53:EAW54" si="1711">EAU53*(1+3.5%)</f>
        <v>1.3241795905467291E+30</v>
      </c>
      <c r="EAY53" s="762">
        <f t="shared" ref="EAY53:EAY54" si="1712">EAW53*(1+3.5%)</f>
        <v>1.3705258762158645E+30</v>
      </c>
      <c r="EBA53" s="762">
        <f t="shared" ref="EBA53:EBA54" si="1713">EAY53*(1+3.5%)</f>
        <v>1.4184942818834198E+30</v>
      </c>
      <c r="EBC53" s="762">
        <f t="shared" ref="EBC53:EBC54" si="1714">EBA53*(1+3.5%)</f>
        <v>1.4681415817493394E+30</v>
      </c>
      <c r="EBE53" s="762">
        <f t="shared" ref="EBE53:EBE54" si="1715">EBC53*(1+3.5%)</f>
        <v>1.519526537110566E+30</v>
      </c>
      <c r="EBG53" s="762">
        <f t="shared" ref="EBG53:EBG54" si="1716">EBE53*(1+3.5%)</f>
        <v>1.5727099659094358E+30</v>
      </c>
      <c r="EBI53" s="762">
        <f t="shared" ref="EBI53:EBI54" si="1717">EBG53*(1+3.5%)</f>
        <v>1.627754814716266E+30</v>
      </c>
      <c r="EBK53" s="762">
        <f t="shared" ref="EBK53:EBK54" si="1718">EBI53*(1+3.5%)</f>
        <v>1.684726233231335E+30</v>
      </c>
      <c r="EBM53" s="762">
        <f t="shared" ref="EBM53:EBM54" si="1719">EBK53*(1+3.5%)</f>
        <v>1.7436916513944317E+30</v>
      </c>
      <c r="EBO53" s="762">
        <f t="shared" ref="EBO53:EBO54" si="1720">EBM53*(1+3.5%)</f>
        <v>1.8047208591932368E+30</v>
      </c>
      <c r="EBQ53" s="762">
        <f t="shared" ref="EBQ53:EBQ54" si="1721">EBO53*(1+3.5%)</f>
        <v>1.867886089265E+30</v>
      </c>
      <c r="EBS53" s="762">
        <f t="shared" ref="EBS53:EBS54" si="1722">EBQ53*(1+3.5%)</f>
        <v>1.9332621023892748E+30</v>
      </c>
      <c r="EBU53" s="762">
        <f t="shared" ref="EBU53:EBU54" si="1723">EBS53*(1+3.5%)</f>
        <v>2.0009262759728992E+30</v>
      </c>
      <c r="EBW53" s="762">
        <f t="shared" ref="EBW53:EBW54" si="1724">EBU53*(1+3.5%)</f>
        <v>2.0709586956319506E+30</v>
      </c>
      <c r="EBY53" s="762">
        <f t="shared" ref="EBY53:EBY54" si="1725">EBW53*(1+3.5%)</f>
        <v>2.1434422499790687E+30</v>
      </c>
      <c r="ECA53" s="762">
        <f t="shared" ref="ECA53:ECA54" si="1726">EBY53*(1+3.5%)</f>
        <v>2.2184627287283359E+30</v>
      </c>
      <c r="ECC53" s="762">
        <f t="shared" ref="ECC53:ECC54" si="1727">ECA53*(1+3.5%)</f>
        <v>2.2961089242338275E+30</v>
      </c>
      <c r="ECE53" s="762">
        <f t="shared" ref="ECE53:ECE54" si="1728">ECC53*(1+3.5%)</f>
        <v>2.3764727365820113E+30</v>
      </c>
      <c r="ECG53" s="762">
        <f t="shared" ref="ECG53:ECG54" si="1729">ECE53*(1+3.5%)</f>
        <v>2.4596492823623814E+30</v>
      </c>
      <c r="ECI53" s="762">
        <f t="shared" ref="ECI53:ECI54" si="1730">ECG53*(1+3.5%)</f>
        <v>2.5457370072450643E+30</v>
      </c>
      <c r="ECK53" s="762">
        <f t="shared" ref="ECK53:ECK54" si="1731">ECI53*(1+3.5%)</f>
        <v>2.6348378024986414E+30</v>
      </c>
      <c r="ECM53" s="762">
        <f t="shared" ref="ECM53:ECM54" si="1732">ECK53*(1+3.5%)</f>
        <v>2.7270571255860935E+30</v>
      </c>
      <c r="ECO53" s="762">
        <f t="shared" ref="ECO53:ECO54" si="1733">ECM53*(1+3.5%)</f>
        <v>2.8225041249816065E+30</v>
      </c>
      <c r="ECQ53" s="762">
        <f t="shared" ref="ECQ53:ECQ54" si="1734">ECO53*(1+3.5%)</f>
        <v>2.9212917693559625E+30</v>
      </c>
      <c r="ECS53" s="762">
        <f t="shared" ref="ECS53:ECS54" si="1735">ECQ53*(1+3.5%)</f>
        <v>3.023536981283421E+30</v>
      </c>
      <c r="ECU53" s="762">
        <f t="shared" ref="ECU53:ECU54" si="1736">ECS53*(1+3.5%)</f>
        <v>3.1293607756283403E+30</v>
      </c>
      <c r="ECW53" s="762">
        <f t="shared" ref="ECW53:ECW54" si="1737">ECU53*(1+3.5%)</f>
        <v>3.2388884027753319E+30</v>
      </c>
      <c r="ECY53" s="762">
        <f t="shared" ref="ECY53:ECY54" si="1738">ECW53*(1+3.5%)</f>
        <v>3.3522494968724685E+30</v>
      </c>
      <c r="EDA53" s="762">
        <f t="shared" ref="EDA53:EDA54" si="1739">ECY53*(1+3.5%)</f>
        <v>3.4695782292630049E+30</v>
      </c>
      <c r="EDC53" s="762">
        <f t="shared" ref="EDC53:EDC54" si="1740">EDA53*(1+3.5%)</f>
        <v>3.59101346728721E+30</v>
      </c>
      <c r="EDE53" s="762">
        <f t="shared" ref="EDE53:EDE54" si="1741">EDC53*(1+3.5%)</f>
        <v>3.716698938642262E+30</v>
      </c>
      <c r="EDG53" s="762">
        <f t="shared" ref="EDG53:EDG54" si="1742">EDE53*(1+3.5%)</f>
        <v>3.8467834014947411E+30</v>
      </c>
      <c r="EDI53" s="762">
        <f t="shared" ref="EDI53:EDI54" si="1743">EDG53*(1+3.5%)</f>
        <v>3.9814208205470565E+30</v>
      </c>
      <c r="EDK53" s="762">
        <f t="shared" ref="EDK53:EDK54" si="1744">EDI53*(1+3.5%)</f>
        <v>4.1207705492662033E+30</v>
      </c>
      <c r="EDM53" s="762">
        <f t="shared" ref="EDM53:EDM54" si="1745">EDK53*(1+3.5%)</f>
        <v>4.2649975184905203E+30</v>
      </c>
      <c r="EDO53" s="762">
        <f t="shared" ref="EDO53:EDO54" si="1746">EDM53*(1+3.5%)</f>
        <v>4.4142724316376882E+30</v>
      </c>
      <c r="EDQ53" s="762">
        <f t="shared" ref="EDQ53:EDQ54" si="1747">EDO53*(1+3.5%)</f>
        <v>4.5687719667450071E+30</v>
      </c>
      <c r="EDS53" s="762">
        <f t="shared" ref="EDS53:EDS54" si="1748">EDQ53*(1+3.5%)</f>
        <v>4.7286789855810818E+30</v>
      </c>
      <c r="EDU53" s="762">
        <f t="shared" ref="EDU53:EDU54" si="1749">EDS53*(1+3.5%)</f>
        <v>4.8941827500764192E+30</v>
      </c>
      <c r="EDW53" s="762">
        <f t="shared" ref="EDW53:EDW54" si="1750">EDU53*(1+3.5%)</f>
        <v>5.0654791463290933E+30</v>
      </c>
      <c r="EDY53" s="762">
        <f t="shared" ref="EDY53:EDY54" si="1751">EDW53*(1+3.5%)</f>
        <v>5.242770916450611E+30</v>
      </c>
      <c r="EEA53" s="762">
        <f t="shared" ref="EEA53:EEA54" si="1752">EDY53*(1+3.5%)</f>
        <v>5.4262678985263815E+30</v>
      </c>
      <c r="EEC53" s="762">
        <f t="shared" ref="EEC53:EEC54" si="1753">EEA53*(1+3.5%)</f>
        <v>5.6161872749748039E+30</v>
      </c>
      <c r="EEE53" s="762">
        <f t="shared" ref="EEE53:EEE54" si="1754">EEC53*(1+3.5%)</f>
        <v>5.8127538295989214E+30</v>
      </c>
      <c r="EEG53" s="762">
        <f t="shared" ref="EEG53:EEG54" si="1755">EEE53*(1+3.5%)</f>
        <v>6.0162002136348828E+30</v>
      </c>
      <c r="EEI53" s="762">
        <f t="shared" ref="EEI53:EEI54" si="1756">EEG53*(1+3.5%)</f>
        <v>6.2267672211121031E+30</v>
      </c>
      <c r="EEK53" s="762">
        <f t="shared" ref="EEK53:EEK54" si="1757">EEI53*(1+3.5%)</f>
        <v>6.4447040738510266E+30</v>
      </c>
      <c r="EEM53" s="762">
        <f t="shared" ref="EEM53:EEM54" si="1758">EEK53*(1+3.5%)</f>
        <v>6.6702687164358117E+30</v>
      </c>
      <c r="EEO53" s="762">
        <f t="shared" ref="EEO53:EEO54" si="1759">EEM53*(1+3.5%)</f>
        <v>6.903728121511064E+30</v>
      </c>
      <c r="EEQ53" s="762">
        <f t="shared" ref="EEQ53:EEQ54" si="1760">EEO53*(1+3.5%)</f>
        <v>7.1453586057639508E+30</v>
      </c>
      <c r="EES53" s="762">
        <f t="shared" ref="EES53:EES54" si="1761">EEQ53*(1+3.5%)</f>
        <v>7.3954461569656891E+30</v>
      </c>
      <c r="EEU53" s="762">
        <f t="shared" ref="EEU53:EEU54" si="1762">EES53*(1+3.5%)</f>
        <v>7.6542867724594879E+30</v>
      </c>
      <c r="EEW53" s="762">
        <f t="shared" ref="EEW53:EEW54" si="1763">EEU53*(1+3.5%)</f>
        <v>7.9221868094955695E+30</v>
      </c>
      <c r="EEY53" s="762">
        <f t="shared" ref="EEY53:EEY54" si="1764">EEW53*(1+3.5%)</f>
        <v>8.1994633478279141E+30</v>
      </c>
      <c r="EFA53" s="762">
        <f t="shared" ref="EFA53:EFA54" si="1765">EEY53*(1+3.5%)</f>
        <v>8.4864445650018907E+30</v>
      </c>
      <c r="EFC53" s="762">
        <f t="shared" ref="EFC53:EFC54" si="1766">EFA53*(1+3.5%)</f>
        <v>8.7834701247769565E+30</v>
      </c>
      <c r="EFE53" s="762">
        <f t="shared" ref="EFE53:EFE54" si="1767">EFC53*(1+3.5%)</f>
        <v>9.0908915791441488E+30</v>
      </c>
      <c r="EFG53" s="762">
        <f t="shared" ref="EFG53:EFG54" si="1768">EFE53*(1+3.5%)</f>
        <v>9.4090727844141929E+30</v>
      </c>
      <c r="EFI53" s="762">
        <f t="shared" ref="EFI53:EFI54" si="1769">EFG53*(1+3.5%)</f>
        <v>9.7383903318686887E+30</v>
      </c>
      <c r="EFK53" s="762">
        <f t="shared" ref="EFK53:EFK54" si="1770">EFI53*(1+3.5%)</f>
        <v>1.0079233993484092E+31</v>
      </c>
      <c r="EFM53" s="762">
        <f t="shared" ref="EFM53:EFM54" si="1771">EFK53*(1+3.5%)</f>
        <v>1.0432007183256035E+31</v>
      </c>
      <c r="EFO53" s="762">
        <f t="shared" ref="EFO53:EFO54" si="1772">EFM53*(1+3.5%)</f>
        <v>1.0797127434669996E+31</v>
      </c>
      <c r="EFQ53" s="762">
        <f t="shared" ref="EFQ53:EFQ54" si="1773">EFO53*(1+3.5%)</f>
        <v>1.1175026894883445E+31</v>
      </c>
      <c r="EFS53" s="762">
        <f t="shared" ref="EFS53:EFS54" si="1774">EFQ53*(1+3.5%)</f>
        <v>1.1566152836204365E+31</v>
      </c>
      <c r="EFU53" s="762">
        <f t="shared" ref="EFU53:EFU54" si="1775">EFS53*(1+3.5%)</f>
        <v>1.1970968185471517E+31</v>
      </c>
      <c r="EFW53" s="762">
        <f t="shared" ref="EFW53:EFW54" si="1776">EFU53*(1+3.5%)</f>
        <v>1.2389952071963021E+31</v>
      </c>
      <c r="EFY53" s="762">
        <f t="shared" ref="EFY53:EFY54" si="1777">EFW53*(1+3.5%)</f>
        <v>1.2823600394481726E+31</v>
      </c>
      <c r="EGA53" s="762">
        <f t="shared" ref="EGA53:EGA54" si="1778">EFY53*(1+3.5%)</f>
        <v>1.3272426408288584E+31</v>
      </c>
      <c r="EGC53" s="762">
        <f t="shared" ref="EGC53:EGC54" si="1779">EGA53*(1+3.5%)</f>
        <v>1.3736961332578684E+31</v>
      </c>
      <c r="EGE53" s="762">
        <f t="shared" ref="EGE53:EGE54" si="1780">EGC53*(1+3.5%)</f>
        <v>1.4217754979218937E+31</v>
      </c>
      <c r="EGG53" s="762">
        <f t="shared" ref="EGG53:EGG54" si="1781">EGE53*(1+3.5%)</f>
        <v>1.4715376403491598E+31</v>
      </c>
      <c r="EGI53" s="762">
        <f t="shared" ref="EGI53:EGI54" si="1782">EGG53*(1+3.5%)</f>
        <v>1.5230414577613803E+31</v>
      </c>
      <c r="EGK53" s="762">
        <f t="shared" ref="EGK53:EGK54" si="1783">EGI53*(1+3.5%)</f>
        <v>1.5763479087830285E+31</v>
      </c>
      <c r="EGM53" s="762">
        <f t="shared" ref="EGM53:EGM54" si="1784">EGK53*(1+3.5%)</f>
        <v>1.6315200855904343E+31</v>
      </c>
      <c r="EGO53" s="762">
        <f t="shared" ref="EGO53:EGO54" si="1785">EGM53*(1+3.5%)</f>
        <v>1.6886232885860993E+31</v>
      </c>
      <c r="EGQ53" s="762">
        <f t="shared" ref="EGQ53:EGQ54" si="1786">EGO53*(1+3.5%)</f>
        <v>1.7477251036866127E+31</v>
      </c>
      <c r="EGS53" s="762">
        <f t="shared" ref="EGS53:EGS54" si="1787">EGQ53*(1+3.5%)</f>
        <v>1.8088954823156441E+31</v>
      </c>
      <c r="EGU53" s="762">
        <f t="shared" ref="EGU53:EGU54" si="1788">EGS53*(1+3.5%)</f>
        <v>1.8722068241966915E+31</v>
      </c>
      <c r="EGW53" s="762">
        <f t="shared" ref="EGW53:EGW54" si="1789">EGU53*(1+3.5%)</f>
        <v>1.9377340630435756E+31</v>
      </c>
      <c r="EGY53" s="762">
        <f t="shared" ref="EGY53:EGY54" si="1790">EGW53*(1+3.5%)</f>
        <v>2.0055547552501006E+31</v>
      </c>
      <c r="EHA53" s="762">
        <f t="shared" ref="EHA53:EHA54" si="1791">EGY53*(1+3.5%)</f>
        <v>2.0757491716838538E+31</v>
      </c>
      <c r="EHC53" s="762">
        <f t="shared" ref="EHC53:EHC54" si="1792">EHA53*(1+3.5%)</f>
        <v>2.1484003926927883E+31</v>
      </c>
      <c r="EHE53" s="762">
        <f t="shared" ref="EHE53:EHE54" si="1793">EHC53*(1+3.5%)</f>
        <v>2.2235944064370358E+31</v>
      </c>
      <c r="EHG53" s="762">
        <f t="shared" ref="EHG53:EHG54" si="1794">EHE53*(1+3.5%)</f>
        <v>2.3014202106623318E+31</v>
      </c>
      <c r="EHI53" s="762">
        <f t="shared" ref="EHI53:EHI54" si="1795">EHG53*(1+3.5%)</f>
        <v>2.3819699180355135E+31</v>
      </c>
      <c r="EHK53" s="762">
        <f t="shared" ref="EHK53:EHK54" si="1796">EHI53*(1+3.5%)</f>
        <v>2.4653388651667562E+31</v>
      </c>
      <c r="EHM53" s="762">
        <f t="shared" ref="EHM53:EHM54" si="1797">EHK53*(1+3.5%)</f>
        <v>2.5516257254475926E+31</v>
      </c>
      <c r="EHO53" s="762">
        <f t="shared" ref="EHO53:EHO54" si="1798">EHM53*(1+3.5%)</f>
        <v>2.6409326258382583E+31</v>
      </c>
      <c r="EHQ53" s="762">
        <f t="shared" ref="EHQ53:EHQ54" si="1799">EHO53*(1+3.5%)</f>
        <v>2.7333652677425971E+31</v>
      </c>
      <c r="EHS53" s="762">
        <f t="shared" ref="EHS53:EHS54" si="1800">EHQ53*(1+3.5%)</f>
        <v>2.8290330521135878E+31</v>
      </c>
      <c r="EHU53" s="762">
        <f t="shared" ref="EHU53:EHU54" si="1801">EHS53*(1+3.5%)</f>
        <v>2.9280492089375629E+31</v>
      </c>
      <c r="EHW53" s="762">
        <f t="shared" ref="EHW53:EHW54" si="1802">EHU53*(1+3.5%)</f>
        <v>3.0305309312503776E+31</v>
      </c>
      <c r="EHY53" s="762">
        <f t="shared" ref="EHY53:EHY54" si="1803">EHW53*(1+3.5%)</f>
        <v>3.1365995138441407E+31</v>
      </c>
      <c r="EIA53" s="762">
        <f t="shared" ref="EIA53:EIA54" si="1804">EHY53*(1+3.5%)</f>
        <v>3.2463804968286854E+31</v>
      </c>
      <c r="EIC53" s="762">
        <f t="shared" ref="EIC53:EIC54" si="1805">EIA53*(1+3.5%)</f>
        <v>3.3600038142176892E+31</v>
      </c>
      <c r="EIE53" s="762">
        <f t="shared" ref="EIE53:EIE54" si="1806">EIC53*(1+3.5%)</f>
        <v>3.477603947715308E+31</v>
      </c>
      <c r="EIG53" s="762">
        <f t="shared" ref="EIG53:EIG54" si="1807">EIE53*(1+3.5%)</f>
        <v>3.5993200858853437E+31</v>
      </c>
      <c r="EII53" s="762">
        <f t="shared" ref="EII53:EII54" si="1808">EIG53*(1+3.5%)</f>
        <v>3.7252962888913306E+31</v>
      </c>
      <c r="EIK53" s="762">
        <f t="shared" ref="EIK53:EIK54" si="1809">EII53*(1+3.5%)</f>
        <v>3.855681659002527E+31</v>
      </c>
      <c r="EIM53" s="762">
        <f t="shared" ref="EIM53:EIM54" si="1810">EIK53*(1+3.5%)</f>
        <v>3.9906305170676151E+31</v>
      </c>
      <c r="EIO53" s="762">
        <f t="shared" ref="EIO53:EIO54" si="1811">EIM53*(1+3.5%)</f>
        <v>4.1303025851649815E+31</v>
      </c>
      <c r="EIQ53" s="762">
        <f t="shared" ref="EIQ53:EIQ54" si="1812">EIO53*(1+3.5%)</f>
        <v>4.274863175645756E+31</v>
      </c>
      <c r="EIS53" s="762">
        <f t="shared" ref="EIS53:EIS54" si="1813">EIQ53*(1+3.5%)</f>
        <v>4.4244833867933568E+31</v>
      </c>
      <c r="EIU53" s="762">
        <f t="shared" ref="EIU53:EIU54" si="1814">EIS53*(1+3.5%)</f>
        <v>4.5793403053311237E+31</v>
      </c>
      <c r="EIW53" s="762">
        <f t="shared" ref="EIW53:EIW54" si="1815">EIU53*(1+3.5%)</f>
        <v>4.7396172160177128E+31</v>
      </c>
      <c r="EIY53" s="762">
        <f t="shared" ref="EIY53:EIY54" si="1816">EIW53*(1+3.5%)</f>
        <v>4.9055038185783321E+31</v>
      </c>
      <c r="EJA53" s="762">
        <f t="shared" ref="EJA53:EJA54" si="1817">EIY53*(1+3.5%)</f>
        <v>5.0771964522285735E+31</v>
      </c>
      <c r="EJC53" s="762">
        <f t="shared" ref="EJC53:EJC54" si="1818">EJA53*(1+3.5%)</f>
        <v>5.2548983280565734E+31</v>
      </c>
      <c r="EJE53" s="762">
        <f t="shared" ref="EJE53:EJE54" si="1819">EJC53*(1+3.5%)</f>
        <v>5.4388197695385529E+31</v>
      </c>
      <c r="EJG53" s="762">
        <f t="shared" ref="EJG53:EJG54" si="1820">EJE53*(1+3.5%)</f>
        <v>5.6291784614724017E+31</v>
      </c>
      <c r="EJI53" s="762">
        <f t="shared" ref="EJI53:EJI54" si="1821">EJG53*(1+3.5%)</f>
        <v>5.8261997076239352E+31</v>
      </c>
      <c r="EJK53" s="762">
        <f t="shared" ref="EJK53:EJK54" si="1822">EJI53*(1+3.5%)</f>
        <v>6.0301166973907723E+31</v>
      </c>
      <c r="EJM53" s="762">
        <f t="shared" ref="EJM53:EJM54" si="1823">EJK53*(1+3.5%)</f>
        <v>6.2411707817994489E+31</v>
      </c>
      <c r="EJO53" s="762">
        <f t="shared" ref="EJO53:EJO54" si="1824">EJM53*(1+3.5%)</f>
        <v>6.4596117591624288E+31</v>
      </c>
      <c r="EJQ53" s="762">
        <f t="shared" ref="EJQ53:EJQ54" si="1825">EJO53*(1+3.5%)</f>
        <v>6.685698170733113E+31</v>
      </c>
      <c r="EJS53" s="762">
        <f t="shared" ref="EJS53:EJS54" si="1826">EJQ53*(1+3.5%)</f>
        <v>6.9196976067087713E+31</v>
      </c>
      <c r="EJU53" s="762">
        <f t="shared" ref="EJU53:EJU54" si="1827">EJS53*(1+3.5%)</f>
        <v>7.1618870229435779E+31</v>
      </c>
      <c r="EJW53" s="762">
        <f t="shared" ref="EJW53:EJW54" si="1828">EJU53*(1+3.5%)</f>
        <v>7.4125530687466025E+31</v>
      </c>
      <c r="EJY53" s="762">
        <f t="shared" ref="EJY53:EJY54" si="1829">EJW53*(1+3.5%)</f>
        <v>7.6719924261527329E+31</v>
      </c>
      <c r="EKA53" s="762">
        <f t="shared" ref="EKA53:EKA54" si="1830">EJY53*(1+3.5%)</f>
        <v>7.9405121610680782E+31</v>
      </c>
      <c r="EKC53" s="762">
        <f t="shared" ref="EKC53:EKC54" si="1831">EKA53*(1+3.5%)</f>
        <v>8.2184300867054606E+31</v>
      </c>
      <c r="EKE53" s="762">
        <f t="shared" ref="EKE53:EKE54" si="1832">EKC53*(1+3.5%)</f>
        <v>8.5060751397401514E+31</v>
      </c>
      <c r="EKG53" s="762">
        <f t="shared" ref="EKG53:EKG54" si="1833">EKE53*(1+3.5%)</f>
        <v>8.8037877696310561E+31</v>
      </c>
      <c r="EKI53" s="762">
        <f t="shared" ref="EKI53:EKI54" si="1834">EKG53*(1+3.5%)</f>
        <v>9.1119203415681419E+31</v>
      </c>
      <c r="EKK53" s="762">
        <f t="shared" ref="EKK53:EKK54" si="1835">EKI53*(1+3.5%)</f>
        <v>9.4308375535230264E+31</v>
      </c>
      <c r="EKM53" s="762">
        <f t="shared" ref="EKM53:EKM54" si="1836">EKK53*(1+3.5%)</f>
        <v>9.7609168678963309E+31</v>
      </c>
      <c r="EKO53" s="762">
        <f t="shared" ref="EKO53:EKO54" si="1837">EKM53*(1+3.5%)</f>
        <v>1.0102548958272702E+32</v>
      </c>
      <c r="EKQ53" s="762">
        <f t="shared" ref="EKQ53:EKQ54" si="1838">EKO53*(1+3.5%)</f>
        <v>1.0456138171812246E+32</v>
      </c>
      <c r="EKS53" s="762">
        <f t="shared" ref="EKS53:EKS54" si="1839">EKQ53*(1+3.5%)</f>
        <v>1.0822103007825674E+32</v>
      </c>
      <c r="EKU53" s="762">
        <f t="shared" ref="EKU53:EKU54" si="1840">EKS53*(1+3.5%)</f>
        <v>1.1200876613099572E+32</v>
      </c>
      <c r="EKW53" s="762">
        <f t="shared" ref="EKW53:EKW54" si="1841">EKU53*(1+3.5%)</f>
        <v>1.1592907294558056E+32</v>
      </c>
      <c r="EKY53" s="762">
        <f t="shared" ref="EKY53:EKY54" si="1842">EKW53*(1+3.5%)</f>
        <v>1.1998659049867588E+32</v>
      </c>
      <c r="ELA53" s="762">
        <f t="shared" ref="ELA53:ELA54" si="1843">EKY53*(1+3.5%)</f>
        <v>1.2418612116612951E+32</v>
      </c>
      <c r="ELC53" s="762">
        <f t="shared" ref="ELC53:ELC54" si="1844">ELA53*(1+3.5%)</f>
        <v>1.2853263540694404E+32</v>
      </c>
      <c r="ELE53" s="762">
        <f t="shared" ref="ELE53:ELE54" si="1845">ELC53*(1+3.5%)</f>
        <v>1.3303127764618707E+32</v>
      </c>
      <c r="ELG53" s="762">
        <f t="shared" ref="ELG53:ELG54" si="1846">ELE53*(1+3.5%)</f>
        <v>1.376873723638036E+32</v>
      </c>
      <c r="ELI53" s="762">
        <f t="shared" ref="ELI53:ELI54" si="1847">ELG53*(1+3.5%)</f>
        <v>1.4250643039653672E+32</v>
      </c>
      <c r="ELK53" s="762">
        <f t="shared" ref="ELK53:ELK54" si="1848">ELI53*(1+3.5%)</f>
        <v>1.474941554604155E+32</v>
      </c>
      <c r="ELM53" s="762">
        <f t="shared" ref="ELM53:ELM54" si="1849">ELK53*(1+3.5%)</f>
        <v>1.5265645090153003E+32</v>
      </c>
      <c r="ELO53" s="762">
        <f t="shared" ref="ELO53:ELO54" si="1850">ELM53*(1+3.5%)</f>
        <v>1.5799942668308356E+32</v>
      </c>
      <c r="ELQ53" s="762">
        <f t="shared" ref="ELQ53:ELQ54" si="1851">ELO53*(1+3.5%)</f>
        <v>1.6352940661699147E+32</v>
      </c>
      <c r="ELS53" s="762">
        <f t="shared" ref="ELS53:ELS54" si="1852">ELQ53*(1+3.5%)</f>
        <v>1.6925293584858617E+32</v>
      </c>
      <c r="ELU53" s="762">
        <f t="shared" ref="ELU53:ELU54" si="1853">ELS53*(1+3.5%)</f>
        <v>1.7517678860328665E+32</v>
      </c>
      <c r="ELW53" s="762">
        <f t="shared" ref="ELW53:ELW54" si="1854">ELU53*(1+3.5%)</f>
        <v>1.8130797620440166E+32</v>
      </c>
      <c r="ELY53" s="762">
        <f t="shared" ref="ELY53:ELY54" si="1855">ELW53*(1+3.5%)</f>
        <v>1.8765375537155571E+32</v>
      </c>
      <c r="EMA53" s="762">
        <f t="shared" ref="EMA53:EMA54" si="1856">ELY53*(1+3.5%)</f>
        <v>1.9422163680956016E+32</v>
      </c>
      <c r="EMC53" s="762">
        <f t="shared" ref="EMC53:EMC54" si="1857">EMA53*(1+3.5%)</f>
        <v>2.0101939409789474E+32</v>
      </c>
      <c r="EME53" s="762">
        <f t="shared" ref="EME53:EME54" si="1858">EMC53*(1+3.5%)</f>
        <v>2.0805507289132102E+32</v>
      </c>
      <c r="EMG53" s="762">
        <f t="shared" ref="EMG53:EMG54" si="1859">EME53*(1+3.5%)</f>
        <v>2.1533700044251724E+32</v>
      </c>
      <c r="EMI53" s="762">
        <f t="shared" ref="EMI53:EMI54" si="1860">EMG53*(1+3.5%)</f>
        <v>2.2287379545800534E+32</v>
      </c>
      <c r="EMK53" s="762">
        <f t="shared" ref="EMK53:EMK54" si="1861">EMI53*(1+3.5%)</f>
        <v>2.306743782990355E+32</v>
      </c>
      <c r="EMM53" s="762">
        <f t="shared" ref="EMM53:EMM54" si="1862">EMK53*(1+3.5%)</f>
        <v>2.3874798153950172E+32</v>
      </c>
      <c r="EMO53" s="762">
        <f t="shared" ref="EMO53:EMO54" si="1863">EMM53*(1+3.5%)</f>
        <v>2.4710416089338426E+32</v>
      </c>
      <c r="EMQ53" s="762">
        <f t="shared" ref="EMQ53:EMQ54" si="1864">EMO53*(1+3.5%)</f>
        <v>2.5575280652465271E+32</v>
      </c>
      <c r="EMS53" s="762">
        <f t="shared" ref="EMS53:EMS54" si="1865">EMQ53*(1+3.5%)</f>
        <v>2.6470415475301552E+32</v>
      </c>
      <c r="EMU53" s="762">
        <f t="shared" ref="EMU53:EMU54" si="1866">EMS53*(1+3.5%)</f>
        <v>2.7396880016937106E+32</v>
      </c>
      <c r="EMW53" s="762">
        <f t="shared" ref="EMW53:EMW54" si="1867">EMU53*(1+3.5%)</f>
        <v>2.8355770817529902E+32</v>
      </c>
      <c r="EMY53" s="762">
        <f t="shared" ref="EMY53:EMY54" si="1868">EMW53*(1+3.5%)</f>
        <v>2.9348222796143448E+32</v>
      </c>
      <c r="ENA53" s="762">
        <f t="shared" ref="ENA53:ENA54" si="1869">EMY53*(1+3.5%)</f>
        <v>3.0375410594008468E+32</v>
      </c>
      <c r="ENC53" s="762">
        <f t="shared" ref="ENC53:ENC54" si="1870">ENA53*(1+3.5%)</f>
        <v>3.143854996479876E+32</v>
      </c>
      <c r="ENE53" s="762">
        <f t="shared" ref="ENE53:ENE54" si="1871">ENC53*(1+3.5%)</f>
        <v>3.2538899213566717E+32</v>
      </c>
      <c r="ENG53" s="762">
        <f t="shared" ref="ENG53:ENG54" si="1872">ENE53*(1+3.5%)</f>
        <v>3.3677760686041546E+32</v>
      </c>
      <c r="ENI53" s="762">
        <f t="shared" ref="ENI53:ENI54" si="1873">ENG53*(1+3.5%)</f>
        <v>3.4856482310052999E+32</v>
      </c>
      <c r="ENK53" s="762">
        <f t="shared" ref="ENK53:ENK54" si="1874">ENI53*(1+3.5%)</f>
        <v>3.6076459190904848E+32</v>
      </c>
      <c r="ENM53" s="762">
        <f t="shared" ref="ENM53:ENM54" si="1875">ENK53*(1+3.5%)</f>
        <v>3.7339135262586516E+32</v>
      </c>
      <c r="ENO53" s="762">
        <f t="shared" ref="ENO53:ENO54" si="1876">ENM53*(1+3.5%)</f>
        <v>3.8646004996777041E+32</v>
      </c>
      <c r="ENQ53" s="762">
        <f t="shared" ref="ENQ53:ENQ54" si="1877">ENO53*(1+3.5%)</f>
        <v>3.9998615171664237E+32</v>
      </c>
      <c r="ENS53" s="762">
        <f t="shared" ref="ENS53:ENS54" si="1878">ENQ53*(1+3.5%)</f>
        <v>4.1398566702672481E+32</v>
      </c>
      <c r="ENU53" s="762">
        <f t="shared" ref="ENU53:ENU54" si="1879">ENS53*(1+3.5%)</f>
        <v>4.2847516537266014E+32</v>
      </c>
      <c r="ENW53" s="762">
        <f t="shared" ref="ENW53:ENW54" si="1880">ENU53*(1+3.5%)</f>
        <v>4.4347179616070321E+32</v>
      </c>
      <c r="ENY53" s="762">
        <f t="shared" ref="ENY53:ENY54" si="1881">ENW53*(1+3.5%)</f>
        <v>4.5899330902632779E+32</v>
      </c>
      <c r="EOA53" s="762">
        <f t="shared" ref="EOA53:EOA54" si="1882">ENY53*(1+3.5%)</f>
        <v>4.7505807484224922E+32</v>
      </c>
      <c r="EOC53" s="762">
        <f t="shared" ref="EOC53:EOC54" si="1883">EOA53*(1+3.5%)</f>
        <v>4.9168510746172794E+32</v>
      </c>
      <c r="EOE53" s="762">
        <f t="shared" ref="EOE53:EOE54" si="1884">EOC53*(1+3.5%)</f>
        <v>5.0889408622288836E+32</v>
      </c>
      <c r="EOG53" s="762">
        <f t="shared" ref="EOG53:EOG54" si="1885">EOE53*(1+3.5%)</f>
        <v>5.267053792406894E+32</v>
      </c>
      <c r="EOI53" s="762">
        <f t="shared" ref="EOI53:EOI54" si="1886">EOG53*(1+3.5%)</f>
        <v>5.4514006751411349E+32</v>
      </c>
      <c r="EOK53" s="762">
        <f t="shared" ref="EOK53:EOK54" si="1887">EOI53*(1+3.5%)</f>
        <v>5.6421996987710739E+32</v>
      </c>
      <c r="EOM53" s="762">
        <f t="shared" ref="EOM53:EOM54" si="1888">EOK53*(1+3.5%)</f>
        <v>5.839676688228061E+32</v>
      </c>
      <c r="EOO53" s="762">
        <f t="shared" ref="EOO53:EOO54" si="1889">EOM53*(1+3.5%)</f>
        <v>6.0440653723160425E+32</v>
      </c>
      <c r="EOQ53" s="762">
        <f t="shared" ref="EOQ53:EOQ54" si="1890">EOO53*(1+3.5%)</f>
        <v>6.2556076603471033E+32</v>
      </c>
      <c r="EOS53" s="762">
        <f t="shared" ref="EOS53:EOS54" si="1891">EOQ53*(1+3.5%)</f>
        <v>6.4745539284592511E+32</v>
      </c>
      <c r="EOU53" s="762">
        <f t="shared" ref="EOU53:EOU54" si="1892">EOS53*(1+3.5%)</f>
        <v>6.7011633159553246E+32</v>
      </c>
      <c r="EOW53" s="762">
        <f t="shared" ref="EOW53:EOW54" si="1893">EOU53*(1+3.5%)</f>
        <v>6.9357040320137609E+32</v>
      </c>
      <c r="EOY53" s="762">
        <f t="shared" ref="EOY53:EOY54" si="1894">EOW53*(1+3.5%)</f>
        <v>7.1784536731342415E+32</v>
      </c>
      <c r="EPA53" s="762">
        <f t="shared" ref="EPA53:EPA54" si="1895">EOY53*(1+3.5%)</f>
        <v>7.4296995516939389E+32</v>
      </c>
      <c r="EPC53" s="762">
        <f t="shared" ref="EPC53:EPC54" si="1896">EPA53*(1+3.5%)</f>
        <v>7.6897390360032257E+32</v>
      </c>
      <c r="EPE53" s="762">
        <f t="shared" ref="EPE53:EPE54" si="1897">EPC53*(1+3.5%)</f>
        <v>7.9588799022633375E+32</v>
      </c>
      <c r="EPG53" s="762">
        <f t="shared" ref="EPG53:EPG54" si="1898">EPE53*(1+3.5%)</f>
        <v>8.237440698842553E+32</v>
      </c>
      <c r="EPI53" s="762">
        <f t="shared" ref="EPI53:EPI54" si="1899">EPG53*(1+3.5%)</f>
        <v>8.5257511233020414E+32</v>
      </c>
      <c r="EPK53" s="762">
        <f t="shared" ref="EPK53:EPK54" si="1900">EPI53*(1+3.5%)</f>
        <v>8.824152412617612E+32</v>
      </c>
      <c r="EPM53" s="762">
        <f t="shared" ref="EPM53:EPM54" si="1901">EPK53*(1+3.5%)</f>
        <v>9.1329977470592283E+32</v>
      </c>
      <c r="EPO53" s="762">
        <f t="shared" ref="EPO53:EPO54" si="1902">EPM53*(1+3.5%)</f>
        <v>9.4526526682063012E+32</v>
      </c>
      <c r="EPQ53" s="762">
        <f t="shared" ref="EPQ53:EPQ54" si="1903">EPO53*(1+3.5%)</f>
        <v>9.7834955115935205E+32</v>
      </c>
      <c r="EPS53" s="762">
        <f t="shared" ref="EPS53:EPS54" si="1904">EPQ53*(1+3.5%)</f>
        <v>1.0125917854499292E+33</v>
      </c>
      <c r="EPU53" s="762">
        <f t="shared" ref="EPU53:EPU54" si="1905">EPS53*(1+3.5%)</f>
        <v>1.0480324979406766E+33</v>
      </c>
      <c r="EPW53" s="762">
        <f t="shared" ref="EPW53:EPW54" si="1906">EPU53*(1+3.5%)</f>
        <v>1.0847136353686002E+33</v>
      </c>
      <c r="EPY53" s="762">
        <f t="shared" ref="EPY53:EPY54" si="1907">EPW53*(1+3.5%)</f>
        <v>1.1226786126065011E+33</v>
      </c>
      <c r="EQA53" s="762">
        <f t="shared" ref="EQA53:EQA54" si="1908">EPY53*(1+3.5%)</f>
        <v>1.1619723640477285E+33</v>
      </c>
      <c r="EQC53" s="762">
        <f t="shared" ref="EQC53:EQC54" si="1909">EQA53*(1+3.5%)</f>
        <v>1.2026413967893989E+33</v>
      </c>
      <c r="EQE53" s="762">
        <f t="shared" ref="EQE53:EQE54" si="1910">EQC53*(1+3.5%)</f>
        <v>1.2447338456770278E+33</v>
      </c>
      <c r="EQG53" s="762">
        <f t="shared" ref="EQG53:EQG54" si="1911">EQE53*(1+3.5%)</f>
        <v>1.2882995302757237E+33</v>
      </c>
      <c r="EQI53" s="762">
        <f t="shared" ref="EQI53:EQI54" si="1912">EQG53*(1+3.5%)</f>
        <v>1.3333900138353741E+33</v>
      </c>
      <c r="EQK53" s="762">
        <f t="shared" ref="EQK53:EQK54" si="1913">EQI53*(1+3.5%)</f>
        <v>1.380058664319612E+33</v>
      </c>
      <c r="EQM53" s="762">
        <f t="shared" ref="EQM53:EQM54" si="1914">EQK53*(1+3.5%)</f>
        <v>1.4283607175707985E+33</v>
      </c>
      <c r="EQO53" s="762">
        <f t="shared" ref="EQO53:EQO54" si="1915">EQM53*(1+3.5%)</f>
        <v>1.4783533426857765E+33</v>
      </c>
      <c r="EQQ53" s="762">
        <f t="shared" ref="EQQ53:EQQ54" si="1916">EQO53*(1+3.5%)</f>
        <v>1.5300957096797786E+33</v>
      </c>
      <c r="EQS53" s="762">
        <f t="shared" ref="EQS53:EQS54" si="1917">EQQ53*(1+3.5%)</f>
        <v>1.5836490595185707E+33</v>
      </c>
      <c r="EQU53" s="762">
        <f t="shared" ref="EQU53:EQU54" si="1918">EQS53*(1+3.5%)</f>
        <v>1.6390767766017207E+33</v>
      </c>
      <c r="EQW53" s="762">
        <f t="shared" ref="EQW53:EQW54" si="1919">EQU53*(1+3.5%)</f>
        <v>1.6964444637827807E+33</v>
      </c>
      <c r="EQY53" s="762">
        <f t="shared" ref="EQY53:EQY54" si="1920">EQW53*(1+3.5%)</f>
        <v>1.755820020015178E+33</v>
      </c>
      <c r="ERA53" s="762">
        <f t="shared" ref="ERA53:ERA54" si="1921">EQY53*(1+3.5%)</f>
        <v>1.817273720715709E+33</v>
      </c>
      <c r="ERC53" s="762">
        <f t="shared" ref="ERC53:ERC54" si="1922">ERA53*(1+3.5%)</f>
        <v>1.8808783009407587E+33</v>
      </c>
      <c r="ERE53" s="762">
        <f t="shared" ref="ERE53:ERE54" si="1923">ERC53*(1+3.5%)</f>
        <v>1.9467090414736852E+33</v>
      </c>
      <c r="ERG53" s="762">
        <f t="shared" ref="ERG53:ERG54" si="1924">ERE53*(1+3.5%)</f>
        <v>2.014843857925264E+33</v>
      </c>
      <c r="ERI53" s="762">
        <f t="shared" ref="ERI53:ERI54" si="1925">ERG53*(1+3.5%)</f>
        <v>2.0853633929526481E+33</v>
      </c>
      <c r="ERK53" s="762">
        <f t="shared" ref="ERK53:ERK54" si="1926">ERI53*(1+3.5%)</f>
        <v>2.1583511117059907E+33</v>
      </c>
      <c r="ERM53" s="762">
        <f t="shared" ref="ERM53:ERM54" si="1927">ERK53*(1+3.5%)</f>
        <v>2.2338934006157002E+33</v>
      </c>
      <c r="ERO53" s="762">
        <f t="shared" ref="ERO53:ERO54" si="1928">ERM53*(1+3.5%)</f>
        <v>2.3120796696372496E+33</v>
      </c>
      <c r="ERQ53" s="762">
        <f t="shared" ref="ERQ53:ERQ54" si="1929">ERO53*(1+3.5%)</f>
        <v>2.3930024580745532E+33</v>
      </c>
      <c r="ERS53" s="762">
        <f t="shared" ref="ERS53:ERS54" si="1930">ERQ53*(1+3.5%)</f>
        <v>2.4767575441071625E+33</v>
      </c>
      <c r="ERU53" s="762">
        <f t="shared" ref="ERU53:ERU54" si="1931">ERS53*(1+3.5%)</f>
        <v>2.5634440581509129E+33</v>
      </c>
      <c r="ERW53" s="762">
        <f t="shared" ref="ERW53:ERW54" si="1932">ERU53*(1+3.5%)</f>
        <v>2.6531646001861945E+33</v>
      </c>
      <c r="ERY53" s="762">
        <f t="shared" ref="ERY53:ERY54" si="1933">ERW53*(1+3.5%)</f>
        <v>2.7460253611927111E+33</v>
      </c>
      <c r="ESA53" s="762">
        <f t="shared" ref="ESA53:ESA54" si="1934">ERY53*(1+3.5%)</f>
        <v>2.842136248834456E+33</v>
      </c>
      <c r="ESC53" s="762">
        <f t="shared" ref="ESC53:ESC54" si="1935">ESA53*(1+3.5%)</f>
        <v>2.9416110175436615E+33</v>
      </c>
      <c r="ESE53" s="762">
        <f t="shared" ref="ESE53:ESE54" si="1936">ESC53*(1+3.5%)</f>
        <v>3.0445674031576894E+33</v>
      </c>
      <c r="ESG53" s="762">
        <f t="shared" ref="ESG53:ESG54" si="1937">ESE53*(1+3.5%)</f>
        <v>3.1511272622682082E+33</v>
      </c>
      <c r="ESI53" s="762">
        <f t="shared" ref="ESI53:ESI54" si="1938">ESG53*(1+3.5%)</f>
        <v>3.2614167164475952E+33</v>
      </c>
      <c r="ESK53" s="762">
        <f t="shared" ref="ESK53:ESK54" si="1939">ESI53*(1+3.5%)</f>
        <v>3.3755663015232609E+33</v>
      </c>
      <c r="ESM53" s="762">
        <f t="shared" ref="ESM53:ESM54" si="1940">ESK53*(1+3.5%)</f>
        <v>3.4937111220765749E+33</v>
      </c>
      <c r="ESO53" s="762">
        <f t="shared" ref="ESO53:ESO54" si="1941">ESM53*(1+3.5%)</f>
        <v>3.6159910113492546E+33</v>
      </c>
      <c r="ESQ53" s="762">
        <f t="shared" ref="ESQ53:ESQ54" si="1942">ESO53*(1+3.5%)</f>
        <v>3.7425506967464782E+33</v>
      </c>
      <c r="ESS53" s="762">
        <f t="shared" ref="ESS53:ESS54" si="1943">ESQ53*(1+3.5%)</f>
        <v>3.8735399711326047E+33</v>
      </c>
      <c r="ESU53" s="762">
        <f t="shared" ref="ESU53:ESU54" si="1944">ESS53*(1+3.5%)</f>
        <v>4.0091138701222454E+33</v>
      </c>
      <c r="ESW53" s="762">
        <f t="shared" ref="ESW53:ESW54" si="1945">ESU53*(1+3.5%)</f>
        <v>4.1494328555765238E+33</v>
      </c>
      <c r="ESY53" s="762">
        <f t="shared" ref="ESY53:ESY54" si="1946">ESW53*(1+3.5%)</f>
        <v>4.2946630055217018E+33</v>
      </c>
      <c r="ETA53" s="762">
        <f t="shared" ref="ETA53:ETA54" si="1947">ESY53*(1+3.5%)</f>
        <v>4.4449762107149612E+33</v>
      </c>
      <c r="ETC53" s="762">
        <f t="shared" ref="ETC53:ETC54" si="1948">ETA53*(1+3.5%)</f>
        <v>4.6005503780899845E+33</v>
      </c>
      <c r="ETE53" s="762">
        <f t="shared" ref="ETE53:ETE54" si="1949">ETC53*(1+3.5%)</f>
        <v>4.7615696413231336E+33</v>
      </c>
      <c r="ETG53" s="762">
        <f t="shared" ref="ETG53:ETG54" si="1950">ETE53*(1+3.5%)</f>
        <v>4.9282245787694429E+33</v>
      </c>
      <c r="ETI53" s="762">
        <f t="shared" ref="ETI53:ETI54" si="1951">ETG53*(1+3.5%)</f>
        <v>5.1007124390263733E+33</v>
      </c>
      <c r="ETK53" s="762">
        <f t="shared" ref="ETK53:ETK54" si="1952">ETI53*(1+3.5%)</f>
        <v>5.2792373743922959E+33</v>
      </c>
      <c r="ETM53" s="762">
        <f t="shared" ref="ETM53:ETM54" si="1953">ETK53*(1+3.5%)</f>
        <v>5.4640106824960258E+33</v>
      </c>
      <c r="ETO53" s="762">
        <f t="shared" ref="ETO53:ETO54" si="1954">ETM53*(1+3.5%)</f>
        <v>5.6552510563833862E+33</v>
      </c>
      <c r="ETQ53" s="762">
        <f t="shared" ref="ETQ53:ETQ54" si="1955">ETO53*(1+3.5%)</f>
        <v>5.8531848433568039E+33</v>
      </c>
      <c r="ETS53" s="762">
        <f t="shared" ref="ETS53:ETS54" si="1956">ETQ53*(1+3.5%)</f>
        <v>6.058046312874291E+33</v>
      </c>
      <c r="ETU53" s="762">
        <f t="shared" ref="ETU53:ETU54" si="1957">ETS53*(1+3.5%)</f>
        <v>6.2700779338248913E+33</v>
      </c>
      <c r="ETW53" s="762">
        <f t="shared" ref="ETW53:ETW54" si="1958">ETU53*(1+3.5%)</f>
        <v>6.489530661508762E+33</v>
      </c>
      <c r="ETY53" s="762">
        <f t="shared" ref="ETY53:ETY54" si="1959">ETW53*(1+3.5%)</f>
        <v>6.716664234661568E+33</v>
      </c>
      <c r="EUA53" s="762">
        <f t="shared" ref="EUA53:EUA54" si="1960">ETY53*(1+3.5%)</f>
        <v>6.9517474828747226E+33</v>
      </c>
      <c r="EUC53" s="762">
        <f t="shared" ref="EUC53:EUC54" si="1961">EUA53*(1+3.5%)</f>
        <v>7.1950586447753373E+33</v>
      </c>
      <c r="EUE53" s="762">
        <f t="shared" ref="EUE53:EUE54" si="1962">EUC53*(1+3.5%)</f>
        <v>7.4468856973424731E+33</v>
      </c>
      <c r="EUG53" s="762">
        <f t="shared" ref="EUG53:EUG54" si="1963">EUE53*(1+3.5%)</f>
        <v>7.7075266967494593E+33</v>
      </c>
      <c r="EUI53" s="762">
        <f t="shared" ref="EUI53:EUI54" si="1964">EUG53*(1+3.5%)</f>
        <v>7.9772901311356903E+33</v>
      </c>
      <c r="EUK53" s="762">
        <f t="shared" ref="EUK53:EUK54" si="1965">EUI53*(1+3.5%)</f>
        <v>8.2564952857254386E+33</v>
      </c>
      <c r="EUM53" s="762">
        <f t="shared" ref="EUM53:EUM54" si="1966">EUK53*(1+3.5%)</f>
        <v>8.5454726207258282E+33</v>
      </c>
      <c r="EUO53" s="762">
        <f t="shared" ref="EUO53:EUO54" si="1967">EUM53*(1+3.5%)</f>
        <v>8.8445641624512316E+33</v>
      </c>
      <c r="EUQ53" s="762">
        <f t="shared" ref="EUQ53:EUQ54" si="1968">EUO53*(1+3.5%)</f>
        <v>9.1541239081370239E+33</v>
      </c>
      <c r="EUS53" s="762">
        <f t="shared" ref="EUS53:EUS54" si="1969">EUQ53*(1+3.5%)</f>
        <v>9.4745182449218192E+33</v>
      </c>
      <c r="EUU53" s="762">
        <f t="shared" ref="EUU53:EUU54" si="1970">EUS53*(1+3.5%)</f>
        <v>9.8061263834940818E+33</v>
      </c>
      <c r="EUW53" s="762">
        <f t="shared" ref="EUW53:EUW54" si="1971">EUU53*(1+3.5%)</f>
        <v>1.0149340806916374E+34</v>
      </c>
      <c r="EUY53" s="762">
        <f t="shared" ref="EUY53:EUY54" si="1972">EUW53*(1+3.5%)</f>
        <v>1.0504567735158446E+34</v>
      </c>
      <c r="EVA53" s="762">
        <f t="shared" ref="EVA53:EVA54" si="1973">EUY53*(1+3.5%)</f>
        <v>1.0872227605888992E+34</v>
      </c>
      <c r="EVC53" s="762">
        <f t="shared" ref="EVC53:EVC54" si="1974">EVA53*(1+3.5%)</f>
        <v>1.1252755572095107E+34</v>
      </c>
      <c r="EVE53" s="762">
        <f t="shared" ref="EVE53:EVE54" si="1975">EVC53*(1+3.5%)</f>
        <v>1.1646602017118435E+34</v>
      </c>
      <c r="EVG53" s="762">
        <f t="shared" ref="EVG53:EVG54" si="1976">EVE53*(1+3.5%)</f>
        <v>1.205423308771758E+34</v>
      </c>
      <c r="EVI53" s="762">
        <f t="shared" ref="EVI53:EVI54" si="1977">EVG53*(1+3.5%)</f>
        <v>1.2476131245787693E+34</v>
      </c>
      <c r="EVK53" s="762">
        <f t="shared" ref="EVK53:EVK54" si="1978">EVI53*(1+3.5%)</f>
        <v>1.2912795839390262E+34</v>
      </c>
      <c r="EVM53" s="762">
        <f t="shared" ref="EVM53:EVM54" si="1979">EVK53*(1+3.5%)</f>
        <v>1.3364743693768919E+34</v>
      </c>
      <c r="EVO53" s="762">
        <f t="shared" ref="EVO53:EVO54" si="1980">EVM53*(1+3.5%)</f>
        <v>1.3832509723050829E+34</v>
      </c>
      <c r="EVQ53" s="762">
        <f t="shared" ref="EVQ53:EVQ54" si="1981">EVO53*(1+3.5%)</f>
        <v>1.4316647563357608E+34</v>
      </c>
      <c r="EVS53" s="762">
        <f t="shared" ref="EVS53:EVS54" si="1982">EVQ53*(1+3.5%)</f>
        <v>1.4817730228075123E+34</v>
      </c>
      <c r="EVU53" s="762">
        <f t="shared" ref="EVU53:EVU54" si="1983">EVS53*(1+3.5%)</f>
        <v>1.5336350786057751E+34</v>
      </c>
      <c r="EVW53" s="762">
        <f t="shared" ref="EVW53:EVW54" si="1984">EVU53*(1+3.5%)</f>
        <v>1.5873123063569772E+34</v>
      </c>
      <c r="EVY53" s="762">
        <f t="shared" ref="EVY53:EVY54" si="1985">EVW53*(1+3.5%)</f>
        <v>1.6428682370794713E+34</v>
      </c>
      <c r="EWA53" s="762">
        <f t="shared" ref="EWA53:EWA54" si="1986">EVY53*(1+3.5%)</f>
        <v>1.7003686253772527E+34</v>
      </c>
      <c r="EWC53" s="762">
        <f t="shared" ref="EWC53:EWC54" si="1987">EWA53*(1+3.5%)</f>
        <v>1.7598815272654566E+34</v>
      </c>
      <c r="EWE53" s="762">
        <f t="shared" ref="EWE53:EWE54" si="1988">EWC53*(1+3.5%)</f>
        <v>1.8214773807197475E+34</v>
      </c>
      <c r="EWG53" s="762">
        <f t="shared" ref="EWG53:EWG54" si="1989">EWE53*(1+3.5%)</f>
        <v>1.8852290890449384E+34</v>
      </c>
      <c r="EWI53" s="762">
        <f t="shared" ref="EWI53:EWI54" si="1990">EWG53*(1+3.5%)</f>
        <v>1.9512121071615111E+34</v>
      </c>
      <c r="EWK53" s="762">
        <f t="shared" ref="EWK53:EWK54" si="1991">EWI53*(1+3.5%)</f>
        <v>2.0195045309121638E+34</v>
      </c>
      <c r="EWM53" s="762">
        <f t="shared" ref="EWM53:EWM54" si="1992">EWK53*(1+3.5%)</f>
        <v>2.0901871894940894E+34</v>
      </c>
      <c r="EWO53" s="762">
        <f t="shared" ref="EWO53:EWO54" si="1993">EWM53*(1+3.5%)</f>
        <v>2.1633437411263824E+34</v>
      </c>
      <c r="EWQ53" s="762">
        <f t="shared" ref="EWQ53:EWQ54" si="1994">EWO53*(1+3.5%)</f>
        <v>2.2390607720658058E+34</v>
      </c>
      <c r="EWS53" s="762">
        <f t="shared" ref="EWS53:EWS54" si="1995">EWQ53*(1+3.5%)</f>
        <v>2.3174278990881089E+34</v>
      </c>
      <c r="EWU53" s="762">
        <f t="shared" ref="EWU53:EWU54" si="1996">EWS53*(1+3.5%)</f>
        <v>2.3985378755561926E+34</v>
      </c>
      <c r="EWW53" s="762">
        <f t="shared" ref="EWW53:EWW54" si="1997">EWU53*(1+3.5%)</f>
        <v>2.4824867012006592E+34</v>
      </c>
      <c r="EWY53" s="762">
        <f t="shared" ref="EWY53:EWY54" si="1998">EWW53*(1+3.5%)</f>
        <v>2.5693737357426823E+34</v>
      </c>
      <c r="EXA53" s="762">
        <f t="shared" ref="EXA53:EXA54" si="1999">EWY53*(1+3.5%)</f>
        <v>2.6593018164936758E+34</v>
      </c>
      <c r="EXC53" s="762">
        <f t="shared" ref="EXC53:EXC54" si="2000">EXA53*(1+3.5%)</f>
        <v>2.7523773800709542E+34</v>
      </c>
      <c r="EXE53" s="762">
        <f t="shared" ref="EXE53:EXE54" si="2001">EXC53*(1+3.5%)</f>
        <v>2.8487105883734375E+34</v>
      </c>
      <c r="EXG53" s="762">
        <f t="shared" ref="EXG53:EXG54" si="2002">EXE53*(1+3.5%)</f>
        <v>2.9484154589665074E+34</v>
      </c>
      <c r="EXI53" s="762">
        <f t="shared" ref="EXI53:EXI54" si="2003">EXG53*(1+3.5%)</f>
        <v>3.051610000030335E+34</v>
      </c>
      <c r="EXK53" s="762">
        <f t="shared" ref="EXK53:EXK54" si="2004">EXI53*(1+3.5%)</f>
        <v>3.1584163500313965E+34</v>
      </c>
      <c r="EXM53" s="762">
        <f t="shared" ref="EXM53:EXM54" si="2005">EXK53*(1+3.5%)</f>
        <v>3.2689609222824952E+34</v>
      </c>
      <c r="EXO53" s="762">
        <f t="shared" ref="EXO53:EXO54" si="2006">EXM53*(1+3.5%)</f>
        <v>3.3833745545623821E+34</v>
      </c>
      <c r="EXQ53" s="762">
        <f t="shared" ref="EXQ53:EXQ54" si="2007">EXO53*(1+3.5%)</f>
        <v>3.5017926639720651E+34</v>
      </c>
      <c r="EXS53" s="762">
        <f t="shared" ref="EXS53:EXS54" si="2008">EXQ53*(1+3.5%)</f>
        <v>3.6243554072110869E+34</v>
      </c>
      <c r="EXU53" s="762">
        <f t="shared" ref="EXU53:EXU54" si="2009">EXS53*(1+3.5%)</f>
        <v>3.7512078464634749E+34</v>
      </c>
      <c r="EXW53" s="762">
        <f t="shared" ref="EXW53:EXW54" si="2010">EXU53*(1+3.5%)</f>
        <v>3.8825001210896961E+34</v>
      </c>
      <c r="EXY53" s="762">
        <f t="shared" ref="EXY53:EXY54" si="2011">EXW53*(1+3.5%)</f>
        <v>4.0183876253278351E+34</v>
      </c>
      <c r="EYA53" s="762">
        <f t="shared" ref="EYA53:EYA54" si="2012">EXY53*(1+3.5%)</f>
        <v>4.1590311922143086E+34</v>
      </c>
      <c r="EYC53" s="762">
        <f t="shared" ref="EYC53:EYC54" si="2013">EYA53*(1+3.5%)</f>
        <v>4.3045972839418089E+34</v>
      </c>
      <c r="EYE53" s="762">
        <f t="shared" ref="EYE53:EYE54" si="2014">EYC53*(1+3.5%)</f>
        <v>4.4552581888797723E+34</v>
      </c>
      <c r="EYG53" s="762">
        <f t="shared" ref="EYG53:EYG54" si="2015">EYE53*(1+3.5%)</f>
        <v>4.6111922254905644E+34</v>
      </c>
      <c r="EYI53" s="762">
        <f t="shared" ref="EYI53:EYI54" si="2016">EYG53*(1+3.5%)</f>
        <v>4.7725839533827334E+34</v>
      </c>
      <c r="EYK53" s="762">
        <f t="shared" ref="EYK53:EYK54" si="2017">EYI53*(1+3.5%)</f>
        <v>4.9396243917511285E+34</v>
      </c>
      <c r="EYM53" s="762">
        <f t="shared" ref="EYM53:EYM54" si="2018">EYK53*(1+3.5%)</f>
        <v>5.1125112454624174E+34</v>
      </c>
      <c r="EYO53" s="762">
        <f t="shared" ref="EYO53:EYO54" si="2019">EYM53*(1+3.5%)</f>
        <v>5.2914491390536017E+34</v>
      </c>
      <c r="EYQ53" s="762">
        <f t="shared" ref="EYQ53:EYQ54" si="2020">EYO53*(1+3.5%)</f>
        <v>5.4766498589204774E+34</v>
      </c>
      <c r="EYS53" s="762">
        <f t="shared" ref="EYS53:EYS54" si="2021">EYQ53*(1+3.5%)</f>
        <v>5.6683326039826937E+34</v>
      </c>
      <c r="EYU53" s="762">
        <f t="shared" ref="EYU53:EYU54" si="2022">EYS53*(1+3.5%)</f>
        <v>5.8667242451220872E+34</v>
      </c>
      <c r="EYW53" s="762">
        <f t="shared" ref="EYW53:EYW54" si="2023">EYU53*(1+3.5%)</f>
        <v>6.0720595937013601E+34</v>
      </c>
      <c r="EYY53" s="762">
        <f t="shared" ref="EYY53:EYY54" si="2024">EYW53*(1+3.5%)</f>
        <v>6.2845816794809075E+34</v>
      </c>
      <c r="EZA53" s="762">
        <f t="shared" ref="EZA53:EZA54" si="2025">EYY53*(1+3.5%)</f>
        <v>6.5045420382627383E+34</v>
      </c>
      <c r="EZC53" s="762">
        <f t="shared" ref="EZC53:EZC54" si="2026">EZA53*(1+3.5%)</f>
        <v>6.7322010096019339E+34</v>
      </c>
      <c r="EZE53" s="762">
        <f t="shared" ref="EZE53:EZE54" si="2027">EZC53*(1+3.5%)</f>
        <v>6.9678280449380013E+34</v>
      </c>
      <c r="EZG53" s="762">
        <f t="shared" ref="EZG53:EZG54" si="2028">EZE53*(1+3.5%)</f>
        <v>7.2117020265108311E+34</v>
      </c>
      <c r="EZI53" s="762">
        <f t="shared" ref="EZI53:EZI54" si="2029">EZG53*(1+3.5%)</f>
        <v>7.4641115974387097E+34</v>
      </c>
      <c r="EZK53" s="762">
        <f t="shared" ref="EZK53:EZK54" si="2030">EZI53*(1+3.5%)</f>
        <v>7.7253555033490642E+34</v>
      </c>
      <c r="EZM53" s="762">
        <f t="shared" ref="EZM53:EZM54" si="2031">EZK53*(1+3.5%)</f>
        <v>7.9957429459662809E+34</v>
      </c>
      <c r="EZO53" s="762">
        <f t="shared" ref="EZO53:EZO54" si="2032">EZM53*(1+3.5%)</f>
        <v>8.2755939490750997E+34</v>
      </c>
      <c r="EZQ53" s="762">
        <f t="shared" ref="EZQ53:EZQ54" si="2033">EZO53*(1+3.5%)</f>
        <v>8.5652397372927271E+34</v>
      </c>
      <c r="EZS53" s="762">
        <f t="shared" ref="EZS53:EZS54" si="2034">EZQ53*(1+3.5%)</f>
        <v>8.8650231280979725E+34</v>
      </c>
      <c r="EZU53" s="762">
        <f t="shared" ref="EZU53:EZU54" si="2035">EZS53*(1+3.5%)</f>
        <v>9.1752989375814013E+34</v>
      </c>
      <c r="EZW53" s="762">
        <f t="shared" ref="EZW53:EZW54" si="2036">EZU53*(1+3.5%)</f>
        <v>9.4964344003967491E+34</v>
      </c>
      <c r="EZY53" s="762">
        <f t="shared" ref="EZY53:EZY54" si="2037">EZW53*(1+3.5%)</f>
        <v>9.8288096044106351E+34</v>
      </c>
      <c r="FAA53" s="762">
        <f t="shared" ref="FAA53:FAA54" si="2038">EZY53*(1+3.5%)</f>
        <v>1.0172817940565007E+35</v>
      </c>
      <c r="FAC53" s="762">
        <f t="shared" ref="FAC53:FAC54" si="2039">FAA53*(1+3.5%)</f>
        <v>1.0528866568484781E+35</v>
      </c>
      <c r="FAE53" s="762">
        <f t="shared" ref="FAE53:FAE54" si="2040">FAC53*(1+3.5%)</f>
        <v>1.0897376898381749E+35</v>
      </c>
      <c r="FAG53" s="762">
        <f t="shared" ref="FAG53:FAG54" si="2041">FAE53*(1+3.5%)</f>
        <v>1.1278785089825109E+35</v>
      </c>
      <c r="FAI53" s="762">
        <f t="shared" ref="FAI53:FAI54" si="2042">FAG53*(1+3.5%)</f>
        <v>1.1673542567968987E+35</v>
      </c>
      <c r="FAK53" s="762">
        <f t="shared" ref="FAK53:FAK54" si="2043">FAI53*(1+3.5%)</f>
        <v>1.20821165578479E+35</v>
      </c>
      <c r="FAM53" s="762">
        <f t="shared" ref="FAM53:FAM54" si="2044">FAK53*(1+3.5%)</f>
        <v>1.2504990637372576E+35</v>
      </c>
      <c r="FAO53" s="762">
        <f t="shared" ref="FAO53:FAO54" si="2045">FAM53*(1+3.5%)</f>
        <v>1.2942665309680616E+35</v>
      </c>
      <c r="FAQ53" s="762">
        <f t="shared" ref="FAQ53:FAQ54" si="2046">FAO53*(1+3.5%)</f>
        <v>1.3395658595519436E+35</v>
      </c>
      <c r="FAS53" s="762">
        <f t="shared" ref="FAS53:FAS54" si="2047">FAQ53*(1+3.5%)</f>
        <v>1.3864506646362616E+35</v>
      </c>
      <c r="FAU53" s="762">
        <f t="shared" ref="FAU53:FAU54" si="2048">FAS53*(1+3.5%)</f>
        <v>1.4349764378985308E+35</v>
      </c>
      <c r="FAW53" s="762">
        <f t="shared" ref="FAW53:FAW54" si="2049">FAU53*(1+3.5%)</f>
        <v>1.4852006132249791E+35</v>
      </c>
      <c r="FAY53" s="762">
        <f t="shared" ref="FAY53:FAY54" si="2050">FAW53*(1+3.5%)</f>
        <v>1.5371826346878532E+35</v>
      </c>
      <c r="FBA53" s="762">
        <f t="shared" ref="FBA53:FBA54" si="2051">FAY53*(1+3.5%)</f>
        <v>1.590984026901928E+35</v>
      </c>
      <c r="FBC53" s="762">
        <f t="shared" ref="FBC53:FBC54" si="2052">FBA53*(1+3.5%)</f>
        <v>1.6466684678434953E+35</v>
      </c>
      <c r="FBE53" s="762">
        <f t="shared" ref="FBE53:FBE54" si="2053">FBC53*(1+3.5%)</f>
        <v>1.7043018642180173E+35</v>
      </c>
      <c r="FBG53" s="762">
        <f t="shared" ref="FBG53:FBG54" si="2054">FBE53*(1+3.5%)</f>
        <v>1.7639524294656477E+35</v>
      </c>
      <c r="FBI53" s="762">
        <f t="shared" ref="FBI53:FBI54" si="2055">FBG53*(1+3.5%)</f>
        <v>1.8256907644969454E+35</v>
      </c>
      <c r="FBK53" s="762">
        <f t="shared" ref="FBK53:FBK54" si="2056">FBI53*(1+3.5%)</f>
        <v>1.8895899412543384E+35</v>
      </c>
      <c r="FBM53" s="762">
        <f t="shared" ref="FBM53:FBM54" si="2057">FBK53*(1+3.5%)</f>
        <v>1.9557255891982402E+35</v>
      </c>
      <c r="FBO53" s="762">
        <f t="shared" ref="FBO53:FBO54" si="2058">FBM53*(1+3.5%)</f>
        <v>2.0241759848201783E+35</v>
      </c>
      <c r="FBQ53" s="762">
        <f t="shared" ref="FBQ53:FBQ54" si="2059">FBO53*(1+3.5%)</f>
        <v>2.0950221442888844E+35</v>
      </c>
      <c r="FBS53" s="762">
        <f t="shared" ref="FBS53:FBS54" si="2060">FBQ53*(1+3.5%)</f>
        <v>2.1683479193389953E+35</v>
      </c>
      <c r="FBU53" s="762">
        <f t="shared" ref="FBU53:FBU54" si="2061">FBS53*(1+3.5%)</f>
        <v>2.24424009651586E+35</v>
      </c>
      <c r="FBW53" s="762">
        <f t="shared" ref="FBW53:FBW54" si="2062">FBU53*(1+3.5%)</f>
        <v>2.3227884998939149E+35</v>
      </c>
      <c r="FBY53" s="762">
        <f t="shared" ref="FBY53:FBY54" si="2063">FBW53*(1+3.5%)</f>
        <v>2.4040860973902018E+35</v>
      </c>
      <c r="FCA53" s="762">
        <f t="shared" ref="FCA53:FCA54" si="2064">FBY53*(1+3.5%)</f>
        <v>2.4882291107988588E+35</v>
      </c>
      <c r="FCC53" s="762">
        <f t="shared" ref="FCC53:FCC54" si="2065">FCA53*(1+3.5%)</f>
        <v>2.5753171296768187E+35</v>
      </c>
      <c r="FCE53" s="762">
        <f t="shared" ref="FCE53:FCE54" si="2066">FCC53*(1+3.5%)</f>
        <v>2.6654532292155071E+35</v>
      </c>
      <c r="FCG53" s="762">
        <f t="shared" ref="FCG53:FCG54" si="2067">FCE53*(1+3.5%)</f>
        <v>2.7587440922380498E+35</v>
      </c>
      <c r="FCI53" s="762">
        <f t="shared" ref="FCI53:FCI54" si="2068">FCG53*(1+3.5%)</f>
        <v>2.8553001354663812E+35</v>
      </c>
      <c r="FCK53" s="762">
        <f t="shared" ref="FCK53:FCK54" si="2069">FCI53*(1+3.5%)</f>
        <v>2.9552356402077044E+35</v>
      </c>
      <c r="FCM53" s="762">
        <f t="shared" ref="FCM53:FCM54" si="2070">FCK53*(1+3.5%)</f>
        <v>3.0586688876149736E+35</v>
      </c>
      <c r="FCO53" s="762">
        <f t="shared" ref="FCO53:FCO54" si="2071">FCM53*(1+3.5%)</f>
        <v>3.1657222986814974E+35</v>
      </c>
      <c r="FCQ53" s="762">
        <f t="shared" ref="FCQ53:FCQ54" si="2072">FCO53*(1+3.5%)</f>
        <v>3.2765225791353495E+35</v>
      </c>
      <c r="FCS53" s="762">
        <f t="shared" ref="FCS53:FCS54" si="2073">FCQ53*(1+3.5%)</f>
        <v>3.3912008694050867E+35</v>
      </c>
      <c r="FCU53" s="762">
        <f t="shared" ref="FCU53:FCU54" si="2074">FCS53*(1+3.5%)</f>
        <v>3.5098928998342647E+35</v>
      </c>
      <c r="FCW53" s="762">
        <f t="shared" ref="FCW53:FCW54" si="2075">FCU53*(1+3.5%)</f>
        <v>3.6327391513284637E+35</v>
      </c>
      <c r="FCY53" s="762">
        <f t="shared" ref="FCY53:FCY54" si="2076">FCW53*(1+3.5%)</f>
        <v>3.7598850216249594E+35</v>
      </c>
      <c r="FDA53" s="762">
        <f t="shared" ref="FDA53:FDA54" si="2077">FCY53*(1+3.5%)</f>
        <v>3.8914809973818329E+35</v>
      </c>
      <c r="FDC53" s="762">
        <f t="shared" ref="FDC53:FDC54" si="2078">FDA53*(1+3.5%)</f>
        <v>4.0276828322901966E+35</v>
      </c>
      <c r="FDE53" s="762">
        <f t="shared" ref="FDE53:FDE54" si="2079">FDC53*(1+3.5%)</f>
        <v>4.1686517314203531E+35</v>
      </c>
      <c r="FDG53" s="762">
        <f t="shared" ref="FDG53:FDG54" si="2080">FDE53*(1+3.5%)</f>
        <v>4.3145545420200651E+35</v>
      </c>
      <c r="FDI53" s="762">
        <f t="shared" ref="FDI53:FDI54" si="2081">FDG53*(1+3.5%)</f>
        <v>4.4655639509907672E+35</v>
      </c>
      <c r="FDK53" s="762">
        <f t="shared" ref="FDK53:FDK54" si="2082">FDI53*(1+3.5%)</f>
        <v>4.6218586892754433E+35</v>
      </c>
      <c r="FDM53" s="762">
        <f t="shared" ref="FDM53:FDM54" si="2083">FDK53*(1+3.5%)</f>
        <v>4.7836237434000837E+35</v>
      </c>
      <c r="FDO53" s="762">
        <f t="shared" ref="FDO53:FDO54" si="2084">FDM53*(1+3.5%)</f>
        <v>4.9510505744190867E+35</v>
      </c>
      <c r="FDQ53" s="762">
        <f t="shared" ref="FDQ53:FDQ54" si="2085">FDO53*(1+3.5%)</f>
        <v>5.1243373445237543E+35</v>
      </c>
      <c r="FDS53" s="762">
        <f t="shared" ref="FDS53:FDS54" si="2086">FDQ53*(1+3.5%)</f>
        <v>5.303689151582085E+35</v>
      </c>
      <c r="FDU53" s="762">
        <f t="shared" ref="FDU53:FDU54" si="2087">FDS53*(1+3.5%)</f>
        <v>5.4893182718874572E+35</v>
      </c>
      <c r="FDW53" s="762">
        <f t="shared" ref="FDW53:FDW54" si="2088">FDU53*(1+3.5%)</f>
        <v>5.6814444114035174E+35</v>
      </c>
      <c r="FDY53" s="762">
        <f t="shared" ref="FDY53:FDY54" si="2089">FDW53*(1+3.5%)</f>
        <v>5.8802949658026403E+35</v>
      </c>
      <c r="FEA53" s="762">
        <f t="shared" ref="FEA53:FEA54" si="2090">FDY53*(1+3.5%)</f>
        <v>6.0861052896057324E+35</v>
      </c>
      <c r="FEC53" s="762">
        <f t="shared" ref="FEC53:FEC54" si="2091">FEA53*(1+3.5%)</f>
        <v>6.2991189747419324E+35</v>
      </c>
      <c r="FEE53" s="762">
        <f t="shared" ref="FEE53:FEE54" si="2092">FEC53*(1+3.5%)</f>
        <v>6.5195881388578991E+35</v>
      </c>
      <c r="FEG53" s="762">
        <f t="shared" ref="FEG53:FEG54" si="2093">FEE53*(1+3.5%)</f>
        <v>6.7477737237179248E+35</v>
      </c>
      <c r="FEI53" s="762">
        <f t="shared" ref="FEI53:FEI54" si="2094">FEG53*(1+3.5%)</f>
        <v>6.9839458040480511E+35</v>
      </c>
      <c r="FEK53" s="762">
        <f t="shared" ref="FEK53:FEK54" si="2095">FEI53*(1+3.5%)</f>
        <v>7.2283839071897321E+35</v>
      </c>
      <c r="FEM53" s="762">
        <f t="shared" ref="FEM53:FEM54" si="2096">FEK53*(1+3.5%)</f>
        <v>7.4813773439413723E+35</v>
      </c>
      <c r="FEO53" s="762">
        <f t="shared" ref="FEO53:FEO54" si="2097">FEM53*(1+3.5%)</f>
        <v>7.7432255509793191E+35</v>
      </c>
      <c r="FEQ53" s="762">
        <f t="shared" ref="FEQ53:FEQ54" si="2098">FEO53*(1+3.5%)</f>
        <v>8.014238445263594E+35</v>
      </c>
      <c r="FES53" s="762">
        <f t="shared" ref="FES53:FES54" si="2099">FEQ53*(1+3.5%)</f>
        <v>8.2947367908478188E+35</v>
      </c>
      <c r="FEU53" s="762">
        <f t="shared" ref="FEU53:FEU54" si="2100">FES53*(1+3.5%)</f>
        <v>8.5850525785274923E+35</v>
      </c>
      <c r="FEW53" s="762">
        <f t="shared" ref="FEW53:FEW54" si="2101">FEU53*(1+3.5%)</f>
        <v>8.8855294187759536E+35</v>
      </c>
      <c r="FEY53" s="762">
        <f t="shared" ref="FEY53:FEY54" si="2102">FEW53*(1+3.5%)</f>
        <v>9.1965229484331114E+35</v>
      </c>
      <c r="FFA53" s="762">
        <f t="shared" ref="FFA53:FFA54" si="2103">FEY53*(1+3.5%)</f>
        <v>9.5184012516282688E+35</v>
      </c>
      <c r="FFC53" s="762">
        <f t="shared" ref="FFC53:FFC54" si="2104">FFA53*(1+3.5%)</f>
        <v>9.8515452954352568E+35</v>
      </c>
      <c r="FFE53" s="762">
        <f t="shared" ref="FFE53:FFE54" si="2105">FFC53*(1+3.5%)</f>
        <v>1.019634938077549E+36</v>
      </c>
      <c r="FFG53" s="762">
        <f t="shared" ref="FFG53:FFG54" si="2106">FFE53*(1+3.5%)</f>
        <v>1.0553221609102632E+36</v>
      </c>
      <c r="FFI53" s="762">
        <f t="shared" ref="FFI53:FFI54" si="2107">FFG53*(1+3.5%)</f>
        <v>1.0922584365421224E+36</v>
      </c>
      <c r="FFK53" s="762">
        <f t="shared" ref="FFK53:FFK54" si="2108">FFI53*(1+3.5%)</f>
        <v>1.1304874818210966E+36</v>
      </c>
      <c r="FFM53" s="762">
        <f t="shared" ref="FFM53:FFM54" si="2109">FFK53*(1+3.5%)</f>
        <v>1.1700545436848349E+36</v>
      </c>
      <c r="FFO53" s="762">
        <f t="shared" ref="FFO53:FFO54" si="2110">FFM53*(1+3.5%)</f>
        <v>1.2110064527138041E+36</v>
      </c>
      <c r="FFQ53" s="762">
        <f t="shared" ref="FFQ53:FFQ54" si="2111">FFO53*(1+3.5%)</f>
        <v>1.2533916785587872E+36</v>
      </c>
      <c r="FFS53" s="762">
        <f t="shared" ref="FFS53:FFS54" si="2112">FFQ53*(1+3.5%)</f>
        <v>1.2972603873083446E+36</v>
      </c>
      <c r="FFU53" s="762">
        <f t="shared" ref="FFU53:FFU54" si="2113">FFS53*(1+3.5%)</f>
        <v>1.3426645008641366E+36</v>
      </c>
      <c r="FFW53" s="762">
        <f t="shared" ref="FFW53:FFW54" si="2114">FFU53*(1+3.5%)</f>
        <v>1.3896577583943813E+36</v>
      </c>
      <c r="FFY53" s="762">
        <f t="shared" ref="FFY53:FFY54" si="2115">FFW53*(1+3.5%)</f>
        <v>1.4382957799381845E+36</v>
      </c>
      <c r="FGA53" s="762">
        <f t="shared" ref="FGA53:FGA54" si="2116">FFY53*(1+3.5%)</f>
        <v>1.4886361322360207E+36</v>
      </c>
      <c r="FGC53" s="762">
        <f t="shared" ref="FGC53:FGC54" si="2117">FGA53*(1+3.5%)</f>
        <v>1.5407383968642812E+36</v>
      </c>
      <c r="FGE53" s="762">
        <f t="shared" ref="FGE53:FGE54" si="2118">FGC53*(1+3.5%)</f>
        <v>1.5946642407545309E+36</v>
      </c>
      <c r="FGG53" s="762">
        <f t="shared" ref="FGG53:FGG54" si="2119">FGE53*(1+3.5%)</f>
        <v>1.6504774891809395E+36</v>
      </c>
      <c r="FGI53" s="762">
        <f t="shared" ref="FGI53:FGI54" si="2120">FGG53*(1+3.5%)</f>
        <v>1.7082442013022723E+36</v>
      </c>
      <c r="FGK53" s="762">
        <f t="shared" ref="FGK53:FGK54" si="2121">FGI53*(1+3.5%)</f>
        <v>1.7680327483478517E+36</v>
      </c>
      <c r="FGM53" s="762">
        <f t="shared" ref="FGM53:FGM54" si="2122">FGK53*(1+3.5%)</f>
        <v>1.8299138945400264E+36</v>
      </c>
      <c r="FGO53" s="762">
        <f t="shared" ref="FGO53:FGO54" si="2123">FGM53*(1+3.5%)</f>
        <v>1.8939608808489271E+36</v>
      </c>
      <c r="FGQ53" s="762">
        <f t="shared" ref="FGQ53:FGQ54" si="2124">FGO53*(1+3.5%)</f>
        <v>1.9602495116786394E+36</v>
      </c>
      <c r="FGS53" s="762">
        <f t="shared" ref="FGS53:FGS54" si="2125">FGQ53*(1+3.5%)</f>
        <v>2.0288582445873917E+36</v>
      </c>
      <c r="FGU53" s="762">
        <f t="shared" ref="FGU53:FGU54" si="2126">FGS53*(1+3.5%)</f>
        <v>2.0998682831479503E+36</v>
      </c>
      <c r="FGW53" s="762">
        <f t="shared" ref="FGW53:FGW54" si="2127">FGU53*(1+3.5%)</f>
        <v>2.1733636730581283E+36</v>
      </c>
      <c r="FGY53" s="762">
        <f t="shared" ref="FGY53:FGY54" si="2128">FGW53*(1+3.5%)</f>
        <v>2.2494314016151627E+36</v>
      </c>
      <c r="FHA53" s="762">
        <f t="shared" ref="FHA53:FHA54" si="2129">FGY53*(1+3.5%)</f>
        <v>2.3281615006716932E+36</v>
      </c>
      <c r="FHC53" s="762">
        <f t="shared" ref="FHC53:FHC54" si="2130">FHA53*(1+3.5%)</f>
        <v>2.4096471531952023E+36</v>
      </c>
      <c r="FHE53" s="762">
        <f t="shared" ref="FHE53:FHE54" si="2131">FHC53*(1+3.5%)</f>
        <v>2.4939848035570343E+36</v>
      </c>
      <c r="FHG53" s="762">
        <f t="shared" ref="FHG53:FHG54" si="2132">FHE53*(1+3.5%)</f>
        <v>2.5812742716815304E+36</v>
      </c>
      <c r="FHI53" s="762">
        <f t="shared" ref="FHI53:FHI54" si="2133">FHG53*(1+3.5%)</f>
        <v>2.6716188711903835E+36</v>
      </c>
      <c r="FHK53" s="762">
        <f t="shared" ref="FHK53:FHK54" si="2134">FHI53*(1+3.5%)</f>
        <v>2.7651255316820464E+36</v>
      </c>
      <c r="FHM53" s="762">
        <f t="shared" ref="FHM53:FHM54" si="2135">FHK53*(1+3.5%)</f>
        <v>2.861904925290918E+36</v>
      </c>
      <c r="FHO53" s="762">
        <f t="shared" ref="FHO53:FHO54" si="2136">FHM53*(1+3.5%)</f>
        <v>2.9620715976760998E+36</v>
      </c>
      <c r="FHQ53" s="762">
        <f t="shared" ref="FHQ53:FHQ54" si="2137">FHO53*(1+3.5%)</f>
        <v>3.0657441035947628E+36</v>
      </c>
      <c r="FHS53" s="762">
        <f t="shared" ref="FHS53:FHS54" si="2138">FHQ53*(1+3.5%)</f>
        <v>3.1730451472205792E+36</v>
      </c>
      <c r="FHU53" s="762">
        <f t="shared" ref="FHU53:FHU54" si="2139">FHS53*(1+3.5%)</f>
        <v>3.2841017273732993E+36</v>
      </c>
      <c r="FHW53" s="762">
        <f t="shared" ref="FHW53:FHW54" si="2140">FHU53*(1+3.5%)</f>
        <v>3.3990452878313648E+36</v>
      </c>
      <c r="FHY53" s="762">
        <f t="shared" ref="FHY53:FHY54" si="2141">FHW53*(1+3.5%)</f>
        <v>3.5180118729054625E+36</v>
      </c>
      <c r="FIA53" s="762">
        <f t="shared" ref="FIA53:FIA54" si="2142">FHY53*(1+3.5%)</f>
        <v>3.6411422884571535E+36</v>
      </c>
      <c r="FIC53" s="762">
        <f t="shared" ref="FIC53:FIC54" si="2143">FIA53*(1+3.5%)</f>
        <v>3.7685822685531538E+36</v>
      </c>
      <c r="FIE53" s="762">
        <f t="shared" ref="FIE53:FIE54" si="2144">FIC53*(1+3.5%)</f>
        <v>3.900482647952514E+36</v>
      </c>
      <c r="FIG53" s="762">
        <f t="shared" ref="FIG53:FIG54" si="2145">FIE53*(1+3.5%)</f>
        <v>4.0369995406308518E+36</v>
      </c>
      <c r="FII53" s="762">
        <f t="shared" ref="FII53:FII54" si="2146">FIG53*(1+3.5%)</f>
        <v>4.1782945245529313E+36</v>
      </c>
      <c r="FIK53" s="762">
        <f t="shared" ref="FIK53:FIK54" si="2147">FII53*(1+3.5%)</f>
        <v>4.3245348329122838E+36</v>
      </c>
      <c r="FIM53" s="762">
        <f t="shared" ref="FIM53:FIM54" si="2148">FIK53*(1+3.5%)</f>
        <v>4.4758935520642136E+36</v>
      </c>
      <c r="FIO53" s="762">
        <f t="shared" ref="FIO53:FIO54" si="2149">FIM53*(1+3.5%)</f>
        <v>4.6325498263864605E+36</v>
      </c>
      <c r="FIQ53" s="762">
        <f t="shared" ref="FIQ53:FIQ54" si="2150">FIO53*(1+3.5%)</f>
        <v>4.7946890703099864E+36</v>
      </c>
      <c r="FIS53" s="762">
        <f t="shared" ref="FIS53:FIS54" si="2151">FIQ53*(1+3.5%)</f>
        <v>4.9625031877708356E+36</v>
      </c>
      <c r="FIU53" s="762">
        <f t="shared" ref="FIU53:FIU54" si="2152">FIS53*(1+3.5%)</f>
        <v>5.1361907993428146E+36</v>
      </c>
      <c r="FIW53" s="762">
        <f t="shared" ref="FIW53:FIW54" si="2153">FIU53*(1+3.5%)</f>
        <v>5.3159574773198128E+36</v>
      </c>
      <c r="FIY53" s="762">
        <f t="shared" ref="FIY53:FIY54" si="2154">FIW53*(1+3.5%)</f>
        <v>5.5020159890260059E+36</v>
      </c>
      <c r="FJA53" s="762">
        <f t="shared" ref="FJA53:FJA54" si="2155">FIY53*(1+3.5%)</f>
        <v>5.6945865486419157E+36</v>
      </c>
      <c r="FJC53" s="762">
        <f t="shared" ref="FJC53:FJC54" si="2156">FJA53*(1+3.5%)</f>
        <v>5.8938970778443828E+36</v>
      </c>
      <c r="FJE53" s="762">
        <f t="shared" ref="FJE53:FJE54" si="2157">FJC53*(1+3.5%)</f>
        <v>6.1001834755689359E+36</v>
      </c>
      <c r="FJG53" s="762">
        <f t="shared" ref="FJG53:FJG54" si="2158">FJE53*(1+3.5%)</f>
        <v>6.3136898972138477E+36</v>
      </c>
      <c r="FJI53" s="762">
        <f t="shared" ref="FJI53:FJI54" si="2159">FJG53*(1+3.5%)</f>
        <v>6.5346690436163323E+36</v>
      </c>
      <c r="FJK53" s="762">
        <f t="shared" ref="FJK53:FJK54" si="2160">FJI53*(1+3.5%)</f>
        <v>6.7633824601429034E+36</v>
      </c>
      <c r="FJM53" s="762">
        <f t="shared" ref="FJM53:FJM54" si="2161">FJK53*(1+3.5%)</f>
        <v>7.000100846247904E+36</v>
      </c>
      <c r="FJO53" s="762">
        <f t="shared" ref="FJO53:FJO54" si="2162">FJM53*(1+3.5%)</f>
        <v>7.2451043758665795E+36</v>
      </c>
      <c r="FJQ53" s="762">
        <f t="shared" ref="FJQ53:FJQ54" si="2163">FJO53*(1+3.5%)</f>
        <v>7.4986830290219093E+36</v>
      </c>
      <c r="FJS53" s="762">
        <f t="shared" ref="FJS53:FJS54" si="2164">FJQ53*(1+3.5%)</f>
        <v>7.761136935037676E+36</v>
      </c>
      <c r="FJU53" s="762">
        <f t="shared" ref="FJU53:FJU54" si="2165">FJS53*(1+3.5%)</f>
        <v>8.0327767277639935E+36</v>
      </c>
      <c r="FJW53" s="762">
        <f t="shared" ref="FJW53:FJW54" si="2166">FJU53*(1+3.5%)</f>
        <v>8.3139239132357331E+36</v>
      </c>
      <c r="FJY53" s="762">
        <f t="shared" ref="FJY53:FJY54" si="2167">FJW53*(1+3.5%)</f>
        <v>8.6049112501989833E+36</v>
      </c>
      <c r="FKA53" s="762">
        <f t="shared" ref="FKA53:FKA54" si="2168">FJY53*(1+3.5%)</f>
        <v>8.906083143955947E+36</v>
      </c>
      <c r="FKC53" s="762">
        <f t="shared" ref="FKC53:FKC54" si="2169">FKA53*(1+3.5%)</f>
        <v>9.2177960539944042E+36</v>
      </c>
      <c r="FKE53" s="762">
        <f t="shared" ref="FKE53:FKE54" si="2170">FKC53*(1+3.5%)</f>
        <v>9.5404189158842073E+36</v>
      </c>
      <c r="FKG53" s="762">
        <f t="shared" ref="FKG53:FKG54" si="2171">FKE53*(1+3.5%)</f>
        <v>9.8743335779401538E+36</v>
      </c>
      <c r="FKI53" s="762">
        <f t="shared" ref="FKI53:FKI54" si="2172">FKG53*(1+3.5%)</f>
        <v>1.0219935253168059E+37</v>
      </c>
      <c r="FKK53" s="762">
        <f t="shared" ref="FKK53:FKK54" si="2173">FKI53*(1+3.5%)</f>
        <v>1.0577632987028941E+37</v>
      </c>
      <c r="FKM53" s="762">
        <f t="shared" ref="FKM53:FKM54" si="2174">FKK53*(1+3.5%)</f>
        <v>1.0947850141574953E+37</v>
      </c>
      <c r="FKO53" s="762">
        <f t="shared" ref="FKO53:FKO54" si="2175">FKM53*(1+3.5%)</f>
        <v>1.1331024896530076E+37</v>
      </c>
      <c r="FKQ53" s="762">
        <f t="shared" ref="FKQ53:FKQ54" si="2176">FKO53*(1+3.5%)</f>
        <v>1.1727610767908628E+37</v>
      </c>
      <c r="FKS53" s="762">
        <f t="shared" ref="FKS53:FKS54" si="2177">FKQ53*(1+3.5%)</f>
        <v>1.213807714478543E+37</v>
      </c>
      <c r="FKU53" s="762">
        <f t="shared" ref="FKU53:FKU54" si="2178">FKS53*(1+3.5%)</f>
        <v>1.256290984485292E+37</v>
      </c>
      <c r="FKW53" s="762">
        <f t="shared" ref="FKW53:FKW54" si="2179">FKU53*(1+3.5%)</f>
        <v>1.3002611689422772E+37</v>
      </c>
      <c r="FKY53" s="762">
        <f t="shared" ref="FKY53:FKY54" si="2180">FKW53*(1+3.5%)</f>
        <v>1.3457703098552569E+37</v>
      </c>
      <c r="FLA53" s="762">
        <f t="shared" ref="FLA53:FLA54" si="2181">FKY53*(1+3.5%)</f>
        <v>1.3928722707001907E+37</v>
      </c>
      <c r="FLC53" s="762">
        <f t="shared" ref="FLC53:FLC54" si="2182">FLA53*(1+3.5%)</f>
        <v>1.4416228001746974E+37</v>
      </c>
      <c r="FLE53" s="762">
        <f t="shared" ref="FLE53:FLE54" si="2183">FLC53*(1+3.5%)</f>
        <v>1.4920795981808116E+37</v>
      </c>
      <c r="FLG53" s="762">
        <f t="shared" ref="FLG53:FLG54" si="2184">FLE53*(1+3.5%)</f>
        <v>1.5443023841171399E+37</v>
      </c>
      <c r="FLI53" s="762">
        <f t="shared" ref="FLI53:FLI54" si="2185">FLG53*(1+3.5%)</f>
        <v>1.5983529675612397E+37</v>
      </c>
      <c r="FLK53" s="762">
        <f t="shared" ref="FLK53:FLK54" si="2186">FLI53*(1+3.5%)</f>
        <v>1.654295321425883E+37</v>
      </c>
      <c r="FLM53" s="762">
        <f t="shared" ref="FLM53:FLM54" si="2187">FLK53*(1+3.5%)</f>
        <v>1.7121956576757887E+37</v>
      </c>
      <c r="FLO53" s="762">
        <f t="shared" ref="FLO53:FLO54" si="2188">FLM53*(1+3.5%)</f>
        <v>1.7721225056944412E+37</v>
      </c>
      <c r="FLQ53" s="762">
        <f t="shared" ref="FLQ53:FLQ54" si="2189">FLO53*(1+3.5%)</f>
        <v>1.8341467933937465E+37</v>
      </c>
      <c r="FLS53" s="762">
        <f t="shared" ref="FLS53:FLS54" si="2190">FLQ53*(1+3.5%)</f>
        <v>1.8983419311625275E+37</v>
      </c>
      <c r="FLU53" s="762">
        <f t="shared" ref="FLU53:FLU54" si="2191">FLS53*(1+3.5%)</f>
        <v>1.9647838987532158E+37</v>
      </c>
      <c r="FLW53" s="762">
        <f t="shared" ref="FLW53:FLW54" si="2192">FLU53*(1+3.5%)</f>
        <v>2.0335513352095781E+37</v>
      </c>
      <c r="FLY53" s="762">
        <f t="shared" ref="FLY53:FLY54" si="2193">FLW53*(1+3.5%)</f>
        <v>2.1047256319419131E+37</v>
      </c>
      <c r="FMA53" s="762">
        <f t="shared" ref="FMA53:FMA54" si="2194">FLY53*(1+3.5%)</f>
        <v>2.17839102905988E+37</v>
      </c>
      <c r="FMC53" s="762">
        <f t="shared" ref="FMC53:FMC54" si="2195">FMA53*(1+3.5%)</f>
        <v>2.2546347150769757E+37</v>
      </c>
      <c r="FME53" s="762">
        <f t="shared" ref="FME53:FME54" si="2196">FMC53*(1+3.5%)</f>
        <v>2.3335469301046697E+37</v>
      </c>
      <c r="FMG53" s="762">
        <f t="shared" ref="FMG53:FMG54" si="2197">FME53*(1+3.5%)</f>
        <v>2.4152210726583329E+37</v>
      </c>
      <c r="FMI53" s="762">
        <f t="shared" ref="FMI53:FMI54" si="2198">FMG53*(1+3.5%)</f>
        <v>2.4997538102013746E+37</v>
      </c>
      <c r="FMK53" s="762">
        <f t="shared" ref="FMK53:FMK54" si="2199">FMI53*(1+3.5%)</f>
        <v>2.5872451935584223E+37</v>
      </c>
      <c r="FMM53" s="762">
        <f t="shared" ref="FMM53:FMM54" si="2200">FMK53*(1+3.5%)</f>
        <v>2.6777987753329667E+37</v>
      </c>
      <c r="FMO53" s="762">
        <f t="shared" ref="FMO53:FMO54" si="2201">FMM53*(1+3.5%)</f>
        <v>2.7715217324696201E+37</v>
      </c>
      <c r="FMQ53" s="762">
        <f t="shared" ref="FMQ53:FMQ54" si="2202">FMO53*(1+3.5%)</f>
        <v>2.8685249931060567E+37</v>
      </c>
      <c r="FMS53" s="762">
        <f t="shared" ref="FMS53:FMS54" si="2203">FMQ53*(1+3.5%)</f>
        <v>2.9689233678647683E+37</v>
      </c>
      <c r="FMU53" s="762">
        <f t="shared" ref="FMU53:FMU54" si="2204">FMS53*(1+3.5%)</f>
        <v>3.0728356857400349E+37</v>
      </c>
      <c r="FMW53" s="762">
        <f t="shared" ref="FMW53:FMW54" si="2205">FMU53*(1+3.5%)</f>
        <v>3.1803849347409357E+37</v>
      </c>
      <c r="FMY53" s="762">
        <f t="shared" ref="FMY53:FMY54" si="2206">FMW53*(1+3.5%)</f>
        <v>3.2916984074568684E+37</v>
      </c>
      <c r="FNA53" s="762">
        <f t="shared" ref="FNA53:FNA54" si="2207">FMY53*(1+3.5%)</f>
        <v>3.4069078517178584E+37</v>
      </c>
      <c r="FNC53" s="762">
        <f t="shared" ref="FNC53:FNC54" si="2208">FNA53*(1+3.5%)</f>
        <v>3.5261496265279832E+37</v>
      </c>
      <c r="FNE53" s="762">
        <f t="shared" ref="FNE53:FNE54" si="2209">FNC53*(1+3.5%)</f>
        <v>3.6495648634564625E+37</v>
      </c>
      <c r="FNG53" s="762">
        <f t="shared" ref="FNG53:FNG54" si="2210">FNE53*(1+3.5%)</f>
        <v>3.7772996336774383E+37</v>
      </c>
      <c r="FNI53" s="762">
        <f t="shared" ref="FNI53:FNI54" si="2211">FNG53*(1+3.5%)</f>
        <v>3.9095051208561481E+37</v>
      </c>
      <c r="FNK53" s="762">
        <f t="shared" ref="FNK53:FNK54" si="2212">FNI53*(1+3.5%)</f>
        <v>4.0463378000861132E+37</v>
      </c>
      <c r="FNM53" s="762">
        <f t="shared" ref="FNM53:FNM54" si="2213">FNK53*(1+3.5%)</f>
        <v>4.187959623089127E+37</v>
      </c>
      <c r="FNO53" s="762">
        <f t="shared" ref="FNO53:FNO54" si="2214">FNM53*(1+3.5%)</f>
        <v>4.3345382098972458E+37</v>
      </c>
      <c r="FNQ53" s="762">
        <f t="shared" ref="FNQ53:FNQ54" si="2215">FNO53*(1+3.5%)</f>
        <v>4.486247047243649E+37</v>
      </c>
      <c r="FNS53" s="762">
        <f t="shared" ref="FNS53:FNS54" si="2216">FNQ53*(1+3.5%)</f>
        <v>4.6432656938971768E+37</v>
      </c>
      <c r="FNU53" s="762">
        <f t="shared" ref="FNU53:FNU54" si="2217">FNS53*(1+3.5%)</f>
        <v>4.8057799931835772E+37</v>
      </c>
      <c r="FNW53" s="762">
        <f t="shared" ref="FNW53:FNW54" si="2218">FNU53*(1+3.5%)</f>
        <v>4.9739822929450023E+37</v>
      </c>
      <c r="FNY53" s="762">
        <f t="shared" ref="FNY53:FNY54" si="2219">FNW53*(1+3.5%)</f>
        <v>5.1480716731980774E+37</v>
      </c>
      <c r="FOA53" s="762">
        <f t="shared" ref="FOA53:FOA54" si="2220">FNY53*(1+3.5%)</f>
        <v>5.3282541817600093E+37</v>
      </c>
      <c r="FOC53" s="762">
        <f t="shared" ref="FOC53:FOC54" si="2221">FOA53*(1+3.5%)</f>
        <v>5.5147430781216096E+37</v>
      </c>
      <c r="FOE53" s="762">
        <f t="shared" ref="FOE53:FOE54" si="2222">FOC53*(1+3.5%)</f>
        <v>5.7077590858558654E+37</v>
      </c>
      <c r="FOG53" s="762">
        <f t="shared" ref="FOG53:FOG54" si="2223">FOE53*(1+3.5%)</f>
        <v>5.9075306538608201E+37</v>
      </c>
      <c r="FOI53" s="762">
        <f t="shared" ref="FOI53:FOI54" si="2224">FOG53*(1+3.5%)</f>
        <v>6.1142942267459479E+37</v>
      </c>
      <c r="FOK53" s="762">
        <f t="shared" ref="FOK53:FOK54" si="2225">FOI53*(1+3.5%)</f>
        <v>6.328294524682056E+37</v>
      </c>
      <c r="FOM53" s="762">
        <f t="shared" ref="FOM53:FOM54" si="2226">FOK53*(1+3.5%)</f>
        <v>6.5497848330459272E+37</v>
      </c>
      <c r="FOO53" s="762">
        <f t="shared" ref="FOO53:FOO54" si="2227">FOM53*(1+3.5%)</f>
        <v>6.7790273022025339E+37</v>
      </c>
      <c r="FOQ53" s="762">
        <f t="shared" ref="FOQ53:FOQ54" si="2228">FOO53*(1+3.5%)</f>
        <v>7.0162932577796219E+37</v>
      </c>
      <c r="FOS53" s="762">
        <f t="shared" ref="FOS53:FOS54" si="2229">FOQ53*(1+3.5%)</f>
        <v>7.261863521801908E+37</v>
      </c>
      <c r="FOU53" s="762">
        <f t="shared" ref="FOU53:FOU54" si="2230">FOS53*(1+3.5%)</f>
        <v>7.5160287450649744E+37</v>
      </c>
      <c r="FOW53" s="762">
        <f t="shared" ref="FOW53:FOW54" si="2231">FOU53*(1+3.5%)</f>
        <v>7.7790897511422479E+37</v>
      </c>
      <c r="FOY53" s="762">
        <f t="shared" ref="FOY53:FOY54" si="2232">FOW53*(1+3.5%)</f>
        <v>8.0513578924322255E+37</v>
      </c>
      <c r="FPA53" s="762">
        <f t="shared" ref="FPA53:FPA54" si="2233">FOY53*(1+3.5%)</f>
        <v>8.3331554186673532E+37</v>
      </c>
      <c r="FPC53" s="762">
        <f t="shared" ref="FPC53:FPC54" si="2234">FPA53*(1+3.5%)</f>
        <v>8.6248158583207102E+37</v>
      </c>
      <c r="FPE53" s="762">
        <f t="shared" ref="FPE53:FPE54" si="2235">FPC53*(1+3.5%)</f>
        <v>8.926684413361934E+37</v>
      </c>
      <c r="FPG53" s="762">
        <f t="shared" ref="FPG53:FPG54" si="2236">FPE53*(1+3.5%)</f>
        <v>9.2391183678296012E+37</v>
      </c>
      <c r="FPI53" s="762">
        <f t="shared" ref="FPI53:FPI54" si="2237">FPG53*(1+3.5%)</f>
        <v>9.5624875107036366E+37</v>
      </c>
      <c r="FPK53" s="762">
        <f t="shared" ref="FPK53:FPK54" si="2238">FPI53*(1+3.5%)</f>
        <v>9.8971745735782638E+37</v>
      </c>
      <c r="FPM53" s="762">
        <f t="shared" ref="FPM53:FPM54" si="2239">FPK53*(1+3.5%)</f>
        <v>1.0243575683653502E+38</v>
      </c>
      <c r="FPO53" s="762">
        <f t="shared" ref="FPO53:FPO54" si="2240">FPM53*(1+3.5%)</f>
        <v>1.0602100832581373E+38</v>
      </c>
      <c r="FPQ53" s="762">
        <f t="shared" ref="FPQ53:FPQ54" si="2241">FPO53*(1+3.5%)</f>
        <v>1.0973174361721721E+38</v>
      </c>
      <c r="FPS53" s="762">
        <f t="shared" ref="FPS53:FPS54" si="2242">FPQ53*(1+3.5%)</f>
        <v>1.135723546438198E+38</v>
      </c>
      <c r="FPU53" s="762">
        <f t="shared" ref="FPU53:FPU54" si="2243">FPS53*(1+3.5%)</f>
        <v>1.1754738705635349E+38</v>
      </c>
      <c r="FPW53" s="762">
        <f t="shared" ref="FPW53:FPW54" si="2244">FPU53*(1+3.5%)</f>
        <v>1.2166154560332585E+38</v>
      </c>
      <c r="FPY53" s="762">
        <f t="shared" ref="FPY53:FPY54" si="2245">FPW53*(1+3.5%)</f>
        <v>1.2591969969944225E+38</v>
      </c>
      <c r="FQA53" s="762">
        <f t="shared" ref="FQA53:FQA54" si="2246">FPY53*(1+3.5%)</f>
        <v>1.3032688918892272E+38</v>
      </c>
      <c r="FQC53" s="762">
        <f t="shared" ref="FQC53:FQC54" si="2247">FQA53*(1+3.5%)</f>
        <v>1.34888330310535E+38</v>
      </c>
      <c r="FQE53" s="762">
        <f t="shared" ref="FQE53:FQE54" si="2248">FQC53*(1+3.5%)</f>
        <v>1.3960942187140371E+38</v>
      </c>
      <c r="FQG53" s="762">
        <f t="shared" ref="FQG53:FQG54" si="2249">FQE53*(1+3.5%)</f>
        <v>1.4449575163690283E+38</v>
      </c>
      <c r="FQI53" s="762">
        <f t="shared" ref="FQI53:FQI54" si="2250">FQG53*(1+3.5%)</f>
        <v>1.4955310294419442E+38</v>
      </c>
      <c r="FQK53" s="762">
        <f t="shared" ref="FQK53:FQK54" si="2251">FQI53*(1+3.5%)</f>
        <v>1.5478746154724121E+38</v>
      </c>
      <c r="FQM53" s="762">
        <f t="shared" ref="FQM53:FQM54" si="2252">FQK53*(1+3.5%)</f>
        <v>1.6020502270139465E+38</v>
      </c>
      <c r="FQO53" s="762">
        <f t="shared" ref="FQO53:FQO54" si="2253">FQM53*(1+3.5%)</f>
        <v>1.6581219849594345E+38</v>
      </c>
      <c r="FQQ53" s="762">
        <f t="shared" ref="FQQ53:FQQ54" si="2254">FQO53*(1+3.5%)</f>
        <v>1.7161562544330146E+38</v>
      </c>
      <c r="FQS53" s="762">
        <f t="shared" ref="FQS53:FQS54" si="2255">FQQ53*(1+3.5%)</f>
        <v>1.77622172333817E+38</v>
      </c>
      <c r="FQU53" s="762">
        <f t="shared" ref="FQU53:FQU54" si="2256">FQS53*(1+3.5%)</f>
        <v>1.8383894836550057E+38</v>
      </c>
      <c r="FQW53" s="762">
        <f t="shared" ref="FQW53:FQW54" si="2257">FQU53*(1+3.5%)</f>
        <v>1.9027331155829306E+38</v>
      </c>
      <c r="FQY53" s="762">
        <f t="shared" ref="FQY53:FQY54" si="2258">FQW53*(1+3.5%)</f>
        <v>1.9693287746283329E+38</v>
      </c>
      <c r="FRA53" s="762">
        <f t="shared" ref="FRA53:FRA54" si="2259">FQY53*(1+3.5%)</f>
        <v>2.0382552817403245E+38</v>
      </c>
      <c r="FRC53" s="762">
        <f t="shared" ref="FRC53:FRC54" si="2260">FRA53*(1+3.5%)</f>
        <v>2.1095942166012357E+38</v>
      </c>
      <c r="FRE53" s="762">
        <f t="shared" ref="FRE53:FRE54" si="2261">FRC53*(1+3.5%)</f>
        <v>2.1834300141822786E+38</v>
      </c>
      <c r="FRG53" s="762">
        <f t="shared" ref="FRG53:FRG54" si="2262">FRE53*(1+3.5%)</f>
        <v>2.259850064678658E+38</v>
      </c>
      <c r="FRI53" s="762">
        <f t="shared" ref="FRI53:FRI54" si="2263">FRG53*(1+3.5%)</f>
        <v>2.3389448169424107E+38</v>
      </c>
      <c r="FRK53" s="762">
        <f t="shared" ref="FRK53:FRK54" si="2264">FRI53*(1+3.5%)</f>
        <v>2.4208078855353951E+38</v>
      </c>
      <c r="FRM53" s="762">
        <f t="shared" ref="FRM53:FRM54" si="2265">FRK53*(1+3.5%)</f>
        <v>2.5055361615291338E+38</v>
      </c>
      <c r="FRO53" s="762">
        <f t="shared" ref="FRO53:FRO54" si="2266">FRM53*(1+3.5%)</f>
        <v>2.5932299271826534E+38</v>
      </c>
      <c r="FRQ53" s="762">
        <f t="shared" ref="FRQ53:FRQ54" si="2267">FRO53*(1+3.5%)</f>
        <v>2.6839929746340461E+38</v>
      </c>
      <c r="FRS53" s="762">
        <f t="shared" ref="FRS53:FRS54" si="2268">FRQ53*(1+3.5%)</f>
        <v>2.7779327287462377E+38</v>
      </c>
      <c r="FRU53" s="762">
        <f t="shared" ref="FRU53:FRU54" si="2269">FRS53*(1+3.5%)</f>
        <v>2.8751603742523558E+38</v>
      </c>
      <c r="FRW53" s="762">
        <f t="shared" ref="FRW53:FRW54" si="2270">FRU53*(1+3.5%)</f>
        <v>2.975790987351188E+38</v>
      </c>
      <c r="FRY53" s="762">
        <f t="shared" ref="FRY53:FRY54" si="2271">FRW53*(1+3.5%)</f>
        <v>3.0799436719084793E+38</v>
      </c>
      <c r="FSA53" s="762">
        <f t="shared" ref="FSA53:FSA54" si="2272">FRY53*(1+3.5%)</f>
        <v>3.1877417004252758E+38</v>
      </c>
      <c r="FSC53" s="762">
        <f t="shared" ref="FSC53:FSC54" si="2273">FSA53*(1+3.5%)</f>
        <v>3.2993126599401604E+38</v>
      </c>
      <c r="FSE53" s="762">
        <f t="shared" ref="FSE53:FSE54" si="2274">FSC53*(1+3.5%)</f>
        <v>3.4147886030380659E+38</v>
      </c>
      <c r="FSG53" s="762">
        <f t="shared" ref="FSG53:FSG54" si="2275">FSE53*(1+3.5%)</f>
        <v>3.5343062041443982E+38</v>
      </c>
      <c r="FSI53" s="762">
        <f t="shared" ref="FSI53:FSI54" si="2276">FSG53*(1+3.5%)</f>
        <v>3.6580069212894519E+38</v>
      </c>
      <c r="FSK53" s="762">
        <f t="shared" ref="FSK53:FSK54" si="2277">FSI53*(1+3.5%)</f>
        <v>3.7860371635345822E+38</v>
      </c>
      <c r="FSM53" s="762">
        <f t="shared" ref="FSM53:FSM54" si="2278">FSK53*(1+3.5%)</f>
        <v>3.9185484642582922E+38</v>
      </c>
      <c r="FSO53" s="762">
        <f t="shared" ref="FSO53:FSO54" si="2279">FSM53*(1+3.5%)</f>
        <v>4.0556976605073321E+38</v>
      </c>
      <c r="FSQ53" s="762">
        <f t="shared" ref="FSQ53:FSQ54" si="2280">FSO53*(1+3.5%)</f>
        <v>4.1976470786250881E+38</v>
      </c>
      <c r="FSS53" s="762">
        <f t="shared" ref="FSS53:FSS54" si="2281">FSQ53*(1+3.5%)</f>
        <v>4.3445647263769658E+38</v>
      </c>
      <c r="FSU53" s="762">
        <f t="shared" ref="FSU53:FSU54" si="2282">FSS53*(1+3.5%)</f>
        <v>4.4966244918001593E+38</v>
      </c>
      <c r="FSW53" s="762">
        <f t="shared" ref="FSW53:FSW54" si="2283">FSU53*(1+3.5%)</f>
        <v>4.6540063490131646E+38</v>
      </c>
      <c r="FSY53" s="762">
        <f t="shared" ref="FSY53:FSY54" si="2284">FSW53*(1+3.5%)</f>
        <v>4.8168965712286247E+38</v>
      </c>
      <c r="FTA53" s="762">
        <f t="shared" ref="FTA53:FTA54" si="2285">FSY53*(1+3.5%)</f>
        <v>4.9854879512216262E+38</v>
      </c>
      <c r="FTC53" s="762">
        <f t="shared" ref="FTC53:FTC54" si="2286">FTA53*(1+3.5%)</f>
        <v>5.1599800295143827E+38</v>
      </c>
      <c r="FTE53" s="762">
        <f t="shared" ref="FTE53:FTE54" si="2287">FTC53*(1+3.5%)</f>
        <v>5.3405793305473857E+38</v>
      </c>
      <c r="FTG53" s="762">
        <f t="shared" ref="FTG53:FTG54" si="2288">FTE53*(1+3.5%)</f>
        <v>5.5274996071165438E+38</v>
      </c>
      <c r="FTI53" s="762">
        <f t="shared" ref="FTI53:FTI54" si="2289">FTG53*(1+3.5%)</f>
        <v>5.7209620933656222E+38</v>
      </c>
      <c r="FTK53" s="762">
        <f t="shared" ref="FTK53:FTK54" si="2290">FTI53*(1+3.5%)</f>
        <v>5.9211957666334187E+38</v>
      </c>
      <c r="FTM53" s="762">
        <f t="shared" ref="FTM53:FTM54" si="2291">FTK53*(1+3.5%)</f>
        <v>6.1284376184655879E+38</v>
      </c>
      <c r="FTO53" s="762">
        <f t="shared" ref="FTO53:FTO54" si="2292">FTM53*(1+3.5%)</f>
        <v>6.3429329351118832E+38</v>
      </c>
      <c r="FTQ53" s="762">
        <f t="shared" ref="FTQ53:FTQ54" si="2293">FTO53*(1+3.5%)</f>
        <v>6.5649355878407985E+38</v>
      </c>
      <c r="FTS53" s="762">
        <f t="shared" ref="FTS53:FTS54" si="2294">FTQ53*(1+3.5%)</f>
        <v>6.7947083334152256E+38</v>
      </c>
      <c r="FTU53" s="762">
        <f t="shared" ref="FTU53:FTU54" si="2295">FTS53*(1+3.5%)</f>
        <v>7.0325231250847579E+38</v>
      </c>
      <c r="FTW53" s="762">
        <f t="shared" ref="FTW53:FTW54" si="2296">FTU53*(1+3.5%)</f>
        <v>7.2786614344627238E+38</v>
      </c>
      <c r="FTY53" s="762">
        <f t="shared" ref="FTY53:FTY54" si="2297">FTW53*(1+3.5%)</f>
        <v>7.5334145846689187E+38</v>
      </c>
      <c r="FUA53" s="762">
        <f t="shared" ref="FUA53:FUA54" si="2298">FTY53*(1+3.5%)</f>
        <v>7.7970840951323297E+38</v>
      </c>
      <c r="FUC53" s="762">
        <f t="shared" ref="FUC53:FUC54" si="2299">FUA53*(1+3.5%)</f>
        <v>8.06998203846196E+38</v>
      </c>
      <c r="FUE53" s="762">
        <f t="shared" ref="FUE53:FUE54" si="2300">FUC53*(1+3.5%)</f>
        <v>8.3524314098081285E+38</v>
      </c>
      <c r="FUG53" s="762">
        <f t="shared" ref="FUG53:FUG54" si="2301">FUE53*(1+3.5%)</f>
        <v>8.6447665091514121E+38</v>
      </c>
      <c r="FUI53" s="762">
        <f t="shared" ref="FUI53:FUI54" si="2302">FUG53*(1+3.5%)</f>
        <v>8.9473333369717109E+38</v>
      </c>
      <c r="FUK53" s="762">
        <f t="shared" ref="FUK53:FUK54" si="2303">FUI53*(1+3.5%)</f>
        <v>9.2604900037657196E+38</v>
      </c>
      <c r="FUM53" s="762">
        <f t="shared" ref="FUM53:FUM54" si="2304">FUK53*(1+3.5%)</f>
        <v>9.5846071538975193E+38</v>
      </c>
      <c r="FUO53" s="762">
        <f t="shared" ref="FUO53:FUO54" si="2305">FUM53*(1+3.5%)</f>
        <v>9.9200684042839321E+38</v>
      </c>
      <c r="FUQ53" s="762">
        <f t="shared" ref="FUQ53:FUQ54" si="2306">FUO53*(1+3.5%)</f>
        <v>1.0267270798433869E+39</v>
      </c>
      <c r="FUS53" s="762">
        <f t="shared" ref="FUS53:FUS54" si="2307">FUQ53*(1+3.5%)</f>
        <v>1.0626625276379054E+39</v>
      </c>
      <c r="FUU53" s="762">
        <f t="shared" ref="FUU53:FUU54" si="2308">FUS53*(1+3.5%)</f>
        <v>1.0998557161052319E+39</v>
      </c>
      <c r="FUW53" s="762">
        <f t="shared" ref="FUW53:FUW54" si="2309">FUU53*(1+3.5%)</f>
        <v>1.1383506661689149E+39</v>
      </c>
      <c r="FUY53" s="762">
        <f t="shared" ref="FUY53:FUY54" si="2310">FUW53*(1+3.5%)</f>
        <v>1.1781929394848267E+39</v>
      </c>
      <c r="FVA53" s="762">
        <f t="shared" ref="FVA53:FVA54" si="2311">FUY53*(1+3.5%)</f>
        <v>1.2194296923667957E+39</v>
      </c>
      <c r="FVC53" s="762">
        <f t="shared" ref="FVC53:FVC54" si="2312">FVA53*(1+3.5%)</f>
        <v>1.2621097315996334E+39</v>
      </c>
      <c r="FVE53" s="762">
        <f t="shared" ref="FVE53:FVE54" si="2313">FVC53*(1+3.5%)</f>
        <v>1.3062835722056206E+39</v>
      </c>
      <c r="FVG53" s="762">
        <f t="shared" ref="FVG53:FVG54" si="2314">FVE53*(1+3.5%)</f>
        <v>1.3520034972328172E+39</v>
      </c>
      <c r="FVI53" s="762">
        <f t="shared" ref="FVI53:FVI54" si="2315">FVG53*(1+3.5%)</f>
        <v>1.3993236196359657E+39</v>
      </c>
      <c r="FVK53" s="762">
        <f t="shared" ref="FVK53:FVK54" si="2316">FVI53*(1+3.5%)</f>
        <v>1.4482999463232243E+39</v>
      </c>
      <c r="FVM53" s="762">
        <f t="shared" ref="FVM53:FVM54" si="2317">FVK53*(1+3.5%)</f>
        <v>1.4989904444445369E+39</v>
      </c>
      <c r="FVO53" s="762">
        <f t="shared" ref="FVO53:FVO54" si="2318">FVM53*(1+3.5%)</f>
        <v>1.5514551100000956E+39</v>
      </c>
      <c r="FVQ53" s="762">
        <f t="shared" ref="FVQ53:FVQ54" si="2319">FVO53*(1+3.5%)</f>
        <v>1.6057560388500988E+39</v>
      </c>
      <c r="FVS53" s="762">
        <f t="shared" ref="FVS53:FVS54" si="2320">FVQ53*(1+3.5%)</f>
        <v>1.661957500209852E+39</v>
      </c>
      <c r="FVU53" s="762">
        <f t="shared" ref="FVU53:FVU54" si="2321">FVS53*(1+3.5%)</f>
        <v>1.7201260127171966E+39</v>
      </c>
      <c r="FVW53" s="762">
        <f t="shared" ref="FVW53:FVW54" si="2322">FVU53*(1+3.5%)</f>
        <v>1.7803304231622984E+39</v>
      </c>
      <c r="FVY53" s="762">
        <f t="shared" ref="FVY53:FVY54" si="2323">FVW53*(1+3.5%)</f>
        <v>1.8426419879729788E+39</v>
      </c>
      <c r="FWA53" s="762">
        <f t="shared" ref="FWA53:FWA54" si="2324">FVY53*(1+3.5%)</f>
        <v>1.9071344575520329E+39</v>
      </c>
      <c r="FWC53" s="762">
        <f t="shared" ref="FWC53:FWC54" si="2325">FWA53*(1+3.5%)</f>
        <v>1.9738841635663539E+39</v>
      </c>
      <c r="FWE53" s="762">
        <f t="shared" ref="FWE53:FWE54" si="2326">FWC53*(1+3.5%)</f>
        <v>2.0429701092911762E+39</v>
      </c>
      <c r="FWG53" s="762">
        <f t="shared" ref="FWG53:FWG54" si="2327">FWE53*(1+3.5%)</f>
        <v>2.1144740631163673E+39</v>
      </c>
      <c r="FWI53" s="762">
        <f t="shared" ref="FWI53:FWI54" si="2328">FWG53*(1+3.5%)</f>
        <v>2.1884806553254398E+39</v>
      </c>
      <c r="FWK53" s="762">
        <f t="shared" ref="FWK53:FWK54" si="2329">FWI53*(1+3.5%)</f>
        <v>2.26507747826183E+39</v>
      </c>
      <c r="FWM53" s="762">
        <f t="shared" ref="FWM53:FWM54" si="2330">FWK53*(1+3.5%)</f>
        <v>2.3443551900009939E+39</v>
      </c>
      <c r="FWO53" s="762">
        <f t="shared" ref="FWO53:FWO54" si="2331">FWM53*(1+3.5%)</f>
        <v>2.4264076216510285E+39</v>
      </c>
      <c r="FWQ53" s="762">
        <f t="shared" ref="FWQ53:FWQ54" si="2332">FWO53*(1+3.5%)</f>
        <v>2.5113318884088143E+39</v>
      </c>
      <c r="FWS53" s="762">
        <f t="shared" ref="FWS53:FWS54" si="2333">FWQ53*(1+3.5%)</f>
        <v>2.5992285045031226E+39</v>
      </c>
      <c r="FWU53" s="762">
        <f t="shared" ref="FWU53:FWU54" si="2334">FWS53*(1+3.5%)</f>
        <v>2.6902015021607317E+39</v>
      </c>
      <c r="FWW53" s="762">
        <f t="shared" ref="FWW53:FWW54" si="2335">FWU53*(1+3.5%)</f>
        <v>2.7843585547363569E+39</v>
      </c>
      <c r="FWY53" s="762">
        <f t="shared" ref="FWY53:FWY54" si="2336">FWW53*(1+3.5%)</f>
        <v>2.8818111041521289E+39</v>
      </c>
      <c r="FXA53" s="762">
        <f t="shared" ref="FXA53:FXA54" si="2337">FWY53*(1+3.5%)</f>
        <v>2.9826744927974532E+39</v>
      </c>
      <c r="FXC53" s="762">
        <f t="shared" ref="FXC53:FXC54" si="2338">FXA53*(1+3.5%)</f>
        <v>3.087068100045364E+39</v>
      </c>
      <c r="FXE53" s="762">
        <f t="shared" ref="FXE53:FXE54" si="2339">FXC53*(1+3.5%)</f>
        <v>3.1951154835469514E+39</v>
      </c>
      <c r="FXG53" s="762">
        <f t="shared" ref="FXG53:FXG54" si="2340">FXE53*(1+3.5%)</f>
        <v>3.3069445254710946E+39</v>
      </c>
      <c r="FXI53" s="762">
        <f t="shared" ref="FXI53:FXI54" si="2341">FXG53*(1+3.5%)</f>
        <v>3.4226875838625828E+39</v>
      </c>
      <c r="FXK53" s="762">
        <f t="shared" ref="FXK53:FXK54" si="2342">FXI53*(1+3.5%)</f>
        <v>3.5424816492977728E+39</v>
      </c>
      <c r="FXM53" s="762">
        <f t="shared" ref="FXM53:FXM54" si="2343">FXK53*(1+3.5%)</f>
        <v>3.6664685070231946E+39</v>
      </c>
      <c r="FXO53" s="762">
        <f t="shared" ref="FXO53:FXO54" si="2344">FXM53*(1+3.5%)</f>
        <v>3.7947949047690064E+39</v>
      </c>
      <c r="FXQ53" s="762">
        <f t="shared" ref="FXQ53:FXQ54" si="2345">FXO53*(1+3.5%)</f>
        <v>3.9276127264359213E+39</v>
      </c>
      <c r="FXS53" s="762">
        <f t="shared" ref="FXS53:FXS54" si="2346">FXQ53*(1+3.5%)</f>
        <v>4.0650791718611784E+39</v>
      </c>
      <c r="FXU53" s="762">
        <f t="shared" ref="FXU53:FXU54" si="2347">FXS53*(1+3.5%)</f>
        <v>4.2073569428763191E+39</v>
      </c>
      <c r="FXW53" s="762">
        <f t="shared" ref="FXW53:FXW54" si="2348">FXU53*(1+3.5%)</f>
        <v>4.3546144358769898E+39</v>
      </c>
      <c r="FXY53" s="762">
        <f t="shared" ref="FXY53:FXY54" si="2349">FXW53*(1+3.5%)</f>
        <v>4.5070259411326839E+39</v>
      </c>
      <c r="FYA53" s="762">
        <f t="shared" ref="FYA53:FYA54" si="2350">FXY53*(1+3.5%)</f>
        <v>4.6647718490723276E+39</v>
      </c>
      <c r="FYC53" s="762">
        <f t="shared" ref="FYC53:FYC54" si="2351">FYA53*(1+3.5%)</f>
        <v>4.8280388637898586E+39</v>
      </c>
      <c r="FYE53" s="762">
        <f t="shared" ref="FYE53:FYE54" si="2352">FYC53*(1+3.5%)</f>
        <v>4.9970202240225035E+39</v>
      </c>
      <c r="FYG53" s="762">
        <f t="shared" ref="FYG53:FYG54" si="2353">FYE53*(1+3.5%)</f>
        <v>5.1719159318632904E+39</v>
      </c>
      <c r="FYI53" s="762">
        <f t="shared" ref="FYI53:FYI54" si="2354">FYG53*(1+3.5%)</f>
        <v>5.3529329894785051E+39</v>
      </c>
      <c r="FYK53" s="762">
        <f t="shared" ref="FYK53:FYK54" si="2355">FYI53*(1+3.5%)</f>
        <v>5.5402856441102523E+39</v>
      </c>
      <c r="FYM53" s="762">
        <f t="shared" ref="FYM53:FYM54" si="2356">FYK53*(1+3.5%)</f>
        <v>5.7341956416541109E+39</v>
      </c>
      <c r="FYO53" s="762">
        <f t="shared" ref="FYO53:FYO54" si="2357">FYM53*(1+3.5%)</f>
        <v>5.9348924891120045E+39</v>
      </c>
      <c r="FYQ53" s="762">
        <f t="shared" ref="FYQ53:FYQ54" si="2358">FYO53*(1+3.5%)</f>
        <v>6.1426137262309245E+39</v>
      </c>
      <c r="FYS53" s="762">
        <f t="shared" ref="FYS53:FYS54" si="2359">FYQ53*(1+3.5%)</f>
        <v>6.3576052066490061E+39</v>
      </c>
      <c r="FYU53" s="762">
        <f t="shared" ref="FYU53:FYU54" si="2360">FYS53*(1+3.5%)</f>
        <v>6.5801213888817208E+39</v>
      </c>
      <c r="FYW53" s="762">
        <f t="shared" ref="FYW53:FYW54" si="2361">FYU53*(1+3.5%)</f>
        <v>6.8104256374925808E+39</v>
      </c>
      <c r="FYY53" s="762">
        <f t="shared" ref="FYY53:FYY54" si="2362">FYW53*(1+3.5%)</f>
        <v>7.0487905348048205E+39</v>
      </c>
      <c r="FZA53" s="762">
        <f t="shared" ref="FZA53:FZA54" si="2363">FYY53*(1+3.5%)</f>
        <v>7.295498203522989E+39</v>
      </c>
      <c r="FZC53" s="762">
        <f t="shared" ref="FZC53:FZC54" si="2364">FZA53*(1+3.5%)</f>
        <v>7.5508406406462935E+39</v>
      </c>
      <c r="FZE53" s="762">
        <f t="shared" ref="FZE53:FZE54" si="2365">FZC53*(1+3.5%)</f>
        <v>7.8151200630689133E+39</v>
      </c>
      <c r="FZG53" s="762">
        <f t="shared" ref="FZG53:FZG54" si="2366">FZE53*(1+3.5%)</f>
        <v>8.0886492652763241E+39</v>
      </c>
      <c r="FZI53" s="762">
        <f t="shared" ref="FZI53:FZI54" si="2367">FZG53*(1+3.5%)</f>
        <v>8.371751989560995E+39</v>
      </c>
      <c r="FZK53" s="762">
        <f t="shared" ref="FZK53:FZK54" si="2368">FZI53*(1+3.5%)</f>
        <v>8.6647633091956296E+39</v>
      </c>
      <c r="FZM53" s="762">
        <f t="shared" ref="FZM53:FZM54" si="2369">FZK53*(1+3.5%)</f>
        <v>8.9680300250174761E+39</v>
      </c>
      <c r="FZO53" s="762">
        <f t="shared" ref="FZO53:FZO54" si="2370">FZM53*(1+3.5%)</f>
        <v>9.2819110758930872E+39</v>
      </c>
      <c r="FZQ53" s="762">
        <f t="shared" ref="FZQ53:FZQ54" si="2371">FZO53*(1+3.5%)</f>
        <v>9.606777963549345E+39</v>
      </c>
      <c r="FZS53" s="762">
        <f t="shared" ref="FZS53:FZS54" si="2372">FZQ53*(1+3.5%)</f>
        <v>9.9430151922735714E+39</v>
      </c>
      <c r="FZU53" s="762">
        <f t="shared" ref="FZU53:FZU54" si="2373">FZS53*(1+3.5%)</f>
        <v>1.0291020724003145E+40</v>
      </c>
      <c r="FZW53" s="762">
        <f t="shared" ref="FZW53:FZW54" si="2374">FZU53*(1+3.5%)</f>
        <v>1.0651206449343254E+40</v>
      </c>
      <c r="FZY53" s="762">
        <f t="shared" ref="FZY53:FZY54" si="2375">FZW53*(1+3.5%)</f>
        <v>1.1023998675070268E+40</v>
      </c>
      <c r="GAA53" s="762">
        <f t="shared" ref="GAA53:GAA54" si="2376">FZY53*(1+3.5%)</f>
        <v>1.1409838628697726E+40</v>
      </c>
      <c r="GAC53" s="762">
        <f t="shared" ref="GAC53:GAC54" si="2377">GAA53*(1+3.5%)</f>
        <v>1.1809182980702146E+40</v>
      </c>
      <c r="GAE53" s="762">
        <f t="shared" ref="GAE53:GAE54" si="2378">GAC53*(1+3.5%)</f>
        <v>1.2222504385026719E+40</v>
      </c>
      <c r="GAG53" s="762">
        <f t="shared" ref="GAG53:GAG54" si="2379">GAE53*(1+3.5%)</f>
        <v>1.2650292038502653E+40</v>
      </c>
      <c r="GAI53" s="762">
        <f t="shared" ref="GAI53:GAI54" si="2380">GAG53*(1+3.5%)</f>
        <v>1.3093052259850246E+40</v>
      </c>
      <c r="GAK53" s="762">
        <f t="shared" ref="GAK53:GAK54" si="2381">GAI53*(1+3.5%)</f>
        <v>1.3551309088945004E+40</v>
      </c>
      <c r="GAM53" s="762">
        <f t="shared" ref="GAM53:GAM54" si="2382">GAK53*(1+3.5%)</f>
        <v>1.4025604907058078E+40</v>
      </c>
      <c r="GAO53" s="762">
        <f t="shared" ref="GAO53:GAO54" si="2383">GAM53*(1+3.5%)</f>
        <v>1.451650107880511E+40</v>
      </c>
      <c r="GAQ53" s="762">
        <f t="shared" ref="GAQ53:GAQ54" si="2384">GAO53*(1+3.5%)</f>
        <v>1.5024578616563288E+40</v>
      </c>
      <c r="GAS53" s="762">
        <f t="shared" ref="GAS53:GAS54" si="2385">GAQ53*(1+3.5%)</f>
        <v>1.5550438868143001E+40</v>
      </c>
      <c r="GAU53" s="762">
        <f t="shared" ref="GAU53:GAU54" si="2386">GAS53*(1+3.5%)</f>
        <v>1.6094704228528005E+40</v>
      </c>
      <c r="GAW53" s="762">
        <f t="shared" ref="GAW53:GAW54" si="2387">GAU53*(1+3.5%)</f>
        <v>1.6658018876526483E+40</v>
      </c>
      <c r="GAY53" s="762">
        <f t="shared" ref="GAY53:GAY54" si="2388">GAW53*(1+3.5%)</f>
        <v>1.7241049537204908E+40</v>
      </c>
      <c r="GBA53" s="762">
        <f t="shared" ref="GBA53:GBA54" si="2389">GAY53*(1+3.5%)</f>
        <v>1.7844486271007079E+40</v>
      </c>
      <c r="GBC53" s="762">
        <f t="shared" ref="GBC53:GBC54" si="2390">GBA53*(1+3.5%)</f>
        <v>1.8469043290492326E+40</v>
      </c>
      <c r="GBE53" s="762">
        <f t="shared" ref="GBE53:GBE54" si="2391">GBC53*(1+3.5%)</f>
        <v>1.9115459805659555E+40</v>
      </c>
      <c r="GBG53" s="762">
        <f t="shared" ref="GBG53:GBG54" si="2392">GBE53*(1+3.5%)</f>
        <v>1.9784500898857638E+40</v>
      </c>
      <c r="GBI53" s="762">
        <f t="shared" ref="GBI53:GBI54" si="2393">GBG53*(1+3.5%)</f>
        <v>2.0476958430317655E+40</v>
      </c>
      <c r="GBK53" s="762">
        <f t="shared" ref="GBK53:GBK54" si="2394">GBI53*(1+3.5%)</f>
        <v>2.1193651975378772E+40</v>
      </c>
      <c r="GBM53" s="762">
        <f t="shared" ref="GBM53:GBM54" si="2395">GBK53*(1+3.5%)</f>
        <v>2.1935429794517027E+40</v>
      </c>
      <c r="GBO53" s="762">
        <f t="shared" ref="GBO53:GBO54" si="2396">GBM53*(1+3.5%)</f>
        <v>2.2703169837325122E+40</v>
      </c>
      <c r="GBQ53" s="762">
        <f t="shared" ref="GBQ53:GBQ54" si="2397">GBO53*(1+3.5%)</f>
        <v>2.3497780781631498E+40</v>
      </c>
      <c r="GBS53" s="762">
        <f t="shared" ref="GBS53:GBS54" si="2398">GBQ53*(1+3.5%)</f>
        <v>2.4320203108988597E+40</v>
      </c>
      <c r="GBU53" s="762">
        <f t="shared" ref="GBU53:GBU54" si="2399">GBS53*(1+3.5%)</f>
        <v>2.5171410217803197E+40</v>
      </c>
      <c r="GBW53" s="762">
        <f t="shared" ref="GBW53:GBW54" si="2400">GBU53*(1+3.5%)</f>
        <v>2.6052409575426307E+40</v>
      </c>
      <c r="GBY53" s="762">
        <f t="shared" ref="GBY53:GBY54" si="2401">GBW53*(1+3.5%)</f>
        <v>2.6964243910566225E+40</v>
      </c>
      <c r="GCA53" s="762">
        <f t="shared" ref="GCA53:GCA54" si="2402">GBY53*(1+3.5%)</f>
        <v>2.7907992447436038E+40</v>
      </c>
      <c r="GCC53" s="762">
        <f t="shared" ref="GCC53:GCC54" si="2403">GCA53*(1+3.5%)</f>
        <v>2.8884772183096295E+40</v>
      </c>
      <c r="GCE53" s="762">
        <f t="shared" ref="GCE53:GCE54" si="2404">GCC53*(1+3.5%)</f>
        <v>2.9895739209504665E+40</v>
      </c>
      <c r="GCG53" s="762">
        <f t="shared" ref="GCG53:GCG54" si="2405">GCE53*(1+3.5%)</f>
        <v>3.0942090081837324E+40</v>
      </c>
      <c r="GCI53" s="762">
        <f t="shared" ref="GCI53:GCI54" si="2406">GCG53*(1+3.5%)</f>
        <v>3.202506323470163E+40</v>
      </c>
      <c r="GCK53" s="762">
        <f t="shared" ref="GCK53:GCK54" si="2407">GCI53*(1+3.5%)</f>
        <v>3.3145940447916182E+40</v>
      </c>
      <c r="GCM53" s="762">
        <f t="shared" ref="GCM53:GCM54" si="2408">GCK53*(1+3.5%)</f>
        <v>3.4306048363593244E+40</v>
      </c>
      <c r="GCO53" s="762">
        <f t="shared" ref="GCO53:GCO54" si="2409">GCM53*(1+3.5%)</f>
        <v>3.5506760056319003E+40</v>
      </c>
      <c r="GCQ53" s="762">
        <f t="shared" ref="GCQ53:GCQ54" si="2410">GCO53*(1+3.5%)</f>
        <v>3.6749496658290167E+40</v>
      </c>
      <c r="GCS53" s="762">
        <f t="shared" ref="GCS53:GCS54" si="2411">GCQ53*(1+3.5%)</f>
        <v>3.8035729041330322E+40</v>
      </c>
      <c r="GCU53" s="762">
        <f t="shared" ref="GCU53:GCU54" si="2412">GCS53*(1+3.5%)</f>
        <v>3.9366979557776882E+40</v>
      </c>
      <c r="GCW53" s="762">
        <f t="shared" ref="GCW53:GCW54" si="2413">GCU53*(1+3.5%)</f>
        <v>4.0744823842299071E+40</v>
      </c>
      <c r="GCY53" s="762">
        <f t="shared" ref="GCY53:GCY54" si="2414">GCW53*(1+3.5%)</f>
        <v>4.2170892676779534E+40</v>
      </c>
      <c r="GDA53" s="762">
        <f t="shared" ref="GDA53:GDA54" si="2415">GCY53*(1+3.5%)</f>
        <v>4.3646873920466819E+40</v>
      </c>
      <c r="GDC53" s="762">
        <f t="shared" ref="GDC53:GDC54" si="2416">GDA53*(1+3.5%)</f>
        <v>4.5174514507683151E+40</v>
      </c>
      <c r="GDE53" s="762">
        <f t="shared" ref="GDE53:GDE54" si="2417">GDC53*(1+3.5%)</f>
        <v>4.675562251545206E+40</v>
      </c>
      <c r="GDG53" s="762">
        <f t="shared" ref="GDG53:GDG54" si="2418">GDE53*(1+3.5%)</f>
        <v>4.839206930349288E+40</v>
      </c>
      <c r="GDI53" s="762">
        <f t="shared" ref="GDI53:GDI54" si="2419">GDG53*(1+3.5%)</f>
        <v>5.0085791729115125E+40</v>
      </c>
      <c r="GDK53" s="762">
        <f t="shared" ref="GDK53:GDK54" si="2420">GDI53*(1+3.5%)</f>
        <v>5.1838794439634153E+40</v>
      </c>
      <c r="GDM53" s="762">
        <f t="shared" ref="GDM53:GDM54" si="2421">GDK53*(1+3.5%)</f>
        <v>5.3653152245021345E+40</v>
      </c>
      <c r="GDO53" s="762">
        <f t="shared" ref="GDO53:GDO54" si="2422">GDM53*(1+3.5%)</f>
        <v>5.5531012573597087E+40</v>
      </c>
      <c r="GDQ53" s="762">
        <f t="shared" ref="GDQ53:GDQ54" si="2423">GDO53*(1+3.5%)</f>
        <v>5.7474598013672976E+40</v>
      </c>
      <c r="GDS53" s="762">
        <f t="shared" ref="GDS53:GDS54" si="2424">GDQ53*(1+3.5%)</f>
        <v>5.948620894415153E+40</v>
      </c>
      <c r="GDU53" s="762">
        <f t="shared" ref="GDU53:GDU54" si="2425">GDS53*(1+3.5%)</f>
        <v>6.1568226257196825E+40</v>
      </c>
      <c r="GDW53" s="762">
        <f t="shared" ref="GDW53:GDW54" si="2426">GDU53*(1+3.5%)</f>
        <v>6.3723114176198707E+40</v>
      </c>
      <c r="GDY53" s="762">
        <f t="shared" ref="GDY53:GDY54" si="2427">GDW53*(1+3.5%)</f>
        <v>6.5953423172365655E+40</v>
      </c>
      <c r="GEA53" s="762">
        <f t="shared" ref="GEA53:GEA54" si="2428">GDY53*(1+3.5%)</f>
        <v>6.826179298339845E+40</v>
      </c>
      <c r="GEC53" s="762">
        <f t="shared" ref="GEC53:GEC54" si="2429">GEA53*(1+3.5%)</f>
        <v>7.0650955737817388E+40</v>
      </c>
      <c r="GEE53" s="762">
        <f t="shared" ref="GEE53:GEE54" si="2430">GEC53*(1+3.5%)</f>
        <v>7.3123739188640989E+40</v>
      </c>
      <c r="GEG53" s="762">
        <f t="shared" ref="GEG53:GEG54" si="2431">GEE53*(1+3.5%)</f>
        <v>7.5683070060243414E+40</v>
      </c>
      <c r="GEI53" s="762">
        <f t="shared" ref="GEI53:GEI54" si="2432">GEG53*(1+3.5%)</f>
        <v>7.8331977512351927E+40</v>
      </c>
      <c r="GEK53" s="762">
        <f t="shared" ref="GEK53:GEK54" si="2433">GEI53*(1+3.5%)</f>
        <v>8.1073596725284235E+40</v>
      </c>
      <c r="GEM53" s="762">
        <f t="shared" ref="GEM53:GEM54" si="2434">GEK53*(1+3.5%)</f>
        <v>8.3911172610669177E+40</v>
      </c>
      <c r="GEO53" s="762">
        <f t="shared" ref="GEO53:GEO54" si="2435">GEM53*(1+3.5%)</f>
        <v>8.6848063652042591E+40</v>
      </c>
      <c r="GEQ53" s="762">
        <f t="shared" ref="GEQ53:GEQ54" si="2436">GEO53*(1+3.5%)</f>
        <v>8.9887745879864066E+40</v>
      </c>
      <c r="GES53" s="762">
        <f t="shared" ref="GES53:GES54" si="2437">GEQ53*(1+3.5%)</f>
        <v>9.3033816985659307E+40</v>
      </c>
      <c r="GEU53" s="762">
        <f t="shared" ref="GEU53:GEU54" si="2438">GES53*(1+3.5%)</f>
        <v>9.6290000580157375E+40</v>
      </c>
      <c r="GEW53" s="762">
        <f t="shared" ref="GEW53:GEW54" si="2439">GEU53*(1+3.5%)</f>
        <v>9.9660150600462878E+40</v>
      </c>
      <c r="GEY53" s="762">
        <f t="shared" ref="GEY53:GEY54" si="2440">GEW53*(1+3.5%)</f>
        <v>1.0314825587147908E+41</v>
      </c>
      <c r="GFA53" s="762">
        <f t="shared" ref="GFA53:GFA54" si="2441">GEY53*(1+3.5%)</f>
        <v>1.0675844482698085E+41</v>
      </c>
      <c r="GFC53" s="762">
        <f t="shared" ref="GFC53:GFC54" si="2442">GFA53*(1+3.5%)</f>
        <v>1.1049499039592517E+41</v>
      </c>
      <c r="GFE53" s="762">
        <f t="shared" ref="GFE53:GFE54" si="2443">GFC53*(1+3.5%)</f>
        <v>1.1436231505978254E+41</v>
      </c>
      <c r="GFG53" s="762">
        <f t="shared" ref="GFG53:GFG54" si="2444">GFE53*(1+3.5%)</f>
        <v>1.1836499608687492E+41</v>
      </c>
      <c r="GFI53" s="762">
        <f t="shared" ref="GFI53:GFI54" si="2445">GFG53*(1+3.5%)</f>
        <v>1.2250777094991553E+41</v>
      </c>
      <c r="GFK53" s="762">
        <f t="shared" ref="GFK53:GFK54" si="2446">GFI53*(1+3.5%)</f>
        <v>1.2679554293316255E+41</v>
      </c>
      <c r="GFM53" s="762">
        <f t="shared" ref="GFM53:GFM54" si="2447">GFK53*(1+3.5%)</f>
        <v>1.3123338693582324E+41</v>
      </c>
      <c r="GFO53" s="762">
        <f t="shared" ref="GFO53:GFO54" si="2448">GFM53*(1+3.5%)</f>
        <v>1.3582655547857704E+41</v>
      </c>
      <c r="GFQ53" s="762">
        <f t="shared" ref="GFQ53:GFQ54" si="2449">GFO53*(1+3.5%)</f>
        <v>1.4058048492032722E+41</v>
      </c>
      <c r="GFS53" s="762">
        <f t="shared" ref="GFS53:GFS54" si="2450">GFQ53*(1+3.5%)</f>
        <v>1.4550080189253865E+41</v>
      </c>
      <c r="GFU53" s="762">
        <f t="shared" ref="GFU53:GFU54" si="2451">GFS53*(1+3.5%)</f>
        <v>1.5059332995877749E+41</v>
      </c>
      <c r="GFW53" s="762">
        <f t="shared" ref="GFW53:GFW54" si="2452">GFU53*(1+3.5%)</f>
        <v>1.5586409650733469E+41</v>
      </c>
      <c r="GFY53" s="762">
        <f t="shared" ref="GFY53:GFY54" si="2453">GFW53*(1+3.5%)</f>
        <v>1.6131933988509139E+41</v>
      </c>
      <c r="GGA53" s="762">
        <f t="shared" ref="GGA53:GGA54" si="2454">GFY53*(1+3.5%)</f>
        <v>1.6696551678106957E+41</v>
      </c>
      <c r="GGC53" s="762">
        <f t="shared" ref="GGC53:GGC54" si="2455">GGA53*(1+3.5%)</f>
        <v>1.7280930986840699E+41</v>
      </c>
      <c r="GGE53" s="762">
        <f t="shared" ref="GGE53:GGE54" si="2456">GGC53*(1+3.5%)</f>
        <v>1.7885763571380123E+41</v>
      </c>
      <c r="GGG53" s="762">
        <f t="shared" ref="GGG53:GGG54" si="2457">GGE53*(1+3.5%)</f>
        <v>1.8511765296378425E+41</v>
      </c>
      <c r="GGI53" s="762">
        <f t="shared" ref="GGI53:GGI54" si="2458">GGG53*(1+3.5%)</f>
        <v>1.915967708175167E+41</v>
      </c>
      <c r="GGK53" s="762">
        <f t="shared" ref="GGK53:GGK54" si="2459">GGI53*(1+3.5%)</f>
        <v>1.9830265779612978E+41</v>
      </c>
      <c r="GGM53" s="762">
        <f t="shared" ref="GGM53:GGM54" si="2460">GGK53*(1+3.5%)</f>
        <v>2.052432508189943E+41</v>
      </c>
      <c r="GGO53" s="762">
        <f t="shared" ref="GGO53:GGO54" si="2461">GGM53*(1+3.5%)</f>
        <v>2.1242676459765907E+41</v>
      </c>
      <c r="GGQ53" s="762">
        <f t="shared" ref="GGQ53:GGQ54" si="2462">GGO53*(1+3.5%)</f>
        <v>2.1986170135857712E+41</v>
      </c>
      <c r="GGS53" s="762">
        <f t="shared" ref="GGS53:GGS54" si="2463">GGQ53*(1+3.5%)</f>
        <v>2.275568609061273E+41</v>
      </c>
      <c r="GGU53" s="762">
        <f t="shared" ref="GGU53:GGU54" si="2464">GGS53*(1+3.5%)</f>
        <v>2.3552135103784174E+41</v>
      </c>
      <c r="GGW53" s="762">
        <f t="shared" ref="GGW53:GGW54" si="2465">GGU53*(1+3.5%)</f>
        <v>2.4376459832416618E+41</v>
      </c>
      <c r="GGY53" s="762">
        <f t="shared" ref="GGY53:GGY54" si="2466">GGW53*(1+3.5%)</f>
        <v>2.5229635926551197E+41</v>
      </c>
      <c r="GHA53" s="762">
        <f t="shared" ref="GHA53:GHA54" si="2467">GGY53*(1+3.5%)</f>
        <v>2.6112673183980485E+41</v>
      </c>
      <c r="GHC53" s="762">
        <f t="shared" ref="GHC53:GHC54" si="2468">GHA53*(1+3.5%)</f>
        <v>2.70266167454198E+41</v>
      </c>
      <c r="GHE53" s="762">
        <f t="shared" ref="GHE53:GHE54" si="2469">GHC53*(1+3.5%)</f>
        <v>2.7972548331509492E+41</v>
      </c>
      <c r="GHG53" s="762">
        <f t="shared" ref="GHG53:GHG54" si="2470">GHE53*(1+3.5%)</f>
        <v>2.8951587523112321E+41</v>
      </c>
      <c r="GHI53" s="762">
        <f t="shared" ref="GHI53:GHI54" si="2471">GHG53*(1+3.5%)</f>
        <v>2.996489308642125E+41</v>
      </c>
      <c r="GHK53" s="762">
        <f t="shared" ref="GHK53:GHK54" si="2472">GHI53*(1+3.5%)</f>
        <v>3.1013664344445992E+41</v>
      </c>
      <c r="GHM53" s="762">
        <f t="shared" ref="GHM53:GHM54" si="2473">GHK53*(1+3.5%)</f>
        <v>3.2099142596501597E+41</v>
      </c>
      <c r="GHO53" s="762">
        <f t="shared" ref="GHO53:GHO54" si="2474">GHM53*(1+3.5%)</f>
        <v>3.3222612587379152E+41</v>
      </c>
      <c r="GHQ53" s="762">
        <f t="shared" ref="GHQ53:GHQ54" si="2475">GHO53*(1+3.5%)</f>
        <v>3.4385404027937421E+41</v>
      </c>
      <c r="GHS53" s="762">
        <f t="shared" ref="GHS53:GHS54" si="2476">GHQ53*(1+3.5%)</f>
        <v>3.5588893168915225E+41</v>
      </c>
      <c r="GHU53" s="762">
        <f t="shared" ref="GHU53:GHU54" si="2477">GHS53*(1+3.5%)</f>
        <v>3.6834504429827253E+41</v>
      </c>
      <c r="GHW53" s="762">
        <f t="shared" ref="GHW53:GHW54" si="2478">GHU53*(1+3.5%)</f>
        <v>3.8123712084871205E+41</v>
      </c>
      <c r="GHY53" s="762">
        <f t="shared" ref="GHY53:GHY54" si="2479">GHW53*(1+3.5%)</f>
        <v>3.9458042007841698E+41</v>
      </c>
      <c r="GIA53" s="762">
        <f t="shared" ref="GIA53:GIA54" si="2480">GHY53*(1+3.5%)</f>
        <v>4.0839073478116155E+41</v>
      </c>
      <c r="GIC53" s="762">
        <f t="shared" ref="GIC53:GIC54" si="2481">GIA53*(1+3.5%)</f>
        <v>4.2268441049850214E+41</v>
      </c>
      <c r="GIE53" s="762">
        <f t="shared" ref="GIE53:GIE54" si="2482">GIC53*(1+3.5%)</f>
        <v>4.374783648659497E+41</v>
      </c>
      <c r="GIG53" s="762">
        <f t="shared" ref="GIG53:GIG54" si="2483">GIE53*(1+3.5%)</f>
        <v>4.5279010763625793E+41</v>
      </c>
      <c r="GII53" s="762">
        <f t="shared" ref="GII53:GII54" si="2484">GIG53*(1+3.5%)</f>
        <v>4.6863776140352691E+41</v>
      </c>
      <c r="GIK53" s="762">
        <f t="shared" ref="GIK53:GIK54" si="2485">GII53*(1+3.5%)</f>
        <v>4.8504008305265033E+41</v>
      </c>
      <c r="GIM53" s="762">
        <f t="shared" ref="GIM53:GIM54" si="2486">GIK53*(1+3.5%)</f>
        <v>5.0201648595949308E+41</v>
      </c>
      <c r="GIO53" s="762">
        <f t="shared" ref="GIO53:GIO54" si="2487">GIM53*(1+3.5%)</f>
        <v>5.195870629680753E+41</v>
      </c>
      <c r="GIQ53" s="762">
        <f t="shared" ref="GIQ53:GIQ54" si="2488">GIO53*(1+3.5%)</f>
        <v>5.3777261017195791E+41</v>
      </c>
      <c r="GIS53" s="762">
        <f t="shared" ref="GIS53:GIS54" si="2489">GIQ53*(1+3.5%)</f>
        <v>5.565946515279764E+41</v>
      </c>
      <c r="GIU53" s="762">
        <f t="shared" ref="GIU53:GIU54" si="2490">GIS53*(1+3.5%)</f>
        <v>5.7607546433145553E+41</v>
      </c>
      <c r="GIW53" s="762">
        <f t="shared" ref="GIW53:GIW54" si="2491">GIU53*(1+3.5%)</f>
        <v>5.9623810558305643E+41</v>
      </c>
      <c r="GIY53" s="762">
        <f t="shared" ref="GIY53:GIY54" si="2492">GIW53*(1+3.5%)</f>
        <v>6.1710643927846335E+41</v>
      </c>
      <c r="GJA53" s="762">
        <f t="shared" ref="GJA53:GJA54" si="2493">GIY53*(1+3.5%)</f>
        <v>6.3870516465320953E+41</v>
      </c>
      <c r="GJC53" s="762">
        <f t="shared" ref="GJC53:GJC54" si="2494">GJA53*(1+3.5%)</f>
        <v>6.6105984541607177E+41</v>
      </c>
      <c r="GJE53" s="762">
        <f t="shared" ref="GJE53:GJE54" si="2495">GJC53*(1+3.5%)</f>
        <v>6.8419694000563427E+41</v>
      </c>
      <c r="GJG53" s="762">
        <f t="shared" ref="GJG53:GJG54" si="2496">GJE53*(1+3.5%)</f>
        <v>7.0814383290583144E+41</v>
      </c>
      <c r="GJI53" s="762">
        <f t="shared" ref="GJI53:GJI54" si="2497">GJG53*(1+3.5%)</f>
        <v>7.3292886705753546E+41</v>
      </c>
      <c r="GJK53" s="762">
        <f t="shared" ref="GJK53:GJK54" si="2498">GJI53*(1+3.5%)</f>
        <v>7.5858137740454919E+41</v>
      </c>
      <c r="GJM53" s="762">
        <f t="shared" ref="GJM53:GJM54" si="2499">GJK53*(1+3.5%)</f>
        <v>7.851317256137083E+41</v>
      </c>
      <c r="GJO53" s="762">
        <f t="shared" ref="GJO53:GJO54" si="2500">GJM53*(1+3.5%)</f>
        <v>8.1261133601018796E+41</v>
      </c>
      <c r="GJQ53" s="762">
        <f t="shared" ref="GJQ53:GJQ54" si="2501">GJO53*(1+3.5%)</f>
        <v>8.4105273277054443E+41</v>
      </c>
      <c r="GJS53" s="762">
        <f t="shared" ref="GJS53:GJS54" si="2502">GJQ53*(1+3.5%)</f>
        <v>8.7048957841751346E+41</v>
      </c>
      <c r="GJU53" s="762">
        <f t="shared" ref="GJU53:GJU54" si="2503">GJS53*(1+3.5%)</f>
        <v>9.0095671366212629E+41</v>
      </c>
      <c r="GJW53" s="762">
        <f t="shared" ref="GJW53:GJW54" si="2504">GJU53*(1+3.5%)</f>
        <v>9.324901986403006E+41</v>
      </c>
      <c r="GJY53" s="762">
        <f t="shared" ref="GJY53:GJY54" si="2505">GJW53*(1+3.5%)</f>
        <v>9.6512735559271102E+41</v>
      </c>
      <c r="GKA53" s="762">
        <f t="shared" ref="GKA53:GKA54" si="2506">GJY53*(1+3.5%)</f>
        <v>9.9890681303845584E+41</v>
      </c>
      <c r="GKC53" s="762">
        <f t="shared" ref="GKC53:GKC54" si="2507">GKA53*(1+3.5%)</f>
        <v>1.0338685514948018E+42</v>
      </c>
      <c r="GKE53" s="762">
        <f t="shared" ref="GKE53:GKE54" si="2508">GKC53*(1+3.5%)</f>
        <v>1.0700539507971197E+42</v>
      </c>
      <c r="GKG53" s="762">
        <f t="shared" ref="GKG53:GKG54" si="2509">GKE53*(1+3.5%)</f>
        <v>1.1075058390750187E+42</v>
      </c>
      <c r="GKI53" s="762">
        <f t="shared" ref="GKI53:GKI54" si="2510">GKG53*(1+3.5%)</f>
        <v>1.1462685434426442E+42</v>
      </c>
      <c r="GKK53" s="762">
        <f t="shared" ref="GKK53:GKK54" si="2511">GKI53*(1+3.5%)</f>
        <v>1.1863879424631367E+42</v>
      </c>
      <c r="GKM53" s="762">
        <f t="shared" ref="GKM53:GKM54" si="2512">GKK53*(1+3.5%)</f>
        <v>1.2279115204493464E+42</v>
      </c>
      <c r="GKO53" s="762">
        <f t="shared" ref="GKO53:GKO54" si="2513">GKM53*(1+3.5%)</f>
        <v>1.2708884236650734E+42</v>
      </c>
      <c r="GKQ53" s="762">
        <f t="shared" ref="GKQ53:GKQ54" si="2514">GKO53*(1+3.5%)</f>
        <v>1.315369518493351E+42</v>
      </c>
      <c r="GKS53" s="762">
        <f t="shared" ref="GKS53:GKS54" si="2515">GKQ53*(1+3.5%)</f>
        <v>1.3614074516406181E+42</v>
      </c>
      <c r="GKU53" s="762">
        <f t="shared" ref="GKU53:GKU54" si="2516">GKS53*(1+3.5%)</f>
        <v>1.4090567124480396E+42</v>
      </c>
      <c r="GKW53" s="762">
        <f t="shared" ref="GKW53:GKW54" si="2517">GKU53*(1+3.5%)</f>
        <v>1.4583736973837209E+42</v>
      </c>
      <c r="GKY53" s="762">
        <f t="shared" ref="GKY53:GKY54" si="2518">GKW53*(1+3.5%)</f>
        <v>1.5094167767921509E+42</v>
      </c>
      <c r="GLA53" s="762">
        <f t="shared" ref="GLA53:GLA54" si="2519">GKY53*(1+3.5%)</f>
        <v>1.5622463639798762E+42</v>
      </c>
      <c r="GLC53" s="762">
        <f t="shared" ref="GLC53:GLC54" si="2520">GLA53*(1+3.5%)</f>
        <v>1.6169249867191717E+42</v>
      </c>
      <c r="GLE53" s="762">
        <f t="shared" ref="GLE53:GLE54" si="2521">GLC53*(1+3.5%)</f>
        <v>1.6735173612543425E+42</v>
      </c>
      <c r="GLG53" s="762">
        <f t="shared" ref="GLG53:GLG54" si="2522">GLE53*(1+3.5%)</f>
        <v>1.7320904688982444E+42</v>
      </c>
      <c r="GLI53" s="762">
        <f t="shared" ref="GLI53:GLI54" si="2523">GLG53*(1+3.5%)</f>
        <v>1.7927136353096829E+42</v>
      </c>
      <c r="GLK53" s="762">
        <f t="shared" ref="GLK53:GLK54" si="2524">GLI53*(1+3.5%)</f>
        <v>1.8554586125455215E+42</v>
      </c>
      <c r="GLM53" s="762">
        <f t="shared" ref="GLM53:GLM54" si="2525">GLK53*(1+3.5%)</f>
        <v>1.9203996639846147E+42</v>
      </c>
      <c r="GLO53" s="762">
        <f t="shared" ref="GLO53:GLO54" si="2526">GLM53*(1+3.5%)</f>
        <v>1.987613652224076E+42</v>
      </c>
      <c r="GLQ53" s="762">
        <f t="shared" ref="GLQ53:GLQ54" si="2527">GLO53*(1+3.5%)</f>
        <v>2.0571801300519186E+42</v>
      </c>
      <c r="GLS53" s="762">
        <f t="shared" ref="GLS53:GLS54" si="2528">GLQ53*(1+3.5%)</f>
        <v>2.1291814346037356E+42</v>
      </c>
      <c r="GLU53" s="762">
        <f t="shared" ref="GLU53:GLU54" si="2529">GLS53*(1+3.5%)</f>
        <v>2.2037027848148661E+42</v>
      </c>
      <c r="GLW53" s="762">
        <f t="shared" ref="GLW53:GLW54" si="2530">GLU53*(1+3.5%)</f>
        <v>2.2808323822833863E+42</v>
      </c>
      <c r="GLY53" s="762">
        <f t="shared" ref="GLY53:GLY54" si="2531">GLW53*(1+3.5%)</f>
        <v>2.3606615156633047E+42</v>
      </c>
      <c r="GMA53" s="762">
        <f t="shared" ref="GMA53:GMA54" si="2532">GLY53*(1+3.5%)</f>
        <v>2.4432846687115201E+42</v>
      </c>
      <c r="GMC53" s="762">
        <f t="shared" ref="GMC53:GMC54" si="2533">GMA53*(1+3.5%)</f>
        <v>2.528799632116423E+42</v>
      </c>
      <c r="GME53" s="762">
        <f t="shared" ref="GME53:GME54" si="2534">GMC53*(1+3.5%)</f>
        <v>2.6173076192404975E+42</v>
      </c>
      <c r="GMG53" s="762">
        <f t="shared" ref="GMG53:GMG54" si="2535">GME53*(1+3.5%)</f>
        <v>2.7089133859139148E+42</v>
      </c>
      <c r="GMI53" s="762">
        <f t="shared" ref="GMI53:GMI54" si="2536">GMG53*(1+3.5%)</f>
        <v>2.8037253544209017E+42</v>
      </c>
      <c r="GMK53" s="762">
        <f t="shared" ref="GMK53:GMK54" si="2537">GMI53*(1+3.5%)</f>
        <v>2.9018557418256334E+42</v>
      </c>
      <c r="GMM53" s="762">
        <f t="shared" ref="GMM53:GMM54" si="2538">GMK53*(1+3.5%)</f>
        <v>3.0034206927895303E+42</v>
      </c>
      <c r="GMO53" s="762">
        <f t="shared" ref="GMO53:GMO54" si="2539">GMM53*(1+3.5%)</f>
        <v>3.1085404170371638E+42</v>
      </c>
      <c r="GMQ53" s="762">
        <f t="shared" ref="GMQ53:GMQ54" si="2540">GMO53*(1+3.5%)</f>
        <v>3.217339331633464E+42</v>
      </c>
      <c r="GMS53" s="762">
        <f t="shared" ref="GMS53:GMS54" si="2541">GMQ53*(1+3.5%)</f>
        <v>3.3299462082406352E+42</v>
      </c>
      <c r="GMU53" s="762">
        <f t="shared" ref="GMU53:GMU54" si="2542">GMS53*(1+3.5%)</f>
        <v>3.4464943255290572E+42</v>
      </c>
      <c r="GMW53" s="762">
        <f t="shared" ref="GMW53:GMW54" si="2543">GMU53*(1+3.5%)</f>
        <v>3.5671216269225737E+42</v>
      </c>
      <c r="GMY53" s="762">
        <f t="shared" ref="GMY53:GMY54" si="2544">GMW53*(1+3.5%)</f>
        <v>3.6919708838648636E+42</v>
      </c>
      <c r="GNA53" s="762">
        <f t="shared" ref="GNA53:GNA54" si="2545">GMY53*(1+3.5%)</f>
        <v>3.8211898648001333E+42</v>
      </c>
      <c r="GNC53" s="762">
        <f t="shared" ref="GNC53:GNC54" si="2546">GNA53*(1+3.5%)</f>
        <v>3.9549315100681375E+42</v>
      </c>
      <c r="GNE53" s="762">
        <f t="shared" ref="GNE53:GNE54" si="2547">GNC53*(1+3.5%)</f>
        <v>4.093354112920522E+42</v>
      </c>
      <c r="GNG53" s="762">
        <f t="shared" ref="GNG53:GNG54" si="2548">GNE53*(1+3.5%)</f>
        <v>4.2366215068727397E+42</v>
      </c>
      <c r="GNI53" s="762">
        <f t="shared" ref="GNI53:GNI54" si="2549">GNG53*(1+3.5%)</f>
        <v>4.3849032596132853E+42</v>
      </c>
      <c r="GNK53" s="762">
        <f t="shared" ref="GNK53:GNK54" si="2550">GNI53*(1+3.5%)</f>
        <v>4.5383748736997502E+42</v>
      </c>
      <c r="GNM53" s="762">
        <f t="shared" ref="GNM53:GNM54" si="2551">GNK53*(1+3.5%)</f>
        <v>4.6972179942792408E+42</v>
      </c>
      <c r="GNO53" s="762">
        <f t="shared" ref="GNO53:GNO54" si="2552">GNM53*(1+3.5%)</f>
        <v>4.861620624079014E+42</v>
      </c>
      <c r="GNQ53" s="762">
        <f t="shared" ref="GNQ53:GNQ54" si="2553">GNO53*(1+3.5%)</f>
        <v>5.0317773459217793E+42</v>
      </c>
      <c r="GNS53" s="762">
        <f t="shared" ref="GNS53:GNS54" si="2554">GNQ53*(1+3.5%)</f>
        <v>5.2078895530290412E+42</v>
      </c>
      <c r="GNU53" s="762">
        <f t="shared" ref="GNU53:GNU54" si="2555">GNS53*(1+3.5%)</f>
        <v>5.3901656873850571E+42</v>
      </c>
      <c r="GNW53" s="762">
        <f t="shared" ref="GNW53:GNW54" si="2556">GNU53*(1+3.5%)</f>
        <v>5.5788214864435334E+42</v>
      </c>
      <c r="GNY53" s="762">
        <f t="shared" ref="GNY53:GNY54" si="2557">GNW53*(1+3.5%)</f>
        <v>5.774080238469057E+42</v>
      </c>
      <c r="GOA53" s="762">
        <f t="shared" ref="GOA53:GOA54" si="2558">GNY53*(1+3.5%)</f>
        <v>5.9761730468154735E+42</v>
      </c>
      <c r="GOC53" s="762">
        <f t="shared" ref="GOC53:GOC54" si="2559">GOA53*(1+3.5%)</f>
        <v>6.1853391034540143E+42</v>
      </c>
      <c r="GOE53" s="762">
        <f t="shared" ref="GOE53:GOE54" si="2560">GOC53*(1+3.5%)</f>
        <v>6.401825972074904E+42</v>
      </c>
      <c r="GOG53" s="762">
        <f t="shared" ref="GOG53:GOG54" si="2561">GOE53*(1+3.5%)</f>
        <v>6.6258898810975251E+42</v>
      </c>
      <c r="GOI53" s="762">
        <f t="shared" ref="GOI53:GOI54" si="2562">GOG53*(1+3.5%)</f>
        <v>6.8577960269359378E+42</v>
      </c>
      <c r="GOK53" s="762">
        <f t="shared" ref="GOK53:GOK54" si="2563">GOI53*(1+3.5%)</f>
        <v>7.0978188878786957E+42</v>
      </c>
      <c r="GOM53" s="762">
        <f t="shared" ref="GOM53:GOM54" si="2564">GOK53*(1+3.5%)</f>
        <v>7.3462425489544497E+42</v>
      </c>
      <c r="GOO53" s="762">
        <f t="shared" ref="GOO53:GOO54" si="2565">GOM53*(1+3.5%)</f>
        <v>7.6033610381678543E+42</v>
      </c>
      <c r="GOQ53" s="762">
        <f t="shared" ref="GOQ53:GOQ54" si="2566">GOO53*(1+3.5%)</f>
        <v>7.869478674503728E+42</v>
      </c>
      <c r="GOS53" s="762">
        <f t="shared" ref="GOS53:GOS54" si="2567">GOQ53*(1+3.5%)</f>
        <v>8.1449104281113576E+42</v>
      </c>
      <c r="GOU53" s="762">
        <f t="shared" ref="GOU53:GOU54" si="2568">GOS53*(1+3.5%)</f>
        <v>8.4299822930952549E+42</v>
      </c>
      <c r="GOW53" s="762">
        <f t="shared" ref="GOW53:GOW54" si="2569">GOU53*(1+3.5%)</f>
        <v>8.7250316733535882E+42</v>
      </c>
      <c r="GOY53" s="762">
        <f t="shared" ref="GOY53:GOY54" si="2570">GOW53*(1+3.5%)</f>
        <v>9.0304077819209627E+42</v>
      </c>
      <c r="GPA53" s="762">
        <f t="shared" ref="GPA53:GPA54" si="2571">GOY53*(1+3.5%)</f>
        <v>9.3464720542881956E+42</v>
      </c>
      <c r="GPC53" s="762">
        <f t="shared" ref="GPC53:GPC54" si="2572">GPA53*(1+3.5%)</f>
        <v>9.673598576188282E+42</v>
      </c>
      <c r="GPE53" s="762">
        <f t="shared" ref="GPE53:GPE54" si="2573">GPC53*(1+3.5%)</f>
        <v>1.0012174526354871E+43</v>
      </c>
      <c r="GPG53" s="762">
        <f t="shared" ref="GPG53:GPG54" si="2574">GPE53*(1+3.5%)</f>
        <v>1.0362600634777291E+43</v>
      </c>
      <c r="GPI53" s="762">
        <f t="shared" ref="GPI53:GPI54" si="2575">GPG53*(1+3.5%)</f>
        <v>1.0725291656994495E+43</v>
      </c>
      <c r="GPK53" s="762">
        <f t="shared" ref="GPK53:GPK54" si="2576">GPI53*(1+3.5%)</f>
        <v>1.1100676864989301E+43</v>
      </c>
      <c r="GPM53" s="762">
        <f t="shared" ref="GPM53:GPM54" si="2577">GPK53*(1+3.5%)</f>
        <v>1.1489200555263926E+43</v>
      </c>
      <c r="GPO53" s="762">
        <f t="shared" ref="GPO53:GPO54" si="2578">GPM53*(1+3.5%)</f>
        <v>1.1891322574698163E+43</v>
      </c>
      <c r="GPQ53" s="762">
        <f t="shared" ref="GPQ53:GPQ54" si="2579">GPO53*(1+3.5%)</f>
        <v>1.2307518864812599E+43</v>
      </c>
      <c r="GPS53" s="762">
        <f t="shared" ref="GPS53:GPS54" si="2580">GPQ53*(1+3.5%)</f>
        <v>1.2738282025081038E+43</v>
      </c>
      <c r="GPU53" s="762">
        <f t="shared" ref="GPU53:GPU54" si="2581">GPS53*(1+3.5%)</f>
        <v>1.3184121895958873E+43</v>
      </c>
      <c r="GPW53" s="762">
        <f t="shared" ref="GPW53:GPW54" si="2582">GPU53*(1+3.5%)</f>
        <v>1.3645566162317432E+43</v>
      </c>
      <c r="GPY53" s="762">
        <f t="shared" ref="GPY53:GPY54" si="2583">GPW53*(1+3.5%)</f>
        <v>1.4123160977998542E+43</v>
      </c>
      <c r="GQA53" s="762">
        <f t="shared" ref="GQA53:GQA54" si="2584">GPY53*(1+3.5%)</f>
        <v>1.461747161222849E+43</v>
      </c>
      <c r="GQC53" s="762">
        <f t="shared" ref="GQC53:GQC54" si="2585">GQA53*(1+3.5%)</f>
        <v>1.5129083118656488E+43</v>
      </c>
      <c r="GQE53" s="762">
        <f t="shared" ref="GQE53:GQE54" si="2586">GQC53*(1+3.5%)</f>
        <v>1.5658601027809464E+43</v>
      </c>
      <c r="GQG53" s="762">
        <f t="shared" ref="GQG53:GQG54" si="2587">GQE53*(1+3.5%)</f>
        <v>1.6206652063782794E+43</v>
      </c>
      <c r="GQI53" s="762">
        <f t="shared" ref="GQI53:GQI54" si="2588">GQG53*(1+3.5%)</f>
        <v>1.6773884886015191E+43</v>
      </c>
      <c r="GQK53" s="762">
        <f t="shared" ref="GQK53:GQK54" si="2589">GQI53*(1+3.5%)</f>
        <v>1.7360970857025722E+43</v>
      </c>
      <c r="GQM53" s="762">
        <f t="shared" ref="GQM53:GQM54" si="2590">GQK53*(1+3.5%)</f>
        <v>1.7968604837021621E+43</v>
      </c>
      <c r="GQO53" s="762">
        <f t="shared" ref="GQO53:GQO54" si="2591">GQM53*(1+3.5%)</f>
        <v>1.8597506006317377E+43</v>
      </c>
      <c r="GQQ53" s="762">
        <f t="shared" ref="GQQ53:GQQ54" si="2592">GQO53*(1+3.5%)</f>
        <v>1.9248418716538485E+43</v>
      </c>
      <c r="GQS53" s="762">
        <f t="shared" ref="GQS53:GQS54" si="2593">GQQ53*(1+3.5%)</f>
        <v>1.9922113371617329E+43</v>
      </c>
      <c r="GQU53" s="762">
        <f t="shared" ref="GQU53:GQU54" si="2594">GQS53*(1+3.5%)</f>
        <v>2.0619387339623933E+43</v>
      </c>
      <c r="GQW53" s="762">
        <f t="shared" ref="GQW53:GQW54" si="2595">GQU53*(1+3.5%)</f>
        <v>2.134106589651077E+43</v>
      </c>
      <c r="GQY53" s="762">
        <f t="shared" ref="GQY53:GQY54" si="2596">GQW53*(1+3.5%)</f>
        <v>2.2088003202888646E+43</v>
      </c>
      <c r="GRA53" s="762">
        <f t="shared" ref="GRA53:GRA54" si="2597">GQY53*(1+3.5%)</f>
        <v>2.2861083314989747E+43</v>
      </c>
      <c r="GRC53" s="762">
        <f t="shared" ref="GRC53:GRC54" si="2598">GRA53*(1+3.5%)</f>
        <v>2.3661221231014387E+43</v>
      </c>
      <c r="GRE53" s="762">
        <f t="shared" ref="GRE53:GRE54" si="2599">GRC53*(1+3.5%)</f>
        <v>2.4489363974099889E+43</v>
      </c>
      <c r="GRG53" s="762">
        <f t="shared" ref="GRG53:GRG54" si="2600">GRE53*(1+3.5%)</f>
        <v>2.5346491713193382E+43</v>
      </c>
      <c r="GRI53" s="762">
        <f t="shared" ref="GRI53:GRI54" si="2601">GRG53*(1+3.5%)</f>
        <v>2.6233618923155147E+43</v>
      </c>
      <c r="GRK53" s="762">
        <f t="shared" ref="GRK53:GRK54" si="2602">GRI53*(1+3.5%)</f>
        <v>2.7151795585465575E+43</v>
      </c>
      <c r="GRM53" s="762">
        <f t="shared" ref="GRM53:GRM54" si="2603">GRK53*(1+3.5%)</f>
        <v>2.810210843095687E+43</v>
      </c>
      <c r="GRO53" s="762">
        <f t="shared" ref="GRO53:GRO54" si="2604">GRM53*(1+3.5%)</f>
        <v>2.9085682226040358E+43</v>
      </c>
      <c r="GRQ53" s="762">
        <f t="shared" ref="GRQ53:GRQ54" si="2605">GRO53*(1+3.5%)</f>
        <v>3.0103681103951767E+43</v>
      </c>
      <c r="GRS53" s="762">
        <f t="shared" ref="GRS53:GRS54" si="2606">GRQ53*(1+3.5%)</f>
        <v>3.1157309942590075E+43</v>
      </c>
      <c r="GRU53" s="762">
        <f t="shared" ref="GRU53:GRU54" si="2607">GRS53*(1+3.5%)</f>
        <v>3.2247815790580725E+43</v>
      </c>
      <c r="GRW53" s="762">
        <f t="shared" ref="GRW53:GRW54" si="2608">GRU53*(1+3.5%)</f>
        <v>3.3376489343251049E+43</v>
      </c>
      <c r="GRY53" s="762">
        <f t="shared" ref="GRY53:GRY54" si="2609">GRW53*(1+3.5%)</f>
        <v>3.4544666470264833E+43</v>
      </c>
      <c r="GSA53" s="762">
        <f t="shared" ref="GSA53:GSA54" si="2610">GRY53*(1+3.5%)</f>
        <v>3.5753729796724098E+43</v>
      </c>
      <c r="GSC53" s="762">
        <f t="shared" ref="GSC53:GSC54" si="2611">GSA53*(1+3.5%)</f>
        <v>3.700511033960944E+43</v>
      </c>
      <c r="GSE53" s="762">
        <f t="shared" ref="GSE53:GSE54" si="2612">GSC53*(1+3.5%)</f>
        <v>3.8300289201495769E+43</v>
      </c>
      <c r="GSG53" s="762">
        <f t="shared" ref="GSG53:GSG54" si="2613">GSE53*(1+3.5%)</f>
        <v>3.9640799323548118E+43</v>
      </c>
      <c r="GSI53" s="762">
        <f t="shared" ref="GSI53:GSI54" si="2614">GSG53*(1+3.5%)</f>
        <v>4.10282272998723E+43</v>
      </c>
      <c r="GSK53" s="762">
        <f t="shared" ref="GSK53:GSK54" si="2615">GSI53*(1+3.5%)</f>
        <v>4.2464215255367827E+43</v>
      </c>
      <c r="GSM53" s="762">
        <f t="shared" ref="GSM53:GSM54" si="2616">GSK53*(1+3.5%)</f>
        <v>4.39504627893057E+43</v>
      </c>
      <c r="GSO53" s="762">
        <f t="shared" ref="GSO53:GSO54" si="2617">GSM53*(1+3.5%)</f>
        <v>4.5488728986931391E+43</v>
      </c>
      <c r="GSQ53" s="762">
        <f t="shared" ref="GSQ53:GSQ54" si="2618">GSO53*(1+3.5%)</f>
        <v>4.7080834501473988E+43</v>
      </c>
      <c r="GSS53" s="762">
        <f t="shared" ref="GSS53:GSS54" si="2619">GSQ53*(1+3.5%)</f>
        <v>4.8728663709025572E+43</v>
      </c>
      <c r="GSU53" s="762">
        <f t="shared" ref="GSU53:GSU54" si="2620">GSS53*(1+3.5%)</f>
        <v>5.0434166938841462E+43</v>
      </c>
      <c r="GSW53" s="762">
        <f t="shared" ref="GSW53:GSW54" si="2621">GSU53*(1+3.5%)</f>
        <v>5.2199362781700907E+43</v>
      </c>
      <c r="GSY53" s="762">
        <f t="shared" ref="GSY53:GSY54" si="2622">GSW53*(1+3.5%)</f>
        <v>5.402634047906043E+43</v>
      </c>
      <c r="GTA53" s="762">
        <f t="shared" ref="GTA53:GTA54" si="2623">GSY53*(1+3.5%)</f>
        <v>5.5917262395827544E+43</v>
      </c>
      <c r="GTC53" s="762">
        <f t="shared" ref="GTC53:GTC54" si="2624">GTA53*(1+3.5%)</f>
        <v>5.7874366579681507E+43</v>
      </c>
      <c r="GTE53" s="762">
        <f t="shared" ref="GTE53:GTE54" si="2625">GTC53*(1+3.5%)</f>
        <v>5.9899969409970358E+43</v>
      </c>
      <c r="GTG53" s="762">
        <f t="shared" ref="GTG53:GTG54" si="2626">GTE53*(1+3.5%)</f>
        <v>6.1996468339319316E+43</v>
      </c>
      <c r="GTI53" s="762">
        <f t="shared" ref="GTI53:GTI54" si="2627">GTG53*(1+3.5%)</f>
        <v>6.4166344731195489E+43</v>
      </c>
      <c r="GTK53" s="762">
        <f t="shared" ref="GTK53:GTK54" si="2628">GTI53*(1+3.5%)</f>
        <v>6.6412166796787329E+43</v>
      </c>
      <c r="GTM53" s="762">
        <f t="shared" ref="GTM53:GTM54" si="2629">GTK53*(1+3.5%)</f>
        <v>6.8736592634674885E+43</v>
      </c>
      <c r="GTO53" s="762">
        <f t="shared" ref="GTO53:GTO54" si="2630">GTM53*(1+3.5%)</f>
        <v>7.1142373376888505E+43</v>
      </c>
      <c r="GTQ53" s="762">
        <f t="shared" ref="GTQ53:GTQ54" si="2631">GTO53*(1+3.5%)</f>
        <v>7.3632356445079599E+43</v>
      </c>
      <c r="GTS53" s="762">
        <f t="shared" ref="GTS53:GTS54" si="2632">GTQ53*(1+3.5%)</f>
        <v>7.6209488920657383E+43</v>
      </c>
      <c r="GTU53" s="762">
        <f t="shared" ref="GTU53:GTU54" si="2633">GTS53*(1+3.5%)</f>
        <v>7.8876821032880387E+43</v>
      </c>
      <c r="GTW53" s="762">
        <f t="shared" ref="GTW53:GTW54" si="2634">GTU53*(1+3.5%)</f>
        <v>8.1637509769031192E+43</v>
      </c>
      <c r="GTY53" s="762">
        <f t="shared" ref="GTY53:GTY54" si="2635">GTW53*(1+3.5%)</f>
        <v>8.449482261094728E+43</v>
      </c>
      <c r="GUA53" s="762">
        <f t="shared" ref="GUA53:GUA54" si="2636">GTY53*(1+3.5%)</f>
        <v>8.7452141402330426E+43</v>
      </c>
      <c r="GUC53" s="762">
        <f t="shared" ref="GUC53:GUC54" si="2637">GUA53*(1+3.5%)</f>
        <v>9.0512966351411989E+43</v>
      </c>
      <c r="GUE53" s="762">
        <f t="shared" ref="GUE53:GUE54" si="2638">GUC53*(1+3.5%)</f>
        <v>9.3680920173711408E+43</v>
      </c>
      <c r="GUG53" s="762">
        <f t="shared" ref="GUG53:GUG54" si="2639">GUE53*(1+3.5%)</f>
        <v>9.6959752379791292E+43</v>
      </c>
      <c r="GUI53" s="762">
        <f t="shared" ref="GUI53:GUI54" si="2640">GUG53*(1+3.5%)</f>
        <v>1.0035334371308398E+44</v>
      </c>
      <c r="GUK53" s="762">
        <f t="shared" ref="GUK53:GUK54" si="2641">GUI53*(1+3.5%)</f>
        <v>1.0386571074304191E+44</v>
      </c>
      <c r="GUM53" s="762">
        <f t="shared" ref="GUM53:GUM54" si="2642">GUK53*(1+3.5%)</f>
        <v>1.0750101061904836E+44</v>
      </c>
      <c r="GUO53" s="762">
        <f t="shared" ref="GUO53:GUO54" si="2643">GUM53*(1+3.5%)</f>
        <v>1.1126354599071505E+44</v>
      </c>
      <c r="GUQ53" s="762">
        <f t="shared" ref="GUQ53:GUQ54" si="2644">GUO53*(1+3.5%)</f>
        <v>1.1515777010039007E+44</v>
      </c>
      <c r="GUS53" s="762">
        <f t="shared" ref="GUS53:GUS54" si="2645">GUQ53*(1+3.5%)</f>
        <v>1.1918829205390371E+44</v>
      </c>
      <c r="GUU53" s="762">
        <f t="shared" ref="GUU53:GUU54" si="2646">GUS53*(1+3.5%)</f>
        <v>1.2335988227579033E+44</v>
      </c>
      <c r="GUW53" s="762">
        <f t="shared" ref="GUW53:GUW54" si="2647">GUU53*(1+3.5%)</f>
        <v>1.2767747815544297E+44</v>
      </c>
      <c r="GUY53" s="762">
        <f t="shared" ref="GUY53:GUY54" si="2648">GUW53*(1+3.5%)</f>
        <v>1.3214618989088346E+44</v>
      </c>
      <c r="GVA53" s="762">
        <f t="shared" ref="GVA53:GVA54" si="2649">GUY53*(1+3.5%)</f>
        <v>1.3677130653706438E+44</v>
      </c>
      <c r="GVC53" s="762">
        <f t="shared" ref="GVC53:GVC54" si="2650">GVA53*(1+3.5%)</f>
        <v>1.4155830226586162E+44</v>
      </c>
      <c r="GVE53" s="762">
        <f t="shared" ref="GVE53:GVE54" si="2651">GVC53*(1+3.5%)</f>
        <v>1.4651284284516676E+44</v>
      </c>
      <c r="GVG53" s="762">
        <f t="shared" ref="GVG53:GVG54" si="2652">GVE53*(1+3.5%)</f>
        <v>1.5164079234474759E+44</v>
      </c>
      <c r="GVI53" s="762">
        <f t="shared" ref="GVI53:GVI54" si="2653">GVG53*(1+3.5%)</f>
        <v>1.5694822007681375E+44</v>
      </c>
      <c r="GVK53" s="762">
        <f t="shared" ref="GVK53:GVK54" si="2654">GVI53*(1+3.5%)</f>
        <v>1.6244140777950221E+44</v>
      </c>
      <c r="GVM53" s="762">
        <f t="shared" ref="GVM53:GVM54" si="2655">GVK53*(1+3.5%)</f>
        <v>1.6812685705178478E+44</v>
      </c>
      <c r="GVO53" s="762">
        <f t="shared" ref="GVO53:GVO54" si="2656">GVM53*(1+3.5%)</f>
        <v>1.7401129704859724E+44</v>
      </c>
      <c r="GVQ53" s="762">
        <f t="shared" ref="GVQ53:GVQ54" si="2657">GVO53*(1+3.5%)</f>
        <v>1.8010169244529814E+44</v>
      </c>
      <c r="GVS53" s="762">
        <f t="shared" ref="GVS53:GVS54" si="2658">GVQ53*(1+3.5%)</f>
        <v>1.8640525168088357E+44</v>
      </c>
      <c r="GVU53" s="762">
        <f t="shared" ref="GVU53:GVU54" si="2659">GVS53*(1+3.5%)</f>
        <v>1.9292943548971448E+44</v>
      </c>
      <c r="GVW53" s="762">
        <f t="shared" ref="GVW53:GVW54" si="2660">GVU53*(1+3.5%)</f>
        <v>1.9968196573185448E+44</v>
      </c>
      <c r="GVY53" s="762">
        <f t="shared" ref="GVY53:GVY54" si="2661">GVW53*(1+3.5%)</f>
        <v>2.0667083453246935E+44</v>
      </c>
      <c r="GWA53" s="762">
        <f t="shared" ref="GWA53:GWA54" si="2662">GVY53*(1+3.5%)</f>
        <v>2.1390431374110575E+44</v>
      </c>
      <c r="GWC53" s="762">
        <f t="shared" ref="GWC53:GWC54" si="2663">GWA53*(1+3.5%)</f>
        <v>2.2139096472204443E+44</v>
      </c>
      <c r="GWE53" s="762">
        <f t="shared" ref="GWE53:GWE54" si="2664">GWC53*(1+3.5%)</f>
        <v>2.2913964848731598E+44</v>
      </c>
      <c r="GWG53" s="762">
        <f t="shared" ref="GWG53:GWG54" si="2665">GWE53*(1+3.5%)</f>
        <v>2.37159536184372E+44</v>
      </c>
      <c r="GWI53" s="762">
        <f t="shared" ref="GWI53:GWI54" si="2666">GWG53*(1+3.5%)</f>
        <v>2.4546011995082499E+44</v>
      </c>
      <c r="GWK53" s="762">
        <f t="shared" ref="GWK53:GWK54" si="2667">GWI53*(1+3.5%)</f>
        <v>2.5405122414910383E+44</v>
      </c>
      <c r="GWM53" s="762">
        <f t="shared" ref="GWM53:GWM54" si="2668">GWK53*(1+3.5%)</f>
        <v>2.6294301699432244E+44</v>
      </c>
      <c r="GWO53" s="762">
        <f t="shared" ref="GWO53:GWO54" si="2669">GWM53*(1+3.5%)</f>
        <v>2.7214602258912372E+44</v>
      </c>
      <c r="GWQ53" s="762">
        <f t="shared" ref="GWQ53:GWQ54" si="2670">GWO53*(1+3.5%)</f>
        <v>2.8167113337974303E+44</v>
      </c>
      <c r="GWS53" s="762">
        <f t="shared" ref="GWS53:GWS54" si="2671">GWQ53*(1+3.5%)</f>
        <v>2.9152962304803403E+44</v>
      </c>
      <c r="GWU53" s="762">
        <f t="shared" ref="GWU53:GWU54" si="2672">GWS53*(1+3.5%)</f>
        <v>3.0173315985471518E+44</v>
      </c>
      <c r="GWW53" s="762">
        <f t="shared" ref="GWW53:GWW54" si="2673">GWU53*(1+3.5%)</f>
        <v>3.122938204496302E+44</v>
      </c>
      <c r="GWY53" s="762">
        <f t="shared" ref="GWY53:GWY54" si="2674">GWW53*(1+3.5%)</f>
        <v>3.2322410416536725E+44</v>
      </c>
      <c r="GXA53" s="762">
        <f t="shared" ref="GXA53:GXA54" si="2675">GWY53*(1+3.5%)</f>
        <v>3.3453694781115509E+44</v>
      </c>
      <c r="GXC53" s="762">
        <f t="shared" ref="GXC53:GXC54" si="2676">GXA53*(1+3.5%)</f>
        <v>3.4624574098454548E+44</v>
      </c>
      <c r="GXE53" s="762">
        <f t="shared" ref="GXE53:GXE54" si="2677">GXC53*(1+3.5%)</f>
        <v>3.5836434191900456E+44</v>
      </c>
      <c r="GXG53" s="762">
        <f t="shared" ref="GXG53:GXG54" si="2678">GXE53*(1+3.5%)</f>
        <v>3.7090709388616968E+44</v>
      </c>
      <c r="GXI53" s="762">
        <f t="shared" ref="GXI53:GXI54" si="2679">GXG53*(1+3.5%)</f>
        <v>3.8388884217218557E+44</v>
      </c>
      <c r="GXK53" s="762">
        <f t="shared" ref="GXK53:GXK54" si="2680">GXI53*(1+3.5%)</f>
        <v>3.9732495164821206E+44</v>
      </c>
      <c r="GXM53" s="762">
        <f t="shared" ref="GXM53:GXM54" si="2681">GXK53*(1+3.5%)</f>
        <v>4.1123132495589941E+44</v>
      </c>
      <c r="GXO53" s="762">
        <f t="shared" ref="GXO53:GXO54" si="2682">GXM53*(1+3.5%)</f>
        <v>4.2562442132935587E+44</v>
      </c>
      <c r="GXQ53" s="762">
        <f t="shared" ref="GXQ53:GXQ54" si="2683">GXO53*(1+3.5%)</f>
        <v>4.4052127607588331E+44</v>
      </c>
      <c r="GXS53" s="762">
        <f t="shared" ref="GXS53:GXS54" si="2684">GXQ53*(1+3.5%)</f>
        <v>4.5593952073853919E+44</v>
      </c>
      <c r="GXU53" s="762">
        <f t="shared" ref="GXU53:GXU54" si="2685">GXS53*(1+3.5%)</f>
        <v>4.7189740396438803E+44</v>
      </c>
      <c r="GXW53" s="762">
        <f t="shared" ref="GXW53:GXW54" si="2686">GXU53*(1+3.5%)</f>
        <v>4.8841381310314154E+44</v>
      </c>
      <c r="GXY53" s="762">
        <f t="shared" ref="GXY53:GXY54" si="2687">GXW53*(1+3.5%)</f>
        <v>5.0550829656175145E+44</v>
      </c>
      <c r="GYA53" s="762">
        <f t="shared" ref="GYA53:GYA54" si="2688">GXY53*(1+3.5%)</f>
        <v>5.232010869414127E+44</v>
      </c>
      <c r="GYC53" s="762">
        <f t="shared" ref="GYC53:GYC54" si="2689">GYA53*(1+3.5%)</f>
        <v>5.4151312498436213E+44</v>
      </c>
      <c r="GYE53" s="762">
        <f t="shared" ref="GYE53:GYE54" si="2690">GYC53*(1+3.5%)</f>
        <v>5.6046608435881474E+44</v>
      </c>
      <c r="GYG53" s="762">
        <f t="shared" ref="GYG53:GYG54" si="2691">GYE53*(1+3.5%)</f>
        <v>5.8008239731137322E+44</v>
      </c>
      <c r="GYI53" s="762">
        <f t="shared" ref="GYI53:GYI54" si="2692">GYG53*(1+3.5%)</f>
        <v>6.0038528121727122E+44</v>
      </c>
      <c r="GYK53" s="762">
        <f t="shared" ref="GYK53:GYK54" si="2693">GYI53*(1+3.5%)</f>
        <v>6.2139876605987565E+44</v>
      </c>
      <c r="GYM53" s="762">
        <f t="shared" ref="GYM53:GYM54" si="2694">GYK53*(1+3.5%)</f>
        <v>6.4314772287197126E+44</v>
      </c>
      <c r="GYO53" s="762">
        <f t="shared" ref="GYO53:GYO54" si="2695">GYM53*(1+3.5%)</f>
        <v>6.6565789317249019E+44</v>
      </c>
      <c r="GYQ53" s="762">
        <f t="shared" ref="GYQ53:GYQ54" si="2696">GYO53*(1+3.5%)</f>
        <v>6.8895591943352728E+44</v>
      </c>
      <c r="GYS53" s="762">
        <f t="shared" ref="GYS53:GYS54" si="2697">GYQ53*(1+3.5%)</f>
        <v>7.1306937661370067E+44</v>
      </c>
      <c r="GYU53" s="762">
        <f t="shared" ref="GYU53:GYU54" si="2698">GYS53*(1+3.5%)</f>
        <v>7.380268047951801E+44</v>
      </c>
      <c r="GYW53" s="762">
        <f t="shared" ref="GYW53:GYW54" si="2699">GYU53*(1+3.5%)</f>
        <v>7.6385774296301139E+44</v>
      </c>
      <c r="GYY53" s="762">
        <f t="shared" ref="GYY53:GYY54" si="2700">GYW53*(1+3.5%)</f>
        <v>7.9059276396671672E+44</v>
      </c>
      <c r="GZA53" s="762">
        <f t="shared" ref="GZA53:GZA54" si="2701">GYY53*(1+3.5%)</f>
        <v>8.1826351070555173E+44</v>
      </c>
      <c r="GZC53" s="762">
        <f t="shared" ref="GZC53:GZC54" si="2702">GZA53*(1+3.5%)</f>
        <v>8.46902733580246E+44</v>
      </c>
      <c r="GZE53" s="762">
        <f t="shared" ref="GZE53:GZE54" si="2703">GZC53*(1+3.5%)</f>
        <v>8.7654432925555454E+44</v>
      </c>
      <c r="GZG53" s="762">
        <f t="shared" ref="GZG53:GZG54" si="2704">GZE53*(1+3.5%)</f>
        <v>9.0722338077949882E+44</v>
      </c>
      <c r="GZI53" s="762">
        <f t="shared" ref="GZI53:GZI54" si="2705">GZG53*(1+3.5%)</f>
        <v>9.3897619910678128E+44</v>
      </c>
      <c r="GZK53" s="762">
        <f t="shared" ref="GZK53:GZK54" si="2706">GZI53*(1+3.5%)</f>
        <v>9.7184036607551848E+44</v>
      </c>
      <c r="GZM53" s="762">
        <f t="shared" ref="GZM53:GZM54" si="2707">GZK53*(1+3.5%)</f>
        <v>1.0058547788881615E+45</v>
      </c>
      <c r="GZO53" s="762">
        <f t="shared" ref="GZO53:GZO54" si="2708">GZM53*(1+3.5%)</f>
        <v>1.041059696149247E+45</v>
      </c>
      <c r="GZQ53" s="762">
        <f t="shared" ref="GZQ53:GZQ54" si="2709">GZO53*(1+3.5%)</f>
        <v>1.0774967855144705E+45</v>
      </c>
      <c r="GZS53" s="762">
        <f t="shared" ref="GZS53:GZS54" si="2710">GZQ53*(1+3.5%)</f>
        <v>1.115209173007477E+45</v>
      </c>
      <c r="GZU53" s="762">
        <f t="shared" ref="GZU53:GZU54" si="2711">GZS53*(1+3.5%)</f>
        <v>1.1542414940627386E+45</v>
      </c>
      <c r="GZW53" s="762">
        <f t="shared" ref="GZW53:GZW54" si="2712">GZU53*(1+3.5%)</f>
        <v>1.1946399463549344E+45</v>
      </c>
      <c r="GZY53" s="762">
        <f t="shared" ref="GZY53:GZY54" si="2713">GZW53*(1+3.5%)</f>
        <v>1.236452344477357E+45</v>
      </c>
      <c r="HAA53" s="762">
        <f t="shared" ref="HAA53:HAA54" si="2714">GZY53*(1+3.5%)</f>
        <v>1.2797281765340643E+45</v>
      </c>
      <c r="HAC53" s="762">
        <f t="shared" ref="HAC53:HAC54" si="2715">HAA53*(1+3.5%)</f>
        <v>1.3245186627127564E+45</v>
      </c>
      <c r="HAE53" s="762">
        <f t="shared" ref="HAE53:HAE54" si="2716">HAC53*(1+3.5%)</f>
        <v>1.3708768159077028E+45</v>
      </c>
      <c r="HAG53" s="762">
        <f t="shared" ref="HAG53:HAG54" si="2717">HAE53*(1+3.5%)</f>
        <v>1.4188575044644722E+45</v>
      </c>
      <c r="HAI53" s="762">
        <f t="shared" ref="HAI53:HAI54" si="2718">HAG53*(1+3.5%)</f>
        <v>1.4685175171207287E+45</v>
      </c>
      <c r="HAK53" s="762">
        <f t="shared" ref="HAK53:HAK54" si="2719">HAI53*(1+3.5%)</f>
        <v>1.5199156302199542E+45</v>
      </c>
      <c r="HAM53" s="762">
        <f t="shared" ref="HAM53:HAM54" si="2720">HAK53*(1+3.5%)</f>
        <v>1.5731126772776527E+45</v>
      </c>
      <c r="HAO53" s="762">
        <f t="shared" ref="HAO53:HAO54" si="2721">HAM53*(1+3.5%)</f>
        <v>1.6281716209823703E+45</v>
      </c>
      <c r="HAQ53" s="762">
        <f t="shared" ref="HAQ53:HAQ54" si="2722">HAO53*(1+3.5%)</f>
        <v>1.6851576277167532E+45</v>
      </c>
      <c r="HAS53" s="762">
        <f t="shared" ref="HAS53:HAS54" si="2723">HAQ53*(1+3.5%)</f>
        <v>1.7441381446868395E+45</v>
      </c>
      <c r="HAU53" s="762">
        <f t="shared" ref="HAU53:HAU54" si="2724">HAS53*(1+3.5%)</f>
        <v>1.8051829797508786E+45</v>
      </c>
      <c r="HAW53" s="762">
        <f t="shared" ref="HAW53:HAW54" si="2725">HAU53*(1+3.5%)</f>
        <v>1.8683643840421591E+45</v>
      </c>
      <c r="HAY53" s="762">
        <f t="shared" ref="HAY53:HAY54" si="2726">HAW53*(1+3.5%)</f>
        <v>1.9337571374836345E+45</v>
      </c>
      <c r="HBA53" s="762">
        <f t="shared" ref="HBA53:HBA54" si="2727">HAY53*(1+3.5%)</f>
        <v>2.0014386372955615E+45</v>
      </c>
      <c r="HBC53" s="762">
        <f t="shared" ref="HBC53:HBC54" si="2728">HBA53*(1+3.5%)</f>
        <v>2.0714889896009059E+45</v>
      </c>
      <c r="HBE53" s="762">
        <f t="shared" ref="HBE53:HBE54" si="2729">HBC53*(1+3.5%)</f>
        <v>2.1439911042369376E+45</v>
      </c>
      <c r="HBG53" s="762">
        <f t="shared" ref="HBG53:HBG54" si="2730">HBE53*(1+3.5%)</f>
        <v>2.2190307928852302E+45</v>
      </c>
      <c r="HBI53" s="762">
        <f t="shared" ref="HBI53:HBI54" si="2731">HBG53*(1+3.5%)</f>
        <v>2.296696870636213E+45</v>
      </c>
      <c r="HBK53" s="762">
        <f t="shared" ref="HBK53:HBK54" si="2732">HBI53*(1+3.5%)</f>
        <v>2.3770812611084802E+45</v>
      </c>
      <c r="HBM53" s="762">
        <f t="shared" ref="HBM53:HBM54" si="2733">HBK53*(1+3.5%)</f>
        <v>2.4602791052472768E+45</v>
      </c>
      <c r="HBO53" s="762">
        <f t="shared" ref="HBO53:HBO54" si="2734">HBM53*(1+3.5%)</f>
        <v>2.5463888739309311E+45</v>
      </c>
      <c r="HBQ53" s="762">
        <f t="shared" ref="HBQ53:HBQ54" si="2735">HBO53*(1+3.5%)</f>
        <v>2.6355124845185136E+45</v>
      </c>
      <c r="HBS53" s="762">
        <f t="shared" ref="HBS53:HBS54" si="2736">HBQ53*(1+3.5%)</f>
        <v>2.7277554214766615E+45</v>
      </c>
      <c r="HBU53" s="762">
        <f t="shared" ref="HBU53:HBU54" si="2737">HBS53*(1+3.5%)</f>
        <v>2.8232268612283445E+45</v>
      </c>
      <c r="HBW53" s="762">
        <f t="shared" ref="HBW53:HBW54" si="2738">HBU53*(1+3.5%)</f>
        <v>2.9220398013713364E+45</v>
      </c>
      <c r="HBY53" s="762">
        <f t="shared" ref="HBY53:HBY54" si="2739">HBW53*(1+3.5%)</f>
        <v>3.0243111944193331E+45</v>
      </c>
      <c r="HCA53" s="762">
        <f t="shared" ref="HCA53:HCA54" si="2740">HBY53*(1+3.5%)</f>
        <v>3.1301620862240096E+45</v>
      </c>
      <c r="HCC53" s="762">
        <f t="shared" ref="HCC53:HCC54" si="2741">HCA53*(1+3.5%)</f>
        <v>3.2397177592418497E+45</v>
      </c>
      <c r="HCE53" s="762">
        <f t="shared" ref="HCE53:HCE54" si="2742">HCC53*(1+3.5%)</f>
        <v>3.3531078808153144E+45</v>
      </c>
      <c r="HCG53" s="762">
        <f t="shared" ref="HCG53:HCG54" si="2743">HCE53*(1+3.5%)</f>
        <v>3.4704666566438502E+45</v>
      </c>
      <c r="HCI53" s="762">
        <f t="shared" ref="HCI53:HCI54" si="2744">HCG53*(1+3.5%)</f>
        <v>3.5919329896263846E+45</v>
      </c>
      <c r="HCK53" s="762">
        <f t="shared" ref="HCK53:HCK54" si="2745">HCI53*(1+3.5%)</f>
        <v>3.7176506442633075E+45</v>
      </c>
      <c r="HCM53" s="762">
        <f t="shared" ref="HCM53:HCM54" si="2746">HCK53*(1+3.5%)</f>
        <v>3.8477684168125232E+45</v>
      </c>
      <c r="HCO53" s="762">
        <f t="shared" ref="HCO53:HCO54" si="2747">HCM53*(1+3.5%)</f>
        <v>3.9824403114009613E+45</v>
      </c>
      <c r="HCQ53" s="762">
        <f t="shared" ref="HCQ53:HCQ54" si="2748">HCO53*(1+3.5%)</f>
        <v>4.1218257222999945E+45</v>
      </c>
      <c r="HCS53" s="762">
        <f t="shared" ref="HCS53:HCS54" si="2749">HCQ53*(1+3.5%)</f>
        <v>4.2660896225804939E+45</v>
      </c>
      <c r="HCU53" s="762">
        <f t="shared" ref="HCU53:HCU54" si="2750">HCS53*(1+3.5%)</f>
        <v>4.4154027593708106E+45</v>
      </c>
      <c r="HCW53" s="762">
        <f t="shared" ref="HCW53:HCW54" si="2751">HCU53*(1+3.5%)</f>
        <v>4.5699418559487885E+45</v>
      </c>
      <c r="HCY53" s="762">
        <f t="shared" ref="HCY53:HCY54" si="2752">HCW53*(1+3.5%)</f>
        <v>4.7298898209069957E+45</v>
      </c>
      <c r="HDA53" s="762">
        <f t="shared" ref="HDA53:HDA54" si="2753">HCY53*(1+3.5%)</f>
        <v>4.8954359646387399E+45</v>
      </c>
      <c r="HDC53" s="762">
        <f t="shared" ref="HDC53:HDC54" si="2754">HDA53*(1+3.5%)</f>
        <v>5.0667762234010952E+45</v>
      </c>
      <c r="HDE53" s="762">
        <f t="shared" ref="HDE53:HDE54" si="2755">HDC53*(1+3.5%)</f>
        <v>5.2441133912201328E+45</v>
      </c>
      <c r="HDG53" s="762">
        <f t="shared" ref="HDG53:HDG54" si="2756">HDE53*(1+3.5%)</f>
        <v>5.4276573599128368E+45</v>
      </c>
      <c r="HDI53" s="762">
        <f t="shared" ref="HDI53:HDI54" si="2757">HDG53*(1+3.5%)</f>
        <v>5.6176253675097855E+45</v>
      </c>
      <c r="HDK53" s="762">
        <f t="shared" ref="HDK53:HDK54" si="2758">HDI53*(1+3.5%)</f>
        <v>5.8142422553726272E+45</v>
      </c>
      <c r="HDM53" s="762">
        <f t="shared" ref="HDM53:HDM54" si="2759">HDK53*(1+3.5%)</f>
        <v>6.0177407343106682E+45</v>
      </c>
      <c r="HDO53" s="762">
        <f t="shared" ref="HDO53:HDO54" si="2760">HDM53*(1+3.5%)</f>
        <v>6.228361660011541E+45</v>
      </c>
      <c r="HDQ53" s="762">
        <f t="shared" ref="HDQ53:HDQ54" si="2761">HDO53*(1+3.5%)</f>
        <v>6.4463543181119447E+45</v>
      </c>
      <c r="HDS53" s="762">
        <f t="shared" ref="HDS53:HDS54" si="2762">HDQ53*(1+3.5%)</f>
        <v>6.6719767192458617E+45</v>
      </c>
      <c r="HDU53" s="762">
        <f t="shared" ref="HDU53:HDU54" si="2763">HDS53*(1+3.5%)</f>
        <v>6.9054959044194666E+45</v>
      </c>
      <c r="HDW53" s="762">
        <f t="shared" ref="HDW53:HDW54" si="2764">HDU53*(1+3.5%)</f>
        <v>7.1471882610741472E+45</v>
      </c>
      <c r="HDY53" s="762">
        <f t="shared" ref="HDY53:HDY54" si="2765">HDW53*(1+3.5%)</f>
        <v>7.3973398502117411E+45</v>
      </c>
      <c r="HEA53" s="762">
        <f t="shared" ref="HEA53:HEA54" si="2766">HDY53*(1+3.5%)</f>
        <v>7.6562467449691515E+45</v>
      </c>
      <c r="HEC53" s="762">
        <f t="shared" ref="HEC53:HEC54" si="2767">HEA53*(1+3.5%)</f>
        <v>7.924215381043071E+45</v>
      </c>
      <c r="HEE53" s="762">
        <f t="shared" ref="HEE53:HEE54" si="2768">HEC53*(1+3.5%)</f>
        <v>8.2015629193795778E+45</v>
      </c>
      <c r="HEG53" s="762">
        <f t="shared" ref="HEG53:HEG54" si="2769">HEE53*(1+3.5%)</f>
        <v>8.488617621557863E+45</v>
      </c>
      <c r="HEI53" s="762">
        <f t="shared" ref="HEI53:HEI54" si="2770">HEG53*(1+3.5%)</f>
        <v>8.7857192383123871E+45</v>
      </c>
      <c r="HEK53" s="762">
        <f t="shared" ref="HEK53:HEK54" si="2771">HEI53*(1+3.5%)</f>
        <v>9.0932194116533195E+45</v>
      </c>
      <c r="HEM53" s="762">
        <f t="shared" ref="HEM53:HEM54" si="2772">HEK53*(1+3.5%)</f>
        <v>9.4114820910611844E+45</v>
      </c>
      <c r="HEO53" s="762">
        <f t="shared" ref="HEO53:HEO54" si="2773">HEM53*(1+3.5%)</f>
        <v>9.7408839642483254E+45</v>
      </c>
      <c r="HEQ53" s="762">
        <f t="shared" ref="HEQ53:HEQ54" si="2774">HEO53*(1+3.5%)</f>
        <v>1.0081814902997016E+46</v>
      </c>
      <c r="HES53" s="762">
        <f t="shared" ref="HES53:HES54" si="2775">HEQ53*(1+3.5%)</f>
        <v>1.043467842460191E+46</v>
      </c>
      <c r="HEU53" s="762">
        <f t="shared" ref="HEU53:HEU54" si="2776">HES53*(1+3.5%)</f>
        <v>1.0799892169462976E+46</v>
      </c>
      <c r="HEW53" s="762">
        <f t="shared" ref="HEW53:HEW54" si="2777">HEU53*(1+3.5%)</f>
        <v>1.1177888395394179E+46</v>
      </c>
      <c r="HEY53" s="762">
        <f t="shared" ref="HEY53:HEY54" si="2778">HEW53*(1+3.5%)</f>
        <v>1.1569114489232975E+46</v>
      </c>
      <c r="HFA53" s="762">
        <f t="shared" ref="HFA53:HFA54" si="2779">HEY53*(1+3.5%)</f>
        <v>1.1974033496356128E+46</v>
      </c>
      <c r="HFC53" s="762">
        <f t="shared" ref="HFC53:HFC54" si="2780">HFA53*(1+3.5%)</f>
        <v>1.2393124668728591E+46</v>
      </c>
      <c r="HFE53" s="762">
        <f t="shared" ref="HFE53:HFE54" si="2781">HFC53*(1+3.5%)</f>
        <v>1.282688403213409E+46</v>
      </c>
      <c r="HFG53" s="762">
        <f t="shared" ref="HFG53:HFG54" si="2782">HFE53*(1+3.5%)</f>
        <v>1.3275824973258782E+46</v>
      </c>
      <c r="HFI53" s="762">
        <f t="shared" ref="HFI53:HFI54" si="2783">HFG53*(1+3.5%)</f>
        <v>1.3740478847322839E+46</v>
      </c>
      <c r="HFK53" s="762">
        <f t="shared" ref="HFK53:HFK54" si="2784">HFI53*(1+3.5%)</f>
        <v>1.4221395606979139E+46</v>
      </c>
      <c r="HFM53" s="762">
        <f t="shared" ref="HFM53:HFM54" si="2785">HFK53*(1+3.5%)</f>
        <v>1.4719144453223407E+46</v>
      </c>
      <c r="HFO53" s="762">
        <f t="shared" ref="HFO53:HFO54" si="2786">HFM53*(1+3.5%)</f>
        <v>1.5234314509086226E+46</v>
      </c>
      <c r="HFQ53" s="762">
        <f t="shared" ref="HFQ53:HFQ54" si="2787">HFO53*(1+3.5%)</f>
        <v>1.5767515516904242E+46</v>
      </c>
      <c r="HFS53" s="762">
        <f t="shared" ref="HFS53:HFS54" si="2788">HFQ53*(1+3.5%)</f>
        <v>1.631937855999589E+46</v>
      </c>
      <c r="HFU53" s="762">
        <f t="shared" ref="HFU53:HFU54" si="2789">HFS53*(1+3.5%)</f>
        <v>1.6890556809595744E+46</v>
      </c>
      <c r="HFW53" s="762">
        <f t="shared" ref="HFW53:HFW54" si="2790">HFU53*(1+3.5%)</f>
        <v>1.7481726297931593E+46</v>
      </c>
      <c r="HFY53" s="762">
        <f t="shared" ref="HFY53:HFY54" si="2791">HFW53*(1+3.5%)</f>
        <v>1.8093586718359196E+46</v>
      </c>
      <c r="HGA53" s="762">
        <f t="shared" ref="HGA53:HGA54" si="2792">HFY53*(1+3.5%)</f>
        <v>1.8726862253501766E+46</v>
      </c>
      <c r="HGC53" s="762">
        <f t="shared" ref="HGC53:HGC54" si="2793">HGA53*(1+3.5%)</f>
        <v>1.9382302432374326E+46</v>
      </c>
      <c r="HGE53" s="762">
        <f t="shared" ref="HGE53:HGE54" si="2794">HGC53*(1+3.5%)</f>
        <v>2.0060683017507425E+46</v>
      </c>
      <c r="HGG53" s="762">
        <f t="shared" ref="HGG53:HGG54" si="2795">HGE53*(1+3.5%)</f>
        <v>2.0762806923120182E+46</v>
      </c>
      <c r="HGI53" s="762">
        <f t="shared" ref="HGI53:HGI54" si="2796">HGG53*(1+3.5%)</f>
        <v>2.1489505165429388E+46</v>
      </c>
      <c r="HGK53" s="762">
        <f t="shared" ref="HGK53:HGK54" si="2797">HGI53*(1+3.5%)</f>
        <v>2.2241637846219414E+46</v>
      </c>
      <c r="HGM53" s="762">
        <f t="shared" ref="HGM53:HGM54" si="2798">HGK53*(1+3.5%)</f>
        <v>2.3020095170837094E+46</v>
      </c>
      <c r="HGO53" s="762">
        <f t="shared" ref="HGO53:HGO54" si="2799">HGM53*(1+3.5%)</f>
        <v>2.382579850181639E+46</v>
      </c>
      <c r="HGQ53" s="762">
        <f t="shared" ref="HGQ53:HGQ54" si="2800">HGO53*(1+3.5%)</f>
        <v>2.465970144937996E+46</v>
      </c>
      <c r="HGS53" s="762">
        <f t="shared" ref="HGS53:HGS54" si="2801">HGQ53*(1+3.5%)</f>
        <v>2.5522791000108256E+46</v>
      </c>
      <c r="HGU53" s="762">
        <f t="shared" ref="HGU53:HGU54" si="2802">HGS53*(1+3.5%)</f>
        <v>2.6416088685112041E+46</v>
      </c>
      <c r="HGW53" s="762">
        <f t="shared" ref="HGW53:HGW54" si="2803">HGU53*(1+3.5%)</f>
        <v>2.7340651789090962E+46</v>
      </c>
      <c r="HGY53" s="762">
        <f t="shared" ref="HGY53:HGY54" si="2804">HGW53*(1+3.5%)</f>
        <v>2.8297574601709144E+46</v>
      </c>
      <c r="HHA53" s="762">
        <f t="shared" ref="HHA53:HHA54" si="2805">HGY53*(1+3.5%)</f>
        <v>2.9287989712768961E+46</v>
      </c>
      <c r="HHC53" s="762">
        <f t="shared" ref="HHC53:HHC54" si="2806">HHA53*(1+3.5%)</f>
        <v>3.0313069352715871E+46</v>
      </c>
      <c r="HHE53" s="762">
        <f t="shared" ref="HHE53:HHE54" si="2807">HHC53*(1+3.5%)</f>
        <v>3.1374026780060926E+46</v>
      </c>
      <c r="HHG53" s="762">
        <f t="shared" ref="HHG53:HHG54" si="2808">HHE53*(1+3.5%)</f>
        <v>3.2472117717363056E+46</v>
      </c>
      <c r="HHI53" s="762">
        <f t="shared" ref="HHI53:HHI54" si="2809">HHG53*(1+3.5%)</f>
        <v>3.3608641837470758E+46</v>
      </c>
      <c r="HHK53" s="762">
        <f t="shared" ref="HHK53:HHK54" si="2810">HHI53*(1+3.5%)</f>
        <v>3.4784944301782232E+46</v>
      </c>
      <c r="HHM53" s="762">
        <f t="shared" ref="HHM53:HHM54" si="2811">HHK53*(1+3.5%)</f>
        <v>3.600241735234461E+46</v>
      </c>
      <c r="HHO53" s="762">
        <f t="shared" ref="HHO53:HHO54" si="2812">HHM53*(1+3.5%)</f>
        <v>3.726250195967667E+46</v>
      </c>
      <c r="HHQ53" s="762">
        <f t="shared" ref="HHQ53:HHQ54" si="2813">HHO53*(1+3.5%)</f>
        <v>3.8566689528265349E+46</v>
      </c>
      <c r="HHS53" s="762">
        <f t="shared" ref="HHS53:HHS54" si="2814">HHQ53*(1+3.5%)</f>
        <v>3.9916523661754632E+46</v>
      </c>
      <c r="HHU53" s="762">
        <f t="shared" ref="HHU53:HHU54" si="2815">HHS53*(1+3.5%)</f>
        <v>4.1313601989916043E+46</v>
      </c>
      <c r="HHW53" s="762">
        <f t="shared" ref="HHW53:HHW54" si="2816">HHU53*(1+3.5%)</f>
        <v>4.2759578059563102E+46</v>
      </c>
      <c r="HHY53" s="762">
        <f t="shared" ref="HHY53:HHY54" si="2817">HHW53*(1+3.5%)</f>
        <v>4.4256163291647809E+46</v>
      </c>
      <c r="HIA53" s="762">
        <f t="shared" ref="HIA53:HIA54" si="2818">HHY53*(1+3.5%)</f>
        <v>4.5805129006855481E+46</v>
      </c>
      <c r="HIC53" s="762">
        <f t="shared" ref="HIC53:HIC54" si="2819">HIA53*(1+3.5%)</f>
        <v>4.7408308522095418E+46</v>
      </c>
      <c r="HIE53" s="762">
        <f t="shared" ref="HIE53:HIE54" si="2820">HIC53*(1+3.5%)</f>
        <v>4.9067599320368755E+46</v>
      </c>
      <c r="HIG53" s="762">
        <f t="shared" ref="HIG53:HIG54" si="2821">HIE53*(1+3.5%)</f>
        <v>5.0784965296581662E+46</v>
      </c>
      <c r="HII53" s="762">
        <f t="shared" ref="HII53:HII54" si="2822">HIG53*(1+3.5%)</f>
        <v>5.256243908196202E+46</v>
      </c>
      <c r="HIK53" s="762">
        <f t="shared" ref="HIK53:HIK54" si="2823">HII53*(1+3.5%)</f>
        <v>5.4402124449830689E+46</v>
      </c>
      <c r="HIM53" s="762">
        <f t="shared" ref="HIM53:HIM54" si="2824">HIK53*(1+3.5%)</f>
        <v>5.6306198805574761E+46</v>
      </c>
      <c r="HIO53" s="762">
        <f t="shared" ref="HIO53:HIO54" si="2825">HIM53*(1+3.5%)</f>
        <v>5.827691576376987E+46</v>
      </c>
      <c r="HIQ53" s="762">
        <f t="shared" ref="HIQ53:HIQ54" si="2826">HIO53*(1+3.5%)</f>
        <v>6.0316607815501808E+46</v>
      </c>
      <c r="HIS53" s="762">
        <f t="shared" ref="HIS53:HIS54" si="2827">HIQ53*(1+3.5%)</f>
        <v>6.2427689089044371E+46</v>
      </c>
      <c r="HIU53" s="762">
        <f t="shared" ref="HIU53:HIU54" si="2828">HIS53*(1+3.5%)</f>
        <v>6.4612658207160919E+46</v>
      </c>
      <c r="HIW53" s="762">
        <f t="shared" ref="HIW53:HIW54" si="2829">HIU53*(1+3.5%)</f>
        <v>6.6874101244411541E+46</v>
      </c>
      <c r="HIY53" s="762">
        <f t="shared" ref="HIY53:HIY54" si="2830">HIW53*(1+3.5%)</f>
        <v>6.9214694787965936E+46</v>
      </c>
      <c r="HJA53" s="762">
        <f t="shared" ref="HJA53:HJA54" si="2831">HIY53*(1+3.5%)</f>
        <v>7.1637209105544734E+46</v>
      </c>
      <c r="HJC53" s="762">
        <f t="shared" ref="HJC53:HJC54" si="2832">HJA53*(1+3.5%)</f>
        <v>7.4144511424238791E+46</v>
      </c>
      <c r="HJE53" s="762">
        <f t="shared" ref="HJE53:HJE54" si="2833">HJC53*(1+3.5%)</f>
        <v>7.6739569324087147E+46</v>
      </c>
      <c r="HJG53" s="762">
        <f t="shared" ref="HJG53:HJG54" si="2834">HJE53*(1+3.5%)</f>
        <v>7.9425454250430196E+46</v>
      </c>
      <c r="HJI53" s="762">
        <f t="shared" ref="HJI53:HJI54" si="2835">HJG53*(1+3.5%)</f>
        <v>8.2205345149195244E+46</v>
      </c>
      <c r="HJK53" s="762">
        <f t="shared" ref="HJK53:HJK54" si="2836">HJI53*(1+3.5%)</f>
        <v>8.5082532229417073E+46</v>
      </c>
      <c r="HJM53" s="762">
        <f t="shared" ref="HJM53:HJM54" si="2837">HJK53*(1+3.5%)</f>
        <v>8.8060420857446659E+46</v>
      </c>
      <c r="HJO53" s="762">
        <f t="shared" ref="HJO53:HJO54" si="2838">HJM53*(1+3.5%)</f>
        <v>9.1142535587457289E+46</v>
      </c>
      <c r="HJQ53" s="762">
        <f t="shared" ref="HJQ53:HJQ54" si="2839">HJO53*(1+3.5%)</f>
        <v>9.4332524333018296E+46</v>
      </c>
      <c r="HJS53" s="762">
        <f t="shared" ref="HJS53:HJS54" si="2840">HJQ53*(1+3.5%)</f>
        <v>9.7634162684673929E+46</v>
      </c>
      <c r="HJU53" s="762">
        <f t="shared" ref="HJU53:HJU54" si="2841">HJS53*(1+3.5%)</f>
        <v>1.0105135837863751E+47</v>
      </c>
      <c r="HJW53" s="762">
        <f t="shared" ref="HJW53:HJW54" si="2842">HJU53*(1+3.5%)</f>
        <v>1.0458815592188981E+47</v>
      </c>
      <c r="HJY53" s="762">
        <f t="shared" ref="HJY53:HJY54" si="2843">HJW53*(1+3.5%)</f>
        <v>1.0824874137915595E+47</v>
      </c>
      <c r="HKA53" s="762">
        <f t="shared" ref="HKA53:HKA54" si="2844">HJY53*(1+3.5%)</f>
        <v>1.1203744732742641E+47</v>
      </c>
      <c r="HKC53" s="762">
        <f t="shared" ref="HKC53:HKC54" si="2845">HKA53*(1+3.5%)</f>
        <v>1.1595875798388633E+47</v>
      </c>
      <c r="HKE53" s="762">
        <f t="shared" ref="HKE53:HKE54" si="2846">HKC53*(1+3.5%)</f>
        <v>1.2001731451332234E+47</v>
      </c>
      <c r="HKG53" s="762">
        <f t="shared" ref="HKG53:HKG54" si="2847">HKE53*(1+3.5%)</f>
        <v>1.242179205212886E+47</v>
      </c>
      <c r="HKI53" s="762">
        <f t="shared" ref="HKI53:HKI54" si="2848">HKG53*(1+3.5%)</f>
        <v>1.285655477395337E+47</v>
      </c>
      <c r="HKK53" s="762">
        <f t="shared" ref="HKK53:HKK54" si="2849">HKI53*(1+3.5%)</f>
        <v>1.3306534191041736E+47</v>
      </c>
      <c r="HKM53" s="762">
        <f t="shared" ref="HKM53:HKM54" si="2850">HKK53*(1+3.5%)</f>
        <v>1.3772262887728197E+47</v>
      </c>
      <c r="HKO53" s="762">
        <f t="shared" ref="HKO53:HKO54" si="2851">HKM53*(1+3.5%)</f>
        <v>1.4254292088798682E+47</v>
      </c>
      <c r="HKQ53" s="762">
        <f t="shared" ref="HKQ53:HKQ54" si="2852">HKO53*(1+3.5%)</f>
        <v>1.4753192311906634E+47</v>
      </c>
      <c r="HKS53" s="762">
        <f t="shared" ref="HKS53:HKS54" si="2853">HKQ53*(1+3.5%)</f>
        <v>1.5269554042823365E+47</v>
      </c>
      <c r="HKU53" s="762">
        <f t="shared" ref="HKU53:HKU54" si="2854">HKS53*(1+3.5%)</f>
        <v>1.5803988434322181E+47</v>
      </c>
      <c r="HKW53" s="762">
        <f t="shared" ref="HKW53:HKW54" si="2855">HKU53*(1+3.5%)</f>
        <v>1.6357128029523457E+47</v>
      </c>
      <c r="HKY53" s="762">
        <f t="shared" ref="HKY53:HKY54" si="2856">HKW53*(1+3.5%)</f>
        <v>1.6929627510556776E+47</v>
      </c>
      <c r="HLA53" s="762">
        <f t="shared" ref="HLA53:HLA54" si="2857">HKY53*(1+3.5%)</f>
        <v>1.7522164473426262E+47</v>
      </c>
      <c r="HLC53" s="762">
        <f t="shared" ref="HLC53:HLC54" si="2858">HLA53*(1+3.5%)</f>
        <v>1.813544022999618E+47</v>
      </c>
      <c r="HLE53" s="762">
        <f t="shared" ref="HLE53:HLE54" si="2859">HLC53*(1+3.5%)</f>
        <v>1.8770180638046045E+47</v>
      </c>
      <c r="HLG53" s="762">
        <f t="shared" ref="HLG53:HLG54" si="2860">HLE53*(1+3.5%)</f>
        <v>1.9427136960377655E+47</v>
      </c>
      <c r="HLI53" s="762">
        <f t="shared" ref="HLI53:HLI54" si="2861">HLG53*(1+3.5%)</f>
        <v>2.0107086753990873E+47</v>
      </c>
      <c r="HLK53" s="762">
        <f t="shared" ref="HLK53:HLK54" si="2862">HLI53*(1+3.5%)</f>
        <v>2.0810834790380552E+47</v>
      </c>
      <c r="HLM53" s="762">
        <f t="shared" ref="HLM53:HLM54" si="2863">HLK53*(1+3.5%)</f>
        <v>2.1539214008043871E+47</v>
      </c>
      <c r="HLO53" s="762">
        <f t="shared" ref="HLO53:HLO54" si="2864">HLM53*(1+3.5%)</f>
        <v>2.2293086498325406E+47</v>
      </c>
      <c r="HLQ53" s="762">
        <f t="shared" ref="HLQ53:HLQ54" si="2865">HLO53*(1+3.5%)</f>
        <v>2.3073344525766792E+47</v>
      </c>
      <c r="HLS53" s="762">
        <f t="shared" ref="HLS53:HLS54" si="2866">HLQ53*(1+3.5%)</f>
        <v>2.3880911584168628E+47</v>
      </c>
      <c r="HLU53" s="762">
        <f t="shared" ref="HLU53:HLU54" si="2867">HLS53*(1+3.5%)</f>
        <v>2.4716743489614529E+47</v>
      </c>
      <c r="HLW53" s="762">
        <f t="shared" ref="HLW53:HLW54" si="2868">HLU53*(1+3.5%)</f>
        <v>2.5581829511751036E+47</v>
      </c>
      <c r="HLY53" s="762">
        <f t="shared" ref="HLY53:HLY54" si="2869">HLW53*(1+3.5%)</f>
        <v>2.6477193544662322E+47</v>
      </c>
      <c r="HMA53" s="762">
        <f t="shared" ref="HMA53:HMA54" si="2870">HLY53*(1+3.5%)</f>
        <v>2.7403895318725503E+47</v>
      </c>
      <c r="HMC53" s="762">
        <f t="shared" ref="HMC53:HMC54" si="2871">HMA53*(1+3.5%)</f>
        <v>2.8363031654880895E+47</v>
      </c>
      <c r="HME53" s="762">
        <f t="shared" ref="HME53:HME54" si="2872">HMC53*(1+3.5%)</f>
        <v>2.9355737762801722E+47</v>
      </c>
      <c r="HMG53" s="762">
        <f t="shared" ref="HMG53:HMG54" si="2873">HME53*(1+3.5%)</f>
        <v>3.0383188584499781E+47</v>
      </c>
      <c r="HMI53" s="762">
        <f t="shared" ref="HMI53:HMI54" si="2874">HMG53*(1+3.5%)</f>
        <v>3.1446600184957271E+47</v>
      </c>
      <c r="HMK53" s="762">
        <f t="shared" ref="HMK53:HMK54" si="2875">HMI53*(1+3.5%)</f>
        <v>3.2547231191430775E+47</v>
      </c>
      <c r="HMM53" s="762">
        <f t="shared" ref="HMM53:HMM54" si="2876">HMK53*(1+3.5%)</f>
        <v>3.3686384283130848E+47</v>
      </c>
      <c r="HMO53" s="762">
        <f t="shared" ref="HMO53:HMO54" si="2877">HMM53*(1+3.5%)</f>
        <v>3.4865407733040427E+47</v>
      </c>
      <c r="HMQ53" s="762">
        <f t="shared" ref="HMQ53:HMQ54" si="2878">HMO53*(1+3.5%)</f>
        <v>3.6085697003696837E+47</v>
      </c>
      <c r="HMS53" s="762">
        <f t="shared" ref="HMS53:HMS54" si="2879">HMQ53*(1+3.5%)</f>
        <v>3.7348696398826221E+47</v>
      </c>
      <c r="HMU53" s="762">
        <f t="shared" ref="HMU53:HMU54" si="2880">HMS53*(1+3.5%)</f>
        <v>3.8655900772785133E+47</v>
      </c>
      <c r="HMW53" s="762">
        <f t="shared" ref="HMW53:HMW54" si="2881">HMU53*(1+3.5%)</f>
        <v>4.0008857299832607E+47</v>
      </c>
      <c r="HMY53" s="762">
        <f t="shared" ref="HMY53:HMY54" si="2882">HMW53*(1+3.5%)</f>
        <v>4.1409167305326747E+47</v>
      </c>
      <c r="HNA53" s="762">
        <f t="shared" ref="HNA53:HNA54" si="2883">HMY53*(1+3.5%)</f>
        <v>4.2858488161013183E+47</v>
      </c>
      <c r="HNC53" s="762">
        <f t="shared" ref="HNC53:HNC54" si="2884">HNA53*(1+3.5%)</f>
        <v>4.4358535246648637E+47</v>
      </c>
      <c r="HNE53" s="762">
        <f t="shared" ref="HNE53:HNE54" si="2885">HNC53*(1+3.5%)</f>
        <v>4.5911083980281338E+47</v>
      </c>
      <c r="HNG53" s="762">
        <f t="shared" ref="HNG53:HNG54" si="2886">HNE53*(1+3.5%)</f>
        <v>4.7517971919591184E+47</v>
      </c>
      <c r="HNI53" s="762">
        <f t="shared" ref="HNI53:HNI54" si="2887">HNG53*(1+3.5%)</f>
        <v>4.9181100936776874E+47</v>
      </c>
      <c r="HNK53" s="762">
        <f t="shared" ref="HNK53:HNK54" si="2888">HNI53*(1+3.5%)</f>
        <v>5.0902439469564064E+47</v>
      </c>
      <c r="HNM53" s="762">
        <f t="shared" ref="HNM53:HNM54" si="2889">HNK53*(1+3.5%)</f>
        <v>5.2684024850998802E+47</v>
      </c>
      <c r="HNO53" s="762">
        <f t="shared" ref="HNO53:HNO54" si="2890">HNM53*(1+3.5%)</f>
        <v>5.4527965720783753E+47</v>
      </c>
      <c r="HNQ53" s="762">
        <f t="shared" ref="HNQ53:HNQ54" si="2891">HNO53*(1+3.5%)</f>
        <v>5.6436444521011184E+47</v>
      </c>
      <c r="HNS53" s="762">
        <f t="shared" ref="HNS53:HNS54" si="2892">HNQ53*(1+3.5%)</f>
        <v>5.8411720079246573E+47</v>
      </c>
      <c r="HNU53" s="762">
        <f t="shared" ref="HNU53:HNU54" si="2893">HNS53*(1+3.5%)</f>
        <v>6.0456130282020196E+47</v>
      </c>
      <c r="HNW53" s="762">
        <f t="shared" ref="HNW53:HNW54" si="2894">HNU53*(1+3.5%)</f>
        <v>6.2572094841890896E+47</v>
      </c>
      <c r="HNY53" s="762">
        <f t="shared" ref="HNY53:HNY54" si="2895">HNW53*(1+3.5%)</f>
        <v>6.4762118161357076E+47</v>
      </c>
      <c r="HOA53" s="762">
        <f t="shared" ref="HOA53:HOA54" si="2896">HNY53*(1+3.5%)</f>
        <v>6.702879229700457E+47</v>
      </c>
      <c r="HOC53" s="762">
        <f t="shared" ref="HOC53:HOC54" si="2897">HOA53*(1+3.5%)</f>
        <v>6.9374800027399726E+47</v>
      </c>
      <c r="HOE53" s="762">
        <f t="shared" ref="HOE53:HOE54" si="2898">HOC53*(1+3.5%)</f>
        <v>7.1802918028358708E+47</v>
      </c>
      <c r="HOG53" s="762">
        <f t="shared" ref="HOG53:HOG54" si="2899">HOE53*(1+3.5%)</f>
        <v>7.4316020159351256E+47</v>
      </c>
      <c r="HOI53" s="762">
        <f t="shared" ref="HOI53:HOI54" si="2900">HOG53*(1+3.5%)</f>
        <v>7.6917080864928539E+47</v>
      </c>
      <c r="HOK53" s="762">
        <f t="shared" ref="HOK53:HOK54" si="2901">HOI53*(1+3.5%)</f>
        <v>7.9609178695201025E+47</v>
      </c>
      <c r="HOM53" s="762">
        <f t="shared" ref="HOM53:HOM54" si="2902">HOK53*(1+3.5%)</f>
        <v>8.2395499949533053E+47</v>
      </c>
      <c r="HOO53" s="762">
        <f t="shared" ref="HOO53:HOO54" si="2903">HOM53*(1+3.5%)</f>
        <v>8.5279342447766707E+47</v>
      </c>
      <c r="HOQ53" s="762">
        <f t="shared" ref="HOQ53:HOQ54" si="2904">HOO53*(1+3.5%)</f>
        <v>8.8264119433438537E+47</v>
      </c>
      <c r="HOS53" s="762">
        <f t="shared" ref="HOS53:HOS54" si="2905">HOQ53*(1+3.5%)</f>
        <v>9.1353363613608881E+47</v>
      </c>
      <c r="HOU53" s="762">
        <f t="shared" ref="HOU53:HOU54" si="2906">HOS53*(1+3.5%)</f>
        <v>9.4550731340085191E+47</v>
      </c>
      <c r="HOW53" s="762">
        <f t="shared" ref="HOW53:HOW54" si="2907">HOU53*(1+3.5%)</f>
        <v>9.7860006936988162E+47</v>
      </c>
      <c r="HOY53" s="762">
        <f t="shared" ref="HOY53:HOY54" si="2908">HOW53*(1+3.5%)</f>
        <v>1.0128510717978274E+48</v>
      </c>
      <c r="HPA53" s="762">
        <f t="shared" ref="HPA53:HPA54" si="2909">HOY53*(1+3.5%)</f>
        <v>1.0483008593107512E+48</v>
      </c>
      <c r="HPC53" s="762">
        <f t="shared" ref="HPC53:HPC54" si="2910">HPA53*(1+3.5%)</f>
        <v>1.0849913893866273E+48</v>
      </c>
      <c r="HPE53" s="762">
        <f t="shared" ref="HPE53:HPE54" si="2911">HPC53*(1+3.5%)</f>
        <v>1.1229660880151591E+48</v>
      </c>
      <c r="HPG53" s="762">
        <f t="shared" ref="HPG53:HPG54" si="2912">HPE53*(1+3.5%)</f>
        <v>1.1622699010956897E+48</v>
      </c>
      <c r="HPI53" s="762">
        <f t="shared" ref="HPI53:HPI54" si="2913">HPG53*(1+3.5%)</f>
        <v>1.2029493476340388E+48</v>
      </c>
      <c r="HPK53" s="762">
        <f t="shared" ref="HPK53:HPK54" si="2914">HPI53*(1+3.5%)</f>
        <v>1.2450525748012301E+48</v>
      </c>
      <c r="HPM53" s="762">
        <f t="shared" ref="HPM53:HPM54" si="2915">HPK53*(1+3.5%)</f>
        <v>1.2886294149192731E+48</v>
      </c>
      <c r="HPO53" s="762">
        <f t="shared" ref="HPO53:HPO54" si="2916">HPM53*(1+3.5%)</f>
        <v>1.3337314444414475E+48</v>
      </c>
      <c r="HPQ53" s="762">
        <f t="shared" ref="HPQ53:HPQ54" si="2917">HPO53*(1+3.5%)</f>
        <v>1.380412044996898E+48</v>
      </c>
      <c r="HPS53" s="762">
        <f t="shared" ref="HPS53:HPS54" si="2918">HPQ53*(1+3.5%)</f>
        <v>1.4287264665717893E+48</v>
      </c>
      <c r="HPU53" s="762">
        <f t="shared" ref="HPU53:HPU54" si="2919">HPS53*(1+3.5%)</f>
        <v>1.4787318929018019E+48</v>
      </c>
      <c r="HPW53" s="762">
        <f t="shared" ref="HPW53:HPW54" si="2920">HPU53*(1+3.5%)</f>
        <v>1.530487509153365E+48</v>
      </c>
      <c r="HPY53" s="762">
        <f t="shared" ref="HPY53:HPY54" si="2921">HPW53*(1+3.5%)</f>
        <v>1.5840545719737326E+48</v>
      </c>
      <c r="HQA53" s="762">
        <f t="shared" ref="HQA53:HQA54" si="2922">HPY53*(1+3.5%)</f>
        <v>1.6394964819928132E+48</v>
      </c>
      <c r="HQC53" s="762">
        <f t="shared" ref="HQC53:HQC54" si="2923">HQA53*(1+3.5%)</f>
        <v>1.6968788588625615E+48</v>
      </c>
      <c r="HQE53" s="762">
        <f t="shared" ref="HQE53:HQE54" si="2924">HQC53*(1+3.5%)</f>
        <v>1.7562696189227509E+48</v>
      </c>
      <c r="HQG53" s="762">
        <f t="shared" ref="HQG53:HQG54" si="2925">HQE53*(1+3.5%)</f>
        <v>1.817739055585047E+48</v>
      </c>
      <c r="HQI53" s="762">
        <f t="shared" ref="HQI53:HQI54" si="2926">HQG53*(1+3.5%)</f>
        <v>1.8813599225305236E+48</v>
      </c>
      <c r="HQK53" s="762">
        <f t="shared" ref="HQK53:HQK54" si="2927">HQI53*(1+3.5%)</f>
        <v>1.9472075198190916E+48</v>
      </c>
      <c r="HQM53" s="762">
        <f t="shared" ref="HQM53:HQM54" si="2928">HQK53*(1+3.5%)</f>
        <v>2.0153597830127598E+48</v>
      </c>
      <c r="HQO53" s="762">
        <f t="shared" ref="HQO53:HQO54" si="2929">HQM53*(1+3.5%)</f>
        <v>2.0858973754182064E+48</v>
      </c>
      <c r="HQQ53" s="762">
        <f t="shared" ref="HQQ53:HQQ54" si="2930">HQO53*(1+3.5%)</f>
        <v>2.1589037835578435E+48</v>
      </c>
      <c r="HQS53" s="762">
        <f t="shared" ref="HQS53:HQS54" si="2931">HQQ53*(1+3.5%)</f>
        <v>2.234465415982368E+48</v>
      </c>
      <c r="HQU53" s="762">
        <f t="shared" ref="HQU53:HQU54" si="2932">HQS53*(1+3.5%)</f>
        <v>2.3126717055417505E+48</v>
      </c>
      <c r="HQW53" s="762">
        <f t="shared" ref="HQW53:HQW54" si="2933">HQU53*(1+3.5%)</f>
        <v>2.3936152152357116E+48</v>
      </c>
      <c r="HQY53" s="762">
        <f t="shared" ref="HQY53:HQY54" si="2934">HQW53*(1+3.5%)</f>
        <v>2.4773917477689612E+48</v>
      </c>
      <c r="HRA53" s="762">
        <f t="shared" ref="HRA53:HRA54" si="2935">HQY53*(1+3.5%)</f>
        <v>2.5641004589408745E+48</v>
      </c>
      <c r="HRC53" s="762">
        <f t="shared" ref="HRC53:HRC54" si="2936">HRA53*(1+3.5%)</f>
        <v>2.6538439750038048E+48</v>
      </c>
      <c r="HRE53" s="762">
        <f t="shared" ref="HRE53:HRE54" si="2937">HRC53*(1+3.5%)</f>
        <v>2.7467285141289377E+48</v>
      </c>
      <c r="HRG53" s="762">
        <f t="shared" ref="HRG53:HRG54" si="2938">HRE53*(1+3.5%)</f>
        <v>2.8428640121234502E+48</v>
      </c>
      <c r="HRI53" s="762">
        <f t="shared" ref="HRI53:HRI54" si="2939">HRG53*(1+3.5%)</f>
        <v>2.9423642525477707E+48</v>
      </c>
      <c r="HRK53" s="762">
        <f t="shared" ref="HRK53:HRK54" si="2940">HRI53*(1+3.5%)</f>
        <v>3.0453470013869427E+48</v>
      </c>
      <c r="HRM53" s="762">
        <f t="shared" ref="HRM53:HRM54" si="2941">HRK53*(1+3.5%)</f>
        <v>3.1519341464354852E+48</v>
      </c>
      <c r="HRO53" s="762">
        <f t="shared" ref="HRO53:HRO54" si="2942">HRM53*(1+3.5%)</f>
        <v>3.262251841560727E+48</v>
      </c>
      <c r="HRQ53" s="762">
        <f t="shared" ref="HRQ53:HRQ54" si="2943">HRO53*(1+3.5%)</f>
        <v>3.3764306560153519E+48</v>
      </c>
      <c r="HRS53" s="762">
        <f t="shared" ref="HRS53:HRS54" si="2944">HRQ53*(1+3.5%)</f>
        <v>3.4946057289758892E+48</v>
      </c>
      <c r="HRU53" s="762">
        <f t="shared" ref="HRU53:HRU54" si="2945">HRS53*(1+3.5%)</f>
        <v>3.6169169294900448E+48</v>
      </c>
      <c r="HRW53" s="762">
        <f t="shared" ref="HRW53:HRW54" si="2946">HRU53*(1+3.5%)</f>
        <v>3.7435090220221961E+48</v>
      </c>
      <c r="HRY53" s="762">
        <f t="shared" ref="HRY53:HRY54" si="2947">HRW53*(1+3.5%)</f>
        <v>3.8745318377929729E+48</v>
      </c>
      <c r="HSA53" s="762">
        <f t="shared" ref="HSA53:HSA54" si="2948">HRY53*(1+3.5%)</f>
        <v>4.0101404521157266E+48</v>
      </c>
      <c r="HSC53" s="762">
        <f t="shared" ref="HSC53:HSC54" si="2949">HSA53*(1+3.5%)</f>
        <v>4.1504953679397765E+48</v>
      </c>
      <c r="HSE53" s="762">
        <f t="shared" ref="HSE53:HSE54" si="2950">HSC53*(1+3.5%)</f>
        <v>4.2957627058176683E+48</v>
      </c>
      <c r="HSG53" s="762">
        <f t="shared" ref="HSG53:HSG54" si="2951">HSE53*(1+3.5%)</f>
        <v>4.4461144005212866E+48</v>
      </c>
      <c r="HSI53" s="762">
        <f t="shared" ref="HSI53:HSI54" si="2952">HSG53*(1+3.5%)</f>
        <v>4.601728404539531E+48</v>
      </c>
      <c r="HSK53" s="762">
        <f t="shared" ref="HSK53:HSK54" si="2953">HSI53*(1+3.5%)</f>
        <v>4.7627888986984142E+48</v>
      </c>
      <c r="HSM53" s="762">
        <f t="shared" ref="HSM53:HSM54" si="2954">HSK53*(1+3.5%)</f>
        <v>4.9294865101528583E+48</v>
      </c>
      <c r="HSO53" s="762">
        <f t="shared" ref="HSO53:HSO54" si="2955">HSM53*(1+3.5%)</f>
        <v>5.1020185380082077E+48</v>
      </c>
      <c r="HSQ53" s="762">
        <f t="shared" ref="HSQ53:HSQ54" si="2956">HSO53*(1+3.5%)</f>
        <v>5.2805891868384948E+48</v>
      </c>
      <c r="HSS53" s="762">
        <f t="shared" ref="HSS53:HSS54" si="2957">HSQ53*(1+3.5%)</f>
        <v>5.4654098083778417E+48</v>
      </c>
      <c r="HSU53" s="762">
        <f t="shared" ref="HSU53:HSU54" si="2958">HSS53*(1+3.5%)</f>
        <v>5.6566991516710658E+48</v>
      </c>
      <c r="HSW53" s="762">
        <f t="shared" ref="HSW53:HSW54" si="2959">HSU53*(1+3.5%)</f>
        <v>5.8546836219795524E+48</v>
      </c>
      <c r="HSY53" s="762">
        <f t="shared" ref="HSY53:HSY54" si="2960">HSW53*(1+3.5%)</f>
        <v>6.0595975487488366E+48</v>
      </c>
      <c r="HTA53" s="762">
        <f t="shared" ref="HTA53:HTA54" si="2961">HSY53*(1+3.5%)</f>
        <v>6.2716834629550455E+48</v>
      </c>
      <c r="HTC53" s="762">
        <f t="shared" ref="HTC53:HTC54" si="2962">HTA53*(1+3.5%)</f>
        <v>6.4911923841584721E+48</v>
      </c>
      <c r="HTE53" s="762">
        <f t="shared" ref="HTE53:HTE54" si="2963">HTC53*(1+3.5%)</f>
        <v>6.718384117604018E+48</v>
      </c>
      <c r="HTG53" s="762">
        <f t="shared" ref="HTG53:HTG54" si="2964">HTE53*(1+3.5%)</f>
        <v>6.9535275617201577E+48</v>
      </c>
      <c r="HTI53" s="762">
        <f t="shared" ref="HTI53:HTI54" si="2965">HTG53*(1+3.5%)</f>
        <v>7.1969010263803627E+48</v>
      </c>
      <c r="HTK53" s="762">
        <f t="shared" ref="HTK53:HTK54" si="2966">HTI53*(1+3.5%)</f>
        <v>7.4487925623036748E+48</v>
      </c>
      <c r="HTM53" s="762">
        <f t="shared" ref="HTM53:HTM54" si="2967">HTK53*(1+3.5%)</f>
        <v>7.7095003019843034E+48</v>
      </c>
      <c r="HTO53" s="762">
        <f t="shared" ref="HTO53:HTO54" si="2968">HTM53*(1+3.5%)</f>
        <v>7.9793328125537539E+48</v>
      </c>
      <c r="HTQ53" s="762">
        <f t="shared" ref="HTQ53:HTQ54" si="2969">HTO53*(1+3.5%)</f>
        <v>8.2586094609931346E+48</v>
      </c>
      <c r="HTS53" s="762">
        <f t="shared" ref="HTS53:HTS54" si="2970">HTQ53*(1+3.5%)</f>
        <v>8.5476607921278934E+48</v>
      </c>
      <c r="HTU53" s="762">
        <f t="shared" ref="HTU53:HTU54" si="2971">HTS53*(1+3.5%)</f>
        <v>8.8468289198523688E+48</v>
      </c>
      <c r="HTW53" s="762">
        <f t="shared" ref="HTW53:HTW54" si="2972">HTU53*(1+3.5%)</f>
        <v>9.1564679320472014E+48</v>
      </c>
      <c r="HTY53" s="762">
        <f t="shared" ref="HTY53:HTY54" si="2973">HTW53*(1+3.5%)</f>
        <v>9.4769443096688528E+48</v>
      </c>
      <c r="HUA53" s="762">
        <f t="shared" ref="HUA53:HUA54" si="2974">HTY53*(1+3.5%)</f>
        <v>9.808637360507262E+48</v>
      </c>
      <c r="HUC53" s="762">
        <f t="shared" ref="HUC53:HUC54" si="2975">HUA53*(1+3.5%)</f>
        <v>1.0151939668125016E+49</v>
      </c>
      <c r="HUE53" s="762">
        <f t="shared" ref="HUE53:HUE54" si="2976">HUC53*(1+3.5%)</f>
        <v>1.0507257556509391E+49</v>
      </c>
      <c r="HUG53" s="762">
        <f t="shared" ref="HUG53:HUG54" si="2977">HUE53*(1+3.5%)</f>
        <v>1.0875011570987218E+49</v>
      </c>
      <c r="HUI53" s="762">
        <f t="shared" ref="HUI53:HUI54" si="2978">HUG53*(1+3.5%)</f>
        <v>1.1255636975971771E+49</v>
      </c>
      <c r="HUK53" s="762">
        <f t="shared" ref="HUK53:HUK54" si="2979">HUI53*(1+3.5%)</f>
        <v>1.1649584270130781E+49</v>
      </c>
      <c r="HUM53" s="762">
        <f t="shared" ref="HUM53:HUM54" si="2980">HUK53*(1+3.5%)</f>
        <v>1.2057319719585358E+49</v>
      </c>
      <c r="HUO53" s="762">
        <f t="shared" ref="HUO53:HUO54" si="2981">HUM53*(1+3.5%)</f>
        <v>1.2479325909770845E+49</v>
      </c>
      <c r="HUQ53" s="762">
        <f t="shared" ref="HUQ53:HUQ54" si="2982">HUO53*(1+3.5%)</f>
        <v>1.2916102316612824E+49</v>
      </c>
      <c r="HUS53" s="762">
        <f t="shared" ref="HUS53:HUS54" si="2983">HUQ53*(1+3.5%)</f>
        <v>1.3368165897694271E+49</v>
      </c>
      <c r="HUU53" s="762">
        <f t="shared" ref="HUU53:HUU54" si="2984">HUS53*(1+3.5%)</f>
        <v>1.3836051704113569E+49</v>
      </c>
      <c r="HUW53" s="762">
        <f t="shared" ref="HUW53:HUW54" si="2985">HUU53*(1+3.5%)</f>
        <v>1.4320313513757542E+49</v>
      </c>
      <c r="HUY53" s="762">
        <f t="shared" ref="HUY53:HUY54" si="2986">HUW53*(1+3.5%)</f>
        <v>1.4821524486739054E+49</v>
      </c>
      <c r="HVA53" s="762">
        <f t="shared" ref="HVA53:HVA54" si="2987">HUY53*(1+3.5%)</f>
        <v>1.5340277843774918E+49</v>
      </c>
      <c r="HVC53" s="762">
        <f t="shared" ref="HVC53:HVC54" si="2988">HVA53*(1+3.5%)</f>
        <v>1.587718756830704E+49</v>
      </c>
      <c r="HVE53" s="762">
        <f t="shared" ref="HVE53:HVE54" si="2989">HVC53*(1+3.5%)</f>
        <v>1.6432889133197786E+49</v>
      </c>
      <c r="HVG53" s="762">
        <f t="shared" ref="HVG53:HVG54" si="2990">HVE53*(1+3.5%)</f>
        <v>1.7008040252859707E+49</v>
      </c>
      <c r="HVI53" s="762">
        <f t="shared" ref="HVI53:HVI54" si="2991">HVG53*(1+3.5%)</f>
        <v>1.7603321661709795E+49</v>
      </c>
      <c r="HVK53" s="762">
        <f t="shared" ref="HVK53:HVK54" si="2992">HVI53*(1+3.5%)</f>
        <v>1.8219437919869636E+49</v>
      </c>
      <c r="HVM53" s="762">
        <f t="shared" ref="HVM53:HVM54" si="2993">HVK53*(1+3.5%)</f>
        <v>1.8857118247065072E+49</v>
      </c>
      <c r="HVO53" s="762">
        <f t="shared" ref="HVO53:HVO54" si="2994">HVM53*(1+3.5%)</f>
        <v>1.9517117385712347E+49</v>
      </c>
      <c r="HVQ53" s="762">
        <f t="shared" ref="HVQ53:HVQ54" si="2995">HVO53*(1+3.5%)</f>
        <v>2.0200216494212277E+49</v>
      </c>
      <c r="HVS53" s="762">
        <f t="shared" ref="HVS53:HVS54" si="2996">HVQ53*(1+3.5%)</f>
        <v>2.0907224071509705E+49</v>
      </c>
      <c r="HVU53" s="762">
        <f t="shared" ref="HVU53:HVU54" si="2997">HVS53*(1+3.5%)</f>
        <v>2.1638976914012544E+49</v>
      </c>
      <c r="HVW53" s="762">
        <f t="shared" ref="HVW53:HVW54" si="2998">HVU53*(1+3.5%)</f>
        <v>2.2396341106002981E+49</v>
      </c>
      <c r="HVY53" s="762">
        <f t="shared" ref="HVY53:HVY54" si="2999">HVW53*(1+3.5%)</f>
        <v>2.3180213044713085E+49</v>
      </c>
      <c r="HWA53" s="762">
        <f t="shared" ref="HWA53:HWA54" si="3000">HVY53*(1+3.5%)</f>
        <v>2.3991520501278043E+49</v>
      </c>
      <c r="HWC53" s="762">
        <f t="shared" ref="HWC53:HWC54" si="3001">HWA53*(1+3.5%)</f>
        <v>2.483122371882277E+49</v>
      </c>
      <c r="HWE53" s="762">
        <f t="shared" ref="HWE53:HWE54" si="3002">HWC53*(1+3.5%)</f>
        <v>2.5700316548981564E+49</v>
      </c>
      <c r="HWG53" s="762">
        <f t="shared" ref="HWG53:HWG54" si="3003">HWE53*(1+3.5%)</f>
        <v>2.6599827628195916E+49</v>
      </c>
      <c r="HWI53" s="762">
        <f t="shared" ref="HWI53:HWI54" si="3004">HWG53*(1+3.5%)</f>
        <v>2.7530821595182773E+49</v>
      </c>
      <c r="HWK53" s="762">
        <f t="shared" ref="HWK53:HWK54" si="3005">HWI53*(1+3.5%)</f>
        <v>2.8494400351014168E+49</v>
      </c>
      <c r="HWM53" s="762">
        <f t="shared" ref="HWM53:HWM54" si="3006">HWK53*(1+3.5%)</f>
        <v>2.9491704363299663E+49</v>
      </c>
      <c r="HWO53" s="762">
        <f t="shared" ref="HWO53:HWO54" si="3007">HWM53*(1+3.5%)</f>
        <v>3.0523914016015146E+49</v>
      </c>
      <c r="HWQ53" s="762">
        <f t="shared" ref="HWQ53:HWQ54" si="3008">HWO53*(1+3.5%)</f>
        <v>3.1592251006575672E+49</v>
      </c>
      <c r="HWS53" s="762">
        <f t="shared" ref="HWS53:HWS54" si="3009">HWQ53*(1+3.5%)</f>
        <v>3.2697979791805818E+49</v>
      </c>
      <c r="HWU53" s="762">
        <f t="shared" ref="HWU53:HWU54" si="3010">HWS53*(1+3.5%)</f>
        <v>3.3842409084519019E+49</v>
      </c>
      <c r="HWW53" s="762">
        <f t="shared" ref="HWW53:HWW54" si="3011">HWU53*(1+3.5%)</f>
        <v>3.5026893402477183E+49</v>
      </c>
      <c r="HWY53" s="762">
        <f t="shared" ref="HWY53:HWY54" si="3012">HWW53*(1+3.5%)</f>
        <v>3.625283467156388E+49</v>
      </c>
      <c r="HXA53" s="762">
        <f t="shared" ref="HXA53:HXA54" si="3013">HWY53*(1+3.5%)</f>
        <v>3.7521683885068614E+49</v>
      </c>
      <c r="HXC53" s="762">
        <f t="shared" ref="HXC53:HXC54" si="3014">HXA53*(1+3.5%)</f>
        <v>3.8834942821046012E+49</v>
      </c>
      <c r="HXE53" s="762">
        <f t="shared" ref="HXE53:HXE54" si="3015">HXC53*(1+3.5%)</f>
        <v>4.0194165819782621E+49</v>
      </c>
      <c r="HXG53" s="762">
        <f t="shared" ref="HXG53:HXG54" si="3016">HXE53*(1+3.5%)</f>
        <v>4.1600961623475011E+49</v>
      </c>
      <c r="HXI53" s="762">
        <f t="shared" ref="HXI53:HXI54" si="3017">HXG53*(1+3.5%)</f>
        <v>4.3056995280296632E+49</v>
      </c>
      <c r="HXK53" s="762">
        <f t="shared" ref="HXK53:HXK54" si="3018">HXI53*(1+3.5%)</f>
        <v>4.4563990115107009E+49</v>
      </c>
      <c r="HXM53" s="762">
        <f t="shared" ref="HXM53:HXM54" si="3019">HXK53*(1+3.5%)</f>
        <v>4.612372976913575E+49</v>
      </c>
      <c r="HXO53" s="762">
        <f t="shared" ref="HXO53:HXO54" si="3020">HXM53*(1+3.5%)</f>
        <v>4.7738060311055495E+49</v>
      </c>
      <c r="HXQ53" s="762">
        <f t="shared" ref="HXQ53:HXQ54" si="3021">HXO53*(1+3.5%)</f>
        <v>4.9408892421942428E+49</v>
      </c>
      <c r="HXS53" s="762">
        <f t="shared" ref="HXS53:HXS54" si="3022">HXQ53*(1+3.5%)</f>
        <v>5.1138203656710409E+49</v>
      </c>
      <c r="HXU53" s="762">
        <f t="shared" ref="HXU53:HXU54" si="3023">HXS53*(1+3.5%)</f>
        <v>5.2928040784695274E+49</v>
      </c>
      <c r="HXW53" s="762">
        <f t="shared" ref="HXW53:HXW54" si="3024">HXU53*(1+3.5%)</f>
        <v>5.4780522212159602E+49</v>
      </c>
      <c r="HXY53" s="762">
        <f t="shared" ref="HXY53:HXY54" si="3025">HXW53*(1+3.5%)</f>
        <v>5.6697840489585183E+49</v>
      </c>
      <c r="HYA53" s="762">
        <f t="shared" ref="HYA53:HYA54" si="3026">HXY53*(1+3.5%)</f>
        <v>5.8682264906720659E+49</v>
      </c>
      <c r="HYC53" s="762">
        <f t="shared" ref="HYC53:HYC54" si="3027">HYA53*(1+3.5%)</f>
        <v>6.0736144178455874E+49</v>
      </c>
      <c r="HYE53" s="762">
        <f t="shared" ref="HYE53:HYE54" si="3028">HYC53*(1+3.5%)</f>
        <v>6.2861909224701828E+49</v>
      </c>
      <c r="HYG53" s="762">
        <f t="shared" ref="HYG53:HYG54" si="3029">HYE53*(1+3.5%)</f>
        <v>6.5062076047566386E+49</v>
      </c>
      <c r="HYI53" s="762">
        <f t="shared" ref="HYI53:HYI54" si="3030">HYG53*(1+3.5%)</f>
        <v>6.7339248709231206E+49</v>
      </c>
      <c r="HYK53" s="762">
        <f t="shared" ref="HYK53:HYK54" si="3031">HYI53*(1+3.5%)</f>
        <v>6.9696122414054289E+49</v>
      </c>
      <c r="HYM53" s="762">
        <f t="shared" ref="HYM53:HYM54" si="3032">HYK53*(1+3.5%)</f>
        <v>7.2135486698546182E+49</v>
      </c>
      <c r="HYO53" s="762">
        <f t="shared" ref="HYO53:HYO54" si="3033">HYM53*(1+3.5%)</f>
        <v>7.4660228732995297E+49</v>
      </c>
      <c r="HYQ53" s="762">
        <f t="shared" ref="HYQ53:HYQ54" si="3034">HYO53*(1+3.5%)</f>
        <v>7.7273336738650123E+49</v>
      </c>
      <c r="HYS53" s="762">
        <f t="shared" ref="HYS53:HYS54" si="3035">HYQ53*(1+3.5%)</f>
        <v>7.9977903524502866E+49</v>
      </c>
      <c r="HYU53" s="762">
        <f t="shared" ref="HYU53:HYU54" si="3036">HYS53*(1+3.5%)</f>
        <v>8.277713014786046E+49</v>
      </c>
      <c r="HYW53" s="762">
        <f t="shared" ref="HYW53:HYW54" si="3037">HYU53*(1+3.5%)</f>
        <v>8.5674329703035568E+49</v>
      </c>
      <c r="HYY53" s="762">
        <f t="shared" ref="HYY53:HYY54" si="3038">HYW53*(1+3.5%)</f>
        <v>8.8672931242641805E+49</v>
      </c>
      <c r="HZA53" s="762">
        <f t="shared" ref="HZA53:HZA54" si="3039">HYY53*(1+3.5%)</f>
        <v>9.1776483836134257E+49</v>
      </c>
      <c r="HZC53" s="762">
        <f t="shared" ref="HZC53:HZC54" si="3040">HZA53*(1+3.5%)</f>
        <v>9.4988660770398939E+49</v>
      </c>
      <c r="HZE53" s="762">
        <f t="shared" ref="HZE53:HZE54" si="3041">HZC53*(1+3.5%)</f>
        <v>9.8313263897362894E+49</v>
      </c>
      <c r="HZG53" s="762">
        <f t="shared" ref="HZG53:HZG54" si="3042">HZE53*(1+3.5%)</f>
        <v>1.0175422813377058E+50</v>
      </c>
      <c r="HZI53" s="762">
        <f t="shared" ref="HZI53:HZI54" si="3043">HZG53*(1+3.5%)</f>
        <v>1.0531562611845255E+50</v>
      </c>
      <c r="HZK53" s="762">
        <f t="shared" ref="HZK53:HZK54" si="3044">HZI53*(1+3.5%)</f>
        <v>1.0900167303259839E+50</v>
      </c>
      <c r="HZM53" s="762">
        <f t="shared" ref="HZM53:HZM54" si="3045">HZK53*(1+3.5%)</f>
        <v>1.1281673158873932E+50</v>
      </c>
      <c r="HZO53" s="762">
        <f t="shared" ref="HZO53:HZO54" si="3046">HZM53*(1+3.5%)</f>
        <v>1.167653171943452E+50</v>
      </c>
      <c r="HZQ53" s="762">
        <f t="shared" ref="HZQ53:HZQ54" si="3047">HZO53*(1+3.5%)</f>
        <v>1.2085210329614727E+50</v>
      </c>
      <c r="HZS53" s="762">
        <f t="shared" ref="HZS53:HZS54" si="3048">HZQ53*(1+3.5%)</f>
        <v>1.2508192691151241E+50</v>
      </c>
      <c r="HZU53" s="762">
        <f t="shared" ref="HZU53:HZU54" si="3049">HZS53*(1+3.5%)</f>
        <v>1.2945979435341534E+50</v>
      </c>
      <c r="HZW53" s="762">
        <f t="shared" ref="HZW53:HZW54" si="3050">HZU53*(1+3.5%)</f>
        <v>1.3399088715578488E+50</v>
      </c>
      <c r="HZY53" s="762">
        <f t="shared" ref="HZY53:HZY54" si="3051">HZW53*(1+3.5%)</f>
        <v>1.3868056820623733E+50</v>
      </c>
      <c r="IAA53" s="762">
        <f t="shared" ref="IAA53:IAA54" si="3052">HZY53*(1+3.5%)</f>
        <v>1.4353438809345563E+50</v>
      </c>
      <c r="IAC53" s="762">
        <f t="shared" ref="IAC53:IAC54" si="3053">IAA53*(1+3.5%)</f>
        <v>1.4855809167672657E+50</v>
      </c>
      <c r="IAE53" s="762">
        <f t="shared" ref="IAE53:IAE54" si="3054">IAC53*(1+3.5%)</f>
        <v>1.5375762488541198E+50</v>
      </c>
      <c r="IAG53" s="762">
        <f t="shared" ref="IAG53:IAG54" si="3055">IAE53*(1+3.5%)</f>
        <v>1.5913914175640138E+50</v>
      </c>
      <c r="IAI53" s="762">
        <f t="shared" ref="IAI53:IAI54" si="3056">IAG53*(1+3.5%)</f>
        <v>1.6470901171787543E+50</v>
      </c>
      <c r="IAK53" s="762">
        <f t="shared" ref="IAK53:IAK54" si="3057">IAI53*(1+3.5%)</f>
        <v>1.7047382712800105E+50</v>
      </c>
      <c r="IAM53" s="762">
        <f t="shared" ref="IAM53:IAM54" si="3058">IAK53*(1+3.5%)</f>
        <v>1.7644041107748108E+50</v>
      </c>
      <c r="IAO53" s="762">
        <f t="shared" ref="IAO53:IAO54" si="3059">IAM53*(1+3.5%)</f>
        <v>1.8261582546519289E+50</v>
      </c>
      <c r="IAQ53" s="762">
        <f t="shared" ref="IAQ53:IAQ54" si="3060">IAO53*(1+3.5%)</f>
        <v>1.8900737935647464E+50</v>
      </c>
      <c r="IAS53" s="762">
        <f t="shared" ref="IAS53:IAS54" si="3061">IAQ53*(1+3.5%)</f>
        <v>1.9562263763395123E+50</v>
      </c>
      <c r="IAU53" s="762">
        <f t="shared" ref="IAU53:IAU54" si="3062">IAS53*(1+3.5%)</f>
        <v>2.024694299511395E+50</v>
      </c>
      <c r="IAW53" s="762">
        <f t="shared" ref="IAW53:IAW54" si="3063">IAU53*(1+3.5%)</f>
        <v>2.0955585999942938E+50</v>
      </c>
      <c r="IAY53" s="762">
        <f t="shared" ref="IAY53:IAY54" si="3064">IAW53*(1+3.5%)</f>
        <v>2.168903150994094E+50</v>
      </c>
      <c r="IBA53" s="762">
        <f t="shared" ref="IBA53:IBA54" si="3065">IAY53*(1+3.5%)</f>
        <v>2.2448147612788869E+50</v>
      </c>
      <c r="IBC53" s="762">
        <f t="shared" ref="IBC53:IBC54" si="3066">IBA53*(1+3.5%)</f>
        <v>2.3233832779236478E+50</v>
      </c>
      <c r="IBE53" s="762">
        <f t="shared" ref="IBE53:IBE54" si="3067">IBC53*(1+3.5%)</f>
        <v>2.4047016926509753E+50</v>
      </c>
      <c r="IBG53" s="762">
        <f t="shared" ref="IBG53:IBG54" si="3068">IBE53*(1+3.5%)</f>
        <v>2.4888662518937593E+50</v>
      </c>
      <c r="IBI53" s="762">
        <f t="shared" ref="IBI53:IBI54" si="3069">IBG53*(1+3.5%)</f>
        <v>2.5759765707100407E+50</v>
      </c>
      <c r="IBK53" s="762">
        <f t="shared" ref="IBK53:IBK54" si="3070">IBI53*(1+3.5%)</f>
        <v>2.6661357506848919E+50</v>
      </c>
      <c r="IBM53" s="762">
        <f t="shared" ref="IBM53:IBM54" si="3071">IBK53*(1+3.5%)</f>
        <v>2.7594505019588631E+50</v>
      </c>
      <c r="IBO53" s="762">
        <f t="shared" ref="IBO53:IBO54" si="3072">IBM53*(1+3.5%)</f>
        <v>2.8560312695274232E+50</v>
      </c>
      <c r="IBQ53" s="762">
        <f t="shared" ref="IBQ53:IBQ54" si="3073">IBO53*(1+3.5%)</f>
        <v>2.9559923639608828E+50</v>
      </c>
      <c r="IBS53" s="762">
        <f t="shared" ref="IBS53:IBS54" si="3074">IBQ53*(1+3.5%)</f>
        <v>3.0594520966995136E+50</v>
      </c>
      <c r="IBU53" s="762">
        <f t="shared" ref="IBU53:IBU54" si="3075">IBS53*(1+3.5%)</f>
        <v>3.1665329200839962E+50</v>
      </c>
      <c r="IBW53" s="762">
        <f t="shared" ref="IBW53:IBW54" si="3076">IBU53*(1+3.5%)</f>
        <v>3.2773615722869359E+50</v>
      </c>
      <c r="IBY53" s="762">
        <f t="shared" ref="IBY53:IBY54" si="3077">IBW53*(1+3.5%)</f>
        <v>3.3920692273169785E+50</v>
      </c>
      <c r="ICA53" s="762">
        <f t="shared" ref="ICA53:ICA54" si="3078">IBY53*(1+3.5%)</f>
        <v>3.5107916502730724E+50</v>
      </c>
      <c r="ICC53" s="762">
        <f t="shared" ref="ICC53:ICC54" si="3079">ICA53*(1+3.5%)</f>
        <v>3.6336693580326297E+50</v>
      </c>
      <c r="ICE53" s="762">
        <f t="shared" ref="ICE53:ICE54" si="3080">ICC53*(1+3.5%)</f>
        <v>3.7608477855637711E+50</v>
      </c>
      <c r="ICG53" s="762">
        <f t="shared" ref="ICG53:ICG54" si="3081">ICE53*(1+3.5%)</f>
        <v>3.8924774580585024E+50</v>
      </c>
      <c r="ICI53" s="762">
        <f t="shared" ref="ICI53:ICI54" si="3082">ICG53*(1+3.5%)</f>
        <v>4.02871416909055E+50</v>
      </c>
      <c r="ICK53" s="762">
        <f t="shared" ref="ICK53:ICK54" si="3083">ICI53*(1+3.5%)</f>
        <v>4.1697191650087189E+50</v>
      </c>
      <c r="ICM53" s="762">
        <f t="shared" ref="ICM53:ICM54" si="3084">ICK53*(1+3.5%)</f>
        <v>4.3156593357840241E+50</v>
      </c>
      <c r="ICO53" s="762">
        <f t="shared" ref="ICO53:ICO54" si="3085">ICM53*(1+3.5%)</f>
        <v>4.4667074125364649E+50</v>
      </c>
      <c r="ICQ53" s="762">
        <f t="shared" ref="ICQ53:ICQ54" si="3086">ICO53*(1+3.5%)</f>
        <v>4.6230421719752408E+50</v>
      </c>
      <c r="ICS53" s="762">
        <f t="shared" ref="ICS53:ICS54" si="3087">ICQ53*(1+3.5%)</f>
        <v>4.7848486479943741E+50</v>
      </c>
      <c r="ICU53" s="762">
        <f t="shared" ref="ICU53:ICU54" si="3088">ICS53*(1+3.5%)</f>
        <v>4.9523183506741767E+50</v>
      </c>
      <c r="ICW53" s="762">
        <f t="shared" ref="ICW53:ICW54" si="3089">ICU53*(1+3.5%)</f>
        <v>5.1256494929477729E+50</v>
      </c>
      <c r="ICY53" s="762">
        <f t="shared" ref="ICY53:ICY54" si="3090">ICW53*(1+3.5%)</f>
        <v>5.3050472252009446E+50</v>
      </c>
      <c r="IDA53" s="762">
        <f t="shared" ref="IDA53:IDA54" si="3091">ICY53*(1+3.5%)</f>
        <v>5.4907238780829771E+50</v>
      </c>
      <c r="IDC53" s="762">
        <f t="shared" ref="IDC53:IDC54" si="3092">IDA53*(1+3.5%)</f>
        <v>5.6828992138158812E+50</v>
      </c>
      <c r="IDE53" s="762">
        <f t="shared" ref="IDE53:IDE54" si="3093">IDC53*(1+3.5%)</f>
        <v>5.8818006862994368E+50</v>
      </c>
      <c r="IDG53" s="762">
        <f t="shared" ref="IDG53:IDG54" si="3094">IDE53*(1+3.5%)</f>
        <v>6.0876637103199164E+50</v>
      </c>
      <c r="IDI53" s="762">
        <f t="shared" ref="IDI53:IDI54" si="3095">IDG53*(1+3.5%)</f>
        <v>6.3007319401811128E+50</v>
      </c>
      <c r="IDK53" s="762">
        <f t="shared" ref="IDK53:IDK54" si="3096">IDI53*(1+3.5%)</f>
        <v>6.5212575580874512E+50</v>
      </c>
      <c r="IDM53" s="762">
        <f t="shared" ref="IDM53:IDM54" si="3097">IDK53*(1+3.5%)</f>
        <v>6.7495015726205114E+50</v>
      </c>
      <c r="IDO53" s="762">
        <f t="shared" ref="IDO53:IDO54" si="3098">IDM53*(1+3.5%)</f>
        <v>6.9857341276622284E+50</v>
      </c>
      <c r="IDQ53" s="762">
        <f t="shared" ref="IDQ53:IDQ54" si="3099">IDO53*(1+3.5%)</f>
        <v>7.2302348221304059E+50</v>
      </c>
      <c r="IDS53" s="762">
        <f t="shared" ref="IDS53:IDS54" si="3100">IDQ53*(1+3.5%)</f>
        <v>7.4832930409049698E+50</v>
      </c>
      <c r="IDU53" s="762">
        <f t="shared" ref="IDU53:IDU54" si="3101">IDS53*(1+3.5%)</f>
        <v>7.7452082973366438E+50</v>
      </c>
      <c r="IDW53" s="762">
        <f t="shared" ref="IDW53:IDW54" si="3102">IDU53*(1+3.5%)</f>
        <v>8.0162905877434255E+50</v>
      </c>
      <c r="IDY53" s="762">
        <f t="shared" ref="IDY53:IDY54" si="3103">IDW53*(1+3.5%)</f>
        <v>8.2968607583144445E+50</v>
      </c>
      <c r="IEA53" s="762">
        <f t="shared" ref="IEA53:IEA54" si="3104">IDY53*(1+3.5%)</f>
        <v>8.5872508848554486E+50</v>
      </c>
      <c r="IEC53" s="762">
        <f t="shared" ref="IEC53:IEC54" si="3105">IEA53*(1+3.5%)</f>
        <v>8.8878046658253884E+50</v>
      </c>
      <c r="IEE53" s="762">
        <f t="shared" ref="IEE53:IEE54" si="3106">IEC53*(1+3.5%)</f>
        <v>9.1988778291292759E+50</v>
      </c>
      <c r="IEG53" s="762">
        <f t="shared" ref="IEG53:IEG54" si="3107">IEE53*(1+3.5%)</f>
        <v>9.5208385531487995E+50</v>
      </c>
      <c r="IEI53" s="762">
        <f t="shared" ref="IEI53:IEI54" si="3108">IEG53*(1+3.5%)</f>
        <v>9.8540679025090061E+50</v>
      </c>
      <c r="IEK53" s="762">
        <f t="shared" ref="IEK53:IEK54" si="3109">IEI53*(1+3.5%)</f>
        <v>1.019896027909682E+51</v>
      </c>
      <c r="IEM53" s="762">
        <f t="shared" ref="IEM53:IEM54" si="3110">IEK53*(1+3.5%)</f>
        <v>1.0555923888865208E+51</v>
      </c>
      <c r="IEO53" s="762">
        <f t="shared" ref="IEO53:IEO54" si="3111">IEM53*(1+3.5%)</f>
        <v>1.0925381224975489E+51</v>
      </c>
      <c r="IEQ53" s="762">
        <f t="shared" ref="IEQ53:IEQ54" si="3112">IEO53*(1+3.5%)</f>
        <v>1.130776956784963E+51</v>
      </c>
      <c r="IES53" s="762">
        <f t="shared" ref="IES53:IES54" si="3113">IEQ53*(1+3.5%)</f>
        <v>1.1703541502724366E+51</v>
      </c>
      <c r="IEU53" s="762">
        <f t="shared" ref="IEU53:IEU54" si="3114">IES53*(1+3.5%)</f>
        <v>1.2113165455319717E+51</v>
      </c>
      <c r="IEW53" s="762">
        <f t="shared" ref="IEW53:IEW54" si="3115">IEU53*(1+3.5%)</f>
        <v>1.2537126246255906E+51</v>
      </c>
      <c r="IEY53" s="762">
        <f t="shared" ref="IEY53:IEY54" si="3116">IEW53*(1+3.5%)</f>
        <v>1.2975925664874861E+51</v>
      </c>
      <c r="IFA53" s="762">
        <f t="shared" ref="IFA53:IFA54" si="3117">IEY53*(1+3.5%)</f>
        <v>1.3430083063145479E+51</v>
      </c>
      <c r="IFC53" s="762">
        <f t="shared" ref="IFC53:IFC54" si="3118">IFA53*(1+3.5%)</f>
        <v>1.390013597035557E+51</v>
      </c>
      <c r="IFE53" s="762">
        <f t="shared" ref="IFE53:IFE54" si="3119">IFC53*(1+3.5%)</f>
        <v>1.4386640729318014E+51</v>
      </c>
      <c r="IFG53" s="762">
        <f t="shared" ref="IFG53:IFG54" si="3120">IFE53*(1+3.5%)</f>
        <v>1.4890173154844143E+51</v>
      </c>
      <c r="IFI53" s="762">
        <f t="shared" ref="IFI53:IFI54" si="3121">IFG53*(1+3.5%)</f>
        <v>1.5411329215263687E+51</v>
      </c>
      <c r="IFK53" s="762">
        <f t="shared" ref="IFK53:IFK54" si="3122">IFI53*(1+3.5%)</f>
        <v>1.5950725737797915E+51</v>
      </c>
      <c r="IFM53" s="762">
        <f t="shared" ref="IFM53:IFM54" si="3123">IFK53*(1+3.5%)</f>
        <v>1.6509001138620842E+51</v>
      </c>
      <c r="IFO53" s="762">
        <f t="shared" ref="IFO53:IFO54" si="3124">IFM53*(1+3.5%)</f>
        <v>1.7086816178472572E+51</v>
      </c>
      <c r="IFQ53" s="762">
        <f t="shared" ref="IFQ53:IFQ54" si="3125">IFO53*(1+3.5%)</f>
        <v>1.7684854744719111E+51</v>
      </c>
      <c r="IFS53" s="762">
        <f t="shared" ref="IFS53:IFS54" si="3126">IFQ53*(1+3.5%)</f>
        <v>1.830382466078428E+51</v>
      </c>
      <c r="IFU53" s="762">
        <f t="shared" ref="IFU53:IFU54" si="3127">IFS53*(1+3.5%)</f>
        <v>1.8944458523911728E+51</v>
      </c>
      <c r="IFW53" s="762">
        <f t="shared" ref="IFW53:IFW54" si="3128">IFU53*(1+3.5%)</f>
        <v>1.9607514572248636E+51</v>
      </c>
      <c r="IFY53" s="762">
        <f t="shared" ref="IFY53:IFY54" si="3129">IFW53*(1+3.5%)</f>
        <v>2.0293777582277336E+51</v>
      </c>
      <c r="IGA53" s="762">
        <f t="shared" ref="IGA53:IGA54" si="3130">IFY53*(1+3.5%)</f>
        <v>2.1004059797657041E+51</v>
      </c>
      <c r="IGC53" s="762">
        <f t="shared" ref="IGC53:IGC54" si="3131">IGA53*(1+3.5%)</f>
        <v>2.1739201890575037E+51</v>
      </c>
      <c r="IGE53" s="762">
        <f t="shared" ref="IGE53:IGE54" si="3132">IGC53*(1+3.5%)</f>
        <v>2.2500073956745163E+51</v>
      </c>
      <c r="IGG53" s="762">
        <f t="shared" ref="IGG53:IGG54" si="3133">IGE53*(1+3.5%)</f>
        <v>2.328757654523124E+51</v>
      </c>
      <c r="IGI53" s="762">
        <f t="shared" ref="IGI53:IGI54" si="3134">IGG53*(1+3.5%)</f>
        <v>2.4102641724314331E+51</v>
      </c>
      <c r="IGK53" s="762">
        <f t="shared" ref="IGK53:IGK54" si="3135">IGI53*(1+3.5%)</f>
        <v>2.4946234184665331E+51</v>
      </c>
      <c r="IGM53" s="762">
        <f t="shared" ref="IGM53:IGM54" si="3136">IGK53*(1+3.5%)</f>
        <v>2.5819352381128615E+51</v>
      </c>
      <c r="IGO53" s="762">
        <f t="shared" ref="IGO53:IGO54" si="3137">IGM53*(1+3.5%)</f>
        <v>2.6723029714468114E+51</v>
      </c>
      <c r="IGQ53" s="762">
        <f t="shared" ref="IGQ53:IGQ54" si="3138">IGO53*(1+3.5%)</f>
        <v>2.7658335754474494E+51</v>
      </c>
      <c r="IGS53" s="762">
        <f t="shared" ref="IGS53:IGS54" si="3139">IGQ53*(1+3.5%)</f>
        <v>2.86263775058811E+51</v>
      </c>
      <c r="IGU53" s="762">
        <f t="shared" ref="IGU53:IGU54" si="3140">IGS53*(1+3.5%)</f>
        <v>2.9628300718586935E+51</v>
      </c>
      <c r="IGW53" s="762">
        <f t="shared" ref="IGW53:IGW54" si="3141">IGU53*(1+3.5%)</f>
        <v>3.0665291243737477E+51</v>
      </c>
      <c r="IGY53" s="762">
        <f t="shared" ref="IGY53:IGY54" si="3142">IGW53*(1+3.5%)</f>
        <v>3.1738576437268286E+51</v>
      </c>
      <c r="IHA53" s="762">
        <f t="shared" ref="IHA53:IHA54" si="3143">IGY53*(1+3.5%)</f>
        <v>3.2849426612572676E+51</v>
      </c>
      <c r="IHC53" s="762">
        <f t="shared" ref="IHC53:IHC54" si="3144">IHA53*(1+3.5%)</f>
        <v>3.3999156544012715E+51</v>
      </c>
      <c r="IHE53" s="762">
        <f t="shared" ref="IHE53:IHE54" si="3145">IHC53*(1+3.5%)</f>
        <v>3.5189127023053155E+51</v>
      </c>
      <c r="IHG53" s="762">
        <f t="shared" ref="IHG53:IHG54" si="3146">IHE53*(1+3.5%)</f>
        <v>3.6420746468860011E+51</v>
      </c>
      <c r="IHI53" s="762">
        <f t="shared" ref="IHI53:IHI54" si="3147">IHG53*(1+3.5%)</f>
        <v>3.769547259527011E+51</v>
      </c>
      <c r="IHK53" s="762">
        <f t="shared" ref="IHK53:IHK54" si="3148">IHI53*(1+3.5%)</f>
        <v>3.9014814136104562E+51</v>
      </c>
      <c r="IHM53" s="762">
        <f t="shared" ref="IHM53:IHM54" si="3149">IHK53*(1+3.5%)</f>
        <v>4.0380332630868218E+51</v>
      </c>
      <c r="IHO53" s="762">
        <f t="shared" ref="IHO53:IHO54" si="3150">IHM53*(1+3.5%)</f>
        <v>4.1793644272948599E+51</v>
      </c>
      <c r="IHQ53" s="762">
        <f t="shared" ref="IHQ53:IHQ54" si="3151">IHO53*(1+3.5%)</f>
        <v>4.3256421822501798E+51</v>
      </c>
      <c r="IHS53" s="762">
        <f t="shared" ref="IHS53:IHS54" si="3152">IHQ53*(1+3.5%)</f>
        <v>4.4770396586289355E+51</v>
      </c>
      <c r="IHU53" s="762">
        <f t="shared" ref="IHU53:IHU54" si="3153">IHS53*(1+3.5%)</f>
        <v>4.633736046680948E+51</v>
      </c>
      <c r="IHW53" s="762">
        <f t="shared" ref="IHW53:IHW54" si="3154">IHU53*(1+3.5%)</f>
        <v>4.7959168083147809E+51</v>
      </c>
      <c r="IHY53" s="762">
        <f t="shared" ref="IHY53:IHY54" si="3155">IHW53*(1+3.5%)</f>
        <v>4.9637738966057982E+51</v>
      </c>
      <c r="IIA53" s="762">
        <f t="shared" ref="IIA53:IIA54" si="3156">IHY53*(1+3.5%)</f>
        <v>5.1375059829870009E+51</v>
      </c>
      <c r="IIC53" s="762">
        <f t="shared" ref="IIC53:IIC54" si="3157">IIA53*(1+3.5%)</f>
        <v>5.3173186923915458E+51</v>
      </c>
      <c r="IIE53" s="762">
        <f t="shared" ref="IIE53:IIE54" si="3158">IIC53*(1+3.5%)</f>
        <v>5.5034248466252492E+51</v>
      </c>
      <c r="IIG53" s="762">
        <f t="shared" ref="IIG53:IIG54" si="3159">IIE53*(1+3.5%)</f>
        <v>5.6960447162571322E+51</v>
      </c>
      <c r="III53" s="762">
        <f t="shared" ref="III53:III54" si="3160">IIG53*(1+3.5%)</f>
        <v>5.8954062813261314E+51</v>
      </c>
      <c r="IIK53" s="762">
        <f t="shared" ref="IIK53:IIK54" si="3161">III53*(1+3.5%)</f>
        <v>6.1017455011725452E+51</v>
      </c>
      <c r="IIM53" s="762">
        <f t="shared" ref="IIM53:IIM54" si="3162">IIK53*(1+3.5%)</f>
        <v>6.3153065937135838E+51</v>
      </c>
      <c r="IIO53" s="762">
        <f t="shared" ref="IIO53:IIO54" si="3163">IIM53*(1+3.5%)</f>
        <v>6.5363423244935582E+51</v>
      </c>
      <c r="IIQ53" s="762">
        <f t="shared" ref="IIQ53:IIQ54" si="3164">IIO53*(1+3.5%)</f>
        <v>6.7651143058508318E+51</v>
      </c>
      <c r="IIS53" s="762">
        <f t="shared" ref="IIS53:IIS54" si="3165">IIQ53*(1+3.5%)</f>
        <v>7.0018933065556108E+51</v>
      </c>
      <c r="IIU53" s="762">
        <f t="shared" ref="IIU53:IIU54" si="3166">IIS53*(1+3.5%)</f>
        <v>7.2469595722850561E+51</v>
      </c>
      <c r="IIW53" s="762">
        <f t="shared" ref="IIW53:IIW54" si="3167">IIU53*(1+3.5%)</f>
        <v>7.5006031573150327E+51</v>
      </c>
      <c r="IIY53" s="762">
        <f t="shared" ref="IIY53:IIY54" si="3168">IIW53*(1+3.5%)</f>
        <v>7.7631242678210583E+51</v>
      </c>
      <c r="IJA53" s="762">
        <f t="shared" ref="IJA53:IJA54" si="3169">IIY53*(1+3.5%)</f>
        <v>8.0348336171947948E+51</v>
      </c>
      <c r="IJC53" s="762">
        <f t="shared" ref="IJC53:IJC54" si="3170">IJA53*(1+3.5%)</f>
        <v>8.316052793796612E+51</v>
      </c>
      <c r="IJE53" s="762">
        <f t="shared" ref="IJE53:IJE54" si="3171">IJC53*(1+3.5%)</f>
        <v>8.6071146415794932E+51</v>
      </c>
      <c r="IJG53" s="762">
        <f t="shared" ref="IJG53:IJG54" si="3172">IJE53*(1+3.5%)</f>
        <v>8.9083636540347749E+51</v>
      </c>
      <c r="IJI53" s="762">
        <f t="shared" ref="IJI53:IJI54" si="3173">IJG53*(1+3.5%)</f>
        <v>9.2201563819259911E+51</v>
      </c>
      <c r="IJK53" s="762">
        <f t="shared" ref="IJK53:IJK54" si="3174">IJI53*(1+3.5%)</f>
        <v>9.5428618552934005E+51</v>
      </c>
      <c r="IJM53" s="762">
        <f t="shared" ref="IJM53:IJM54" si="3175">IJK53*(1+3.5%)</f>
        <v>9.8768620202286689E+51</v>
      </c>
      <c r="IJO53" s="762">
        <f t="shared" ref="IJO53:IJO54" si="3176">IJM53*(1+3.5%)</f>
        <v>1.0222552190936672E+52</v>
      </c>
      <c r="IJQ53" s="762">
        <f t="shared" ref="IJQ53:IJQ54" si="3177">IJO53*(1+3.5%)</f>
        <v>1.0580341517619454E+52</v>
      </c>
      <c r="IJS53" s="762">
        <f t="shared" ref="IJS53:IJS54" si="3178">IJQ53*(1+3.5%)</f>
        <v>1.0950653470736134E+52</v>
      </c>
      <c r="IJU53" s="762">
        <f t="shared" ref="IJU53:IJU54" si="3179">IJS53*(1+3.5%)</f>
        <v>1.1333926342211898E+52</v>
      </c>
      <c r="IJW53" s="762">
        <f t="shared" ref="IJW53:IJW54" si="3180">IJU53*(1+3.5%)</f>
        <v>1.1730613764189314E+52</v>
      </c>
      <c r="IJY53" s="762">
        <f t="shared" ref="IJY53:IJY54" si="3181">IJW53*(1+3.5%)</f>
        <v>1.2141185245935938E+52</v>
      </c>
      <c r="IKA53" s="762">
        <f t="shared" ref="IKA53:IKA54" si="3182">IJY53*(1+3.5%)</f>
        <v>1.2566126729543694E+52</v>
      </c>
      <c r="IKC53" s="762">
        <f t="shared" ref="IKC53:IKC54" si="3183">IKA53*(1+3.5%)</f>
        <v>1.3005941165077723E+52</v>
      </c>
      <c r="IKE53" s="762">
        <f t="shared" ref="IKE53:IKE54" si="3184">IKC53*(1+3.5%)</f>
        <v>1.3461149105855443E+52</v>
      </c>
      <c r="IKG53" s="762">
        <f t="shared" ref="IKG53:IKG54" si="3185">IKE53*(1+3.5%)</f>
        <v>1.3932289324560383E+52</v>
      </c>
      <c r="IKI53" s="762">
        <f t="shared" ref="IKI53:IKI54" si="3186">IKG53*(1+3.5%)</f>
        <v>1.4419919450919994E+52</v>
      </c>
      <c r="IKK53" s="762">
        <f t="shared" ref="IKK53:IKK54" si="3187">IKI53*(1+3.5%)</f>
        <v>1.4924616631702193E+52</v>
      </c>
      <c r="IKM53" s="762">
        <f t="shared" ref="IKM53:IKM54" si="3188">IKK53*(1+3.5%)</f>
        <v>1.544697821381177E+52</v>
      </c>
      <c r="IKO53" s="762">
        <f t="shared" ref="IKO53:IKO54" si="3189">IKM53*(1+3.5%)</f>
        <v>1.598762245129518E+52</v>
      </c>
      <c r="IKQ53" s="762">
        <f t="shared" ref="IKQ53:IKQ54" si="3190">IKO53*(1+3.5%)</f>
        <v>1.6547189237090511E+52</v>
      </c>
      <c r="IKS53" s="762">
        <f t="shared" ref="IKS53:IKS54" si="3191">IKQ53*(1+3.5%)</f>
        <v>1.7126340860388678E+52</v>
      </c>
      <c r="IKU53" s="762">
        <f t="shared" ref="IKU53:IKU54" si="3192">IKS53*(1+3.5%)</f>
        <v>1.772576279050228E+52</v>
      </c>
      <c r="IKW53" s="762">
        <f t="shared" ref="IKW53:IKW54" si="3193">IKU53*(1+3.5%)</f>
        <v>1.8346164488169858E+52</v>
      </c>
      <c r="IKY53" s="762">
        <f t="shared" ref="IKY53:IKY54" si="3194">IKW53*(1+3.5%)</f>
        <v>1.8988280245255801E+52</v>
      </c>
      <c r="ILA53" s="762">
        <f t="shared" ref="ILA53:ILA54" si="3195">IKY53*(1+3.5%)</f>
        <v>1.9652870053839752E+52</v>
      </c>
      <c r="ILC53" s="762">
        <f t="shared" ref="ILC53:ILC54" si="3196">ILA53*(1+3.5%)</f>
        <v>2.0340720505724144E+52</v>
      </c>
      <c r="ILE53" s="762">
        <f t="shared" ref="ILE53:ILE54" si="3197">ILC53*(1+3.5%)</f>
        <v>2.1052645723424487E+52</v>
      </c>
      <c r="ILG53" s="762">
        <f t="shared" ref="ILG53:ILG54" si="3198">ILE53*(1+3.5%)</f>
        <v>2.1789488323744342E+52</v>
      </c>
      <c r="ILI53" s="762">
        <f t="shared" ref="ILI53:ILI54" si="3199">ILG53*(1+3.5%)</f>
        <v>2.2552120415075393E+52</v>
      </c>
      <c r="ILK53" s="762">
        <f t="shared" ref="ILK53:ILK54" si="3200">ILI53*(1+3.5%)</f>
        <v>2.3341444629603031E+52</v>
      </c>
      <c r="ILM53" s="762">
        <f t="shared" ref="ILM53:ILM54" si="3201">ILK53*(1+3.5%)</f>
        <v>2.4158395191639136E+52</v>
      </c>
      <c r="ILO53" s="762">
        <f t="shared" ref="ILO53:ILO54" si="3202">ILM53*(1+3.5%)</f>
        <v>2.5003939023346506E+52</v>
      </c>
      <c r="ILQ53" s="762">
        <f t="shared" ref="ILQ53:ILQ54" si="3203">ILO53*(1+3.5%)</f>
        <v>2.5879076889163633E+52</v>
      </c>
      <c r="ILS53" s="762">
        <f t="shared" ref="ILS53:ILS54" si="3204">ILQ53*(1+3.5%)</f>
        <v>2.6784844580284356E+52</v>
      </c>
      <c r="ILU53" s="762">
        <f t="shared" ref="ILU53:ILU54" si="3205">ILS53*(1+3.5%)</f>
        <v>2.7722314140594306E+52</v>
      </c>
      <c r="ILW53" s="762">
        <f t="shared" ref="ILW53:ILW54" si="3206">ILU53*(1+3.5%)</f>
        <v>2.8692595135515103E+52</v>
      </c>
      <c r="ILY53" s="762">
        <f t="shared" ref="ILY53:ILY54" si="3207">ILW53*(1+3.5%)</f>
        <v>2.9696835965258128E+52</v>
      </c>
      <c r="IMA53" s="762">
        <f t="shared" ref="IMA53:IMA54" si="3208">ILY53*(1+3.5%)</f>
        <v>3.0736225224042159E+52</v>
      </c>
      <c r="IMC53" s="762">
        <f t="shared" ref="IMC53:IMC54" si="3209">IMA53*(1+3.5%)</f>
        <v>3.1811993106883634E+52</v>
      </c>
      <c r="IME53" s="762">
        <f t="shared" ref="IME53:IME54" si="3210">IMC53*(1+3.5%)</f>
        <v>3.2925412865624557E+52</v>
      </c>
      <c r="IMG53" s="762">
        <f t="shared" ref="IMG53:IMG54" si="3211">IME53*(1+3.5%)</f>
        <v>3.4077802315921413E+52</v>
      </c>
      <c r="IMI53" s="762">
        <f t="shared" ref="IMI53:IMI54" si="3212">IMG53*(1+3.5%)</f>
        <v>3.5270525396978657E+52</v>
      </c>
      <c r="IMK53" s="762">
        <f t="shared" ref="IMK53:IMK54" si="3213">IMI53*(1+3.5%)</f>
        <v>3.6504993785872907E+52</v>
      </c>
      <c r="IMM53" s="762">
        <f t="shared" ref="IMM53:IMM54" si="3214">IMK53*(1+3.5%)</f>
        <v>3.7782668568378457E+52</v>
      </c>
      <c r="IMO53" s="762">
        <f t="shared" ref="IMO53:IMO54" si="3215">IMM53*(1+3.5%)</f>
        <v>3.9105061968271702E+52</v>
      </c>
      <c r="IMQ53" s="762">
        <f t="shared" ref="IMQ53:IMQ54" si="3216">IMO53*(1+3.5%)</f>
        <v>4.0473739137161208E+52</v>
      </c>
      <c r="IMS53" s="762">
        <f t="shared" ref="IMS53:IMS54" si="3217">IMQ53*(1+3.5%)</f>
        <v>4.1890320006961848E+52</v>
      </c>
      <c r="IMU53" s="762">
        <f t="shared" ref="IMU53:IMU54" si="3218">IMS53*(1+3.5%)</f>
        <v>4.3356481207205511E+52</v>
      </c>
      <c r="IMW53" s="762">
        <f t="shared" ref="IMW53:IMW54" si="3219">IMU53*(1+3.5%)</f>
        <v>4.4873958049457701E+52</v>
      </c>
      <c r="IMY53" s="762">
        <f t="shared" ref="IMY53:IMY54" si="3220">IMW53*(1+3.5%)</f>
        <v>4.6444546581188718E+52</v>
      </c>
      <c r="INA53" s="762">
        <f t="shared" ref="INA53:INA54" si="3221">IMY53*(1+3.5%)</f>
        <v>4.8070105711530315E+52</v>
      </c>
      <c r="INC53" s="762">
        <f t="shared" ref="INC53:INC54" si="3222">INA53*(1+3.5%)</f>
        <v>4.9752559411433872E+52</v>
      </c>
      <c r="INE53" s="762">
        <f t="shared" ref="INE53:INE54" si="3223">INC53*(1+3.5%)</f>
        <v>5.1493898990834056E+52</v>
      </c>
      <c r="ING53" s="762">
        <f t="shared" ref="ING53:ING54" si="3224">INE53*(1+3.5%)</f>
        <v>5.3296185455513249E+52</v>
      </c>
      <c r="INI53" s="762">
        <f t="shared" ref="INI53:INI54" si="3225">ING53*(1+3.5%)</f>
        <v>5.5161551946456204E+52</v>
      </c>
      <c r="INK53" s="762">
        <f t="shared" ref="INK53:INK54" si="3226">INI53*(1+3.5%)</f>
        <v>5.7092206264582167E+52</v>
      </c>
      <c r="INM53" s="762">
        <f t="shared" ref="INM53:INM54" si="3227">INK53*(1+3.5%)</f>
        <v>5.9090433483842542E+52</v>
      </c>
      <c r="INO53" s="762">
        <f t="shared" ref="INO53:INO54" si="3228">INM53*(1+3.5%)</f>
        <v>6.1158598655777023E+52</v>
      </c>
      <c r="INQ53" s="762">
        <f t="shared" ref="INQ53:INQ54" si="3229">INO53*(1+3.5%)</f>
        <v>6.3299149608729213E+52</v>
      </c>
      <c r="INS53" s="762">
        <f t="shared" ref="INS53:INS54" si="3230">INQ53*(1+3.5%)</f>
        <v>6.5514619845034726E+52</v>
      </c>
      <c r="INU53" s="762">
        <f t="shared" ref="INU53:INU54" si="3231">INS53*(1+3.5%)</f>
        <v>6.7807631539610936E+52</v>
      </c>
      <c r="INW53" s="762">
        <f t="shared" ref="INW53:INW54" si="3232">INU53*(1+3.5%)</f>
        <v>7.0180898643497318E+52</v>
      </c>
      <c r="INY53" s="762">
        <f t="shared" ref="INY53:INY54" si="3233">INW53*(1+3.5%)</f>
        <v>7.263723009601972E+52</v>
      </c>
      <c r="IOA53" s="762">
        <f t="shared" ref="IOA53:IOA54" si="3234">INY53*(1+3.5%)</f>
        <v>7.5179533149380405E+52</v>
      </c>
      <c r="IOC53" s="762">
        <f t="shared" ref="IOC53:IOC54" si="3235">IOA53*(1+3.5%)</f>
        <v>7.7810816809608708E+52</v>
      </c>
      <c r="IOE53" s="762">
        <f t="shared" ref="IOE53:IOE54" si="3236">IOC53*(1+3.5%)</f>
        <v>8.0534195397945011E+52</v>
      </c>
      <c r="IOG53" s="762">
        <f t="shared" ref="IOG53:IOG54" si="3237">IOE53*(1+3.5%)</f>
        <v>8.3352892236873083E+52</v>
      </c>
      <c r="IOI53" s="762">
        <f t="shared" ref="IOI53:IOI54" si="3238">IOG53*(1+3.5%)</f>
        <v>8.627024346516363E+52</v>
      </c>
      <c r="IOK53" s="762">
        <f t="shared" ref="IOK53:IOK54" si="3239">IOI53*(1+3.5%)</f>
        <v>8.9289701986444347E+52</v>
      </c>
      <c r="IOM53" s="762">
        <f t="shared" ref="IOM53:IOM54" si="3240">IOK53*(1+3.5%)</f>
        <v>9.2414841555969893E+52</v>
      </c>
      <c r="IOO53" s="762">
        <f t="shared" ref="IOO53:IOO54" si="3241">IOM53*(1+3.5%)</f>
        <v>9.5649361010428836E+52</v>
      </c>
      <c r="IOQ53" s="762">
        <f t="shared" ref="IOQ53:IOQ54" si="3242">IOO53*(1+3.5%)</f>
        <v>9.8997088645793836E+52</v>
      </c>
      <c r="IOS53" s="762">
        <f t="shared" ref="IOS53:IOS54" si="3243">IOQ53*(1+3.5%)</f>
        <v>1.0246198674839661E+53</v>
      </c>
      <c r="IOU53" s="762">
        <f t="shared" ref="IOU53:IOU54" si="3244">IOS53*(1+3.5%)</f>
        <v>1.0604815628459048E+53</v>
      </c>
      <c r="IOW53" s="762">
        <f t="shared" ref="IOW53:IOW54" si="3245">IOU53*(1+3.5%)</f>
        <v>1.0975984175455114E+53</v>
      </c>
      <c r="IOY53" s="762">
        <f t="shared" ref="IOY53:IOY54" si="3246">IOW53*(1+3.5%)</f>
        <v>1.1360143621596042E+53</v>
      </c>
      <c r="IPA53" s="762">
        <f t="shared" ref="IPA53:IPA54" si="3247">IOY53*(1+3.5%)</f>
        <v>1.1757748648351902E+53</v>
      </c>
      <c r="IPC53" s="762">
        <f t="shared" ref="IPC53:IPC54" si="3248">IPA53*(1+3.5%)</f>
        <v>1.2169269851044217E+53</v>
      </c>
      <c r="IPE53" s="762">
        <f t="shared" ref="IPE53:IPE54" si="3249">IPC53*(1+3.5%)</f>
        <v>1.2595194295830764E+53</v>
      </c>
      <c r="IPG53" s="762">
        <f t="shared" ref="IPG53:IPG54" si="3250">IPE53*(1+3.5%)</f>
        <v>1.303602609618484E+53</v>
      </c>
      <c r="IPI53" s="762">
        <f t="shared" ref="IPI53:IPI54" si="3251">IPG53*(1+3.5%)</f>
        <v>1.3492287009551308E+53</v>
      </c>
      <c r="IPK53" s="762">
        <f t="shared" ref="IPK53:IPK54" si="3252">IPI53*(1+3.5%)</f>
        <v>1.3964517054885602E+53</v>
      </c>
      <c r="IPM53" s="762">
        <f t="shared" ref="IPM53:IPM54" si="3253">IPK53*(1+3.5%)</f>
        <v>1.4453275151806597E+53</v>
      </c>
      <c r="IPO53" s="762">
        <f t="shared" ref="IPO53:IPO54" si="3254">IPM53*(1+3.5%)</f>
        <v>1.4959139782119828E+53</v>
      </c>
      <c r="IPQ53" s="762">
        <f t="shared" ref="IPQ53:IPQ54" si="3255">IPO53*(1+3.5%)</f>
        <v>1.5482709674494021E+53</v>
      </c>
      <c r="IPS53" s="762">
        <f t="shared" ref="IPS53:IPS54" si="3256">IPQ53*(1+3.5%)</f>
        <v>1.6024604513101312E+53</v>
      </c>
      <c r="IPU53" s="762">
        <f t="shared" ref="IPU53:IPU54" si="3257">IPS53*(1+3.5%)</f>
        <v>1.6585465671059856E+53</v>
      </c>
      <c r="IPW53" s="762">
        <f t="shared" ref="IPW53:IPW54" si="3258">IPU53*(1+3.5%)</f>
        <v>1.7165956969546949E+53</v>
      </c>
      <c r="IPY53" s="762">
        <f t="shared" ref="IPY53:IPY54" si="3259">IPW53*(1+3.5%)</f>
        <v>1.776676546348109E+53</v>
      </c>
      <c r="IQA53" s="762">
        <f t="shared" ref="IQA53:IQA54" si="3260">IPY53*(1+3.5%)</f>
        <v>1.8388602254702927E+53</v>
      </c>
      <c r="IQC53" s="762">
        <f t="shared" ref="IQC53:IQC54" si="3261">IQA53*(1+3.5%)</f>
        <v>1.9032203333617528E+53</v>
      </c>
      <c r="IQE53" s="762">
        <f t="shared" ref="IQE53:IQE54" si="3262">IQC53*(1+3.5%)</f>
        <v>1.9698330450294141E+53</v>
      </c>
      <c r="IQG53" s="762">
        <f t="shared" ref="IQG53:IQG54" si="3263">IQE53*(1+3.5%)</f>
        <v>2.0387772016054437E+53</v>
      </c>
      <c r="IQI53" s="762">
        <f t="shared" ref="IQI53:IQI54" si="3264">IQG53*(1+3.5%)</f>
        <v>2.1101344036616342E+53</v>
      </c>
      <c r="IQK53" s="762">
        <f t="shared" ref="IQK53:IQK54" si="3265">IQI53*(1+3.5%)</f>
        <v>2.1839891077897912E+53</v>
      </c>
      <c r="IQM53" s="762">
        <f t="shared" ref="IQM53:IQM54" si="3266">IQK53*(1+3.5%)</f>
        <v>2.2604287265624337E+53</v>
      </c>
      <c r="IQO53" s="762">
        <f t="shared" ref="IQO53:IQO54" si="3267">IQM53*(1+3.5%)</f>
        <v>2.3395437319921188E+53</v>
      </c>
      <c r="IQQ53" s="762">
        <f t="shared" ref="IQQ53:IQQ54" si="3268">IQO53*(1+3.5%)</f>
        <v>2.4214277626118426E+53</v>
      </c>
      <c r="IQS53" s="762">
        <f t="shared" ref="IQS53:IQS54" si="3269">IQQ53*(1+3.5%)</f>
        <v>2.5061777343032571E+53</v>
      </c>
      <c r="IQU53" s="762">
        <f t="shared" ref="IQU53:IQU54" si="3270">IQS53*(1+3.5%)</f>
        <v>2.5938939550038708E+53</v>
      </c>
      <c r="IQW53" s="762">
        <f t="shared" ref="IQW53:IQW54" si="3271">IQU53*(1+3.5%)</f>
        <v>2.6846802434290062E+53</v>
      </c>
      <c r="IQY53" s="762">
        <f t="shared" ref="IQY53:IQY54" si="3272">IQW53*(1+3.5%)</f>
        <v>2.7786440519490215E+53</v>
      </c>
      <c r="IRA53" s="762">
        <f t="shared" ref="IRA53:IRA54" si="3273">IQY53*(1+3.5%)</f>
        <v>2.8758965937672369E+53</v>
      </c>
      <c r="IRC53" s="762">
        <f t="shared" ref="IRC53:IRC54" si="3274">IRA53*(1+3.5%)</f>
        <v>2.9765529745490901E+53</v>
      </c>
      <c r="IRE53" s="762">
        <f t="shared" ref="IRE53:IRE54" si="3275">IRC53*(1+3.5%)</f>
        <v>3.0807323286583081E+53</v>
      </c>
      <c r="IRG53" s="762">
        <f t="shared" ref="IRG53:IRG54" si="3276">IRE53*(1+3.5%)</f>
        <v>3.1885579601613488E+53</v>
      </c>
      <c r="IRI53" s="762">
        <f t="shared" ref="IRI53:IRI54" si="3277">IRG53*(1+3.5%)</f>
        <v>3.300157488766996E+53</v>
      </c>
      <c r="IRK53" s="762">
        <f t="shared" ref="IRK53:IRK54" si="3278">IRI53*(1+3.5%)</f>
        <v>3.4156630008738404E+53</v>
      </c>
      <c r="IRM53" s="762">
        <f t="shared" ref="IRM53:IRM54" si="3279">IRK53*(1+3.5%)</f>
        <v>3.5352112059044244E+53</v>
      </c>
      <c r="IRO53" s="762">
        <f t="shared" ref="IRO53:IRO54" si="3280">IRM53*(1+3.5%)</f>
        <v>3.6589435981110789E+53</v>
      </c>
      <c r="IRQ53" s="762">
        <f t="shared" ref="IRQ53:IRQ54" si="3281">IRO53*(1+3.5%)</f>
        <v>3.7870066240449665E+53</v>
      </c>
      <c r="IRS53" s="762">
        <f t="shared" ref="IRS53:IRS54" si="3282">IRQ53*(1+3.5%)</f>
        <v>3.9195518558865404E+53</v>
      </c>
      <c r="IRU53" s="762">
        <f t="shared" ref="IRU53:IRU54" si="3283">IRS53*(1+3.5%)</f>
        <v>4.0567361708425689E+53</v>
      </c>
      <c r="IRW53" s="762">
        <f t="shared" ref="IRW53:IRW54" si="3284">IRU53*(1+3.5%)</f>
        <v>4.1987219368220582E+53</v>
      </c>
      <c r="IRY53" s="762">
        <f t="shared" ref="IRY53:IRY54" si="3285">IRW53*(1+3.5%)</f>
        <v>4.3456772046108303E+53</v>
      </c>
      <c r="ISA53" s="762">
        <f t="shared" ref="ISA53:ISA54" si="3286">IRY53*(1+3.5%)</f>
        <v>4.4977759067722087E+53</v>
      </c>
      <c r="ISC53" s="762">
        <f t="shared" ref="ISC53:ISC54" si="3287">ISA53*(1+3.5%)</f>
        <v>4.6551980635092357E+53</v>
      </c>
      <c r="ISE53" s="762">
        <f t="shared" ref="ISE53:ISE54" si="3288">ISC53*(1+3.5%)</f>
        <v>4.8181299957320585E+53</v>
      </c>
      <c r="ISG53" s="762">
        <f t="shared" ref="ISG53:ISG54" si="3289">ISE53*(1+3.5%)</f>
        <v>4.98676454558268E+53</v>
      </c>
      <c r="ISI53" s="762">
        <f t="shared" ref="ISI53:ISI54" si="3290">ISG53*(1+3.5%)</f>
        <v>5.161301304678073E+53</v>
      </c>
      <c r="ISK53" s="762">
        <f t="shared" ref="ISK53:ISK54" si="3291">ISI53*(1+3.5%)</f>
        <v>5.3419468503418054E+53</v>
      </c>
      <c r="ISM53" s="762">
        <f t="shared" ref="ISM53:ISM54" si="3292">ISK53*(1+3.5%)</f>
        <v>5.5289149901037681E+53</v>
      </c>
      <c r="ISO53" s="762">
        <f t="shared" ref="ISO53:ISO54" si="3293">ISM53*(1+3.5%)</f>
        <v>5.7224270147573995E+53</v>
      </c>
      <c r="ISQ53" s="762">
        <f t="shared" ref="ISQ53:ISQ54" si="3294">ISO53*(1+3.5%)</f>
        <v>5.9227119602739077E+53</v>
      </c>
      <c r="ISS53" s="762">
        <f t="shared" ref="ISS53:ISS54" si="3295">ISQ53*(1+3.5%)</f>
        <v>6.1300068788834944E+53</v>
      </c>
      <c r="ISU53" s="762">
        <f t="shared" ref="ISU53:ISU54" si="3296">ISS53*(1+3.5%)</f>
        <v>6.3445571196444159E+53</v>
      </c>
      <c r="ISW53" s="762">
        <f t="shared" ref="ISW53:ISW54" si="3297">ISU53*(1+3.5%)</f>
        <v>6.5666166188319699E+53</v>
      </c>
      <c r="ISY53" s="762">
        <f t="shared" ref="ISY53:ISY54" si="3298">ISW53*(1+3.5%)</f>
        <v>6.7964482004910883E+53</v>
      </c>
      <c r="ITA53" s="762">
        <f t="shared" ref="ITA53:ITA54" si="3299">ISY53*(1+3.5%)</f>
        <v>7.0343238875082763E+53</v>
      </c>
      <c r="ITC53" s="762">
        <f t="shared" ref="ITC53:ITC54" si="3300">ITA53*(1+3.5%)</f>
        <v>7.2805252235710653E+53</v>
      </c>
      <c r="ITE53" s="762">
        <f t="shared" ref="ITE53:ITE54" si="3301">ITC53*(1+3.5%)</f>
        <v>7.5353436063960521E+53</v>
      </c>
      <c r="ITG53" s="762">
        <f t="shared" ref="ITG53:ITG54" si="3302">ITE53*(1+3.5%)</f>
        <v>7.799080632619913E+53</v>
      </c>
      <c r="ITI53" s="762">
        <f t="shared" ref="ITI53:ITI54" si="3303">ITG53*(1+3.5%)</f>
        <v>8.0720484547616085E+53</v>
      </c>
      <c r="ITK53" s="762">
        <f t="shared" ref="ITK53:ITK54" si="3304">ITI53*(1+3.5%)</f>
        <v>8.3545701506782634E+53</v>
      </c>
      <c r="ITM53" s="762">
        <f t="shared" ref="ITM53:ITM54" si="3305">ITK53*(1+3.5%)</f>
        <v>8.6469801059520025E+53</v>
      </c>
      <c r="ITO53" s="762">
        <f t="shared" ref="ITO53:ITO54" si="3306">ITM53*(1+3.5%)</f>
        <v>8.9496244096603218E+53</v>
      </c>
      <c r="ITQ53" s="762">
        <f t="shared" ref="ITQ53:ITQ54" si="3307">ITO53*(1+3.5%)</f>
        <v>9.2628612639984317E+53</v>
      </c>
      <c r="ITS53" s="762">
        <f t="shared" ref="ITS53:ITS54" si="3308">ITQ53*(1+3.5%)</f>
        <v>9.5870614082383766E+53</v>
      </c>
      <c r="ITU53" s="762">
        <f t="shared" ref="ITU53:ITU54" si="3309">ITS53*(1+3.5%)</f>
        <v>9.9226085575267197E+53</v>
      </c>
      <c r="ITW53" s="762">
        <f t="shared" ref="ITW53:ITW54" si="3310">ITU53*(1+3.5%)</f>
        <v>1.0269899857040155E+54</v>
      </c>
      <c r="ITY53" s="762">
        <f t="shared" ref="ITY53:ITY54" si="3311">ITW53*(1+3.5%)</f>
        <v>1.062934635203656E+54</v>
      </c>
      <c r="IUA53" s="762">
        <f t="shared" ref="IUA53:IUA54" si="3312">ITY53*(1+3.5%)</f>
        <v>1.1001373474357839E+54</v>
      </c>
      <c r="IUC53" s="762">
        <f t="shared" ref="IUC53:IUC54" si="3313">IUA53*(1+3.5%)</f>
        <v>1.1386421545960363E+54</v>
      </c>
      <c r="IUE53" s="762">
        <f t="shared" ref="IUE53:IUE54" si="3314">IUC53*(1+3.5%)</f>
        <v>1.1784946300068974E+54</v>
      </c>
      <c r="IUG53" s="762">
        <f t="shared" ref="IUG53:IUG54" si="3315">IUE53*(1+3.5%)</f>
        <v>1.2197419420571388E+54</v>
      </c>
      <c r="IUI53" s="762">
        <f t="shared" ref="IUI53:IUI54" si="3316">IUG53*(1+3.5%)</f>
        <v>1.2624329100291386E+54</v>
      </c>
      <c r="IUK53" s="762">
        <f t="shared" ref="IUK53:IUK54" si="3317">IUI53*(1+3.5%)</f>
        <v>1.3066180618801583E+54</v>
      </c>
      <c r="IUM53" s="762">
        <f t="shared" ref="IUM53:IUM54" si="3318">IUK53*(1+3.5%)</f>
        <v>1.3523496940459638E+54</v>
      </c>
      <c r="IUO53" s="762">
        <f t="shared" ref="IUO53:IUO54" si="3319">IUM53*(1+3.5%)</f>
        <v>1.3996819333375724E+54</v>
      </c>
      <c r="IUQ53" s="762">
        <f t="shared" ref="IUQ53:IUQ54" si="3320">IUO53*(1+3.5%)</f>
        <v>1.4486708010043874E+54</v>
      </c>
      <c r="IUS53" s="762">
        <f t="shared" ref="IUS53:IUS54" si="3321">IUQ53*(1+3.5%)</f>
        <v>1.4993742790395408E+54</v>
      </c>
      <c r="IUU53" s="762">
        <f t="shared" ref="IUU53:IUU54" si="3322">IUS53*(1+3.5%)</f>
        <v>1.5518523788059245E+54</v>
      </c>
      <c r="IUW53" s="762">
        <f t="shared" ref="IUW53:IUW54" si="3323">IUU53*(1+3.5%)</f>
        <v>1.6061672120641318E+54</v>
      </c>
      <c r="IUY53" s="762">
        <f t="shared" ref="IUY53:IUY54" si="3324">IUW53*(1+3.5%)</f>
        <v>1.6623830644863761E+54</v>
      </c>
      <c r="IVA53" s="762">
        <f t="shared" ref="IVA53:IVA54" si="3325">IUY53*(1+3.5%)</f>
        <v>1.7205664717433993E+54</v>
      </c>
      <c r="IVC53" s="762">
        <f t="shared" ref="IVC53:IVC54" si="3326">IVA53*(1+3.5%)</f>
        <v>1.780786298254418E+54</v>
      </c>
      <c r="IVE53" s="762">
        <f t="shared" ref="IVE53:IVE54" si="3327">IVC53*(1+3.5%)</f>
        <v>1.8431138186933225E+54</v>
      </c>
      <c r="IVG53" s="762">
        <f t="shared" ref="IVG53:IVG54" si="3328">IVE53*(1+3.5%)</f>
        <v>1.9076228023475887E+54</v>
      </c>
      <c r="IVI53" s="762">
        <f t="shared" ref="IVI53:IVI54" si="3329">IVG53*(1+3.5%)</f>
        <v>1.9743896004297543E+54</v>
      </c>
      <c r="IVK53" s="762">
        <f t="shared" ref="IVK53:IVK54" si="3330">IVI53*(1+3.5%)</f>
        <v>2.0434932364447954E+54</v>
      </c>
      <c r="IVM53" s="762">
        <f t="shared" ref="IVM53:IVM54" si="3331">IVK53*(1+3.5%)</f>
        <v>2.1150154997203629E+54</v>
      </c>
      <c r="IVO53" s="762">
        <f t="shared" ref="IVO53:IVO54" si="3332">IVM53*(1+3.5%)</f>
        <v>2.1890410422105754E+54</v>
      </c>
      <c r="IVQ53" s="762">
        <f t="shared" ref="IVQ53:IVQ54" si="3333">IVO53*(1+3.5%)</f>
        <v>2.2656574786879455E+54</v>
      </c>
      <c r="IVS53" s="762">
        <f t="shared" ref="IVS53:IVS54" si="3334">IVQ53*(1+3.5%)</f>
        <v>2.3449554904420235E+54</v>
      </c>
      <c r="IVU53" s="762">
        <f t="shared" ref="IVU53:IVU54" si="3335">IVS53*(1+3.5%)</f>
        <v>2.4270289326074941E+54</v>
      </c>
      <c r="IVW53" s="762">
        <f t="shared" ref="IVW53:IVW54" si="3336">IVU53*(1+3.5%)</f>
        <v>2.5119749452487563E+54</v>
      </c>
      <c r="IVY53" s="762">
        <f t="shared" ref="IVY53:IVY54" si="3337">IVW53*(1+3.5%)</f>
        <v>2.5998940683324625E+54</v>
      </c>
      <c r="IWA53" s="762">
        <f t="shared" ref="IWA53:IWA54" si="3338">IVY53*(1+3.5%)</f>
        <v>2.6908903607240985E+54</v>
      </c>
      <c r="IWC53" s="762">
        <f t="shared" ref="IWC53:IWC54" si="3339">IWA53*(1+3.5%)</f>
        <v>2.7850715233494416E+54</v>
      </c>
      <c r="IWE53" s="762">
        <f t="shared" ref="IWE53:IWE54" si="3340">IWC53*(1+3.5%)</f>
        <v>2.8825490266666717E+54</v>
      </c>
      <c r="IWG53" s="762">
        <f t="shared" ref="IWG53:IWG54" si="3341">IWE53*(1+3.5%)</f>
        <v>2.983438242600005E+54</v>
      </c>
      <c r="IWI53" s="762">
        <f t="shared" ref="IWI53:IWI54" si="3342">IWG53*(1+3.5%)</f>
        <v>3.087858581091005E+54</v>
      </c>
      <c r="IWK53" s="762">
        <f t="shared" ref="IWK53:IWK54" si="3343">IWI53*(1+3.5%)</f>
        <v>3.1959336314291897E+54</v>
      </c>
      <c r="IWM53" s="762">
        <f t="shared" ref="IWM53:IWM54" si="3344">IWK53*(1+3.5%)</f>
        <v>3.3077913085292108E+54</v>
      </c>
      <c r="IWO53" s="762">
        <f t="shared" ref="IWO53:IWO54" si="3345">IWM53*(1+3.5%)</f>
        <v>3.4235640043277327E+54</v>
      </c>
      <c r="IWQ53" s="762">
        <f t="shared" ref="IWQ53:IWQ54" si="3346">IWO53*(1+3.5%)</f>
        <v>3.5433887444792027E+54</v>
      </c>
      <c r="IWS53" s="762">
        <f t="shared" ref="IWS53:IWS54" si="3347">IWQ53*(1+3.5%)</f>
        <v>3.6674073505359742E+54</v>
      </c>
      <c r="IWU53" s="762">
        <f t="shared" ref="IWU53:IWU54" si="3348">IWS53*(1+3.5%)</f>
        <v>3.7957666078047328E+54</v>
      </c>
      <c r="IWW53" s="762">
        <f t="shared" ref="IWW53:IWW54" si="3349">IWU53*(1+3.5%)</f>
        <v>3.9286184390778982E+54</v>
      </c>
      <c r="IWY53" s="762">
        <f t="shared" ref="IWY53:IWY54" si="3350">IWW53*(1+3.5%)</f>
        <v>4.0661200844456246E+54</v>
      </c>
      <c r="IXA53" s="762">
        <f t="shared" ref="IXA53:IXA54" si="3351">IWY53*(1+3.5%)</f>
        <v>4.208434287401221E+54</v>
      </c>
      <c r="IXC53" s="762">
        <f t="shared" ref="IXC53:IXC54" si="3352">IXA53*(1+3.5%)</f>
        <v>4.3557294874602636E+54</v>
      </c>
      <c r="IXE53" s="762">
        <f t="shared" ref="IXE53:IXE54" si="3353">IXC53*(1+3.5%)</f>
        <v>4.5081800195213725E+54</v>
      </c>
      <c r="IXG53" s="762">
        <f t="shared" ref="IXG53:IXG54" si="3354">IXE53*(1+3.5%)</f>
        <v>4.6659663202046204E+54</v>
      </c>
      <c r="IXI53" s="762">
        <f t="shared" ref="IXI53:IXI54" si="3355">IXG53*(1+3.5%)</f>
        <v>4.8292751414117815E+54</v>
      </c>
      <c r="IXK53" s="762">
        <f t="shared" ref="IXK53:IXK54" si="3356">IXI53*(1+3.5%)</f>
        <v>4.9982997713611936E+54</v>
      </c>
      <c r="IXM53" s="762">
        <f t="shared" ref="IXM53:IXM54" si="3357">IXK53*(1+3.5%)</f>
        <v>5.1732402633588352E+54</v>
      </c>
      <c r="IXO53" s="762">
        <f t="shared" ref="IXO53:IXO54" si="3358">IXM53*(1+3.5%)</f>
        <v>5.3543036725763942E+54</v>
      </c>
      <c r="IXQ53" s="762">
        <f t="shared" ref="IXQ53:IXQ54" si="3359">IXO53*(1+3.5%)</f>
        <v>5.5417043011165678E+54</v>
      </c>
      <c r="IXS53" s="762">
        <f t="shared" ref="IXS53:IXS54" si="3360">IXQ53*(1+3.5%)</f>
        <v>5.7356639516556472E+54</v>
      </c>
      <c r="IXU53" s="762">
        <f t="shared" ref="IXU53:IXU54" si="3361">IXS53*(1+3.5%)</f>
        <v>5.9364121899635945E+54</v>
      </c>
      <c r="IXW53" s="762">
        <f t="shared" ref="IXW53:IXW54" si="3362">IXU53*(1+3.5%)</f>
        <v>6.1441866166123202E+54</v>
      </c>
      <c r="IXY53" s="762">
        <f t="shared" ref="IXY53:IXY54" si="3363">IXW53*(1+3.5%)</f>
        <v>6.3592331481937515E+54</v>
      </c>
      <c r="IYA53" s="762">
        <f t="shared" ref="IYA53:IYA54" si="3364">IXY53*(1+3.5%)</f>
        <v>6.5818063083805329E+54</v>
      </c>
      <c r="IYC53" s="762">
        <f t="shared" ref="IYC53:IYC54" si="3365">IYA53*(1+3.5%)</f>
        <v>6.8121695291738511E+54</v>
      </c>
      <c r="IYE53" s="762">
        <f t="shared" ref="IYE53:IYE54" si="3366">IYC53*(1+3.5%)</f>
        <v>7.0505954626949353E+54</v>
      </c>
      <c r="IYG53" s="762">
        <f t="shared" ref="IYG53:IYG54" si="3367">IYE53*(1+3.5%)</f>
        <v>7.2973663038892568E+54</v>
      </c>
      <c r="IYI53" s="762">
        <f t="shared" ref="IYI53:IYI54" si="3368">IYG53*(1+3.5%)</f>
        <v>7.5527741245253803E+54</v>
      </c>
      <c r="IYK53" s="762">
        <f t="shared" ref="IYK53:IYK54" si="3369">IYI53*(1+3.5%)</f>
        <v>7.8171212188837682E+54</v>
      </c>
      <c r="IYM53" s="762">
        <f t="shared" ref="IYM53:IYM54" si="3370">IYK53*(1+3.5%)</f>
        <v>8.0907204615446994E+54</v>
      </c>
      <c r="IYO53" s="762">
        <f t="shared" ref="IYO53:IYO54" si="3371">IYM53*(1+3.5%)</f>
        <v>8.3738956776987634E+54</v>
      </c>
      <c r="IYQ53" s="762">
        <f t="shared" ref="IYQ53:IYQ54" si="3372">IYO53*(1+3.5%)</f>
        <v>8.6669820264182191E+54</v>
      </c>
      <c r="IYS53" s="762">
        <f t="shared" ref="IYS53:IYS54" si="3373">IYQ53*(1+3.5%)</f>
        <v>8.970326397342856E+54</v>
      </c>
      <c r="IYU53" s="762">
        <f t="shared" ref="IYU53:IYU54" si="3374">IYS53*(1+3.5%)</f>
        <v>9.2842878212498547E+54</v>
      </c>
      <c r="IYW53" s="762">
        <f t="shared" ref="IYW53:IYW54" si="3375">IYU53*(1+3.5%)</f>
        <v>9.6092378949935993E+54</v>
      </c>
      <c r="IYY53" s="762">
        <f t="shared" ref="IYY53:IYY54" si="3376">IYW53*(1+3.5%)</f>
        <v>9.9455612213183749E+54</v>
      </c>
      <c r="IZA53" s="762">
        <f t="shared" ref="IZA53:IZA54" si="3377">IYY53*(1+3.5%)</f>
        <v>1.0293655864064517E+55</v>
      </c>
      <c r="IZC53" s="762">
        <f t="shared" ref="IZC53:IZC54" si="3378">IZA53*(1+3.5%)</f>
        <v>1.0653933819306774E+55</v>
      </c>
      <c r="IZE53" s="762">
        <f t="shared" ref="IZE53:IZE54" si="3379">IZC53*(1+3.5%)</f>
        <v>1.1026821502982511E+55</v>
      </c>
      <c r="IZG53" s="762">
        <f t="shared" ref="IZG53:IZG54" si="3380">IZE53*(1+3.5%)</f>
        <v>1.1412760255586898E+55</v>
      </c>
      <c r="IZI53" s="762">
        <f t="shared" ref="IZI53:IZI54" si="3381">IZG53*(1+3.5%)</f>
        <v>1.1812206864532438E+55</v>
      </c>
      <c r="IZK53" s="762">
        <f t="shared" ref="IZK53:IZK54" si="3382">IZI53*(1+3.5%)</f>
        <v>1.2225634104791073E+55</v>
      </c>
      <c r="IZM53" s="762">
        <f t="shared" ref="IZM53:IZM54" si="3383">IZK53*(1+3.5%)</f>
        <v>1.265353129845876E+55</v>
      </c>
      <c r="IZO53" s="762">
        <f t="shared" ref="IZO53:IZO54" si="3384">IZM53*(1+3.5%)</f>
        <v>1.3096404893904816E+55</v>
      </c>
      <c r="IZQ53" s="762">
        <f t="shared" ref="IZQ53:IZQ54" si="3385">IZO53*(1+3.5%)</f>
        <v>1.3554779065191484E+55</v>
      </c>
      <c r="IZS53" s="762">
        <f t="shared" ref="IZS53:IZS54" si="3386">IZQ53*(1+3.5%)</f>
        <v>1.4029196332473184E+55</v>
      </c>
      <c r="IZU53" s="762">
        <f t="shared" ref="IZU53:IZU54" si="3387">IZS53*(1+3.5%)</f>
        <v>1.4520218204109745E+55</v>
      </c>
      <c r="IZW53" s="762">
        <f t="shared" ref="IZW53:IZW54" si="3388">IZU53*(1+3.5%)</f>
        <v>1.5028425841253586E+55</v>
      </c>
      <c r="IZY53" s="762">
        <f t="shared" ref="IZY53:IZY54" si="3389">IZW53*(1+3.5%)</f>
        <v>1.5554420745697459E+55</v>
      </c>
      <c r="JAA53" s="762">
        <f t="shared" ref="JAA53:JAA54" si="3390">IZY53*(1+3.5%)</f>
        <v>1.6098825471796867E+55</v>
      </c>
      <c r="JAC53" s="762">
        <f t="shared" ref="JAC53:JAC54" si="3391">JAA53*(1+3.5%)</f>
        <v>1.6662284363309757E+55</v>
      </c>
      <c r="JAE53" s="762">
        <f t="shared" ref="JAE53:JAE54" si="3392">JAC53*(1+3.5%)</f>
        <v>1.7245464316025597E+55</v>
      </c>
      <c r="JAG53" s="762">
        <f t="shared" ref="JAG53:JAG54" si="3393">JAE53*(1+3.5%)</f>
        <v>1.7849055567086493E+55</v>
      </c>
      <c r="JAI53" s="762">
        <f t="shared" ref="JAI53:JAI54" si="3394">JAG53*(1+3.5%)</f>
        <v>1.847377251193452E+55</v>
      </c>
      <c r="JAK53" s="762">
        <f t="shared" ref="JAK53:JAK54" si="3395">JAI53*(1+3.5%)</f>
        <v>1.9120354549852227E+55</v>
      </c>
      <c r="JAM53" s="762">
        <f t="shared" ref="JAM53:JAM54" si="3396">JAK53*(1+3.5%)</f>
        <v>1.9789566959097053E+55</v>
      </c>
      <c r="JAO53" s="762">
        <f t="shared" ref="JAO53:JAO54" si="3397">JAM53*(1+3.5%)</f>
        <v>2.0482201802665449E+55</v>
      </c>
      <c r="JAQ53" s="762">
        <f t="shared" ref="JAQ53:JAQ54" si="3398">JAO53*(1+3.5%)</f>
        <v>2.1199078865758738E+55</v>
      </c>
      <c r="JAS53" s="762">
        <f t="shared" ref="JAS53:JAS54" si="3399">JAQ53*(1+3.5%)</f>
        <v>2.1941046626060292E+55</v>
      </c>
      <c r="JAU53" s="762">
        <f t="shared" ref="JAU53:JAU54" si="3400">JAS53*(1+3.5%)</f>
        <v>2.2708983257972402E+55</v>
      </c>
      <c r="JAW53" s="762">
        <f t="shared" ref="JAW53:JAW54" si="3401">JAU53*(1+3.5%)</f>
        <v>2.3503797672001434E+55</v>
      </c>
      <c r="JAY53" s="762">
        <f t="shared" ref="JAY53:JAY54" si="3402">JAW53*(1+3.5%)</f>
        <v>2.4326430590521483E+55</v>
      </c>
      <c r="JBA53" s="762">
        <f t="shared" ref="JBA53:JBA54" si="3403">JAY53*(1+3.5%)</f>
        <v>2.5177855661189733E+55</v>
      </c>
      <c r="JBC53" s="762">
        <f t="shared" ref="JBC53:JBC54" si="3404">JBA53*(1+3.5%)</f>
        <v>2.6059080609331372E+55</v>
      </c>
      <c r="JBE53" s="762">
        <f t="shared" ref="JBE53:JBE54" si="3405">JBC53*(1+3.5%)</f>
        <v>2.6971148430657968E+55</v>
      </c>
      <c r="JBG53" s="762">
        <f t="shared" ref="JBG53:JBG54" si="3406">JBE53*(1+3.5%)</f>
        <v>2.7915138625730997E+55</v>
      </c>
      <c r="JBI53" s="762">
        <f t="shared" ref="JBI53:JBI54" si="3407">JBG53*(1+3.5%)</f>
        <v>2.8892168477631577E+55</v>
      </c>
      <c r="JBK53" s="762">
        <f t="shared" ref="JBK53:JBK54" si="3408">JBI53*(1+3.5%)</f>
        <v>2.9903394374348678E+55</v>
      </c>
      <c r="JBM53" s="762">
        <f t="shared" ref="JBM53:JBM54" si="3409">JBK53*(1+3.5%)</f>
        <v>3.0950013177450878E+55</v>
      </c>
      <c r="JBO53" s="762">
        <f t="shared" ref="JBO53:JBO54" si="3410">JBM53*(1+3.5%)</f>
        <v>3.2033263638661655E+55</v>
      </c>
      <c r="JBQ53" s="762">
        <f t="shared" ref="JBQ53:JBQ54" si="3411">JBO53*(1+3.5%)</f>
        <v>3.3154427866014812E+55</v>
      </c>
      <c r="JBS53" s="762">
        <f t="shared" ref="JBS53:JBS54" si="3412">JBQ53*(1+3.5%)</f>
        <v>3.431483284132533E+55</v>
      </c>
      <c r="JBU53" s="762">
        <f t="shared" ref="JBU53:JBU54" si="3413">JBS53*(1+3.5%)</f>
        <v>3.5515851990771717E+55</v>
      </c>
      <c r="JBW53" s="762">
        <f t="shared" ref="JBW53:JBW54" si="3414">JBU53*(1+3.5%)</f>
        <v>3.6758906810448726E+55</v>
      </c>
      <c r="JBY53" s="762">
        <f t="shared" ref="JBY53:JBY54" si="3415">JBW53*(1+3.5%)</f>
        <v>3.8045468548814429E+55</v>
      </c>
      <c r="JCA53" s="762">
        <f t="shared" ref="JCA53:JCA54" si="3416">JBY53*(1+3.5%)</f>
        <v>3.9377059948022931E+55</v>
      </c>
      <c r="JCC53" s="762">
        <f t="shared" ref="JCC53:JCC54" si="3417">JCA53*(1+3.5%)</f>
        <v>4.0755257046203731E+55</v>
      </c>
      <c r="JCE53" s="762">
        <f t="shared" ref="JCE53:JCE54" si="3418">JCC53*(1+3.5%)</f>
        <v>4.2181691042820856E+55</v>
      </c>
      <c r="JCG53" s="762">
        <f t="shared" ref="JCG53:JCG54" si="3419">JCE53*(1+3.5%)</f>
        <v>4.3658050229319584E+55</v>
      </c>
      <c r="JCI53" s="762">
        <f t="shared" ref="JCI53:JCI54" si="3420">JCG53*(1+3.5%)</f>
        <v>4.5186081987345766E+55</v>
      </c>
      <c r="JCK53" s="762">
        <f t="shared" ref="JCK53:JCK54" si="3421">JCI53*(1+3.5%)</f>
        <v>4.6767594856902864E+55</v>
      </c>
      <c r="JCM53" s="762">
        <f t="shared" ref="JCM53:JCM54" si="3422">JCK53*(1+3.5%)</f>
        <v>4.8404460676894462E+55</v>
      </c>
      <c r="JCO53" s="762">
        <f t="shared" ref="JCO53:JCO54" si="3423">JCM53*(1+3.5%)</f>
        <v>5.0098616800585765E+55</v>
      </c>
      <c r="JCQ53" s="762">
        <f t="shared" ref="JCQ53:JCQ54" si="3424">JCO53*(1+3.5%)</f>
        <v>5.1852068388606263E+55</v>
      </c>
      <c r="JCS53" s="762">
        <f t="shared" ref="JCS53:JCS54" si="3425">JCQ53*(1+3.5%)</f>
        <v>5.366689078220748E+55</v>
      </c>
      <c r="JCU53" s="762">
        <f t="shared" ref="JCU53:JCU54" si="3426">JCS53*(1+3.5%)</f>
        <v>5.554523195958474E+55</v>
      </c>
      <c r="JCW53" s="762">
        <f t="shared" ref="JCW53:JCW54" si="3427">JCU53*(1+3.5%)</f>
        <v>5.7489315078170204E+55</v>
      </c>
      <c r="JCY53" s="762">
        <f t="shared" ref="JCY53:JCY54" si="3428">JCW53*(1+3.5%)</f>
        <v>5.9501441105906155E+55</v>
      </c>
      <c r="JDA53" s="762">
        <f t="shared" ref="JDA53:JDA54" si="3429">JCY53*(1+3.5%)</f>
        <v>6.1583991544612865E+55</v>
      </c>
      <c r="JDC53" s="762">
        <f t="shared" ref="JDC53:JDC54" si="3430">JDA53*(1+3.5%)</f>
        <v>6.3739431248674315E+55</v>
      </c>
      <c r="JDE53" s="762">
        <f t="shared" ref="JDE53:JDE54" si="3431">JDC53*(1+3.5%)</f>
        <v>6.5970311342377914E+55</v>
      </c>
      <c r="JDG53" s="762">
        <f t="shared" ref="JDG53:JDG54" si="3432">JDE53*(1+3.5%)</f>
        <v>6.827927223936114E+55</v>
      </c>
      <c r="JDI53" s="762">
        <f t="shared" ref="JDI53:JDI54" si="3433">JDG53*(1+3.5%)</f>
        <v>7.066904676773878E+55</v>
      </c>
      <c r="JDK53" s="762">
        <f t="shared" ref="JDK53:JDK54" si="3434">JDI53*(1+3.5%)</f>
        <v>7.3142463404609636E+55</v>
      </c>
      <c r="JDM53" s="762">
        <f t="shared" ref="JDM53:JDM54" si="3435">JDK53*(1+3.5%)</f>
        <v>7.5702449623770968E+55</v>
      </c>
      <c r="JDO53" s="762">
        <f t="shared" ref="JDO53:JDO54" si="3436">JDM53*(1+3.5%)</f>
        <v>7.8352035360602942E+55</v>
      </c>
      <c r="JDQ53" s="762">
        <f t="shared" ref="JDQ53:JDQ54" si="3437">JDO53*(1+3.5%)</f>
        <v>8.1094356598224039E+55</v>
      </c>
      <c r="JDS53" s="762">
        <f t="shared" ref="JDS53:JDS54" si="3438">JDQ53*(1+3.5%)</f>
        <v>8.3932659079161869E+55</v>
      </c>
      <c r="JDU53" s="762">
        <f t="shared" ref="JDU53:JDU54" si="3439">JDS53*(1+3.5%)</f>
        <v>8.6870302146932529E+55</v>
      </c>
      <c r="JDW53" s="762">
        <f t="shared" ref="JDW53:JDW54" si="3440">JDU53*(1+3.5%)</f>
        <v>8.9910762722075162E+55</v>
      </c>
      <c r="JDY53" s="762">
        <f t="shared" ref="JDY53:JDY54" si="3441">JDW53*(1+3.5%)</f>
        <v>9.3057639417347785E+55</v>
      </c>
      <c r="JEA53" s="762">
        <f t="shared" ref="JEA53:JEA54" si="3442">JDY53*(1+3.5%)</f>
        <v>9.6314656796954945E+55</v>
      </c>
      <c r="JEC53" s="762">
        <f t="shared" ref="JEC53:JEC54" si="3443">JEA53*(1+3.5%)</f>
        <v>9.9685669784848358E+55</v>
      </c>
      <c r="JEE53" s="762">
        <f t="shared" ref="JEE53:JEE54" si="3444">JEC53*(1+3.5%)</f>
        <v>1.0317466822731804E+56</v>
      </c>
      <c r="JEG53" s="762">
        <f t="shared" ref="JEG53:JEG54" si="3445">JEE53*(1+3.5%)</f>
        <v>1.0678578161527417E+56</v>
      </c>
      <c r="JEI53" s="762">
        <f t="shared" ref="JEI53:JEI54" si="3446">JEG53*(1+3.5%)</f>
        <v>1.1052328397180877E+56</v>
      </c>
      <c r="JEK53" s="762">
        <f t="shared" ref="JEK53:JEK54" si="3447">JEI53*(1+3.5%)</f>
        <v>1.1439159891082207E+56</v>
      </c>
      <c r="JEM53" s="762">
        <f t="shared" ref="JEM53:JEM54" si="3448">JEK53*(1+3.5%)</f>
        <v>1.1839530487270084E+56</v>
      </c>
      <c r="JEO53" s="762">
        <f t="shared" ref="JEO53:JEO54" si="3449">JEM53*(1+3.5%)</f>
        <v>1.2253914054324536E+56</v>
      </c>
      <c r="JEQ53" s="762">
        <f t="shared" ref="JEQ53:JEQ54" si="3450">JEO53*(1+3.5%)</f>
        <v>1.2682801046225894E+56</v>
      </c>
      <c r="JES53" s="762">
        <f t="shared" ref="JES53:JES54" si="3451">JEQ53*(1+3.5%)</f>
        <v>1.3126699082843798E+56</v>
      </c>
      <c r="JEU53" s="762">
        <f t="shared" ref="JEU53:JEU54" si="3452">JES53*(1+3.5%)</f>
        <v>1.358613355074333E+56</v>
      </c>
      <c r="JEW53" s="762">
        <f t="shared" ref="JEW53:JEW54" si="3453">JEU53*(1+3.5%)</f>
        <v>1.4061648225019345E+56</v>
      </c>
      <c r="JEY53" s="762">
        <f t="shared" ref="JEY53:JEY54" si="3454">JEW53*(1+3.5%)</f>
        <v>1.455380591289502E+56</v>
      </c>
      <c r="JFA53" s="762">
        <f t="shared" ref="JFA53:JFA54" si="3455">JEY53*(1+3.5%)</f>
        <v>1.5063189119846345E+56</v>
      </c>
      <c r="JFC53" s="762">
        <f t="shared" ref="JFC53:JFC54" si="3456">JFA53*(1+3.5%)</f>
        <v>1.5590400739040966E+56</v>
      </c>
      <c r="JFE53" s="762">
        <f t="shared" ref="JFE53:JFE54" si="3457">JFC53*(1+3.5%)</f>
        <v>1.6136064764907399E+56</v>
      </c>
      <c r="JFG53" s="762">
        <f t="shared" ref="JFG53:JFG54" si="3458">JFE53*(1+3.5%)</f>
        <v>1.6700827031679157E+56</v>
      </c>
      <c r="JFI53" s="762">
        <f t="shared" ref="JFI53:JFI54" si="3459">JFG53*(1+3.5%)</f>
        <v>1.7285355977787927E+56</v>
      </c>
      <c r="JFK53" s="762">
        <f t="shared" ref="JFK53:JFK54" si="3460">JFI53*(1+3.5%)</f>
        <v>1.7890343437010504E+56</v>
      </c>
      <c r="JFM53" s="762">
        <f t="shared" ref="JFM53:JFM54" si="3461">JFK53*(1+3.5%)</f>
        <v>1.8516505457305871E+56</v>
      </c>
      <c r="JFO53" s="762">
        <f t="shared" ref="JFO53:JFO54" si="3462">JFM53*(1+3.5%)</f>
        <v>1.9164583148311575E+56</v>
      </c>
      <c r="JFQ53" s="762">
        <f t="shared" ref="JFQ53:JFQ54" si="3463">JFO53*(1+3.5%)</f>
        <v>1.9835343558502478E+56</v>
      </c>
      <c r="JFS53" s="762">
        <f t="shared" ref="JFS53:JFS54" si="3464">JFQ53*(1+3.5%)</f>
        <v>2.0529580583050065E+56</v>
      </c>
      <c r="JFU53" s="762">
        <f t="shared" ref="JFU53:JFU54" si="3465">JFS53*(1+3.5%)</f>
        <v>2.1248115903456816E+56</v>
      </c>
      <c r="JFW53" s="762">
        <f t="shared" ref="JFW53:JFW54" si="3466">JFU53*(1+3.5%)</f>
        <v>2.1991799960077803E+56</v>
      </c>
      <c r="JFY53" s="762">
        <f t="shared" ref="JFY53:JFY54" si="3467">JFW53*(1+3.5%)</f>
        <v>2.2761512958680524E+56</v>
      </c>
      <c r="JGA53" s="762">
        <f t="shared" ref="JGA53:JGA54" si="3468">JFY53*(1+3.5%)</f>
        <v>2.3558165912234342E+56</v>
      </c>
      <c r="JGC53" s="762">
        <f t="shared" ref="JGC53:JGC54" si="3469">JGA53*(1+3.5%)</f>
        <v>2.4382701719162541E+56</v>
      </c>
      <c r="JGE53" s="762">
        <f t="shared" ref="JGE53:JGE54" si="3470">JGC53*(1+3.5%)</f>
        <v>2.5236096279333226E+56</v>
      </c>
      <c r="JGG53" s="762">
        <f t="shared" ref="JGG53:JGG54" si="3471">JGE53*(1+3.5%)</f>
        <v>2.6119359649109886E+56</v>
      </c>
      <c r="JGI53" s="762">
        <f t="shared" ref="JGI53:JGI54" si="3472">JGG53*(1+3.5%)</f>
        <v>2.703353723682873E+56</v>
      </c>
      <c r="JGK53" s="762">
        <f t="shared" ref="JGK53:JGK54" si="3473">JGI53*(1+3.5%)</f>
        <v>2.7979711040117733E+56</v>
      </c>
      <c r="JGM53" s="762">
        <f t="shared" ref="JGM53:JGM54" si="3474">JGK53*(1+3.5%)</f>
        <v>2.8959000926521853E+56</v>
      </c>
      <c r="JGO53" s="762">
        <f t="shared" ref="JGO53:JGO54" si="3475">JGM53*(1+3.5%)</f>
        <v>2.9972565958950117E+56</v>
      </c>
      <c r="JGQ53" s="762">
        <f t="shared" ref="JGQ53:JGQ54" si="3476">JGO53*(1+3.5%)</f>
        <v>3.1021605767513369E+56</v>
      </c>
      <c r="JGS53" s="762">
        <f t="shared" ref="JGS53:JGS54" si="3477">JGQ53*(1+3.5%)</f>
        <v>3.2107361969376336E+56</v>
      </c>
      <c r="JGU53" s="762">
        <f t="shared" ref="JGU53:JGU54" si="3478">JGS53*(1+3.5%)</f>
        <v>3.3231119638304504E+56</v>
      </c>
      <c r="JGW53" s="762">
        <f t="shared" ref="JGW53:JGW54" si="3479">JGU53*(1+3.5%)</f>
        <v>3.4394208825645161E+56</v>
      </c>
      <c r="JGY53" s="762">
        <f t="shared" ref="JGY53:JGY54" si="3480">JGW53*(1+3.5%)</f>
        <v>3.5598006134542738E+56</v>
      </c>
      <c r="JHA53" s="762">
        <f t="shared" ref="JHA53:JHA54" si="3481">JGY53*(1+3.5%)</f>
        <v>3.684393634925173E+56</v>
      </c>
      <c r="JHC53" s="762">
        <f t="shared" ref="JHC53:JHC54" si="3482">JHA53*(1+3.5%)</f>
        <v>3.8133474121475537E+56</v>
      </c>
      <c r="JHE53" s="762">
        <f t="shared" ref="JHE53:JHE54" si="3483">JHC53*(1+3.5%)</f>
        <v>3.9468145715727181E+56</v>
      </c>
      <c r="JHG53" s="762">
        <f t="shared" ref="JHG53:JHG54" si="3484">JHE53*(1+3.5%)</f>
        <v>4.0849530815777633E+56</v>
      </c>
      <c r="JHI53" s="762">
        <f t="shared" ref="JHI53:JHI54" si="3485">JHG53*(1+3.5%)</f>
        <v>4.227926439432985E+56</v>
      </c>
      <c r="JHK53" s="762">
        <f t="shared" ref="JHK53:JHK54" si="3486">JHI53*(1+3.5%)</f>
        <v>4.375903864813139E+56</v>
      </c>
      <c r="JHM53" s="762">
        <f t="shared" ref="JHM53:JHM54" si="3487">JHK53*(1+3.5%)</f>
        <v>4.5290605000815981E+56</v>
      </c>
      <c r="JHO53" s="762">
        <f t="shared" ref="JHO53:JHO54" si="3488">JHM53*(1+3.5%)</f>
        <v>4.687577617584454E+56</v>
      </c>
      <c r="JHQ53" s="762">
        <f t="shared" ref="JHQ53:JHQ54" si="3489">JHO53*(1+3.5%)</f>
        <v>4.8516428341999093E+56</v>
      </c>
      <c r="JHS53" s="762">
        <f t="shared" ref="JHS53:JHS54" si="3490">JHQ53*(1+3.5%)</f>
        <v>5.0214503333969055E+56</v>
      </c>
      <c r="JHU53" s="762">
        <f t="shared" ref="JHU53:JHU54" si="3491">JHS53*(1+3.5%)</f>
        <v>5.197201095065797E+56</v>
      </c>
      <c r="JHW53" s="762">
        <f t="shared" ref="JHW53:JHW54" si="3492">JHU53*(1+3.5%)</f>
        <v>5.3791031333930995E+56</v>
      </c>
      <c r="JHY53" s="762">
        <f t="shared" ref="JHY53:JHY54" si="3493">JHW53*(1+3.5%)</f>
        <v>5.5673717430618578E+56</v>
      </c>
      <c r="JIA53" s="762">
        <f t="shared" ref="JIA53:JIA54" si="3494">JHY53*(1+3.5%)</f>
        <v>5.7622297540690221E+56</v>
      </c>
      <c r="JIC53" s="762">
        <f t="shared" ref="JIC53:JIC54" si="3495">JIA53*(1+3.5%)</f>
        <v>5.9639077954614371E+56</v>
      </c>
      <c r="JIE53" s="762">
        <f t="shared" ref="JIE53:JIE54" si="3496">JIC53*(1+3.5%)</f>
        <v>6.1726445683025867E+56</v>
      </c>
      <c r="JIG53" s="762">
        <f t="shared" ref="JIG53:JIG54" si="3497">JIE53*(1+3.5%)</f>
        <v>6.3886871281931769E+56</v>
      </c>
      <c r="JII53" s="762">
        <f t="shared" ref="JII53:JII54" si="3498">JIG53*(1+3.5%)</f>
        <v>6.6122911776799379E+56</v>
      </c>
      <c r="JIK53" s="762">
        <f t="shared" ref="JIK53:JIK54" si="3499">JII53*(1+3.5%)</f>
        <v>6.8437213688987353E+56</v>
      </c>
      <c r="JIM53" s="762">
        <f t="shared" ref="JIM53:JIM54" si="3500">JIK53*(1+3.5%)</f>
        <v>7.0832516168101904E+56</v>
      </c>
      <c r="JIO53" s="762">
        <f t="shared" ref="JIO53:JIO54" si="3501">JIM53*(1+3.5%)</f>
        <v>7.3311654233985462E+56</v>
      </c>
      <c r="JIQ53" s="762">
        <f t="shared" ref="JIQ53:JIQ54" si="3502">JIO53*(1+3.5%)</f>
        <v>7.5877562132174949E+56</v>
      </c>
      <c r="JIS53" s="762">
        <f t="shared" ref="JIS53:JIS54" si="3503">JIQ53*(1+3.5%)</f>
        <v>7.853327680680107E+56</v>
      </c>
      <c r="JIU53" s="762">
        <f t="shared" ref="JIU53:JIU54" si="3504">JIS53*(1+3.5%)</f>
        <v>8.1281941495039099E+56</v>
      </c>
      <c r="JIW53" s="762">
        <f t="shared" ref="JIW53:JIW54" si="3505">JIU53*(1+3.5%)</f>
        <v>8.4126809447365453E+56</v>
      </c>
      <c r="JIY53" s="762">
        <f t="shared" ref="JIY53:JIY54" si="3506">JIW53*(1+3.5%)</f>
        <v>8.7071247778023235E+56</v>
      </c>
      <c r="JJA53" s="762">
        <f t="shared" ref="JJA53:JJA54" si="3507">JIY53*(1+3.5%)</f>
        <v>9.0118741450254037E+56</v>
      </c>
      <c r="JJC53" s="762">
        <f t="shared" ref="JJC53:JJC54" si="3508">JJA53*(1+3.5%)</f>
        <v>9.3272897401012919E+56</v>
      </c>
      <c r="JJE53" s="762">
        <f t="shared" ref="JJE53:JJE54" si="3509">JJC53*(1+3.5%)</f>
        <v>9.6537448810048371E+56</v>
      </c>
      <c r="JJG53" s="762">
        <f t="shared" ref="JJG53:JJG54" si="3510">JJE53*(1+3.5%)</f>
        <v>9.9916259518400061E+56</v>
      </c>
      <c r="JJI53" s="762">
        <f t="shared" ref="JJI53:JJI54" si="3511">JJG53*(1+3.5%)</f>
        <v>1.0341332860154406E+57</v>
      </c>
      <c r="JJK53" s="762">
        <f t="shared" ref="JJK53:JJK54" si="3512">JJI53*(1+3.5%)</f>
        <v>1.070327951025981E+57</v>
      </c>
      <c r="JJM53" s="762">
        <f t="shared" ref="JJM53:JJM54" si="3513">JJK53*(1+3.5%)</f>
        <v>1.1077894293118903E+57</v>
      </c>
      <c r="JJO53" s="762">
        <f t="shared" ref="JJO53:JJO54" si="3514">JJM53*(1+3.5%)</f>
        <v>1.1465620593378063E+57</v>
      </c>
      <c r="JJQ53" s="762">
        <f t="shared" ref="JJQ53:JJQ54" si="3515">JJO53*(1+3.5%)</f>
        <v>1.1866917314146295E+57</v>
      </c>
      <c r="JJS53" s="762">
        <f t="shared" ref="JJS53:JJS54" si="3516">JJQ53*(1+3.5%)</f>
        <v>1.2282259420141414E+57</v>
      </c>
      <c r="JJU53" s="762">
        <f t="shared" ref="JJU53:JJU54" si="3517">JJS53*(1+3.5%)</f>
        <v>1.2712138499846363E+57</v>
      </c>
      <c r="JJW53" s="762">
        <f t="shared" ref="JJW53:JJW54" si="3518">JJU53*(1+3.5%)</f>
        <v>1.3157063347340985E+57</v>
      </c>
      <c r="JJY53" s="762">
        <f t="shared" ref="JJY53:JJY54" si="3519">JJW53*(1+3.5%)</f>
        <v>1.3617560564497919E+57</v>
      </c>
      <c r="JKA53" s="762">
        <f t="shared" ref="JKA53:JKA54" si="3520">JJY53*(1+3.5%)</f>
        <v>1.4094175184255345E+57</v>
      </c>
      <c r="JKC53" s="762">
        <f t="shared" ref="JKC53:JKC54" si="3521">JKA53*(1+3.5%)</f>
        <v>1.4587471315704281E+57</v>
      </c>
      <c r="JKE53" s="762">
        <f t="shared" ref="JKE53:JKE54" si="3522">JKC53*(1+3.5%)</f>
        <v>1.509803281175393E+57</v>
      </c>
      <c r="JKG53" s="762">
        <f t="shared" ref="JKG53:JKG54" si="3523">JKE53*(1+3.5%)</f>
        <v>1.5626463960165317E+57</v>
      </c>
      <c r="JKI53" s="762">
        <f t="shared" ref="JKI53:JKI54" si="3524">JKG53*(1+3.5%)</f>
        <v>1.6173390198771103E+57</v>
      </c>
      <c r="JKK53" s="762">
        <f t="shared" ref="JKK53:JKK54" si="3525">JKI53*(1+3.5%)</f>
        <v>1.6739458855728092E+57</v>
      </c>
      <c r="JKM53" s="762">
        <f t="shared" ref="JKM53:JKM54" si="3526">JKK53*(1+3.5%)</f>
        <v>1.7325339915678573E+57</v>
      </c>
      <c r="JKO53" s="762">
        <f t="shared" ref="JKO53:JKO54" si="3527">JKM53*(1+3.5%)</f>
        <v>1.7931726812727322E+57</v>
      </c>
      <c r="JKQ53" s="762">
        <f t="shared" ref="JKQ53:JKQ54" si="3528">JKO53*(1+3.5%)</f>
        <v>1.8559337251172778E+57</v>
      </c>
      <c r="JKS53" s="762">
        <f t="shared" ref="JKS53:JKS54" si="3529">JKQ53*(1+3.5%)</f>
        <v>1.9208914054963822E+57</v>
      </c>
      <c r="JKU53" s="762">
        <f t="shared" ref="JKU53:JKU54" si="3530">JKS53*(1+3.5%)</f>
        <v>1.9881226046887553E+57</v>
      </c>
      <c r="JKW53" s="762">
        <f t="shared" ref="JKW53:JKW54" si="3531">JKU53*(1+3.5%)</f>
        <v>2.0577068958528615E+57</v>
      </c>
      <c r="JKY53" s="762">
        <f t="shared" ref="JKY53:JKY54" si="3532">JKW53*(1+3.5%)</f>
        <v>2.1297266372077114E+57</v>
      </c>
      <c r="JLA53" s="762">
        <f t="shared" ref="JLA53:JLA54" si="3533">JKY53*(1+3.5%)</f>
        <v>2.2042670695099809E+57</v>
      </c>
      <c r="JLC53" s="762">
        <f t="shared" ref="JLC53:JLC54" si="3534">JLA53*(1+3.5%)</f>
        <v>2.2814164169428302E+57</v>
      </c>
      <c r="JLE53" s="762">
        <f t="shared" ref="JLE53:JLE54" si="3535">JLC53*(1+3.5%)</f>
        <v>2.361265991535829E+57</v>
      </c>
      <c r="JLG53" s="762">
        <f t="shared" ref="JLG53:JLG54" si="3536">JLE53*(1+3.5%)</f>
        <v>2.4439103012395828E+57</v>
      </c>
      <c r="JLI53" s="762">
        <f t="shared" ref="JLI53:JLI54" si="3537">JLG53*(1+3.5%)</f>
        <v>2.529447161782968E+57</v>
      </c>
      <c r="JLK53" s="762">
        <f t="shared" ref="JLK53:JLK54" si="3538">JLI53*(1+3.5%)</f>
        <v>2.6179778124453719E+57</v>
      </c>
      <c r="JLM53" s="762">
        <f t="shared" ref="JLM53:JLM54" si="3539">JLK53*(1+3.5%)</f>
        <v>2.7096070358809598E+57</v>
      </c>
      <c r="JLO53" s="762">
        <f t="shared" ref="JLO53:JLO54" si="3540">JLM53*(1+3.5%)</f>
        <v>2.8044432821367931E+57</v>
      </c>
      <c r="JLQ53" s="762">
        <f t="shared" ref="JLQ53:JLQ54" si="3541">JLO53*(1+3.5%)</f>
        <v>2.9025987970115805E+57</v>
      </c>
      <c r="JLS53" s="762">
        <f t="shared" ref="JLS53:JLS54" si="3542">JLQ53*(1+3.5%)</f>
        <v>3.0041897549069855E+57</v>
      </c>
      <c r="JLU53" s="762">
        <f t="shared" ref="JLU53:JLU54" si="3543">JLS53*(1+3.5%)</f>
        <v>3.1093363963287299E+57</v>
      </c>
      <c r="JLW53" s="762">
        <f t="shared" ref="JLW53:JLW54" si="3544">JLU53*(1+3.5%)</f>
        <v>3.2181631702002351E+57</v>
      </c>
      <c r="JLY53" s="762">
        <f t="shared" ref="JLY53:JLY54" si="3545">JLW53*(1+3.5%)</f>
        <v>3.3307988811572433E+57</v>
      </c>
      <c r="JMA53" s="762">
        <f t="shared" ref="JMA53:JMA54" si="3546">JLY53*(1+3.5%)</f>
        <v>3.4473768419977466E+57</v>
      </c>
      <c r="JMC53" s="762">
        <f t="shared" ref="JMC53:JMC54" si="3547">JMA53*(1+3.5%)</f>
        <v>3.5680350314676676E+57</v>
      </c>
      <c r="JME53" s="762">
        <f t="shared" ref="JME53:JME54" si="3548">JMC53*(1+3.5%)</f>
        <v>3.6929162575690359E+57</v>
      </c>
      <c r="JMG53" s="762">
        <f t="shared" ref="JMG53:JMG54" si="3549">JME53*(1+3.5%)</f>
        <v>3.822168326583952E+57</v>
      </c>
      <c r="JMI53" s="762">
        <f t="shared" ref="JMI53:JMI54" si="3550">JMG53*(1+3.5%)</f>
        <v>3.95594421801439E+57</v>
      </c>
      <c r="JMK53" s="762">
        <f t="shared" ref="JMK53:JMK54" si="3551">JMI53*(1+3.5%)</f>
        <v>4.0944022656448937E+57</v>
      </c>
      <c r="JMM53" s="762">
        <f t="shared" ref="JMM53:JMM54" si="3552">JMK53*(1+3.5%)</f>
        <v>4.2377063449424646E+57</v>
      </c>
      <c r="JMO53" s="762">
        <f t="shared" ref="JMO53:JMO54" si="3553">JMM53*(1+3.5%)</f>
        <v>4.3860260670154506E+57</v>
      </c>
      <c r="JMQ53" s="762">
        <f t="shared" ref="JMQ53:JMQ54" si="3554">JMO53*(1+3.5%)</f>
        <v>4.5395369793609909E+57</v>
      </c>
      <c r="JMS53" s="762">
        <f t="shared" ref="JMS53:JMS54" si="3555">JMQ53*(1+3.5%)</f>
        <v>4.6984207736386256E+57</v>
      </c>
      <c r="JMU53" s="762">
        <f t="shared" ref="JMU53:JMU54" si="3556">JMS53*(1+3.5%)</f>
        <v>4.8628655007159773E+57</v>
      </c>
      <c r="JMW53" s="762">
        <f t="shared" ref="JMW53:JMW54" si="3557">JMU53*(1+3.5%)</f>
        <v>5.0330657932410364E+57</v>
      </c>
      <c r="JMY53" s="762">
        <f t="shared" ref="JMY53:JMY54" si="3558">JMW53*(1+3.5%)</f>
        <v>5.2092230960044726E+57</v>
      </c>
      <c r="JNA53" s="762">
        <f t="shared" ref="JNA53:JNA54" si="3559">JMY53*(1+3.5%)</f>
        <v>5.3915459043646286E+57</v>
      </c>
      <c r="JNC53" s="762">
        <f t="shared" ref="JNC53:JNC54" si="3560">JNA53*(1+3.5%)</f>
        <v>5.5802500110173905E+57</v>
      </c>
      <c r="JNE53" s="762">
        <f t="shared" ref="JNE53:JNE54" si="3561">JNC53*(1+3.5%)</f>
        <v>5.7755587614029987E+57</v>
      </c>
      <c r="JNG53" s="762">
        <f t="shared" ref="JNG53:JNG54" si="3562">JNE53*(1+3.5%)</f>
        <v>5.9777033180521029E+57</v>
      </c>
      <c r="JNI53" s="762">
        <f t="shared" ref="JNI53:JNI54" si="3563">JNG53*(1+3.5%)</f>
        <v>6.186922934183926E+57</v>
      </c>
      <c r="JNK53" s="762">
        <f t="shared" ref="JNK53:JNK54" si="3564">JNI53*(1+3.5%)</f>
        <v>6.4034652368803623E+57</v>
      </c>
      <c r="JNM53" s="762">
        <f t="shared" ref="JNM53:JNM54" si="3565">JNK53*(1+3.5%)</f>
        <v>6.6275865201711742E+57</v>
      </c>
      <c r="JNO53" s="762">
        <f t="shared" ref="JNO53:JNO54" si="3566">JNM53*(1+3.5%)</f>
        <v>6.8595520483771647E+57</v>
      </c>
      <c r="JNQ53" s="762">
        <f t="shared" ref="JNQ53:JNQ54" si="3567">JNO53*(1+3.5%)</f>
        <v>7.0996363700703647E+57</v>
      </c>
      <c r="JNS53" s="762">
        <f t="shared" ref="JNS53:JNS54" si="3568">JNQ53*(1+3.5%)</f>
        <v>7.3481236430228268E+57</v>
      </c>
      <c r="JNU53" s="762">
        <f t="shared" ref="JNU53:JNU54" si="3569">JNS53*(1+3.5%)</f>
        <v>7.6053079705286246E+57</v>
      </c>
      <c r="JNW53" s="762">
        <f t="shared" ref="JNW53:JNW54" si="3570">JNU53*(1+3.5%)</f>
        <v>7.8714937494971258E+57</v>
      </c>
      <c r="JNY53" s="762">
        <f t="shared" ref="JNY53:JNY54" si="3571">JNW53*(1+3.5%)</f>
        <v>8.146996030729524E+57</v>
      </c>
      <c r="JOA53" s="762">
        <f t="shared" ref="JOA53:JOA54" si="3572">JNY53*(1+3.5%)</f>
        <v>8.432140891805057E+57</v>
      </c>
      <c r="JOC53" s="762">
        <f t="shared" ref="JOC53:JOC54" si="3573">JOA53*(1+3.5%)</f>
        <v>8.727265823018234E+57</v>
      </c>
      <c r="JOE53" s="762">
        <f t="shared" ref="JOE53:JOE54" si="3574">JOC53*(1+3.5%)</f>
        <v>9.0327201268238716E+57</v>
      </c>
      <c r="JOG53" s="762">
        <f t="shared" ref="JOG53:JOG54" si="3575">JOE53*(1+3.5%)</f>
        <v>9.3488653312627067E+57</v>
      </c>
      <c r="JOI53" s="762">
        <f t="shared" ref="JOI53:JOI54" si="3576">JOG53*(1+3.5%)</f>
        <v>9.6760756178569001E+57</v>
      </c>
      <c r="JOK53" s="762">
        <f t="shared" ref="JOK53:JOK54" si="3577">JOI53*(1+3.5%)</f>
        <v>1.0014738264481891E+58</v>
      </c>
      <c r="JOM53" s="762">
        <f t="shared" ref="JOM53:JOM54" si="3578">JOK53*(1+3.5%)</f>
        <v>1.0365254103738756E+58</v>
      </c>
      <c r="JOO53" s="762">
        <f t="shared" ref="JOO53:JOO54" si="3579">JOM53*(1+3.5%)</f>
        <v>1.0728037997369611E+58</v>
      </c>
      <c r="JOQ53" s="762">
        <f t="shared" ref="JOQ53:JOQ54" si="3580">JOO53*(1+3.5%)</f>
        <v>1.1103519327277547E+58</v>
      </c>
      <c r="JOS53" s="762">
        <f t="shared" ref="JOS53:JOS54" si="3581">JOQ53*(1+3.5%)</f>
        <v>1.149214250373226E+58</v>
      </c>
      <c r="JOU53" s="762">
        <f t="shared" ref="JOU53:JOU54" si="3582">JOS53*(1+3.5%)</f>
        <v>1.1894367491362888E+58</v>
      </c>
      <c r="JOW53" s="762">
        <f t="shared" ref="JOW53:JOW54" si="3583">JOU53*(1+3.5%)</f>
        <v>1.2310670353560589E+58</v>
      </c>
      <c r="JOY53" s="762">
        <f t="shared" ref="JOY53:JOY54" si="3584">JOW53*(1+3.5%)</f>
        <v>1.274154381593521E+58</v>
      </c>
      <c r="JPA53" s="762">
        <f t="shared" ref="JPA53:JPA54" si="3585">JOY53*(1+3.5%)</f>
        <v>1.3187497849492941E+58</v>
      </c>
      <c r="JPC53" s="762">
        <f t="shared" ref="JPC53:JPC54" si="3586">JPA53*(1+3.5%)</f>
        <v>1.3649060274225193E+58</v>
      </c>
      <c r="JPE53" s="762">
        <f t="shared" ref="JPE53:JPE54" si="3587">JPC53*(1+3.5%)</f>
        <v>1.4126777383823072E+58</v>
      </c>
      <c r="JPG53" s="762">
        <f t="shared" ref="JPG53:JPG54" si="3588">JPE53*(1+3.5%)</f>
        <v>1.462121459225688E+58</v>
      </c>
      <c r="JPI53" s="762">
        <f t="shared" ref="JPI53:JPI54" si="3589">JPG53*(1+3.5%)</f>
        <v>1.5132957102985868E+58</v>
      </c>
      <c r="JPK53" s="762">
        <f t="shared" ref="JPK53:JPK54" si="3590">JPI53*(1+3.5%)</f>
        <v>1.5662610601590372E+58</v>
      </c>
      <c r="JPM53" s="762">
        <f t="shared" ref="JPM53:JPM54" si="3591">JPK53*(1+3.5%)</f>
        <v>1.6210801972646033E+58</v>
      </c>
      <c r="JPO53" s="762">
        <f t="shared" ref="JPO53:JPO54" si="3592">JPM53*(1+3.5%)</f>
        <v>1.6778180041688642E+58</v>
      </c>
      <c r="JPQ53" s="762">
        <f t="shared" ref="JPQ53:JPQ54" si="3593">JPO53*(1+3.5%)</f>
        <v>1.7365416343147742E+58</v>
      </c>
      <c r="JPS53" s="762">
        <f t="shared" ref="JPS53:JPS54" si="3594">JPQ53*(1+3.5%)</f>
        <v>1.7973205915157912E+58</v>
      </c>
      <c r="JPU53" s="762">
        <f t="shared" ref="JPU53:JPU54" si="3595">JPS53*(1+3.5%)</f>
        <v>1.8602268122188438E+58</v>
      </c>
      <c r="JPW53" s="762">
        <f t="shared" ref="JPW53:JPW54" si="3596">JPU53*(1+3.5%)</f>
        <v>1.9253347506465033E+58</v>
      </c>
      <c r="JPY53" s="762">
        <f t="shared" ref="JPY53:JPY54" si="3597">JPW53*(1+3.5%)</f>
        <v>1.9927214669191307E+58</v>
      </c>
      <c r="JQA53" s="762">
        <f t="shared" ref="JQA53:JQA54" si="3598">JPY53*(1+3.5%)</f>
        <v>2.0624667182613002E+58</v>
      </c>
      <c r="JQC53" s="762">
        <f t="shared" ref="JQC53:JQC54" si="3599">JQA53*(1+3.5%)</f>
        <v>2.1346530534004456E+58</v>
      </c>
      <c r="JQE53" s="762">
        <f t="shared" ref="JQE53:JQE54" si="3600">JQC53*(1+3.5%)</f>
        <v>2.209365910269461E+58</v>
      </c>
      <c r="JQG53" s="762">
        <f t="shared" ref="JQG53:JQG54" si="3601">JQE53*(1+3.5%)</f>
        <v>2.2866937171288919E+58</v>
      </c>
      <c r="JQI53" s="762">
        <f t="shared" ref="JQI53:JQI54" si="3602">JQG53*(1+3.5%)</f>
        <v>2.3667279972284029E+58</v>
      </c>
      <c r="JQK53" s="762">
        <f t="shared" ref="JQK53:JQK54" si="3603">JQI53*(1+3.5%)</f>
        <v>2.4495634771313968E+58</v>
      </c>
      <c r="JQM53" s="762">
        <f t="shared" ref="JQM53:JQM54" si="3604">JQK53*(1+3.5%)</f>
        <v>2.5352981988309953E+58</v>
      </c>
      <c r="JQO53" s="762">
        <f t="shared" ref="JQO53:JQO54" si="3605">JQM53*(1+3.5%)</f>
        <v>2.62403363579008E+58</v>
      </c>
      <c r="JQQ53" s="762">
        <f t="shared" ref="JQQ53:JQQ54" si="3606">JQO53*(1+3.5%)</f>
        <v>2.7158748130427329E+58</v>
      </c>
      <c r="JQS53" s="762">
        <f t="shared" ref="JQS53:JQS54" si="3607">JQQ53*(1+3.5%)</f>
        <v>2.8109304314992283E+58</v>
      </c>
      <c r="JQU53" s="762">
        <f t="shared" ref="JQU53:JQU54" si="3608">JQS53*(1+3.5%)</f>
        <v>2.909312996601701E+58</v>
      </c>
      <c r="JQW53" s="762">
        <f t="shared" ref="JQW53:JQW54" si="3609">JQU53*(1+3.5%)</f>
        <v>3.0111389514827604E+58</v>
      </c>
      <c r="JQY53" s="762">
        <f t="shared" ref="JQY53:JQY54" si="3610">JQW53*(1+3.5%)</f>
        <v>3.1165288147846569E+58</v>
      </c>
      <c r="JRA53" s="762">
        <f t="shared" ref="JRA53:JRA54" si="3611">JQY53*(1+3.5%)</f>
        <v>3.2256073233021195E+58</v>
      </c>
      <c r="JRC53" s="762">
        <f t="shared" ref="JRC53:JRC54" si="3612">JRA53*(1+3.5%)</f>
        <v>3.3385035796176932E+58</v>
      </c>
      <c r="JRE53" s="762">
        <f t="shared" ref="JRE53:JRE54" si="3613">JRC53*(1+3.5%)</f>
        <v>3.455351204904312E+58</v>
      </c>
      <c r="JRG53" s="762">
        <f t="shared" ref="JRG53:JRG54" si="3614">JRE53*(1+3.5%)</f>
        <v>3.5762884970759628E+58</v>
      </c>
      <c r="JRI53" s="762">
        <f t="shared" ref="JRI53:JRI54" si="3615">JRG53*(1+3.5%)</f>
        <v>3.7014585944736212E+58</v>
      </c>
      <c r="JRK53" s="762">
        <f t="shared" ref="JRK53:JRK54" si="3616">JRI53*(1+3.5%)</f>
        <v>3.8310096452801976E+58</v>
      </c>
      <c r="JRM53" s="762">
        <f t="shared" ref="JRM53:JRM54" si="3617">JRK53*(1+3.5%)</f>
        <v>3.9650949828650042E+58</v>
      </c>
      <c r="JRO53" s="762">
        <f t="shared" ref="JRO53:JRO54" si="3618">JRM53*(1+3.5%)</f>
        <v>4.1038733072652791E+58</v>
      </c>
      <c r="JRQ53" s="762">
        <f t="shared" ref="JRQ53:JRQ54" si="3619">JRO53*(1+3.5%)</f>
        <v>4.2475088730195633E+58</v>
      </c>
      <c r="JRS53" s="762">
        <f t="shared" ref="JRS53:JRS54" si="3620">JRQ53*(1+3.5%)</f>
        <v>4.3961716835752474E+58</v>
      </c>
      <c r="JRU53" s="762">
        <f t="shared" ref="JRU53:JRU54" si="3621">JRS53*(1+3.5%)</f>
        <v>4.5500376925003809E+58</v>
      </c>
      <c r="JRW53" s="762">
        <f t="shared" ref="JRW53:JRW54" si="3622">JRU53*(1+3.5%)</f>
        <v>4.7092890117378939E+58</v>
      </c>
      <c r="JRY53" s="762">
        <f t="shared" ref="JRY53:JRY54" si="3623">JRW53*(1+3.5%)</f>
        <v>4.8741141271487195E+58</v>
      </c>
      <c r="JSA53" s="762">
        <f t="shared" ref="JSA53:JSA54" si="3624">JRY53*(1+3.5%)</f>
        <v>5.044708121598924E+58</v>
      </c>
      <c r="JSC53" s="762">
        <f t="shared" ref="JSC53:JSC54" si="3625">JSA53*(1+3.5%)</f>
        <v>5.2212729058548857E+58</v>
      </c>
      <c r="JSE53" s="762">
        <f t="shared" ref="JSE53:JSE54" si="3626">JSC53*(1+3.5%)</f>
        <v>5.4040174575598067E+58</v>
      </c>
      <c r="JSG53" s="762">
        <f t="shared" ref="JSG53:JSG54" si="3627">JSE53*(1+3.5%)</f>
        <v>5.5931580685743993E+58</v>
      </c>
      <c r="JSI53" s="762">
        <f t="shared" ref="JSI53:JSI54" si="3628">JSG53*(1+3.5%)</f>
        <v>5.7889186009745027E+58</v>
      </c>
      <c r="JSK53" s="762">
        <f t="shared" ref="JSK53:JSK54" si="3629">JSI53*(1+3.5%)</f>
        <v>5.9915307520086098E+58</v>
      </c>
      <c r="JSM53" s="762">
        <f t="shared" ref="JSM53:JSM54" si="3630">JSK53*(1+3.5%)</f>
        <v>6.2012343283289104E+58</v>
      </c>
      <c r="JSO53" s="762">
        <f t="shared" ref="JSO53:JSO54" si="3631">JSM53*(1+3.5%)</f>
        <v>6.4182775298204219E+58</v>
      </c>
      <c r="JSQ53" s="762">
        <f t="shared" ref="JSQ53:JSQ54" si="3632">JSO53*(1+3.5%)</f>
        <v>6.642917243364136E+58</v>
      </c>
      <c r="JSS53" s="762">
        <f t="shared" ref="JSS53:JSS54" si="3633">JSQ53*(1+3.5%)</f>
        <v>6.8754193468818803E+58</v>
      </c>
      <c r="JSU53" s="762">
        <f t="shared" ref="JSU53:JSU54" si="3634">JSS53*(1+3.5%)</f>
        <v>7.1160590240227454E+58</v>
      </c>
      <c r="JSW53" s="762">
        <f t="shared" ref="JSW53:JSW54" si="3635">JSU53*(1+3.5%)</f>
        <v>7.3651210898635411E+58</v>
      </c>
      <c r="JSY53" s="762">
        <f t="shared" ref="JSY53:JSY54" si="3636">JSW53*(1+3.5%)</f>
        <v>7.6229003280087649E+58</v>
      </c>
      <c r="JTA53" s="762">
        <f t="shared" ref="JTA53:JTA54" si="3637">JSY53*(1+3.5%)</f>
        <v>7.8897018394890715E+58</v>
      </c>
      <c r="JTC53" s="762">
        <f t="shared" ref="JTC53:JTC54" si="3638">JTA53*(1+3.5%)</f>
        <v>8.1658414038711884E+58</v>
      </c>
      <c r="JTE53" s="762">
        <f t="shared" ref="JTE53:JTE54" si="3639">JTC53*(1+3.5%)</f>
        <v>8.4516458530066796E+58</v>
      </c>
      <c r="JTG53" s="762">
        <f t="shared" ref="JTG53:JTG54" si="3640">JTE53*(1+3.5%)</f>
        <v>8.7474534578619128E+58</v>
      </c>
      <c r="JTI53" s="762">
        <f t="shared" ref="JTI53:JTI54" si="3641">JTG53*(1+3.5%)</f>
        <v>9.0536143288870792E+58</v>
      </c>
      <c r="JTK53" s="762">
        <f t="shared" ref="JTK53:JTK54" si="3642">JTI53*(1+3.5%)</f>
        <v>9.3704908303981268E+58</v>
      </c>
      <c r="JTM53" s="762">
        <f t="shared" ref="JTM53:JTM54" si="3643">JTK53*(1+3.5%)</f>
        <v>9.6984580094620607E+58</v>
      </c>
      <c r="JTO53" s="762">
        <f t="shared" ref="JTO53:JTO54" si="3644">JTM53*(1+3.5%)</f>
        <v>1.0037904039793232E+59</v>
      </c>
      <c r="JTQ53" s="762">
        <f t="shared" ref="JTQ53:JTQ54" si="3645">JTO53*(1+3.5%)</f>
        <v>1.0389230681185994E+59</v>
      </c>
      <c r="JTS53" s="762">
        <f t="shared" ref="JTS53:JTS54" si="3646">JTQ53*(1+3.5%)</f>
        <v>1.0752853755027502E+59</v>
      </c>
      <c r="JTU53" s="762">
        <f t="shared" ref="JTU53:JTU54" si="3647">JTS53*(1+3.5%)</f>
        <v>1.1129203636453464E+59</v>
      </c>
      <c r="JTW53" s="762">
        <f t="shared" ref="JTW53:JTW54" si="3648">JTU53*(1+3.5%)</f>
        <v>1.1518725763729334E+59</v>
      </c>
      <c r="JTY53" s="762">
        <f t="shared" ref="JTY53:JTY54" si="3649">JTW53*(1+3.5%)</f>
        <v>1.192188116545986E+59</v>
      </c>
      <c r="JUA53" s="762">
        <f t="shared" ref="JUA53:JUA54" si="3650">JTY53*(1+3.5%)</f>
        <v>1.2339147006250953E+59</v>
      </c>
      <c r="JUC53" s="762">
        <f t="shared" ref="JUC53:JUC54" si="3651">JUA53*(1+3.5%)</f>
        <v>1.2771017151469736E+59</v>
      </c>
      <c r="JUE53" s="762">
        <f t="shared" ref="JUE53:JUE54" si="3652">JUC53*(1+3.5%)</f>
        <v>1.3218002751771175E+59</v>
      </c>
      <c r="JUG53" s="762">
        <f t="shared" ref="JUG53:JUG54" si="3653">JUE53*(1+3.5%)</f>
        <v>1.3680632848083165E+59</v>
      </c>
      <c r="JUI53" s="762">
        <f t="shared" ref="JUI53:JUI54" si="3654">JUG53*(1+3.5%)</f>
        <v>1.4159454997766074E+59</v>
      </c>
      <c r="JUK53" s="762">
        <f t="shared" ref="JUK53:JUK54" si="3655">JUI53*(1+3.5%)</f>
        <v>1.4655035922687885E+59</v>
      </c>
      <c r="JUM53" s="762">
        <f t="shared" ref="JUM53:JUM54" si="3656">JUK53*(1+3.5%)</f>
        <v>1.516796217998196E+59</v>
      </c>
      <c r="JUO53" s="762">
        <f t="shared" ref="JUO53:JUO54" si="3657">JUM53*(1+3.5%)</f>
        <v>1.5698840856281326E+59</v>
      </c>
      <c r="JUQ53" s="762">
        <f t="shared" ref="JUQ53:JUQ54" si="3658">JUO53*(1+3.5%)</f>
        <v>1.6248300286251172E+59</v>
      </c>
      <c r="JUS53" s="762">
        <f t="shared" ref="JUS53:JUS54" si="3659">JUQ53*(1+3.5%)</f>
        <v>1.6816990796269963E+59</v>
      </c>
      <c r="JUU53" s="762">
        <f t="shared" ref="JUU53:JUU54" si="3660">JUS53*(1+3.5%)</f>
        <v>1.7405585474139409E+59</v>
      </c>
      <c r="JUW53" s="762">
        <f t="shared" ref="JUW53:JUW54" si="3661">JUU53*(1+3.5%)</f>
        <v>1.8014780965734286E+59</v>
      </c>
      <c r="JUY53" s="762">
        <f t="shared" ref="JUY53:JUY54" si="3662">JUW53*(1+3.5%)</f>
        <v>1.8645298299534985E+59</v>
      </c>
      <c r="JVA53" s="762">
        <f t="shared" ref="JVA53:JVA54" si="3663">JUY53*(1+3.5%)</f>
        <v>1.9297883740018707E+59</v>
      </c>
      <c r="JVC53" s="762">
        <f t="shared" ref="JVC53:JVC54" si="3664">JVA53*(1+3.5%)</f>
        <v>1.9973309670919362E+59</v>
      </c>
      <c r="JVE53" s="762">
        <f t="shared" ref="JVE53:JVE54" si="3665">JVC53*(1+3.5%)</f>
        <v>2.0672375509401537E+59</v>
      </c>
      <c r="JVG53" s="762">
        <f t="shared" ref="JVG53:JVG54" si="3666">JVE53*(1+3.5%)</f>
        <v>2.1395908652230587E+59</v>
      </c>
      <c r="JVI53" s="762">
        <f t="shared" ref="JVI53:JVI54" si="3667">JVG53*(1+3.5%)</f>
        <v>2.2144765455058653E+59</v>
      </c>
      <c r="JVK53" s="762">
        <f t="shared" ref="JVK53:JVK54" si="3668">JVI53*(1+3.5%)</f>
        <v>2.2919832245985707E+59</v>
      </c>
      <c r="JVM53" s="762">
        <f t="shared" ref="JVM53:JVM54" si="3669">JVK53*(1+3.5%)</f>
        <v>2.3722026374595205E+59</v>
      </c>
      <c r="JVO53" s="762">
        <f t="shared" ref="JVO53:JVO54" si="3670">JVM53*(1+3.5%)</f>
        <v>2.4552297297706037E+59</v>
      </c>
      <c r="JVQ53" s="762">
        <f t="shared" ref="JVQ53:JVQ54" si="3671">JVO53*(1+3.5%)</f>
        <v>2.5411627703125747E+59</v>
      </c>
      <c r="JVS53" s="762">
        <f t="shared" ref="JVS53:JVS54" si="3672">JVQ53*(1+3.5%)</f>
        <v>2.6301034672735144E+59</v>
      </c>
      <c r="JVU53" s="762">
        <f t="shared" ref="JVU53:JVU54" si="3673">JVS53*(1+3.5%)</f>
        <v>2.7221570886280873E+59</v>
      </c>
      <c r="JVW53" s="762">
        <f t="shared" ref="JVW53:JVW54" si="3674">JVU53*(1+3.5%)</f>
        <v>2.8174325867300702E+59</v>
      </c>
      <c r="JVY53" s="762">
        <f t="shared" ref="JVY53:JVY54" si="3675">JVW53*(1+3.5%)</f>
        <v>2.9160427272656225E+59</v>
      </c>
      <c r="JWA53" s="762">
        <f t="shared" ref="JWA53:JWA54" si="3676">JVY53*(1+3.5%)</f>
        <v>3.018104222719919E+59</v>
      </c>
      <c r="JWC53" s="762">
        <f t="shared" ref="JWC53:JWC54" si="3677">JWA53*(1+3.5%)</f>
        <v>3.1237378705151159E+59</v>
      </c>
      <c r="JWE53" s="762">
        <f t="shared" ref="JWE53:JWE54" si="3678">JWC53*(1+3.5%)</f>
        <v>3.2330686959831446E+59</v>
      </c>
      <c r="JWG53" s="762">
        <f t="shared" ref="JWG53:JWG54" si="3679">JWE53*(1+3.5%)</f>
        <v>3.3462261003425542E+59</v>
      </c>
      <c r="JWI53" s="762">
        <f t="shared" ref="JWI53:JWI54" si="3680">JWG53*(1+3.5%)</f>
        <v>3.4633440138545432E+59</v>
      </c>
      <c r="JWK53" s="762">
        <f t="shared" ref="JWK53:JWK54" si="3681">JWI53*(1+3.5%)</f>
        <v>3.584561054339452E+59</v>
      </c>
      <c r="JWM53" s="762">
        <f t="shared" ref="JWM53:JWM54" si="3682">JWK53*(1+3.5%)</f>
        <v>3.7100206912413326E+59</v>
      </c>
      <c r="JWO53" s="762">
        <f t="shared" ref="JWO53:JWO54" si="3683">JWM53*(1+3.5%)</f>
        <v>3.839871415434779E+59</v>
      </c>
      <c r="JWQ53" s="762">
        <f t="shared" ref="JWQ53:JWQ54" si="3684">JWO53*(1+3.5%)</f>
        <v>3.9742669149749958E+59</v>
      </c>
      <c r="JWS53" s="762">
        <f t="shared" ref="JWS53:JWS54" si="3685">JWQ53*(1+3.5%)</f>
        <v>4.1133662569991208E+59</v>
      </c>
      <c r="JWU53" s="762">
        <f t="shared" ref="JWU53:JWU54" si="3686">JWS53*(1+3.5%)</f>
        <v>4.2573340759940901E+59</v>
      </c>
      <c r="JWW53" s="762">
        <f t="shared" ref="JWW53:JWW54" si="3687">JWU53*(1+3.5%)</f>
        <v>4.4063407686538828E+59</v>
      </c>
      <c r="JWY53" s="762">
        <f t="shared" ref="JWY53:JWY54" si="3688">JWW53*(1+3.5%)</f>
        <v>4.5605626955567682E+59</v>
      </c>
      <c r="JXA53" s="762">
        <f t="shared" ref="JXA53:JXA54" si="3689">JWY53*(1+3.5%)</f>
        <v>4.7201823899012551E+59</v>
      </c>
      <c r="JXC53" s="762">
        <f t="shared" ref="JXC53:JXC54" si="3690">JXA53*(1+3.5%)</f>
        <v>4.8853887735477983E+59</v>
      </c>
      <c r="JXE53" s="762">
        <f t="shared" ref="JXE53:JXE54" si="3691">JXC53*(1+3.5%)</f>
        <v>5.0563773806219708E+59</v>
      </c>
      <c r="JXG53" s="762">
        <f t="shared" ref="JXG53:JXG54" si="3692">JXE53*(1+3.5%)</f>
        <v>5.2333505889437392E+59</v>
      </c>
      <c r="JXI53" s="762">
        <f t="shared" ref="JXI53:JXI54" si="3693">JXG53*(1+3.5%)</f>
        <v>5.4165178595567695E+59</v>
      </c>
      <c r="JXK53" s="762">
        <f t="shared" ref="JXK53:JXK54" si="3694">JXI53*(1+3.5%)</f>
        <v>5.6060959846412558E+59</v>
      </c>
      <c r="JXM53" s="762">
        <f t="shared" ref="JXM53:JXM54" si="3695">JXK53*(1+3.5%)</f>
        <v>5.802309344103699E+59</v>
      </c>
      <c r="JXO53" s="762">
        <f t="shared" ref="JXO53:JXO54" si="3696">JXM53*(1+3.5%)</f>
        <v>6.0053901711473281E+59</v>
      </c>
      <c r="JXQ53" s="762">
        <f t="shared" ref="JXQ53:JXQ54" si="3697">JXO53*(1+3.5%)</f>
        <v>6.2155788271374839E+59</v>
      </c>
      <c r="JXS53" s="762">
        <f t="shared" ref="JXS53:JXS54" si="3698">JXQ53*(1+3.5%)</f>
        <v>6.433124086087295E+59</v>
      </c>
      <c r="JXU53" s="762">
        <f t="shared" ref="JXU53:JXU54" si="3699">JXS53*(1+3.5%)</f>
        <v>6.65828342910035E+59</v>
      </c>
      <c r="JXW53" s="762">
        <f t="shared" ref="JXW53:JXW54" si="3700">JXU53*(1+3.5%)</f>
        <v>6.8913233491188618E+59</v>
      </c>
      <c r="JXY53" s="762">
        <f t="shared" ref="JXY53:JXY54" si="3701">JXW53*(1+3.5%)</f>
        <v>7.1325196663380216E+59</v>
      </c>
      <c r="JYA53" s="762">
        <f t="shared" ref="JYA53:JYA54" si="3702">JXY53*(1+3.5%)</f>
        <v>7.3821578546598516E+59</v>
      </c>
      <c r="JYC53" s="762">
        <f t="shared" ref="JYC53:JYC54" si="3703">JYA53*(1+3.5%)</f>
        <v>7.6405333795729459E+59</v>
      </c>
      <c r="JYE53" s="762">
        <f t="shared" ref="JYE53:JYE54" si="3704">JYC53*(1+3.5%)</f>
        <v>7.9079520478579981E+59</v>
      </c>
      <c r="JYG53" s="762">
        <f t="shared" ref="JYG53:JYG54" si="3705">JYE53*(1+3.5%)</f>
        <v>8.1847303695330282E+59</v>
      </c>
      <c r="JYI53" s="762">
        <f t="shared" ref="JYI53:JYI54" si="3706">JYG53*(1+3.5%)</f>
        <v>8.4711959324666832E+59</v>
      </c>
      <c r="JYK53" s="762">
        <f t="shared" ref="JYK53:JYK54" si="3707">JYI53*(1+3.5%)</f>
        <v>8.7676877901030157E+59</v>
      </c>
      <c r="JYM53" s="762">
        <f t="shared" ref="JYM53:JYM54" si="3708">JYK53*(1+3.5%)</f>
        <v>9.0745568627566208E+59</v>
      </c>
      <c r="JYO53" s="762">
        <f t="shared" ref="JYO53:JYO54" si="3709">JYM53*(1+3.5%)</f>
        <v>9.3921663529531022E+59</v>
      </c>
      <c r="JYQ53" s="762">
        <f t="shared" ref="JYQ53:JYQ54" si="3710">JYO53*(1+3.5%)</f>
        <v>9.7208921753064597E+59</v>
      </c>
      <c r="JYS53" s="762">
        <f t="shared" ref="JYS53:JYS54" si="3711">JYQ53*(1+3.5%)</f>
        <v>1.0061123401442186E+60</v>
      </c>
      <c r="JYU53" s="762">
        <f t="shared" ref="JYU53:JYU54" si="3712">JYS53*(1+3.5%)</f>
        <v>1.0413262720492661E+60</v>
      </c>
      <c r="JYW53" s="762">
        <f t="shared" ref="JYW53:JYW54" si="3713">JYU53*(1+3.5%)</f>
        <v>1.0777726915709904E+60</v>
      </c>
      <c r="JYY53" s="762">
        <f t="shared" ref="JYY53:JYY54" si="3714">JYW53*(1+3.5%)</f>
        <v>1.1154947357759749E+60</v>
      </c>
      <c r="JZA53" s="762">
        <f t="shared" ref="JZA53:JZA54" si="3715">JYY53*(1+3.5%)</f>
        <v>1.1545370515281339E+60</v>
      </c>
      <c r="JZC53" s="762">
        <f t="shared" ref="JZC53:JZC54" si="3716">JZA53*(1+3.5%)</f>
        <v>1.1949458483316185E+60</v>
      </c>
      <c r="JZE53" s="762">
        <f t="shared" ref="JZE53:JZE54" si="3717">JZC53*(1+3.5%)</f>
        <v>1.236768953023225E+60</v>
      </c>
      <c r="JZG53" s="762">
        <f t="shared" ref="JZG53:JZG54" si="3718">JZE53*(1+3.5%)</f>
        <v>1.2800558663790377E+60</v>
      </c>
      <c r="JZI53" s="762">
        <f t="shared" ref="JZI53:JZI54" si="3719">JZG53*(1+3.5%)</f>
        <v>1.3248578217023039E+60</v>
      </c>
      <c r="JZK53" s="762">
        <f t="shared" ref="JZK53:JZK54" si="3720">JZI53*(1+3.5%)</f>
        <v>1.3712278454618844E+60</v>
      </c>
      <c r="JZM53" s="762">
        <f t="shared" ref="JZM53:JZM54" si="3721">JZK53*(1+3.5%)</f>
        <v>1.4192208200530503E+60</v>
      </c>
      <c r="JZO53" s="762">
        <f t="shared" ref="JZO53:JZO54" si="3722">JZM53*(1+3.5%)</f>
        <v>1.468893548754907E+60</v>
      </c>
      <c r="JZQ53" s="762">
        <f t="shared" ref="JZQ53:JZQ54" si="3723">JZO53*(1+3.5%)</f>
        <v>1.5203048229613287E+60</v>
      </c>
      <c r="JZS53" s="762">
        <f t="shared" ref="JZS53:JZS54" si="3724">JZQ53*(1+3.5%)</f>
        <v>1.5735154917649751E+60</v>
      </c>
      <c r="JZU53" s="762">
        <f t="shared" ref="JZU53:JZU54" si="3725">JZS53*(1+3.5%)</f>
        <v>1.628588533976749E+60</v>
      </c>
      <c r="JZW53" s="762">
        <f t="shared" ref="JZW53:JZW54" si="3726">JZU53*(1+3.5%)</f>
        <v>1.685589132665935E+60</v>
      </c>
      <c r="JZY53" s="762">
        <f t="shared" ref="JZY53:JZY54" si="3727">JZW53*(1+3.5%)</f>
        <v>1.7445847523092426E+60</v>
      </c>
      <c r="KAA53" s="762">
        <f t="shared" ref="KAA53:KAA54" si="3728">JZY53*(1+3.5%)</f>
        <v>1.805645218640066E+60</v>
      </c>
      <c r="KAC53" s="762">
        <f t="shared" ref="KAC53:KAC54" si="3729">KAA53*(1+3.5%)</f>
        <v>1.8688428012924682E+60</v>
      </c>
      <c r="KAE53" s="762">
        <f t="shared" ref="KAE53:KAE54" si="3730">KAC53*(1+3.5%)</f>
        <v>1.9342522993377044E+60</v>
      </c>
      <c r="KAG53" s="762">
        <f t="shared" ref="KAG53:KAG54" si="3731">KAE53*(1+3.5%)</f>
        <v>2.001951129814524E+60</v>
      </c>
      <c r="KAI53" s="762">
        <f t="shared" ref="KAI53:KAI54" si="3732">KAG53*(1+3.5%)</f>
        <v>2.0720194193580321E+60</v>
      </c>
      <c r="KAK53" s="762">
        <f t="shared" ref="KAK53:KAK54" si="3733">KAI53*(1+3.5%)</f>
        <v>2.144540099035563E+60</v>
      </c>
      <c r="KAM53" s="762">
        <f t="shared" ref="KAM53:KAM54" si="3734">KAK53*(1+3.5%)</f>
        <v>2.2195990025018074E+60</v>
      </c>
      <c r="KAO53" s="762">
        <f t="shared" ref="KAO53:KAO54" si="3735">KAM53*(1+3.5%)</f>
        <v>2.2972849675893705E+60</v>
      </c>
      <c r="KAQ53" s="762">
        <f t="shared" ref="KAQ53:KAQ54" si="3736">KAO53*(1+3.5%)</f>
        <v>2.3776899414549984E+60</v>
      </c>
      <c r="KAS53" s="762">
        <f t="shared" ref="KAS53:KAS54" si="3737">KAQ53*(1+3.5%)</f>
        <v>2.4609090894059231E+60</v>
      </c>
      <c r="KAU53" s="762">
        <f t="shared" ref="KAU53:KAU54" si="3738">KAS53*(1+3.5%)</f>
        <v>2.5470409075351303E+60</v>
      </c>
      <c r="KAW53" s="762">
        <f t="shared" ref="KAW53:KAW54" si="3739">KAU53*(1+3.5%)</f>
        <v>2.6361873392988596E+60</v>
      </c>
      <c r="KAY53" s="762">
        <f t="shared" ref="KAY53:KAY54" si="3740">KAW53*(1+3.5%)</f>
        <v>2.7284538961743196E+60</v>
      </c>
      <c r="KBA53" s="762">
        <f t="shared" ref="KBA53:KBA54" si="3741">KAY53*(1+3.5%)</f>
        <v>2.8239497825404206E+60</v>
      </c>
      <c r="KBC53" s="762">
        <f t="shared" ref="KBC53:KBC54" si="3742">KBA53*(1+3.5%)</f>
        <v>2.9227880249293352E+60</v>
      </c>
      <c r="KBE53" s="762">
        <f t="shared" ref="KBE53:KBE54" si="3743">KBC53*(1+3.5%)</f>
        <v>3.0250856058018615E+60</v>
      </c>
      <c r="KBG53" s="762">
        <f t="shared" ref="KBG53:KBG54" si="3744">KBE53*(1+3.5%)</f>
        <v>3.1309636020049263E+60</v>
      </c>
      <c r="KBI53" s="762">
        <f t="shared" ref="KBI53:KBI54" si="3745">KBG53*(1+3.5%)</f>
        <v>3.2405473280750987E+60</v>
      </c>
      <c r="KBK53" s="762">
        <f t="shared" ref="KBK53:KBK54" si="3746">KBI53*(1+3.5%)</f>
        <v>3.3539664845577269E+60</v>
      </c>
      <c r="KBM53" s="762">
        <f t="shared" ref="KBM53:KBM54" si="3747">KBK53*(1+3.5%)</f>
        <v>3.4713553115172469E+60</v>
      </c>
      <c r="KBO53" s="762">
        <f t="shared" ref="KBO53:KBO54" si="3748">KBM53*(1+3.5%)</f>
        <v>3.5928527474203505E+60</v>
      </c>
      <c r="KBQ53" s="762">
        <f t="shared" ref="KBQ53:KBQ54" si="3749">KBO53*(1+3.5%)</f>
        <v>3.7186025935800622E+60</v>
      </c>
      <c r="KBS53" s="762">
        <f t="shared" ref="KBS53:KBS54" si="3750">KBQ53*(1+3.5%)</f>
        <v>3.8487536843553638E+60</v>
      </c>
      <c r="KBU53" s="762">
        <f t="shared" ref="KBU53:KBU54" si="3751">KBS53*(1+3.5%)</f>
        <v>3.9834600633078009E+60</v>
      </c>
      <c r="KBW53" s="762">
        <f t="shared" ref="KBW53:KBW54" si="3752">KBU53*(1+3.5%)</f>
        <v>4.1228811655235739E+60</v>
      </c>
      <c r="KBY53" s="762">
        <f t="shared" ref="KBY53:KBY54" si="3753">KBW53*(1+3.5%)</f>
        <v>4.2671820063168987E+60</v>
      </c>
      <c r="KCA53" s="762">
        <f t="shared" ref="KCA53:KCA54" si="3754">KBY53*(1+3.5%)</f>
        <v>4.4165333765379897E+60</v>
      </c>
      <c r="KCC53" s="762">
        <f t="shared" ref="KCC53:KCC54" si="3755">KCA53*(1+3.5%)</f>
        <v>4.571112044716819E+60</v>
      </c>
      <c r="KCE53" s="762">
        <f t="shared" ref="KCE53:KCE54" si="3756">KCC53*(1+3.5%)</f>
        <v>4.7311009662819074E+60</v>
      </c>
      <c r="KCG53" s="762">
        <f t="shared" ref="KCG53:KCG54" si="3757">KCE53*(1+3.5%)</f>
        <v>4.8966895001017739E+60</v>
      </c>
      <c r="KCI53" s="762">
        <f t="shared" ref="KCI53:KCI54" si="3758">KCG53*(1+3.5%)</f>
        <v>5.0680736326053357E+60</v>
      </c>
      <c r="KCK53" s="762">
        <f t="shared" ref="KCK53:KCK54" si="3759">KCI53*(1+3.5%)</f>
        <v>5.2454562097465221E+60</v>
      </c>
      <c r="KCM53" s="762">
        <f t="shared" ref="KCM53:KCM54" si="3760">KCK53*(1+3.5%)</f>
        <v>5.4290471770876499E+60</v>
      </c>
      <c r="KCO53" s="762">
        <f t="shared" ref="KCO53:KCO54" si="3761">KCM53*(1+3.5%)</f>
        <v>5.6190638282857171E+60</v>
      </c>
      <c r="KCQ53" s="762">
        <f t="shared" ref="KCQ53:KCQ54" si="3762">KCO53*(1+3.5%)</f>
        <v>5.8157310622757168E+60</v>
      </c>
      <c r="KCS53" s="762">
        <f t="shared" ref="KCS53:KCS54" si="3763">KCQ53*(1+3.5%)</f>
        <v>6.0192816494553665E+60</v>
      </c>
      <c r="KCU53" s="762">
        <f t="shared" ref="KCU53:KCU54" si="3764">KCS53*(1+3.5%)</f>
        <v>6.229956507186304E+60</v>
      </c>
      <c r="KCW53" s="762">
        <f t="shared" ref="KCW53:KCW54" si="3765">KCU53*(1+3.5%)</f>
        <v>6.448004984937824E+60</v>
      </c>
      <c r="KCY53" s="762">
        <f t="shared" ref="KCY53:KCY54" si="3766">KCW53*(1+3.5%)</f>
        <v>6.6736851594106472E+60</v>
      </c>
      <c r="KDA53" s="762">
        <f t="shared" ref="KDA53:KDA54" si="3767">KCY53*(1+3.5%)</f>
        <v>6.9072641399900191E+60</v>
      </c>
      <c r="KDC53" s="762">
        <f t="shared" ref="KDC53:KDC54" si="3768">KDA53*(1+3.5%)</f>
        <v>7.1490183848896696E+60</v>
      </c>
      <c r="KDE53" s="762">
        <f t="shared" ref="KDE53:KDE54" si="3769">KDC53*(1+3.5%)</f>
        <v>7.3992340283608078E+60</v>
      </c>
      <c r="KDG53" s="762">
        <f t="shared" ref="KDG53:KDG54" si="3770">KDE53*(1+3.5%)</f>
        <v>7.658207219353435E+60</v>
      </c>
      <c r="KDI53" s="762">
        <f t="shared" ref="KDI53:KDI54" si="3771">KDG53*(1+3.5%)</f>
        <v>7.9262444720308053E+60</v>
      </c>
      <c r="KDK53" s="762">
        <f t="shared" ref="KDK53:KDK54" si="3772">KDI53*(1+3.5%)</f>
        <v>8.2036630285518833E+60</v>
      </c>
      <c r="KDM53" s="762">
        <f t="shared" ref="KDM53:KDM54" si="3773">KDK53*(1+3.5%)</f>
        <v>8.4907912345511984E+60</v>
      </c>
      <c r="KDO53" s="762">
        <f t="shared" ref="KDO53:KDO54" si="3774">KDM53*(1+3.5%)</f>
        <v>8.7879689277604901E+60</v>
      </c>
      <c r="KDQ53" s="762">
        <f t="shared" ref="KDQ53:KDQ54" si="3775">KDO53*(1+3.5%)</f>
        <v>9.0955478402321069E+60</v>
      </c>
      <c r="KDS53" s="762">
        <f t="shared" ref="KDS53:KDS54" si="3776">KDQ53*(1+3.5%)</f>
        <v>9.4138920146402295E+60</v>
      </c>
      <c r="KDU53" s="762">
        <f t="shared" ref="KDU53:KDU54" si="3777">KDS53*(1+3.5%)</f>
        <v>9.7433782351526366E+60</v>
      </c>
      <c r="KDW53" s="762">
        <f t="shared" ref="KDW53:KDW54" si="3778">KDU53*(1+3.5%)</f>
        <v>1.0084396473382978E+61</v>
      </c>
      <c r="KDY53" s="762">
        <f t="shared" ref="KDY53:KDY54" si="3779">KDW53*(1+3.5%)</f>
        <v>1.0437350349951381E+61</v>
      </c>
      <c r="KEA53" s="762">
        <f t="shared" ref="KEA53:KEA54" si="3780">KDY53*(1+3.5%)</f>
        <v>1.0802657612199678E+61</v>
      </c>
      <c r="KEC53" s="762">
        <f t="shared" ref="KEC53:KEC54" si="3781">KEA53*(1+3.5%)</f>
        <v>1.1180750628626666E+61</v>
      </c>
      <c r="KEE53" s="762">
        <f t="shared" ref="KEE53:KEE54" si="3782">KEC53*(1+3.5%)</f>
        <v>1.1572076900628599E+61</v>
      </c>
      <c r="KEG53" s="762">
        <f t="shared" ref="KEG53:KEG54" si="3783">KEE53*(1+3.5%)</f>
        <v>1.1977099592150598E+61</v>
      </c>
      <c r="KEI53" s="762">
        <f t="shared" ref="KEI53:KEI54" si="3784">KEG53*(1+3.5%)</f>
        <v>1.2396298077875868E+61</v>
      </c>
      <c r="KEK53" s="762">
        <f t="shared" ref="KEK53:KEK54" si="3785">KEI53*(1+3.5%)</f>
        <v>1.2830168510601523E+61</v>
      </c>
      <c r="KEM53" s="762">
        <f t="shared" ref="KEM53:KEM54" si="3786">KEK53*(1+3.5%)</f>
        <v>1.3279224408472576E+61</v>
      </c>
      <c r="KEO53" s="762">
        <f t="shared" ref="KEO53:KEO54" si="3787">KEM53*(1+3.5%)</f>
        <v>1.3743997262769116E+61</v>
      </c>
      <c r="KEQ53" s="762">
        <f t="shared" ref="KEQ53:KEQ54" si="3788">KEO53*(1+3.5%)</f>
        <v>1.4225037166966036E+61</v>
      </c>
      <c r="KES53" s="762">
        <f t="shared" ref="KES53:KES54" si="3789">KEQ53*(1+3.5%)</f>
        <v>1.4722913467809846E+61</v>
      </c>
      <c r="KEU53" s="762">
        <f t="shared" ref="KEU53:KEU54" si="3790">KES53*(1+3.5%)</f>
        <v>1.5238215439183189E+61</v>
      </c>
      <c r="KEW53" s="762">
        <f t="shared" ref="KEW53:KEW54" si="3791">KEU53*(1+3.5%)</f>
        <v>1.5771552979554599E+61</v>
      </c>
      <c r="KEY53" s="762">
        <f t="shared" ref="KEY53:KEY54" si="3792">KEW53*(1+3.5%)</f>
        <v>1.6323557333839009E+61</v>
      </c>
      <c r="KFA53" s="762">
        <f t="shared" ref="KFA53:KFA54" si="3793">KEY53*(1+3.5%)</f>
        <v>1.6894881840523372E+61</v>
      </c>
      <c r="KFC53" s="762">
        <f t="shared" ref="KFC53:KFC54" si="3794">KFA53*(1+3.5%)</f>
        <v>1.748620270494169E+61</v>
      </c>
      <c r="KFE53" s="762">
        <f t="shared" ref="KFE53:KFE54" si="3795">KFC53*(1+3.5%)</f>
        <v>1.8098219799614647E+61</v>
      </c>
      <c r="KFG53" s="762">
        <f t="shared" ref="KFG53:KFG54" si="3796">KFE53*(1+3.5%)</f>
        <v>1.8731657492601158E+61</v>
      </c>
      <c r="KFI53" s="762">
        <f t="shared" ref="KFI53:KFI54" si="3797">KFG53*(1+3.5%)</f>
        <v>1.9387265504842196E+61</v>
      </c>
      <c r="KFK53" s="762">
        <f t="shared" ref="KFK53:KFK54" si="3798">KFI53*(1+3.5%)</f>
        <v>2.0065819797511671E+61</v>
      </c>
      <c r="KFM53" s="762">
        <f t="shared" ref="KFM53:KFM54" si="3799">KFK53*(1+3.5%)</f>
        <v>2.0768123490424577E+61</v>
      </c>
      <c r="KFO53" s="762">
        <f t="shared" ref="KFO53:KFO54" si="3800">KFM53*(1+3.5%)</f>
        <v>2.1495007812589435E+61</v>
      </c>
      <c r="KFQ53" s="762">
        <f t="shared" ref="KFQ53:KFQ54" si="3801">KFO53*(1+3.5%)</f>
        <v>2.2247333086030062E+61</v>
      </c>
      <c r="KFS53" s="762">
        <f t="shared" ref="KFS53:KFS54" si="3802">KFQ53*(1+3.5%)</f>
        <v>2.3025989744041113E+61</v>
      </c>
      <c r="KFU53" s="762">
        <f t="shared" ref="KFU53:KFU54" si="3803">KFS53*(1+3.5%)</f>
        <v>2.3831899385082552E+61</v>
      </c>
      <c r="KFW53" s="762">
        <f t="shared" ref="KFW53:KFW54" si="3804">KFU53*(1+3.5%)</f>
        <v>2.4666015863560439E+61</v>
      </c>
      <c r="KFY53" s="762">
        <f t="shared" ref="KFY53:KFY54" si="3805">KFW53*(1+3.5%)</f>
        <v>2.5529326418785053E+61</v>
      </c>
      <c r="KGA53" s="762">
        <f t="shared" ref="KGA53:KGA54" si="3806">KFY53*(1+3.5%)</f>
        <v>2.6422852843442528E+61</v>
      </c>
      <c r="KGC53" s="762">
        <f t="shared" ref="KGC53:KGC54" si="3807">KGA53*(1+3.5%)</f>
        <v>2.7347652692963014E+61</v>
      </c>
      <c r="KGE53" s="762">
        <f t="shared" ref="KGE53:KGE54" si="3808">KGC53*(1+3.5%)</f>
        <v>2.8304820537216716E+61</v>
      </c>
      <c r="KGG53" s="762">
        <f t="shared" ref="KGG53:KGG54" si="3809">KGE53*(1+3.5%)</f>
        <v>2.9295489256019301E+61</v>
      </c>
      <c r="KGI53" s="762">
        <f t="shared" ref="KGI53:KGI54" si="3810">KGG53*(1+3.5%)</f>
        <v>3.0320831379979976E+61</v>
      </c>
      <c r="KGK53" s="762">
        <f t="shared" ref="KGK53:KGK54" si="3811">KGI53*(1+3.5%)</f>
        <v>3.1382060478279273E+61</v>
      </c>
      <c r="KGM53" s="762">
        <f t="shared" ref="KGM53:KGM54" si="3812">KGK53*(1+3.5%)</f>
        <v>3.2480432595019044E+61</v>
      </c>
      <c r="KGO53" s="762">
        <f t="shared" ref="KGO53:KGO54" si="3813">KGM53*(1+3.5%)</f>
        <v>3.3617247735844706E+61</v>
      </c>
      <c r="KGQ53" s="762">
        <f t="shared" ref="KGQ53:KGQ54" si="3814">KGO53*(1+3.5%)</f>
        <v>3.4793851406599269E+61</v>
      </c>
      <c r="KGS53" s="762">
        <f t="shared" ref="KGS53:KGS54" si="3815">KGQ53*(1+3.5%)</f>
        <v>3.6011636205830239E+61</v>
      </c>
      <c r="KGU53" s="762">
        <f t="shared" ref="KGU53:KGU54" si="3816">KGS53*(1+3.5%)</f>
        <v>3.7272043473034293E+61</v>
      </c>
      <c r="KGW53" s="762">
        <f t="shared" ref="KGW53:KGW54" si="3817">KGU53*(1+3.5%)</f>
        <v>3.8576564994590492E+61</v>
      </c>
      <c r="KGY53" s="762">
        <f t="shared" ref="KGY53:KGY54" si="3818">KGW53*(1+3.5%)</f>
        <v>3.9926744769401154E+61</v>
      </c>
      <c r="KHA53" s="762">
        <f t="shared" ref="KHA53:KHA54" si="3819">KGY53*(1+3.5%)</f>
        <v>4.1324180836330194E+61</v>
      </c>
      <c r="KHC53" s="762">
        <f t="shared" ref="KHC53:KHC54" si="3820">KHA53*(1+3.5%)</f>
        <v>4.2770527165601748E+61</v>
      </c>
      <c r="KHE53" s="762">
        <f t="shared" ref="KHE53:KHE54" si="3821">KHC53*(1+3.5%)</f>
        <v>4.4267495616397805E+61</v>
      </c>
      <c r="KHG53" s="762">
        <f t="shared" ref="KHG53:KHG54" si="3822">KHE53*(1+3.5%)</f>
        <v>4.5816857962971724E+61</v>
      </c>
      <c r="KHI53" s="762">
        <f t="shared" ref="KHI53:KHI54" si="3823">KHG53*(1+3.5%)</f>
        <v>4.742044799167573E+61</v>
      </c>
      <c r="KHK53" s="762">
        <f t="shared" ref="KHK53:KHK54" si="3824">KHI53*(1+3.5%)</f>
        <v>4.9080163671384375E+61</v>
      </c>
      <c r="KHM53" s="762">
        <f t="shared" ref="KHM53:KHM54" si="3825">KHK53*(1+3.5%)</f>
        <v>5.0797969399882822E+61</v>
      </c>
      <c r="KHO53" s="762">
        <f t="shared" ref="KHO53:KHO54" si="3826">KHM53*(1+3.5%)</f>
        <v>5.2575898328878713E+61</v>
      </c>
      <c r="KHQ53" s="762">
        <f t="shared" ref="KHQ53:KHQ54" si="3827">KHO53*(1+3.5%)</f>
        <v>5.4416054770389461E+61</v>
      </c>
      <c r="KHS53" s="762">
        <f t="shared" ref="KHS53:KHS54" si="3828">KHQ53*(1+3.5%)</f>
        <v>5.6320616687353085E+61</v>
      </c>
      <c r="KHU53" s="762">
        <f t="shared" ref="KHU53:KHU54" si="3829">KHS53*(1+3.5%)</f>
        <v>5.8291838271410439E+61</v>
      </c>
      <c r="KHW53" s="762">
        <f t="shared" ref="KHW53:KHW54" si="3830">KHU53*(1+3.5%)</f>
        <v>6.0332052610909796E+61</v>
      </c>
      <c r="KHY53" s="762">
        <f t="shared" ref="KHY53:KHY54" si="3831">KHW53*(1+3.5%)</f>
        <v>6.244367445229164E+61</v>
      </c>
      <c r="KIA53" s="762">
        <f t="shared" ref="KIA53:KIA54" si="3832">KHY53*(1+3.5%)</f>
        <v>6.4629203058121845E+61</v>
      </c>
      <c r="KIC53" s="762">
        <f t="shared" ref="KIC53:KIC54" si="3833">KIA53*(1+3.5%)</f>
        <v>6.6891225165156099E+61</v>
      </c>
      <c r="KIE53" s="762">
        <f t="shared" ref="KIE53:KIE54" si="3834">KIC53*(1+3.5%)</f>
        <v>6.9232418045936561E+61</v>
      </c>
      <c r="KIG53" s="762">
        <f t="shared" ref="KIG53:KIG54" si="3835">KIE53*(1+3.5%)</f>
        <v>7.1655552677544336E+61</v>
      </c>
      <c r="KII53" s="762">
        <f t="shared" ref="KII53:KII54" si="3836">KIG53*(1+3.5%)</f>
        <v>7.4163497021258385E+61</v>
      </c>
      <c r="KIK53" s="762">
        <f t="shared" ref="KIK53:KIK54" si="3837">KII53*(1+3.5%)</f>
        <v>7.6759219417002418E+61</v>
      </c>
      <c r="KIM53" s="762">
        <f t="shared" ref="KIM53:KIM54" si="3838">KIK53*(1+3.5%)</f>
        <v>7.9445792096597502E+61</v>
      </c>
      <c r="KIO53" s="762">
        <f t="shared" ref="KIO53:KIO54" si="3839">KIM53*(1+3.5%)</f>
        <v>8.2226394819978411E+61</v>
      </c>
      <c r="KIQ53" s="762">
        <f t="shared" ref="KIQ53:KIQ54" si="3840">KIO53*(1+3.5%)</f>
        <v>8.5104318638677649E+61</v>
      </c>
      <c r="KIS53" s="762">
        <f t="shared" ref="KIS53:KIS54" si="3841">KIQ53*(1+3.5%)</f>
        <v>8.8082969791031364E+61</v>
      </c>
      <c r="KIU53" s="762">
        <f t="shared" ref="KIU53:KIU54" si="3842">KIS53*(1+3.5%)</f>
        <v>9.1165873733717456E+61</v>
      </c>
      <c r="KIW53" s="762">
        <f t="shared" ref="KIW53:KIW54" si="3843">KIU53*(1+3.5%)</f>
        <v>9.4356679314397556E+61</v>
      </c>
      <c r="KIY53" s="762">
        <f t="shared" ref="KIY53:KIY54" si="3844">KIW53*(1+3.5%)</f>
        <v>9.7659163090401467E+61</v>
      </c>
      <c r="KJA53" s="762">
        <f t="shared" ref="KJA53:KJA54" si="3845">KIY53*(1+3.5%)</f>
        <v>1.0107723379856551E+62</v>
      </c>
      <c r="KJC53" s="762">
        <f t="shared" ref="KJC53:KJC54" si="3846">KJA53*(1+3.5%)</f>
        <v>1.0461493698151531E+62</v>
      </c>
      <c r="KJE53" s="762">
        <f t="shared" ref="KJE53:KJE54" si="3847">KJC53*(1+3.5%)</f>
        <v>1.0827645977586834E+62</v>
      </c>
      <c r="KJG53" s="762">
        <f t="shared" ref="KJG53:KJG54" si="3848">KJE53*(1+3.5%)</f>
        <v>1.1206613586802373E+62</v>
      </c>
      <c r="KJI53" s="762">
        <f t="shared" ref="KJI53:KJI54" si="3849">KJG53*(1+3.5%)</f>
        <v>1.1598845062340456E+62</v>
      </c>
      <c r="KJK53" s="762">
        <f t="shared" ref="KJK53:KJK54" si="3850">KJI53*(1+3.5%)</f>
        <v>1.2004804639522371E+62</v>
      </c>
      <c r="KJM53" s="762">
        <f t="shared" ref="KJM53:KJM54" si="3851">KJK53*(1+3.5%)</f>
        <v>1.2424972801905652E+62</v>
      </c>
      <c r="KJO53" s="762">
        <f t="shared" ref="KJO53:KJO54" si="3852">KJM53*(1+3.5%)</f>
        <v>1.2859846849972349E+62</v>
      </c>
      <c r="KJQ53" s="762">
        <f t="shared" ref="KJQ53:KJQ54" si="3853">KJO53*(1+3.5%)</f>
        <v>1.330994148972138E+62</v>
      </c>
      <c r="KJS53" s="762">
        <f t="shared" ref="KJS53:KJS54" si="3854">KJQ53*(1+3.5%)</f>
        <v>1.3775789441861627E+62</v>
      </c>
      <c r="KJU53" s="762">
        <f t="shared" ref="KJU53:KJU54" si="3855">KJS53*(1+3.5%)</f>
        <v>1.4257942072326783E+62</v>
      </c>
      <c r="KJW53" s="762">
        <f t="shared" ref="KJW53:KJW54" si="3856">KJU53*(1+3.5%)</f>
        <v>1.4756970044858219E+62</v>
      </c>
      <c r="KJY53" s="762">
        <f t="shared" ref="KJY53:KJY54" si="3857">KJW53*(1+3.5%)</f>
        <v>1.5273463996428254E+62</v>
      </c>
      <c r="KKA53" s="762">
        <f t="shared" ref="KKA53:KKA54" si="3858">KJY53*(1+3.5%)</f>
        <v>1.5808035236303242E+62</v>
      </c>
      <c r="KKC53" s="762">
        <f t="shared" ref="KKC53:KKC54" si="3859">KKA53*(1+3.5%)</f>
        <v>1.6361316469573854E+62</v>
      </c>
      <c r="KKE53" s="762">
        <f t="shared" ref="KKE53:KKE54" si="3860">KKC53*(1+3.5%)</f>
        <v>1.6933962546008938E+62</v>
      </c>
      <c r="KKG53" s="762">
        <f t="shared" ref="KKG53:KKG54" si="3861">KKE53*(1+3.5%)</f>
        <v>1.752665123511925E+62</v>
      </c>
      <c r="KKI53" s="762">
        <f t="shared" ref="KKI53:KKI54" si="3862">KKG53*(1+3.5%)</f>
        <v>1.8140084028348422E+62</v>
      </c>
      <c r="KKK53" s="762">
        <f t="shared" ref="KKK53:KKK54" si="3863">KKI53*(1+3.5%)</f>
        <v>1.8774986969340616E+62</v>
      </c>
      <c r="KKM53" s="762">
        <f t="shared" ref="KKM53:KKM54" si="3864">KKK53*(1+3.5%)</f>
        <v>1.9432111513267535E+62</v>
      </c>
      <c r="KKO53" s="762">
        <f t="shared" ref="KKO53:KKO54" si="3865">KKM53*(1+3.5%)</f>
        <v>2.0112235416231896E+62</v>
      </c>
      <c r="KKQ53" s="762">
        <f t="shared" ref="KKQ53:KKQ54" si="3866">KKO53*(1+3.5%)</f>
        <v>2.081616365580001E+62</v>
      </c>
      <c r="KKS53" s="762">
        <f t="shared" ref="KKS53:KKS54" si="3867">KKQ53*(1+3.5%)</f>
        <v>2.1544729383753009E+62</v>
      </c>
      <c r="KKU53" s="762">
        <f t="shared" ref="KKU53:KKU54" si="3868">KKS53*(1+3.5%)</f>
        <v>2.2298794912184362E+62</v>
      </c>
      <c r="KKW53" s="762">
        <f t="shared" ref="KKW53:KKW54" si="3869">KKU53*(1+3.5%)</f>
        <v>2.3079252734110813E+62</v>
      </c>
      <c r="KKY53" s="762">
        <f t="shared" ref="KKY53:KKY54" si="3870">KKW53*(1+3.5%)</f>
        <v>2.388702657980469E+62</v>
      </c>
      <c r="KLA53" s="762">
        <f t="shared" ref="KLA53:KLA54" si="3871">KKY53*(1+3.5%)</f>
        <v>2.4723072510097851E+62</v>
      </c>
      <c r="KLC53" s="762">
        <f t="shared" ref="KLC53:KLC54" si="3872">KLA53*(1+3.5%)</f>
        <v>2.5588380047951273E+62</v>
      </c>
      <c r="KLE53" s="762">
        <f t="shared" ref="KLE53:KLE54" si="3873">KLC53*(1+3.5%)</f>
        <v>2.6483973349629564E+62</v>
      </c>
      <c r="KLG53" s="762">
        <f t="shared" ref="KLG53:KLG54" si="3874">KLE53*(1+3.5%)</f>
        <v>2.7410912416866597E+62</v>
      </c>
      <c r="KLI53" s="762">
        <f t="shared" ref="KLI53:KLI54" si="3875">KLG53*(1+3.5%)</f>
        <v>2.8370294351456926E+62</v>
      </c>
      <c r="KLK53" s="762">
        <f t="shared" ref="KLK53:KLK54" si="3876">KLI53*(1+3.5%)</f>
        <v>2.9363254653757915E+62</v>
      </c>
      <c r="KLM53" s="762">
        <f t="shared" ref="KLM53:KLM54" si="3877">KLK53*(1+3.5%)</f>
        <v>3.0390968566639441E+62</v>
      </c>
      <c r="KLO53" s="762">
        <f t="shared" ref="KLO53:KLO54" si="3878">KLM53*(1+3.5%)</f>
        <v>3.1454652466471819E+62</v>
      </c>
      <c r="KLQ53" s="762">
        <f t="shared" ref="KLQ53:KLQ54" si="3879">KLO53*(1+3.5%)</f>
        <v>3.2555565302798331E+62</v>
      </c>
      <c r="KLS53" s="762">
        <f t="shared" ref="KLS53:KLS54" si="3880">KLQ53*(1+3.5%)</f>
        <v>3.369501008839627E+62</v>
      </c>
      <c r="KLU53" s="762">
        <f t="shared" ref="KLU53:KLU54" si="3881">KLS53*(1+3.5%)</f>
        <v>3.4874335441490138E+62</v>
      </c>
      <c r="KLW53" s="762">
        <f t="shared" ref="KLW53:KLW54" si="3882">KLU53*(1+3.5%)</f>
        <v>3.6094937181942292E+62</v>
      </c>
      <c r="KLY53" s="762">
        <f t="shared" ref="KLY53:KLY54" si="3883">KLW53*(1+3.5%)</f>
        <v>3.7358259983310271E+62</v>
      </c>
      <c r="KMA53" s="762">
        <f t="shared" ref="KMA53:KMA54" si="3884">KLY53*(1+3.5%)</f>
        <v>3.8665799082726129E+62</v>
      </c>
      <c r="KMC53" s="762">
        <f t="shared" ref="KMC53:KMC54" si="3885">KMA53*(1+3.5%)</f>
        <v>4.0019102050621538E+62</v>
      </c>
      <c r="KME53" s="762">
        <f t="shared" ref="KME53:KME54" si="3886">KMC53*(1+3.5%)</f>
        <v>4.1419770622393289E+62</v>
      </c>
      <c r="KMG53" s="762">
        <f t="shared" ref="KMG53:KMG54" si="3887">KME53*(1+3.5%)</f>
        <v>4.2869462594177046E+62</v>
      </c>
      <c r="KMI53" s="762">
        <f t="shared" ref="KMI53:KMI54" si="3888">KMG53*(1+3.5%)</f>
        <v>4.4369893784973235E+62</v>
      </c>
      <c r="KMK53" s="762">
        <f t="shared" ref="KMK53:KMK54" si="3889">KMI53*(1+3.5%)</f>
        <v>4.5922840067447293E+62</v>
      </c>
      <c r="KMM53" s="762">
        <f t="shared" ref="KMM53:KMM54" si="3890">KMK53*(1+3.5%)</f>
        <v>4.7530139469807948E+62</v>
      </c>
      <c r="KMO53" s="762">
        <f t="shared" ref="KMO53:KMO54" si="3891">KMM53*(1+3.5%)</f>
        <v>4.9193694351251224E+62</v>
      </c>
      <c r="KMQ53" s="762">
        <f t="shared" ref="KMQ53:KMQ54" si="3892">KMO53*(1+3.5%)</f>
        <v>5.0915473653545017E+62</v>
      </c>
      <c r="KMS53" s="762">
        <f t="shared" ref="KMS53:KMS54" si="3893">KMQ53*(1+3.5%)</f>
        <v>5.2697515231419091E+62</v>
      </c>
      <c r="KMU53" s="762">
        <f t="shared" ref="KMU53:KMU54" si="3894">KMS53*(1+3.5%)</f>
        <v>5.4541928264518751E+62</v>
      </c>
      <c r="KMW53" s="762">
        <f t="shared" ref="KMW53:KMW54" si="3895">KMU53*(1+3.5%)</f>
        <v>5.6450895753776903E+62</v>
      </c>
      <c r="KMY53" s="762">
        <f t="shared" ref="KMY53:KMY54" si="3896">KMW53*(1+3.5%)</f>
        <v>5.8426677105159086E+62</v>
      </c>
      <c r="KNA53" s="762">
        <f t="shared" ref="KNA53:KNA54" si="3897">KMY53*(1+3.5%)</f>
        <v>6.047161080383965E+62</v>
      </c>
      <c r="KNC53" s="762">
        <f t="shared" ref="KNC53:KNC54" si="3898">KNA53*(1+3.5%)</f>
        <v>6.2588117181974031E+62</v>
      </c>
      <c r="KNE53" s="762">
        <f t="shared" ref="KNE53:KNE54" si="3899">KNC53*(1+3.5%)</f>
        <v>6.4778701283343118E+62</v>
      </c>
      <c r="KNG53" s="762">
        <f t="shared" ref="KNG53:KNG54" si="3900">KNE53*(1+3.5%)</f>
        <v>6.7045955828260125E+62</v>
      </c>
      <c r="KNI53" s="762">
        <f t="shared" ref="KNI53:KNI54" si="3901">KNG53*(1+3.5%)</f>
        <v>6.9392564282249226E+62</v>
      </c>
      <c r="KNK53" s="762">
        <f t="shared" ref="KNK53:KNK54" si="3902">KNI53*(1+3.5%)</f>
        <v>7.182130403212794E+62</v>
      </c>
      <c r="KNM53" s="762">
        <f t="shared" ref="KNM53:KNM54" si="3903">KNK53*(1+3.5%)</f>
        <v>7.4335049673252417E+62</v>
      </c>
      <c r="KNO53" s="762">
        <f t="shared" ref="KNO53:KNO54" si="3904">KNM53*(1+3.5%)</f>
        <v>7.6936776411816247E+62</v>
      </c>
      <c r="KNQ53" s="762">
        <f t="shared" ref="KNQ53:KNQ54" si="3905">KNO53*(1+3.5%)</f>
        <v>7.962956358622981E+62</v>
      </c>
      <c r="KNS53" s="762">
        <f t="shared" ref="KNS53:KNS54" si="3906">KNQ53*(1+3.5%)</f>
        <v>8.2416598311747853E+62</v>
      </c>
      <c r="KNU53" s="762">
        <f t="shared" ref="KNU53:KNU54" si="3907">KNS53*(1+3.5%)</f>
        <v>8.5301179252659026E+62</v>
      </c>
      <c r="KNW53" s="762">
        <f t="shared" ref="KNW53:KNW54" si="3908">KNU53*(1+3.5%)</f>
        <v>8.828672052650208E+62</v>
      </c>
      <c r="KNY53" s="762">
        <f t="shared" ref="KNY53:KNY54" si="3909">KNW53*(1+3.5%)</f>
        <v>9.1376755744929645E+62</v>
      </c>
      <c r="KOA53" s="762">
        <f t="shared" ref="KOA53:KOA54" si="3910">KNY53*(1+3.5%)</f>
        <v>9.4574942196002183E+62</v>
      </c>
      <c r="KOC53" s="762">
        <f t="shared" ref="KOC53:KOC54" si="3911">KOA53*(1+3.5%)</f>
        <v>9.7885065172862243E+62</v>
      </c>
      <c r="KOE53" s="762">
        <f t="shared" ref="KOE53:KOE54" si="3912">KOC53*(1+3.5%)</f>
        <v>1.0131104245391241E+63</v>
      </c>
      <c r="KOG53" s="762">
        <f t="shared" ref="KOG53:KOG54" si="3913">KOE53*(1+3.5%)</f>
        <v>1.0485692893979933E+63</v>
      </c>
      <c r="KOI53" s="762">
        <f t="shared" ref="KOI53:KOI54" si="3914">KOG53*(1+3.5%)</f>
        <v>1.085269214526923E+63</v>
      </c>
      <c r="KOK53" s="762">
        <f t="shared" ref="KOK53:KOK54" si="3915">KOI53*(1+3.5%)</f>
        <v>1.1232536370353651E+63</v>
      </c>
      <c r="KOM53" s="762">
        <f t="shared" ref="KOM53:KOM54" si="3916">KOK53*(1+3.5%)</f>
        <v>1.1625675143316028E+63</v>
      </c>
      <c r="KOO53" s="762">
        <f t="shared" ref="KOO53:KOO54" si="3917">KOM53*(1+3.5%)</f>
        <v>1.2032573773332088E+63</v>
      </c>
      <c r="KOQ53" s="762">
        <f t="shared" ref="KOQ53:KOQ54" si="3918">KOO53*(1+3.5%)</f>
        <v>1.245371385539871E+63</v>
      </c>
      <c r="KOS53" s="762">
        <f t="shared" ref="KOS53:KOS54" si="3919">KOQ53*(1+3.5%)</f>
        <v>1.2889593840337663E+63</v>
      </c>
      <c r="KOU53" s="762">
        <f t="shared" ref="KOU53:KOU54" si="3920">KOS53*(1+3.5%)</f>
        <v>1.334072962474948E+63</v>
      </c>
      <c r="KOW53" s="762">
        <f t="shared" ref="KOW53:KOW54" si="3921">KOU53*(1+3.5%)</f>
        <v>1.380765516161571E+63</v>
      </c>
      <c r="KOY53" s="762">
        <f t="shared" ref="KOY53:KOY54" si="3922">KOW53*(1+3.5%)</f>
        <v>1.4290923092272259E+63</v>
      </c>
      <c r="KPA53" s="762">
        <f t="shared" ref="KPA53:KPA54" si="3923">KOY53*(1+3.5%)</f>
        <v>1.4791105400501787E+63</v>
      </c>
      <c r="KPC53" s="762">
        <f t="shared" ref="KPC53:KPC54" si="3924">KPA53*(1+3.5%)</f>
        <v>1.5308794089519348E+63</v>
      </c>
      <c r="KPE53" s="762">
        <f t="shared" ref="KPE53:KPE54" si="3925">KPC53*(1+3.5%)</f>
        <v>1.5844601882652523E+63</v>
      </c>
      <c r="KPG53" s="762">
        <f t="shared" ref="KPG53:KPG54" si="3926">KPE53*(1+3.5%)</f>
        <v>1.639916294854536E+63</v>
      </c>
      <c r="KPI53" s="762">
        <f t="shared" ref="KPI53:KPI54" si="3927">KPG53*(1+3.5%)</f>
        <v>1.6973133651744448E+63</v>
      </c>
      <c r="KPK53" s="762">
        <f t="shared" ref="KPK53:KPK54" si="3928">KPI53*(1+3.5%)</f>
        <v>1.7567193329555504E+63</v>
      </c>
      <c r="KPM53" s="762">
        <f t="shared" ref="KPM53:KPM54" si="3929">KPK53*(1+3.5%)</f>
        <v>1.8182045096089946E+63</v>
      </c>
      <c r="KPO53" s="762">
        <f t="shared" ref="KPO53:KPO54" si="3930">KPM53*(1+3.5%)</f>
        <v>1.8818416674453092E+63</v>
      </c>
      <c r="KPQ53" s="762">
        <f t="shared" ref="KPQ53:KPQ54" si="3931">KPO53*(1+3.5%)</f>
        <v>1.9477061258058951E+63</v>
      </c>
      <c r="KPS53" s="762">
        <f t="shared" ref="KPS53:KPS54" si="3932">KPQ53*(1+3.5%)</f>
        <v>2.0158758402091013E+63</v>
      </c>
      <c r="KPU53" s="762">
        <f t="shared" ref="KPU53:KPU54" si="3933">KPS53*(1+3.5%)</f>
        <v>2.0864314946164198E+63</v>
      </c>
      <c r="KPW53" s="762">
        <f t="shared" ref="KPW53:KPW54" si="3934">KPU53*(1+3.5%)</f>
        <v>2.1594565969279942E+63</v>
      </c>
      <c r="KPY53" s="762">
        <f t="shared" ref="KPY53:KPY54" si="3935">KPW53*(1+3.5%)</f>
        <v>2.2350375778204738E+63</v>
      </c>
      <c r="KQA53" s="762">
        <f t="shared" ref="KQA53:KQA54" si="3936">KPY53*(1+3.5%)</f>
        <v>2.3132638930441902E+63</v>
      </c>
      <c r="KQC53" s="762">
        <f t="shared" ref="KQC53:KQC54" si="3937">KQA53*(1+3.5%)</f>
        <v>2.3942281293007367E+63</v>
      </c>
      <c r="KQE53" s="762">
        <f t="shared" ref="KQE53:KQE54" si="3938">KQC53*(1+3.5%)</f>
        <v>2.4780261138262623E+63</v>
      </c>
      <c r="KQG53" s="762">
        <f t="shared" ref="KQG53:KQG54" si="3939">KQE53*(1+3.5%)</f>
        <v>2.5647570278101814E+63</v>
      </c>
      <c r="KQI53" s="762">
        <f t="shared" ref="KQI53:KQI54" si="3940">KQG53*(1+3.5%)</f>
        <v>2.6545235237835377E+63</v>
      </c>
      <c r="KQK53" s="762">
        <f t="shared" ref="KQK53:KQK54" si="3941">KQI53*(1+3.5%)</f>
        <v>2.7474318471159613E+63</v>
      </c>
      <c r="KQM53" s="762">
        <f t="shared" ref="KQM53:KQM54" si="3942">KQK53*(1+3.5%)</f>
        <v>2.8435919617650197E+63</v>
      </c>
      <c r="KQO53" s="762">
        <f t="shared" ref="KQO53:KQO54" si="3943">KQM53*(1+3.5%)</f>
        <v>2.9431176804267952E+63</v>
      </c>
      <c r="KQQ53" s="762">
        <f t="shared" ref="KQQ53:KQQ54" si="3944">KQO53*(1+3.5%)</f>
        <v>3.0461267992417327E+63</v>
      </c>
      <c r="KQS53" s="762">
        <f t="shared" ref="KQS53:KQS54" si="3945">KQQ53*(1+3.5%)</f>
        <v>3.1527412372151931E+63</v>
      </c>
      <c r="KQU53" s="762">
        <f t="shared" ref="KQU53:KQU54" si="3946">KQS53*(1+3.5%)</f>
        <v>3.2630871805177247E+63</v>
      </c>
      <c r="KQW53" s="762">
        <f t="shared" ref="KQW53:KQW54" si="3947">KQU53*(1+3.5%)</f>
        <v>3.3772952318358448E+63</v>
      </c>
      <c r="KQY53" s="762">
        <f t="shared" ref="KQY53:KQY54" si="3948">KQW53*(1+3.5%)</f>
        <v>3.4955005649500988E+63</v>
      </c>
      <c r="KRA53" s="762">
        <f t="shared" ref="KRA53:KRA54" si="3949">KQY53*(1+3.5%)</f>
        <v>3.6178430847233518E+63</v>
      </c>
      <c r="KRC53" s="762">
        <f t="shared" ref="KRC53:KRC54" si="3950">KRA53*(1+3.5%)</f>
        <v>3.7444675926886691E+63</v>
      </c>
      <c r="KRE53" s="762">
        <f t="shared" ref="KRE53:KRE54" si="3951">KRC53*(1+3.5%)</f>
        <v>3.8755239584327725E+63</v>
      </c>
      <c r="KRG53" s="762">
        <f t="shared" ref="KRG53:KRG54" si="3952">KRE53*(1+3.5%)</f>
        <v>4.0111672969779192E+63</v>
      </c>
      <c r="KRI53" s="762">
        <f t="shared" ref="KRI53:KRI54" si="3953">KRG53*(1+3.5%)</f>
        <v>4.151558152372146E+63</v>
      </c>
      <c r="KRK53" s="762">
        <f t="shared" ref="KRK53:KRK54" si="3954">KRI53*(1+3.5%)</f>
        <v>4.2968626877051707E+63</v>
      </c>
      <c r="KRM53" s="762">
        <f t="shared" ref="KRM53:KRM54" si="3955">KRK53*(1+3.5%)</f>
        <v>4.4472528817748515E+63</v>
      </c>
      <c r="KRO53" s="762">
        <f t="shared" ref="KRO53:KRO54" si="3956">KRM53*(1+3.5%)</f>
        <v>4.6029067326369709E+63</v>
      </c>
      <c r="KRQ53" s="762">
        <f t="shared" ref="KRQ53:KRQ54" si="3957">KRO53*(1+3.5%)</f>
        <v>4.7640084682792645E+63</v>
      </c>
      <c r="KRS53" s="762">
        <f t="shared" ref="KRS53:KRS54" si="3958">KRQ53*(1+3.5%)</f>
        <v>4.9307487646690382E+63</v>
      </c>
      <c r="KRU53" s="762">
        <f t="shared" ref="KRU53:KRU54" si="3959">KRS53*(1+3.5%)</f>
        <v>5.1033249714324541E+63</v>
      </c>
      <c r="KRW53" s="762">
        <f t="shared" ref="KRW53:KRW54" si="3960">KRU53*(1+3.5%)</f>
        <v>5.2819413454325896E+63</v>
      </c>
      <c r="KRY53" s="762">
        <f t="shared" ref="KRY53:KRY54" si="3961">KRW53*(1+3.5%)</f>
        <v>5.4668092925227301E+63</v>
      </c>
      <c r="KSA53" s="762">
        <f t="shared" ref="KSA53:KSA54" si="3962">KRY53*(1+3.5%)</f>
        <v>5.6581476177610254E+63</v>
      </c>
      <c r="KSC53" s="762">
        <f t="shared" ref="KSC53:KSC54" si="3963">KSA53*(1+3.5%)</f>
        <v>5.8561827843826609E+63</v>
      </c>
      <c r="KSE53" s="762">
        <f t="shared" ref="KSE53:KSE54" si="3964">KSC53*(1+3.5%)</f>
        <v>6.0611491818360533E+63</v>
      </c>
      <c r="KSG53" s="762">
        <f t="shared" ref="KSG53:KSG54" si="3965">KSE53*(1+3.5%)</f>
        <v>6.2732894032003149E+63</v>
      </c>
      <c r="KSI53" s="762">
        <f t="shared" ref="KSI53:KSI54" si="3966">KSG53*(1+3.5%)</f>
        <v>6.4928545323123253E+63</v>
      </c>
      <c r="KSK53" s="762">
        <f t="shared" ref="KSK53:KSK54" si="3967">KSI53*(1+3.5%)</f>
        <v>6.7201044409432569E+63</v>
      </c>
      <c r="KSM53" s="762">
        <f t="shared" ref="KSM53:KSM54" si="3968">KSK53*(1+3.5%)</f>
        <v>6.9553080963762704E+63</v>
      </c>
      <c r="KSO53" s="762">
        <f t="shared" ref="KSO53:KSO54" si="3969">KSM53*(1+3.5%)</f>
        <v>7.1987438797494388E+63</v>
      </c>
      <c r="KSQ53" s="762">
        <f t="shared" ref="KSQ53:KSQ54" si="3970">KSO53*(1+3.5%)</f>
        <v>7.450699915540668E+63</v>
      </c>
      <c r="KSS53" s="762">
        <f t="shared" ref="KSS53:KSS54" si="3971">KSQ53*(1+3.5%)</f>
        <v>7.711474412584591E+63</v>
      </c>
      <c r="KSU53" s="762">
        <f t="shared" ref="KSU53:KSU54" si="3972">KSS53*(1+3.5%)</f>
        <v>7.9813760170250518E+63</v>
      </c>
      <c r="KSW53" s="762">
        <f t="shared" ref="KSW53:KSW54" si="3973">KSU53*(1+3.5%)</f>
        <v>8.2607241776209276E+63</v>
      </c>
      <c r="KSY53" s="762">
        <f t="shared" ref="KSY53:KSY54" si="3974">KSW53*(1+3.5%)</f>
        <v>8.5498495238376596E+63</v>
      </c>
      <c r="KTA53" s="762">
        <f t="shared" ref="KTA53:KTA54" si="3975">KSY53*(1+3.5%)</f>
        <v>8.8490942571719774E+63</v>
      </c>
      <c r="KTC53" s="762">
        <f t="shared" ref="KTC53:KTC54" si="3976">KTA53*(1+3.5%)</f>
        <v>9.1588125561729965E+63</v>
      </c>
      <c r="KTE53" s="762">
        <f t="shared" ref="KTE53:KTE54" si="3977">KTC53*(1+3.5%)</f>
        <v>9.4793709956390503E+63</v>
      </c>
      <c r="KTG53" s="762">
        <f t="shared" ref="KTG53:KTG54" si="3978">KTE53*(1+3.5%)</f>
        <v>9.8111489804864162E+63</v>
      </c>
      <c r="KTI53" s="762">
        <f t="shared" ref="KTI53:KTI54" si="3979">KTG53*(1+3.5%)</f>
        <v>1.0154539194803439E+64</v>
      </c>
      <c r="KTK53" s="762">
        <f t="shared" ref="KTK53:KTK54" si="3980">KTI53*(1+3.5%)</f>
        <v>1.050994806662156E+64</v>
      </c>
      <c r="KTM53" s="762">
        <f t="shared" ref="KTM53:KTM54" si="3981">KTK53*(1+3.5%)</f>
        <v>1.0877796248953313E+64</v>
      </c>
      <c r="KTO53" s="762">
        <f t="shared" ref="KTO53:KTO54" si="3982">KTM53*(1+3.5%)</f>
        <v>1.1258519117666678E+64</v>
      </c>
      <c r="KTQ53" s="762">
        <f t="shared" ref="KTQ53:KTQ54" si="3983">KTO53*(1+3.5%)</f>
        <v>1.1652567286785011E+64</v>
      </c>
      <c r="KTS53" s="762">
        <f t="shared" ref="KTS53:KTS54" si="3984">KTQ53*(1+3.5%)</f>
        <v>1.2060407141822485E+64</v>
      </c>
      <c r="KTU53" s="762">
        <f t="shared" ref="KTU53:KTU54" si="3985">KTS53*(1+3.5%)</f>
        <v>1.248252139178627E+64</v>
      </c>
      <c r="KTW53" s="762">
        <f t="shared" ref="KTW53:KTW54" si="3986">KTU53*(1+3.5%)</f>
        <v>1.2919409640498789E+64</v>
      </c>
      <c r="KTY53" s="762">
        <f t="shared" ref="KTY53:KTY54" si="3987">KTW53*(1+3.5%)</f>
        <v>1.3371588977916245E+64</v>
      </c>
      <c r="KUA53" s="762">
        <f t="shared" ref="KUA53:KUA54" si="3988">KTY53*(1+3.5%)</f>
        <v>1.3839594592143312E+64</v>
      </c>
      <c r="KUC53" s="762">
        <f t="shared" ref="KUC53:KUC54" si="3989">KUA53*(1+3.5%)</f>
        <v>1.4323980402868327E+64</v>
      </c>
      <c r="KUE53" s="762">
        <f t="shared" ref="KUE53:KUE54" si="3990">KUC53*(1+3.5%)</f>
        <v>1.4825319716968718E+64</v>
      </c>
      <c r="KUG53" s="762">
        <f t="shared" ref="KUG53:KUG54" si="3991">KUE53*(1+3.5%)</f>
        <v>1.5344205907062623E+64</v>
      </c>
      <c r="KUI53" s="762">
        <f t="shared" ref="KUI53:KUI54" si="3992">KUG53*(1+3.5%)</f>
        <v>1.5881253113809813E+64</v>
      </c>
      <c r="KUK53" s="762">
        <f t="shared" ref="KUK53:KUK54" si="3993">KUI53*(1+3.5%)</f>
        <v>1.6437096972793155E+64</v>
      </c>
      <c r="KUM53" s="762">
        <f t="shared" ref="KUM53:KUM54" si="3994">KUK53*(1+3.5%)</f>
        <v>1.7012395366840914E+64</v>
      </c>
      <c r="KUO53" s="762">
        <f t="shared" ref="KUO53:KUO54" si="3995">KUM53*(1+3.5%)</f>
        <v>1.7607829204680345E+64</v>
      </c>
      <c r="KUQ53" s="762">
        <f t="shared" ref="KUQ53:KUQ54" si="3996">KUO53*(1+3.5%)</f>
        <v>1.8224103226844156E+64</v>
      </c>
      <c r="KUS53" s="762">
        <f t="shared" ref="KUS53:KUS54" si="3997">KUQ53*(1+3.5%)</f>
        <v>1.8861946839783699E+64</v>
      </c>
      <c r="KUU53" s="762">
        <f t="shared" ref="KUU53:KUU54" si="3998">KUS53*(1+3.5%)</f>
        <v>1.9522114979176126E+64</v>
      </c>
      <c r="KUW53" s="762">
        <f t="shared" ref="KUW53:KUW54" si="3999">KUU53*(1+3.5%)</f>
        <v>2.0205389003447288E+64</v>
      </c>
      <c r="KUY53" s="762">
        <f t="shared" ref="KUY53:KUY54" si="4000">KUW53*(1+3.5%)</f>
        <v>2.0912577618567941E+64</v>
      </c>
      <c r="KVA53" s="762">
        <f t="shared" ref="KVA53:KVA54" si="4001">KUY53*(1+3.5%)</f>
        <v>2.1644517835217816E+64</v>
      </c>
      <c r="KVC53" s="762">
        <f t="shared" ref="KVC53:KVC54" si="4002">KVA53*(1+3.5%)</f>
        <v>2.2402075959450439E+64</v>
      </c>
      <c r="KVE53" s="762">
        <f t="shared" ref="KVE53:KVE54" si="4003">KVC53*(1+3.5%)</f>
        <v>2.3186148618031201E+64</v>
      </c>
      <c r="KVG53" s="762">
        <f t="shared" ref="KVG53:KVG54" si="4004">KVE53*(1+3.5%)</f>
        <v>2.3997663819662291E+64</v>
      </c>
      <c r="KVI53" s="762">
        <f t="shared" ref="KVI53:KVI54" si="4005">KVG53*(1+3.5%)</f>
        <v>2.483758205335047E+64</v>
      </c>
      <c r="KVK53" s="762">
        <f t="shared" ref="KVK53:KVK54" si="4006">KVI53*(1+3.5%)</f>
        <v>2.5706897425217735E+64</v>
      </c>
      <c r="KVM53" s="762">
        <f t="shared" ref="KVM53:KVM54" si="4007">KVK53*(1+3.5%)</f>
        <v>2.6606638835100353E+64</v>
      </c>
      <c r="KVO53" s="762">
        <f t="shared" ref="KVO53:KVO54" si="4008">KVM53*(1+3.5%)</f>
        <v>2.7537871194328863E+64</v>
      </c>
      <c r="KVQ53" s="762">
        <f t="shared" ref="KVQ53:KVQ54" si="4009">KVO53*(1+3.5%)</f>
        <v>2.8501696686130372E+64</v>
      </c>
      <c r="KVS53" s="762">
        <f t="shared" ref="KVS53:KVS54" si="4010">KVQ53*(1+3.5%)</f>
        <v>2.9499256070144931E+64</v>
      </c>
      <c r="KVU53" s="762">
        <f t="shared" ref="KVU53:KVU54" si="4011">KVS53*(1+3.5%)</f>
        <v>3.0531730032600002E+64</v>
      </c>
      <c r="KVW53" s="762">
        <f t="shared" ref="KVW53:KVW54" si="4012">KVU53*(1+3.5%)</f>
        <v>3.1600340583740999E+64</v>
      </c>
      <c r="KVY53" s="762">
        <f t="shared" ref="KVY53:KVY54" si="4013">KVW53*(1+3.5%)</f>
        <v>3.2706352504171932E+64</v>
      </c>
      <c r="KWA53" s="762">
        <f t="shared" ref="KWA53:KWA54" si="4014">KVY53*(1+3.5%)</f>
        <v>3.3851074841817948E+64</v>
      </c>
      <c r="KWC53" s="762">
        <f t="shared" ref="KWC53:KWC54" si="4015">KWA53*(1+3.5%)</f>
        <v>3.5035862461281572E+64</v>
      </c>
      <c r="KWE53" s="762">
        <f t="shared" ref="KWE53:KWE54" si="4016">KWC53*(1+3.5%)</f>
        <v>3.6262117647426425E+64</v>
      </c>
      <c r="KWG53" s="762">
        <f t="shared" ref="KWG53:KWG54" si="4017">KWE53*(1+3.5%)</f>
        <v>3.7531291765086349E+64</v>
      </c>
      <c r="KWI53" s="762">
        <f t="shared" ref="KWI53:KWI54" si="4018">KWG53*(1+3.5%)</f>
        <v>3.8844886976864368E+64</v>
      </c>
      <c r="KWK53" s="762">
        <f t="shared" ref="KWK53:KWK54" si="4019">KWI53*(1+3.5%)</f>
        <v>4.0204458021054616E+64</v>
      </c>
      <c r="KWM53" s="762">
        <f t="shared" ref="KWM53:KWM54" si="4020">KWK53*(1+3.5%)</f>
        <v>4.1611614051791524E+64</v>
      </c>
      <c r="KWO53" s="762">
        <f t="shared" ref="KWO53:KWO54" si="4021">KWM53*(1+3.5%)</f>
        <v>4.3068020543604221E+64</v>
      </c>
      <c r="KWQ53" s="762">
        <f t="shared" ref="KWQ53:KWQ54" si="4022">KWO53*(1+3.5%)</f>
        <v>4.4575401262630368E+64</v>
      </c>
      <c r="KWS53" s="762">
        <f t="shared" ref="KWS53:KWS54" si="4023">KWQ53*(1+3.5%)</f>
        <v>4.6135540306822425E+64</v>
      </c>
      <c r="KWU53" s="762">
        <f t="shared" ref="KWU53:KWU54" si="4024">KWS53*(1+3.5%)</f>
        <v>4.7750284217561206E+64</v>
      </c>
      <c r="KWW53" s="762">
        <f t="shared" ref="KWW53:KWW54" si="4025">KWU53*(1+3.5%)</f>
        <v>4.9421544165175845E+64</v>
      </c>
      <c r="KWY53" s="762">
        <f t="shared" ref="KWY53:KWY54" si="4026">KWW53*(1+3.5%)</f>
        <v>5.1151298210956996E+64</v>
      </c>
      <c r="KXA53" s="762">
        <f t="shared" ref="KXA53:KXA54" si="4027">KWY53*(1+3.5%)</f>
        <v>5.2941593648340489E+64</v>
      </c>
      <c r="KXC53" s="762">
        <f t="shared" ref="KXC53:KXC54" si="4028">KXA53*(1+3.5%)</f>
        <v>5.4794549426032398E+64</v>
      </c>
      <c r="KXE53" s="762">
        <f t="shared" ref="KXE53:KXE54" si="4029">KXC53*(1+3.5%)</f>
        <v>5.671235865594353E+64</v>
      </c>
      <c r="KXG53" s="762">
        <f t="shared" ref="KXG53:KXG54" si="4030">KXE53*(1+3.5%)</f>
        <v>5.8697291208901551E+64</v>
      </c>
      <c r="KXI53" s="762">
        <f t="shared" ref="KXI53:KXI54" si="4031">KXG53*(1+3.5%)</f>
        <v>6.0751696401213096E+64</v>
      </c>
      <c r="KXK53" s="762">
        <f t="shared" ref="KXK53:KXK54" si="4032">KXI53*(1+3.5%)</f>
        <v>6.2878005775255553E+64</v>
      </c>
      <c r="KXM53" s="762">
        <f t="shared" ref="KXM53:KXM54" si="4033">KXK53*(1+3.5%)</f>
        <v>6.5078735977389492E+64</v>
      </c>
      <c r="KXO53" s="762">
        <f t="shared" ref="KXO53:KXO54" si="4034">KXM53*(1+3.5%)</f>
        <v>6.7356491736598115E+64</v>
      </c>
      <c r="KXQ53" s="762">
        <f t="shared" ref="KXQ53:KXQ54" si="4035">KXO53*(1+3.5%)</f>
        <v>6.9713968947379042E+64</v>
      </c>
      <c r="KXS53" s="762">
        <f t="shared" ref="KXS53:KXS54" si="4036">KXQ53*(1+3.5%)</f>
        <v>7.2153957860537308E+64</v>
      </c>
      <c r="KXU53" s="762">
        <f t="shared" ref="KXU53:KXU54" si="4037">KXS53*(1+3.5%)</f>
        <v>7.467934638565611E+64</v>
      </c>
      <c r="KXW53" s="762">
        <f t="shared" ref="KXW53:KXW54" si="4038">KXU53*(1+3.5%)</f>
        <v>7.7293123509154065E+64</v>
      </c>
      <c r="KXY53" s="762">
        <f t="shared" ref="KXY53:KXY54" si="4039">KXW53*(1+3.5%)</f>
        <v>7.9998382831974456E+64</v>
      </c>
      <c r="KYA53" s="762">
        <f t="shared" ref="KYA53:KYA54" si="4040">KXY53*(1+3.5%)</f>
        <v>8.2798326231093558E+64</v>
      </c>
      <c r="KYC53" s="762">
        <f t="shared" ref="KYC53:KYC54" si="4041">KYA53*(1+3.5%)</f>
        <v>8.5696267649181822E+64</v>
      </c>
      <c r="KYE53" s="762">
        <f t="shared" ref="KYE53:KYE54" si="4042">KYC53*(1+3.5%)</f>
        <v>8.869563701690318E+64</v>
      </c>
      <c r="KYG53" s="762">
        <f t="shared" ref="KYG53:KYG54" si="4043">KYE53*(1+3.5%)</f>
        <v>9.179998431249478E+64</v>
      </c>
      <c r="KYI53" s="762">
        <f t="shared" ref="KYI53:KYI54" si="4044">KYG53*(1+3.5%)</f>
        <v>9.501298376343209E+64</v>
      </c>
      <c r="KYK53" s="762">
        <f t="shared" ref="KYK53:KYK54" si="4045">KYI53*(1+3.5%)</f>
        <v>9.8338438195152205E+64</v>
      </c>
      <c r="KYM53" s="762">
        <f t="shared" ref="KYM53:KYM54" si="4046">KYK53*(1+3.5%)</f>
        <v>1.0178028353198253E+65</v>
      </c>
      <c r="KYO53" s="762">
        <f t="shared" ref="KYO53:KYO54" si="4047">KYM53*(1+3.5%)</f>
        <v>1.0534259345560191E+65</v>
      </c>
      <c r="KYQ53" s="762">
        <f t="shared" ref="KYQ53:KYQ54" si="4048">KYO53*(1+3.5%)</f>
        <v>1.0902958422654797E+65</v>
      </c>
      <c r="KYS53" s="762">
        <f t="shared" ref="KYS53:KYS54" si="4049">KYQ53*(1+3.5%)</f>
        <v>1.1284561967447714E+65</v>
      </c>
      <c r="KYU53" s="762">
        <f t="shared" ref="KYU53:KYU54" si="4050">KYS53*(1+3.5%)</f>
        <v>1.1679521636308382E+65</v>
      </c>
      <c r="KYW53" s="762">
        <f t="shared" ref="KYW53:KYW54" si="4051">KYU53*(1+3.5%)</f>
        <v>1.2088304893579175E+65</v>
      </c>
      <c r="KYY53" s="762">
        <f t="shared" ref="KYY53:KYY54" si="4052">KYW53*(1+3.5%)</f>
        <v>1.2511395564854446E+65</v>
      </c>
      <c r="KZA53" s="762">
        <f t="shared" ref="KZA53:KZA54" si="4053">KYY53*(1+3.5%)</f>
        <v>1.2949294409624351E+65</v>
      </c>
      <c r="KZC53" s="762">
        <f t="shared" ref="KZC53:KZC54" si="4054">KZA53*(1+3.5%)</f>
        <v>1.3402519713961202E+65</v>
      </c>
      <c r="KZE53" s="762">
        <f t="shared" ref="KZE53:KZE54" si="4055">KZC53*(1+3.5%)</f>
        <v>1.3871607903949843E+65</v>
      </c>
      <c r="KZG53" s="762">
        <f t="shared" ref="KZG53:KZG54" si="4056">KZE53*(1+3.5%)</f>
        <v>1.4357114180588087E+65</v>
      </c>
      <c r="KZI53" s="762">
        <f t="shared" ref="KZI53:KZI54" si="4057">KZG53*(1+3.5%)</f>
        <v>1.4859613176908669E+65</v>
      </c>
      <c r="KZK53" s="762">
        <f t="shared" ref="KZK53:KZK54" si="4058">KZI53*(1+3.5%)</f>
        <v>1.537969963810047E+65</v>
      </c>
      <c r="KZM53" s="762">
        <f t="shared" ref="KZM53:KZM54" si="4059">KZK53*(1+3.5%)</f>
        <v>1.5917989125433985E+65</v>
      </c>
      <c r="KZO53" s="762">
        <f t="shared" ref="KZO53:KZO54" si="4060">KZM53*(1+3.5%)</f>
        <v>1.6475118744824174E+65</v>
      </c>
      <c r="KZQ53" s="762">
        <f t="shared" ref="KZQ53:KZQ54" si="4061">KZO53*(1+3.5%)</f>
        <v>1.705174790089302E+65</v>
      </c>
      <c r="KZS53" s="762">
        <f t="shared" ref="KZS53:KZS54" si="4062">KZQ53*(1+3.5%)</f>
        <v>1.7648559077424273E+65</v>
      </c>
      <c r="KZU53" s="762">
        <f t="shared" ref="KZU53:KZU54" si="4063">KZS53*(1+3.5%)</f>
        <v>1.8266258645134121E+65</v>
      </c>
      <c r="KZW53" s="762">
        <f t="shared" ref="KZW53:KZW54" si="4064">KZU53*(1+3.5%)</f>
        <v>1.8905577697713815E+65</v>
      </c>
      <c r="KZY53" s="762">
        <f t="shared" ref="KZY53:KZY54" si="4065">KZW53*(1+3.5%)</f>
        <v>1.9567272917133796E+65</v>
      </c>
      <c r="LAA53" s="762">
        <f t="shared" ref="LAA53:LAA54" si="4066">KZY53*(1+3.5%)</f>
        <v>2.0252127469233477E+65</v>
      </c>
      <c r="LAC53" s="762">
        <f t="shared" ref="LAC53:LAC54" si="4067">LAA53*(1+3.5%)</f>
        <v>2.0960951930656647E+65</v>
      </c>
      <c r="LAE53" s="762">
        <f t="shared" ref="LAE53:LAE54" si="4068">LAC53*(1+3.5%)</f>
        <v>2.1694585248229629E+65</v>
      </c>
      <c r="LAG53" s="762">
        <f t="shared" ref="LAG53:LAG54" si="4069">LAE53*(1+3.5%)</f>
        <v>2.2453895731917662E+65</v>
      </c>
      <c r="LAI53" s="762">
        <f t="shared" ref="LAI53:LAI54" si="4070">LAG53*(1+3.5%)</f>
        <v>2.323978208253478E+65</v>
      </c>
      <c r="LAK53" s="762">
        <f t="shared" ref="LAK53:LAK54" si="4071">LAI53*(1+3.5%)</f>
        <v>2.4053174455423496E+65</v>
      </c>
      <c r="LAM53" s="762">
        <f t="shared" ref="LAM53:LAM54" si="4072">LAK53*(1+3.5%)</f>
        <v>2.4895035561363316E+65</v>
      </c>
      <c r="LAO53" s="762">
        <f t="shared" ref="LAO53:LAO54" si="4073">LAM53*(1+3.5%)</f>
        <v>2.5766361806011033E+65</v>
      </c>
      <c r="LAQ53" s="762">
        <f t="shared" ref="LAQ53:LAQ54" si="4074">LAO53*(1+3.5%)</f>
        <v>2.6668184469221417E+65</v>
      </c>
      <c r="LAS53" s="762">
        <f t="shared" ref="LAS53:LAS54" si="4075">LAQ53*(1+3.5%)</f>
        <v>2.7601570925644164E+65</v>
      </c>
      <c r="LAU53" s="762">
        <f t="shared" ref="LAU53:LAU54" si="4076">LAS53*(1+3.5%)</f>
        <v>2.8567625908041706E+65</v>
      </c>
      <c r="LAW53" s="762">
        <f t="shared" ref="LAW53:LAW54" si="4077">LAU53*(1+3.5%)</f>
        <v>2.9567492814823164E+65</v>
      </c>
      <c r="LAY53" s="762">
        <f t="shared" ref="LAY53:LAY54" si="4078">LAW53*(1+3.5%)</f>
        <v>3.0602355063341971E+65</v>
      </c>
      <c r="LBA53" s="762">
        <f t="shared" ref="LBA53:LBA54" si="4079">LAY53*(1+3.5%)</f>
        <v>3.1673437490558937E+65</v>
      </c>
      <c r="LBC53" s="762">
        <f t="shared" ref="LBC53:LBC54" si="4080">LBA53*(1+3.5%)</f>
        <v>3.2782007802728496E+65</v>
      </c>
      <c r="LBE53" s="762">
        <f t="shared" ref="LBE53:LBE54" si="4081">LBC53*(1+3.5%)</f>
        <v>3.3929378075823993E+65</v>
      </c>
      <c r="LBG53" s="762">
        <f t="shared" ref="LBG53:LBG54" si="4082">LBE53*(1+3.5%)</f>
        <v>3.5116906308477828E+65</v>
      </c>
      <c r="LBI53" s="762">
        <f t="shared" ref="LBI53:LBI54" si="4083">LBG53*(1+3.5%)</f>
        <v>3.6345998029274547E+65</v>
      </c>
      <c r="LBK53" s="762">
        <f t="shared" ref="LBK53:LBK54" si="4084">LBI53*(1+3.5%)</f>
        <v>3.7618107960299155E+65</v>
      </c>
      <c r="LBM53" s="762">
        <f t="shared" ref="LBM53:LBM54" si="4085">LBK53*(1+3.5%)</f>
        <v>3.8934741738909623E+65</v>
      </c>
      <c r="LBO53" s="762">
        <f t="shared" ref="LBO53:LBO54" si="4086">LBM53*(1+3.5%)</f>
        <v>4.0297457699771457E+65</v>
      </c>
      <c r="LBQ53" s="762">
        <f t="shared" ref="LBQ53:LBQ54" si="4087">LBO53*(1+3.5%)</f>
        <v>4.1707868719263453E+65</v>
      </c>
      <c r="LBS53" s="762">
        <f t="shared" ref="LBS53:LBS54" si="4088">LBQ53*(1+3.5%)</f>
        <v>4.3167644124437671E+65</v>
      </c>
      <c r="LBU53" s="762">
        <f t="shared" ref="LBU53:LBU54" si="4089">LBS53*(1+3.5%)</f>
        <v>4.467851166879299E+65</v>
      </c>
      <c r="LBW53" s="762">
        <f t="shared" ref="LBW53:LBW54" si="4090">LBU53*(1+3.5%)</f>
        <v>4.6242259577200742E+65</v>
      </c>
      <c r="LBY53" s="762">
        <f t="shared" ref="LBY53:LBY54" si="4091">LBW53*(1+3.5%)</f>
        <v>4.7860738662402768E+65</v>
      </c>
      <c r="LCA53" s="762">
        <f t="shared" ref="LCA53:LCA54" si="4092">LBY53*(1+3.5%)</f>
        <v>4.9535864515586862E+65</v>
      </c>
      <c r="LCC53" s="762">
        <f t="shared" ref="LCC53:LCC54" si="4093">LCA53*(1+3.5%)</f>
        <v>5.1269619773632399E+65</v>
      </c>
      <c r="LCE53" s="762">
        <f t="shared" ref="LCE53:LCE54" si="4094">LCC53*(1+3.5%)</f>
        <v>5.3064056465709527E+65</v>
      </c>
      <c r="LCG53" s="762">
        <f t="shared" ref="LCG53:LCG54" si="4095">LCE53*(1+3.5%)</f>
        <v>5.4921298442009359E+65</v>
      </c>
      <c r="LCI53" s="762">
        <f t="shared" ref="LCI53:LCI54" si="4096">LCG53*(1+3.5%)</f>
        <v>5.6843543887479679E+65</v>
      </c>
      <c r="LCK53" s="762">
        <f t="shared" ref="LCK53:LCK54" si="4097">LCI53*(1+3.5%)</f>
        <v>5.8833067923541462E+65</v>
      </c>
      <c r="LCM53" s="762">
        <f t="shared" ref="LCM53:LCM54" si="4098">LCK53*(1+3.5%)</f>
        <v>6.0892225300865411E+65</v>
      </c>
      <c r="LCO53" s="762">
        <f t="shared" ref="LCO53:LCO54" si="4099">LCM53*(1+3.5%)</f>
        <v>6.3023453186395694E+65</v>
      </c>
      <c r="LCQ53" s="762">
        <f t="shared" ref="LCQ53:LCQ54" si="4100">LCO53*(1+3.5%)</f>
        <v>6.522927404791954E+65</v>
      </c>
      <c r="LCS53" s="762">
        <f t="shared" ref="LCS53:LCS54" si="4101">LCQ53*(1+3.5%)</f>
        <v>6.7512298639596716E+65</v>
      </c>
      <c r="LCU53" s="762">
        <f t="shared" ref="LCU53:LCU54" si="4102">LCS53*(1+3.5%)</f>
        <v>6.9875229091982598E+65</v>
      </c>
      <c r="LCW53" s="762">
        <f t="shared" ref="LCW53:LCW54" si="4103">LCU53*(1+3.5%)</f>
        <v>7.2320862110201979E+65</v>
      </c>
      <c r="LCY53" s="762">
        <f t="shared" ref="LCY53:LCY54" si="4104">LCW53*(1+3.5%)</f>
        <v>7.4852092284059046E+65</v>
      </c>
      <c r="LDA53" s="762">
        <f t="shared" ref="LDA53:LDA54" si="4105">LCY53*(1+3.5%)</f>
        <v>7.747191551400111E+65</v>
      </c>
      <c r="LDC53" s="762">
        <f t="shared" ref="LDC53:LDC54" si="4106">LDA53*(1+3.5%)</f>
        <v>8.0183432556991141E+65</v>
      </c>
      <c r="LDE53" s="762">
        <f t="shared" ref="LDE53:LDE54" si="4107">LDC53*(1+3.5%)</f>
        <v>8.2989852696485822E+65</v>
      </c>
      <c r="LDG53" s="762">
        <f t="shared" ref="LDG53:LDG54" si="4108">LDE53*(1+3.5%)</f>
        <v>8.5894497540862829E+65</v>
      </c>
      <c r="LDI53" s="762">
        <f t="shared" ref="LDI53:LDI54" si="4109">LDG53*(1+3.5%)</f>
        <v>8.8900804954793021E+65</v>
      </c>
      <c r="LDK53" s="762">
        <f t="shared" ref="LDK53:LDK54" si="4110">LDI53*(1+3.5%)</f>
        <v>9.2012333128210774E+65</v>
      </c>
      <c r="LDM53" s="762">
        <f t="shared" ref="LDM53:LDM54" si="4111">LDK53*(1+3.5%)</f>
        <v>9.5232764787698149E+65</v>
      </c>
      <c r="LDO53" s="762">
        <f t="shared" ref="LDO53:LDO54" si="4112">LDM53*(1+3.5%)</f>
        <v>9.856591155526758E+65</v>
      </c>
      <c r="LDQ53" s="762">
        <f t="shared" ref="LDQ53:LDQ54" si="4113">LDO53*(1+3.5%)</f>
        <v>1.0201571845970194E+66</v>
      </c>
      <c r="LDS53" s="762">
        <f t="shared" ref="LDS53:LDS54" si="4114">LDQ53*(1+3.5%)</f>
        <v>1.0558626860579149E+66</v>
      </c>
      <c r="LDU53" s="762">
        <f t="shared" ref="LDU53:LDU54" si="4115">LDS53*(1+3.5%)</f>
        <v>1.0928178800699419E+66</v>
      </c>
      <c r="LDW53" s="762">
        <f t="shared" ref="LDW53:LDW54" si="4116">LDU53*(1+3.5%)</f>
        <v>1.1310665058723898E+66</v>
      </c>
      <c r="LDY53" s="762">
        <f t="shared" ref="LDY53:LDY54" si="4117">LDW53*(1+3.5%)</f>
        <v>1.1706538335779233E+66</v>
      </c>
      <c r="LEA53" s="762">
        <f t="shared" ref="LEA53:LEA54" si="4118">LDY53*(1+3.5%)</f>
        <v>1.2116267177531506E+66</v>
      </c>
      <c r="LEC53" s="762">
        <f t="shared" ref="LEC53:LEC54" si="4119">LEA53*(1+3.5%)</f>
        <v>1.2540336528745108E+66</v>
      </c>
      <c r="LEE53" s="762">
        <f t="shared" ref="LEE53:LEE54" si="4120">LEC53*(1+3.5%)</f>
        <v>1.2979248307251185E+66</v>
      </c>
      <c r="LEG53" s="762">
        <f t="shared" ref="LEG53:LEG54" si="4121">LEE53*(1+3.5%)</f>
        <v>1.3433521998004975E+66</v>
      </c>
      <c r="LEI53" s="762">
        <f t="shared" ref="LEI53:LEI54" si="4122">LEG53*(1+3.5%)</f>
        <v>1.3903695267935149E+66</v>
      </c>
      <c r="LEK53" s="762">
        <f t="shared" ref="LEK53:LEK54" si="4123">LEI53*(1+3.5%)</f>
        <v>1.4390324602312878E+66</v>
      </c>
      <c r="LEM53" s="762">
        <f t="shared" ref="LEM53:LEM54" si="4124">LEK53*(1+3.5%)</f>
        <v>1.4893985963393828E+66</v>
      </c>
      <c r="LEO53" s="762">
        <f t="shared" ref="LEO53:LEO54" si="4125">LEM53*(1+3.5%)</f>
        <v>1.541527547211261E+66</v>
      </c>
      <c r="LEQ53" s="762">
        <f t="shared" ref="LEQ53:LEQ54" si="4126">LEO53*(1+3.5%)</f>
        <v>1.595481011363655E+66</v>
      </c>
      <c r="LES53" s="762">
        <f t="shared" ref="LES53:LES54" si="4127">LEQ53*(1+3.5%)</f>
        <v>1.6513228467613828E+66</v>
      </c>
      <c r="LEU53" s="762">
        <f t="shared" ref="LEU53:LEU54" si="4128">LES53*(1+3.5%)</f>
        <v>1.7091191463980309E+66</v>
      </c>
      <c r="LEW53" s="762">
        <f t="shared" ref="LEW53:LEW54" si="4129">LEU53*(1+3.5%)</f>
        <v>1.7689383165219619E+66</v>
      </c>
      <c r="LEY53" s="762">
        <f t="shared" ref="LEY53:LEY54" si="4130">LEW53*(1+3.5%)</f>
        <v>1.8308511576002305E+66</v>
      </c>
      <c r="LFA53" s="762">
        <f t="shared" ref="LFA53:LFA54" si="4131">LEY53*(1+3.5%)</f>
        <v>1.8949309481162386E+66</v>
      </c>
      <c r="LFC53" s="762">
        <f t="shared" ref="LFC53:LFC54" si="4132">LFA53*(1+3.5%)</f>
        <v>1.961253531300307E+66</v>
      </c>
      <c r="LFE53" s="762">
        <f t="shared" ref="LFE53:LFE54" si="4133">LFC53*(1+3.5%)</f>
        <v>2.0298974048958175E+66</v>
      </c>
      <c r="LFG53" s="762">
        <f t="shared" ref="LFG53:LFG54" si="4134">LFE53*(1+3.5%)</f>
        <v>2.100943814067171E+66</v>
      </c>
      <c r="LFI53" s="762">
        <f t="shared" ref="LFI53:LFI54" si="4135">LFG53*(1+3.5%)</f>
        <v>2.1744768475595219E+66</v>
      </c>
      <c r="LFK53" s="762">
        <f t="shared" ref="LFK53:LFK54" si="4136">LFI53*(1+3.5%)</f>
        <v>2.2505835372241049E+66</v>
      </c>
      <c r="LFM53" s="762">
        <f t="shared" ref="LFM53:LFM54" si="4137">LFK53*(1+3.5%)</f>
        <v>2.3293539610269483E+66</v>
      </c>
      <c r="LFO53" s="762">
        <f t="shared" ref="LFO53:LFO54" si="4138">LFM53*(1+3.5%)</f>
        <v>2.4108813496628913E+66</v>
      </c>
      <c r="LFQ53" s="762">
        <f t="shared" ref="LFQ53:LFQ54" si="4139">LFO53*(1+3.5%)</f>
        <v>2.4952621969010922E+66</v>
      </c>
      <c r="LFS53" s="762">
        <f t="shared" ref="LFS53:LFS54" si="4140">LFQ53*(1+3.5%)</f>
        <v>2.5825963737926302E+66</v>
      </c>
      <c r="LFU53" s="762">
        <f t="shared" ref="LFU53:LFU54" si="4141">LFS53*(1+3.5%)</f>
        <v>2.6729872468753721E+66</v>
      </c>
      <c r="LFW53" s="762">
        <f t="shared" ref="LFW53:LFW54" si="4142">LFU53*(1+3.5%)</f>
        <v>2.7665418005160098E+66</v>
      </c>
      <c r="LFY53" s="762">
        <f t="shared" ref="LFY53:LFY54" si="4143">LFW53*(1+3.5%)</f>
        <v>2.8633707635340698E+66</v>
      </c>
      <c r="LGA53" s="762">
        <f t="shared" ref="LGA53:LGA54" si="4144">LFY53*(1+3.5%)</f>
        <v>2.9635887402577622E+66</v>
      </c>
      <c r="LGC53" s="762">
        <f t="shared" ref="LGC53:LGC54" si="4145">LGA53*(1+3.5%)</f>
        <v>3.0673143461667836E+66</v>
      </c>
      <c r="LGE53" s="762">
        <f t="shared" ref="LGE53:LGE54" si="4146">LGC53*(1+3.5%)</f>
        <v>3.1746703482826209E+66</v>
      </c>
      <c r="LGG53" s="762">
        <f t="shared" ref="LGG53:LGG54" si="4147">LGE53*(1+3.5%)</f>
        <v>3.2857838104725122E+66</v>
      </c>
      <c r="LGI53" s="762">
        <f t="shared" ref="LGI53:LGI54" si="4148">LGG53*(1+3.5%)</f>
        <v>3.4007862438390502E+66</v>
      </c>
      <c r="LGK53" s="762">
        <f t="shared" ref="LGK53:LGK54" si="4149">LGI53*(1+3.5%)</f>
        <v>3.5198137623734169E+66</v>
      </c>
      <c r="LGM53" s="762">
        <f t="shared" ref="LGM53:LGM54" si="4150">LGK53*(1+3.5%)</f>
        <v>3.6430072440564858E+66</v>
      </c>
      <c r="LGO53" s="762">
        <f t="shared" ref="LGO53:LGO54" si="4151">LGM53*(1+3.5%)</f>
        <v>3.7705124975984628E+66</v>
      </c>
      <c r="LGQ53" s="762">
        <f t="shared" ref="LGQ53:LGQ54" si="4152">LGO53*(1+3.5%)</f>
        <v>3.9024804350144088E+66</v>
      </c>
      <c r="LGS53" s="762">
        <f t="shared" ref="LGS53:LGS54" si="4153">LGQ53*(1+3.5%)</f>
        <v>4.0390672502399127E+66</v>
      </c>
      <c r="LGU53" s="762">
        <f t="shared" ref="LGU53:LGU54" si="4154">LGS53*(1+3.5%)</f>
        <v>4.1804346039983094E+66</v>
      </c>
      <c r="LGW53" s="762">
        <f t="shared" ref="LGW53:LGW54" si="4155">LGU53*(1+3.5%)</f>
        <v>4.3267498151382501E+66</v>
      </c>
      <c r="LGY53" s="762">
        <f t="shared" ref="LGY53:LGY54" si="4156">LGW53*(1+3.5%)</f>
        <v>4.4781860586680886E+66</v>
      </c>
      <c r="LHA53" s="762">
        <f t="shared" ref="LHA53:LHA54" si="4157">LGY53*(1+3.5%)</f>
        <v>4.6349225707214715E+66</v>
      </c>
      <c r="LHC53" s="762">
        <f t="shared" ref="LHC53:LHC54" si="4158">LHA53*(1+3.5%)</f>
        <v>4.7971448606967226E+66</v>
      </c>
      <c r="LHE53" s="762">
        <f t="shared" ref="LHE53:LHE54" si="4159">LHC53*(1+3.5%)</f>
        <v>4.9650449308211071E+66</v>
      </c>
      <c r="LHG53" s="762">
        <f t="shared" ref="LHG53:LHG54" si="4160">LHE53*(1+3.5%)</f>
        <v>5.1388215033998459E+66</v>
      </c>
      <c r="LHI53" s="762">
        <f t="shared" ref="LHI53:LHI54" si="4161">LHG53*(1+3.5%)</f>
        <v>5.3186802560188401E+66</v>
      </c>
      <c r="LHK53" s="762">
        <f t="shared" ref="LHK53:LHK54" si="4162">LHI53*(1+3.5%)</f>
        <v>5.5048340649794992E+66</v>
      </c>
      <c r="LHM53" s="762">
        <f t="shared" ref="LHM53:LHM54" si="4163">LHK53*(1+3.5%)</f>
        <v>5.6975032572537809E+66</v>
      </c>
      <c r="LHO53" s="762">
        <f t="shared" ref="LHO53:LHO54" si="4164">LHM53*(1+3.5%)</f>
        <v>5.8969158712576626E+66</v>
      </c>
      <c r="LHQ53" s="762">
        <f t="shared" ref="LHQ53:LHQ54" si="4165">LHO53*(1+3.5%)</f>
        <v>6.1033079267516801E+66</v>
      </c>
      <c r="LHS53" s="762">
        <f t="shared" ref="LHS53:LHS54" si="4166">LHQ53*(1+3.5%)</f>
        <v>6.3169237041879886E+66</v>
      </c>
      <c r="LHU53" s="762">
        <f t="shared" ref="LHU53:LHU54" si="4167">LHS53*(1+3.5%)</f>
        <v>6.538016033834568E+66</v>
      </c>
      <c r="LHW53" s="762">
        <f t="shared" ref="LHW53:LHW54" si="4168">LHU53*(1+3.5%)</f>
        <v>6.7668465950187775E+66</v>
      </c>
      <c r="LHY53" s="762">
        <f t="shared" ref="LHY53:LHY54" si="4169">LHW53*(1+3.5%)</f>
        <v>7.0036862258444346E+66</v>
      </c>
      <c r="LIA53" s="762">
        <f t="shared" ref="LIA53:LIA54" si="4170">LHY53*(1+3.5%)</f>
        <v>7.2488152437489893E+66</v>
      </c>
      <c r="LIC53" s="762">
        <f t="shared" ref="LIC53:LIC54" si="4171">LIA53*(1+3.5%)</f>
        <v>7.5025237772802036E+66</v>
      </c>
      <c r="LIE53" s="762">
        <f t="shared" ref="LIE53:LIE54" si="4172">LIC53*(1+3.5%)</f>
        <v>7.7651121094850098E+66</v>
      </c>
      <c r="LIG53" s="762">
        <f t="shared" ref="LIG53:LIG54" si="4173">LIE53*(1+3.5%)</f>
        <v>8.0368910333169842E+66</v>
      </c>
      <c r="LII53" s="762">
        <f t="shared" ref="LII53:LII54" si="4174">LIG53*(1+3.5%)</f>
        <v>8.3181822194830774E+66</v>
      </c>
      <c r="LIK53" s="762">
        <f t="shared" ref="LIK53:LIK54" si="4175">LII53*(1+3.5%)</f>
        <v>8.6093185971649851E+66</v>
      </c>
      <c r="LIM53" s="762">
        <f t="shared" ref="LIM53:LIM54" si="4176">LIK53*(1+3.5%)</f>
        <v>8.910644748065759E+66</v>
      </c>
      <c r="LIO53" s="762">
        <f t="shared" ref="LIO53:LIO54" si="4177">LIM53*(1+3.5%)</f>
        <v>9.2225173142480604E+66</v>
      </c>
      <c r="LIQ53" s="762">
        <f t="shared" ref="LIQ53:LIQ54" si="4178">LIO53*(1+3.5%)</f>
        <v>9.5453054202467423E+66</v>
      </c>
      <c r="LIS53" s="762">
        <f t="shared" ref="LIS53:LIS54" si="4179">LIQ53*(1+3.5%)</f>
        <v>9.8793911099553777E+66</v>
      </c>
      <c r="LIU53" s="762">
        <f t="shared" ref="LIU53:LIU54" si="4180">LIS53*(1+3.5%)</f>
        <v>1.0225169798803815E+67</v>
      </c>
      <c r="LIW53" s="762">
        <f t="shared" ref="LIW53:LIW54" si="4181">LIU53*(1+3.5%)</f>
        <v>1.0583050741761948E+67</v>
      </c>
      <c r="LIY53" s="762">
        <f t="shared" ref="LIY53:LIY54" si="4182">LIW53*(1+3.5%)</f>
        <v>1.0953457517723615E+67</v>
      </c>
      <c r="LJA53" s="762">
        <f t="shared" ref="LJA53:LJA54" si="4183">LIY53*(1+3.5%)</f>
        <v>1.1336828530843942E+67</v>
      </c>
      <c r="LJC53" s="762">
        <f t="shared" ref="LJC53:LJC54" si="4184">LJA53*(1+3.5%)</f>
        <v>1.1733617529423478E+67</v>
      </c>
      <c r="LJE53" s="762">
        <f t="shared" ref="LJE53:LJE54" si="4185">LJC53*(1+3.5%)</f>
        <v>1.2144294142953299E+67</v>
      </c>
      <c r="LJG53" s="762">
        <f t="shared" ref="LJG53:LJG54" si="4186">LJE53*(1+3.5%)</f>
        <v>1.2569344437956663E+67</v>
      </c>
      <c r="LJI53" s="762">
        <f t="shared" ref="LJI53:LJI54" si="4187">LJG53*(1+3.5%)</f>
        <v>1.3009271493285145E+67</v>
      </c>
      <c r="LJK53" s="762">
        <f t="shared" ref="LJK53:LJK54" si="4188">LJI53*(1+3.5%)</f>
        <v>1.3464595995550123E+67</v>
      </c>
      <c r="LJM53" s="762">
        <f t="shared" ref="LJM53:LJM54" si="4189">LJK53*(1+3.5%)</f>
        <v>1.3935856855394377E+67</v>
      </c>
      <c r="LJO53" s="762">
        <f t="shared" ref="LJO53:LJO54" si="4190">LJM53*(1+3.5%)</f>
        <v>1.442361184533318E+67</v>
      </c>
      <c r="LJQ53" s="762">
        <f t="shared" ref="LJQ53:LJQ54" si="4191">LJO53*(1+3.5%)</f>
        <v>1.4928438259919841E+67</v>
      </c>
      <c r="LJS53" s="762">
        <f t="shared" ref="LJS53:LJS54" si="4192">LJQ53*(1+3.5%)</f>
        <v>1.5450933599017034E+67</v>
      </c>
      <c r="LJU53" s="762">
        <f t="shared" ref="LJU53:LJU54" si="4193">LJS53*(1+3.5%)</f>
        <v>1.5991716274982629E+67</v>
      </c>
      <c r="LJW53" s="762">
        <f t="shared" ref="LJW53:LJW54" si="4194">LJU53*(1+3.5%)</f>
        <v>1.655142634460702E+67</v>
      </c>
      <c r="LJY53" s="762">
        <f t="shared" ref="LJY53:LJY54" si="4195">LJW53*(1+3.5%)</f>
        <v>1.7130726266668266E+67</v>
      </c>
      <c r="LKA53" s="762">
        <f t="shared" ref="LKA53:LKA54" si="4196">LJY53*(1+3.5%)</f>
        <v>1.7730301686001653E+67</v>
      </c>
      <c r="LKC53" s="762">
        <f t="shared" ref="LKC53:LKC54" si="4197">LKA53*(1+3.5%)</f>
        <v>1.8350862245011711E+67</v>
      </c>
      <c r="LKE53" s="762">
        <f t="shared" ref="LKE53:LKE54" si="4198">LKC53*(1+3.5%)</f>
        <v>1.8993142423587119E+67</v>
      </c>
      <c r="LKG53" s="762">
        <f t="shared" ref="LKG53:LKG54" si="4199">LKE53*(1+3.5%)</f>
        <v>1.9657902408412665E+67</v>
      </c>
      <c r="LKI53" s="762">
        <f t="shared" ref="LKI53:LKI54" si="4200">LKG53*(1+3.5%)</f>
        <v>2.0345928992707107E+67</v>
      </c>
      <c r="LKK53" s="762">
        <f t="shared" ref="LKK53:LKK54" si="4201">LKI53*(1+3.5%)</f>
        <v>2.1058036507451853E+67</v>
      </c>
      <c r="LKM53" s="762">
        <f t="shared" ref="LKM53:LKM54" si="4202">LKK53*(1+3.5%)</f>
        <v>2.1795067785212668E+67</v>
      </c>
      <c r="LKO53" s="762">
        <f t="shared" ref="LKO53:LKO54" si="4203">LKM53*(1+3.5%)</f>
        <v>2.2557895157695109E+67</v>
      </c>
      <c r="LKQ53" s="762">
        <f t="shared" ref="LKQ53:LKQ54" si="4204">LKO53*(1+3.5%)</f>
        <v>2.3347421488214437E+67</v>
      </c>
      <c r="LKS53" s="762">
        <f t="shared" ref="LKS53:LKS54" si="4205">LKQ53*(1+3.5%)</f>
        <v>2.4164581240301941E+67</v>
      </c>
      <c r="LKU53" s="762">
        <f t="shared" ref="LKU53:LKU54" si="4206">LKS53*(1+3.5%)</f>
        <v>2.5010341583712507E+67</v>
      </c>
      <c r="LKW53" s="762">
        <f t="shared" ref="LKW53:LKW54" si="4207">LKU53*(1+3.5%)</f>
        <v>2.5885703539142444E+67</v>
      </c>
      <c r="LKY53" s="762">
        <f t="shared" ref="LKY53:LKY54" si="4208">LKW53*(1+3.5%)</f>
        <v>2.6791703163012428E+67</v>
      </c>
      <c r="LLA53" s="762">
        <f t="shared" ref="LLA53:LLA54" si="4209">LKY53*(1+3.5%)</f>
        <v>2.7729412773717862E+67</v>
      </c>
      <c r="LLC53" s="762">
        <f t="shared" ref="LLC53:LLC54" si="4210">LLA53*(1+3.5%)</f>
        <v>2.8699942220797983E+67</v>
      </c>
      <c r="LLE53" s="762">
        <f t="shared" ref="LLE53:LLE54" si="4211">LLC53*(1+3.5%)</f>
        <v>2.9704440198525909E+67</v>
      </c>
      <c r="LLG53" s="762">
        <f t="shared" ref="LLG53:LLG54" si="4212">LLE53*(1+3.5%)</f>
        <v>3.0744095605474315E+67</v>
      </c>
      <c r="LLI53" s="762">
        <f t="shared" ref="LLI53:LLI54" si="4213">LLG53*(1+3.5%)</f>
        <v>3.1820138951665917E+67</v>
      </c>
      <c r="LLK53" s="762">
        <f t="shared" ref="LLK53:LLK54" si="4214">LLI53*(1+3.5%)</f>
        <v>3.2933843814974224E+67</v>
      </c>
      <c r="LLM53" s="762">
        <f t="shared" ref="LLM53:LLM54" si="4215">LLK53*(1+3.5%)</f>
        <v>3.408652834849832E+67</v>
      </c>
      <c r="LLO53" s="762">
        <f t="shared" ref="LLO53:LLO54" si="4216">LLM53*(1+3.5%)</f>
        <v>3.5279556840695755E+67</v>
      </c>
      <c r="LLQ53" s="762">
        <f t="shared" ref="LLQ53:LLQ54" si="4217">LLO53*(1+3.5%)</f>
        <v>3.6514341330120104E+67</v>
      </c>
      <c r="LLS53" s="762">
        <f t="shared" ref="LLS53:LLS54" si="4218">LLQ53*(1+3.5%)</f>
        <v>3.7792343276674304E+67</v>
      </c>
      <c r="LLU53" s="762">
        <f t="shared" ref="LLU53:LLU54" si="4219">LLS53*(1+3.5%)</f>
        <v>3.9115075291357902E+67</v>
      </c>
      <c r="LLW53" s="762">
        <f t="shared" ref="LLW53:LLW54" si="4220">LLU53*(1+3.5%)</f>
        <v>4.0484102926555425E+67</v>
      </c>
      <c r="LLY53" s="762">
        <f t="shared" ref="LLY53:LLY54" si="4221">LLW53*(1+3.5%)</f>
        <v>4.1901046528984861E+67</v>
      </c>
      <c r="LMA53" s="762">
        <f t="shared" ref="LMA53:LMA54" si="4222">LLY53*(1+3.5%)</f>
        <v>4.3367583157499329E+67</v>
      </c>
      <c r="LMC53" s="762">
        <f t="shared" ref="LMC53:LMC54" si="4223">LMA53*(1+3.5%)</f>
        <v>4.4885448568011803E+67</v>
      </c>
      <c r="LME53" s="762">
        <f t="shared" ref="LME53:LME54" si="4224">LMC53*(1+3.5%)</f>
        <v>4.645643926789221E+67</v>
      </c>
      <c r="LMG53" s="762">
        <f t="shared" ref="LMG53:LMG54" si="4225">LME53*(1+3.5%)</f>
        <v>4.8082414642268432E+67</v>
      </c>
      <c r="LMI53" s="762">
        <f t="shared" ref="LMI53:LMI54" si="4226">LMG53*(1+3.5%)</f>
        <v>4.9765299154747825E+67</v>
      </c>
      <c r="LMK53" s="762">
        <f t="shared" ref="LMK53:LMK54" si="4227">LMI53*(1+3.5%)</f>
        <v>5.1507084625163998E+67</v>
      </c>
      <c r="LMM53" s="762">
        <f t="shared" ref="LMM53:LMM54" si="4228">LMK53*(1+3.5%)</f>
        <v>5.3309832587044731E+67</v>
      </c>
      <c r="LMO53" s="762">
        <f t="shared" ref="LMO53:LMO54" si="4229">LMM53*(1+3.5%)</f>
        <v>5.5175676727591293E+67</v>
      </c>
      <c r="LMQ53" s="762">
        <f t="shared" ref="LMQ53:LMQ54" si="4230">LMO53*(1+3.5%)</f>
        <v>5.7106825413056984E+67</v>
      </c>
      <c r="LMS53" s="762">
        <f t="shared" ref="LMS53:LMS54" si="4231">LMQ53*(1+3.5%)</f>
        <v>5.9105564302513972E+67</v>
      </c>
      <c r="LMU53" s="762">
        <f t="shared" ref="LMU53:LMU54" si="4232">LMS53*(1+3.5%)</f>
        <v>6.1174259053101957E+67</v>
      </c>
      <c r="LMW53" s="762">
        <f t="shared" ref="LMW53:LMW54" si="4233">LMU53*(1+3.5%)</f>
        <v>6.3315358119960526E+67</v>
      </c>
      <c r="LMY53" s="762">
        <f t="shared" ref="LMY53:LMY54" si="4234">LMW53*(1+3.5%)</f>
        <v>6.5531395654159143E+67</v>
      </c>
      <c r="LNA53" s="762">
        <f t="shared" ref="LNA53:LNA54" si="4235">LMY53*(1+3.5%)</f>
        <v>6.7824994502054711E+67</v>
      </c>
      <c r="LNC53" s="762">
        <f t="shared" ref="LNC53:LNC54" si="4236">LNA53*(1+3.5%)</f>
        <v>7.0198869309626622E+67</v>
      </c>
      <c r="LNE53" s="762">
        <f t="shared" ref="LNE53:LNE54" si="4237">LNC53*(1+3.5%)</f>
        <v>7.2655829735463543E+67</v>
      </c>
      <c r="LNG53" s="762">
        <f t="shared" ref="LNG53:LNG54" si="4238">LNE53*(1+3.5%)</f>
        <v>7.5198783776204764E+67</v>
      </c>
      <c r="LNI53" s="762">
        <f t="shared" ref="LNI53:LNI54" si="4239">LNG53*(1+3.5%)</f>
        <v>7.783074120837192E+67</v>
      </c>
      <c r="LNK53" s="762">
        <f t="shared" ref="LNK53:LNK54" si="4240">LNI53*(1+3.5%)</f>
        <v>8.0554817150664931E+67</v>
      </c>
      <c r="LNM53" s="762">
        <f t="shared" ref="LNM53:LNM54" si="4241">LNK53*(1+3.5%)</f>
        <v>8.3374235750938203E+67</v>
      </c>
      <c r="LNO53" s="762">
        <f t="shared" ref="LNO53:LNO54" si="4242">LNM53*(1+3.5%)</f>
        <v>8.6292334002221033E+67</v>
      </c>
      <c r="LNQ53" s="762">
        <f t="shared" ref="LNQ53:LNQ54" si="4243">LNO53*(1+3.5%)</f>
        <v>8.9312565692298759E+67</v>
      </c>
      <c r="LNS53" s="762">
        <f t="shared" ref="LNS53:LNS54" si="4244">LNQ53*(1+3.5%)</f>
        <v>9.2438505491529213E+67</v>
      </c>
      <c r="LNU53" s="762">
        <f t="shared" ref="LNU53:LNU54" si="4245">LNS53*(1+3.5%)</f>
        <v>9.5673853183732726E+67</v>
      </c>
      <c r="LNW53" s="762">
        <f t="shared" ref="LNW53:LNW54" si="4246">LNU53*(1+3.5%)</f>
        <v>9.9022438045163361E+67</v>
      </c>
      <c r="LNY53" s="762">
        <f t="shared" ref="LNY53:LNY54" si="4247">LNW53*(1+3.5%)</f>
        <v>1.0248822337674407E+68</v>
      </c>
      <c r="LOA53" s="762">
        <f t="shared" ref="LOA53:LOA54" si="4248">LNY53*(1+3.5%)</f>
        <v>1.0607531119493011E+68</v>
      </c>
      <c r="LOC53" s="762">
        <f t="shared" ref="LOC53:LOC54" si="4249">LOA53*(1+3.5%)</f>
        <v>1.0978794708675265E+68</v>
      </c>
      <c r="LOE53" s="762">
        <f t="shared" ref="LOE53:LOE54" si="4250">LOC53*(1+3.5%)</f>
        <v>1.1363052523478899E+68</v>
      </c>
      <c r="LOG53" s="762">
        <f t="shared" ref="LOG53:LOG54" si="4251">LOE53*(1+3.5%)</f>
        <v>1.1760759361800658E+68</v>
      </c>
      <c r="LOI53" s="762">
        <f t="shared" ref="LOI53:LOI54" si="4252">LOG53*(1+3.5%)</f>
        <v>1.217238593946368E+68</v>
      </c>
      <c r="LOK53" s="762">
        <f t="shared" ref="LOK53:LOK54" si="4253">LOI53*(1+3.5%)</f>
        <v>1.2598419447344906E+68</v>
      </c>
      <c r="LOM53" s="762">
        <f t="shared" ref="LOM53:LOM54" si="4254">LOK53*(1+3.5%)</f>
        <v>1.3039364128001977E+68</v>
      </c>
      <c r="LOO53" s="762">
        <f t="shared" ref="LOO53:LOO54" si="4255">LOM53*(1+3.5%)</f>
        <v>1.3495741872482045E+68</v>
      </c>
      <c r="LOQ53" s="762">
        <f t="shared" ref="LOQ53:LOQ54" si="4256">LOO53*(1+3.5%)</f>
        <v>1.3968092838018915E+68</v>
      </c>
      <c r="LOS53" s="762">
        <f t="shared" ref="LOS53:LOS54" si="4257">LOQ53*(1+3.5%)</f>
        <v>1.4456976087349576E+68</v>
      </c>
      <c r="LOU53" s="762">
        <f t="shared" ref="LOU53:LOU54" si="4258">LOS53*(1+3.5%)</f>
        <v>1.4962970250406811E+68</v>
      </c>
      <c r="LOW53" s="762">
        <f t="shared" ref="LOW53:LOW54" si="4259">LOU53*(1+3.5%)</f>
        <v>1.5486674209171049E+68</v>
      </c>
      <c r="LOY53" s="762">
        <f t="shared" ref="LOY53:LOY54" si="4260">LOW53*(1+3.5%)</f>
        <v>1.6028707806492034E+68</v>
      </c>
      <c r="LPA53" s="762">
        <f t="shared" ref="LPA53:LPA54" si="4261">LOY53*(1+3.5%)</f>
        <v>1.6589712579719254E+68</v>
      </c>
      <c r="LPC53" s="762">
        <f t="shared" ref="LPC53:LPC54" si="4262">LPA53*(1+3.5%)</f>
        <v>1.7170352520009426E+68</v>
      </c>
      <c r="LPE53" s="762">
        <f t="shared" ref="LPE53:LPE54" si="4263">LPC53*(1+3.5%)</f>
        <v>1.7771314858209754E+68</v>
      </c>
      <c r="LPG53" s="762">
        <f t="shared" ref="LPG53:LPG54" si="4264">LPE53*(1+3.5%)</f>
        <v>1.8393310878247094E+68</v>
      </c>
      <c r="LPI53" s="762">
        <f t="shared" ref="LPI53:LPI54" si="4265">LPG53*(1+3.5%)</f>
        <v>1.9037076758985739E+68</v>
      </c>
      <c r="LPK53" s="762">
        <f t="shared" ref="LPK53:LPK54" si="4266">LPI53*(1+3.5%)</f>
        <v>1.9703374445550238E+68</v>
      </c>
      <c r="LPM53" s="762">
        <f t="shared" ref="LPM53:LPM54" si="4267">LPK53*(1+3.5%)</f>
        <v>2.0392992551144494E+68</v>
      </c>
      <c r="LPO53" s="762">
        <f t="shared" ref="LPO53:LPO54" si="4268">LPM53*(1+3.5%)</f>
        <v>2.1106747290434549E+68</v>
      </c>
      <c r="LPQ53" s="762">
        <f t="shared" ref="LPQ53:LPQ54" si="4269">LPO53*(1+3.5%)</f>
        <v>2.1845483445599758E+68</v>
      </c>
      <c r="LPS53" s="762">
        <f t="shared" ref="LPS53:LPS54" si="4270">LPQ53*(1+3.5%)</f>
        <v>2.261007536619575E+68</v>
      </c>
      <c r="LPU53" s="762">
        <f t="shared" ref="LPU53:LPU54" si="4271">LPS53*(1+3.5%)</f>
        <v>2.3401428004012601E+68</v>
      </c>
      <c r="LPW53" s="762">
        <f t="shared" ref="LPW53:LPW54" si="4272">LPU53*(1+3.5%)</f>
        <v>2.4220477984153039E+68</v>
      </c>
      <c r="LPY53" s="762">
        <f t="shared" ref="LPY53:LPY54" si="4273">LPW53*(1+3.5%)</f>
        <v>2.5068194713598394E+68</v>
      </c>
      <c r="LQA53" s="762">
        <f t="shared" ref="LQA53:LQA54" si="4274">LPY53*(1+3.5%)</f>
        <v>2.5945581528574335E+68</v>
      </c>
      <c r="LQC53" s="762">
        <f t="shared" ref="LQC53:LQC54" si="4275">LQA53*(1+3.5%)</f>
        <v>2.6853676882074435E+68</v>
      </c>
      <c r="LQE53" s="762">
        <f t="shared" ref="LQE53:LQE54" si="4276">LQC53*(1+3.5%)</f>
        <v>2.7793555572947037E+68</v>
      </c>
      <c r="LQG53" s="762">
        <f t="shared" ref="LQG53:LQG54" si="4277">LQE53*(1+3.5%)</f>
        <v>2.8766330018000181E+68</v>
      </c>
      <c r="LQI53" s="762">
        <f t="shared" ref="LQI53:LQI54" si="4278">LQG53*(1+3.5%)</f>
        <v>2.9773151568630183E+68</v>
      </c>
      <c r="LQK53" s="762">
        <f t="shared" ref="LQK53:LQK54" si="4279">LQI53*(1+3.5%)</f>
        <v>3.0815211873532238E+68</v>
      </c>
      <c r="LQM53" s="762">
        <f t="shared" ref="LQM53:LQM54" si="4280">LQK53*(1+3.5%)</f>
        <v>3.1893744289105862E+68</v>
      </c>
      <c r="LQO53" s="762">
        <f t="shared" ref="LQO53:LQO54" si="4281">LQM53*(1+3.5%)</f>
        <v>3.3010025339224565E+68</v>
      </c>
      <c r="LQQ53" s="762">
        <f t="shared" ref="LQQ53:LQQ54" si="4282">LQO53*(1+3.5%)</f>
        <v>3.416537622609742E+68</v>
      </c>
      <c r="LQS53" s="762">
        <f t="shared" ref="LQS53:LQS54" si="4283">LQQ53*(1+3.5%)</f>
        <v>3.5361164394010827E+68</v>
      </c>
      <c r="LQU53" s="762">
        <f t="shared" ref="LQU53:LQU54" si="4284">LQS53*(1+3.5%)</f>
        <v>3.6598805147801204E+68</v>
      </c>
      <c r="LQW53" s="762">
        <f t="shared" ref="LQW53:LQW54" si="4285">LQU53*(1+3.5%)</f>
        <v>3.7879763327974245E+68</v>
      </c>
      <c r="LQY53" s="762">
        <f t="shared" ref="LQY53:LQY54" si="4286">LQW53*(1+3.5%)</f>
        <v>3.920555504445334E+68</v>
      </c>
      <c r="LRA53" s="762">
        <f t="shared" ref="LRA53:LRA54" si="4287">LQY53*(1+3.5%)</f>
        <v>4.0577749471009204E+68</v>
      </c>
      <c r="LRC53" s="762">
        <f t="shared" ref="LRC53:LRC54" si="4288">LRA53*(1+3.5%)</f>
        <v>4.1997970702494525E+68</v>
      </c>
      <c r="LRE53" s="762">
        <f t="shared" ref="LRE53:LRE54" si="4289">LRC53*(1+3.5%)</f>
        <v>4.346789967708183E+68</v>
      </c>
      <c r="LRG53" s="762">
        <f t="shared" ref="LRG53:LRG54" si="4290">LRE53*(1+3.5%)</f>
        <v>4.4989276165779692E+68</v>
      </c>
      <c r="LRI53" s="762">
        <f t="shared" ref="LRI53:LRI54" si="4291">LRG53*(1+3.5%)</f>
        <v>4.6563900831581973E+68</v>
      </c>
      <c r="LRK53" s="762">
        <f t="shared" ref="LRK53:LRK54" si="4292">LRI53*(1+3.5%)</f>
        <v>4.8193637360687335E+68</v>
      </c>
      <c r="LRM53" s="762">
        <f t="shared" ref="LRM53:LRM54" si="4293">LRK53*(1+3.5%)</f>
        <v>4.9880414668311387E+68</v>
      </c>
      <c r="LRO53" s="762">
        <f t="shared" ref="LRO53:LRO54" si="4294">LRM53*(1+3.5%)</f>
        <v>5.1626229181702278E+68</v>
      </c>
      <c r="LRQ53" s="762">
        <f t="shared" ref="LRQ53:LRQ54" si="4295">LRO53*(1+3.5%)</f>
        <v>5.3433147203061853E+68</v>
      </c>
      <c r="LRS53" s="762">
        <f t="shared" ref="LRS53:LRS54" si="4296">LRQ53*(1+3.5%)</f>
        <v>5.5303307355169009E+68</v>
      </c>
      <c r="LRU53" s="762">
        <f t="shared" ref="LRU53:LRU54" si="4297">LRS53*(1+3.5%)</f>
        <v>5.7238923112599917E+68</v>
      </c>
      <c r="LRW53" s="762">
        <f t="shared" ref="LRW53:LRW54" si="4298">LRU53*(1+3.5%)</f>
        <v>5.924228542154091E+68</v>
      </c>
      <c r="LRY53" s="762">
        <f t="shared" ref="LRY53:LRY54" si="4299">LRW53*(1+3.5%)</f>
        <v>6.1315765411294833E+68</v>
      </c>
      <c r="LSA53" s="762">
        <f t="shared" ref="LSA53:LSA54" si="4300">LRY53*(1+3.5%)</f>
        <v>6.3461817200690152E+68</v>
      </c>
      <c r="LSC53" s="762">
        <f t="shared" ref="LSC53:LSC54" si="4301">LSA53*(1+3.5%)</f>
        <v>6.56829808027143E+68</v>
      </c>
      <c r="LSE53" s="762">
        <f t="shared" ref="LSE53:LSE54" si="4302">LSC53*(1+3.5%)</f>
        <v>6.7981885130809299E+68</v>
      </c>
      <c r="LSG53" s="762">
        <f t="shared" ref="LSG53:LSG54" si="4303">LSE53*(1+3.5%)</f>
        <v>7.0361251110387623E+68</v>
      </c>
      <c r="LSI53" s="762">
        <f t="shared" ref="LSI53:LSI54" si="4304">LSG53*(1+3.5%)</f>
        <v>7.282389489925118E+68</v>
      </c>
      <c r="LSK53" s="762">
        <f t="shared" ref="LSK53:LSK54" si="4305">LSI53*(1+3.5%)</f>
        <v>7.5372731220724965E+68</v>
      </c>
      <c r="LSM53" s="762">
        <f t="shared" ref="LSM53:LSM54" si="4306">LSK53*(1+3.5%)</f>
        <v>7.8010776813450338E+68</v>
      </c>
      <c r="LSO53" s="762">
        <f t="shared" ref="LSO53:LSO54" si="4307">LSM53*(1+3.5%)</f>
        <v>8.0741154001921098E+68</v>
      </c>
      <c r="LSQ53" s="762">
        <f t="shared" ref="LSQ53:LSQ54" si="4308">LSO53*(1+3.5%)</f>
        <v>8.3567094391988327E+68</v>
      </c>
      <c r="LSS53" s="762">
        <f t="shared" ref="LSS53:LSS54" si="4309">LSQ53*(1+3.5%)</f>
        <v>8.6491942695707903E+68</v>
      </c>
      <c r="LSU53" s="762">
        <f t="shared" ref="LSU53:LSU54" si="4310">LSS53*(1+3.5%)</f>
        <v>8.9519160690057679E+68</v>
      </c>
      <c r="LSW53" s="762">
        <f t="shared" ref="LSW53:LSW54" si="4311">LSU53*(1+3.5%)</f>
        <v>9.2652331314209694E+68</v>
      </c>
      <c r="LSY53" s="762">
        <f t="shared" ref="LSY53:LSY54" si="4312">LSW53*(1+3.5%)</f>
        <v>9.5895162910207019E+68</v>
      </c>
      <c r="LTA53" s="762">
        <f t="shared" ref="LTA53:LTA54" si="4313">LSY53*(1+3.5%)</f>
        <v>9.9251493612064251E+68</v>
      </c>
      <c r="LTC53" s="762">
        <f t="shared" ref="LTC53:LTC54" si="4314">LTA53*(1+3.5%)</f>
        <v>1.0272529588848649E+69</v>
      </c>
      <c r="LTE53" s="762">
        <f t="shared" ref="LTE53:LTE54" si="4315">LTC53*(1+3.5%)</f>
        <v>1.0632068124458352E+69</v>
      </c>
      <c r="LTG53" s="762">
        <f t="shared" ref="LTG53:LTG54" si="4316">LTE53*(1+3.5%)</f>
        <v>1.1004190508814393E+69</v>
      </c>
      <c r="LTI53" s="762">
        <f t="shared" ref="LTI53:LTI54" si="4317">LTG53*(1+3.5%)</f>
        <v>1.1389337176622895E+69</v>
      </c>
      <c r="LTK53" s="762">
        <f t="shared" ref="LTK53:LTK54" si="4318">LTI53*(1+3.5%)</f>
        <v>1.1787963977804695E+69</v>
      </c>
      <c r="LTM53" s="762">
        <f t="shared" ref="LTM53:LTM54" si="4319">LTK53*(1+3.5%)</f>
        <v>1.2200542717027858E+69</v>
      </c>
      <c r="LTO53" s="762">
        <f t="shared" ref="LTO53:LTO54" si="4320">LTM53*(1+3.5%)</f>
        <v>1.2627561712123832E+69</v>
      </c>
      <c r="LTQ53" s="762">
        <f t="shared" ref="LTQ53:LTQ54" si="4321">LTO53*(1+3.5%)</f>
        <v>1.3069526372048165E+69</v>
      </c>
      <c r="LTS53" s="762">
        <f t="shared" ref="LTS53:LTS54" si="4322">LTQ53*(1+3.5%)</f>
        <v>1.352695979506985E+69</v>
      </c>
      <c r="LTU53" s="762">
        <f t="shared" ref="LTU53:LTU54" si="4323">LTS53*(1+3.5%)</f>
        <v>1.4000403387897293E+69</v>
      </c>
      <c r="LTW53" s="762">
        <f t="shared" ref="LTW53:LTW54" si="4324">LTU53*(1+3.5%)</f>
        <v>1.4490417506473698E+69</v>
      </c>
      <c r="LTY53" s="762">
        <f t="shared" ref="LTY53:LTY54" si="4325">LTW53*(1+3.5%)</f>
        <v>1.4997582119200277E+69</v>
      </c>
      <c r="LUA53" s="762">
        <f t="shared" ref="LUA53:LUA54" si="4326">LTY53*(1+3.5%)</f>
        <v>1.5522497493372286E+69</v>
      </c>
      <c r="LUC53" s="762">
        <f t="shared" ref="LUC53:LUC54" si="4327">LUA53*(1+3.5%)</f>
        <v>1.6065784905640315E+69</v>
      </c>
      <c r="LUE53" s="762">
        <f t="shared" ref="LUE53:LUE54" si="4328">LUC53*(1+3.5%)</f>
        <v>1.6628087377337725E+69</v>
      </c>
      <c r="LUG53" s="762">
        <f t="shared" ref="LUG53:LUG54" si="4329">LUE53*(1+3.5%)</f>
        <v>1.7210070435544544E+69</v>
      </c>
      <c r="LUI53" s="762">
        <f t="shared" ref="LUI53:LUI54" si="4330">LUG53*(1+3.5%)</f>
        <v>1.7812422900788601E+69</v>
      </c>
      <c r="LUK53" s="762">
        <f t="shared" ref="LUK53:LUK54" si="4331">LUI53*(1+3.5%)</f>
        <v>1.8435857702316202E+69</v>
      </c>
      <c r="LUM53" s="762">
        <f t="shared" ref="LUM53:LUM54" si="4332">LUK53*(1+3.5%)</f>
        <v>1.9081112721897267E+69</v>
      </c>
      <c r="LUO53" s="762">
        <f t="shared" ref="LUO53:LUO54" si="4333">LUM53*(1+3.5%)</f>
        <v>1.9748951667163669E+69</v>
      </c>
      <c r="LUQ53" s="762">
        <f t="shared" ref="LUQ53:LUQ54" si="4334">LUO53*(1+3.5%)</f>
        <v>2.0440164975514398E+69</v>
      </c>
      <c r="LUS53" s="762">
        <f t="shared" ref="LUS53:LUS54" si="4335">LUQ53*(1+3.5%)</f>
        <v>2.11555707496574E+69</v>
      </c>
      <c r="LUU53" s="762">
        <f t="shared" ref="LUU53:LUU54" si="4336">LUS53*(1+3.5%)</f>
        <v>2.1896015725895406E+69</v>
      </c>
      <c r="LUW53" s="762">
        <f t="shared" ref="LUW53:LUW54" si="4337">LUU53*(1+3.5%)</f>
        <v>2.2662376276301742E+69</v>
      </c>
      <c r="LUY53" s="762">
        <f t="shared" ref="LUY53:LUY54" si="4338">LUW53*(1+3.5%)</f>
        <v>2.3455559445972301E+69</v>
      </c>
      <c r="LVA53" s="762">
        <f t="shared" ref="LVA53:LVA54" si="4339">LUY53*(1+3.5%)</f>
        <v>2.427650402658133E+69</v>
      </c>
      <c r="LVC53" s="762">
        <f t="shared" ref="LVC53:LVC54" si="4340">LVA53*(1+3.5%)</f>
        <v>2.5126181667511675E+69</v>
      </c>
      <c r="LVE53" s="762">
        <f t="shared" ref="LVE53:LVE54" si="4341">LVC53*(1+3.5%)</f>
        <v>2.6005598025874583E+69</v>
      </c>
      <c r="LVG53" s="762">
        <f t="shared" ref="LVG53:LVG54" si="4342">LVE53*(1+3.5%)</f>
        <v>2.6915793956780192E+69</v>
      </c>
      <c r="LVI53" s="762">
        <f t="shared" ref="LVI53:LVI54" si="4343">LVG53*(1+3.5%)</f>
        <v>2.7857846745267497E+69</v>
      </c>
      <c r="LVK53" s="762">
        <f t="shared" ref="LVK53:LVK54" si="4344">LVI53*(1+3.5%)</f>
        <v>2.8832871381351855E+69</v>
      </c>
      <c r="LVM53" s="762">
        <f t="shared" ref="LVM53:LVM54" si="4345">LVK53*(1+3.5%)</f>
        <v>2.9842021879699167E+69</v>
      </c>
      <c r="LVO53" s="762">
        <f t="shared" ref="LVO53:LVO54" si="4346">LVM53*(1+3.5%)</f>
        <v>3.0886492645488634E+69</v>
      </c>
      <c r="LVQ53" s="762">
        <f t="shared" ref="LVQ53:LVQ54" si="4347">LVO53*(1+3.5%)</f>
        <v>3.1967519888080733E+69</v>
      </c>
      <c r="LVS53" s="762">
        <f t="shared" ref="LVS53:LVS54" si="4348">LVQ53*(1+3.5%)</f>
        <v>3.3086383084163555E+69</v>
      </c>
      <c r="LVU53" s="762">
        <f t="shared" ref="LVU53:LVU54" si="4349">LVS53*(1+3.5%)</f>
        <v>3.4244406492109278E+69</v>
      </c>
      <c r="LVW53" s="762">
        <f t="shared" ref="LVW53:LVW54" si="4350">LVU53*(1+3.5%)</f>
        <v>3.5442960719333096E+69</v>
      </c>
      <c r="LVY53" s="762">
        <f t="shared" ref="LVY53:LVY54" si="4351">LVW53*(1+3.5%)</f>
        <v>3.6683464344509752E+69</v>
      </c>
      <c r="LWA53" s="762">
        <f t="shared" ref="LWA53:LWA54" si="4352">LVY53*(1+3.5%)</f>
        <v>3.7967385596567587E+69</v>
      </c>
      <c r="LWC53" s="762">
        <f t="shared" ref="LWC53:LWC54" si="4353">LWA53*(1+3.5%)</f>
        <v>3.9296244092447447E+69</v>
      </c>
      <c r="LWE53" s="762">
        <f t="shared" ref="LWE53:LWE54" si="4354">LWC53*(1+3.5%)</f>
        <v>4.0671612635683103E+69</v>
      </c>
      <c r="LWG53" s="762">
        <f t="shared" ref="LWG53:LWG54" si="4355">LWE53*(1+3.5%)</f>
        <v>4.2095119077932006E+69</v>
      </c>
      <c r="LWI53" s="762">
        <f t="shared" ref="LWI53:LWI54" si="4356">LWG53*(1+3.5%)</f>
        <v>4.3568448245659621E+69</v>
      </c>
      <c r="LWK53" s="762">
        <f t="shared" ref="LWK53:LWK54" si="4357">LWI53*(1+3.5%)</f>
        <v>4.5093343934257702E+69</v>
      </c>
      <c r="LWM53" s="762">
        <f t="shared" ref="LWM53:LWM54" si="4358">LWK53*(1+3.5%)</f>
        <v>4.6671610971956721E+69</v>
      </c>
      <c r="LWO53" s="762">
        <f t="shared" ref="LWO53:LWO54" si="4359">LWM53*(1+3.5%)</f>
        <v>4.8305117355975201E+69</v>
      </c>
      <c r="LWQ53" s="762">
        <f t="shared" ref="LWQ53:LWQ54" si="4360">LWO53*(1+3.5%)</f>
        <v>4.9995796463434328E+69</v>
      </c>
      <c r="LWS53" s="762">
        <f t="shared" ref="LWS53:LWS54" si="4361">LWQ53*(1+3.5%)</f>
        <v>5.1745649339654522E+69</v>
      </c>
      <c r="LWU53" s="762">
        <f t="shared" ref="LWU53:LWU54" si="4362">LWS53*(1+3.5%)</f>
        <v>5.3556747066542424E+69</v>
      </c>
      <c r="LWW53" s="762">
        <f t="shared" ref="LWW53:LWW54" si="4363">LWU53*(1+3.5%)</f>
        <v>5.5431233213871406E+69</v>
      </c>
      <c r="LWY53" s="762">
        <f t="shared" ref="LWY53:LWY54" si="4364">LWW53*(1+3.5%)</f>
        <v>5.7371326376356903E+69</v>
      </c>
      <c r="LXA53" s="762">
        <f t="shared" ref="LXA53:LXA54" si="4365">LWY53*(1+3.5%)</f>
        <v>5.9379322799529392E+69</v>
      </c>
      <c r="LXC53" s="762">
        <f t="shared" ref="LXC53:LXC54" si="4366">LXA53*(1+3.5%)</f>
        <v>6.1457599097512913E+69</v>
      </c>
      <c r="LXE53" s="762">
        <f t="shared" ref="LXE53:LXE54" si="4367">LXC53*(1+3.5%)</f>
        <v>6.3608615065925864E+69</v>
      </c>
      <c r="LXG53" s="762">
        <f t="shared" ref="LXG53:LXG54" si="4368">LXE53*(1+3.5%)</f>
        <v>6.5834916593233261E+69</v>
      </c>
      <c r="LXI53" s="762">
        <f t="shared" ref="LXI53:LXI54" si="4369">LXG53*(1+3.5%)</f>
        <v>6.813913867399642E+69</v>
      </c>
      <c r="LXK53" s="762">
        <f t="shared" ref="LXK53:LXK54" si="4370">LXI53*(1+3.5%)</f>
        <v>7.0524008527586296E+69</v>
      </c>
      <c r="LXM53" s="762">
        <f t="shared" ref="LXM53:LXM54" si="4371">LXK53*(1+3.5%)</f>
        <v>7.2992348826051805E+69</v>
      </c>
      <c r="LXO53" s="762">
        <f t="shared" ref="LXO53:LXO54" si="4372">LXM53*(1+3.5%)</f>
        <v>7.5547081034963619E+69</v>
      </c>
      <c r="LXQ53" s="762">
        <f t="shared" ref="LXQ53:LXQ54" si="4373">LXO53*(1+3.5%)</f>
        <v>7.8191228871187344E+69</v>
      </c>
      <c r="LXS53" s="762">
        <f t="shared" ref="LXS53:LXS54" si="4374">LXQ53*(1+3.5%)</f>
        <v>8.0927921881678887E+69</v>
      </c>
      <c r="LXU53" s="762">
        <f t="shared" ref="LXU53:LXU54" si="4375">LXS53*(1+3.5%)</f>
        <v>8.3760399147537645E+69</v>
      </c>
      <c r="LXW53" s="762">
        <f t="shared" ref="LXW53:LXW54" si="4376">LXU53*(1+3.5%)</f>
        <v>8.6692013117701455E+69</v>
      </c>
      <c r="LXY53" s="762">
        <f t="shared" ref="LXY53:LXY54" si="4377">LXW53*(1+3.5%)</f>
        <v>8.9726233576820999E+69</v>
      </c>
      <c r="LYA53" s="762">
        <f t="shared" ref="LYA53:LYA54" si="4378">LXY53*(1+3.5%)</f>
        <v>9.286665175200973E+69</v>
      </c>
      <c r="LYC53" s="762">
        <f t="shared" ref="LYC53:LYC54" si="4379">LYA53*(1+3.5%)</f>
        <v>9.6116984563330067E+69</v>
      </c>
      <c r="LYE53" s="762">
        <f t="shared" ref="LYE53:LYE54" si="4380">LYC53*(1+3.5%)</f>
        <v>9.948107902304662E+69</v>
      </c>
      <c r="LYG53" s="762">
        <f t="shared" ref="LYG53:LYG54" si="4381">LYE53*(1+3.5%)</f>
        <v>1.0296291678885325E+70</v>
      </c>
      <c r="LYI53" s="762">
        <f t="shared" ref="LYI53:LYI54" si="4382">LYG53*(1+3.5%)</f>
        <v>1.065666188764631E+70</v>
      </c>
      <c r="LYK53" s="762">
        <f t="shared" ref="LYK53:LYK54" si="4383">LYI53*(1+3.5%)</f>
        <v>1.1029645053713931E+70</v>
      </c>
      <c r="LYM53" s="762">
        <f t="shared" ref="LYM53:LYM54" si="4384">LYK53*(1+3.5%)</f>
        <v>1.1415682630593918E+70</v>
      </c>
      <c r="LYO53" s="762">
        <f t="shared" ref="LYO53:LYO54" si="4385">LYM53*(1+3.5%)</f>
        <v>1.1815231522664704E+70</v>
      </c>
      <c r="LYQ53" s="762">
        <f t="shared" ref="LYQ53:LYQ54" si="4386">LYO53*(1+3.5%)</f>
        <v>1.2228764625957967E+70</v>
      </c>
      <c r="LYS53" s="762">
        <f t="shared" ref="LYS53:LYS54" si="4387">LYQ53*(1+3.5%)</f>
        <v>1.2656771387866496E+70</v>
      </c>
      <c r="LYU53" s="762">
        <f t="shared" ref="LYU53:LYU54" si="4388">LYS53*(1+3.5%)</f>
        <v>1.3099758386441821E+70</v>
      </c>
      <c r="LYW53" s="762">
        <f t="shared" ref="LYW53:LYW54" si="4389">LYU53*(1+3.5%)</f>
        <v>1.3558249929967284E+70</v>
      </c>
      <c r="LYY53" s="762">
        <f t="shared" ref="LYY53:LYY54" si="4390">LYW53*(1+3.5%)</f>
        <v>1.4032788677516138E+70</v>
      </c>
      <c r="LZA53" s="762">
        <f t="shared" ref="LZA53:LZA54" si="4391">LYY53*(1+3.5%)</f>
        <v>1.4523936281229201E+70</v>
      </c>
      <c r="LZC53" s="762">
        <f t="shared" ref="LZC53:LZC54" si="4392">LZA53*(1+3.5%)</f>
        <v>1.503227405107222E+70</v>
      </c>
      <c r="LZE53" s="762">
        <f t="shared" ref="LZE53:LZE54" si="4393">LZC53*(1+3.5%)</f>
        <v>1.5558403642859746E+70</v>
      </c>
      <c r="LZG53" s="762">
        <f t="shared" ref="LZG53:LZG54" si="4394">LZE53*(1+3.5%)</f>
        <v>1.6102947770359837E+70</v>
      </c>
      <c r="LZI53" s="762">
        <f t="shared" ref="LZI53:LZI54" si="4395">LZG53*(1+3.5%)</f>
        <v>1.6666550942322428E+70</v>
      </c>
      <c r="LZK53" s="762">
        <f t="shared" ref="LZK53:LZK54" si="4396">LZI53*(1+3.5%)</f>
        <v>1.7249880225303711E+70</v>
      </c>
      <c r="LZM53" s="762">
        <f t="shared" ref="LZM53:LZM54" si="4397">LZK53*(1+3.5%)</f>
        <v>1.7853626033189341E+70</v>
      </c>
      <c r="LZO53" s="762">
        <f t="shared" ref="LZO53:LZO54" si="4398">LZM53*(1+3.5%)</f>
        <v>1.8478502944350968E+70</v>
      </c>
      <c r="LZQ53" s="762">
        <f t="shared" ref="LZQ53:LZQ54" si="4399">LZO53*(1+3.5%)</f>
        <v>1.9125250547403251E+70</v>
      </c>
      <c r="LZS53" s="762">
        <f t="shared" ref="LZS53:LZS54" si="4400">LZQ53*(1+3.5%)</f>
        <v>1.9794634316562362E+70</v>
      </c>
      <c r="LZU53" s="762">
        <f t="shared" ref="LZU53:LZU54" si="4401">LZS53*(1+3.5%)</f>
        <v>2.0487446517642044E+70</v>
      </c>
      <c r="LZW53" s="762">
        <f t="shared" ref="LZW53:LZW54" si="4402">LZU53*(1+3.5%)</f>
        <v>2.1204507145759514E+70</v>
      </c>
      <c r="LZY53" s="762">
        <f t="shared" ref="LZY53:LZY54" si="4403">LZW53*(1+3.5%)</f>
        <v>2.1946664895861096E+70</v>
      </c>
      <c r="MAA53" s="762">
        <f t="shared" ref="MAA53:MAA54" si="4404">LZY53*(1+3.5%)</f>
        <v>2.2714798167216233E+70</v>
      </c>
      <c r="MAC53" s="762">
        <f t="shared" ref="MAC53:MAC54" si="4405">MAA53*(1+3.5%)</f>
        <v>2.35098161030688E+70</v>
      </c>
      <c r="MAE53" s="762">
        <f t="shared" ref="MAE53:MAE54" si="4406">MAC53*(1+3.5%)</f>
        <v>2.4332659666676207E+70</v>
      </c>
      <c r="MAG53" s="762">
        <f t="shared" ref="MAG53:MAG54" si="4407">MAE53*(1+3.5%)</f>
        <v>2.5184302755009871E+70</v>
      </c>
      <c r="MAI53" s="762">
        <f t="shared" ref="MAI53:MAI54" si="4408">MAG53*(1+3.5%)</f>
        <v>2.6065753351435214E+70</v>
      </c>
      <c r="MAK53" s="762">
        <f t="shared" ref="MAK53:MAK54" si="4409">MAI53*(1+3.5%)</f>
        <v>2.6978054718735445E+70</v>
      </c>
      <c r="MAM53" s="762">
        <f t="shared" ref="MAM53:MAM54" si="4410">MAK53*(1+3.5%)</f>
        <v>2.7922286633891186E+70</v>
      </c>
      <c r="MAO53" s="762">
        <f t="shared" ref="MAO53:MAO54" si="4411">MAM53*(1+3.5%)</f>
        <v>2.8899566666077375E+70</v>
      </c>
      <c r="MAQ53" s="762">
        <f t="shared" ref="MAQ53:MAQ54" si="4412">MAO53*(1+3.5%)</f>
        <v>2.9911051499390084E+70</v>
      </c>
      <c r="MAS53" s="762">
        <f t="shared" ref="MAS53:MAS54" si="4413">MAQ53*(1+3.5%)</f>
        <v>3.0957938301868736E+70</v>
      </c>
      <c r="MAU53" s="762">
        <f t="shared" ref="MAU53:MAU54" si="4414">MAS53*(1+3.5%)</f>
        <v>3.2041466142434137E+70</v>
      </c>
      <c r="MAW53" s="762">
        <f t="shared" ref="MAW53:MAW54" si="4415">MAU53*(1+3.5%)</f>
        <v>3.3162917457419327E+70</v>
      </c>
      <c r="MAY53" s="762">
        <f t="shared" ref="MAY53:MAY54" si="4416">MAW53*(1+3.5%)</f>
        <v>3.4323619568429003E+70</v>
      </c>
      <c r="MBA53" s="762">
        <f t="shared" ref="MBA53:MBA54" si="4417">MAY53*(1+3.5%)</f>
        <v>3.5524946253324015E+70</v>
      </c>
      <c r="MBC53" s="762">
        <f t="shared" ref="MBC53:MBC54" si="4418">MBA53*(1+3.5%)</f>
        <v>3.6768319372190351E+70</v>
      </c>
      <c r="MBE53" s="762">
        <f t="shared" ref="MBE53:MBE54" si="4419">MBC53*(1+3.5%)</f>
        <v>3.8055210550217009E+70</v>
      </c>
      <c r="MBG53" s="762">
        <f t="shared" ref="MBG53:MBG54" si="4420">MBE53*(1+3.5%)</f>
        <v>3.9387142919474604E+70</v>
      </c>
      <c r="MBI53" s="762">
        <f t="shared" ref="MBI53:MBI54" si="4421">MBG53*(1+3.5%)</f>
        <v>4.0765692921656214E+70</v>
      </c>
      <c r="MBK53" s="762">
        <f t="shared" ref="MBK53:MBK54" si="4422">MBI53*(1+3.5%)</f>
        <v>4.2192492173914177E+70</v>
      </c>
      <c r="MBM53" s="762">
        <f t="shared" ref="MBM53:MBM54" si="4423">MBK53*(1+3.5%)</f>
        <v>4.366922940000117E+70</v>
      </c>
      <c r="MBO53" s="762">
        <f t="shared" ref="MBO53:MBO54" si="4424">MBM53*(1+3.5%)</f>
        <v>4.519765242900121E+70</v>
      </c>
      <c r="MBQ53" s="762">
        <f t="shared" ref="MBQ53:MBQ54" si="4425">MBO53*(1+3.5%)</f>
        <v>4.6779570264016251E+70</v>
      </c>
      <c r="MBS53" s="762">
        <f t="shared" ref="MBS53:MBS54" si="4426">MBQ53*(1+3.5%)</f>
        <v>4.8416855223256816E+70</v>
      </c>
      <c r="MBU53" s="762">
        <f t="shared" ref="MBU53:MBU54" si="4427">MBS53*(1+3.5%)</f>
        <v>5.0111445156070798E+70</v>
      </c>
      <c r="MBW53" s="762">
        <f t="shared" ref="MBW53:MBW54" si="4428">MBU53*(1+3.5%)</f>
        <v>5.1865345736533274E+70</v>
      </c>
      <c r="MBY53" s="762">
        <f t="shared" ref="MBY53:MBY54" si="4429">MBW53*(1+3.5%)</f>
        <v>5.3680632837311935E+70</v>
      </c>
      <c r="MCA53" s="762">
        <f t="shared" ref="MCA53:MCA54" si="4430">MBY53*(1+3.5%)</f>
        <v>5.5559454986617844E+70</v>
      </c>
      <c r="MCC53" s="762">
        <f t="shared" ref="MCC53:MCC54" si="4431">MCA53*(1+3.5%)</f>
        <v>5.7504035911149464E+70</v>
      </c>
      <c r="MCE53" s="762">
        <f t="shared" ref="MCE53:MCE54" si="4432">MCC53*(1+3.5%)</f>
        <v>5.9516677168039696E+70</v>
      </c>
      <c r="MCG53" s="762">
        <f t="shared" ref="MCG53:MCG54" si="4433">MCE53*(1+3.5%)</f>
        <v>6.1599760868921087E+70</v>
      </c>
      <c r="MCI53" s="762">
        <f t="shared" ref="MCI53:MCI54" si="4434">MCG53*(1+3.5%)</f>
        <v>6.3755752499333325E+70</v>
      </c>
      <c r="MCK53" s="762">
        <f t="shared" ref="MCK53:MCK54" si="4435">MCI53*(1+3.5%)</f>
        <v>6.5987203836809989E+70</v>
      </c>
      <c r="MCM53" s="762">
        <f t="shared" ref="MCM53:MCM54" si="4436">MCK53*(1+3.5%)</f>
        <v>6.8296755971098336E+70</v>
      </c>
      <c r="MCO53" s="762">
        <f t="shared" ref="MCO53:MCO54" si="4437">MCM53*(1+3.5%)</f>
        <v>7.068714243008677E+70</v>
      </c>
      <c r="MCQ53" s="762">
        <f t="shared" ref="MCQ53:MCQ54" si="4438">MCO53*(1+3.5%)</f>
        <v>7.3161192415139803E+70</v>
      </c>
      <c r="MCS53" s="762">
        <f t="shared" ref="MCS53:MCS54" si="4439">MCQ53*(1+3.5%)</f>
        <v>7.5721834149669689E+70</v>
      </c>
      <c r="MCU53" s="762">
        <f t="shared" ref="MCU53:MCU54" si="4440">MCS53*(1+3.5%)</f>
        <v>7.8372098344908119E+70</v>
      </c>
      <c r="MCW53" s="762">
        <f t="shared" ref="MCW53:MCW54" si="4441">MCU53*(1+3.5%)</f>
        <v>8.11151217869799E+70</v>
      </c>
      <c r="MCY53" s="762">
        <f t="shared" ref="MCY53:MCY54" si="4442">MCW53*(1+3.5%)</f>
        <v>8.3954151049524188E+70</v>
      </c>
      <c r="MDA53" s="762">
        <f t="shared" ref="MDA53:MDA54" si="4443">MCY53*(1+3.5%)</f>
        <v>8.6892546336257529E+70</v>
      </c>
      <c r="MDC53" s="762">
        <f t="shared" ref="MDC53:MDC54" si="4444">MDA53*(1+3.5%)</f>
        <v>8.9933785458026535E+70</v>
      </c>
      <c r="MDE53" s="762">
        <f t="shared" ref="MDE53:MDE54" si="4445">MDC53*(1+3.5%)</f>
        <v>9.3081467949057457E+70</v>
      </c>
      <c r="MDG53" s="762">
        <f t="shared" ref="MDG53:MDG54" si="4446">MDE53*(1+3.5%)</f>
        <v>9.633931932727446E+70</v>
      </c>
      <c r="MDI53" s="762">
        <f t="shared" ref="MDI53:MDI54" si="4447">MDG53*(1+3.5%)</f>
        <v>9.9711195503729056E+70</v>
      </c>
      <c r="MDK53" s="762">
        <f t="shared" ref="MDK53:MDK54" si="4448">MDI53*(1+3.5%)</f>
        <v>1.0320108734635957E+71</v>
      </c>
      <c r="MDM53" s="762">
        <f t="shared" ref="MDM53:MDM54" si="4449">MDK53*(1+3.5%)</f>
        <v>1.0681312540348214E+71</v>
      </c>
      <c r="MDO53" s="762">
        <f t="shared" ref="MDO53:MDO54" si="4450">MDM53*(1+3.5%)</f>
        <v>1.10551584792604E+71</v>
      </c>
      <c r="MDQ53" s="762">
        <f t="shared" ref="MDQ53:MDQ54" si="4451">MDO53*(1+3.5%)</f>
        <v>1.1442089026034515E+71</v>
      </c>
      <c r="MDS53" s="762">
        <f t="shared" ref="MDS53:MDS54" si="4452">MDQ53*(1+3.5%)</f>
        <v>1.1842562141945721E+71</v>
      </c>
      <c r="MDU53" s="762">
        <f t="shared" ref="MDU53:MDU54" si="4453">MDS53*(1+3.5%)</f>
        <v>1.225705181691382E+71</v>
      </c>
      <c r="MDW53" s="762">
        <f t="shared" ref="MDW53:MDW54" si="4454">MDU53*(1+3.5%)</f>
        <v>1.2686048630505803E+71</v>
      </c>
      <c r="MDY53" s="762">
        <f t="shared" ref="MDY53:MDY54" si="4455">MDW53*(1+3.5%)</f>
        <v>1.3130060332573504E+71</v>
      </c>
      <c r="MEA53" s="762">
        <f t="shared" ref="MEA53:MEA54" si="4456">MDY53*(1+3.5%)</f>
        <v>1.3589612444213576E+71</v>
      </c>
      <c r="MEC53" s="762">
        <f t="shared" ref="MEC53:MEC54" si="4457">MEA53*(1+3.5%)</f>
        <v>1.4065248879761052E+71</v>
      </c>
      <c r="MEE53" s="762">
        <f t="shared" ref="MEE53:MEE54" si="4458">MEC53*(1+3.5%)</f>
        <v>1.4557532590552687E+71</v>
      </c>
      <c r="MEG53" s="762">
        <f t="shared" ref="MEG53:MEG54" si="4459">MEE53*(1+3.5%)</f>
        <v>1.506704623122203E+71</v>
      </c>
      <c r="MEI53" s="762">
        <f t="shared" ref="MEI53:MEI54" si="4460">MEG53*(1+3.5%)</f>
        <v>1.5594392849314798E+71</v>
      </c>
      <c r="MEK53" s="762">
        <f t="shared" ref="MEK53:MEK54" si="4461">MEI53*(1+3.5%)</f>
        <v>1.6140196599040814E+71</v>
      </c>
      <c r="MEM53" s="762">
        <f t="shared" ref="MEM53:MEM54" si="4462">MEK53*(1+3.5%)</f>
        <v>1.6705103480007242E+71</v>
      </c>
      <c r="MEO53" s="762">
        <f t="shared" ref="MEO53:MEO54" si="4463">MEM53*(1+3.5%)</f>
        <v>1.7289782101807494E+71</v>
      </c>
      <c r="MEQ53" s="762">
        <f t="shared" ref="MEQ53:MEQ54" si="4464">MEO53*(1+3.5%)</f>
        <v>1.7894924475370756E+71</v>
      </c>
      <c r="MES53" s="762">
        <f t="shared" ref="MES53:MES54" si="4465">MEQ53*(1+3.5%)</f>
        <v>1.8521246832008729E+71</v>
      </c>
      <c r="MEU53" s="762">
        <f t="shared" ref="MEU53:MEU54" si="4466">MES53*(1+3.5%)</f>
        <v>1.9169490471129034E+71</v>
      </c>
      <c r="MEW53" s="762">
        <f t="shared" ref="MEW53:MEW54" si="4467">MEU53*(1+3.5%)</f>
        <v>1.9840422637618547E+71</v>
      </c>
      <c r="MEY53" s="762">
        <f t="shared" ref="MEY53:MEY54" si="4468">MEW53*(1+3.5%)</f>
        <v>2.0534837429935193E+71</v>
      </c>
      <c r="MFA53" s="762">
        <f t="shared" ref="MFA53:MFA54" si="4469">MEY53*(1+3.5%)</f>
        <v>2.1253556739982923E+71</v>
      </c>
      <c r="MFC53" s="762">
        <f t="shared" ref="MFC53:MFC54" si="4470">MFA53*(1+3.5%)</f>
        <v>2.1997431225882324E+71</v>
      </c>
      <c r="MFE53" s="762">
        <f t="shared" ref="MFE53:MFE54" si="4471">MFC53*(1+3.5%)</f>
        <v>2.2767341318788205E+71</v>
      </c>
      <c r="MFG53" s="762">
        <f t="shared" ref="MFG53:MFG54" si="4472">MFE53*(1+3.5%)</f>
        <v>2.3564198264945792E+71</v>
      </c>
      <c r="MFI53" s="762">
        <f t="shared" ref="MFI53:MFI54" si="4473">MFG53*(1+3.5%)</f>
        <v>2.4388945204218894E+71</v>
      </c>
      <c r="MFK53" s="762">
        <f t="shared" ref="MFK53:MFK54" si="4474">MFI53*(1+3.5%)</f>
        <v>2.5242558286366556E+71</v>
      </c>
      <c r="MFM53" s="762">
        <f t="shared" ref="MFM53:MFM54" si="4475">MFK53*(1+3.5%)</f>
        <v>2.6126047826389385E+71</v>
      </c>
      <c r="MFO53" s="762">
        <f t="shared" ref="MFO53:MFO54" si="4476">MFM53*(1+3.5%)</f>
        <v>2.704045950031301E+71</v>
      </c>
      <c r="MFQ53" s="762">
        <f t="shared" ref="MFQ53:MFQ54" si="4477">MFO53*(1+3.5%)</f>
        <v>2.7986875582823961E+71</v>
      </c>
      <c r="MFS53" s="762">
        <f t="shared" ref="MFS53:MFS54" si="4478">MFQ53*(1+3.5%)</f>
        <v>2.8966416228222799E+71</v>
      </c>
      <c r="MFU53" s="762">
        <f t="shared" ref="MFU53:MFU54" si="4479">MFS53*(1+3.5%)</f>
        <v>2.9980240796210595E+71</v>
      </c>
      <c r="MFW53" s="762">
        <f t="shared" ref="MFW53:MFW54" si="4480">MFU53*(1+3.5%)</f>
        <v>3.1029549224077965E+71</v>
      </c>
      <c r="MFY53" s="762">
        <f t="shared" ref="MFY53:MFY54" si="4481">MFW53*(1+3.5%)</f>
        <v>3.2115583446920691E+71</v>
      </c>
      <c r="MGA53" s="762">
        <f t="shared" ref="MGA53:MGA54" si="4482">MFY53*(1+3.5%)</f>
        <v>3.3239628867562915E+71</v>
      </c>
      <c r="MGC53" s="762">
        <f t="shared" ref="MGC53:MGC54" si="4483">MGA53*(1+3.5%)</f>
        <v>3.4403015877927615E+71</v>
      </c>
      <c r="MGE53" s="762">
        <f t="shared" ref="MGE53:MGE54" si="4484">MGC53*(1+3.5%)</f>
        <v>3.560712143365508E+71</v>
      </c>
      <c r="MGG53" s="762">
        <f t="shared" ref="MGG53:MGG54" si="4485">MGE53*(1+3.5%)</f>
        <v>3.6853370683833005E+71</v>
      </c>
      <c r="MGI53" s="762">
        <f t="shared" ref="MGI53:MGI54" si="4486">MGG53*(1+3.5%)</f>
        <v>3.8143238657767158E+71</v>
      </c>
      <c r="MGK53" s="762">
        <f t="shared" ref="MGK53:MGK54" si="4487">MGI53*(1+3.5%)</f>
        <v>3.9478252010789008E+71</v>
      </c>
      <c r="MGM53" s="762">
        <f t="shared" ref="MGM53:MGM54" si="4488">MGK53*(1+3.5%)</f>
        <v>4.0859990831166622E+71</v>
      </c>
      <c r="MGO53" s="762">
        <f t="shared" ref="MGO53:MGO54" si="4489">MGM53*(1+3.5%)</f>
        <v>4.2290090510257448E+71</v>
      </c>
      <c r="MGQ53" s="762">
        <f t="shared" ref="MGQ53:MGQ54" si="4490">MGO53*(1+3.5%)</f>
        <v>4.3770243678116454E+71</v>
      </c>
      <c r="MGS53" s="762">
        <f t="shared" ref="MGS53:MGS54" si="4491">MGQ53*(1+3.5%)</f>
        <v>4.5302202206850523E+71</v>
      </c>
      <c r="MGU53" s="762">
        <f t="shared" ref="MGU53:MGU54" si="4492">MGS53*(1+3.5%)</f>
        <v>4.6887779284090287E+71</v>
      </c>
      <c r="MGW53" s="762">
        <f t="shared" ref="MGW53:MGW54" si="4493">MGU53*(1+3.5%)</f>
        <v>4.8528851559033442E+71</v>
      </c>
      <c r="MGY53" s="762">
        <f t="shared" ref="MGY53:MGY54" si="4494">MGW53*(1+3.5%)</f>
        <v>5.0227361363599604E+71</v>
      </c>
      <c r="MHA53" s="762">
        <f t="shared" ref="MHA53:MHA54" si="4495">MGY53*(1+3.5%)</f>
        <v>5.1985319011325581E+71</v>
      </c>
      <c r="MHC53" s="762">
        <f t="shared" ref="MHC53:MHC54" si="4496">MHA53*(1+3.5%)</f>
        <v>5.380480517672197E+71</v>
      </c>
      <c r="MHE53" s="762">
        <f t="shared" ref="MHE53:MHE54" si="4497">MHC53*(1+3.5%)</f>
        <v>5.568797335790723E+71</v>
      </c>
      <c r="MHG53" s="762">
        <f t="shared" ref="MHG53:MHG54" si="4498">MHE53*(1+3.5%)</f>
        <v>5.7637052425433984E+71</v>
      </c>
      <c r="MHI53" s="762">
        <f t="shared" ref="MHI53:MHI54" si="4499">MHG53*(1+3.5%)</f>
        <v>5.9654349260324171E+71</v>
      </c>
      <c r="MHK53" s="762">
        <f t="shared" ref="MHK53:MHK54" si="4500">MHI53*(1+3.5%)</f>
        <v>6.1742251484435513E+71</v>
      </c>
      <c r="MHM53" s="762">
        <f t="shared" ref="MHM53:MHM54" si="4501">MHK53*(1+3.5%)</f>
        <v>6.3903230286390755E+71</v>
      </c>
      <c r="MHO53" s="762">
        <f t="shared" ref="MHO53:MHO54" si="4502">MHM53*(1+3.5%)</f>
        <v>6.6139843346414422E+71</v>
      </c>
      <c r="MHQ53" s="762">
        <f t="shared" ref="MHQ53:MHQ54" si="4503">MHO53*(1+3.5%)</f>
        <v>6.8454737863538923E+71</v>
      </c>
      <c r="MHS53" s="762">
        <f t="shared" ref="MHS53:MHS54" si="4504">MHQ53*(1+3.5%)</f>
        <v>7.0850653688762779E+71</v>
      </c>
      <c r="MHU53" s="762">
        <f t="shared" ref="MHU53:MHU54" si="4505">MHS53*(1+3.5%)</f>
        <v>7.3330426567869469E+71</v>
      </c>
      <c r="MHW53" s="762">
        <f t="shared" ref="MHW53:MHW54" si="4506">MHU53*(1+3.5%)</f>
        <v>7.5896991497744891E+71</v>
      </c>
      <c r="MHY53" s="762">
        <f t="shared" ref="MHY53:MHY54" si="4507">MHW53*(1+3.5%)</f>
        <v>7.8553386200165955E+71</v>
      </c>
      <c r="MIA53" s="762">
        <f t="shared" ref="MIA53:MIA54" si="4508">MHY53*(1+3.5%)</f>
        <v>8.1302754717171758E+71</v>
      </c>
      <c r="MIC53" s="762">
        <f t="shared" ref="MIC53:MIC54" si="4509">MIA53*(1+3.5%)</f>
        <v>8.4148351132272768E+71</v>
      </c>
      <c r="MIE53" s="762">
        <f t="shared" ref="MIE53:MIE54" si="4510">MIC53*(1+3.5%)</f>
        <v>8.7093543421902306E+71</v>
      </c>
      <c r="MIG53" s="762">
        <f t="shared" ref="MIG53:MIG54" si="4511">MIE53*(1+3.5%)</f>
        <v>9.0141817441668886E+71</v>
      </c>
      <c r="MII53" s="762">
        <f t="shared" ref="MII53:MII54" si="4512">MIG53*(1+3.5%)</f>
        <v>9.3296781052127297E+71</v>
      </c>
      <c r="MIK53" s="762">
        <f t="shared" ref="MIK53:MIK54" si="4513">MII53*(1+3.5%)</f>
        <v>9.6562168388951749E+71</v>
      </c>
      <c r="MIM53" s="762">
        <f t="shared" ref="MIM53:MIM54" si="4514">MIK53*(1+3.5%)</f>
        <v>9.9941844282565047E+71</v>
      </c>
      <c r="MIO53" s="762">
        <f t="shared" ref="MIO53:MIO54" si="4515">MIM53*(1+3.5%)</f>
        <v>1.0343980883245482E+72</v>
      </c>
      <c r="MIQ53" s="762">
        <f t="shared" ref="MIQ53:MIQ54" si="4516">MIO53*(1+3.5%)</f>
        <v>1.0706020214159073E+72</v>
      </c>
      <c r="MIS53" s="762">
        <f t="shared" ref="MIS53:MIS54" si="4517">MIQ53*(1+3.5%)</f>
        <v>1.108073092165464E+72</v>
      </c>
      <c r="MIU53" s="762">
        <f t="shared" ref="MIU53:MIU54" si="4518">MIS53*(1+3.5%)</f>
        <v>1.1468556503912552E+72</v>
      </c>
      <c r="MIW53" s="762">
        <f t="shared" ref="MIW53:MIW54" si="4519">MIU53*(1+3.5%)</f>
        <v>1.1869955981549489E+72</v>
      </c>
      <c r="MIY53" s="762">
        <f t="shared" ref="MIY53:MIY54" si="4520">MIW53*(1+3.5%)</f>
        <v>1.2285404440903721E+72</v>
      </c>
      <c r="MJA53" s="762">
        <f t="shared" ref="MJA53:MJA54" si="4521">MIY53*(1+3.5%)</f>
        <v>1.271539359633535E+72</v>
      </c>
      <c r="MJC53" s="762">
        <f t="shared" ref="MJC53:MJC54" si="4522">MJA53*(1+3.5%)</f>
        <v>1.3160432372207085E+72</v>
      </c>
      <c r="MJE53" s="762">
        <f t="shared" ref="MJE53:MJE54" si="4523">MJC53*(1+3.5%)</f>
        <v>1.3621047505234333E+72</v>
      </c>
      <c r="MJG53" s="762">
        <f t="shared" ref="MJG53:MJG54" si="4524">MJE53*(1+3.5%)</f>
        <v>1.4097784167917533E+72</v>
      </c>
      <c r="MJI53" s="762">
        <f t="shared" ref="MJI53:MJI54" si="4525">MJG53*(1+3.5%)</f>
        <v>1.4591206613794646E+72</v>
      </c>
      <c r="MJK53" s="762">
        <f t="shared" ref="MJK53:MJK54" si="4526">MJI53*(1+3.5%)</f>
        <v>1.5101898845277459E+72</v>
      </c>
      <c r="MJM53" s="762">
        <f t="shared" ref="MJM53:MJM54" si="4527">MJK53*(1+3.5%)</f>
        <v>1.5630465304862168E+72</v>
      </c>
      <c r="MJO53" s="762">
        <f t="shared" ref="MJO53:MJO54" si="4528">MJM53*(1+3.5%)</f>
        <v>1.6177531590532343E+72</v>
      </c>
      <c r="MJQ53" s="762">
        <f t="shared" ref="MJQ53:MJQ54" si="4529">MJO53*(1+3.5%)</f>
        <v>1.6743745196200973E+72</v>
      </c>
      <c r="MJS53" s="762">
        <f t="shared" ref="MJS53:MJS54" si="4530">MJQ53*(1+3.5%)</f>
        <v>1.7329776278068005E+72</v>
      </c>
      <c r="MJU53" s="762">
        <f t="shared" ref="MJU53:MJU54" si="4531">MJS53*(1+3.5%)</f>
        <v>1.7936318447800385E+72</v>
      </c>
      <c r="MJW53" s="762">
        <f t="shared" ref="MJW53:MJW54" si="4532">MJU53*(1+3.5%)</f>
        <v>1.8564089593473395E+72</v>
      </c>
      <c r="MJY53" s="762">
        <f t="shared" ref="MJY53:MJY54" si="4533">MJW53*(1+3.5%)</f>
        <v>1.9213832729244962E+72</v>
      </c>
      <c r="MKA53" s="762">
        <f t="shared" ref="MKA53:MKA54" si="4534">MJY53*(1+3.5%)</f>
        <v>1.9886316874768533E+72</v>
      </c>
      <c r="MKC53" s="762">
        <f t="shared" ref="MKC53:MKC54" si="4535">MKA53*(1+3.5%)</f>
        <v>2.0582337965385431E+72</v>
      </c>
      <c r="MKE53" s="762">
        <f t="shared" ref="MKE53:MKE54" si="4536">MKC53*(1+3.5%)</f>
        <v>2.130271979417392E+72</v>
      </c>
      <c r="MKG53" s="762">
        <f t="shared" ref="MKG53:MKG54" si="4537">MKE53*(1+3.5%)</f>
        <v>2.2048314986970007E+72</v>
      </c>
      <c r="MKI53" s="762">
        <f t="shared" ref="MKI53:MKI54" si="4538">MKG53*(1+3.5%)</f>
        <v>2.2820006011513957E+72</v>
      </c>
      <c r="MKK53" s="762">
        <f t="shared" ref="MKK53:MKK54" si="4539">MKI53*(1+3.5%)</f>
        <v>2.3618706221916944E+72</v>
      </c>
      <c r="MKM53" s="762">
        <f t="shared" ref="MKM53:MKM54" si="4540">MKK53*(1+3.5%)</f>
        <v>2.4445360939684034E+72</v>
      </c>
      <c r="MKO53" s="762">
        <f t="shared" ref="MKO53:MKO54" si="4541">MKM53*(1+3.5%)</f>
        <v>2.5300948572572973E+72</v>
      </c>
      <c r="MKQ53" s="762">
        <f t="shared" ref="MKQ53:MKQ54" si="4542">MKO53*(1+3.5%)</f>
        <v>2.6186481772613026E+72</v>
      </c>
      <c r="MKS53" s="762">
        <f t="shared" ref="MKS53:MKS54" si="4543">MKQ53*(1+3.5%)</f>
        <v>2.7103008634654481E+72</v>
      </c>
      <c r="MKU53" s="762">
        <f t="shared" ref="MKU53:MKU54" si="4544">MKS53*(1+3.5%)</f>
        <v>2.8051613936867384E+72</v>
      </c>
      <c r="MKW53" s="762">
        <f t="shared" ref="MKW53:MKW54" si="4545">MKU53*(1+3.5%)</f>
        <v>2.9033420424657741E+72</v>
      </c>
      <c r="MKY53" s="762">
        <f t="shared" ref="MKY53:MKY54" si="4546">MKW53*(1+3.5%)</f>
        <v>3.0049590139520759E+72</v>
      </c>
      <c r="MLA53" s="762">
        <f t="shared" ref="MLA53:MLA54" si="4547">MKY53*(1+3.5%)</f>
        <v>3.1101325794403982E+72</v>
      </c>
      <c r="MLC53" s="762">
        <f t="shared" ref="MLC53:MLC54" si="4548">MLA53*(1+3.5%)</f>
        <v>3.218987219720812E+72</v>
      </c>
      <c r="MLE53" s="762">
        <f t="shared" ref="MLE53:MLE54" si="4549">MLC53*(1+3.5%)</f>
        <v>3.3316517724110404E+72</v>
      </c>
      <c r="MLG53" s="762">
        <f t="shared" ref="MLG53:MLG54" si="4550">MLE53*(1+3.5%)</f>
        <v>3.4482595844454264E+72</v>
      </c>
      <c r="MLI53" s="762">
        <f t="shared" ref="MLI53:MLI54" si="4551">MLG53*(1+3.5%)</f>
        <v>3.5689486699010164E+72</v>
      </c>
      <c r="MLK53" s="762">
        <f t="shared" ref="MLK53:MLK54" si="4552">MLI53*(1+3.5%)</f>
        <v>3.6938618733475515E+72</v>
      </c>
      <c r="MLM53" s="762">
        <f t="shared" ref="MLM53:MLM54" si="4553">MLK53*(1+3.5%)</f>
        <v>3.8231470389147155E+72</v>
      </c>
      <c r="MLO53" s="762">
        <f t="shared" ref="MLO53:MLO54" si="4554">MLM53*(1+3.5%)</f>
        <v>3.9569571852767301E+72</v>
      </c>
      <c r="MLQ53" s="762">
        <f t="shared" ref="MLQ53:MLQ54" si="4555">MLO53*(1+3.5%)</f>
        <v>4.0954506867614154E+72</v>
      </c>
      <c r="MLS53" s="762">
        <f t="shared" ref="MLS53:MLS54" si="4556">MLQ53*(1+3.5%)</f>
        <v>4.2387914607980643E+72</v>
      </c>
      <c r="MLU53" s="762">
        <f t="shared" ref="MLU53:MLU54" si="4557">MLS53*(1+3.5%)</f>
        <v>4.387149161925996E+72</v>
      </c>
      <c r="MLW53" s="762">
        <f t="shared" ref="MLW53:MLW54" si="4558">MLU53*(1+3.5%)</f>
        <v>4.5406993825934058E+72</v>
      </c>
      <c r="MLY53" s="762">
        <f t="shared" ref="MLY53:MLY54" si="4559">MLW53*(1+3.5%)</f>
        <v>4.6996238609841743E+72</v>
      </c>
      <c r="MMA53" s="762">
        <f t="shared" ref="MMA53:MMA54" si="4560">MLY53*(1+3.5%)</f>
        <v>4.8641106961186199E+72</v>
      </c>
      <c r="MMC53" s="762">
        <f t="shared" ref="MMC53:MMC54" si="4561">MMA53*(1+3.5%)</f>
        <v>5.0343545704827711E+72</v>
      </c>
      <c r="MME53" s="762">
        <f t="shared" ref="MME53:MME54" si="4562">MMC53*(1+3.5%)</f>
        <v>5.2105569804496679E+72</v>
      </c>
      <c r="MMG53" s="762">
        <f t="shared" ref="MMG53:MMG54" si="4563">MME53*(1+3.5%)</f>
        <v>5.3929264747654056E+72</v>
      </c>
      <c r="MMI53" s="762">
        <f t="shared" ref="MMI53:MMI54" si="4564">MMG53*(1+3.5%)</f>
        <v>5.5816789013821941E+72</v>
      </c>
      <c r="MMK53" s="762">
        <f t="shared" ref="MMK53:MMK54" si="4565">MMI53*(1+3.5%)</f>
        <v>5.7770376629305708E+72</v>
      </c>
      <c r="MMM53" s="762">
        <f t="shared" ref="MMM53:MMM54" si="4566">MMK53*(1+3.5%)</f>
        <v>5.9792339811331407E+72</v>
      </c>
      <c r="MMO53" s="762">
        <f t="shared" ref="MMO53:MMO54" si="4567">MMM53*(1+3.5%)</f>
        <v>6.1885071704727999E+72</v>
      </c>
      <c r="MMQ53" s="762">
        <f t="shared" ref="MMQ53:MMQ54" si="4568">MMO53*(1+3.5%)</f>
        <v>6.4051049214393471E+72</v>
      </c>
      <c r="MMS53" s="762">
        <f t="shared" ref="MMS53:MMS54" si="4569">MMQ53*(1+3.5%)</f>
        <v>6.6292835936897241E+72</v>
      </c>
      <c r="MMU53" s="762">
        <f t="shared" ref="MMU53:MMU54" si="4570">MMS53*(1+3.5%)</f>
        <v>6.8613085194688637E+72</v>
      </c>
      <c r="MMW53" s="762">
        <f t="shared" ref="MMW53:MMW54" si="4571">MMU53*(1+3.5%)</f>
        <v>7.1014543176502741E+72</v>
      </c>
      <c r="MMY53" s="762">
        <f t="shared" ref="MMY53:MMY54" si="4572">MMW53*(1+3.5%)</f>
        <v>7.3500052187680338E+72</v>
      </c>
      <c r="MNA53" s="762">
        <f t="shared" ref="MNA53:MNA54" si="4573">MMY53*(1+3.5%)</f>
        <v>7.6072554014249145E+72</v>
      </c>
      <c r="MNC53" s="762">
        <f t="shared" ref="MNC53:MNC54" si="4574">MNA53*(1+3.5%)</f>
        <v>7.8735093404747856E+72</v>
      </c>
      <c r="MNE53" s="762">
        <f t="shared" ref="MNE53:MNE54" si="4575">MNC53*(1+3.5%)</f>
        <v>8.149082167391402E+72</v>
      </c>
      <c r="MNG53" s="762">
        <f t="shared" ref="MNG53:MNG54" si="4576">MNE53*(1+3.5%)</f>
        <v>8.4343000432501005E+72</v>
      </c>
      <c r="MNI53" s="762">
        <f t="shared" ref="MNI53:MNI54" si="4577">MNG53*(1+3.5%)</f>
        <v>8.7295005447638531E+72</v>
      </c>
      <c r="MNK53" s="762">
        <f t="shared" ref="MNK53:MNK54" si="4578">MNI53*(1+3.5%)</f>
        <v>9.0350330638305867E+72</v>
      </c>
      <c r="MNM53" s="762">
        <f t="shared" ref="MNM53:MNM54" si="4579">MNK53*(1+3.5%)</f>
        <v>9.3512592210646561E+72</v>
      </c>
      <c r="MNO53" s="762">
        <f t="shared" ref="MNO53:MNO54" si="4580">MNM53*(1+3.5%)</f>
        <v>9.678553293801919E+72</v>
      </c>
      <c r="MNQ53" s="762">
        <f t="shared" ref="MNQ53:MNQ54" si="4581">MNO53*(1+3.5%)</f>
        <v>1.0017302659084985E+73</v>
      </c>
      <c r="MNS53" s="762">
        <f t="shared" ref="MNS53:MNS54" si="4582">MNQ53*(1+3.5%)</f>
        <v>1.0367908252152959E+73</v>
      </c>
      <c r="MNU53" s="762">
        <f t="shared" ref="MNU53:MNU54" si="4583">MNS53*(1+3.5%)</f>
        <v>1.0730785040978311E+73</v>
      </c>
      <c r="MNW53" s="762">
        <f t="shared" ref="MNW53:MNW54" si="4584">MNU53*(1+3.5%)</f>
        <v>1.1106362517412551E+73</v>
      </c>
      <c r="MNY53" s="762">
        <f t="shared" ref="MNY53:MNY54" si="4585">MNW53*(1+3.5%)</f>
        <v>1.149508520552199E+73</v>
      </c>
      <c r="MOA53" s="762">
        <f t="shared" ref="MOA53:MOA54" si="4586">MNY53*(1+3.5%)</f>
        <v>1.1897413187715259E+73</v>
      </c>
      <c r="MOC53" s="762">
        <f t="shared" ref="MOC53:MOC54" si="4587">MOA53*(1+3.5%)</f>
        <v>1.2313822649285292E+73</v>
      </c>
      <c r="MOE53" s="762">
        <f t="shared" ref="MOE53:MOE54" si="4588">MOC53*(1+3.5%)</f>
        <v>1.2744806442010276E+73</v>
      </c>
      <c r="MOG53" s="762">
        <f t="shared" ref="MOG53:MOG54" si="4589">MOE53*(1+3.5%)</f>
        <v>1.3190874667480635E+73</v>
      </c>
      <c r="MOI53" s="762">
        <f t="shared" ref="MOI53:MOI54" si="4590">MOG53*(1+3.5%)</f>
        <v>1.3652555280842456E+73</v>
      </c>
      <c r="MOK53" s="762">
        <f t="shared" ref="MOK53:MOK54" si="4591">MOI53*(1+3.5%)</f>
        <v>1.4130394715671941E+73</v>
      </c>
      <c r="MOM53" s="762">
        <f t="shared" ref="MOM53:MOM54" si="4592">MOK53*(1+3.5%)</f>
        <v>1.4624958530720458E+73</v>
      </c>
      <c r="MOO53" s="762">
        <f t="shared" ref="MOO53:MOO54" si="4593">MOM53*(1+3.5%)</f>
        <v>1.5136832079295673E+73</v>
      </c>
      <c r="MOQ53" s="762">
        <f t="shared" ref="MOQ53:MOQ54" si="4594">MOO53*(1+3.5%)</f>
        <v>1.5666621202071021E+73</v>
      </c>
      <c r="MOS53" s="762">
        <f t="shared" ref="MOS53:MOS54" si="4595">MOQ53*(1+3.5%)</f>
        <v>1.6214952944143505E+73</v>
      </c>
      <c r="MOU53" s="762">
        <f t="shared" ref="MOU53:MOU54" si="4596">MOS53*(1+3.5%)</f>
        <v>1.6782476297188526E+73</v>
      </c>
      <c r="MOW53" s="762">
        <f t="shared" ref="MOW53:MOW54" si="4597">MOU53*(1+3.5%)</f>
        <v>1.7369862967590124E+73</v>
      </c>
      <c r="MOY53" s="762">
        <f t="shared" ref="MOY53:MOY54" si="4598">MOW53*(1+3.5%)</f>
        <v>1.7977808171455776E+73</v>
      </c>
      <c r="MPA53" s="762">
        <f t="shared" ref="MPA53:MPA54" si="4599">MOY53*(1+3.5%)</f>
        <v>1.8607031457456726E+73</v>
      </c>
      <c r="MPC53" s="762">
        <f t="shared" ref="MPC53:MPC54" si="4600">MPA53*(1+3.5%)</f>
        <v>1.9258277558467709E+73</v>
      </c>
      <c r="MPE53" s="762">
        <f t="shared" ref="MPE53:MPE54" si="4601">MPC53*(1+3.5%)</f>
        <v>1.9932317273014077E+73</v>
      </c>
      <c r="MPG53" s="762">
        <f t="shared" ref="MPG53:MPG54" si="4602">MPE53*(1+3.5%)</f>
        <v>2.0629948377569567E+73</v>
      </c>
      <c r="MPI53" s="762">
        <f t="shared" ref="MPI53:MPI54" si="4603">MPG53*(1+3.5%)</f>
        <v>2.1351996570784499E+73</v>
      </c>
      <c r="MPK53" s="762">
        <f t="shared" ref="MPK53:MPK54" si="4604">MPI53*(1+3.5%)</f>
        <v>2.2099316450761955E+73</v>
      </c>
      <c r="MPM53" s="762">
        <f t="shared" ref="MPM53:MPM54" si="4605">MPK53*(1+3.5%)</f>
        <v>2.2872792526538622E+73</v>
      </c>
      <c r="MPO53" s="762">
        <f t="shared" ref="MPO53:MPO54" si="4606">MPM53*(1+3.5%)</f>
        <v>2.3673340264967473E+73</v>
      </c>
      <c r="MPQ53" s="762">
        <f t="shared" ref="MPQ53:MPQ54" si="4607">MPO53*(1+3.5%)</f>
        <v>2.4501907174241331E+73</v>
      </c>
      <c r="MPS53" s="762">
        <f t="shared" ref="MPS53:MPS54" si="4608">MPQ53*(1+3.5%)</f>
        <v>2.5359473925339776E+73</v>
      </c>
      <c r="MPU53" s="762">
        <f t="shared" ref="MPU53:MPU54" si="4609">MPS53*(1+3.5%)</f>
        <v>2.6247055512726665E+73</v>
      </c>
      <c r="MPW53" s="762">
        <f t="shared" ref="MPW53:MPW54" si="4610">MPU53*(1+3.5%)</f>
        <v>2.7165702455672095E+73</v>
      </c>
      <c r="MPY53" s="762">
        <f t="shared" ref="MPY53:MPY54" si="4611">MPW53*(1+3.5%)</f>
        <v>2.8116502041620617E+73</v>
      </c>
      <c r="MQA53" s="762">
        <f t="shared" ref="MQA53:MQA54" si="4612">MPY53*(1+3.5%)</f>
        <v>2.9100579613077335E+73</v>
      </c>
      <c r="MQC53" s="762">
        <f t="shared" ref="MQC53:MQC54" si="4613">MQA53*(1+3.5%)</f>
        <v>3.0119099899535041E+73</v>
      </c>
      <c r="MQE53" s="762">
        <f t="shared" ref="MQE53:MQE54" si="4614">MQC53*(1+3.5%)</f>
        <v>3.1173268396018765E+73</v>
      </c>
      <c r="MQG53" s="762">
        <f t="shared" ref="MQG53:MQG54" si="4615">MQE53*(1+3.5%)</f>
        <v>3.2264332789879419E+73</v>
      </c>
      <c r="MQI53" s="762">
        <f t="shared" ref="MQI53:MQI54" si="4616">MQG53*(1+3.5%)</f>
        <v>3.3393584437525195E+73</v>
      </c>
      <c r="MQK53" s="762">
        <f t="shared" ref="MQK53:MQK54" si="4617">MQI53*(1+3.5%)</f>
        <v>3.4562359892838573E+73</v>
      </c>
      <c r="MQM53" s="762">
        <f t="shared" ref="MQM53:MQM54" si="4618">MQK53*(1+3.5%)</f>
        <v>3.577204248908792E+73</v>
      </c>
      <c r="MQO53" s="762">
        <f t="shared" ref="MQO53:MQO54" si="4619">MQM53*(1+3.5%)</f>
        <v>3.7024063976205996E+73</v>
      </c>
      <c r="MQQ53" s="762">
        <f t="shared" ref="MQQ53:MQQ54" si="4620">MQO53*(1+3.5%)</f>
        <v>3.8319906215373202E+73</v>
      </c>
      <c r="MQS53" s="762">
        <f t="shared" ref="MQS53:MQS54" si="4621">MQQ53*(1+3.5%)</f>
        <v>3.9661102932911262E+73</v>
      </c>
      <c r="MQU53" s="762">
        <f t="shared" ref="MQU53:MQU54" si="4622">MQS53*(1+3.5%)</f>
        <v>4.1049241535563151E+73</v>
      </c>
      <c r="MQW53" s="762">
        <f t="shared" ref="MQW53:MQW54" si="4623">MQU53*(1+3.5%)</f>
        <v>4.2485964989307856E+73</v>
      </c>
      <c r="MQY53" s="762">
        <f t="shared" ref="MQY53:MQY54" si="4624">MQW53*(1+3.5%)</f>
        <v>4.397297376393363E+73</v>
      </c>
      <c r="MRA53" s="762">
        <f t="shared" ref="MRA53:MRA54" si="4625">MQY53*(1+3.5%)</f>
        <v>4.5512027845671302E+73</v>
      </c>
      <c r="MRC53" s="762">
        <f t="shared" ref="MRC53:MRC54" si="4626">MRA53*(1+3.5%)</f>
        <v>4.7104948820269794E+73</v>
      </c>
      <c r="MRE53" s="762">
        <f t="shared" ref="MRE53:MRE54" si="4627">MRC53*(1+3.5%)</f>
        <v>4.8753622028979232E+73</v>
      </c>
      <c r="MRG53" s="762">
        <f t="shared" ref="MRG53:MRG54" si="4628">MRE53*(1+3.5%)</f>
        <v>5.0459998799993504E+73</v>
      </c>
      <c r="MRI53" s="762">
        <f t="shared" ref="MRI53:MRI54" si="4629">MRG53*(1+3.5%)</f>
        <v>5.2226098757993276E+73</v>
      </c>
      <c r="MRK53" s="762">
        <f t="shared" ref="MRK53:MRK54" si="4630">MRI53*(1+3.5%)</f>
        <v>5.4054012214523035E+73</v>
      </c>
      <c r="MRM53" s="762">
        <f t="shared" ref="MRM53:MRM54" si="4631">MRK53*(1+3.5%)</f>
        <v>5.5945902642031335E+73</v>
      </c>
      <c r="MRO53" s="762">
        <f t="shared" ref="MRO53:MRO54" si="4632">MRM53*(1+3.5%)</f>
        <v>5.7904009234502429E+73</v>
      </c>
      <c r="MRQ53" s="762">
        <f t="shared" ref="MRQ53:MRQ54" si="4633">MRO53*(1+3.5%)</f>
        <v>5.9930649557710013E+73</v>
      </c>
      <c r="MRS53" s="762">
        <f t="shared" ref="MRS53:MRS54" si="4634">MRQ53*(1+3.5%)</f>
        <v>6.2028222292229855E+73</v>
      </c>
      <c r="MRU53" s="762">
        <f t="shared" ref="MRU53:MRU54" si="4635">MRS53*(1+3.5%)</f>
        <v>6.419921007245789E+73</v>
      </c>
      <c r="MRW53" s="762">
        <f t="shared" ref="MRW53:MRW54" si="4636">MRU53*(1+3.5%)</f>
        <v>6.6446182424993916E+73</v>
      </c>
      <c r="MRY53" s="762">
        <f t="shared" ref="MRY53:MRY54" si="4637">MRW53*(1+3.5%)</f>
        <v>6.8771798809868704E+73</v>
      </c>
      <c r="MSA53" s="762">
        <f t="shared" ref="MSA53:MSA54" si="4638">MRY53*(1+3.5%)</f>
        <v>7.1178811768214097E+73</v>
      </c>
      <c r="MSC53" s="762">
        <f t="shared" ref="MSC53:MSC54" si="4639">MSA53*(1+3.5%)</f>
        <v>7.3670070180101587E+73</v>
      </c>
      <c r="MSE53" s="762">
        <f t="shared" ref="MSE53:MSE54" si="4640">MSC53*(1+3.5%)</f>
        <v>7.6248522636405132E+73</v>
      </c>
      <c r="MSG53" s="762">
        <f t="shared" ref="MSG53:MSG54" si="4641">MSE53*(1+3.5%)</f>
        <v>7.8917220928679309E+73</v>
      </c>
      <c r="MSI53" s="762">
        <f t="shared" ref="MSI53:MSI54" si="4642">MSG53*(1+3.5%)</f>
        <v>8.1679323661183079E+73</v>
      </c>
      <c r="MSK53" s="762">
        <f t="shared" ref="MSK53:MSK54" si="4643">MSI53*(1+3.5%)</f>
        <v>8.453809998932448E+73</v>
      </c>
      <c r="MSM53" s="762">
        <f t="shared" ref="MSM53:MSM54" si="4644">MSK53*(1+3.5%)</f>
        <v>8.7496933488950828E+73</v>
      </c>
      <c r="MSO53" s="762">
        <f t="shared" ref="MSO53:MSO54" si="4645">MSM53*(1+3.5%)</f>
        <v>9.0559326161064094E+73</v>
      </c>
      <c r="MSQ53" s="762">
        <f t="shared" ref="MSQ53:MSQ54" si="4646">MSO53*(1+3.5%)</f>
        <v>9.3728902576701335E+73</v>
      </c>
      <c r="MSS53" s="762">
        <f t="shared" ref="MSS53:MSS54" si="4647">MSQ53*(1+3.5%)</f>
        <v>9.7009414166885869E+73</v>
      </c>
      <c r="MSU53" s="762">
        <f t="shared" ref="MSU53:MSU54" si="4648">MSS53*(1+3.5%)</f>
        <v>1.0040474366272687E+74</v>
      </c>
      <c r="MSW53" s="762">
        <f t="shared" ref="MSW53:MSW54" si="4649">MSU53*(1+3.5%)</f>
        <v>1.039189096909223E+74</v>
      </c>
      <c r="MSY53" s="762">
        <f t="shared" ref="MSY53:MSY54" si="4650">MSW53*(1+3.5%)</f>
        <v>1.0755607153010458E+74</v>
      </c>
      <c r="MTA53" s="762">
        <f t="shared" ref="MTA53:MTA54" si="4651">MSY53*(1+3.5%)</f>
        <v>1.1132053403365823E+74</v>
      </c>
      <c r="MTC53" s="762">
        <f t="shared" ref="MTC53:MTC54" si="4652">MTA53*(1+3.5%)</f>
        <v>1.1521675272483625E+74</v>
      </c>
      <c r="MTE53" s="762">
        <f t="shared" ref="MTE53:MTE54" si="4653">MTC53*(1+3.5%)</f>
        <v>1.1924933907020552E+74</v>
      </c>
      <c r="MTG53" s="762">
        <f t="shared" ref="MTG53:MTG54" si="4654">MTE53*(1+3.5%)</f>
        <v>1.2342306593766271E+74</v>
      </c>
      <c r="MTI53" s="762">
        <f t="shared" ref="MTI53:MTI54" si="4655">MTG53*(1+3.5%)</f>
        <v>1.2774287324548089E+74</v>
      </c>
      <c r="MTK53" s="762">
        <f t="shared" ref="MTK53:MTK54" si="4656">MTI53*(1+3.5%)</f>
        <v>1.3221387380907271E+74</v>
      </c>
      <c r="MTM53" s="762">
        <f t="shared" ref="MTM53:MTM54" si="4657">MTK53*(1+3.5%)</f>
        <v>1.3684135939239024E+74</v>
      </c>
      <c r="MTO53" s="762">
        <f t="shared" ref="MTO53:MTO54" si="4658">MTM53*(1+3.5%)</f>
        <v>1.4163080697112389E+74</v>
      </c>
      <c r="MTQ53" s="762">
        <f t="shared" ref="MTQ53:MTQ54" si="4659">MTO53*(1+3.5%)</f>
        <v>1.465878852151132E+74</v>
      </c>
      <c r="MTS53" s="762">
        <f t="shared" ref="MTS53:MTS54" si="4660">MTQ53*(1+3.5%)</f>
        <v>1.5171846119764216E+74</v>
      </c>
      <c r="MTU53" s="762">
        <f t="shared" ref="MTU53:MTU54" si="4661">MTS53*(1+3.5%)</f>
        <v>1.5702860733955963E+74</v>
      </c>
      <c r="MTW53" s="762">
        <f t="shared" ref="MTW53:MTW54" si="4662">MTU53*(1+3.5%)</f>
        <v>1.625246085964442E+74</v>
      </c>
      <c r="MTY53" s="762">
        <f t="shared" ref="MTY53:MTY54" si="4663">MTW53*(1+3.5%)</f>
        <v>1.6821296989731973E+74</v>
      </c>
      <c r="MUA53" s="762">
        <f t="shared" ref="MUA53:MUA54" si="4664">MTY53*(1+3.5%)</f>
        <v>1.7410042384372591E+74</v>
      </c>
      <c r="MUC53" s="762">
        <f t="shared" ref="MUC53:MUC54" si="4665">MUA53*(1+3.5%)</f>
        <v>1.801939386782563E+74</v>
      </c>
      <c r="MUE53" s="762">
        <f t="shared" ref="MUE53:MUE54" si="4666">MUC53*(1+3.5%)</f>
        <v>1.8650072653199525E+74</v>
      </c>
      <c r="MUG53" s="762">
        <f t="shared" ref="MUG53:MUG54" si="4667">MUE53*(1+3.5%)</f>
        <v>1.9302825196061508E+74</v>
      </c>
      <c r="MUI53" s="762">
        <f t="shared" ref="MUI53:MUI54" si="4668">MUG53*(1+3.5%)</f>
        <v>1.997842407792366E+74</v>
      </c>
      <c r="MUK53" s="762">
        <f t="shared" ref="MUK53:MUK54" si="4669">MUI53*(1+3.5%)</f>
        <v>2.0677668920650987E+74</v>
      </c>
      <c r="MUM53" s="762">
        <f t="shared" ref="MUM53:MUM54" si="4670">MUK53*(1+3.5%)</f>
        <v>2.1401387332873769E+74</v>
      </c>
      <c r="MUO53" s="762">
        <f t="shared" ref="MUO53:MUO54" si="4671">MUM53*(1+3.5%)</f>
        <v>2.2150435889524348E+74</v>
      </c>
      <c r="MUQ53" s="762">
        <f t="shared" ref="MUQ53:MUQ54" si="4672">MUO53*(1+3.5%)</f>
        <v>2.2925701145657698E+74</v>
      </c>
      <c r="MUS53" s="762">
        <f t="shared" ref="MUS53:MUS54" si="4673">MUQ53*(1+3.5%)</f>
        <v>2.3728100685755715E+74</v>
      </c>
      <c r="MUU53" s="762">
        <f t="shared" ref="MUU53:MUU54" si="4674">MUS53*(1+3.5%)</f>
        <v>2.4558584209757163E+74</v>
      </c>
      <c r="MUW53" s="762">
        <f t="shared" ref="MUW53:MUW54" si="4675">MUU53*(1+3.5%)</f>
        <v>2.5418134657098663E+74</v>
      </c>
      <c r="MUY53" s="762">
        <f t="shared" ref="MUY53:MUY54" si="4676">MUW53*(1+3.5%)</f>
        <v>2.6307769370097113E+74</v>
      </c>
      <c r="MVA53" s="762">
        <f t="shared" ref="MVA53:MVA54" si="4677">MUY53*(1+3.5%)</f>
        <v>2.7228541298050511E+74</v>
      </c>
      <c r="MVC53" s="762">
        <f t="shared" ref="MVC53:MVC54" si="4678">MVA53*(1+3.5%)</f>
        <v>2.8181540243482278E+74</v>
      </c>
      <c r="MVE53" s="762">
        <f t="shared" ref="MVE53:MVE54" si="4679">MVC53*(1+3.5%)</f>
        <v>2.9167894152004154E+74</v>
      </c>
      <c r="MVG53" s="762">
        <f t="shared" ref="MVG53:MVG54" si="4680">MVE53*(1+3.5%)</f>
        <v>3.0188770447324297E+74</v>
      </c>
      <c r="MVI53" s="762">
        <f t="shared" ref="MVI53:MVI54" si="4681">MVG53*(1+3.5%)</f>
        <v>3.1245377412980647E+74</v>
      </c>
      <c r="MVK53" s="762">
        <f t="shared" ref="MVK53:MVK54" si="4682">MVI53*(1+3.5%)</f>
        <v>3.2338965622434965E+74</v>
      </c>
      <c r="MVM53" s="762">
        <f t="shared" ref="MVM53:MVM54" si="4683">MVK53*(1+3.5%)</f>
        <v>3.3470829419220185E+74</v>
      </c>
      <c r="MVO53" s="762">
        <f t="shared" ref="MVO53:MVO54" si="4684">MVM53*(1+3.5%)</f>
        <v>3.464230844889289E+74</v>
      </c>
      <c r="MVQ53" s="762">
        <f t="shared" ref="MVQ53:MVQ54" si="4685">MVO53*(1+3.5%)</f>
        <v>3.585478924460414E+74</v>
      </c>
      <c r="MVS53" s="762">
        <f t="shared" ref="MVS53:MVS54" si="4686">MVQ53*(1+3.5%)</f>
        <v>3.7109706868165282E+74</v>
      </c>
      <c r="MVU53" s="762">
        <f t="shared" ref="MVU53:MVU54" si="4687">MVS53*(1+3.5%)</f>
        <v>3.8408546608551062E+74</v>
      </c>
      <c r="MVW53" s="762">
        <f t="shared" ref="MVW53:MVW54" si="4688">MVU53*(1+3.5%)</f>
        <v>3.9752845739850346E+74</v>
      </c>
      <c r="MVY53" s="762">
        <f t="shared" ref="MVY53:MVY54" si="4689">MVW53*(1+3.5%)</f>
        <v>4.1144195340745106E+74</v>
      </c>
      <c r="MWA53" s="762">
        <f t="shared" ref="MWA53:MWA54" si="4690">MVY53*(1+3.5%)</f>
        <v>4.2584242177671184E+74</v>
      </c>
      <c r="MWC53" s="762">
        <f t="shared" ref="MWC53:MWC54" si="4691">MWA53*(1+3.5%)</f>
        <v>4.4074690653889671E+74</v>
      </c>
      <c r="MWE53" s="762">
        <f t="shared" ref="MWE53:MWE54" si="4692">MWC53*(1+3.5%)</f>
        <v>4.5617304826775803E+74</v>
      </c>
      <c r="MWG53" s="762">
        <f t="shared" ref="MWG53:MWG54" si="4693">MWE53*(1+3.5%)</f>
        <v>4.7213910495712948E+74</v>
      </c>
      <c r="MWI53" s="762">
        <f t="shared" ref="MWI53:MWI54" si="4694">MWG53*(1+3.5%)</f>
        <v>4.8866397363062896E+74</v>
      </c>
      <c r="MWK53" s="762">
        <f t="shared" ref="MWK53:MWK54" si="4695">MWI53*(1+3.5%)</f>
        <v>5.0576721270770094E+74</v>
      </c>
      <c r="MWM53" s="762">
        <f t="shared" ref="MWM53:MWM54" si="4696">MWK53*(1+3.5%)</f>
        <v>5.2346906515247047E+74</v>
      </c>
      <c r="MWO53" s="762">
        <f t="shared" ref="MWO53:MWO54" si="4697">MWM53*(1+3.5%)</f>
        <v>5.4179048243280686E+74</v>
      </c>
      <c r="MWQ53" s="762">
        <f t="shared" ref="MWQ53:MWQ54" si="4698">MWO53*(1+3.5%)</f>
        <v>5.6075314931795506E+74</v>
      </c>
      <c r="MWS53" s="762">
        <f t="shared" ref="MWS53:MWS54" si="4699">MWQ53*(1+3.5%)</f>
        <v>5.8037950954408343E+74</v>
      </c>
      <c r="MWU53" s="762">
        <f t="shared" ref="MWU53:MWU54" si="4700">MWS53*(1+3.5%)</f>
        <v>6.0069279237812628E+74</v>
      </c>
      <c r="MWW53" s="762">
        <f t="shared" ref="MWW53:MWW54" si="4701">MWU53*(1+3.5%)</f>
        <v>6.2171704011136066E+74</v>
      </c>
      <c r="MWY53" s="762">
        <f t="shared" ref="MWY53:MWY54" si="4702">MWW53*(1+3.5%)</f>
        <v>6.4347713651525819E+74</v>
      </c>
      <c r="MXA53" s="762">
        <f t="shared" ref="MXA53:MXA54" si="4703">MWY53*(1+3.5%)</f>
        <v>6.6599883629329219E+74</v>
      </c>
      <c r="MXC53" s="762">
        <f t="shared" ref="MXC53:MXC54" si="4704">MXA53*(1+3.5%)</f>
        <v>6.8930879556355739E+74</v>
      </c>
      <c r="MXE53" s="762">
        <f t="shared" ref="MXE53:MXE54" si="4705">MXC53*(1+3.5%)</f>
        <v>7.1343460340828185E+74</v>
      </c>
      <c r="MXG53" s="762">
        <f t="shared" ref="MXG53:MXG54" si="4706">MXE53*(1+3.5%)</f>
        <v>7.3840481452757167E+74</v>
      </c>
      <c r="MXI53" s="762">
        <f t="shared" ref="MXI53:MXI54" si="4707">MXG53*(1+3.5%)</f>
        <v>7.642489830360366E+74</v>
      </c>
      <c r="MXK53" s="762">
        <f t="shared" ref="MXK53:MXK54" si="4708">MXI53*(1+3.5%)</f>
        <v>7.9099769744229784E+74</v>
      </c>
      <c r="MXM53" s="762">
        <f t="shared" ref="MXM53:MXM54" si="4709">MXK53*(1+3.5%)</f>
        <v>8.186826168527782E+74</v>
      </c>
      <c r="MXO53" s="762">
        <f t="shared" ref="MXO53:MXO54" si="4710">MXM53*(1+3.5%)</f>
        <v>8.4733650844262534E+74</v>
      </c>
      <c r="MXQ53" s="762">
        <f t="shared" ref="MXQ53:MXQ54" si="4711">MXO53*(1+3.5%)</f>
        <v>8.7699328623811717E+74</v>
      </c>
      <c r="MXS53" s="762">
        <f t="shared" ref="MXS53:MXS54" si="4712">MXQ53*(1+3.5%)</f>
        <v>9.0768805125645114E+74</v>
      </c>
      <c r="MXU53" s="762">
        <f t="shared" ref="MXU53:MXU54" si="4713">MXS53*(1+3.5%)</f>
        <v>9.3945713305042687E+74</v>
      </c>
      <c r="MXW53" s="762">
        <f t="shared" ref="MXW53:MXW54" si="4714">MXU53*(1+3.5%)</f>
        <v>9.7233813270719178E+74</v>
      </c>
      <c r="MXY53" s="762">
        <f t="shared" ref="MXY53:MXY54" si="4715">MXW53*(1+3.5%)</f>
        <v>1.0063699673519435E+75</v>
      </c>
      <c r="MYA53" s="762">
        <f t="shared" ref="MYA53:MYA54" si="4716">MXY53*(1+3.5%)</f>
        <v>1.0415929162092614E+75</v>
      </c>
      <c r="MYC53" s="762">
        <f t="shared" ref="MYC53:MYC54" si="4717">MYA53*(1+3.5%)</f>
        <v>1.0780486682765854E+75</v>
      </c>
      <c r="MYE53" s="762">
        <f t="shared" ref="MYE53:MYE54" si="4718">MYC53*(1+3.5%)</f>
        <v>1.1157803716662658E+75</v>
      </c>
      <c r="MYG53" s="762">
        <f t="shared" ref="MYG53:MYG54" si="4719">MYE53*(1+3.5%)</f>
        <v>1.1548326846745851E+75</v>
      </c>
      <c r="MYI53" s="762">
        <f t="shared" ref="MYI53:MYI54" si="4720">MYG53*(1+3.5%)</f>
        <v>1.1952518286381954E+75</v>
      </c>
      <c r="MYK53" s="762">
        <f t="shared" ref="MYK53:MYK54" si="4721">MYI53*(1+3.5%)</f>
        <v>1.2370856426405321E+75</v>
      </c>
      <c r="MYM53" s="762">
        <f t="shared" ref="MYM53:MYM54" si="4722">MYK53*(1+3.5%)</f>
        <v>1.2803836401329506E+75</v>
      </c>
      <c r="MYO53" s="762">
        <f t="shared" ref="MYO53:MYO54" si="4723">MYM53*(1+3.5%)</f>
        <v>1.3251970675376037E+75</v>
      </c>
      <c r="MYQ53" s="762">
        <f t="shared" ref="MYQ53:MYQ54" si="4724">MYO53*(1+3.5%)</f>
        <v>1.3715789649014198E+75</v>
      </c>
      <c r="MYS53" s="762">
        <f t="shared" ref="MYS53:MYS54" si="4725">MYQ53*(1+3.5%)</f>
        <v>1.4195842286729695E+75</v>
      </c>
      <c r="MYU53" s="762">
        <f t="shared" ref="MYU53:MYU54" si="4726">MYS53*(1+3.5%)</f>
        <v>1.4692696766765234E+75</v>
      </c>
      <c r="MYW53" s="762">
        <f t="shared" ref="MYW53:MYW54" si="4727">MYU53*(1+3.5%)</f>
        <v>1.5206941153602015E+75</v>
      </c>
      <c r="MYY53" s="762">
        <f t="shared" ref="MYY53:MYY54" si="4728">MYW53*(1+3.5%)</f>
        <v>1.5739184093978084E+75</v>
      </c>
      <c r="MZA53" s="762">
        <f t="shared" ref="MZA53:MZA54" si="4729">MYY53*(1+3.5%)</f>
        <v>1.6290055537267315E+75</v>
      </c>
      <c r="MZC53" s="762">
        <f t="shared" ref="MZC53:MZC54" si="4730">MZA53*(1+3.5%)</f>
        <v>1.6860207481071669E+75</v>
      </c>
      <c r="MZE53" s="762">
        <f t="shared" ref="MZE53:MZE54" si="4731">MZC53*(1+3.5%)</f>
        <v>1.7450314742909176E+75</v>
      </c>
      <c r="MZG53" s="762">
        <f t="shared" ref="MZG53:MZG54" si="4732">MZE53*(1+3.5%)</f>
        <v>1.8061075758910995E+75</v>
      </c>
      <c r="MZI53" s="762">
        <f t="shared" ref="MZI53:MZI54" si="4733">MZG53*(1+3.5%)</f>
        <v>1.8693213410472878E+75</v>
      </c>
      <c r="MZK53" s="762">
        <f t="shared" ref="MZK53:MZK54" si="4734">MZI53*(1+3.5%)</f>
        <v>1.9347475879839429E+75</v>
      </c>
      <c r="MZM53" s="762">
        <f t="shared" ref="MZM53:MZM54" si="4735">MZK53*(1+3.5%)</f>
        <v>2.0024637535633809E+75</v>
      </c>
      <c r="MZO53" s="762">
        <f t="shared" ref="MZO53:MZO54" si="4736">MZM53*(1+3.5%)</f>
        <v>2.0725499849380991E+75</v>
      </c>
      <c r="MZQ53" s="762">
        <f t="shared" ref="MZQ53:MZQ54" si="4737">MZO53*(1+3.5%)</f>
        <v>2.1450892344109324E+75</v>
      </c>
      <c r="MZS53" s="762">
        <f t="shared" ref="MZS53:MZS54" si="4738">MZQ53*(1+3.5%)</f>
        <v>2.2201673576153148E+75</v>
      </c>
      <c r="MZU53" s="762">
        <f t="shared" ref="MZU53:MZU54" si="4739">MZS53*(1+3.5%)</f>
        <v>2.2978732151318505E+75</v>
      </c>
      <c r="MZW53" s="762">
        <f t="shared" ref="MZW53:MZW54" si="4740">MZU53*(1+3.5%)</f>
        <v>2.378298777661465E+75</v>
      </c>
      <c r="MZY53" s="762">
        <f t="shared" ref="MZY53:MZY54" si="4741">MZW53*(1+3.5%)</f>
        <v>2.4615392348796159E+75</v>
      </c>
      <c r="NAA53" s="762">
        <f t="shared" ref="NAA53:NAA54" si="4742">MZY53*(1+3.5%)</f>
        <v>2.5476931081004022E+75</v>
      </c>
      <c r="NAC53" s="762">
        <f t="shared" ref="NAC53:NAC54" si="4743">NAA53*(1+3.5%)</f>
        <v>2.6368623668839159E+75</v>
      </c>
      <c r="NAE53" s="762">
        <f t="shared" ref="NAE53:NAE54" si="4744">NAC53*(1+3.5%)</f>
        <v>2.7291525497248527E+75</v>
      </c>
      <c r="NAG53" s="762">
        <f t="shared" ref="NAG53:NAG54" si="4745">NAE53*(1+3.5%)</f>
        <v>2.8246728889652224E+75</v>
      </c>
      <c r="NAI53" s="762">
        <f t="shared" ref="NAI53:NAI54" si="4746">NAG53*(1+3.5%)</f>
        <v>2.923536440079005E+75</v>
      </c>
      <c r="NAK53" s="762">
        <f t="shared" ref="NAK53:NAK54" si="4747">NAI53*(1+3.5%)</f>
        <v>3.0258602154817698E+75</v>
      </c>
      <c r="NAM53" s="762">
        <f t="shared" ref="NAM53:NAM54" si="4748">NAK53*(1+3.5%)</f>
        <v>3.1317653230236315E+75</v>
      </c>
      <c r="NAO53" s="762">
        <f t="shared" ref="NAO53:NAO54" si="4749">NAM53*(1+3.5%)</f>
        <v>3.2413771093294582E+75</v>
      </c>
      <c r="NAQ53" s="762">
        <f t="shared" ref="NAQ53:NAQ54" si="4750">NAO53*(1+3.5%)</f>
        <v>3.354825308155989E+75</v>
      </c>
      <c r="NAS53" s="762">
        <f t="shared" ref="NAS53:NAS54" si="4751">NAQ53*(1+3.5%)</f>
        <v>3.4722441939414482E+75</v>
      </c>
      <c r="NAU53" s="762">
        <f t="shared" ref="NAU53:NAU54" si="4752">NAS53*(1+3.5%)</f>
        <v>3.5937727407293986E+75</v>
      </c>
      <c r="NAW53" s="762">
        <f t="shared" ref="NAW53:NAW54" si="4753">NAU53*(1+3.5%)</f>
        <v>3.719554786654927E+75</v>
      </c>
      <c r="NAY53" s="762">
        <f t="shared" ref="NAY53:NAY54" si="4754">NAW53*(1+3.5%)</f>
        <v>3.8497392041878494E+75</v>
      </c>
      <c r="NBA53" s="762">
        <f t="shared" ref="NBA53:NBA54" si="4755">NAY53*(1+3.5%)</f>
        <v>3.9844800763344234E+75</v>
      </c>
      <c r="NBC53" s="762">
        <f t="shared" ref="NBC53:NBC54" si="4756">NBA53*(1+3.5%)</f>
        <v>4.1239368790061281E+75</v>
      </c>
      <c r="NBE53" s="762">
        <f t="shared" ref="NBE53:NBE54" si="4757">NBC53*(1+3.5%)</f>
        <v>4.2682746697713419E+75</v>
      </c>
      <c r="NBG53" s="762">
        <f t="shared" ref="NBG53:NBG54" si="4758">NBE53*(1+3.5%)</f>
        <v>4.4176642832133385E+75</v>
      </c>
      <c r="NBI53" s="762">
        <f t="shared" ref="NBI53:NBI54" si="4759">NBG53*(1+3.5%)</f>
        <v>4.5722825331258048E+75</v>
      </c>
      <c r="NBK53" s="762">
        <f t="shared" ref="NBK53:NBK54" si="4760">NBI53*(1+3.5%)</f>
        <v>4.7323124217852074E+75</v>
      </c>
      <c r="NBM53" s="762">
        <f t="shared" ref="NBM53:NBM54" si="4761">NBK53*(1+3.5%)</f>
        <v>4.897943356547689E+75</v>
      </c>
      <c r="NBO53" s="762">
        <f t="shared" ref="NBO53:NBO54" si="4762">NBM53*(1+3.5%)</f>
        <v>5.0693713740268579E+75</v>
      </c>
      <c r="NBQ53" s="762">
        <f t="shared" ref="NBQ53:NBQ54" si="4763">NBO53*(1+3.5%)</f>
        <v>5.2467993721177976E+75</v>
      </c>
      <c r="NBS53" s="762">
        <f t="shared" ref="NBS53:NBS54" si="4764">NBQ53*(1+3.5%)</f>
        <v>5.4304373501419204E+75</v>
      </c>
      <c r="NBU53" s="762">
        <f t="shared" ref="NBU53:NBU54" si="4765">NBS53*(1+3.5%)</f>
        <v>5.6205026573968871E+75</v>
      </c>
      <c r="NBW53" s="762">
        <f t="shared" ref="NBW53:NBW54" si="4766">NBU53*(1+3.5%)</f>
        <v>5.8172202504057775E+75</v>
      </c>
      <c r="NBY53" s="762">
        <f t="shared" ref="NBY53:NBY54" si="4767">NBW53*(1+3.5%)</f>
        <v>6.0208229591699793E+75</v>
      </c>
      <c r="NCA53" s="762">
        <f t="shared" ref="NCA53:NCA54" si="4768">NBY53*(1+3.5%)</f>
        <v>6.2315517627409282E+75</v>
      </c>
      <c r="NCC53" s="762">
        <f t="shared" ref="NCC53:NCC54" si="4769">NCA53*(1+3.5%)</f>
        <v>6.4496560744368605E+75</v>
      </c>
      <c r="NCE53" s="762">
        <f t="shared" ref="NCE53:NCE54" si="4770">NCC53*(1+3.5%)</f>
        <v>6.6753940370421502E+75</v>
      </c>
      <c r="NCG53" s="762">
        <f t="shared" ref="NCG53:NCG54" si="4771">NCE53*(1+3.5%)</f>
        <v>6.9090328283386253E+75</v>
      </c>
      <c r="NCI53" s="762">
        <f t="shared" ref="NCI53:NCI54" si="4772">NCG53*(1+3.5%)</f>
        <v>7.1508489773304763E+75</v>
      </c>
      <c r="NCK53" s="762">
        <f t="shared" ref="NCK53:NCK54" si="4773">NCI53*(1+3.5%)</f>
        <v>7.401128691537043E+75</v>
      </c>
      <c r="NCM53" s="762">
        <f t="shared" ref="NCM53:NCM54" si="4774">NCK53*(1+3.5%)</f>
        <v>7.6601681957408394E+75</v>
      </c>
      <c r="NCO53" s="762">
        <f t="shared" ref="NCO53:NCO54" si="4775">NCM53*(1+3.5%)</f>
        <v>7.9282740825917681E+75</v>
      </c>
      <c r="NCQ53" s="762">
        <f t="shared" ref="NCQ53:NCQ54" si="4776">NCO53*(1+3.5%)</f>
        <v>8.2057636754824786E+75</v>
      </c>
      <c r="NCS53" s="762">
        <f t="shared" ref="NCS53:NCS54" si="4777">NCQ53*(1+3.5%)</f>
        <v>8.4929654041243652E+75</v>
      </c>
      <c r="NCU53" s="762">
        <f t="shared" ref="NCU53:NCU54" si="4778">NCS53*(1+3.5%)</f>
        <v>8.7902191932687177E+75</v>
      </c>
      <c r="NCW53" s="762">
        <f t="shared" ref="NCW53:NCW54" si="4779">NCU53*(1+3.5%)</f>
        <v>9.0978768650331226E+75</v>
      </c>
      <c r="NCY53" s="762">
        <f t="shared" ref="NCY53:NCY54" si="4780">NCW53*(1+3.5%)</f>
        <v>9.4163025553092804E+75</v>
      </c>
      <c r="NDA53" s="762">
        <f t="shared" ref="NDA53:NDA54" si="4781">NCY53*(1+3.5%)</f>
        <v>9.7458731447451036E+75</v>
      </c>
      <c r="NDC53" s="762">
        <f t="shared" ref="NDC53:NDC54" si="4782">NDA53*(1+3.5%)</f>
        <v>1.0086978704811181E+76</v>
      </c>
      <c r="NDE53" s="762">
        <f t="shared" ref="NDE53:NDE54" si="4783">NDC53*(1+3.5%)</f>
        <v>1.0440022959479571E+76</v>
      </c>
      <c r="NDG53" s="762">
        <f t="shared" ref="NDG53:NDG54" si="4784">NDE53*(1+3.5%)</f>
        <v>1.0805423763061355E+76</v>
      </c>
      <c r="NDI53" s="762">
        <f t="shared" ref="NDI53:NDI54" si="4785">NDG53*(1+3.5%)</f>
        <v>1.1183613594768502E+76</v>
      </c>
      <c r="NDK53" s="762">
        <f t="shared" ref="NDK53:NDK54" si="4786">NDI53*(1+3.5%)</f>
        <v>1.1575040070585398E+76</v>
      </c>
      <c r="NDM53" s="762">
        <f t="shared" ref="NDM53:NDM54" si="4787">NDK53*(1+3.5%)</f>
        <v>1.1980166473055886E+76</v>
      </c>
      <c r="NDO53" s="762">
        <f t="shared" ref="NDO53:NDO54" si="4788">NDM53*(1+3.5%)</f>
        <v>1.2399472299612842E+76</v>
      </c>
      <c r="NDQ53" s="762">
        <f t="shared" ref="NDQ53:NDQ54" si="4789">NDO53*(1+3.5%)</f>
        <v>1.2833453830099291E+76</v>
      </c>
      <c r="NDS53" s="762">
        <f t="shared" ref="NDS53:NDS54" si="4790">NDQ53*(1+3.5%)</f>
        <v>1.3282624714152766E+76</v>
      </c>
      <c r="NDU53" s="762">
        <f t="shared" ref="NDU53:NDU54" si="4791">NDS53*(1+3.5%)</f>
        <v>1.3747516579148112E+76</v>
      </c>
      <c r="NDW53" s="762">
        <f t="shared" ref="NDW53:NDW54" si="4792">NDU53*(1+3.5%)</f>
        <v>1.4228679659418294E+76</v>
      </c>
      <c r="NDY53" s="762">
        <f t="shared" ref="NDY53:NDY54" si="4793">NDW53*(1+3.5%)</f>
        <v>1.4726683447497932E+76</v>
      </c>
      <c r="NEA53" s="762">
        <f t="shared" ref="NEA53:NEA54" si="4794">NDY53*(1+3.5%)</f>
        <v>1.5242117368160357E+76</v>
      </c>
      <c r="NEC53" s="762">
        <f t="shared" ref="NEC53:NEC54" si="4795">NEA53*(1+3.5%)</f>
        <v>1.5775591476045968E+76</v>
      </c>
      <c r="NEE53" s="762">
        <f t="shared" ref="NEE53:NEE54" si="4796">NEC53*(1+3.5%)</f>
        <v>1.6327737177707575E+76</v>
      </c>
      <c r="NEG53" s="762">
        <f t="shared" ref="NEG53:NEG54" si="4797">NEE53*(1+3.5%)</f>
        <v>1.6899207978927339E+76</v>
      </c>
      <c r="NEI53" s="762">
        <f t="shared" ref="NEI53:NEI54" si="4798">NEG53*(1+3.5%)</f>
        <v>1.7490680258189796E+76</v>
      </c>
      <c r="NEK53" s="762">
        <f t="shared" ref="NEK53:NEK54" si="4799">NEI53*(1+3.5%)</f>
        <v>1.8102854067226436E+76</v>
      </c>
      <c r="NEM53" s="762">
        <f t="shared" ref="NEM53:NEM54" si="4800">NEK53*(1+3.5%)</f>
        <v>1.873645395957936E+76</v>
      </c>
      <c r="NEO53" s="762">
        <f t="shared" ref="NEO53:NEO54" si="4801">NEM53*(1+3.5%)</f>
        <v>1.9392229848164636E+76</v>
      </c>
      <c r="NEQ53" s="762">
        <f t="shared" ref="NEQ53:NEQ54" si="4802">NEO53*(1+3.5%)</f>
        <v>2.0070957892850396E+76</v>
      </c>
      <c r="NES53" s="762">
        <f t="shared" ref="NES53:NES54" si="4803">NEQ53*(1+3.5%)</f>
        <v>2.0773441419100158E+76</v>
      </c>
      <c r="NEU53" s="762">
        <f t="shared" ref="NEU53:NEU54" si="4804">NES53*(1+3.5%)</f>
        <v>2.150051186876866E+76</v>
      </c>
      <c r="NEW53" s="762">
        <f t="shared" ref="NEW53:NEW54" si="4805">NEU53*(1+3.5%)</f>
        <v>2.2253029784175561E+76</v>
      </c>
      <c r="NEY53" s="762">
        <f t="shared" ref="NEY53:NEY54" si="4806">NEW53*(1+3.5%)</f>
        <v>2.3031885826621705E+76</v>
      </c>
      <c r="NFA53" s="762">
        <f t="shared" ref="NFA53:NFA54" si="4807">NEY53*(1+3.5%)</f>
        <v>2.3838001830553462E+76</v>
      </c>
      <c r="NFC53" s="762">
        <f t="shared" ref="NFC53:NFC54" si="4808">NFA53*(1+3.5%)</f>
        <v>2.4672331894622833E+76</v>
      </c>
      <c r="NFE53" s="762">
        <f t="shared" ref="NFE53:NFE54" si="4809">NFC53*(1+3.5%)</f>
        <v>2.5535863510934631E+76</v>
      </c>
      <c r="NFG53" s="762">
        <f t="shared" ref="NFG53:NFG54" si="4810">NFE53*(1+3.5%)</f>
        <v>2.6429618733817342E+76</v>
      </c>
      <c r="NFI53" s="762">
        <f t="shared" ref="NFI53:NFI54" si="4811">NFG53*(1+3.5%)</f>
        <v>2.7354655389500945E+76</v>
      </c>
      <c r="NFK53" s="762">
        <f t="shared" ref="NFK53:NFK54" si="4812">NFI53*(1+3.5%)</f>
        <v>2.8312068328133477E+76</v>
      </c>
      <c r="NFM53" s="762">
        <f t="shared" ref="NFM53:NFM54" si="4813">NFK53*(1+3.5%)</f>
        <v>2.9302990719618144E+76</v>
      </c>
      <c r="NFO53" s="762">
        <f t="shared" ref="NFO53:NFO54" si="4814">NFM53*(1+3.5%)</f>
        <v>3.0328595394804778E+76</v>
      </c>
      <c r="NFQ53" s="762">
        <f t="shared" ref="NFQ53:NFQ54" si="4815">NFO53*(1+3.5%)</f>
        <v>3.139009623362294E+76</v>
      </c>
      <c r="NFS53" s="762">
        <f t="shared" ref="NFS53:NFS54" si="4816">NFQ53*(1+3.5%)</f>
        <v>3.2488749601799742E+76</v>
      </c>
      <c r="NFU53" s="762">
        <f t="shared" ref="NFU53:NFU54" si="4817">NFS53*(1+3.5%)</f>
        <v>3.3625855837862731E+76</v>
      </c>
      <c r="NFW53" s="762">
        <f t="shared" ref="NFW53:NFW54" si="4818">NFU53*(1+3.5%)</f>
        <v>3.4802760792187927E+76</v>
      </c>
      <c r="NFY53" s="762">
        <f t="shared" ref="NFY53:NFY54" si="4819">NFW53*(1+3.5%)</f>
        <v>3.60208574199145E+76</v>
      </c>
      <c r="NGA53" s="762">
        <f t="shared" ref="NGA53:NGA54" si="4820">NFY53*(1+3.5%)</f>
        <v>3.7281587429611504E+76</v>
      </c>
      <c r="NGC53" s="762">
        <f t="shared" ref="NGC53:NGC54" si="4821">NGA53*(1+3.5%)</f>
        <v>3.8586442989647902E+76</v>
      </c>
      <c r="NGE53" s="762">
        <f t="shared" ref="NGE53:NGE54" si="4822">NGC53*(1+3.5%)</f>
        <v>3.9936968494285573E+76</v>
      </c>
      <c r="NGG53" s="762">
        <f t="shared" ref="NGG53:NGG54" si="4823">NGE53*(1+3.5%)</f>
        <v>4.1334762391585566E+76</v>
      </c>
      <c r="NGI53" s="762">
        <f t="shared" ref="NGI53:NGI54" si="4824">NGG53*(1+3.5%)</f>
        <v>4.2781479075291058E+76</v>
      </c>
      <c r="NGK53" s="762">
        <f t="shared" ref="NGK53:NGK54" si="4825">NGI53*(1+3.5%)</f>
        <v>4.4278830842926239E+76</v>
      </c>
      <c r="NGM53" s="762">
        <f t="shared" ref="NGM53:NGM54" si="4826">NGK53*(1+3.5%)</f>
        <v>4.5828589922428656E+76</v>
      </c>
      <c r="NGO53" s="762">
        <f t="shared" ref="NGO53:NGO54" si="4827">NGM53*(1+3.5%)</f>
        <v>4.7432590569713657E+76</v>
      </c>
      <c r="NGQ53" s="762">
        <f t="shared" ref="NGQ53:NGQ54" si="4828">NGO53*(1+3.5%)</f>
        <v>4.9092731239653629E+76</v>
      </c>
      <c r="NGS53" s="762">
        <f t="shared" ref="NGS53:NGS54" si="4829">NGQ53*(1+3.5%)</f>
        <v>5.0810976833041503E+76</v>
      </c>
      <c r="NGU53" s="762">
        <f t="shared" ref="NGU53:NGU54" si="4830">NGS53*(1+3.5%)</f>
        <v>5.2589361022197951E+76</v>
      </c>
      <c r="NGW53" s="762">
        <f t="shared" ref="NGW53:NGW54" si="4831">NGU53*(1+3.5%)</f>
        <v>5.4429988657974877E+76</v>
      </c>
      <c r="NGY53" s="762">
        <f t="shared" ref="NGY53:NGY54" si="4832">NGW53*(1+3.5%)</f>
        <v>5.6335038261003991E+76</v>
      </c>
      <c r="NHA53" s="762">
        <f t="shared" ref="NHA53:NHA54" si="4833">NGY53*(1+3.5%)</f>
        <v>5.8306764600139125E+76</v>
      </c>
      <c r="NHC53" s="762">
        <f t="shared" ref="NHC53:NHC54" si="4834">NHA53*(1+3.5%)</f>
        <v>6.0347501361143994E+76</v>
      </c>
      <c r="NHE53" s="762">
        <f t="shared" ref="NHE53:NHE54" si="4835">NHC53*(1+3.5%)</f>
        <v>6.2459663908784034E+76</v>
      </c>
      <c r="NHG53" s="762">
        <f t="shared" ref="NHG53:NHG54" si="4836">NHE53*(1+3.5%)</f>
        <v>6.464575214559147E+76</v>
      </c>
      <c r="NHI53" s="762">
        <f t="shared" ref="NHI53:NHI54" si="4837">NHG53*(1+3.5%)</f>
        <v>6.6908353470687163E+76</v>
      </c>
      <c r="NHK53" s="762">
        <f t="shared" ref="NHK53:NHK54" si="4838">NHI53*(1+3.5%)</f>
        <v>6.9250145842161212E+76</v>
      </c>
      <c r="NHM53" s="762">
        <f t="shared" ref="NHM53:NHM54" si="4839">NHK53*(1+3.5%)</f>
        <v>7.1673900946636852E+76</v>
      </c>
      <c r="NHO53" s="762">
        <f t="shared" ref="NHO53:NHO54" si="4840">NHM53*(1+3.5%)</f>
        <v>7.418248747976913E+76</v>
      </c>
      <c r="NHQ53" s="762">
        <f t="shared" ref="NHQ53:NHQ54" si="4841">NHO53*(1+3.5%)</f>
        <v>7.6778874541561044E+76</v>
      </c>
      <c r="NHS53" s="762">
        <f t="shared" ref="NHS53:NHS54" si="4842">NHQ53*(1+3.5%)</f>
        <v>7.9466135150515678E+76</v>
      </c>
      <c r="NHU53" s="762">
        <f t="shared" ref="NHU53:NHU54" si="4843">NHS53*(1+3.5%)</f>
        <v>8.2247449880783716E+76</v>
      </c>
      <c r="NHW53" s="762">
        <f t="shared" ref="NHW53:NHW54" si="4844">NHU53*(1+3.5%)</f>
        <v>8.5126110626611138E+76</v>
      </c>
      <c r="NHY53" s="762">
        <f t="shared" ref="NHY53:NHY54" si="4845">NHW53*(1+3.5%)</f>
        <v>8.8105524498542519E+76</v>
      </c>
      <c r="NIA53" s="762">
        <f t="shared" ref="NIA53:NIA54" si="4846">NHY53*(1+3.5%)</f>
        <v>9.1189217855991499E+76</v>
      </c>
      <c r="NIC53" s="762">
        <f t="shared" ref="NIC53:NIC54" si="4847">NIA53*(1+3.5%)</f>
        <v>9.438084048095119E+76</v>
      </c>
      <c r="NIE53" s="762">
        <f t="shared" ref="NIE53:NIE54" si="4848">NIC53*(1+3.5%)</f>
        <v>9.7684169897784477E+76</v>
      </c>
      <c r="NIG53" s="762">
        <f t="shared" ref="NIG53:NIG54" si="4849">NIE53*(1+3.5%)</f>
        <v>1.0110311584420693E+77</v>
      </c>
      <c r="NII53" s="762">
        <f t="shared" ref="NII53:NII54" si="4850">NIG53*(1+3.5%)</f>
        <v>1.0464172489875416E+77</v>
      </c>
      <c r="NIK53" s="762">
        <f t="shared" ref="NIK53:NIK54" si="4851">NII53*(1+3.5%)</f>
        <v>1.0830418527021054E+77</v>
      </c>
      <c r="NIM53" s="762">
        <f t="shared" ref="NIM53:NIM54" si="4852">NIK53*(1+3.5%)</f>
        <v>1.1209483175466791E+77</v>
      </c>
      <c r="NIO53" s="762">
        <f t="shared" ref="NIO53:NIO54" si="4853">NIM53*(1+3.5%)</f>
        <v>1.1601815086608126E+77</v>
      </c>
      <c r="NIQ53" s="762">
        <f t="shared" ref="NIQ53:NIQ54" si="4854">NIO53*(1+3.5%)</f>
        <v>1.2007878614639411E+77</v>
      </c>
      <c r="NIS53" s="762">
        <f t="shared" ref="NIS53:NIS54" si="4855">NIQ53*(1+3.5%)</f>
        <v>1.2428154366151788E+77</v>
      </c>
      <c r="NIU53" s="762">
        <f t="shared" ref="NIU53:NIU54" si="4856">NIS53*(1+3.5%)</f>
        <v>1.2863139768967101E+77</v>
      </c>
      <c r="NIW53" s="762">
        <f t="shared" ref="NIW53:NIW54" si="4857">NIU53*(1+3.5%)</f>
        <v>1.3313349660880947E+77</v>
      </c>
      <c r="NIY53" s="762">
        <f t="shared" ref="NIY53:NIY54" si="4858">NIW53*(1+3.5%)</f>
        <v>1.3779316899011779E+77</v>
      </c>
      <c r="NJA53" s="762">
        <f t="shared" ref="NJA53:NJA54" si="4859">NIY53*(1+3.5%)</f>
        <v>1.4261592990477191E+77</v>
      </c>
      <c r="NJC53" s="762">
        <f t="shared" ref="NJC53:NJC54" si="4860">NJA53*(1+3.5%)</f>
        <v>1.4760748745143891E+77</v>
      </c>
      <c r="NJE53" s="762">
        <f t="shared" ref="NJE53:NJE54" si="4861">NJC53*(1+3.5%)</f>
        <v>1.5277374951223928E+77</v>
      </c>
      <c r="NJG53" s="762">
        <f t="shared" ref="NJG53:NJG54" si="4862">NJE53*(1+3.5%)</f>
        <v>1.5812083074516763E+77</v>
      </c>
      <c r="NJI53" s="762">
        <f t="shared" ref="NJI53:NJI54" si="4863">NJG53*(1+3.5%)</f>
        <v>1.636550598212485E+77</v>
      </c>
      <c r="NJK53" s="762">
        <f t="shared" ref="NJK53:NJK54" si="4864">NJI53*(1+3.5%)</f>
        <v>1.6938298691499219E+77</v>
      </c>
      <c r="NJM53" s="762">
        <f t="shared" ref="NJM53:NJM54" si="4865">NJK53*(1+3.5%)</f>
        <v>1.7531139145701689E+77</v>
      </c>
      <c r="NJO53" s="762">
        <f t="shared" ref="NJO53:NJO54" si="4866">NJM53*(1+3.5%)</f>
        <v>1.8144729015801247E+77</v>
      </c>
      <c r="NJQ53" s="762">
        <f t="shared" ref="NJQ53:NJQ54" si="4867">NJO53*(1+3.5%)</f>
        <v>1.877979453135429E+77</v>
      </c>
      <c r="NJS53" s="762">
        <f t="shared" ref="NJS53:NJS54" si="4868">NJQ53*(1+3.5%)</f>
        <v>1.9437087339951688E+77</v>
      </c>
      <c r="NJU53" s="762">
        <f t="shared" ref="NJU53:NJU54" si="4869">NJS53*(1+3.5%)</f>
        <v>2.0117385396849997E+77</v>
      </c>
      <c r="NJW53" s="762">
        <f t="shared" ref="NJW53:NJW54" si="4870">NJU53*(1+3.5%)</f>
        <v>2.0821493885739745E+77</v>
      </c>
      <c r="NJY53" s="762">
        <f t="shared" ref="NJY53:NJY54" si="4871">NJW53*(1+3.5%)</f>
        <v>2.1550246171740634E+77</v>
      </c>
      <c r="NKA53" s="762">
        <f t="shared" ref="NKA53:NKA54" si="4872">NJY53*(1+3.5%)</f>
        <v>2.2304504787751553E+77</v>
      </c>
      <c r="NKC53" s="762">
        <f t="shared" ref="NKC53:NKC54" si="4873">NKA53*(1+3.5%)</f>
        <v>2.3085162455322856E+77</v>
      </c>
      <c r="NKE53" s="762">
        <f t="shared" ref="NKE53:NKE54" si="4874">NKC53*(1+3.5%)</f>
        <v>2.3893143141259156E+77</v>
      </c>
      <c r="NKG53" s="762">
        <f t="shared" ref="NKG53:NKG54" si="4875">NKE53*(1+3.5%)</f>
        <v>2.4729403151203223E+77</v>
      </c>
      <c r="NKI53" s="762">
        <f t="shared" ref="NKI53:NKI54" si="4876">NKG53*(1+3.5%)</f>
        <v>2.5594932261495336E+77</v>
      </c>
      <c r="NKK53" s="762">
        <f t="shared" ref="NKK53:NKK54" si="4877">NKI53*(1+3.5%)</f>
        <v>2.6490754890647669E+77</v>
      </c>
      <c r="NKM53" s="762">
        <f t="shared" ref="NKM53:NKM54" si="4878">NKK53*(1+3.5%)</f>
        <v>2.7417931311820334E+77</v>
      </c>
      <c r="NKO53" s="762">
        <f t="shared" ref="NKO53:NKO54" si="4879">NKM53*(1+3.5%)</f>
        <v>2.8377558907734041E+77</v>
      </c>
      <c r="NKQ53" s="762">
        <f t="shared" ref="NKQ53:NKQ54" si="4880">NKO53*(1+3.5%)</f>
        <v>2.937077346950473E+77</v>
      </c>
      <c r="NKS53" s="762">
        <f t="shared" ref="NKS53:NKS54" si="4881">NKQ53*(1+3.5%)</f>
        <v>3.0398750540937393E+77</v>
      </c>
      <c r="NKU53" s="762">
        <f t="shared" ref="NKU53:NKU54" si="4882">NKS53*(1+3.5%)</f>
        <v>3.1462706809870199E+77</v>
      </c>
      <c r="NKW53" s="762">
        <f t="shared" ref="NKW53:NKW54" si="4883">NKU53*(1+3.5%)</f>
        <v>3.2563901548215653E+77</v>
      </c>
      <c r="NKY53" s="762">
        <f t="shared" ref="NKY53:NKY54" si="4884">NKW53*(1+3.5%)</f>
        <v>3.3703638102403201E+77</v>
      </c>
      <c r="NLA53" s="762">
        <f t="shared" ref="NLA53:NLA54" si="4885">NKY53*(1+3.5%)</f>
        <v>3.488326543598731E+77</v>
      </c>
      <c r="NLC53" s="762">
        <f t="shared" ref="NLC53:NLC54" si="4886">NLA53*(1+3.5%)</f>
        <v>3.6104179726246863E+77</v>
      </c>
      <c r="NLE53" s="762">
        <f t="shared" ref="NLE53:NLE54" si="4887">NLC53*(1+3.5%)</f>
        <v>3.7367826016665501E+77</v>
      </c>
      <c r="NLG53" s="762">
        <f t="shared" ref="NLG53:NLG54" si="4888">NLE53*(1+3.5%)</f>
        <v>3.8675699927248791E+77</v>
      </c>
      <c r="NLI53" s="762">
        <f t="shared" ref="NLI53:NLI54" si="4889">NLG53*(1+3.5%)</f>
        <v>4.0029349424702495E+77</v>
      </c>
      <c r="NLK53" s="762">
        <f t="shared" ref="NLK53:NLK54" si="4890">NLI53*(1+3.5%)</f>
        <v>4.1430376654567079E+77</v>
      </c>
      <c r="NLM53" s="762">
        <f t="shared" ref="NLM53:NLM54" si="4891">NLK53*(1+3.5%)</f>
        <v>4.2880439837476922E+77</v>
      </c>
      <c r="NLO53" s="762">
        <f t="shared" ref="NLO53:NLO54" si="4892">NLM53*(1+3.5%)</f>
        <v>4.4381255231788613E+77</v>
      </c>
      <c r="NLQ53" s="762">
        <f t="shared" ref="NLQ53:NLQ54" si="4893">NLO53*(1+3.5%)</f>
        <v>4.593459916490121E+77</v>
      </c>
      <c r="NLS53" s="762">
        <f t="shared" ref="NLS53:NLS54" si="4894">NLQ53*(1+3.5%)</f>
        <v>4.7542310135672749E+77</v>
      </c>
      <c r="NLU53" s="762">
        <f t="shared" ref="NLU53:NLU54" si="4895">NLS53*(1+3.5%)</f>
        <v>4.9206290990421295E+77</v>
      </c>
      <c r="NLW53" s="762">
        <f t="shared" ref="NLW53:NLW54" si="4896">NLU53*(1+3.5%)</f>
        <v>5.0928511175086038E+77</v>
      </c>
      <c r="NLY53" s="762">
        <f t="shared" ref="NLY53:NLY54" si="4897">NLW53*(1+3.5%)</f>
        <v>5.2711009066214047E+77</v>
      </c>
      <c r="NMA53" s="762">
        <f t="shared" ref="NMA53:NMA54" si="4898">NLY53*(1+3.5%)</f>
        <v>5.4555894383531538E+77</v>
      </c>
      <c r="NMC53" s="762">
        <f t="shared" ref="NMC53:NMC54" si="4899">NMA53*(1+3.5%)</f>
        <v>5.6465350686955137E+77</v>
      </c>
      <c r="NME53" s="762">
        <f t="shared" ref="NME53:NME54" si="4900">NMC53*(1+3.5%)</f>
        <v>5.8441637960998562E+77</v>
      </c>
      <c r="NMG53" s="762">
        <f t="shared" ref="NMG53:NMG54" si="4901">NME53*(1+3.5%)</f>
        <v>6.0487095289633505E+77</v>
      </c>
      <c r="NMI53" s="762">
        <f t="shared" ref="NMI53:NMI54" si="4902">NMG53*(1+3.5%)</f>
        <v>6.2604143624770672E+77</v>
      </c>
      <c r="NMK53" s="762">
        <f t="shared" ref="NMK53:NMK54" si="4903">NMI53*(1+3.5%)</f>
        <v>6.4795288651637643E+77</v>
      </c>
      <c r="NMM53" s="762">
        <f t="shared" ref="NMM53:NMM54" si="4904">NMK53*(1+3.5%)</f>
        <v>6.7063123754444953E+77</v>
      </c>
      <c r="NMO53" s="762">
        <f t="shared" ref="NMO53:NMO54" si="4905">NMM53*(1+3.5%)</f>
        <v>6.9410333085850519E+77</v>
      </c>
      <c r="NMQ53" s="762">
        <f t="shared" ref="NMQ53:NMQ54" si="4906">NMO53*(1+3.5%)</f>
        <v>7.1839694743855279E+77</v>
      </c>
      <c r="NMS53" s="762">
        <f t="shared" ref="NMS53:NMS54" si="4907">NMQ53*(1+3.5%)</f>
        <v>7.4354084059890208E+77</v>
      </c>
      <c r="NMU53" s="762">
        <f t="shared" ref="NMU53:NMU54" si="4908">NMS53*(1+3.5%)</f>
        <v>7.6956477001986357E+77</v>
      </c>
      <c r="NMW53" s="762">
        <f t="shared" ref="NMW53:NMW54" si="4909">NMU53*(1+3.5%)</f>
        <v>7.9649953697055874E+77</v>
      </c>
      <c r="NMY53" s="762">
        <f t="shared" ref="NMY53:NMY54" si="4910">NMW53*(1+3.5%)</f>
        <v>8.2437702076452821E+77</v>
      </c>
      <c r="NNA53" s="762">
        <f t="shared" ref="NNA53:NNA54" si="4911">NMY53*(1+3.5%)</f>
        <v>8.5323021649128662E+77</v>
      </c>
      <c r="NNC53" s="762">
        <f t="shared" ref="NNC53:NNC54" si="4912">NNA53*(1+3.5%)</f>
        <v>8.8309327406848158E+77</v>
      </c>
      <c r="NNE53" s="762">
        <f t="shared" ref="NNE53:NNE54" si="4913">NNC53*(1+3.5%)</f>
        <v>9.1400153866087838E+77</v>
      </c>
      <c r="NNG53" s="762">
        <f t="shared" ref="NNG53:NNG54" si="4914">NNE53*(1+3.5%)</f>
        <v>9.4599159251400902E+77</v>
      </c>
      <c r="NNI53" s="762">
        <f t="shared" ref="NNI53:NNI54" si="4915">NNG53*(1+3.5%)</f>
        <v>9.7910129825199921E+77</v>
      </c>
      <c r="NNK53" s="762">
        <f t="shared" ref="NNK53:NNK54" si="4916">NNI53*(1+3.5%)</f>
        <v>1.0133698436908192E+78</v>
      </c>
      <c r="NNM53" s="762">
        <f t="shared" ref="NNM53:NNM54" si="4917">NNK53*(1+3.5%)</f>
        <v>1.0488377882199978E+78</v>
      </c>
      <c r="NNO53" s="762">
        <f t="shared" ref="NNO53:NNO54" si="4918">NNM53*(1+3.5%)</f>
        <v>1.0855471108076977E+78</v>
      </c>
      <c r="NNQ53" s="762">
        <f t="shared" ref="NNQ53:NNQ54" si="4919">NNO53*(1+3.5%)</f>
        <v>1.123541259685967E+78</v>
      </c>
      <c r="NNS53" s="762">
        <f t="shared" ref="NNS53:NNS54" si="4920">NNQ53*(1+3.5%)</f>
        <v>1.1628652037749757E+78</v>
      </c>
      <c r="NNU53" s="762">
        <f t="shared" ref="NNU53:NNU54" si="4921">NNS53*(1+3.5%)</f>
        <v>1.2035654859070997E+78</v>
      </c>
      <c r="NNW53" s="762">
        <f t="shared" ref="NNW53:NNW54" si="4922">NNU53*(1+3.5%)</f>
        <v>1.2456902779138482E+78</v>
      </c>
      <c r="NNY53" s="762">
        <f t="shared" ref="NNY53:NNY54" si="4923">NNW53*(1+3.5%)</f>
        <v>1.2892894376408329E+78</v>
      </c>
      <c r="NOA53" s="762">
        <f t="shared" ref="NOA53:NOA54" si="4924">NNY53*(1+3.5%)</f>
        <v>1.3344145679582619E+78</v>
      </c>
      <c r="NOC53" s="762">
        <f t="shared" ref="NOC53:NOC54" si="4925">NOA53*(1+3.5%)</f>
        <v>1.381119077836801E+78</v>
      </c>
      <c r="NOE53" s="762">
        <f t="shared" ref="NOE53:NOE54" si="4926">NOC53*(1+3.5%)</f>
        <v>1.4294582455610889E+78</v>
      </c>
      <c r="NOG53" s="762">
        <f t="shared" ref="NOG53:NOG54" si="4927">NOE53*(1+3.5%)</f>
        <v>1.4794892841557268E+78</v>
      </c>
      <c r="NOI53" s="762">
        <f t="shared" ref="NOI53:NOI54" si="4928">NOG53*(1+3.5%)</f>
        <v>1.5312714091011771E+78</v>
      </c>
      <c r="NOK53" s="762">
        <f t="shared" ref="NOK53:NOK54" si="4929">NOI53*(1+3.5%)</f>
        <v>1.5848659084197181E+78</v>
      </c>
      <c r="NOM53" s="762">
        <f t="shared" ref="NOM53:NOM54" si="4930">NOK53*(1+3.5%)</f>
        <v>1.640336215214408E+78</v>
      </c>
      <c r="NOO53" s="762">
        <f t="shared" ref="NOO53:NOO54" si="4931">NOM53*(1+3.5%)</f>
        <v>1.6977479827469121E+78</v>
      </c>
      <c r="NOQ53" s="762">
        <f t="shared" ref="NOQ53:NOQ54" si="4932">NOO53*(1+3.5%)</f>
        <v>1.7571691621430538E+78</v>
      </c>
      <c r="NOS53" s="762">
        <f t="shared" ref="NOS53:NOS54" si="4933">NOQ53*(1+3.5%)</f>
        <v>1.8186700828180604E+78</v>
      </c>
      <c r="NOU53" s="762">
        <f t="shared" ref="NOU53:NOU54" si="4934">NOS53*(1+3.5%)</f>
        <v>1.8823235357166926E+78</v>
      </c>
      <c r="NOW53" s="762">
        <f t="shared" ref="NOW53:NOW54" si="4935">NOU53*(1+3.5%)</f>
        <v>1.9482048594667767E+78</v>
      </c>
      <c r="NOY53" s="762">
        <f t="shared" ref="NOY53:NOY54" si="4936">NOW53*(1+3.5%)</f>
        <v>2.0163920295481136E+78</v>
      </c>
      <c r="NPA53" s="762">
        <f t="shared" ref="NPA53:NPA54" si="4937">NOY53*(1+3.5%)</f>
        <v>2.0869657505822974E+78</v>
      </c>
      <c r="NPC53" s="762">
        <f t="shared" ref="NPC53:NPC54" si="4938">NPA53*(1+3.5%)</f>
        <v>2.1600095518526776E+78</v>
      </c>
      <c r="NPE53" s="762">
        <f t="shared" ref="NPE53:NPE54" si="4939">NPC53*(1+3.5%)</f>
        <v>2.2356098861675213E+78</v>
      </c>
      <c r="NPG53" s="762">
        <f t="shared" ref="NPG53:NPG54" si="4940">NPE53*(1+3.5%)</f>
        <v>2.3138562321833843E+78</v>
      </c>
      <c r="NPI53" s="762">
        <f t="shared" ref="NPI53:NPI54" si="4941">NPG53*(1+3.5%)</f>
        <v>2.3948412003098024E+78</v>
      </c>
      <c r="NPK53" s="762">
        <f t="shared" ref="NPK53:NPK54" si="4942">NPI53*(1+3.5%)</f>
        <v>2.4786606423206452E+78</v>
      </c>
      <c r="NPM53" s="762">
        <f t="shared" ref="NPM53:NPM54" si="4943">NPK53*(1+3.5%)</f>
        <v>2.5654137648018676E+78</v>
      </c>
      <c r="NPO53" s="762">
        <f t="shared" ref="NPO53:NPO54" si="4944">NPM53*(1+3.5%)</f>
        <v>2.6552032465699328E+78</v>
      </c>
      <c r="NPQ53" s="762">
        <f t="shared" ref="NPQ53:NPQ54" si="4945">NPO53*(1+3.5%)</f>
        <v>2.7481353601998802E+78</v>
      </c>
      <c r="NPS53" s="762">
        <f t="shared" ref="NPS53:NPS54" si="4946">NPQ53*(1+3.5%)</f>
        <v>2.8443200978068756E+78</v>
      </c>
      <c r="NPU53" s="762">
        <f t="shared" ref="NPU53:NPU54" si="4947">NPS53*(1+3.5%)</f>
        <v>2.9438713012301159E+78</v>
      </c>
      <c r="NPW53" s="762">
        <f t="shared" ref="NPW53:NPW54" si="4948">NPU53*(1+3.5%)</f>
        <v>3.0469067967731698E+78</v>
      </c>
      <c r="NPY53" s="762">
        <f t="shared" ref="NPY53:NPY54" si="4949">NPW53*(1+3.5%)</f>
        <v>3.1535485346602305E+78</v>
      </c>
      <c r="NQA53" s="762">
        <f t="shared" ref="NQA53:NQA54" si="4950">NPY53*(1+3.5%)</f>
        <v>3.2639227333733384E+78</v>
      </c>
      <c r="NQC53" s="762">
        <f t="shared" ref="NQC53:NQC54" si="4951">NQA53*(1+3.5%)</f>
        <v>3.378160029041405E+78</v>
      </c>
      <c r="NQE53" s="762">
        <f t="shared" ref="NQE53:NQE54" si="4952">NQC53*(1+3.5%)</f>
        <v>3.4963956300578539E+78</v>
      </c>
      <c r="NQG53" s="762">
        <f t="shared" ref="NQG53:NQG54" si="4953">NQE53*(1+3.5%)</f>
        <v>3.6187694771098784E+78</v>
      </c>
      <c r="NQI53" s="762">
        <f t="shared" ref="NQI53:NQI54" si="4954">NQG53*(1+3.5%)</f>
        <v>3.7454264088087236E+78</v>
      </c>
      <c r="NQK53" s="762">
        <f t="shared" ref="NQK53:NQK54" si="4955">NQI53*(1+3.5%)</f>
        <v>3.8765163331170283E+78</v>
      </c>
      <c r="NQM53" s="762">
        <f t="shared" ref="NQM53:NQM54" si="4956">NQK53*(1+3.5%)</f>
        <v>4.0121944047761236E+78</v>
      </c>
      <c r="NQO53" s="762">
        <f t="shared" ref="NQO53:NQO54" si="4957">NQM53*(1+3.5%)</f>
        <v>4.1526212089432878E+78</v>
      </c>
      <c r="NQQ53" s="762">
        <f t="shared" ref="NQQ53:NQQ54" si="4958">NQO53*(1+3.5%)</f>
        <v>4.2979629512563022E+78</v>
      </c>
      <c r="NQS53" s="762">
        <f t="shared" ref="NQS53:NQS54" si="4959">NQQ53*(1+3.5%)</f>
        <v>4.4483916545502725E+78</v>
      </c>
      <c r="NQU53" s="762">
        <f t="shared" ref="NQU53:NQU54" si="4960">NQS53*(1+3.5%)</f>
        <v>4.6040853624595315E+78</v>
      </c>
      <c r="NQW53" s="762">
        <f t="shared" ref="NQW53:NQW54" si="4961">NQU53*(1+3.5%)</f>
        <v>4.765228350145615E+78</v>
      </c>
      <c r="NQY53" s="762">
        <f t="shared" ref="NQY53:NQY54" si="4962">NQW53*(1+3.5%)</f>
        <v>4.9320113424007111E+78</v>
      </c>
      <c r="NRA53" s="762">
        <f t="shared" ref="NRA53:NRA54" si="4963">NQY53*(1+3.5%)</f>
        <v>5.1046317393847359E+78</v>
      </c>
      <c r="NRC53" s="762">
        <f t="shared" ref="NRC53:NRC54" si="4964">NRA53*(1+3.5%)</f>
        <v>5.283293850263201E+78</v>
      </c>
      <c r="NRE53" s="762">
        <f t="shared" ref="NRE53:NRE54" si="4965">NRC53*(1+3.5%)</f>
        <v>5.4682091350224123E+78</v>
      </c>
      <c r="NRG53" s="762">
        <f t="shared" ref="NRG53:NRG54" si="4966">NRE53*(1+3.5%)</f>
        <v>5.659596454748196E+78</v>
      </c>
      <c r="NRI53" s="762">
        <f t="shared" ref="NRI53:NRI54" si="4967">NRG53*(1+3.5%)</f>
        <v>5.8576823306643827E+78</v>
      </c>
      <c r="NRK53" s="762">
        <f t="shared" ref="NRK53:NRK54" si="4968">NRI53*(1+3.5%)</f>
        <v>6.0627012122376355E+78</v>
      </c>
      <c r="NRM53" s="762">
        <f t="shared" ref="NRM53:NRM54" si="4969">NRK53*(1+3.5%)</f>
        <v>6.2748957546659525E+78</v>
      </c>
      <c r="NRO53" s="762">
        <f t="shared" ref="NRO53:NRO54" si="4970">NRM53*(1+3.5%)</f>
        <v>6.4945171060792602E+78</v>
      </c>
      <c r="NRQ53" s="762">
        <f t="shared" ref="NRQ53:NRQ54" si="4971">NRO53*(1+3.5%)</f>
        <v>6.721825204792034E+78</v>
      </c>
      <c r="NRS53" s="762">
        <f t="shared" ref="NRS53:NRS54" si="4972">NRQ53*(1+3.5%)</f>
        <v>6.9570890869597544E+78</v>
      </c>
      <c r="NRU53" s="762">
        <f t="shared" ref="NRU53:NRU54" si="4973">NRS53*(1+3.5%)</f>
        <v>7.2005872050033448E+78</v>
      </c>
      <c r="NRW53" s="762">
        <f t="shared" ref="NRW53:NRW54" si="4974">NRU53*(1+3.5%)</f>
        <v>7.452607757178462E+78</v>
      </c>
      <c r="NRY53" s="762">
        <f t="shared" ref="NRY53:NRY54" si="4975">NRW53*(1+3.5%)</f>
        <v>7.7134490286797077E+78</v>
      </c>
      <c r="NSA53" s="762">
        <f t="shared" ref="NSA53:NSA54" si="4976">NRY53*(1+3.5%)</f>
        <v>7.9834197446834975E+78</v>
      </c>
      <c r="NSC53" s="762">
        <f t="shared" ref="NSC53:NSC54" si="4977">NSA53*(1+3.5%)</f>
        <v>8.2628394357474201E+78</v>
      </c>
      <c r="NSE53" s="762">
        <f t="shared" ref="NSE53:NSE54" si="4978">NSC53*(1+3.5%)</f>
        <v>8.5520388159985787E+78</v>
      </c>
      <c r="NSG53" s="762">
        <f t="shared" ref="NSG53:NSG54" si="4979">NSE53*(1+3.5%)</f>
        <v>8.8513601745585281E+78</v>
      </c>
      <c r="NSI53" s="762">
        <f t="shared" ref="NSI53:NSI54" si="4980">NSG53*(1+3.5%)</f>
        <v>9.161157780668076E+78</v>
      </c>
      <c r="NSK53" s="762">
        <f t="shared" ref="NSK53:NSK54" si="4981">NSI53*(1+3.5%)</f>
        <v>9.4817983029914584E+78</v>
      </c>
      <c r="NSM53" s="762">
        <f t="shared" ref="NSM53:NSM54" si="4982">NSK53*(1+3.5%)</f>
        <v>9.8136612435961579E+78</v>
      </c>
      <c r="NSO53" s="762">
        <f t="shared" ref="NSO53:NSO54" si="4983">NSM53*(1+3.5%)</f>
        <v>1.0157139387122023E+79</v>
      </c>
      <c r="NSQ53" s="762">
        <f t="shared" ref="NSQ53:NSQ54" si="4984">NSO53*(1+3.5%)</f>
        <v>1.0512639265671292E+79</v>
      </c>
      <c r="NSS53" s="762">
        <f t="shared" ref="NSS53:NSS54" si="4985">NSQ53*(1+3.5%)</f>
        <v>1.0880581639969786E+79</v>
      </c>
      <c r="NSU53" s="762">
        <f t="shared" ref="NSU53:NSU54" si="4986">NSS53*(1+3.5%)</f>
        <v>1.1261401997368728E+79</v>
      </c>
      <c r="NSW53" s="762">
        <f t="shared" ref="NSW53:NSW54" si="4987">NSU53*(1+3.5%)</f>
        <v>1.1655551067276632E+79</v>
      </c>
      <c r="NSY53" s="762">
        <f t="shared" ref="NSY53:NSY54" si="4988">NSW53*(1+3.5%)</f>
        <v>1.2063495354631314E+79</v>
      </c>
      <c r="NTA53" s="762">
        <f t="shared" ref="NTA53:NTA54" si="4989">NSY53*(1+3.5%)</f>
        <v>1.2485717692043408E+79</v>
      </c>
      <c r="NTC53" s="762">
        <f t="shared" ref="NTC53:NTC54" si="4990">NTA53*(1+3.5%)</f>
        <v>1.2922717811264926E+79</v>
      </c>
      <c r="NTE53" s="762">
        <f t="shared" ref="NTE53:NTE54" si="4991">NTC53*(1+3.5%)</f>
        <v>1.3375012934659197E+79</v>
      </c>
      <c r="NTG53" s="762">
        <f t="shared" ref="NTG53:NTG54" si="4992">NTE53*(1+3.5%)</f>
        <v>1.3843138387372268E+79</v>
      </c>
      <c r="NTI53" s="762">
        <f t="shared" ref="NTI53:NTI54" si="4993">NTG53*(1+3.5%)</f>
        <v>1.4327648230930296E+79</v>
      </c>
      <c r="NTK53" s="762">
        <f t="shared" ref="NTK53:NTK54" si="4994">NTI53*(1+3.5%)</f>
        <v>1.4829115919012857E+79</v>
      </c>
      <c r="NTM53" s="762">
        <f t="shared" ref="NTM53:NTM54" si="4995">NTK53*(1+3.5%)</f>
        <v>1.5348134976178306E+79</v>
      </c>
      <c r="NTO53" s="762">
        <f t="shared" ref="NTO53:NTO54" si="4996">NTM53*(1+3.5%)</f>
        <v>1.5885319700344545E+79</v>
      </c>
      <c r="NTQ53" s="762">
        <f t="shared" ref="NTQ53:NTQ54" si="4997">NTO53*(1+3.5%)</f>
        <v>1.6441305889856603E+79</v>
      </c>
      <c r="NTS53" s="762">
        <f t="shared" ref="NTS53:NTS54" si="4998">NTQ53*(1+3.5%)</f>
        <v>1.7016751596001584E+79</v>
      </c>
      <c r="NTU53" s="762">
        <f t="shared" ref="NTU53:NTU54" si="4999">NTS53*(1+3.5%)</f>
        <v>1.7612337901861639E+79</v>
      </c>
      <c r="NTW53" s="762">
        <f t="shared" ref="NTW53:NTW54" si="5000">NTU53*(1+3.5%)</f>
        <v>1.8228769728426796E+79</v>
      </c>
      <c r="NTY53" s="762">
        <f t="shared" ref="NTY53:NTY54" si="5001">NTW53*(1+3.5%)</f>
        <v>1.8866776668921734E+79</v>
      </c>
      <c r="NUA53" s="762">
        <f t="shared" ref="NUA53:NUA54" si="5002">NTY53*(1+3.5%)</f>
        <v>1.9527113852333993E+79</v>
      </c>
      <c r="NUC53" s="762">
        <f t="shared" ref="NUC53:NUC54" si="5003">NUA53*(1+3.5%)</f>
        <v>2.0210562837165682E+79</v>
      </c>
      <c r="NUE53" s="762">
        <f t="shared" ref="NUE53:NUE54" si="5004">NUC53*(1+3.5%)</f>
        <v>2.091793253646648E+79</v>
      </c>
      <c r="NUG53" s="762">
        <f t="shared" ref="NUG53:NUG54" si="5005">NUE53*(1+3.5%)</f>
        <v>2.1650060175242805E+79</v>
      </c>
      <c r="NUI53" s="762">
        <f t="shared" ref="NUI53:NUI54" si="5006">NUG53*(1+3.5%)</f>
        <v>2.2407812281376301E+79</v>
      </c>
      <c r="NUK53" s="762">
        <f t="shared" ref="NUK53:NUK54" si="5007">NUI53*(1+3.5%)</f>
        <v>2.319208571122447E+79</v>
      </c>
      <c r="NUM53" s="762">
        <f t="shared" ref="NUM53:NUM54" si="5008">NUK53*(1+3.5%)</f>
        <v>2.4003808711117324E+79</v>
      </c>
      <c r="NUO53" s="762">
        <f t="shared" ref="NUO53:NUO54" si="5009">NUM53*(1+3.5%)</f>
        <v>2.4843942016006429E+79</v>
      </c>
      <c r="NUQ53" s="762">
        <f t="shared" ref="NUQ53:NUQ54" si="5010">NUO53*(1+3.5%)</f>
        <v>2.5713479986566652E+79</v>
      </c>
      <c r="NUS53" s="762">
        <f t="shared" ref="NUS53:NUS54" si="5011">NUQ53*(1+3.5%)</f>
        <v>2.6613451786096484E+79</v>
      </c>
      <c r="NUU53" s="762">
        <f t="shared" ref="NUU53:NUU54" si="5012">NUS53*(1+3.5%)</f>
        <v>2.754492259860986E+79</v>
      </c>
      <c r="NUW53" s="762">
        <f t="shared" ref="NUW53:NUW54" si="5013">NUU53*(1+3.5%)</f>
        <v>2.8508994889561202E+79</v>
      </c>
      <c r="NUY53" s="762">
        <f t="shared" ref="NUY53:NUY54" si="5014">NUW53*(1+3.5%)</f>
        <v>2.950680971069584E+79</v>
      </c>
      <c r="NVA53" s="762">
        <f t="shared" ref="NVA53:NVA54" si="5015">NUY53*(1+3.5%)</f>
        <v>3.0539548050570194E+79</v>
      </c>
      <c r="NVC53" s="762">
        <f t="shared" ref="NVC53:NVC54" si="5016">NVA53*(1+3.5%)</f>
        <v>3.1608432232340148E+79</v>
      </c>
      <c r="NVE53" s="762">
        <f t="shared" ref="NVE53:NVE54" si="5017">NVC53*(1+3.5%)</f>
        <v>3.2714727360472051E+79</v>
      </c>
      <c r="NVG53" s="762">
        <f t="shared" ref="NVG53:NVG54" si="5018">NVE53*(1+3.5%)</f>
        <v>3.3859742818088569E+79</v>
      </c>
      <c r="NVI53" s="762">
        <f t="shared" ref="NVI53:NVI54" si="5019">NVG53*(1+3.5%)</f>
        <v>3.5044833816721665E+79</v>
      </c>
      <c r="NVK53" s="762">
        <f t="shared" ref="NVK53:NVK54" si="5020">NVI53*(1+3.5%)</f>
        <v>3.6271403000306918E+79</v>
      </c>
      <c r="NVM53" s="762">
        <f t="shared" ref="NVM53:NVM54" si="5021">NVK53*(1+3.5%)</f>
        <v>3.754090210531766E+79</v>
      </c>
      <c r="NVO53" s="762">
        <f t="shared" ref="NVO53:NVO54" si="5022">NVM53*(1+3.5%)</f>
        <v>3.8854833679003778E+79</v>
      </c>
      <c r="NVQ53" s="762">
        <f t="shared" ref="NVQ53:NVQ54" si="5023">NVO53*(1+3.5%)</f>
        <v>4.0214752857768907E+79</v>
      </c>
      <c r="NVS53" s="762">
        <f t="shared" ref="NVS53:NVS54" si="5024">NVQ53*(1+3.5%)</f>
        <v>4.1622269207790819E+79</v>
      </c>
      <c r="NVU53" s="762">
        <f t="shared" ref="NVU53:NVU54" si="5025">NVS53*(1+3.5%)</f>
        <v>4.3079048630063493E+79</v>
      </c>
      <c r="NVW53" s="762">
        <f t="shared" ref="NVW53:NVW54" si="5026">NVU53*(1+3.5%)</f>
        <v>4.4586815332115713E+79</v>
      </c>
      <c r="NVY53" s="762">
        <f t="shared" ref="NVY53:NVY54" si="5027">NVW53*(1+3.5%)</f>
        <v>4.6147353868739761E+79</v>
      </c>
      <c r="NWA53" s="762">
        <f t="shared" ref="NWA53:NWA54" si="5028">NVY53*(1+3.5%)</f>
        <v>4.7762511254145648E+79</v>
      </c>
      <c r="NWC53" s="762">
        <f t="shared" ref="NWC53:NWC54" si="5029">NWA53*(1+3.5%)</f>
        <v>4.9434199148040741E+79</v>
      </c>
      <c r="NWE53" s="762">
        <f t="shared" ref="NWE53:NWE54" si="5030">NWC53*(1+3.5%)</f>
        <v>5.1164396118222166E+79</v>
      </c>
      <c r="NWG53" s="762">
        <f t="shared" ref="NWG53:NWG54" si="5031">NWE53*(1+3.5%)</f>
        <v>5.295514998235994E+79</v>
      </c>
      <c r="NWI53" s="762">
        <f t="shared" ref="NWI53:NWI54" si="5032">NWG53*(1+3.5%)</f>
        <v>5.4808580231742532E+79</v>
      </c>
      <c r="NWK53" s="762">
        <f t="shared" ref="NWK53:NWK54" si="5033">NWI53*(1+3.5%)</f>
        <v>5.6726880539853516E+79</v>
      </c>
      <c r="NWM53" s="762">
        <f t="shared" ref="NWM53:NWM54" si="5034">NWK53*(1+3.5%)</f>
        <v>5.8712321358748388E+79</v>
      </c>
      <c r="NWO53" s="762">
        <f t="shared" ref="NWO53:NWO54" si="5035">NWM53*(1+3.5%)</f>
        <v>6.0767252606304571E+79</v>
      </c>
      <c r="NWQ53" s="762">
        <f t="shared" ref="NWQ53:NWQ54" si="5036">NWO53*(1+3.5%)</f>
        <v>6.289410644752522E+79</v>
      </c>
      <c r="NWS53" s="762">
        <f t="shared" ref="NWS53:NWS54" si="5037">NWQ53*(1+3.5%)</f>
        <v>6.5095400173188601E+79</v>
      </c>
      <c r="NWU53" s="762">
        <f t="shared" ref="NWU53:NWU54" si="5038">NWS53*(1+3.5%)</f>
        <v>6.7373739179250192E+79</v>
      </c>
      <c r="NWW53" s="762">
        <f t="shared" ref="NWW53:NWW54" si="5039">NWU53*(1+3.5%)</f>
        <v>6.9731820050523948E+79</v>
      </c>
      <c r="NWY53" s="762">
        <f t="shared" ref="NWY53:NWY54" si="5040">NWW53*(1+3.5%)</f>
        <v>7.2172433752292275E+79</v>
      </c>
      <c r="NXA53" s="762">
        <f t="shared" ref="NXA53:NXA54" si="5041">NWY53*(1+3.5%)</f>
        <v>7.4698468933622496E+79</v>
      </c>
      <c r="NXC53" s="762">
        <f t="shared" ref="NXC53:NXC54" si="5042">NXA53*(1+3.5%)</f>
        <v>7.7312915346299272E+79</v>
      </c>
      <c r="NXE53" s="762">
        <f t="shared" ref="NXE53:NXE54" si="5043">NXC53*(1+3.5%)</f>
        <v>8.0018867383419738E+79</v>
      </c>
      <c r="NXG53" s="762">
        <f t="shared" ref="NXG53:NXG54" si="5044">NXE53*(1+3.5%)</f>
        <v>8.2819527741839419E+79</v>
      </c>
      <c r="NXI53" s="762">
        <f t="shared" ref="NXI53:NXI54" si="5045">NXG53*(1+3.5%)</f>
        <v>8.5718211212803794E+79</v>
      </c>
      <c r="NXK53" s="762">
        <f t="shared" ref="NXK53:NXK54" si="5046">NXI53*(1+3.5%)</f>
        <v>8.8718348605251924E+79</v>
      </c>
      <c r="NXM53" s="762">
        <f t="shared" ref="NXM53:NXM54" si="5047">NXK53*(1+3.5%)</f>
        <v>9.182349080643574E+79</v>
      </c>
      <c r="NXO53" s="762">
        <f t="shared" ref="NXO53:NXO54" si="5048">NXM53*(1+3.5%)</f>
        <v>9.5037312984660984E+79</v>
      </c>
      <c r="NXQ53" s="762">
        <f t="shared" ref="NXQ53:NXQ54" si="5049">NXO53*(1+3.5%)</f>
        <v>9.8363618939124116E+79</v>
      </c>
      <c r="NXS53" s="762">
        <f t="shared" ref="NXS53:NXS54" si="5050">NXQ53*(1+3.5%)</f>
        <v>1.0180634560199346E+80</v>
      </c>
      <c r="NXU53" s="762">
        <f t="shared" ref="NXU53:NXU54" si="5051">NXS53*(1+3.5%)</f>
        <v>1.0536956769806321E+80</v>
      </c>
      <c r="NXW53" s="762">
        <f t="shared" ref="NXW53:NXW54" si="5052">NXU53*(1+3.5%)</f>
        <v>1.0905750256749541E+80</v>
      </c>
      <c r="NXY53" s="762">
        <f t="shared" ref="NXY53:NXY54" si="5053">NXW53*(1+3.5%)</f>
        <v>1.1287451515735775E+80</v>
      </c>
      <c r="NYA53" s="762">
        <f t="shared" ref="NYA53:NYA54" si="5054">NXY53*(1+3.5%)</f>
        <v>1.1682512318786526E+80</v>
      </c>
      <c r="NYC53" s="762">
        <f t="shared" ref="NYC53:NYC54" si="5055">NYA53*(1+3.5%)</f>
        <v>1.2091400249944054E+80</v>
      </c>
      <c r="NYE53" s="762">
        <f t="shared" ref="NYE53:NYE54" si="5056">NYC53*(1+3.5%)</f>
        <v>1.2514599258692096E+80</v>
      </c>
      <c r="NYG53" s="762">
        <f t="shared" ref="NYG53:NYG54" si="5057">NYE53*(1+3.5%)</f>
        <v>1.2952610232746317E+80</v>
      </c>
      <c r="NYI53" s="762">
        <f t="shared" ref="NYI53:NYI54" si="5058">NYG53*(1+3.5%)</f>
        <v>1.3405951590892438E+80</v>
      </c>
      <c r="NYK53" s="762">
        <f t="shared" ref="NYK53:NYK54" si="5059">NYI53*(1+3.5%)</f>
        <v>1.3875159896573672E+80</v>
      </c>
      <c r="NYM53" s="762">
        <f t="shared" ref="NYM53:NYM54" si="5060">NYK53*(1+3.5%)</f>
        <v>1.4360790492953749E+80</v>
      </c>
      <c r="NYO53" s="762">
        <f t="shared" ref="NYO53:NYO54" si="5061">NYM53*(1+3.5%)</f>
        <v>1.4863418160207128E+80</v>
      </c>
      <c r="NYQ53" s="762">
        <f t="shared" ref="NYQ53:NYQ54" si="5062">NYO53*(1+3.5%)</f>
        <v>1.5383637795814376E+80</v>
      </c>
      <c r="NYS53" s="762">
        <f t="shared" ref="NYS53:NYS54" si="5063">NYQ53*(1+3.5%)</f>
        <v>1.5922065118667876E+80</v>
      </c>
      <c r="NYU53" s="762">
        <f t="shared" ref="NYU53:NYU54" si="5064">NYS53*(1+3.5%)</f>
        <v>1.647933739782125E+80</v>
      </c>
      <c r="NYW53" s="762">
        <f t="shared" ref="NYW53:NYW54" si="5065">NYU53*(1+3.5%)</f>
        <v>1.7056114206744992E+80</v>
      </c>
      <c r="NYY53" s="762">
        <f t="shared" ref="NYY53:NYY54" si="5066">NYW53*(1+3.5%)</f>
        <v>1.7653078203981066E+80</v>
      </c>
      <c r="NZA53" s="762">
        <f t="shared" ref="NZA53:NZA54" si="5067">NYY53*(1+3.5%)</f>
        <v>1.8270935941120403E+80</v>
      </c>
      <c r="NZC53" s="762">
        <f t="shared" ref="NZC53:NZC54" si="5068">NZA53*(1+3.5%)</f>
        <v>1.8910418699059615E+80</v>
      </c>
      <c r="NZE53" s="762">
        <f t="shared" ref="NZE53:NZE54" si="5069">NZC53*(1+3.5%)</f>
        <v>1.9572283353526699E+80</v>
      </c>
      <c r="NZG53" s="762">
        <f t="shared" ref="NZG53:NZG54" si="5070">NZE53*(1+3.5%)</f>
        <v>2.0257313270900132E+80</v>
      </c>
      <c r="NZI53" s="762">
        <f t="shared" ref="NZI53:NZI54" si="5071">NZG53*(1+3.5%)</f>
        <v>2.0966319235381635E+80</v>
      </c>
      <c r="NZK53" s="762">
        <f t="shared" ref="NZK53:NZK54" si="5072">NZI53*(1+3.5%)</f>
        <v>2.1700140408619991E+80</v>
      </c>
      <c r="NZM53" s="762">
        <f t="shared" ref="NZM53:NZM54" si="5073">NZK53*(1+3.5%)</f>
        <v>2.2459645322921691E+80</v>
      </c>
      <c r="NZO53" s="762">
        <f t="shared" ref="NZO53:NZO54" si="5074">NZM53*(1+3.5%)</f>
        <v>2.3245732909223947E+80</v>
      </c>
      <c r="NZQ53" s="762">
        <f t="shared" ref="NZQ53:NZQ54" si="5075">NZO53*(1+3.5%)</f>
        <v>2.4059333561046781E+80</v>
      </c>
      <c r="NZS53" s="762">
        <f t="shared" ref="NZS53:NZS54" si="5076">NZQ53*(1+3.5%)</f>
        <v>2.4901410235683416E+80</v>
      </c>
      <c r="NZU53" s="762">
        <f t="shared" ref="NZU53:NZU54" si="5077">NZS53*(1+3.5%)</f>
        <v>2.5772959593932331E+80</v>
      </c>
      <c r="NZW53" s="762">
        <f t="shared" ref="NZW53:NZW54" si="5078">NZU53*(1+3.5%)</f>
        <v>2.6675013179719962E+80</v>
      </c>
      <c r="NZY53" s="762">
        <f t="shared" ref="NZY53:NZY54" si="5079">NZW53*(1+3.5%)</f>
        <v>2.7608638641010158E+80</v>
      </c>
      <c r="OAA53" s="762">
        <f t="shared" ref="OAA53:OAA54" si="5080">NZY53*(1+3.5%)</f>
        <v>2.857494099344551E+80</v>
      </c>
      <c r="OAC53" s="762">
        <f t="shared" ref="OAC53:OAC54" si="5081">OAA53*(1+3.5%)</f>
        <v>2.9575063928216101E+80</v>
      </c>
      <c r="OAE53" s="762">
        <f t="shared" ref="OAE53:OAE54" si="5082">OAC53*(1+3.5%)</f>
        <v>3.0610191165703664E+80</v>
      </c>
      <c r="OAG53" s="762">
        <f t="shared" ref="OAG53:OAG54" si="5083">OAE53*(1+3.5%)</f>
        <v>3.1681547856503292E+80</v>
      </c>
      <c r="OAI53" s="762">
        <f t="shared" ref="OAI53:OAI54" si="5084">OAG53*(1+3.5%)</f>
        <v>3.2790402031480904E+80</v>
      </c>
      <c r="OAK53" s="762">
        <f t="shared" ref="OAK53:OAK54" si="5085">OAI53*(1+3.5%)</f>
        <v>3.3938066102582732E+80</v>
      </c>
      <c r="OAM53" s="762">
        <f t="shared" ref="OAM53:OAM54" si="5086">OAK53*(1+3.5%)</f>
        <v>3.5125898416173122E+80</v>
      </c>
      <c r="OAO53" s="762">
        <f t="shared" ref="OAO53:OAO54" si="5087">OAM53*(1+3.5%)</f>
        <v>3.6355304860739181E+80</v>
      </c>
      <c r="OAQ53" s="762">
        <f t="shared" ref="OAQ53:OAQ54" si="5088">OAO53*(1+3.5%)</f>
        <v>3.7627740530865049E+80</v>
      </c>
      <c r="OAS53" s="762">
        <f t="shared" ref="OAS53:OAS54" si="5089">OAQ53*(1+3.5%)</f>
        <v>3.8944711449445323E+80</v>
      </c>
      <c r="OAU53" s="762">
        <f t="shared" ref="OAU53:OAU54" si="5090">OAS53*(1+3.5%)</f>
        <v>4.0307776350175905E+80</v>
      </c>
      <c r="OAW53" s="762">
        <f t="shared" ref="OAW53:OAW54" si="5091">OAU53*(1+3.5%)</f>
        <v>4.1718548522432057E+80</v>
      </c>
      <c r="OAY53" s="762">
        <f t="shared" ref="OAY53:OAY54" si="5092">OAW53*(1+3.5%)</f>
        <v>4.3178697720717175E+80</v>
      </c>
      <c r="OBA53" s="762">
        <f t="shared" ref="OBA53:OBA54" si="5093">OAY53*(1+3.5%)</f>
        <v>4.4689952140942272E+80</v>
      </c>
      <c r="OBC53" s="762">
        <f t="shared" ref="OBC53:OBC54" si="5094">OBA53*(1+3.5%)</f>
        <v>4.625410046587525E+80</v>
      </c>
      <c r="OBE53" s="762">
        <f t="shared" ref="OBE53:OBE54" si="5095">OBC53*(1+3.5%)</f>
        <v>4.7872993982180879E+80</v>
      </c>
      <c r="OBG53" s="762">
        <f t="shared" ref="OBG53:OBG54" si="5096">OBE53*(1+3.5%)</f>
        <v>4.9548548771557206E+80</v>
      </c>
      <c r="OBI53" s="762">
        <f t="shared" ref="OBI53:OBI54" si="5097">OBG53*(1+3.5%)</f>
        <v>5.12827479785617E+80</v>
      </c>
      <c r="OBK53" s="762">
        <f t="shared" ref="OBK53:OBK54" si="5098">OBI53*(1+3.5%)</f>
        <v>5.3077644157811353E+80</v>
      </c>
      <c r="OBM53" s="762">
        <f t="shared" ref="OBM53:OBM54" si="5099">OBK53*(1+3.5%)</f>
        <v>5.4935361703334747E+80</v>
      </c>
      <c r="OBO53" s="762">
        <f t="shared" ref="OBO53:OBO54" si="5100">OBM53*(1+3.5%)</f>
        <v>5.6858099362951455E+80</v>
      </c>
      <c r="OBQ53" s="762">
        <f t="shared" ref="OBQ53:OBQ54" si="5101">OBO53*(1+3.5%)</f>
        <v>5.8848132840654749E+80</v>
      </c>
      <c r="OBS53" s="762">
        <f t="shared" ref="OBS53:OBS54" si="5102">OBQ53*(1+3.5%)</f>
        <v>6.0907817490077663E+80</v>
      </c>
      <c r="OBU53" s="762">
        <f t="shared" ref="OBU53:OBU54" si="5103">OBS53*(1+3.5%)</f>
        <v>6.303959110223038E+80</v>
      </c>
      <c r="OBW53" s="762">
        <f t="shared" ref="OBW53:OBW54" si="5104">OBU53*(1+3.5%)</f>
        <v>6.5245976790808435E+80</v>
      </c>
      <c r="OBY53" s="762">
        <f t="shared" ref="OBY53:OBY54" si="5105">OBW53*(1+3.5%)</f>
        <v>6.7529585978486725E+80</v>
      </c>
      <c r="OCA53" s="762">
        <f t="shared" ref="OCA53:OCA54" si="5106">OBY53*(1+3.5%)</f>
        <v>6.9893121487733759E+80</v>
      </c>
      <c r="OCC53" s="762">
        <f t="shared" ref="OCC53:OCC54" si="5107">OCA53*(1+3.5%)</f>
        <v>7.2339380739804435E+80</v>
      </c>
      <c r="OCE53" s="762">
        <f t="shared" ref="OCE53:OCE54" si="5108">OCC53*(1+3.5%)</f>
        <v>7.4871259065697584E+80</v>
      </c>
      <c r="OCG53" s="762">
        <f t="shared" ref="OCG53:OCG54" si="5109">OCE53*(1+3.5%)</f>
        <v>7.7491753132996995E+80</v>
      </c>
      <c r="OCI53" s="762">
        <f t="shared" ref="OCI53:OCI54" si="5110">OCG53*(1+3.5%)</f>
        <v>8.0203964492651885E+80</v>
      </c>
      <c r="OCK53" s="762">
        <f t="shared" ref="OCK53:OCK54" si="5111">OCI53*(1+3.5%)</f>
        <v>8.3011103249894698E+80</v>
      </c>
      <c r="OCM53" s="762">
        <f t="shared" ref="OCM53:OCM54" si="5112">OCK53*(1+3.5%)</f>
        <v>8.5916491863641004E+80</v>
      </c>
      <c r="OCO53" s="762">
        <f t="shared" ref="OCO53:OCO54" si="5113">OCM53*(1+3.5%)</f>
        <v>8.8923569078868436E+80</v>
      </c>
      <c r="OCQ53" s="762">
        <f t="shared" ref="OCQ53:OCQ54" si="5114">OCO53*(1+3.5%)</f>
        <v>9.2035893996628829E+80</v>
      </c>
      <c r="OCS53" s="762">
        <f t="shared" ref="OCS53:OCS54" si="5115">OCQ53*(1+3.5%)</f>
        <v>9.5257150286510829E+80</v>
      </c>
      <c r="OCU53" s="762">
        <f t="shared" ref="OCU53:OCU54" si="5116">OCS53*(1+3.5%)</f>
        <v>9.8591150546538696E+80</v>
      </c>
      <c r="OCW53" s="762">
        <f t="shared" ref="OCW53:OCW54" si="5117">OCU53*(1+3.5%)</f>
        <v>1.0204184081566754E+81</v>
      </c>
      <c r="OCY53" s="762">
        <f t="shared" ref="OCY53:OCY54" si="5118">OCW53*(1+3.5%)</f>
        <v>1.0561330524421589E+81</v>
      </c>
      <c r="ODA53" s="762">
        <f t="shared" ref="ODA53:ODA54" si="5119">OCY53*(1+3.5%)</f>
        <v>1.0930977092776343E+81</v>
      </c>
      <c r="ODC53" s="762">
        <f t="shared" ref="ODC53:ODC54" si="5120">ODA53*(1+3.5%)</f>
        <v>1.1313561291023515E+81</v>
      </c>
      <c r="ODE53" s="762">
        <f t="shared" ref="ODE53:ODE54" si="5121">ODC53*(1+3.5%)</f>
        <v>1.1709535936209338E+81</v>
      </c>
      <c r="ODG53" s="762">
        <f t="shared" ref="ODG53:ODG54" si="5122">ODE53*(1+3.5%)</f>
        <v>1.2119369693976665E+81</v>
      </c>
      <c r="ODI53" s="762">
        <f t="shared" ref="ODI53:ODI54" si="5123">ODG53*(1+3.5%)</f>
        <v>1.2543547633265847E+81</v>
      </c>
      <c r="ODK53" s="762">
        <f t="shared" ref="ODK53:ODK54" si="5124">ODI53*(1+3.5%)</f>
        <v>1.2982571800430151E+81</v>
      </c>
      <c r="ODM53" s="762">
        <f t="shared" ref="ODM53:ODM54" si="5125">ODK53*(1+3.5%)</f>
        <v>1.3436961813445205E+81</v>
      </c>
      <c r="ODO53" s="762">
        <f t="shared" ref="ODO53:ODO54" si="5126">ODM53*(1+3.5%)</f>
        <v>1.3907255476915785E+81</v>
      </c>
      <c r="ODQ53" s="762">
        <f t="shared" ref="ODQ53:ODQ54" si="5127">ODO53*(1+3.5%)</f>
        <v>1.4394009418607836E+81</v>
      </c>
      <c r="ODS53" s="762">
        <f t="shared" ref="ODS53:ODS54" si="5128">ODQ53*(1+3.5%)</f>
        <v>1.4897799748259108E+81</v>
      </c>
      <c r="ODU53" s="762">
        <f t="shared" ref="ODU53:ODU54" si="5129">ODS53*(1+3.5%)</f>
        <v>1.5419222739448175E+81</v>
      </c>
      <c r="ODW53" s="762">
        <f t="shared" ref="ODW53:ODW54" si="5130">ODU53*(1+3.5%)</f>
        <v>1.595889553532886E+81</v>
      </c>
      <c r="ODY53" s="762">
        <f t="shared" ref="ODY53:ODY54" si="5131">ODW53*(1+3.5%)</f>
        <v>1.6517456879065368E+81</v>
      </c>
      <c r="OEA53" s="762">
        <f t="shared" ref="OEA53:OEA54" si="5132">ODY53*(1+3.5%)</f>
        <v>1.7095567869832654E+81</v>
      </c>
      <c r="OEC53" s="762">
        <f t="shared" ref="OEC53:OEC54" si="5133">OEA53*(1+3.5%)</f>
        <v>1.7693912745276796E+81</v>
      </c>
      <c r="OEE53" s="762">
        <f t="shared" ref="OEE53:OEE54" si="5134">OEC53*(1+3.5%)</f>
        <v>1.8313199691361483E+81</v>
      </c>
      <c r="OEG53" s="762">
        <f t="shared" ref="OEG53:OEG54" si="5135">OEE53*(1+3.5%)</f>
        <v>1.8954161680559135E+81</v>
      </c>
      <c r="OEI53" s="762">
        <f t="shared" ref="OEI53:OEI54" si="5136">OEG53*(1+3.5%)</f>
        <v>1.9617557339378704E+81</v>
      </c>
      <c r="OEK53" s="762">
        <f t="shared" ref="OEK53:OEK54" si="5137">OEI53*(1+3.5%)</f>
        <v>2.0304171846256959E+81</v>
      </c>
      <c r="OEM53" s="762">
        <f t="shared" ref="OEM53:OEM54" si="5138">OEK53*(1+3.5%)</f>
        <v>2.101481786087595E+81</v>
      </c>
      <c r="OEO53" s="762">
        <f t="shared" ref="OEO53:OEO54" si="5139">OEM53*(1+3.5%)</f>
        <v>2.1750336486006605E+81</v>
      </c>
      <c r="OEQ53" s="762">
        <f t="shared" ref="OEQ53:OEQ54" si="5140">OEO53*(1+3.5%)</f>
        <v>2.2511598263016834E+81</v>
      </c>
      <c r="OES53" s="762">
        <f t="shared" ref="OES53:OES54" si="5141">OEQ53*(1+3.5%)</f>
        <v>2.3299504202222422E+81</v>
      </c>
      <c r="OEU53" s="762">
        <f t="shared" ref="OEU53:OEU54" si="5142">OES53*(1+3.5%)</f>
        <v>2.4114986849300203E+81</v>
      </c>
      <c r="OEW53" s="762">
        <f t="shared" ref="OEW53:OEW54" si="5143">OEU53*(1+3.5%)</f>
        <v>2.495901138902571E+81</v>
      </c>
      <c r="OEY53" s="762">
        <f t="shared" ref="OEY53:OEY54" si="5144">OEW53*(1+3.5%)</f>
        <v>2.5832576787641607E+81</v>
      </c>
      <c r="OFA53" s="762">
        <f t="shared" ref="OFA53:OFA54" si="5145">OEY53*(1+3.5%)</f>
        <v>2.673671697520906E+81</v>
      </c>
      <c r="OFC53" s="762">
        <f t="shared" ref="OFC53:OFC54" si="5146">OFA53*(1+3.5%)</f>
        <v>2.7672502069341374E+81</v>
      </c>
      <c r="OFE53" s="762">
        <f t="shared" ref="OFE53:OFE54" si="5147">OFC53*(1+3.5%)</f>
        <v>2.864103964176832E+81</v>
      </c>
      <c r="OFG53" s="762">
        <f t="shared" ref="OFG53:OFG54" si="5148">OFE53*(1+3.5%)</f>
        <v>2.9643476029230208E+81</v>
      </c>
      <c r="OFI53" s="762">
        <f t="shared" ref="OFI53:OFI54" si="5149">OFG53*(1+3.5%)</f>
        <v>3.0680997690253262E+81</v>
      </c>
      <c r="OFK53" s="762">
        <f t="shared" ref="OFK53:OFK54" si="5150">OFI53*(1+3.5%)</f>
        <v>3.1754832609412125E+81</v>
      </c>
      <c r="OFM53" s="762">
        <f t="shared" ref="OFM53:OFM54" si="5151">OFK53*(1+3.5%)</f>
        <v>3.2866251750741548E+81</v>
      </c>
      <c r="OFO53" s="762">
        <f t="shared" ref="OFO53:OFO54" si="5152">OFM53*(1+3.5%)</f>
        <v>3.40165705620175E+81</v>
      </c>
      <c r="OFQ53" s="762">
        <f t="shared" ref="OFQ53:OFQ54" si="5153">OFO53*(1+3.5%)</f>
        <v>3.5207150531688109E+81</v>
      </c>
      <c r="OFS53" s="762">
        <f t="shared" ref="OFS53:OFS54" si="5154">OFQ53*(1+3.5%)</f>
        <v>3.6439400800297191E+81</v>
      </c>
      <c r="OFU53" s="762">
        <f t="shared" ref="OFU53:OFU54" si="5155">OFS53*(1+3.5%)</f>
        <v>3.7714779828307591E+81</v>
      </c>
      <c r="OFW53" s="762">
        <f t="shared" ref="OFW53:OFW54" si="5156">OFU53*(1+3.5%)</f>
        <v>3.9034797122298356E+81</v>
      </c>
      <c r="OFY53" s="762">
        <f t="shared" ref="OFY53:OFY54" si="5157">OFW53*(1+3.5%)</f>
        <v>4.0401015021578794E+81</v>
      </c>
      <c r="OGA53" s="762">
        <f t="shared" ref="OGA53:OGA54" si="5158">OFY53*(1+3.5%)</f>
        <v>4.1815050547334047E+81</v>
      </c>
      <c r="OGC53" s="762">
        <f t="shared" ref="OGC53:OGC54" si="5159">OGA53*(1+3.5%)</f>
        <v>4.3278577316490738E+81</v>
      </c>
      <c r="OGE53" s="762">
        <f t="shared" ref="OGE53:OGE54" si="5160">OGC53*(1+3.5%)</f>
        <v>4.4793327522567914E+81</v>
      </c>
      <c r="OGG53" s="762">
        <f t="shared" ref="OGG53:OGG54" si="5161">OGE53*(1+3.5%)</f>
        <v>4.6361093985857784E+81</v>
      </c>
      <c r="OGI53" s="762">
        <f t="shared" ref="OGI53:OGI54" si="5162">OGG53*(1+3.5%)</f>
        <v>4.7983732275362804E+81</v>
      </c>
      <c r="OGK53" s="762">
        <f t="shared" ref="OGK53:OGK54" si="5163">OGI53*(1+3.5%)</f>
        <v>4.9663162905000503E+81</v>
      </c>
      <c r="OGM53" s="762">
        <f t="shared" ref="OGM53:OGM54" si="5164">OGK53*(1+3.5%)</f>
        <v>5.1401373606675515E+81</v>
      </c>
      <c r="OGO53" s="762">
        <f t="shared" ref="OGO53:OGO54" si="5165">OGM53*(1+3.5%)</f>
        <v>5.3200421682909155E+81</v>
      </c>
      <c r="OGQ53" s="762">
        <f t="shared" ref="OGQ53:OGQ54" si="5166">OGO53*(1+3.5%)</f>
        <v>5.5062436441810971E+81</v>
      </c>
      <c r="OGS53" s="762">
        <f t="shared" ref="OGS53:OGS54" si="5167">OGQ53*(1+3.5%)</f>
        <v>5.6989621717274351E+81</v>
      </c>
      <c r="OGU53" s="762">
        <f t="shared" ref="OGU53:OGU54" si="5168">OGS53*(1+3.5%)</f>
        <v>5.8984258477378953E+81</v>
      </c>
      <c r="OGW53" s="762">
        <f t="shared" ref="OGW53:OGW54" si="5169">OGU53*(1+3.5%)</f>
        <v>6.1048707524087213E+81</v>
      </c>
      <c r="OGY53" s="762">
        <f t="shared" ref="OGY53:OGY54" si="5170">OGW53*(1+3.5%)</f>
        <v>6.3185412287430264E+81</v>
      </c>
      <c r="OHA53" s="762">
        <f t="shared" ref="OHA53:OHA54" si="5171">OGY53*(1+3.5%)</f>
        <v>6.5396901717490317E+81</v>
      </c>
      <c r="OHC53" s="762">
        <f t="shared" ref="OHC53:OHC54" si="5172">OHA53*(1+3.5%)</f>
        <v>6.7685793277602471E+81</v>
      </c>
      <c r="OHE53" s="762">
        <f t="shared" ref="OHE53:OHE54" si="5173">OHC53*(1+3.5%)</f>
        <v>7.0054796042318556E+81</v>
      </c>
      <c r="OHG53" s="762">
        <f t="shared" ref="OHG53:OHG54" si="5174">OHE53*(1+3.5%)</f>
        <v>7.2506713903799703E+81</v>
      </c>
      <c r="OHI53" s="762">
        <f t="shared" ref="OHI53:OHI54" si="5175">OHG53*(1+3.5%)</f>
        <v>7.5044448890432685E+81</v>
      </c>
      <c r="OHK53" s="762">
        <f t="shared" ref="OHK53:OHK54" si="5176">OHI53*(1+3.5%)</f>
        <v>7.7671004601597815E+81</v>
      </c>
      <c r="OHM53" s="762">
        <f t="shared" ref="OHM53:OHM54" si="5177">OHK53*(1+3.5%)</f>
        <v>8.0389489762653741E+81</v>
      </c>
      <c r="OHO53" s="762">
        <f t="shared" ref="OHO53:OHO54" si="5178">OHM53*(1+3.5%)</f>
        <v>8.3203121904346623E+81</v>
      </c>
      <c r="OHQ53" s="762">
        <f t="shared" ref="OHQ53:OHQ54" si="5179">OHO53*(1+3.5%)</f>
        <v>8.6115231170998742E+81</v>
      </c>
      <c r="OHS53" s="762">
        <f t="shared" ref="OHS53:OHS54" si="5180">OHQ53*(1+3.5%)</f>
        <v>8.9129264261983696E+81</v>
      </c>
      <c r="OHU53" s="762">
        <f t="shared" ref="OHU53:OHU54" si="5181">OHS53*(1+3.5%)</f>
        <v>9.224878851115311E+81</v>
      </c>
      <c r="OHW53" s="762">
        <f t="shared" ref="OHW53:OHW54" si="5182">OHU53*(1+3.5%)</f>
        <v>9.5477496109043468E+81</v>
      </c>
      <c r="OHY53" s="762">
        <f t="shared" ref="OHY53:OHY54" si="5183">OHW53*(1+3.5%)</f>
        <v>9.8819208472859988E+81</v>
      </c>
      <c r="OIA53" s="762">
        <f t="shared" ref="OIA53:OIA54" si="5184">OHY53*(1+3.5%)</f>
        <v>1.0227788076941009E+82</v>
      </c>
      <c r="OIC53" s="762">
        <f t="shared" ref="OIC53:OIC54" si="5185">OIA53*(1+3.5%)</f>
        <v>1.0585760659633943E+82</v>
      </c>
      <c r="OIE53" s="762">
        <f t="shared" ref="OIE53:OIE54" si="5186">OIC53*(1+3.5%)</f>
        <v>1.0956262282721131E+82</v>
      </c>
      <c r="OIG53" s="762">
        <f t="shared" ref="OIG53:OIG54" si="5187">OIE53*(1+3.5%)</f>
        <v>1.1339731462616369E+82</v>
      </c>
      <c r="OII53" s="762">
        <f t="shared" ref="OII53:OII54" si="5188">OIG53*(1+3.5%)</f>
        <v>1.1736622063807941E+82</v>
      </c>
      <c r="OIK53" s="762">
        <f t="shared" ref="OIK53:OIK54" si="5189">OII53*(1+3.5%)</f>
        <v>1.2147403836041218E+82</v>
      </c>
      <c r="OIM53" s="762">
        <f t="shared" ref="OIM53:OIM54" si="5190">OIK53*(1+3.5%)</f>
        <v>1.257256297030266E+82</v>
      </c>
      <c r="OIO53" s="762">
        <f t="shared" ref="OIO53:OIO54" si="5191">OIM53*(1+3.5%)</f>
        <v>1.3012602674263252E+82</v>
      </c>
      <c r="OIQ53" s="762">
        <f t="shared" ref="OIQ53:OIQ54" si="5192">OIO53*(1+3.5%)</f>
        <v>1.3468043767862465E+82</v>
      </c>
      <c r="OIS53" s="762">
        <f t="shared" ref="OIS53:OIS54" si="5193">OIQ53*(1+3.5%)</f>
        <v>1.393942529973765E+82</v>
      </c>
      <c r="OIU53" s="762">
        <f t="shared" ref="OIU53:OIU54" si="5194">OIS53*(1+3.5%)</f>
        <v>1.4427305185228467E+82</v>
      </c>
      <c r="OIW53" s="762">
        <f t="shared" ref="OIW53:OIW54" si="5195">OIU53*(1+3.5%)</f>
        <v>1.4932260866711461E+82</v>
      </c>
      <c r="OIY53" s="762">
        <f t="shared" ref="OIY53:OIY54" si="5196">OIW53*(1+3.5%)</f>
        <v>1.545488999704636E+82</v>
      </c>
      <c r="OJA53" s="762">
        <f t="shared" ref="OJA53:OJA54" si="5197">OIY53*(1+3.5%)</f>
        <v>1.5995811146942982E+82</v>
      </c>
      <c r="OJC53" s="762">
        <f t="shared" ref="OJC53:OJC54" si="5198">OJA53*(1+3.5%)</f>
        <v>1.6555664537085987E+82</v>
      </c>
      <c r="OJE53" s="762">
        <f t="shared" ref="OJE53:OJE54" si="5199">OJC53*(1+3.5%)</f>
        <v>1.7135112795883994E+82</v>
      </c>
      <c r="OJG53" s="762">
        <f t="shared" ref="OJG53:OJG54" si="5200">OJE53*(1+3.5%)</f>
        <v>1.7734841743739932E+82</v>
      </c>
      <c r="OJI53" s="762">
        <f t="shared" ref="OJI53:OJI54" si="5201">OJG53*(1+3.5%)</f>
        <v>1.8355561204770829E+82</v>
      </c>
      <c r="OJK53" s="762">
        <f t="shared" ref="OJK53:OJK54" si="5202">OJI53*(1+3.5%)</f>
        <v>1.8998005846937808E+82</v>
      </c>
      <c r="OJM53" s="762">
        <f t="shared" ref="OJM53:OJM54" si="5203">OJK53*(1+3.5%)</f>
        <v>1.966293605158063E+82</v>
      </c>
      <c r="OJO53" s="762">
        <f t="shared" ref="OJO53:OJO54" si="5204">OJM53*(1+3.5%)</f>
        <v>2.035113881338595E+82</v>
      </c>
      <c r="OJQ53" s="762">
        <f t="shared" ref="OJQ53:OJQ54" si="5205">OJO53*(1+3.5%)</f>
        <v>2.1063428671854458E+82</v>
      </c>
      <c r="OJS53" s="762">
        <f t="shared" ref="OJS53:OJS54" si="5206">OJQ53*(1+3.5%)</f>
        <v>2.1800648675369362E+82</v>
      </c>
      <c r="OJU53" s="762">
        <f t="shared" ref="OJU53:OJU54" si="5207">OJS53*(1+3.5%)</f>
        <v>2.2563671379007288E+82</v>
      </c>
      <c r="OJW53" s="762">
        <f t="shared" ref="OJW53:OJW54" si="5208">OJU53*(1+3.5%)</f>
        <v>2.3353399877272539E+82</v>
      </c>
      <c r="OJY53" s="762">
        <f t="shared" ref="OJY53:OJY54" si="5209">OJW53*(1+3.5%)</f>
        <v>2.4170768872977078E+82</v>
      </c>
      <c r="OKA53" s="762">
        <f t="shared" ref="OKA53:OKA54" si="5210">OJY53*(1+3.5%)</f>
        <v>2.5016745783531273E+82</v>
      </c>
      <c r="OKC53" s="762">
        <f t="shared" ref="OKC53:OKC54" si="5211">OKA53*(1+3.5%)</f>
        <v>2.5892331885954865E+82</v>
      </c>
      <c r="OKE53" s="762">
        <f t="shared" ref="OKE53:OKE54" si="5212">OKC53*(1+3.5%)</f>
        <v>2.6798563501963282E+82</v>
      </c>
      <c r="OKG53" s="762">
        <f t="shared" ref="OKG53:OKG54" si="5213">OKE53*(1+3.5%)</f>
        <v>2.7736513224531994E+82</v>
      </c>
      <c r="OKI53" s="762">
        <f t="shared" ref="OKI53:OKI54" si="5214">OKG53*(1+3.5%)</f>
        <v>2.8707291187390611E+82</v>
      </c>
      <c r="OKK53" s="762">
        <f t="shared" ref="OKK53:OKK54" si="5215">OKI53*(1+3.5%)</f>
        <v>2.9712046378949281E+82</v>
      </c>
      <c r="OKM53" s="762">
        <f t="shared" ref="OKM53:OKM54" si="5216">OKK53*(1+3.5%)</f>
        <v>3.0751968002212506E+82</v>
      </c>
      <c r="OKO53" s="762">
        <f t="shared" ref="OKO53:OKO54" si="5217">OKM53*(1+3.5%)</f>
        <v>3.1828286882289942E+82</v>
      </c>
      <c r="OKQ53" s="762">
        <f t="shared" ref="OKQ53:OKQ54" si="5218">OKO53*(1+3.5%)</f>
        <v>3.294227692317009E+82</v>
      </c>
      <c r="OKS53" s="762">
        <f t="shared" ref="OKS53:OKS54" si="5219">OKQ53*(1+3.5%)</f>
        <v>3.4095256615481042E+82</v>
      </c>
      <c r="OKU53" s="762">
        <f t="shared" ref="OKU53:OKU54" si="5220">OKS53*(1+3.5%)</f>
        <v>3.5288590597022875E+82</v>
      </c>
      <c r="OKW53" s="762">
        <f t="shared" ref="OKW53:OKW54" si="5221">OKU53*(1+3.5%)</f>
        <v>3.6523691267918671E+82</v>
      </c>
      <c r="OKY53" s="762">
        <f t="shared" ref="OKY53:OKY54" si="5222">OKW53*(1+3.5%)</f>
        <v>3.7802020462295822E+82</v>
      </c>
      <c r="OLA53" s="762">
        <f t="shared" ref="OLA53:OLA54" si="5223">OKY53*(1+3.5%)</f>
        <v>3.9125091178476175E+82</v>
      </c>
      <c r="OLC53" s="762">
        <f t="shared" ref="OLC53:OLC54" si="5224">OLA53*(1+3.5%)</f>
        <v>4.0494469369722841E+82</v>
      </c>
      <c r="OLE53" s="762">
        <f t="shared" ref="OLE53:OLE54" si="5225">OLC53*(1+3.5%)</f>
        <v>4.191177579766314E+82</v>
      </c>
      <c r="OLG53" s="762">
        <f t="shared" ref="OLG53:OLG54" si="5226">OLE53*(1+3.5%)</f>
        <v>4.3378687950581349E+82</v>
      </c>
      <c r="OLI53" s="762">
        <f t="shared" ref="OLI53:OLI54" si="5227">OLG53*(1+3.5%)</f>
        <v>4.4896942028851694E+82</v>
      </c>
      <c r="OLK53" s="762">
        <f t="shared" ref="OLK53:OLK54" si="5228">OLI53*(1+3.5%)</f>
        <v>4.6468334999861499E+82</v>
      </c>
      <c r="OLM53" s="762">
        <f t="shared" ref="OLM53:OLM54" si="5229">OLK53*(1+3.5%)</f>
        <v>4.8094726724856647E+82</v>
      </c>
      <c r="OLO53" s="762">
        <f t="shared" ref="OLO53:OLO54" si="5230">OLM53*(1+3.5%)</f>
        <v>4.9778042160226625E+82</v>
      </c>
      <c r="OLQ53" s="762">
        <f t="shared" ref="OLQ53:OLQ54" si="5231">OLO53*(1+3.5%)</f>
        <v>5.1520273635834554E+82</v>
      </c>
      <c r="OLS53" s="762">
        <f t="shared" ref="OLS53:OLS54" si="5232">OLQ53*(1+3.5%)</f>
        <v>5.3323483213088762E+82</v>
      </c>
      <c r="OLU53" s="762">
        <f t="shared" ref="OLU53:OLU54" si="5233">OLS53*(1+3.5%)</f>
        <v>5.5189805125546863E+82</v>
      </c>
      <c r="OLW53" s="762">
        <f t="shared" ref="OLW53:OLW54" si="5234">OLU53*(1+3.5%)</f>
        <v>5.7121448304940997E+82</v>
      </c>
      <c r="OLY53" s="762">
        <f t="shared" ref="OLY53:OLY54" si="5235">OLW53*(1+3.5%)</f>
        <v>5.9120698995613925E+82</v>
      </c>
      <c r="OMA53" s="762">
        <f t="shared" ref="OMA53:OMA54" si="5236">OLY53*(1+3.5%)</f>
        <v>6.1189923460460411E+82</v>
      </c>
      <c r="OMC53" s="762">
        <f t="shared" ref="OMC53:OMC54" si="5237">OMA53*(1+3.5%)</f>
        <v>6.3331570781576517E+82</v>
      </c>
      <c r="OME53" s="762">
        <f t="shared" ref="OME53:OME54" si="5238">OMC53*(1+3.5%)</f>
        <v>6.5548175758931687E+82</v>
      </c>
      <c r="OMG53" s="762">
        <f t="shared" ref="OMG53:OMG54" si="5239">OME53*(1+3.5%)</f>
        <v>6.7842361910494287E+82</v>
      </c>
      <c r="OMI53" s="762">
        <f t="shared" ref="OMI53:OMI54" si="5240">OMG53*(1+3.5%)</f>
        <v>7.0216844577361584E+82</v>
      </c>
      <c r="OMK53" s="762">
        <f t="shared" ref="OMK53:OMK54" si="5241">OMI53*(1+3.5%)</f>
        <v>7.2674434137569232E+82</v>
      </c>
      <c r="OMM53" s="762">
        <f t="shared" ref="OMM53:OMM54" si="5242">OMK53*(1+3.5%)</f>
        <v>7.5218039332384144E+82</v>
      </c>
      <c r="OMO53" s="762">
        <f t="shared" ref="OMO53:OMO54" si="5243">OMM53*(1+3.5%)</f>
        <v>7.7850670709017584E+82</v>
      </c>
      <c r="OMQ53" s="762">
        <f t="shared" ref="OMQ53:OMQ54" si="5244">OMO53*(1+3.5%)</f>
        <v>8.0575444183833195E+82</v>
      </c>
      <c r="OMS53" s="762">
        <f t="shared" ref="OMS53:OMS54" si="5245">OMQ53*(1+3.5%)</f>
        <v>8.3395584730267349E+82</v>
      </c>
      <c r="OMU53" s="762">
        <f t="shared" ref="OMU53:OMU54" si="5246">OMS53*(1+3.5%)</f>
        <v>8.6314430195826704E+82</v>
      </c>
      <c r="OMW53" s="762">
        <f t="shared" ref="OMW53:OMW54" si="5247">OMU53*(1+3.5%)</f>
        <v>8.9335435252680634E+82</v>
      </c>
      <c r="OMY53" s="762">
        <f t="shared" ref="OMY53:OMY54" si="5248">OMW53*(1+3.5%)</f>
        <v>9.2462175486524448E+82</v>
      </c>
      <c r="ONA53" s="762">
        <f t="shared" ref="ONA53:ONA54" si="5249">OMY53*(1+3.5%)</f>
        <v>9.5698351628552799E+82</v>
      </c>
      <c r="ONC53" s="762">
        <f t="shared" ref="ONC53:ONC54" si="5250">ONA53*(1+3.5%)</f>
        <v>9.9047793935552134E+82</v>
      </c>
      <c r="ONE53" s="762">
        <f t="shared" ref="ONE53:ONE54" si="5251">ONC53*(1+3.5%)</f>
        <v>1.0251446672329646E+83</v>
      </c>
      <c r="ONG53" s="762">
        <f t="shared" ref="ONG53:ONG54" si="5252">ONE53*(1+3.5%)</f>
        <v>1.0610247305861182E+83</v>
      </c>
      <c r="ONI53" s="762">
        <f t="shared" ref="ONI53:ONI54" si="5253">ONG53*(1+3.5%)</f>
        <v>1.0981605961566323E+83</v>
      </c>
      <c r="ONK53" s="762">
        <f t="shared" ref="ONK53:ONK54" si="5254">ONI53*(1+3.5%)</f>
        <v>1.1365962170221144E+83</v>
      </c>
      <c r="ONM53" s="762">
        <f t="shared" ref="ONM53:ONM54" si="5255">ONK53*(1+3.5%)</f>
        <v>1.1763770846178883E+83</v>
      </c>
      <c r="ONO53" s="762">
        <f t="shared" ref="ONO53:ONO54" si="5256">ONM53*(1+3.5%)</f>
        <v>1.2175502825795142E+83</v>
      </c>
      <c r="ONQ53" s="762">
        <f t="shared" ref="ONQ53:ONQ54" si="5257">ONO53*(1+3.5%)</f>
        <v>1.2601645424697972E+83</v>
      </c>
      <c r="ONS53" s="762">
        <f t="shared" ref="ONS53:ONS54" si="5258">ONQ53*(1+3.5%)</f>
        <v>1.3042703014562401E+83</v>
      </c>
      <c r="ONU53" s="762">
        <f t="shared" ref="ONU53:ONU54" si="5259">ONS53*(1+3.5%)</f>
        <v>1.3499197620072083E+83</v>
      </c>
      <c r="ONW53" s="762">
        <f t="shared" ref="ONW53:ONW54" si="5260">ONU53*(1+3.5%)</f>
        <v>1.3971669536774605E+83</v>
      </c>
      <c r="ONY53" s="762">
        <f t="shared" ref="ONY53:ONY54" si="5261">ONW53*(1+3.5%)</f>
        <v>1.4460677970561715E+83</v>
      </c>
      <c r="OOA53" s="762">
        <f t="shared" ref="OOA53:OOA54" si="5262">ONY53*(1+3.5%)</f>
        <v>1.4966801699531373E+83</v>
      </c>
      <c r="OOC53" s="762">
        <f t="shared" ref="OOC53:OOC54" si="5263">OOA53*(1+3.5%)</f>
        <v>1.549063975901497E+83</v>
      </c>
      <c r="OOE53" s="762">
        <f t="shared" ref="OOE53:OOE54" si="5264">OOC53*(1+3.5%)</f>
        <v>1.6032812150580493E+83</v>
      </c>
      <c r="OOG53" s="762">
        <f t="shared" ref="OOG53:OOG54" si="5265">OOE53*(1+3.5%)</f>
        <v>1.659396057585081E+83</v>
      </c>
      <c r="OOI53" s="762">
        <f t="shared" ref="OOI53:OOI54" si="5266">OOG53*(1+3.5%)</f>
        <v>1.7174749196005587E+83</v>
      </c>
      <c r="OOK53" s="762">
        <f t="shared" ref="OOK53:OOK54" si="5267">OOI53*(1+3.5%)</f>
        <v>1.7775865417865782E+83</v>
      </c>
      <c r="OOM53" s="762">
        <f t="shared" ref="OOM53:OOM54" si="5268">OOK53*(1+3.5%)</f>
        <v>1.8398020707491083E+83</v>
      </c>
      <c r="OOO53" s="762">
        <f t="shared" ref="OOO53:OOO54" si="5269">OOM53*(1+3.5%)</f>
        <v>1.9041951432253269E+83</v>
      </c>
      <c r="OOQ53" s="762">
        <f t="shared" ref="OOQ53:OOQ54" si="5270">OOO53*(1+3.5%)</f>
        <v>1.9708419732382133E+83</v>
      </c>
      <c r="OOS53" s="762">
        <f t="shared" ref="OOS53:OOS54" si="5271">OOQ53*(1+3.5%)</f>
        <v>2.0398214423015505E+83</v>
      </c>
      <c r="OOU53" s="762">
        <f t="shared" ref="OOU53:OOU54" si="5272">OOS53*(1+3.5%)</f>
        <v>2.1112151927821045E+83</v>
      </c>
      <c r="OOW53" s="762">
        <f t="shared" ref="OOW53:OOW54" si="5273">OOU53*(1+3.5%)</f>
        <v>2.1851077245294779E+83</v>
      </c>
      <c r="OOY53" s="762">
        <f t="shared" ref="OOY53:OOY54" si="5274">OOW53*(1+3.5%)</f>
        <v>2.2615864948880094E+83</v>
      </c>
      <c r="OPA53" s="762">
        <f t="shared" ref="OPA53:OPA54" si="5275">OOY53*(1+3.5%)</f>
        <v>2.3407420222090896E+83</v>
      </c>
      <c r="OPC53" s="762">
        <f t="shared" ref="OPC53:OPC54" si="5276">OPA53*(1+3.5%)</f>
        <v>2.4226679929864077E+83</v>
      </c>
      <c r="OPE53" s="762">
        <f t="shared" ref="OPE53:OPE54" si="5277">OPC53*(1+3.5%)</f>
        <v>2.5074613727409315E+83</v>
      </c>
      <c r="OPG53" s="762">
        <f t="shared" ref="OPG53:OPG54" si="5278">OPE53*(1+3.5%)</f>
        <v>2.5952225207868639E+83</v>
      </c>
      <c r="OPI53" s="762">
        <f t="shared" ref="OPI53:OPI54" si="5279">OPG53*(1+3.5%)</f>
        <v>2.6860553090144041E+83</v>
      </c>
      <c r="OPK53" s="762">
        <f t="shared" ref="OPK53:OPK54" si="5280">OPI53*(1+3.5%)</f>
        <v>2.780067244829908E+83</v>
      </c>
      <c r="OPM53" s="762">
        <f t="shared" ref="OPM53:OPM54" si="5281">OPK53*(1+3.5%)</f>
        <v>2.8773695983989546E+83</v>
      </c>
      <c r="OPO53" s="762">
        <f t="shared" ref="OPO53:OPO54" si="5282">OPM53*(1+3.5%)</f>
        <v>2.978077534342918E+83</v>
      </c>
      <c r="OPQ53" s="762">
        <f t="shared" ref="OPQ53:OPQ54" si="5283">OPO53*(1+3.5%)</f>
        <v>3.0823102480449198E+83</v>
      </c>
      <c r="OPS53" s="762">
        <f t="shared" ref="OPS53:OPS54" si="5284">OPQ53*(1+3.5%)</f>
        <v>3.190191106726492E+83</v>
      </c>
      <c r="OPU53" s="762">
        <f t="shared" ref="OPU53:OPU54" si="5285">OPS53*(1+3.5%)</f>
        <v>3.3018477954619188E+83</v>
      </c>
      <c r="OPW53" s="762">
        <f t="shared" ref="OPW53:OPW54" si="5286">OPU53*(1+3.5%)</f>
        <v>3.4174124683030857E+83</v>
      </c>
      <c r="OPY53" s="762">
        <f t="shared" ref="OPY53:OPY54" si="5287">OPW53*(1+3.5%)</f>
        <v>3.5370219046936934E+83</v>
      </c>
      <c r="OQA53" s="762">
        <f t="shared" ref="OQA53:OQA54" si="5288">OPY53*(1+3.5%)</f>
        <v>3.6608176713579723E+83</v>
      </c>
      <c r="OQC53" s="762">
        <f t="shared" ref="OQC53:OQC54" si="5289">OQA53*(1+3.5%)</f>
        <v>3.7889462898555011E+83</v>
      </c>
      <c r="OQE53" s="762">
        <f t="shared" ref="OQE53:OQE54" si="5290">OQC53*(1+3.5%)</f>
        <v>3.9215594100004434E+83</v>
      </c>
      <c r="OQG53" s="762">
        <f t="shared" ref="OQG53:OQG54" si="5291">OQE53*(1+3.5%)</f>
        <v>4.0588139893504588E+83</v>
      </c>
      <c r="OQI53" s="762">
        <f t="shared" ref="OQI53:OQI54" si="5292">OQG53*(1+3.5%)</f>
        <v>4.2008724789777248E+83</v>
      </c>
      <c r="OQK53" s="762">
        <f t="shared" ref="OQK53:OQK54" si="5293">OQI53*(1+3.5%)</f>
        <v>4.3479030157419448E+83</v>
      </c>
      <c r="OQM53" s="762">
        <f t="shared" ref="OQM53:OQM54" si="5294">OQK53*(1+3.5%)</f>
        <v>4.5000796212929128E+83</v>
      </c>
      <c r="OQO53" s="762">
        <f t="shared" ref="OQO53:OQO54" si="5295">OQM53*(1+3.5%)</f>
        <v>4.6575824080381642E+83</v>
      </c>
      <c r="OQQ53" s="762">
        <f t="shared" ref="OQQ53:OQQ54" si="5296">OQO53*(1+3.5%)</f>
        <v>4.8205977923194994E+83</v>
      </c>
      <c r="OQS53" s="762">
        <f t="shared" ref="OQS53:OQS54" si="5297">OQQ53*(1+3.5%)</f>
        <v>4.989318715050681E+83</v>
      </c>
      <c r="OQU53" s="762">
        <f t="shared" ref="OQU53:OQU54" si="5298">OQS53*(1+3.5%)</f>
        <v>5.1639448700774547E+83</v>
      </c>
      <c r="OQW53" s="762">
        <f t="shared" ref="OQW53:OQW54" si="5299">OQU53*(1+3.5%)</f>
        <v>5.3446829405301656E+83</v>
      </c>
      <c r="OQY53" s="762">
        <f t="shared" ref="OQY53:OQY54" si="5300">OQW53*(1+3.5%)</f>
        <v>5.5317468434487209E+83</v>
      </c>
      <c r="ORA53" s="762">
        <f t="shared" ref="ORA53:ORA54" si="5301">OQY53*(1+3.5%)</f>
        <v>5.7253579829694261E+83</v>
      </c>
      <c r="ORC53" s="762">
        <f t="shared" ref="ORC53:ORC54" si="5302">ORA53*(1+3.5%)</f>
        <v>5.9257455123733556E+83</v>
      </c>
      <c r="ORE53" s="762">
        <f t="shared" ref="ORE53:ORE54" si="5303">ORC53*(1+3.5%)</f>
        <v>6.1331466053064222E+83</v>
      </c>
      <c r="ORG53" s="762">
        <f t="shared" ref="ORG53:ORG54" si="5304">ORE53*(1+3.5%)</f>
        <v>6.3478067364921461E+83</v>
      </c>
      <c r="ORI53" s="762">
        <f t="shared" ref="ORI53:ORI54" si="5305">ORG53*(1+3.5%)</f>
        <v>6.5699799722693707E+83</v>
      </c>
      <c r="ORK53" s="762">
        <f t="shared" ref="ORK53:ORK54" si="5306">ORI53*(1+3.5%)</f>
        <v>6.7999292712987978E+83</v>
      </c>
      <c r="ORM53" s="762">
        <f t="shared" ref="ORM53:ORM54" si="5307">ORK53*(1+3.5%)</f>
        <v>7.0379267957942555E+83</v>
      </c>
      <c r="ORO53" s="762">
        <f t="shared" ref="ORO53:ORO54" si="5308">ORM53*(1+3.5%)</f>
        <v>7.2842542336470535E+83</v>
      </c>
      <c r="ORQ53" s="762">
        <f t="shared" ref="ORQ53:ORQ54" si="5309">ORO53*(1+3.5%)</f>
        <v>7.5392031318247002E+83</v>
      </c>
      <c r="ORS53" s="762">
        <f t="shared" ref="ORS53:ORS54" si="5310">ORQ53*(1+3.5%)</f>
        <v>7.8030752414385637E+83</v>
      </c>
      <c r="ORU53" s="762">
        <f t="shared" ref="ORU53:ORU54" si="5311">ORS53*(1+3.5%)</f>
        <v>8.0761828748889126E+83</v>
      </c>
      <c r="ORW53" s="762">
        <f t="shared" ref="ORW53:ORW54" si="5312">ORU53*(1+3.5%)</f>
        <v>8.3588492755100237E+83</v>
      </c>
      <c r="ORY53" s="762">
        <f t="shared" ref="ORY53:ORY54" si="5313">ORW53*(1+3.5%)</f>
        <v>8.6514090001528743E+83</v>
      </c>
      <c r="OSA53" s="762">
        <f t="shared" ref="OSA53:OSA54" si="5314">ORY53*(1+3.5%)</f>
        <v>8.9542083151582237E+83</v>
      </c>
      <c r="OSC53" s="762">
        <f t="shared" ref="OSC53:OSC54" si="5315">OSA53*(1+3.5%)</f>
        <v>9.2676056061887608E+83</v>
      </c>
      <c r="OSE53" s="762">
        <f t="shared" ref="OSE53:OSE54" si="5316">OSC53*(1+3.5%)</f>
        <v>9.5919718024053663E+83</v>
      </c>
      <c r="OSG53" s="762">
        <f t="shared" ref="OSG53:OSG54" si="5317">OSE53*(1+3.5%)</f>
        <v>9.9276908154895529E+83</v>
      </c>
      <c r="OSI53" s="762">
        <f t="shared" ref="OSI53:OSI54" si="5318">OSG53*(1+3.5%)</f>
        <v>1.0275159994031686E+84</v>
      </c>
      <c r="OSK53" s="762">
        <f t="shared" ref="OSK53:OSK54" si="5319">OSI53*(1+3.5%)</f>
        <v>1.0634790593822793E+84</v>
      </c>
      <c r="OSM53" s="762">
        <f t="shared" ref="OSM53:OSM54" si="5320">OSK53*(1+3.5%)</f>
        <v>1.1007008264606591E+84</v>
      </c>
      <c r="OSO53" s="762">
        <f t="shared" ref="OSO53:OSO54" si="5321">OSM53*(1+3.5%)</f>
        <v>1.1392253553867822E+84</v>
      </c>
      <c r="OSQ53" s="762">
        <f t="shared" ref="OSQ53:OSQ54" si="5322">OSO53*(1+3.5%)</f>
        <v>1.1790982428253194E+84</v>
      </c>
      <c r="OSS53" s="762">
        <f t="shared" ref="OSS53:OSS54" si="5323">OSQ53*(1+3.5%)</f>
        <v>1.2203666813242055E+84</v>
      </c>
      <c r="OSU53" s="762">
        <f t="shared" ref="OSU53:OSU54" si="5324">OSS53*(1+3.5%)</f>
        <v>1.2630795151705526E+84</v>
      </c>
      <c r="OSW53" s="762">
        <f t="shared" ref="OSW53:OSW54" si="5325">OSU53*(1+3.5%)</f>
        <v>1.3072872982015219E+84</v>
      </c>
      <c r="OSY53" s="762">
        <f t="shared" ref="OSY53:OSY54" si="5326">OSW53*(1+3.5%)</f>
        <v>1.3530423536385751E+84</v>
      </c>
      <c r="OTA53" s="762">
        <f t="shared" ref="OTA53:OTA54" si="5327">OSY53*(1+3.5%)</f>
        <v>1.4003988360159252E+84</v>
      </c>
      <c r="OTC53" s="762">
        <f t="shared" ref="OTC53:OTC54" si="5328">OTA53*(1+3.5%)</f>
        <v>1.4494127952764824E+84</v>
      </c>
      <c r="OTE53" s="762">
        <f t="shared" ref="OTE53:OTE54" si="5329">OTC53*(1+3.5%)</f>
        <v>1.5001422431111592E+84</v>
      </c>
      <c r="OTG53" s="762">
        <f t="shared" ref="OTG53:OTG54" si="5330">OTE53*(1+3.5%)</f>
        <v>1.5526472216200496E+84</v>
      </c>
      <c r="OTI53" s="762">
        <f t="shared" ref="OTI53:OTI54" si="5331">OTG53*(1+3.5%)</f>
        <v>1.6069898743767512E+84</v>
      </c>
      <c r="OTK53" s="762">
        <f t="shared" ref="OTK53:OTK54" si="5332">OTI53*(1+3.5%)</f>
        <v>1.6632345199799372E+84</v>
      </c>
      <c r="OTM53" s="762">
        <f t="shared" ref="OTM53:OTM54" si="5333">OTK53*(1+3.5%)</f>
        <v>1.7214477281792349E+84</v>
      </c>
      <c r="OTO53" s="762">
        <f t="shared" ref="OTO53:OTO54" si="5334">OTM53*(1+3.5%)</f>
        <v>1.7816983986655081E+84</v>
      </c>
      <c r="OTQ53" s="762">
        <f t="shared" ref="OTQ53:OTQ54" si="5335">OTO53*(1+3.5%)</f>
        <v>1.8440578426188008E+84</v>
      </c>
      <c r="OTS53" s="762">
        <f t="shared" ref="OTS53:OTS54" si="5336">OTQ53*(1+3.5%)</f>
        <v>1.9085998671104588E+84</v>
      </c>
      <c r="OTU53" s="762">
        <f t="shared" ref="OTU53:OTU54" si="5337">OTS53*(1+3.5%)</f>
        <v>1.9754008624593249E+84</v>
      </c>
      <c r="OTW53" s="762">
        <f t="shared" ref="OTW53:OTW54" si="5338">OTU53*(1+3.5%)</f>
        <v>2.044539892645401E+84</v>
      </c>
      <c r="OTY53" s="762">
        <f t="shared" ref="OTY53:OTY54" si="5339">OTW53*(1+3.5%)</f>
        <v>2.1160987888879901E+84</v>
      </c>
      <c r="OUA53" s="762">
        <f t="shared" ref="OUA53:OUA54" si="5340">OTY53*(1+3.5%)</f>
        <v>2.1901622464990697E+84</v>
      </c>
      <c r="OUC53" s="762">
        <f t="shared" ref="OUC53:OUC54" si="5341">OUA53*(1+3.5%)</f>
        <v>2.266817925126537E+84</v>
      </c>
      <c r="OUE53" s="762">
        <f t="shared" ref="OUE53:OUE54" si="5342">OUC53*(1+3.5%)</f>
        <v>2.3461565525059655E+84</v>
      </c>
      <c r="OUG53" s="762">
        <f t="shared" ref="OUG53:OUG54" si="5343">OUE53*(1+3.5%)</f>
        <v>2.4282720318436742E+84</v>
      </c>
      <c r="OUI53" s="762">
        <f t="shared" ref="OUI53:OUI54" si="5344">OUG53*(1+3.5%)</f>
        <v>2.5132615529582026E+84</v>
      </c>
      <c r="OUK53" s="762">
        <f t="shared" ref="OUK53:OUK54" si="5345">OUI53*(1+3.5%)</f>
        <v>2.6012257073117395E+84</v>
      </c>
      <c r="OUM53" s="762">
        <f t="shared" ref="OUM53:OUM54" si="5346">OUK53*(1+3.5%)</f>
        <v>2.69226860706765E+84</v>
      </c>
      <c r="OUO53" s="762">
        <f t="shared" ref="OUO53:OUO54" si="5347">OUM53*(1+3.5%)</f>
        <v>2.7864980083150174E+84</v>
      </c>
      <c r="OUQ53" s="762">
        <f t="shared" ref="OUQ53:OUQ54" si="5348">OUO53*(1+3.5%)</f>
        <v>2.8840254386060427E+84</v>
      </c>
      <c r="OUS53" s="762">
        <f t="shared" ref="OUS53:OUS54" si="5349">OUQ53*(1+3.5%)</f>
        <v>2.984966328957254E+84</v>
      </c>
      <c r="OUU53" s="762">
        <f t="shared" ref="OUU53:OUU54" si="5350">OUS53*(1+3.5%)</f>
        <v>3.0894401504707575E+84</v>
      </c>
      <c r="OUW53" s="762">
        <f t="shared" ref="OUW53:OUW54" si="5351">OUU53*(1+3.5%)</f>
        <v>3.1975705557372339E+84</v>
      </c>
      <c r="OUY53" s="762">
        <f t="shared" ref="OUY53:OUY54" si="5352">OUW53*(1+3.5%)</f>
        <v>3.3094855251880369E+84</v>
      </c>
      <c r="OVA53" s="762">
        <f t="shared" ref="OVA53:OVA54" si="5353">OUY53*(1+3.5%)</f>
        <v>3.4253175185696181E+84</v>
      </c>
      <c r="OVC53" s="762">
        <f t="shared" ref="OVC53:OVC54" si="5354">OVA53*(1+3.5%)</f>
        <v>3.5452036317195544E+84</v>
      </c>
      <c r="OVE53" s="762">
        <f t="shared" ref="OVE53:OVE54" si="5355">OVC53*(1+3.5%)</f>
        <v>3.6692857588297386E+84</v>
      </c>
      <c r="OVG53" s="762">
        <f t="shared" ref="OVG53:OVG54" si="5356">OVE53*(1+3.5%)</f>
        <v>3.7977107603887793E+84</v>
      </c>
      <c r="OVI53" s="762">
        <f t="shared" ref="OVI53:OVI54" si="5357">OVG53*(1+3.5%)</f>
        <v>3.930630637002386E+84</v>
      </c>
      <c r="OVK53" s="762">
        <f t="shared" ref="OVK53:OVK54" si="5358">OVI53*(1+3.5%)</f>
        <v>4.0682027092974693E+84</v>
      </c>
      <c r="OVM53" s="762">
        <f t="shared" ref="OVM53:OVM54" si="5359">OVK53*(1+3.5%)</f>
        <v>4.2105898041228804E+84</v>
      </c>
      <c r="OVO53" s="762">
        <f t="shared" ref="OVO53:OVO54" si="5360">OVM53*(1+3.5%)</f>
        <v>4.3579604472671808E+84</v>
      </c>
      <c r="OVQ53" s="762">
        <f t="shared" ref="OVQ53:OVQ54" si="5361">OVO53*(1+3.5%)</f>
        <v>4.5104890629215319E+84</v>
      </c>
      <c r="OVS53" s="762">
        <f t="shared" ref="OVS53:OVS54" si="5362">OVQ53*(1+3.5%)</f>
        <v>4.6683561801237855E+84</v>
      </c>
      <c r="OVU53" s="762">
        <f t="shared" ref="OVU53:OVU54" si="5363">OVS53*(1+3.5%)</f>
        <v>4.8317486464281176E+84</v>
      </c>
      <c r="OVW53" s="762">
        <f t="shared" ref="OVW53:OVW54" si="5364">OVU53*(1+3.5%)</f>
        <v>5.0008598490531012E+84</v>
      </c>
      <c r="OVY53" s="762">
        <f t="shared" ref="OVY53:OVY54" si="5365">OVW53*(1+3.5%)</f>
        <v>5.1758899437699591E+84</v>
      </c>
      <c r="OWA53" s="762">
        <f t="shared" ref="OWA53:OWA54" si="5366">OVY53*(1+3.5%)</f>
        <v>5.3570460918019075E+84</v>
      </c>
      <c r="OWC53" s="762">
        <f t="shared" ref="OWC53:OWC54" si="5367">OWA53*(1+3.5%)</f>
        <v>5.5445427050149739E+84</v>
      </c>
      <c r="OWE53" s="762">
        <f t="shared" ref="OWE53:OWE54" si="5368">OWC53*(1+3.5%)</f>
        <v>5.7386016996904973E+84</v>
      </c>
      <c r="OWG53" s="762">
        <f t="shared" ref="OWG53:OWG54" si="5369">OWE53*(1+3.5%)</f>
        <v>5.939452759179664E+84</v>
      </c>
      <c r="OWI53" s="762">
        <f t="shared" ref="OWI53:OWI54" si="5370">OWG53*(1+3.5%)</f>
        <v>6.147333605750952E+84</v>
      </c>
      <c r="OWK53" s="762">
        <f t="shared" ref="OWK53:OWK54" si="5371">OWI53*(1+3.5%)</f>
        <v>6.362490281952235E+84</v>
      </c>
      <c r="OWM53" s="762">
        <f t="shared" ref="OWM53:OWM54" si="5372">OWK53*(1+3.5%)</f>
        <v>6.5851774418205625E+84</v>
      </c>
      <c r="OWO53" s="762">
        <f t="shared" ref="OWO53:OWO54" si="5373">OWM53*(1+3.5%)</f>
        <v>6.815658652284282E+84</v>
      </c>
      <c r="OWQ53" s="762">
        <f t="shared" ref="OWQ53:OWQ54" si="5374">OWO53*(1+3.5%)</f>
        <v>7.0542067051142316E+84</v>
      </c>
      <c r="OWS53" s="762">
        <f t="shared" ref="OWS53:OWS54" si="5375">OWQ53*(1+3.5%)</f>
        <v>7.301103939793229E+84</v>
      </c>
      <c r="OWU53" s="762">
        <f t="shared" ref="OWU53:OWU54" si="5376">OWS53*(1+3.5%)</f>
        <v>7.5566425776859918E+84</v>
      </c>
      <c r="OWW53" s="762">
        <f t="shared" ref="OWW53:OWW54" si="5377">OWU53*(1+3.5%)</f>
        <v>7.8211250679050011E+84</v>
      </c>
      <c r="OWY53" s="762">
        <f t="shared" ref="OWY53:OWY54" si="5378">OWW53*(1+3.5%)</f>
        <v>8.0948644452816755E+84</v>
      </c>
      <c r="OXA53" s="762">
        <f t="shared" ref="OXA53:OXA54" si="5379">OWY53*(1+3.5%)</f>
        <v>8.378184700866534E+84</v>
      </c>
      <c r="OXC53" s="762">
        <f t="shared" ref="OXC53:OXC54" si="5380">OXA53*(1+3.5%)</f>
        <v>8.6714211653968624E+84</v>
      </c>
      <c r="OXE53" s="762">
        <f t="shared" ref="OXE53:OXE54" si="5381">OXC53*(1+3.5%)</f>
        <v>8.9749209061857524E+84</v>
      </c>
      <c r="OXG53" s="762">
        <f t="shared" ref="OXG53:OXG54" si="5382">OXE53*(1+3.5%)</f>
        <v>9.2890431379022527E+84</v>
      </c>
      <c r="OXI53" s="762">
        <f t="shared" ref="OXI53:OXI54" si="5383">OXG53*(1+3.5%)</f>
        <v>9.6141596477288309E+84</v>
      </c>
      <c r="OXK53" s="762">
        <f t="shared" ref="OXK53:OXK54" si="5384">OXI53*(1+3.5%)</f>
        <v>9.9506552353993399E+84</v>
      </c>
      <c r="OXM53" s="762">
        <f t="shared" ref="OXM53:OXM54" si="5385">OXK53*(1+3.5%)</f>
        <v>1.0298928168638316E+85</v>
      </c>
      <c r="OXO53" s="762">
        <f t="shared" ref="OXO53:OXO54" si="5386">OXM53*(1+3.5%)</f>
        <v>1.0659390654540656E+85</v>
      </c>
      <c r="OXQ53" s="762">
        <f t="shared" ref="OXQ53:OXQ54" si="5387">OXO53*(1+3.5%)</f>
        <v>1.1032469327449579E+85</v>
      </c>
      <c r="OXS53" s="762">
        <f t="shared" ref="OXS53:OXS54" si="5388">OXQ53*(1+3.5%)</f>
        <v>1.1418605753910313E+85</v>
      </c>
      <c r="OXU53" s="762">
        <f t="shared" ref="OXU53:OXU54" si="5389">OXS53*(1+3.5%)</f>
        <v>1.1818256955297173E+85</v>
      </c>
      <c r="OXW53" s="762">
        <f t="shared" ref="OXW53:OXW54" si="5390">OXU53*(1+3.5%)</f>
        <v>1.2231895948732573E+85</v>
      </c>
      <c r="OXY53" s="762">
        <f t="shared" ref="OXY53:OXY54" si="5391">OXW53*(1+3.5%)</f>
        <v>1.2660012306938211E+85</v>
      </c>
      <c r="OYA53" s="762">
        <f t="shared" ref="OYA53:OYA54" si="5392">OXY53*(1+3.5%)</f>
        <v>1.3103112737681048E+85</v>
      </c>
      <c r="OYC53" s="762">
        <f t="shared" ref="OYC53:OYC54" si="5393">OYA53*(1+3.5%)</f>
        <v>1.3561721683499884E+85</v>
      </c>
      <c r="OYE53" s="762">
        <f t="shared" ref="OYE53:OYE54" si="5394">OYC53*(1+3.5%)</f>
        <v>1.4036381942422379E+85</v>
      </c>
      <c r="OYG53" s="762">
        <f t="shared" ref="OYG53:OYG54" si="5395">OYE53*(1+3.5%)</f>
        <v>1.4527655310407162E+85</v>
      </c>
      <c r="OYI53" s="762">
        <f t="shared" ref="OYI53:OYI54" si="5396">OYG53*(1+3.5%)</f>
        <v>1.5036123246271412E+85</v>
      </c>
      <c r="OYK53" s="762">
        <f t="shared" ref="OYK53:OYK54" si="5397">OYI53*(1+3.5%)</f>
        <v>1.5562387559890912E+85</v>
      </c>
      <c r="OYM53" s="762">
        <f t="shared" ref="OYM53:OYM54" si="5398">OYK53*(1+3.5%)</f>
        <v>1.6107071124487094E+85</v>
      </c>
      <c r="OYO53" s="762">
        <f t="shared" ref="OYO53:OYO54" si="5399">OYM53*(1+3.5%)</f>
        <v>1.667081861384414E+85</v>
      </c>
      <c r="OYQ53" s="762">
        <f t="shared" ref="OYQ53:OYQ54" si="5400">OYO53*(1+3.5%)</f>
        <v>1.7254297265328683E+85</v>
      </c>
      <c r="OYS53" s="762">
        <f t="shared" ref="OYS53:OYS54" si="5401">OYQ53*(1+3.5%)</f>
        <v>1.7858197669615186E+85</v>
      </c>
      <c r="OYU53" s="762">
        <f t="shared" ref="OYU53:OYU54" si="5402">OYS53*(1+3.5%)</f>
        <v>1.8483234588051716E+85</v>
      </c>
      <c r="OYW53" s="762">
        <f t="shared" ref="OYW53:OYW54" si="5403">OYU53*(1+3.5%)</f>
        <v>1.9130147798633525E+85</v>
      </c>
      <c r="OYY53" s="762">
        <f t="shared" ref="OYY53:OYY54" si="5404">OYW53*(1+3.5%)</f>
        <v>1.9799702971585697E+85</v>
      </c>
      <c r="OZA53" s="762">
        <f t="shared" ref="OZA53:OZA54" si="5405">OYY53*(1+3.5%)</f>
        <v>2.0492692575591196E+85</v>
      </c>
      <c r="OZC53" s="762">
        <f t="shared" ref="OZC53:OZC54" si="5406">OZA53*(1+3.5%)</f>
        <v>2.1209936815736885E+85</v>
      </c>
      <c r="OZE53" s="762">
        <f t="shared" ref="OZE53:OZE54" si="5407">OZC53*(1+3.5%)</f>
        <v>2.1952284604287674E+85</v>
      </c>
      <c r="OZG53" s="762">
        <f t="shared" ref="OZG53:OZG54" si="5408">OZE53*(1+3.5%)</f>
        <v>2.2720614565437742E+85</v>
      </c>
      <c r="OZI53" s="762">
        <f t="shared" ref="OZI53:OZI54" si="5409">OZG53*(1+3.5%)</f>
        <v>2.3515836075228061E+85</v>
      </c>
      <c r="OZK53" s="762">
        <f t="shared" ref="OZK53:OZK54" si="5410">OZI53*(1+3.5%)</f>
        <v>2.4338890337861041E+85</v>
      </c>
      <c r="OZM53" s="762">
        <f t="shared" ref="OZM53:OZM54" si="5411">OZK53*(1+3.5%)</f>
        <v>2.5190751499686174E+85</v>
      </c>
      <c r="OZO53" s="762">
        <f t="shared" ref="OZO53:OZO54" si="5412">OZM53*(1+3.5%)</f>
        <v>2.6072427802175189E+85</v>
      </c>
      <c r="OZQ53" s="762">
        <f t="shared" ref="OZQ53:OZQ54" si="5413">OZO53*(1+3.5%)</f>
        <v>2.698496277525132E+85</v>
      </c>
      <c r="OZS53" s="762">
        <f t="shared" ref="OZS53:OZS54" si="5414">OZQ53*(1+3.5%)</f>
        <v>2.7929436472385115E+85</v>
      </c>
      <c r="OZU53" s="762">
        <f t="shared" ref="OZU53:OZU54" si="5415">OZS53*(1+3.5%)</f>
        <v>2.8906966748918593E+85</v>
      </c>
      <c r="OZW53" s="762">
        <f t="shared" ref="OZW53:OZW54" si="5416">OZU53*(1+3.5%)</f>
        <v>2.991871058513074E+85</v>
      </c>
      <c r="OZY53" s="762">
        <f t="shared" ref="OZY53:OZY54" si="5417">OZW53*(1+3.5%)</f>
        <v>3.0965865455610314E+85</v>
      </c>
      <c r="PAA53" s="762">
        <f t="shared" ref="PAA53:PAA54" si="5418">OZY53*(1+3.5%)</f>
        <v>3.2049670746556672E+85</v>
      </c>
      <c r="PAC53" s="762">
        <f t="shared" ref="PAC53:PAC54" si="5419">PAA53*(1+3.5%)</f>
        <v>3.3171409222686151E+85</v>
      </c>
      <c r="PAE53" s="762">
        <f t="shared" ref="PAE53:PAE54" si="5420">PAC53*(1+3.5%)</f>
        <v>3.4332408545480167E+85</v>
      </c>
      <c r="PAG53" s="762">
        <f t="shared" ref="PAG53:PAG54" si="5421">PAE53*(1+3.5%)</f>
        <v>3.5534042844571971E+85</v>
      </c>
      <c r="PAI53" s="762">
        <f t="shared" ref="PAI53:PAI54" si="5422">PAG53*(1+3.5%)</f>
        <v>3.6777734344131986E+85</v>
      </c>
      <c r="PAK53" s="762">
        <f t="shared" ref="PAK53:PAK54" si="5423">PAI53*(1+3.5%)</f>
        <v>3.8064955046176602E+85</v>
      </c>
      <c r="PAM53" s="762">
        <f t="shared" ref="PAM53:PAM54" si="5424">PAK53*(1+3.5%)</f>
        <v>3.9397228472792778E+85</v>
      </c>
      <c r="PAO53" s="762">
        <f t="shared" ref="PAO53:PAO54" si="5425">PAM53*(1+3.5%)</f>
        <v>4.0776131469340522E+85</v>
      </c>
      <c r="PAQ53" s="762">
        <f t="shared" ref="PAQ53:PAQ54" si="5426">PAO53*(1+3.5%)</f>
        <v>4.2203296070767434E+85</v>
      </c>
      <c r="PAS53" s="762">
        <f t="shared" ref="PAS53:PAS54" si="5427">PAQ53*(1+3.5%)</f>
        <v>4.3680411433244289E+85</v>
      </c>
      <c r="PAU53" s="762">
        <f t="shared" ref="PAU53:PAU54" si="5428">PAS53*(1+3.5%)</f>
        <v>4.5209225833407838E+85</v>
      </c>
      <c r="PAW53" s="762">
        <f t="shared" ref="PAW53:PAW54" si="5429">PAU53*(1+3.5%)</f>
        <v>4.679154873757711E+85</v>
      </c>
      <c r="PAY53" s="762">
        <f t="shared" ref="PAY53:PAY54" si="5430">PAW53*(1+3.5%)</f>
        <v>4.8429252943392306E+85</v>
      </c>
      <c r="PBA53" s="762">
        <f t="shared" ref="PBA53:PBA54" si="5431">PAY53*(1+3.5%)</f>
        <v>5.0124276796411034E+85</v>
      </c>
      <c r="PBC53" s="762">
        <f t="shared" ref="PBC53:PBC54" si="5432">PBA53*(1+3.5%)</f>
        <v>5.1878626484285413E+85</v>
      </c>
      <c r="PBE53" s="762">
        <f t="shared" ref="PBE53:PBE54" si="5433">PBC53*(1+3.5%)</f>
        <v>5.3694378411235396E+85</v>
      </c>
      <c r="PBG53" s="762">
        <f t="shared" ref="PBG53:PBG54" si="5434">PBE53*(1+3.5%)</f>
        <v>5.5573681655628633E+85</v>
      </c>
      <c r="PBI53" s="762">
        <f t="shared" ref="PBI53:PBI54" si="5435">PBG53*(1+3.5%)</f>
        <v>5.7518760513575634E+85</v>
      </c>
      <c r="PBK53" s="762">
        <f t="shared" ref="PBK53:PBK54" si="5436">PBI53*(1+3.5%)</f>
        <v>5.9531917131550779E+85</v>
      </c>
      <c r="PBM53" s="762">
        <f t="shared" ref="PBM53:PBM54" si="5437">PBK53*(1+3.5%)</f>
        <v>6.1615534231155051E+85</v>
      </c>
      <c r="PBO53" s="762">
        <f t="shared" ref="PBO53:PBO54" si="5438">PBM53*(1+3.5%)</f>
        <v>6.3772077929245477E+85</v>
      </c>
      <c r="PBQ53" s="762">
        <f t="shared" ref="PBQ53:PBQ54" si="5439">PBO53*(1+3.5%)</f>
        <v>6.6004100656769069E+85</v>
      </c>
      <c r="PBS53" s="762">
        <f t="shared" ref="PBS53:PBS54" si="5440">PBQ53*(1+3.5%)</f>
        <v>6.8314244179755982E+85</v>
      </c>
      <c r="PBU53" s="762">
        <f t="shared" ref="PBU53:PBU54" si="5441">PBS53*(1+3.5%)</f>
        <v>7.0705242726047439E+85</v>
      </c>
      <c r="PBW53" s="762">
        <f t="shared" ref="PBW53:PBW54" si="5442">PBU53*(1+3.5%)</f>
        <v>7.3179926221459098E+85</v>
      </c>
      <c r="PBY53" s="762">
        <f t="shared" ref="PBY53:PBY54" si="5443">PBW53*(1+3.5%)</f>
        <v>7.5741223639210155E+85</v>
      </c>
      <c r="PCA53" s="762">
        <f t="shared" ref="PCA53:PCA54" si="5444">PBY53*(1+3.5%)</f>
        <v>7.8392166466582502E+85</v>
      </c>
      <c r="PCC53" s="762">
        <f t="shared" ref="PCC53:PCC54" si="5445">PCA53*(1+3.5%)</f>
        <v>8.113589229291289E+85</v>
      </c>
      <c r="PCE53" s="762">
        <f t="shared" ref="PCE53:PCE54" si="5446">PCC53*(1+3.5%)</f>
        <v>8.3975648523164838E+85</v>
      </c>
      <c r="PCG53" s="762">
        <f t="shared" ref="PCG53:PCG54" si="5447">PCE53*(1+3.5%)</f>
        <v>8.6914796221475605E+85</v>
      </c>
      <c r="PCI53" s="762">
        <f t="shared" ref="PCI53:PCI54" si="5448">PCG53*(1+3.5%)</f>
        <v>8.9956814089227251E+85</v>
      </c>
      <c r="PCK53" s="762">
        <f t="shared" ref="PCK53:PCK54" si="5449">PCI53*(1+3.5%)</f>
        <v>9.3105302582350199E+85</v>
      </c>
      <c r="PCM53" s="762">
        <f t="shared" ref="PCM53:PCM54" si="5450">PCK53*(1+3.5%)</f>
        <v>9.636398817273245E+85</v>
      </c>
      <c r="PCO53" s="762">
        <f t="shared" ref="PCO53:PCO54" si="5451">PCM53*(1+3.5%)</f>
        <v>9.9736727758778072E+85</v>
      </c>
      <c r="PCQ53" s="762">
        <f t="shared" ref="PCQ53:PCQ54" si="5452">PCO53*(1+3.5%)</f>
        <v>1.032275132303353E+86</v>
      </c>
      <c r="PCS53" s="762">
        <f t="shared" ref="PCS53:PCS54" si="5453">PCQ53*(1+3.5%)</f>
        <v>1.0684047619339703E+86</v>
      </c>
      <c r="PCU53" s="762">
        <f t="shared" ref="PCU53:PCU54" si="5454">PCS53*(1+3.5%)</f>
        <v>1.1057989286016591E+86</v>
      </c>
      <c r="PCW53" s="762">
        <f t="shared" ref="PCW53:PCW54" si="5455">PCU53*(1+3.5%)</f>
        <v>1.144501891102717E+86</v>
      </c>
      <c r="PCY53" s="762">
        <f t="shared" ref="PCY53:PCY54" si="5456">PCW53*(1+3.5%)</f>
        <v>1.184559457291312E+86</v>
      </c>
      <c r="PDA53" s="762">
        <f t="shared" ref="PDA53:PDA54" si="5457">PCY53*(1+3.5%)</f>
        <v>1.2260190382965079E+86</v>
      </c>
      <c r="PDC53" s="762">
        <f t="shared" ref="PDC53:PDC54" si="5458">PDA53*(1+3.5%)</f>
        <v>1.2689297046368857E+86</v>
      </c>
      <c r="PDE53" s="762">
        <f t="shared" ref="PDE53:PDE54" si="5459">PDC53*(1+3.5%)</f>
        <v>1.3133422442991766E+86</v>
      </c>
      <c r="PDG53" s="762">
        <f t="shared" ref="PDG53:PDG54" si="5460">PDE53*(1+3.5%)</f>
        <v>1.3593092228496478E+86</v>
      </c>
      <c r="PDI53" s="762">
        <f t="shared" ref="PDI53:PDI54" si="5461">PDG53*(1+3.5%)</f>
        <v>1.4068850456493853E+86</v>
      </c>
      <c r="PDK53" s="762">
        <f t="shared" ref="PDK53:PDK54" si="5462">PDI53*(1+3.5%)</f>
        <v>1.4561260222471137E+86</v>
      </c>
      <c r="PDM53" s="762">
        <f t="shared" ref="PDM53:PDM54" si="5463">PDK53*(1+3.5%)</f>
        <v>1.5070904330257624E+86</v>
      </c>
      <c r="PDO53" s="762">
        <f t="shared" ref="PDO53:PDO54" si="5464">PDM53*(1+3.5%)</f>
        <v>1.5598385981816641E+86</v>
      </c>
      <c r="PDQ53" s="762">
        <f t="shared" ref="PDQ53:PDQ54" si="5465">PDO53*(1+3.5%)</f>
        <v>1.6144329491180223E+86</v>
      </c>
      <c r="PDS53" s="762">
        <f t="shared" ref="PDS53:PDS54" si="5466">PDQ53*(1+3.5%)</f>
        <v>1.6709381023371531E+86</v>
      </c>
      <c r="PDU53" s="762">
        <f t="shared" ref="PDU53:PDU54" si="5467">PDS53*(1+3.5%)</f>
        <v>1.7294209359189533E+86</v>
      </c>
      <c r="PDW53" s="762">
        <f t="shared" ref="PDW53:PDW54" si="5468">PDU53*(1+3.5%)</f>
        <v>1.7899506686761165E+86</v>
      </c>
      <c r="PDY53" s="762">
        <f t="shared" ref="PDY53:PDY54" si="5469">PDW53*(1+3.5%)</f>
        <v>1.8525989420797804E+86</v>
      </c>
      <c r="PEA53" s="762">
        <f t="shared" ref="PEA53:PEA54" si="5470">PDY53*(1+3.5%)</f>
        <v>1.9174399050525727E+86</v>
      </c>
      <c r="PEC53" s="762">
        <f t="shared" ref="PEC53:PEC54" si="5471">PEA53*(1+3.5%)</f>
        <v>1.9845503017294125E+86</v>
      </c>
      <c r="PEE53" s="762">
        <f t="shared" ref="PEE53:PEE54" si="5472">PEC53*(1+3.5%)</f>
        <v>2.0540095622899417E+86</v>
      </c>
      <c r="PEG53" s="762">
        <f t="shared" ref="PEG53:PEG54" si="5473">PEE53*(1+3.5%)</f>
        <v>2.1258998969700895E+86</v>
      </c>
      <c r="PEI53" s="762">
        <f t="shared" ref="PEI53:PEI54" si="5474">PEG53*(1+3.5%)</f>
        <v>2.2003063933640424E+86</v>
      </c>
      <c r="PEK53" s="762">
        <f t="shared" ref="PEK53:PEK54" si="5475">PEI53*(1+3.5%)</f>
        <v>2.2773171171317837E+86</v>
      </c>
      <c r="PEM53" s="762">
        <f t="shared" ref="PEM53:PEM54" si="5476">PEK53*(1+3.5%)</f>
        <v>2.3570232162313959E+86</v>
      </c>
      <c r="PEO53" s="762">
        <f t="shared" ref="PEO53:PEO54" si="5477">PEM53*(1+3.5%)</f>
        <v>2.4395190287994945E+86</v>
      </c>
      <c r="PEQ53" s="762">
        <f t="shared" ref="PEQ53:PEQ54" si="5478">PEO53*(1+3.5%)</f>
        <v>2.5249021948074767E+86</v>
      </c>
      <c r="PES53" s="762">
        <f t="shared" ref="PES53:PES54" si="5479">PEQ53*(1+3.5%)</f>
        <v>2.6132737716257384E+86</v>
      </c>
      <c r="PEU53" s="762">
        <f t="shared" ref="PEU53:PEU54" si="5480">PES53*(1+3.5%)</f>
        <v>2.704738353632639E+86</v>
      </c>
      <c r="PEW53" s="762">
        <f t="shared" ref="PEW53:PEW54" si="5481">PEU53*(1+3.5%)</f>
        <v>2.7994041960097813E+86</v>
      </c>
      <c r="PEY53" s="762">
        <f t="shared" ref="PEY53:PEY54" si="5482">PEW53*(1+3.5%)</f>
        <v>2.8973833428701234E+86</v>
      </c>
      <c r="PFA53" s="762">
        <f t="shared" ref="PFA53:PFA54" si="5483">PEY53*(1+3.5%)</f>
        <v>2.9987917598705773E+86</v>
      </c>
      <c r="PFC53" s="762">
        <f t="shared" ref="PFC53:PFC54" si="5484">PFA53*(1+3.5%)</f>
        <v>3.1037494714660472E+86</v>
      </c>
      <c r="PFE53" s="762">
        <f t="shared" ref="PFE53:PFE54" si="5485">PFC53*(1+3.5%)</f>
        <v>3.2123807029673584E+86</v>
      </c>
      <c r="PFG53" s="762">
        <f t="shared" ref="PFG53:PFG54" si="5486">PFE53*(1+3.5%)</f>
        <v>3.3248140275712159E+86</v>
      </c>
      <c r="PFI53" s="762">
        <f t="shared" ref="PFI53:PFI54" si="5487">PFG53*(1+3.5%)</f>
        <v>3.4411825185362081E+86</v>
      </c>
      <c r="PFK53" s="762">
        <f t="shared" ref="PFK53:PFK54" si="5488">PFI53*(1+3.5%)</f>
        <v>3.5616239066849749E+86</v>
      </c>
      <c r="PFM53" s="762">
        <f t="shared" ref="PFM53:PFM54" si="5489">PFK53*(1+3.5%)</f>
        <v>3.6862807434189488E+86</v>
      </c>
      <c r="PFO53" s="762">
        <f t="shared" ref="PFO53:PFO54" si="5490">PFM53*(1+3.5%)</f>
        <v>3.8153005694386119E+86</v>
      </c>
      <c r="PFQ53" s="762">
        <f t="shared" ref="PFQ53:PFQ54" si="5491">PFO53*(1+3.5%)</f>
        <v>3.9488360893689632E+86</v>
      </c>
      <c r="PFS53" s="762">
        <f t="shared" ref="PFS53:PFS54" si="5492">PFQ53*(1+3.5%)</f>
        <v>4.0870453524968764E+86</v>
      </c>
      <c r="PFU53" s="762">
        <f t="shared" ref="PFU53:PFU54" si="5493">PFS53*(1+3.5%)</f>
        <v>4.2300919398342669E+86</v>
      </c>
      <c r="PFW53" s="762">
        <f t="shared" ref="PFW53:PFW54" si="5494">PFU53*(1+3.5%)</f>
        <v>4.3781451577284659E+86</v>
      </c>
      <c r="PFY53" s="762">
        <f t="shared" ref="PFY53:PFY54" si="5495">PFW53*(1+3.5%)</f>
        <v>4.5313802382489616E+86</v>
      </c>
      <c r="PGA53" s="762">
        <f t="shared" ref="PGA53:PGA54" si="5496">PFY53*(1+3.5%)</f>
        <v>4.689978546587675E+86</v>
      </c>
      <c r="PGC53" s="762">
        <f t="shared" ref="PGC53:PGC54" si="5497">PGA53*(1+3.5%)</f>
        <v>4.8541277957182432E+86</v>
      </c>
      <c r="PGE53" s="762">
        <f t="shared" ref="PGE53:PGE54" si="5498">PGC53*(1+3.5%)</f>
        <v>5.0240222685683814E+86</v>
      </c>
      <c r="PGG53" s="762">
        <f t="shared" ref="PGG53:PGG54" si="5499">PGE53*(1+3.5%)</f>
        <v>5.199863047968274E+86</v>
      </c>
      <c r="PGI53" s="762">
        <f t="shared" ref="PGI53:PGI54" si="5500">PGG53*(1+3.5%)</f>
        <v>5.3818582546471631E+86</v>
      </c>
      <c r="PGK53" s="762">
        <f t="shared" ref="PGK53:PGK54" si="5501">PGI53*(1+3.5%)</f>
        <v>5.5702232935598137E+86</v>
      </c>
      <c r="PGM53" s="762">
        <f t="shared" ref="PGM53:PGM54" si="5502">PGK53*(1+3.5%)</f>
        <v>5.7651811088344073E+86</v>
      </c>
      <c r="PGO53" s="762">
        <f t="shared" ref="PGO53:PGO54" si="5503">PGM53*(1+3.5%)</f>
        <v>5.966962447643611E+86</v>
      </c>
      <c r="PGQ53" s="762">
        <f t="shared" ref="PGQ53:PGQ54" si="5504">PGO53*(1+3.5%)</f>
        <v>6.1758061333111373E+86</v>
      </c>
      <c r="PGS53" s="762">
        <f t="shared" ref="PGS53:PGS54" si="5505">PGQ53*(1+3.5%)</f>
        <v>6.3919593479770262E+86</v>
      </c>
      <c r="PGU53" s="762">
        <f t="shared" ref="PGU53:PGU54" si="5506">PGS53*(1+3.5%)</f>
        <v>6.6156779251562218E+86</v>
      </c>
      <c r="PGW53" s="762">
        <f t="shared" ref="PGW53:PGW54" si="5507">PGU53*(1+3.5%)</f>
        <v>6.8472266525366893E+86</v>
      </c>
      <c r="PGY53" s="762">
        <f t="shared" ref="PGY53:PGY54" si="5508">PGW53*(1+3.5%)</f>
        <v>7.0868795853754734E+86</v>
      </c>
      <c r="PHA53" s="762">
        <f t="shared" ref="PHA53:PHA54" si="5509">PGY53*(1+3.5%)</f>
        <v>7.3349203708636141E+86</v>
      </c>
      <c r="PHC53" s="762">
        <f t="shared" ref="PHC53:PHC54" si="5510">PHA53*(1+3.5%)</f>
        <v>7.5916425838438403E+86</v>
      </c>
      <c r="PHE53" s="762">
        <f t="shared" ref="PHE53:PHE54" si="5511">PHC53*(1+3.5%)</f>
        <v>7.8573500742783745E+86</v>
      </c>
      <c r="PHG53" s="762">
        <f t="shared" ref="PHG53:PHG54" si="5512">PHE53*(1+3.5%)</f>
        <v>8.1323573268781168E+86</v>
      </c>
      <c r="PHI53" s="762">
        <f t="shared" ref="PHI53:PHI54" si="5513">PHG53*(1+3.5%)</f>
        <v>8.4169898333188503E+86</v>
      </c>
      <c r="PHK53" s="762">
        <f t="shared" ref="PHK53:PHK54" si="5514">PHI53*(1+3.5%)</f>
        <v>8.7115844774850098E+86</v>
      </c>
      <c r="PHM53" s="762">
        <f t="shared" ref="PHM53:PHM54" si="5515">PHK53*(1+3.5%)</f>
        <v>9.0164899341969842E+86</v>
      </c>
      <c r="PHO53" s="762">
        <f t="shared" ref="PHO53:PHO54" si="5516">PHM53*(1+3.5%)</f>
        <v>9.3320670818938781E+86</v>
      </c>
      <c r="PHQ53" s="762">
        <f t="shared" ref="PHQ53:PHQ54" si="5517">PHO53*(1+3.5%)</f>
        <v>9.6586894297601634E+86</v>
      </c>
      <c r="PHS53" s="762">
        <f t="shared" ref="PHS53:PHS54" si="5518">PHQ53*(1+3.5%)</f>
        <v>9.9967435598017676E+86</v>
      </c>
      <c r="PHU53" s="762">
        <f t="shared" ref="PHU53:PHU54" si="5519">PHS53*(1+3.5%)</f>
        <v>1.034662958439483E+87</v>
      </c>
      <c r="PHW53" s="762">
        <f t="shared" ref="PHW53:PHW54" si="5520">PHU53*(1+3.5%)</f>
        <v>1.0708761619848648E+87</v>
      </c>
      <c r="PHY53" s="762">
        <f t="shared" ref="PHY53:PHY54" si="5521">PHW53*(1+3.5%)</f>
        <v>1.108356827654335E+87</v>
      </c>
      <c r="PIA53" s="762">
        <f t="shared" ref="PIA53:PIA54" si="5522">PHY53*(1+3.5%)</f>
        <v>1.1471493166222366E+87</v>
      </c>
      <c r="PIC53" s="762">
        <f t="shared" ref="PIC53:PIC54" si="5523">PIA53*(1+3.5%)</f>
        <v>1.1872995427040148E+87</v>
      </c>
      <c r="PIE53" s="762">
        <f t="shared" ref="PIE53:PIE54" si="5524">PIC53*(1+3.5%)</f>
        <v>1.2288550266986553E+87</v>
      </c>
      <c r="PIG53" s="762">
        <f t="shared" ref="PIG53:PIG54" si="5525">PIE53*(1+3.5%)</f>
        <v>1.271864952633108E+87</v>
      </c>
      <c r="PII53" s="762">
        <f t="shared" ref="PII53:PII54" si="5526">PIG53*(1+3.5%)</f>
        <v>1.3163802259752666E+87</v>
      </c>
      <c r="PIK53" s="762">
        <f t="shared" ref="PIK53:PIK54" si="5527">PII53*(1+3.5%)</f>
        <v>1.3624535338844008E+87</v>
      </c>
      <c r="PIM53" s="762">
        <f t="shared" ref="PIM53:PIM54" si="5528">PIK53*(1+3.5%)</f>
        <v>1.4101394075703547E+87</v>
      </c>
      <c r="PIO53" s="762">
        <f t="shared" ref="PIO53:PIO54" si="5529">PIM53*(1+3.5%)</f>
        <v>1.4594942868353171E+87</v>
      </c>
      <c r="PIQ53" s="762">
        <f t="shared" ref="PIQ53:PIQ54" si="5530">PIO53*(1+3.5%)</f>
        <v>1.5105765868745531E+87</v>
      </c>
      <c r="PIS53" s="762">
        <f t="shared" ref="PIS53:PIS54" si="5531">PIQ53*(1+3.5%)</f>
        <v>1.5634467674151623E+87</v>
      </c>
      <c r="PIU53" s="762">
        <f t="shared" ref="PIU53:PIU54" si="5532">PIS53*(1+3.5%)</f>
        <v>1.6181674042746928E+87</v>
      </c>
      <c r="PIW53" s="762">
        <f t="shared" ref="PIW53:PIW54" si="5533">PIU53*(1+3.5%)</f>
        <v>1.6748032634243068E+87</v>
      </c>
      <c r="PIY53" s="762">
        <f t="shared" ref="PIY53:PIY54" si="5534">PIW53*(1+3.5%)</f>
        <v>1.7334213776441574E+87</v>
      </c>
      <c r="PJA53" s="762">
        <f t="shared" ref="PJA53:PJA54" si="5535">PIY53*(1+3.5%)</f>
        <v>1.7940911258617028E+87</v>
      </c>
      <c r="PJC53" s="762">
        <f t="shared" ref="PJC53:PJC54" si="5536">PJA53*(1+3.5%)</f>
        <v>1.8568843152668623E+87</v>
      </c>
      <c r="PJE53" s="762">
        <f t="shared" ref="PJE53:PJE54" si="5537">PJC53*(1+3.5%)</f>
        <v>1.9218752663012023E+87</v>
      </c>
      <c r="PJG53" s="762">
        <f t="shared" ref="PJG53:PJG54" si="5538">PJE53*(1+3.5%)</f>
        <v>1.9891409006217443E+87</v>
      </c>
      <c r="PJI53" s="762">
        <f t="shared" ref="PJI53:PJI54" si="5539">PJG53*(1+3.5%)</f>
        <v>2.0587608321435051E+87</v>
      </c>
      <c r="PJK53" s="762">
        <f t="shared" ref="PJK53:PJK54" si="5540">PJI53*(1+3.5%)</f>
        <v>2.1308174612685274E+87</v>
      </c>
      <c r="PJM53" s="762">
        <f t="shared" ref="PJM53:PJM54" si="5541">PJK53*(1+3.5%)</f>
        <v>2.2053960724129257E+87</v>
      </c>
      <c r="PJO53" s="762">
        <f t="shared" ref="PJO53:PJO54" si="5542">PJM53*(1+3.5%)</f>
        <v>2.2825849349473781E+87</v>
      </c>
      <c r="PJQ53" s="762">
        <f t="shared" ref="PJQ53:PJQ54" si="5543">PJO53*(1+3.5%)</f>
        <v>2.3624754076705363E+87</v>
      </c>
      <c r="PJS53" s="762">
        <f t="shared" ref="PJS53:PJS54" si="5544">PJQ53*(1+3.5%)</f>
        <v>2.4451620469390051E+87</v>
      </c>
      <c r="PJU53" s="762">
        <f t="shared" ref="PJU53:PJU54" si="5545">PJS53*(1+3.5%)</f>
        <v>2.5307427185818702E+87</v>
      </c>
      <c r="PJW53" s="762">
        <f t="shared" ref="PJW53:PJW54" si="5546">PJU53*(1+3.5%)</f>
        <v>2.6193187137322356E+87</v>
      </c>
      <c r="PJY53" s="762">
        <f t="shared" ref="PJY53:PJY54" si="5547">PJW53*(1+3.5%)</f>
        <v>2.7109948687128635E+87</v>
      </c>
      <c r="PKA53" s="762">
        <f t="shared" ref="PKA53:PKA54" si="5548">PJY53*(1+3.5%)</f>
        <v>2.8058796891178136E+87</v>
      </c>
      <c r="PKC53" s="762">
        <f t="shared" ref="PKC53:PKC54" si="5549">PKA53*(1+3.5%)</f>
        <v>2.9040854782369368E+87</v>
      </c>
      <c r="PKE53" s="762">
        <f t="shared" ref="PKE53:PKE54" si="5550">PKC53*(1+3.5%)</f>
        <v>3.0057284699752293E+87</v>
      </c>
      <c r="PKG53" s="762">
        <f t="shared" ref="PKG53:PKG54" si="5551">PKE53*(1+3.5%)</f>
        <v>3.1109289664243621E+87</v>
      </c>
      <c r="PKI53" s="762">
        <f t="shared" ref="PKI53:PKI54" si="5552">PKG53*(1+3.5%)</f>
        <v>3.2198114802492145E+87</v>
      </c>
      <c r="PKK53" s="762">
        <f t="shared" ref="PKK53:PKK54" si="5553">PKI53*(1+3.5%)</f>
        <v>3.3325048820579369E+87</v>
      </c>
      <c r="PKM53" s="762">
        <f t="shared" ref="PKM53:PKM54" si="5554">PKK53*(1+3.5%)</f>
        <v>3.4491425529299645E+87</v>
      </c>
      <c r="PKO53" s="762">
        <f t="shared" ref="PKO53:PKO54" si="5555">PKM53*(1+3.5%)</f>
        <v>3.5698625422825129E+87</v>
      </c>
      <c r="PKQ53" s="762">
        <f t="shared" ref="PKQ53:PKQ54" si="5556">PKO53*(1+3.5%)</f>
        <v>3.6948077312624007E+87</v>
      </c>
      <c r="PKS53" s="762">
        <f t="shared" ref="PKS53:PKS54" si="5557">PKQ53*(1+3.5%)</f>
        <v>3.8241260018565843E+87</v>
      </c>
      <c r="PKU53" s="762">
        <f t="shared" ref="PKU53:PKU54" si="5558">PKS53*(1+3.5%)</f>
        <v>3.9579704119215644E+87</v>
      </c>
      <c r="PKW53" s="762">
        <f t="shared" ref="PKW53:PKW54" si="5559">PKU53*(1+3.5%)</f>
        <v>4.0964993763388192E+87</v>
      </c>
      <c r="PKY53" s="762">
        <f t="shared" ref="PKY53:PKY54" si="5560">PKW53*(1+3.5%)</f>
        <v>4.2398768545106776E+87</v>
      </c>
      <c r="PLA53" s="762">
        <f t="shared" ref="PLA53:PLA54" si="5561">PKY53*(1+3.5%)</f>
        <v>4.3882725444185509E+87</v>
      </c>
      <c r="PLC53" s="762">
        <f t="shared" ref="PLC53:PLC54" si="5562">PLA53*(1+3.5%)</f>
        <v>4.5418620834732E+87</v>
      </c>
      <c r="PLE53" s="762">
        <f t="shared" ref="PLE53:PLE54" si="5563">PLC53*(1+3.5%)</f>
        <v>4.7008272563947616E+87</v>
      </c>
      <c r="PLG53" s="762">
        <f t="shared" ref="PLG53:PLG54" si="5564">PLE53*(1+3.5%)</f>
        <v>4.8653562103685775E+87</v>
      </c>
      <c r="PLI53" s="762">
        <f t="shared" ref="PLI53:PLI54" si="5565">PLG53*(1+3.5%)</f>
        <v>5.0356436777314775E+87</v>
      </c>
      <c r="PLK53" s="762">
        <f t="shared" ref="PLK53:PLK54" si="5566">PLI53*(1+3.5%)</f>
        <v>5.2118912064520784E+87</v>
      </c>
      <c r="PLM53" s="762">
        <f t="shared" ref="PLM53:PLM54" si="5567">PLK53*(1+3.5%)</f>
        <v>5.3943073986779004E+87</v>
      </c>
      <c r="PLO53" s="762">
        <f t="shared" ref="PLO53:PLO54" si="5568">PLM53*(1+3.5%)</f>
        <v>5.5831081576316266E+87</v>
      </c>
      <c r="PLQ53" s="762">
        <f t="shared" ref="PLQ53:PLQ54" si="5569">PLO53*(1+3.5%)</f>
        <v>5.7785169431487334E+87</v>
      </c>
      <c r="PLS53" s="762">
        <f t="shared" ref="PLS53:PLS54" si="5570">PLQ53*(1+3.5%)</f>
        <v>5.9807650361589384E+87</v>
      </c>
      <c r="PLU53" s="762">
        <f t="shared" ref="PLU53:PLU54" si="5571">PLS53*(1+3.5%)</f>
        <v>6.190091812424501E+87</v>
      </c>
      <c r="PLW53" s="762">
        <f t="shared" ref="PLW53:PLW54" si="5572">PLU53*(1+3.5%)</f>
        <v>6.4067450258593584E+87</v>
      </c>
      <c r="PLY53" s="762">
        <f t="shared" ref="PLY53:PLY54" si="5573">PLW53*(1+3.5%)</f>
        <v>6.6309811017644358E+87</v>
      </c>
      <c r="PMA53" s="762">
        <f t="shared" ref="PMA53:PMA54" si="5574">PLY53*(1+3.5%)</f>
        <v>6.8630654403261903E+87</v>
      </c>
      <c r="PMC53" s="762">
        <f t="shared" ref="PMC53:PMC54" si="5575">PMA53*(1+3.5%)</f>
        <v>7.1032727307376063E+87</v>
      </c>
      <c r="PME53" s="762">
        <f t="shared" ref="PME53:PME54" si="5576">PMC53*(1+3.5%)</f>
        <v>7.3518872763134215E+87</v>
      </c>
      <c r="PMG53" s="762">
        <f t="shared" ref="PMG53:PMG54" si="5577">PME53*(1+3.5%)</f>
        <v>7.6092033309843909E+87</v>
      </c>
      <c r="PMI53" s="762">
        <f t="shared" ref="PMI53:PMI54" si="5578">PMG53*(1+3.5%)</f>
        <v>7.8755254475688439E+87</v>
      </c>
      <c r="PMK53" s="762">
        <f t="shared" ref="PMK53:PMK54" si="5579">PMI53*(1+3.5%)</f>
        <v>8.1511688382337526E+87</v>
      </c>
      <c r="PMM53" s="762">
        <f t="shared" ref="PMM53:PMM54" si="5580">PMK53*(1+3.5%)</f>
        <v>8.4364597475719338E+87</v>
      </c>
      <c r="PMO53" s="762">
        <f t="shared" ref="PMO53:PMO54" si="5581">PMM53*(1+3.5%)</f>
        <v>8.7317358387369502E+87</v>
      </c>
      <c r="PMQ53" s="762">
        <f t="shared" ref="PMQ53:PMQ54" si="5582">PMO53*(1+3.5%)</f>
        <v>9.0373465930927436E+87</v>
      </c>
      <c r="PMS53" s="762">
        <f t="shared" ref="PMS53:PMS54" si="5583">PMQ53*(1+3.5%)</f>
        <v>9.3536537238509895E+87</v>
      </c>
      <c r="PMU53" s="762">
        <f t="shared" ref="PMU53:PMU54" si="5584">PMS53*(1+3.5%)</f>
        <v>9.6810316041857732E+87</v>
      </c>
      <c r="PMW53" s="762">
        <f t="shared" ref="PMW53:PMW54" si="5585">PMU53*(1+3.5%)</f>
        <v>1.0019867710332275E+88</v>
      </c>
      <c r="PMY53" s="762">
        <f t="shared" ref="PMY53:PMY54" si="5586">PMW53*(1+3.5%)</f>
        <v>1.0370563080193903E+88</v>
      </c>
      <c r="PNA53" s="762">
        <f t="shared" ref="PNA53:PNA54" si="5587">PMY53*(1+3.5%)</f>
        <v>1.073353278800069E+88</v>
      </c>
      <c r="PNC53" s="762">
        <f t="shared" ref="PNC53:PNC54" si="5588">PNA53*(1+3.5%)</f>
        <v>1.1109206435580714E+88</v>
      </c>
      <c r="PNE53" s="762">
        <f t="shared" ref="PNE53:PNE54" si="5589">PNC53*(1+3.5%)</f>
        <v>1.1498028660826038E+88</v>
      </c>
      <c r="PNG53" s="762">
        <f t="shared" ref="PNG53:PNG54" si="5590">PNE53*(1+3.5%)</f>
        <v>1.1900459663954949E+88</v>
      </c>
      <c r="PNI53" s="762">
        <f t="shared" ref="PNI53:PNI54" si="5591">PNG53*(1+3.5%)</f>
        <v>1.2316975752193372E+88</v>
      </c>
      <c r="PNK53" s="762">
        <f t="shared" ref="PNK53:PNK54" si="5592">PNI53*(1+3.5%)</f>
        <v>1.2748069903520139E+88</v>
      </c>
      <c r="PNM53" s="762">
        <f t="shared" ref="PNM53:PNM54" si="5593">PNK53*(1+3.5%)</f>
        <v>1.3194252350143342E+88</v>
      </c>
      <c r="PNO53" s="762">
        <f t="shared" ref="PNO53:PNO54" si="5594">PNM53*(1+3.5%)</f>
        <v>1.3656051182398358E+88</v>
      </c>
      <c r="PNQ53" s="762">
        <f t="shared" ref="PNQ53:PNQ54" si="5595">PNO53*(1+3.5%)</f>
        <v>1.41340129737823E+88</v>
      </c>
      <c r="PNS53" s="762">
        <f t="shared" ref="PNS53:PNS54" si="5596">PNQ53*(1+3.5%)</f>
        <v>1.4628703427864679E+88</v>
      </c>
      <c r="PNU53" s="762">
        <f t="shared" ref="PNU53:PNU54" si="5597">PNS53*(1+3.5%)</f>
        <v>1.5140708047839942E+88</v>
      </c>
      <c r="PNW53" s="762">
        <f t="shared" ref="PNW53:PNW54" si="5598">PNU53*(1+3.5%)</f>
        <v>1.5670632829514337E+88</v>
      </c>
      <c r="PNY53" s="762">
        <f t="shared" ref="PNY53:PNY54" si="5599">PNW53*(1+3.5%)</f>
        <v>1.6219104978547339E+88</v>
      </c>
      <c r="POA53" s="762">
        <f t="shared" ref="POA53:POA54" si="5600">PNY53*(1+3.5%)</f>
        <v>1.6786773652796493E+88</v>
      </c>
      <c r="POC53" s="762">
        <f t="shared" ref="POC53:POC54" si="5601">POA53*(1+3.5%)</f>
        <v>1.7374310730644368E+88</v>
      </c>
      <c r="POE53" s="762">
        <f t="shared" ref="POE53:POE54" si="5602">POC53*(1+3.5%)</f>
        <v>1.798241160621692E+88</v>
      </c>
      <c r="POG53" s="762">
        <f t="shared" ref="POG53:POG54" si="5603">POE53*(1+3.5%)</f>
        <v>1.8611796012434511E+88</v>
      </c>
      <c r="POI53" s="762">
        <f t="shared" ref="POI53:POI54" si="5604">POG53*(1+3.5%)</f>
        <v>1.9263208872869717E+88</v>
      </c>
      <c r="POK53" s="762">
        <f t="shared" ref="POK53:POK54" si="5605">POI53*(1+3.5%)</f>
        <v>1.9937421183420157E+88</v>
      </c>
      <c r="POM53" s="762">
        <f t="shared" ref="POM53:POM54" si="5606">POK53*(1+3.5%)</f>
        <v>2.0635230924839863E+88</v>
      </c>
      <c r="POO53" s="762">
        <f t="shared" ref="POO53:POO54" si="5607">POM53*(1+3.5%)</f>
        <v>2.1357464007209257E+88</v>
      </c>
      <c r="POQ53" s="762">
        <f t="shared" ref="POQ53:POQ54" si="5608">POO53*(1+3.5%)</f>
        <v>2.210497524746158E+88</v>
      </c>
      <c r="POS53" s="762">
        <f t="shared" ref="POS53:POS54" si="5609">POQ53*(1+3.5%)</f>
        <v>2.2878649381122735E+88</v>
      </c>
      <c r="POU53" s="762">
        <f t="shared" ref="POU53:POU54" si="5610">POS53*(1+3.5%)</f>
        <v>2.3679402109462029E+88</v>
      </c>
      <c r="POW53" s="762">
        <f t="shared" ref="POW53:POW54" si="5611">POU53*(1+3.5%)</f>
        <v>2.4508181183293199E+88</v>
      </c>
      <c r="POY53" s="762">
        <f t="shared" ref="POY53:POY54" si="5612">POW53*(1+3.5%)</f>
        <v>2.5365967524708458E+88</v>
      </c>
      <c r="PPA53" s="762">
        <f t="shared" ref="PPA53:PPA54" si="5613">POY53*(1+3.5%)</f>
        <v>2.6253776388073254E+88</v>
      </c>
      <c r="PPC53" s="762">
        <f t="shared" ref="PPC53:PPC54" si="5614">PPA53*(1+3.5%)</f>
        <v>2.7172658561655817E+88</v>
      </c>
      <c r="PPE53" s="762">
        <f t="shared" ref="PPE53:PPE54" si="5615">PPC53*(1+3.5%)</f>
        <v>2.8123701611313769E+88</v>
      </c>
      <c r="PPG53" s="762">
        <f t="shared" ref="PPG53:PPG54" si="5616">PPE53*(1+3.5%)</f>
        <v>2.9108031167709749E+88</v>
      </c>
      <c r="PPI53" s="762">
        <f t="shared" ref="PPI53:PPI54" si="5617">PPG53*(1+3.5%)</f>
        <v>3.0126812258579587E+88</v>
      </c>
      <c r="PPK53" s="762">
        <f t="shared" ref="PPK53:PPK54" si="5618">PPI53*(1+3.5%)</f>
        <v>3.1181250687629871E+88</v>
      </c>
      <c r="PPM53" s="762">
        <f t="shared" ref="PPM53:PPM54" si="5619">PPK53*(1+3.5%)</f>
        <v>3.2272594461696912E+88</v>
      </c>
      <c r="PPO53" s="762">
        <f t="shared" ref="PPO53:PPO54" si="5620">PPM53*(1+3.5%)</f>
        <v>3.34021352678563E+88</v>
      </c>
      <c r="PPQ53" s="762">
        <f t="shared" ref="PPQ53:PPQ54" si="5621">PPO53*(1+3.5%)</f>
        <v>3.457121000223127E+88</v>
      </c>
      <c r="PPS53" s="762">
        <f t="shared" ref="PPS53:PPS54" si="5622">PPQ53*(1+3.5%)</f>
        <v>3.5781202352309361E+88</v>
      </c>
      <c r="PPU53" s="762">
        <f t="shared" ref="PPU53:PPU54" si="5623">PPS53*(1+3.5%)</f>
        <v>3.7033544434640186E+88</v>
      </c>
      <c r="PPW53" s="762">
        <f t="shared" ref="PPW53:PPW54" si="5624">PPU53*(1+3.5%)</f>
        <v>3.8329718489852591E+88</v>
      </c>
      <c r="PPY53" s="762">
        <f t="shared" ref="PPY53:PPY54" si="5625">PPW53*(1+3.5%)</f>
        <v>3.9671258636997427E+88</v>
      </c>
      <c r="PQA53" s="762">
        <f t="shared" ref="PQA53:PQA54" si="5626">PPY53*(1+3.5%)</f>
        <v>4.1059752689292333E+88</v>
      </c>
      <c r="PQC53" s="762">
        <f t="shared" ref="PQC53:PQC54" si="5627">PQA53*(1+3.5%)</f>
        <v>4.2496844033417559E+88</v>
      </c>
      <c r="PQE53" s="762">
        <f t="shared" ref="PQE53:PQE54" si="5628">PQC53*(1+3.5%)</f>
        <v>4.3984233574587172E+88</v>
      </c>
      <c r="PQG53" s="762">
        <f t="shared" ref="PQG53:PQG54" si="5629">PQE53*(1+3.5%)</f>
        <v>4.5523681749697717E+88</v>
      </c>
      <c r="PQI53" s="762">
        <f t="shared" ref="PQI53:PQI54" si="5630">PQG53*(1+3.5%)</f>
        <v>4.7117010610937134E+88</v>
      </c>
      <c r="PQK53" s="762">
        <f t="shared" ref="PQK53:PQK54" si="5631">PQI53*(1+3.5%)</f>
        <v>4.8766105982319933E+88</v>
      </c>
      <c r="PQM53" s="762">
        <f t="shared" ref="PQM53:PQM54" si="5632">PQK53*(1+3.5%)</f>
        <v>5.047291969170113E+88</v>
      </c>
      <c r="PQO53" s="762">
        <f t="shared" ref="PQO53:PQO54" si="5633">PQM53*(1+3.5%)</f>
        <v>5.2239471880910666E+88</v>
      </c>
      <c r="PQQ53" s="762">
        <f t="shared" ref="PQQ53:PQQ54" si="5634">PQO53*(1+3.5%)</f>
        <v>5.4067853396742535E+88</v>
      </c>
      <c r="PQS53" s="762">
        <f t="shared" ref="PQS53:PQS54" si="5635">PQQ53*(1+3.5%)</f>
        <v>5.5960228265628516E+88</v>
      </c>
      <c r="PQU53" s="762">
        <f t="shared" ref="PQU53:PQU54" si="5636">PQS53*(1+3.5%)</f>
        <v>5.7918836254925511E+88</v>
      </c>
      <c r="PQW53" s="762">
        <f t="shared" ref="PQW53:PQW54" si="5637">PQU53*(1+3.5%)</f>
        <v>5.9945995523847901E+88</v>
      </c>
      <c r="PQY53" s="762">
        <f t="shared" ref="PQY53:PQY54" si="5638">PQW53*(1+3.5%)</f>
        <v>6.2044105367182576E+88</v>
      </c>
      <c r="PRA53" s="762">
        <f t="shared" ref="PRA53:PRA54" si="5639">PQY53*(1+3.5%)</f>
        <v>6.421564905503396E+88</v>
      </c>
      <c r="PRC53" s="762">
        <f t="shared" ref="PRC53:PRC54" si="5640">PRA53*(1+3.5%)</f>
        <v>6.646319677196014E+88</v>
      </c>
      <c r="PRE53" s="762">
        <f t="shared" ref="PRE53:PRE54" si="5641">PRC53*(1+3.5%)</f>
        <v>6.8789408658978745E+88</v>
      </c>
      <c r="PRG53" s="762">
        <f t="shared" ref="PRG53:PRG54" si="5642">PRE53*(1+3.5%)</f>
        <v>7.119703796204299E+88</v>
      </c>
      <c r="PRI53" s="762">
        <f t="shared" ref="PRI53:PRI54" si="5643">PRG53*(1+3.5%)</f>
        <v>7.3688934290714496E+88</v>
      </c>
      <c r="PRK53" s="762">
        <f t="shared" ref="PRK53:PRK54" si="5644">PRI53*(1+3.5%)</f>
        <v>7.6268046990889491E+88</v>
      </c>
      <c r="PRM53" s="762">
        <f t="shared" ref="PRM53:PRM54" si="5645">PRK53*(1+3.5%)</f>
        <v>7.8937428635570617E+88</v>
      </c>
      <c r="PRO53" s="762">
        <f t="shared" ref="PRO53:PRO54" si="5646">PRM53*(1+3.5%)</f>
        <v>8.1700238637815582E+88</v>
      </c>
      <c r="PRQ53" s="762">
        <f t="shared" ref="PRQ53:PRQ54" si="5647">PRO53*(1+3.5%)</f>
        <v>8.4559746990139119E+88</v>
      </c>
      <c r="PRS53" s="762">
        <f t="shared" ref="PRS53:PRS54" si="5648">PRQ53*(1+3.5%)</f>
        <v>8.7519338134793981E+88</v>
      </c>
      <c r="PRU53" s="762">
        <f t="shared" ref="PRU53:PRU54" si="5649">PRS53*(1+3.5%)</f>
        <v>9.0582514969511767E+88</v>
      </c>
      <c r="PRW53" s="762">
        <f t="shared" ref="PRW53:PRW54" si="5650">PRU53*(1+3.5%)</f>
        <v>9.3752902993444665E+88</v>
      </c>
      <c r="PRY53" s="762">
        <f t="shared" ref="PRY53:PRY54" si="5651">PRW53*(1+3.5%)</f>
        <v>9.7034254598215215E+88</v>
      </c>
      <c r="PSA53" s="762">
        <f t="shared" ref="PSA53:PSA54" si="5652">PRY53*(1+3.5%)</f>
        <v>1.0043045350915274E+89</v>
      </c>
      <c r="PSC53" s="762">
        <f t="shared" ref="PSC53:PSC54" si="5653">PSA53*(1+3.5%)</f>
        <v>1.0394551938197308E+89</v>
      </c>
      <c r="PSE53" s="762">
        <f t="shared" ref="PSE53:PSE54" si="5654">PSC53*(1+3.5%)</f>
        <v>1.0758361256034213E+89</v>
      </c>
      <c r="PSG53" s="762">
        <f t="shared" ref="PSG53:PSG54" si="5655">PSE53*(1+3.5%)</f>
        <v>1.113490389999541E+89</v>
      </c>
      <c r="PSI53" s="762">
        <f t="shared" ref="PSI53:PSI54" si="5656">PSG53*(1+3.5%)</f>
        <v>1.1524625536495248E+89</v>
      </c>
      <c r="PSK53" s="762">
        <f t="shared" ref="PSK53:PSK54" si="5657">PSI53*(1+3.5%)</f>
        <v>1.192798743027258E+89</v>
      </c>
      <c r="PSM53" s="762">
        <f t="shared" ref="PSM53:PSM54" si="5658">PSK53*(1+3.5%)</f>
        <v>1.234546699033212E+89</v>
      </c>
      <c r="PSO53" s="762">
        <f t="shared" ref="PSO53:PSO54" si="5659">PSM53*(1+3.5%)</f>
        <v>1.2777558334993742E+89</v>
      </c>
      <c r="PSQ53" s="762">
        <f t="shared" ref="PSQ53:PSQ54" si="5660">PSO53*(1+3.5%)</f>
        <v>1.3224772876718522E+89</v>
      </c>
      <c r="PSS53" s="762">
        <f t="shared" ref="PSS53:PSS54" si="5661">PSQ53*(1+3.5%)</f>
        <v>1.368763992740367E+89</v>
      </c>
      <c r="PSU53" s="762">
        <f t="shared" ref="PSU53:PSU54" si="5662">PSS53*(1+3.5%)</f>
        <v>1.4166707324862797E+89</v>
      </c>
      <c r="PSW53" s="762">
        <f t="shared" ref="PSW53:PSW54" si="5663">PSU53*(1+3.5%)</f>
        <v>1.4662542081232994E+89</v>
      </c>
      <c r="PSY53" s="762">
        <f t="shared" ref="PSY53:PSY54" si="5664">PSW53*(1+3.5%)</f>
        <v>1.5175731054076147E+89</v>
      </c>
      <c r="PTA53" s="762">
        <f t="shared" ref="PTA53:PTA54" si="5665">PSY53*(1+3.5%)</f>
        <v>1.5706881640968811E+89</v>
      </c>
      <c r="PTC53" s="762">
        <f t="shared" ref="PTC53:PTC54" si="5666">PTA53*(1+3.5%)</f>
        <v>1.6256622498402717E+89</v>
      </c>
      <c r="PTE53" s="762">
        <f t="shared" ref="PTE53:PTE54" si="5667">PTC53*(1+3.5%)</f>
        <v>1.6825604285846812E+89</v>
      </c>
      <c r="PTG53" s="762">
        <f t="shared" ref="PTG53:PTG54" si="5668">PTE53*(1+3.5%)</f>
        <v>1.7414500435851449E+89</v>
      </c>
      <c r="PTI53" s="762">
        <f t="shared" ref="PTI53:PTI54" si="5669">PTG53*(1+3.5%)</f>
        <v>1.8024007951106249E+89</v>
      </c>
      <c r="PTK53" s="762">
        <f t="shared" ref="PTK53:PTK54" si="5670">PTI53*(1+3.5%)</f>
        <v>1.8654848229394966E+89</v>
      </c>
      <c r="PTM53" s="762">
        <f t="shared" ref="PTM53:PTM54" si="5671">PTK53*(1+3.5%)</f>
        <v>1.9307767917423789E+89</v>
      </c>
      <c r="PTO53" s="762">
        <f t="shared" ref="PTO53:PTO54" si="5672">PTM53*(1+3.5%)</f>
        <v>1.9983539794533619E+89</v>
      </c>
      <c r="PTQ53" s="762">
        <f t="shared" ref="PTQ53:PTQ54" si="5673">PTO53*(1+3.5%)</f>
        <v>2.0682963687342294E+89</v>
      </c>
      <c r="PTS53" s="762">
        <f t="shared" ref="PTS53:PTS54" si="5674">PTQ53*(1+3.5%)</f>
        <v>2.1406867416399272E+89</v>
      </c>
      <c r="PTU53" s="762">
        <f t="shared" ref="PTU53:PTU54" si="5675">PTS53*(1+3.5%)</f>
        <v>2.2156107775973245E+89</v>
      </c>
      <c r="PTW53" s="762">
        <f t="shared" ref="PTW53:PTW54" si="5676">PTU53*(1+3.5%)</f>
        <v>2.2931571548132307E+89</v>
      </c>
      <c r="PTY53" s="762">
        <f t="shared" ref="PTY53:PTY54" si="5677">PTW53*(1+3.5%)</f>
        <v>2.3734176552316935E+89</v>
      </c>
      <c r="PUA53" s="762">
        <f t="shared" ref="PUA53:PUA54" si="5678">PTY53*(1+3.5%)</f>
        <v>2.4564872731648027E+89</v>
      </c>
      <c r="PUC53" s="762">
        <f t="shared" ref="PUC53:PUC54" si="5679">PUA53*(1+3.5%)</f>
        <v>2.5424643277255707E+89</v>
      </c>
      <c r="PUE53" s="762">
        <f t="shared" ref="PUE53:PUE54" si="5680">PUC53*(1+3.5%)</f>
        <v>2.6314505791959655E+89</v>
      </c>
      <c r="PUG53" s="762">
        <f t="shared" ref="PUG53:PUG54" si="5681">PUE53*(1+3.5%)</f>
        <v>2.723551349467824E+89</v>
      </c>
      <c r="PUI53" s="762">
        <f t="shared" ref="PUI53:PUI54" si="5682">PUG53*(1+3.5%)</f>
        <v>2.8188756466991975E+89</v>
      </c>
      <c r="PUK53" s="762">
        <f t="shared" ref="PUK53:PUK54" si="5683">PUI53*(1+3.5%)</f>
        <v>2.9175362943336694E+89</v>
      </c>
      <c r="PUM53" s="762">
        <f t="shared" ref="PUM53:PUM54" si="5684">PUK53*(1+3.5%)</f>
        <v>3.0196500646353475E+89</v>
      </c>
      <c r="PUO53" s="762">
        <f t="shared" ref="PUO53:PUO54" si="5685">PUM53*(1+3.5%)</f>
        <v>3.1253378168975844E+89</v>
      </c>
      <c r="PUQ53" s="762">
        <f t="shared" ref="PUQ53:PUQ54" si="5686">PUO53*(1+3.5%)</f>
        <v>3.2347246404889993E+89</v>
      </c>
      <c r="PUS53" s="762">
        <f t="shared" ref="PUS53:PUS54" si="5687">PUQ53*(1+3.5%)</f>
        <v>3.3479400029061141E+89</v>
      </c>
      <c r="PUU53" s="762">
        <f t="shared" ref="PUU53:PUU54" si="5688">PUS53*(1+3.5%)</f>
        <v>3.465117903007828E+89</v>
      </c>
      <c r="PUW53" s="762">
        <f t="shared" ref="PUW53:PUW54" si="5689">PUU53*(1+3.5%)</f>
        <v>3.5863970296131017E+89</v>
      </c>
      <c r="PUY53" s="762">
        <f t="shared" ref="PUY53:PUY54" si="5690">PUW53*(1+3.5%)</f>
        <v>3.7119209256495598E+89</v>
      </c>
      <c r="PVA53" s="762">
        <f t="shared" ref="PVA53:PVA54" si="5691">PUY53*(1+3.5%)</f>
        <v>3.8418381580472938E+89</v>
      </c>
      <c r="PVC53" s="762">
        <f t="shared" ref="PVC53:PVC54" si="5692">PVA53*(1+3.5%)</f>
        <v>3.9763024935789487E+89</v>
      </c>
      <c r="PVE53" s="762">
        <f t="shared" ref="PVE53:PVE54" si="5693">PVC53*(1+3.5%)</f>
        <v>4.1154730808542118E+89</v>
      </c>
      <c r="PVG53" s="762">
        <f t="shared" ref="PVG53:PVG54" si="5694">PVE53*(1+3.5%)</f>
        <v>4.2595146386841086E+89</v>
      </c>
      <c r="PVI53" s="762">
        <f t="shared" ref="PVI53:PVI54" si="5695">PVG53*(1+3.5%)</f>
        <v>4.4085976510380521E+89</v>
      </c>
      <c r="PVK53" s="762">
        <f t="shared" ref="PVK53:PVK54" si="5696">PVI53*(1+3.5%)</f>
        <v>4.5628985688243837E+89</v>
      </c>
      <c r="PVM53" s="762">
        <f t="shared" ref="PVM53:PVM54" si="5697">PVK53*(1+3.5%)</f>
        <v>4.7226000187332365E+89</v>
      </c>
      <c r="PVO53" s="762">
        <f t="shared" ref="PVO53:PVO54" si="5698">PVM53*(1+3.5%)</f>
        <v>4.8878910193888992E+89</v>
      </c>
      <c r="PVQ53" s="762">
        <f t="shared" ref="PVQ53:PVQ54" si="5699">PVO53*(1+3.5%)</f>
        <v>5.0589672050675103E+89</v>
      </c>
      <c r="PVS53" s="762">
        <f t="shared" ref="PVS53:PVS54" si="5700">PVQ53*(1+3.5%)</f>
        <v>5.2360310572448732E+89</v>
      </c>
      <c r="PVU53" s="762">
        <f t="shared" ref="PVU53:PVU54" si="5701">PVS53*(1+3.5%)</f>
        <v>5.4192921442484429E+89</v>
      </c>
      <c r="PVW53" s="762">
        <f t="shared" ref="PVW53:PVW54" si="5702">PVU53*(1+3.5%)</f>
        <v>5.6089673692971384E+89</v>
      </c>
      <c r="PVY53" s="762">
        <f t="shared" ref="PVY53:PVY54" si="5703">PVW53*(1+3.5%)</f>
        <v>5.8052812272225374E+89</v>
      </c>
      <c r="PWA53" s="762">
        <f t="shared" ref="PWA53:PWA54" si="5704">PVY53*(1+3.5%)</f>
        <v>6.0084660701753258E+89</v>
      </c>
      <c r="PWC53" s="762">
        <f t="shared" ref="PWC53:PWC54" si="5705">PWA53*(1+3.5%)</f>
        <v>6.2187623826314616E+89</v>
      </c>
      <c r="PWE53" s="762">
        <f t="shared" ref="PWE53:PWE54" si="5706">PWC53*(1+3.5%)</f>
        <v>6.4364190660235628E+89</v>
      </c>
      <c r="PWG53" s="762">
        <f t="shared" ref="PWG53:PWG54" si="5707">PWE53*(1+3.5%)</f>
        <v>6.6616937333343869E+89</v>
      </c>
      <c r="PWI53" s="762">
        <f t="shared" ref="PWI53:PWI54" si="5708">PWG53*(1+3.5%)</f>
        <v>6.8948530140010894E+89</v>
      </c>
      <c r="PWK53" s="762">
        <f t="shared" ref="PWK53:PWK54" si="5709">PWI53*(1+3.5%)</f>
        <v>7.136172869491127E+89</v>
      </c>
      <c r="PWM53" s="762">
        <f t="shared" ref="PWM53:PWM54" si="5710">PWK53*(1+3.5%)</f>
        <v>7.3859389199233164E+89</v>
      </c>
      <c r="PWO53" s="762">
        <f t="shared" ref="PWO53:PWO54" si="5711">PWM53*(1+3.5%)</f>
        <v>7.644446782120632E+89</v>
      </c>
      <c r="PWQ53" s="762">
        <f t="shared" ref="PWQ53:PWQ54" si="5712">PWO53*(1+3.5%)</f>
        <v>7.9120024194948533E+89</v>
      </c>
      <c r="PWS53" s="762">
        <f t="shared" ref="PWS53:PWS54" si="5713">PWQ53*(1+3.5%)</f>
        <v>8.1889225041771729E+89</v>
      </c>
      <c r="PWU53" s="762">
        <f t="shared" ref="PWU53:PWU54" si="5714">PWS53*(1+3.5%)</f>
        <v>8.4755347918233732E+89</v>
      </c>
      <c r="PWW53" s="762">
        <f t="shared" ref="PWW53:PWW54" si="5715">PWU53*(1+3.5%)</f>
        <v>8.772178509537191E+89</v>
      </c>
      <c r="PWY53" s="762">
        <f t="shared" ref="PWY53:PWY54" si="5716">PWW53*(1+3.5%)</f>
        <v>9.0792047573709923E+89</v>
      </c>
      <c r="PXA53" s="762">
        <f t="shared" ref="PXA53:PXA54" si="5717">PWY53*(1+3.5%)</f>
        <v>9.3969769238789764E+89</v>
      </c>
      <c r="PXC53" s="762">
        <f t="shared" ref="PXC53:PXC54" si="5718">PXA53*(1+3.5%)</f>
        <v>9.7258711162147394E+89</v>
      </c>
      <c r="PXE53" s="762">
        <f t="shared" ref="PXE53:PXE54" si="5719">PXC53*(1+3.5%)</f>
        <v>1.0066276605282254E+90</v>
      </c>
      <c r="PXG53" s="762">
        <f t="shared" ref="PXG53:PXG54" si="5720">PXE53*(1+3.5%)</f>
        <v>1.0418596286467131E+90</v>
      </c>
      <c r="PXI53" s="762">
        <f t="shared" ref="PXI53:PXI54" si="5721">PXG53*(1+3.5%)</f>
        <v>1.0783247156493479E+90</v>
      </c>
      <c r="PXK53" s="762">
        <f t="shared" ref="PXK53:PXK54" si="5722">PXI53*(1+3.5%)</f>
        <v>1.116066080697075E+90</v>
      </c>
      <c r="PXM53" s="762">
        <f t="shared" ref="PXM53:PXM54" si="5723">PXK53*(1+3.5%)</f>
        <v>1.1551283935214725E+90</v>
      </c>
      <c r="PXO53" s="762">
        <f t="shared" ref="PXO53:PXO54" si="5724">PXM53*(1+3.5%)</f>
        <v>1.195557887294724E+90</v>
      </c>
      <c r="PXQ53" s="762">
        <f t="shared" ref="PXQ53:PXQ54" si="5725">PXO53*(1+3.5%)</f>
        <v>1.2374024133500393E+90</v>
      </c>
      <c r="PXS53" s="762">
        <f t="shared" ref="PXS53:PXS54" si="5726">PXQ53*(1+3.5%)</f>
        <v>1.2807114978172905E+90</v>
      </c>
      <c r="PXU53" s="762">
        <f t="shared" ref="PXU53:PXU54" si="5727">PXS53*(1+3.5%)</f>
        <v>1.3255364002408955E+90</v>
      </c>
      <c r="PXW53" s="762">
        <f t="shared" ref="PXW53:PXW54" si="5728">PXU53*(1+3.5%)</f>
        <v>1.3719301742493267E+90</v>
      </c>
      <c r="PXY53" s="762">
        <f t="shared" ref="PXY53:PXY54" si="5729">PXW53*(1+3.5%)</f>
        <v>1.4199477303480531E+90</v>
      </c>
      <c r="PYA53" s="762">
        <f t="shared" ref="PYA53:PYA54" si="5730">PXY53*(1+3.5%)</f>
        <v>1.4696459009102348E+90</v>
      </c>
      <c r="PYC53" s="762">
        <f t="shared" ref="PYC53:PYC54" si="5731">PYA53*(1+3.5%)</f>
        <v>1.521083507442093E+90</v>
      </c>
      <c r="PYE53" s="762">
        <f t="shared" ref="PYE53:PYE54" si="5732">PYC53*(1+3.5%)</f>
        <v>1.5743214302025661E+90</v>
      </c>
      <c r="PYG53" s="762">
        <f t="shared" ref="PYG53:PYG54" si="5733">PYE53*(1+3.5%)</f>
        <v>1.6294226802596557E+90</v>
      </c>
      <c r="PYI53" s="762">
        <f t="shared" ref="PYI53:PYI54" si="5734">PYG53*(1+3.5%)</f>
        <v>1.6864524740687436E+90</v>
      </c>
      <c r="PYK53" s="762">
        <f t="shared" ref="PYK53:PYK54" si="5735">PYI53*(1+3.5%)</f>
        <v>1.7454783106611495E+90</v>
      </c>
      <c r="PYM53" s="762">
        <f t="shared" ref="PYM53:PYM54" si="5736">PYK53*(1+3.5%)</f>
        <v>1.8065700515342895E+90</v>
      </c>
      <c r="PYO53" s="762">
        <f t="shared" ref="PYO53:PYO54" si="5737">PYM53*(1+3.5%)</f>
        <v>1.8698000033379896E+90</v>
      </c>
      <c r="PYQ53" s="762">
        <f t="shared" ref="PYQ53:PYQ54" si="5738">PYO53*(1+3.5%)</f>
        <v>1.935243003454819E+90</v>
      </c>
      <c r="PYS53" s="762">
        <f t="shared" ref="PYS53:PYS54" si="5739">PYQ53*(1+3.5%)</f>
        <v>2.0029765085757375E+90</v>
      </c>
      <c r="PYU53" s="762">
        <f t="shared" ref="PYU53:PYU54" si="5740">PYS53*(1+3.5%)</f>
        <v>2.0730806863758883E+90</v>
      </c>
      <c r="PYW53" s="762">
        <f t="shared" ref="PYW53:PYW54" si="5741">PYU53*(1+3.5%)</f>
        <v>2.1456385103990442E+90</v>
      </c>
      <c r="PYY53" s="762">
        <f t="shared" ref="PYY53:PYY54" si="5742">PYW53*(1+3.5%)</f>
        <v>2.2207358582630104E+90</v>
      </c>
      <c r="PZA53" s="762">
        <f t="shared" ref="PZA53:PZA54" si="5743">PYY53*(1+3.5%)</f>
        <v>2.2984616133022157E+90</v>
      </c>
      <c r="PZC53" s="762">
        <f t="shared" ref="PZC53:PZC54" si="5744">PZA53*(1+3.5%)</f>
        <v>2.378907769767793E+90</v>
      </c>
      <c r="PZE53" s="762">
        <f t="shared" ref="PZE53:PZE54" si="5745">PZC53*(1+3.5%)</f>
        <v>2.4621695417096655E+90</v>
      </c>
      <c r="PZG53" s="762">
        <f t="shared" ref="PZG53:PZG54" si="5746">PZE53*(1+3.5%)</f>
        <v>2.5483454756695034E+90</v>
      </c>
      <c r="PZI53" s="762">
        <f t="shared" ref="PZI53:PZI54" si="5747">PZG53*(1+3.5%)</f>
        <v>2.6375375673179357E+90</v>
      </c>
      <c r="PZK53" s="762">
        <f t="shared" ref="PZK53:PZK54" si="5748">PZI53*(1+3.5%)</f>
        <v>2.7298513821740634E+90</v>
      </c>
      <c r="PZM53" s="762">
        <f t="shared" ref="PZM53:PZM54" si="5749">PZK53*(1+3.5%)</f>
        <v>2.8253961805501555E+90</v>
      </c>
      <c r="PZO53" s="762">
        <f t="shared" ref="PZO53:PZO54" si="5750">PZM53*(1+3.5%)</f>
        <v>2.9242850468694106E+90</v>
      </c>
      <c r="PZQ53" s="762">
        <f t="shared" ref="PZQ53:PZQ54" si="5751">PZO53*(1+3.5%)</f>
        <v>3.0266350235098399E+90</v>
      </c>
      <c r="PZS53" s="762">
        <f t="shared" ref="PZS53:PZS54" si="5752">PZQ53*(1+3.5%)</f>
        <v>3.1325672493326841E+90</v>
      </c>
      <c r="PZU53" s="762">
        <f t="shared" ref="PZU53:PZU54" si="5753">PZS53*(1+3.5%)</f>
        <v>3.2422071030593278E+90</v>
      </c>
      <c r="PZW53" s="762">
        <f t="shared" ref="PZW53:PZW54" si="5754">PZU53*(1+3.5%)</f>
        <v>3.355684351666404E+90</v>
      </c>
      <c r="PZY53" s="762">
        <f t="shared" ref="PZY53:PZY54" si="5755">PZW53*(1+3.5%)</f>
        <v>3.4731333039747279E+90</v>
      </c>
      <c r="QAA53" s="762">
        <f t="shared" ref="QAA53:QAA54" si="5756">PZY53*(1+3.5%)</f>
        <v>3.594692969613843E+90</v>
      </c>
      <c r="QAC53" s="762">
        <f t="shared" ref="QAC53:QAC54" si="5757">QAA53*(1+3.5%)</f>
        <v>3.7205072235503273E+90</v>
      </c>
      <c r="QAE53" s="762">
        <f t="shared" ref="QAE53:QAE54" si="5758">QAC53*(1+3.5%)</f>
        <v>3.8507249763745885E+90</v>
      </c>
      <c r="QAG53" s="762">
        <f t="shared" ref="QAG53:QAG54" si="5759">QAE53*(1+3.5%)</f>
        <v>3.9855003505476987E+90</v>
      </c>
      <c r="QAI53" s="762">
        <f t="shared" ref="QAI53:QAI54" si="5760">QAG53*(1+3.5%)</f>
        <v>4.1249928628168679E+90</v>
      </c>
      <c r="QAK53" s="762">
        <f t="shared" ref="QAK53:QAK54" si="5761">QAI53*(1+3.5%)</f>
        <v>4.2693676130154581E+90</v>
      </c>
      <c r="QAM53" s="762">
        <f t="shared" ref="QAM53:QAM54" si="5762">QAK53*(1+3.5%)</f>
        <v>4.4187954794709991E+90</v>
      </c>
      <c r="QAO53" s="762">
        <f t="shared" ref="QAO53:QAO54" si="5763">QAM53*(1+3.5%)</f>
        <v>4.5734533212524839E+90</v>
      </c>
      <c r="QAQ53" s="762">
        <f t="shared" ref="QAQ53:QAQ54" si="5764">QAO53*(1+3.5%)</f>
        <v>4.7335241874963205E+90</v>
      </c>
      <c r="QAS53" s="762">
        <f t="shared" ref="QAS53:QAS54" si="5765">QAQ53*(1+3.5%)</f>
        <v>4.8991975340586913E+90</v>
      </c>
      <c r="QAU53" s="762">
        <f t="shared" ref="QAU53:QAU54" si="5766">QAS53*(1+3.5%)</f>
        <v>5.0706694477507455E+90</v>
      </c>
      <c r="QAW53" s="762">
        <f t="shared" ref="QAW53:QAW54" si="5767">QAU53*(1+3.5%)</f>
        <v>5.2481428784220215E+90</v>
      </c>
      <c r="QAY53" s="762">
        <f t="shared" ref="QAY53:QAY54" si="5768">QAW53*(1+3.5%)</f>
        <v>5.4318278791667918E+90</v>
      </c>
      <c r="QBA53" s="762">
        <f t="shared" ref="QBA53:QBA54" si="5769">QAY53*(1+3.5%)</f>
        <v>5.6219418549376293E+90</v>
      </c>
      <c r="QBC53" s="762">
        <f t="shared" ref="QBC53:QBC54" si="5770">QBA53*(1+3.5%)</f>
        <v>5.8187098198604454E+90</v>
      </c>
      <c r="QBE53" s="762">
        <f t="shared" ref="QBE53:QBE54" si="5771">QBC53*(1+3.5%)</f>
        <v>6.0223646635555608E+90</v>
      </c>
      <c r="QBG53" s="762">
        <f t="shared" ref="QBG53:QBG54" si="5772">QBE53*(1+3.5%)</f>
        <v>6.2331474267800046E+90</v>
      </c>
      <c r="QBI53" s="762">
        <f t="shared" ref="QBI53:QBI54" si="5773">QBG53*(1+3.5%)</f>
        <v>6.4513075867173044E+90</v>
      </c>
      <c r="QBK53" s="762">
        <f t="shared" ref="QBK53:QBK54" si="5774">QBI53*(1+3.5%)</f>
        <v>6.6771033522524092E+90</v>
      </c>
      <c r="QBM53" s="762">
        <f t="shared" ref="QBM53:QBM54" si="5775">QBK53*(1+3.5%)</f>
        <v>6.9108019695812425E+90</v>
      </c>
      <c r="QBO53" s="762">
        <f t="shared" ref="QBO53:QBO54" si="5776">QBM53*(1+3.5%)</f>
        <v>7.1526800385165854E+90</v>
      </c>
      <c r="QBQ53" s="762">
        <f t="shared" ref="QBQ53:QBQ54" si="5777">QBO53*(1+3.5%)</f>
        <v>7.4030238398646658E+90</v>
      </c>
      <c r="QBS53" s="762">
        <f t="shared" ref="QBS53:QBS54" si="5778">QBQ53*(1+3.5%)</f>
        <v>7.6621296742599283E+90</v>
      </c>
      <c r="QBU53" s="762">
        <f t="shared" ref="QBU53:QBU54" si="5779">QBS53*(1+3.5%)</f>
        <v>7.9303042128590255E+90</v>
      </c>
      <c r="QBW53" s="762">
        <f t="shared" ref="QBW53:QBW54" si="5780">QBU53*(1+3.5%)</f>
        <v>8.2078648603090914E+90</v>
      </c>
      <c r="QBY53" s="762">
        <f t="shared" ref="QBY53:QBY54" si="5781">QBW53*(1+3.5%)</f>
        <v>8.4951401304199097E+90</v>
      </c>
      <c r="QCA53" s="762">
        <f t="shared" ref="QCA53:QCA54" si="5782">QBY53*(1+3.5%)</f>
        <v>8.7924700349846057E+90</v>
      </c>
      <c r="QCC53" s="762">
        <f t="shared" ref="QCC53:QCC54" si="5783">QCA53*(1+3.5%)</f>
        <v>9.1002064862090669E+90</v>
      </c>
      <c r="QCE53" s="762">
        <f t="shared" ref="QCE53:QCE54" si="5784">QCC53*(1+3.5%)</f>
        <v>9.4187137132263839E+90</v>
      </c>
      <c r="QCG53" s="762">
        <f t="shared" ref="QCG53:QCG54" si="5785">QCE53*(1+3.5%)</f>
        <v>9.7483686931893061E+90</v>
      </c>
      <c r="QCI53" s="762">
        <f t="shared" ref="QCI53:QCI54" si="5786">QCG53*(1+3.5%)</f>
        <v>1.0089561597450931E+91</v>
      </c>
      <c r="QCK53" s="762">
        <f t="shared" ref="QCK53:QCK54" si="5787">QCI53*(1+3.5%)</f>
        <v>1.0442696253361714E+91</v>
      </c>
      <c r="QCM53" s="762">
        <f t="shared" ref="QCM53:QCM54" si="5788">QCK53*(1+3.5%)</f>
        <v>1.0808190622229373E+91</v>
      </c>
      <c r="QCO53" s="762">
        <f t="shared" ref="QCO53:QCO54" si="5789">QCM53*(1+3.5%)</f>
        <v>1.11864772940074E+91</v>
      </c>
      <c r="QCQ53" s="762">
        <f t="shared" ref="QCQ53:QCQ54" si="5790">QCO53*(1+3.5%)</f>
        <v>1.1578003999297658E+91</v>
      </c>
      <c r="QCS53" s="762">
        <f t="shared" ref="QCS53:QCS54" si="5791">QCQ53*(1+3.5%)</f>
        <v>1.1983234139273075E+91</v>
      </c>
      <c r="QCU53" s="762">
        <f t="shared" ref="QCU53:QCU54" si="5792">QCS53*(1+3.5%)</f>
        <v>1.2402647334147632E+91</v>
      </c>
      <c r="QCW53" s="762">
        <f t="shared" ref="QCW53:QCW54" si="5793">QCU53*(1+3.5%)</f>
        <v>1.2836739990842798E+91</v>
      </c>
      <c r="QCY53" s="762">
        <f t="shared" ref="QCY53:QCY54" si="5794">QCW53*(1+3.5%)</f>
        <v>1.3286025890522295E+91</v>
      </c>
      <c r="QDA53" s="762">
        <f t="shared" ref="QDA53:QDA54" si="5795">QCY53*(1+3.5%)</f>
        <v>1.3751036796690575E+91</v>
      </c>
      <c r="QDC53" s="762">
        <f t="shared" ref="QDC53:QDC54" si="5796">QDA53*(1+3.5%)</f>
        <v>1.4232323084574744E+91</v>
      </c>
      <c r="QDE53" s="762">
        <f t="shared" ref="QDE53:QDE54" si="5797">QDC53*(1+3.5%)</f>
        <v>1.4730454392534859E+91</v>
      </c>
      <c r="QDG53" s="762">
        <f t="shared" ref="QDG53:QDG54" si="5798">QDE53*(1+3.5%)</f>
        <v>1.5246020296273578E+91</v>
      </c>
      <c r="QDI53" s="762">
        <f t="shared" ref="QDI53:QDI54" si="5799">QDG53*(1+3.5%)</f>
        <v>1.5779631006643152E+91</v>
      </c>
      <c r="QDK53" s="762">
        <f t="shared" ref="QDK53:QDK54" si="5800">QDI53*(1+3.5%)</f>
        <v>1.6331918091875662E+91</v>
      </c>
      <c r="QDM53" s="762">
        <f t="shared" ref="QDM53:QDM54" si="5801">QDK53*(1+3.5%)</f>
        <v>1.6903535225091307E+91</v>
      </c>
      <c r="QDO53" s="762">
        <f t="shared" ref="QDO53:QDO54" si="5802">QDM53*(1+3.5%)</f>
        <v>1.7495158957969501E+91</v>
      </c>
      <c r="QDQ53" s="762">
        <f t="shared" ref="QDQ53:QDQ54" si="5803">QDO53*(1+3.5%)</f>
        <v>1.8107489521498432E+91</v>
      </c>
      <c r="QDS53" s="762">
        <f t="shared" ref="QDS53:QDS54" si="5804">QDQ53*(1+3.5%)</f>
        <v>1.8741251654750877E+91</v>
      </c>
      <c r="QDU53" s="762">
        <f t="shared" ref="QDU53:QDU54" si="5805">QDS53*(1+3.5%)</f>
        <v>1.9397195462667155E+91</v>
      </c>
      <c r="QDW53" s="762">
        <f t="shared" ref="QDW53:QDW54" si="5806">QDU53*(1+3.5%)</f>
        <v>2.0076097303860503E+91</v>
      </c>
      <c r="QDY53" s="762">
        <f t="shared" ref="QDY53:QDY54" si="5807">QDW53*(1+3.5%)</f>
        <v>2.0778760709495619E+91</v>
      </c>
      <c r="QEA53" s="762">
        <f t="shared" ref="QEA53:QEA54" si="5808">QDY53*(1+3.5%)</f>
        <v>2.1506017334327965E+91</v>
      </c>
      <c r="QEC53" s="762">
        <f t="shared" ref="QEC53:QEC54" si="5809">QEA53*(1+3.5%)</f>
        <v>2.225872794102944E+91</v>
      </c>
      <c r="QEE53" s="762">
        <f t="shared" ref="QEE53:QEE54" si="5810">QEC53*(1+3.5%)</f>
        <v>2.303778341896547E+91</v>
      </c>
      <c r="QEG53" s="762">
        <f t="shared" ref="QEG53:QEG54" si="5811">QEE53*(1+3.5%)</f>
        <v>2.3844105838629261E+91</v>
      </c>
      <c r="QEI53" s="762">
        <f t="shared" ref="QEI53:QEI54" si="5812">QEG53*(1+3.5%)</f>
        <v>2.4678649542981283E+91</v>
      </c>
      <c r="QEK53" s="762">
        <f t="shared" ref="QEK53:QEK54" si="5813">QEI53*(1+3.5%)</f>
        <v>2.5542402276985625E+91</v>
      </c>
      <c r="QEM53" s="762">
        <f t="shared" ref="QEM53:QEM54" si="5814">QEK53*(1+3.5%)</f>
        <v>2.6436386356680122E+91</v>
      </c>
      <c r="QEO53" s="762">
        <f t="shared" ref="QEO53:QEO54" si="5815">QEM53*(1+3.5%)</f>
        <v>2.7361659879163925E+91</v>
      </c>
      <c r="QEQ53" s="762">
        <f t="shared" ref="QEQ53:QEQ54" si="5816">QEO53*(1+3.5%)</f>
        <v>2.831931797493466E+91</v>
      </c>
      <c r="QES53" s="762">
        <f t="shared" ref="QES53:QES54" si="5817">QEQ53*(1+3.5%)</f>
        <v>2.931049410405737E+91</v>
      </c>
      <c r="QEU53" s="762">
        <f t="shared" ref="QEU53:QEU54" si="5818">QES53*(1+3.5%)</f>
        <v>3.0336361397699377E+91</v>
      </c>
      <c r="QEW53" s="762">
        <f t="shared" ref="QEW53:QEW54" si="5819">QEU53*(1+3.5%)</f>
        <v>3.1398134046618853E+91</v>
      </c>
      <c r="QEY53" s="762">
        <f t="shared" ref="QEY53:QEY54" si="5820">QEW53*(1+3.5%)</f>
        <v>3.249706873825051E+91</v>
      </c>
      <c r="QFA53" s="762">
        <f t="shared" ref="QFA53:QFA54" si="5821">QEY53*(1+3.5%)</f>
        <v>3.3634466144089276E+91</v>
      </c>
      <c r="QFC53" s="762">
        <f t="shared" ref="QFC53:QFC54" si="5822">QFA53*(1+3.5%)</f>
        <v>3.4811672459132396E+91</v>
      </c>
      <c r="QFE53" s="762">
        <f t="shared" ref="QFE53:QFE54" si="5823">QFC53*(1+3.5%)</f>
        <v>3.6030080995202026E+91</v>
      </c>
      <c r="QFG53" s="762">
        <f t="shared" ref="QFG53:QFG54" si="5824">QFE53*(1+3.5%)</f>
        <v>3.7291133830034096E+91</v>
      </c>
      <c r="QFI53" s="762">
        <f t="shared" ref="QFI53:QFI54" si="5825">QFG53*(1+3.5%)</f>
        <v>3.8596323514085289E+91</v>
      </c>
      <c r="QFK53" s="762">
        <f t="shared" ref="QFK53:QFK54" si="5826">QFI53*(1+3.5%)</f>
        <v>3.994719483707827E+91</v>
      </c>
      <c r="QFM53" s="762">
        <f t="shared" ref="QFM53:QFM54" si="5827">QFK53*(1+3.5%)</f>
        <v>4.1345346656376005E+91</v>
      </c>
      <c r="QFO53" s="762">
        <f t="shared" ref="QFO53:QFO54" si="5828">QFM53*(1+3.5%)</f>
        <v>4.2792433789349163E+91</v>
      </c>
      <c r="QFQ53" s="762">
        <f t="shared" ref="QFQ53:QFQ54" si="5829">QFO53*(1+3.5%)</f>
        <v>4.4290168971976381E+91</v>
      </c>
      <c r="QFS53" s="762">
        <f t="shared" ref="QFS53:QFS54" si="5830">QFQ53*(1+3.5%)</f>
        <v>4.5840324885995553E+91</v>
      </c>
      <c r="QFU53" s="762">
        <f t="shared" ref="QFU53:QFU54" si="5831">QFS53*(1+3.5%)</f>
        <v>4.744473625700539E+91</v>
      </c>
      <c r="QFW53" s="762">
        <f t="shared" ref="QFW53:QFW54" si="5832">QFU53*(1+3.5%)</f>
        <v>4.9105302026000575E+91</v>
      </c>
      <c r="QFY53" s="762">
        <f t="shared" ref="QFY53:QFY54" si="5833">QFW53*(1+3.5%)</f>
        <v>5.0823987596910591E+91</v>
      </c>
      <c r="QGA53" s="762">
        <f t="shared" ref="QGA53:QGA54" si="5834">QFY53*(1+3.5%)</f>
        <v>5.2602827162802457E+91</v>
      </c>
      <c r="QGC53" s="762">
        <f t="shared" ref="QGC53:QGC54" si="5835">QGA53*(1+3.5%)</f>
        <v>5.4443926113500536E+91</v>
      </c>
      <c r="QGE53" s="762">
        <f t="shared" ref="QGE53:QGE54" si="5836">QGC53*(1+3.5%)</f>
        <v>5.6349463527473053E+91</v>
      </c>
      <c r="QGG53" s="762">
        <f t="shared" ref="QGG53:QGG54" si="5837">QGE53*(1+3.5%)</f>
        <v>5.8321694750934608E+91</v>
      </c>
      <c r="QGI53" s="762">
        <f t="shared" ref="QGI53:QGI54" si="5838">QGG53*(1+3.5%)</f>
        <v>6.0362954067217316E+91</v>
      </c>
      <c r="QGK53" s="762">
        <f t="shared" ref="QGK53:QGK54" si="5839">QGI53*(1+3.5%)</f>
        <v>6.2475657459569915E+91</v>
      </c>
      <c r="QGM53" s="762">
        <f t="shared" ref="QGM53:QGM54" si="5840">QGK53*(1+3.5%)</f>
        <v>6.4662305470654855E+91</v>
      </c>
      <c r="QGO53" s="762">
        <f t="shared" ref="QGO53:QGO54" si="5841">QGM53*(1+3.5%)</f>
        <v>6.6925486162127772E+91</v>
      </c>
      <c r="QGQ53" s="762">
        <f t="shared" ref="QGQ53:QGQ54" si="5842">QGO53*(1+3.5%)</f>
        <v>6.9267878177802239E+91</v>
      </c>
      <c r="QGS53" s="762">
        <f t="shared" ref="QGS53:QGS54" si="5843">QGQ53*(1+3.5%)</f>
        <v>7.169225391402531E+91</v>
      </c>
      <c r="QGU53" s="762">
        <f t="shared" ref="QGU53:QGU54" si="5844">QGS53*(1+3.5%)</f>
        <v>7.4201482801016187E+91</v>
      </c>
      <c r="QGW53" s="762">
        <f t="shared" ref="QGW53:QGW54" si="5845">QGU53*(1+3.5%)</f>
        <v>7.6798534699051742E+91</v>
      </c>
      <c r="QGY53" s="762">
        <f t="shared" ref="QGY53:QGY54" si="5846">QGW53*(1+3.5%)</f>
        <v>7.9486483413518546E+91</v>
      </c>
      <c r="QHA53" s="762">
        <f t="shared" ref="QHA53:QHA54" si="5847">QGY53*(1+3.5%)</f>
        <v>8.2268510332991692E+91</v>
      </c>
      <c r="QHC53" s="762">
        <f t="shared" ref="QHC53:QHC54" si="5848">QHA53*(1+3.5%)</f>
        <v>8.5147908194646392E+91</v>
      </c>
      <c r="QHE53" s="762">
        <f t="shared" ref="QHE53:QHE54" si="5849">QHC53*(1+3.5%)</f>
        <v>8.8128084981459006E+91</v>
      </c>
      <c r="QHG53" s="762">
        <f t="shared" ref="QHG53:QHG54" si="5850">QHE53*(1+3.5%)</f>
        <v>9.1212567955810059E+91</v>
      </c>
      <c r="QHI53" s="762">
        <f t="shared" ref="QHI53:QHI54" si="5851">QHG53*(1+3.5%)</f>
        <v>9.4405007834263397E+91</v>
      </c>
      <c r="QHK53" s="762">
        <f t="shared" ref="QHK53:QHK54" si="5852">QHI53*(1+3.5%)</f>
        <v>9.7709183108462604E+91</v>
      </c>
      <c r="QHM53" s="762">
        <f t="shared" ref="QHM53:QHM54" si="5853">QHK53*(1+3.5%)</f>
        <v>1.0112900451725879E+92</v>
      </c>
      <c r="QHO53" s="762">
        <f t="shared" ref="QHO53:QHO54" si="5854">QHM53*(1+3.5%)</f>
        <v>1.0466851967536284E+92</v>
      </c>
      <c r="QHQ53" s="762">
        <f t="shared" ref="QHQ53:QHQ54" si="5855">QHO53*(1+3.5%)</f>
        <v>1.0833191786400053E+92</v>
      </c>
      <c r="QHS53" s="762">
        <f t="shared" ref="QHS53:QHS54" si="5856">QHQ53*(1+3.5%)</f>
        <v>1.1212353498924054E+92</v>
      </c>
      <c r="QHU53" s="762">
        <f t="shared" ref="QHU53:QHU54" si="5857">QHS53*(1+3.5%)</f>
        <v>1.1604785871386394E+92</v>
      </c>
      <c r="QHW53" s="762">
        <f t="shared" ref="QHW53:QHW54" si="5858">QHU53*(1+3.5%)</f>
        <v>1.2010953376884917E+92</v>
      </c>
      <c r="QHY53" s="762">
        <f t="shared" ref="QHY53:QHY54" si="5859">QHW53*(1+3.5%)</f>
        <v>1.2431336745075887E+92</v>
      </c>
      <c r="QIA53" s="762">
        <f t="shared" ref="QIA53:QIA54" si="5860">QHY53*(1+3.5%)</f>
        <v>1.2866433531153542E+92</v>
      </c>
      <c r="QIC53" s="762">
        <f t="shared" ref="QIC53:QIC54" si="5861">QIA53*(1+3.5%)</f>
        <v>1.3316758704743915E+92</v>
      </c>
      <c r="QIE53" s="762">
        <f t="shared" ref="QIE53:QIE54" si="5862">QIC53*(1+3.5%)</f>
        <v>1.3782845259409951E+92</v>
      </c>
      <c r="QIG53" s="762">
        <f t="shared" ref="QIG53:QIG54" si="5863">QIE53*(1+3.5%)</f>
        <v>1.4265244843489298E+92</v>
      </c>
      <c r="QII53" s="762">
        <f t="shared" ref="QII53:QII54" si="5864">QIG53*(1+3.5%)</f>
        <v>1.4764528413011422E+92</v>
      </c>
      <c r="QIK53" s="762">
        <f t="shared" ref="QIK53:QIK54" si="5865">QII53*(1+3.5%)</f>
        <v>1.5281286907466819E+92</v>
      </c>
      <c r="QIM53" s="762">
        <f t="shared" ref="QIM53:QIM54" si="5866">QIK53*(1+3.5%)</f>
        <v>1.5816131949228158E+92</v>
      </c>
      <c r="QIO53" s="762">
        <f t="shared" ref="QIO53:QIO54" si="5867">QIM53*(1+3.5%)</f>
        <v>1.6369696567451143E+92</v>
      </c>
      <c r="QIQ53" s="762">
        <f t="shared" ref="QIQ53:QIQ54" si="5868">QIO53*(1+3.5%)</f>
        <v>1.6942635947311931E+92</v>
      </c>
      <c r="QIS53" s="762">
        <f t="shared" ref="QIS53:QIS54" si="5869">QIQ53*(1+3.5%)</f>
        <v>1.7535628205467848E+92</v>
      </c>
      <c r="QIU53" s="762">
        <f t="shared" ref="QIU53:QIU54" si="5870">QIS53*(1+3.5%)</f>
        <v>1.8149375192659222E+92</v>
      </c>
      <c r="QIW53" s="762">
        <f t="shared" ref="QIW53:QIW54" si="5871">QIU53*(1+3.5%)</f>
        <v>1.8784603324402293E+92</v>
      </c>
      <c r="QIY53" s="762">
        <f t="shared" ref="QIY53:QIY54" si="5872">QIW53*(1+3.5%)</f>
        <v>1.944206444075637E+92</v>
      </c>
      <c r="QJA53" s="762">
        <f t="shared" ref="QJA53:QJA54" si="5873">QIY53*(1+3.5%)</f>
        <v>2.012253669618284E+92</v>
      </c>
      <c r="QJC53" s="762">
        <f t="shared" ref="QJC53:QJC54" si="5874">QJA53*(1+3.5%)</f>
        <v>2.0826825480549238E+92</v>
      </c>
      <c r="QJE53" s="762">
        <f t="shared" ref="QJE53:QJE54" si="5875">QJC53*(1+3.5%)</f>
        <v>2.1555764372368459E+92</v>
      </c>
      <c r="QJG53" s="762">
        <f t="shared" ref="QJG53:QJG54" si="5876">QJE53*(1+3.5%)</f>
        <v>2.2310216125401352E+92</v>
      </c>
      <c r="QJI53" s="762">
        <f t="shared" ref="QJI53:QJI54" si="5877">QJG53*(1+3.5%)</f>
        <v>2.3091073689790397E+92</v>
      </c>
      <c r="QJK53" s="762">
        <f t="shared" ref="QJK53:QJK54" si="5878">QJI53*(1+3.5%)</f>
        <v>2.3899261268933057E+92</v>
      </c>
      <c r="QJM53" s="762">
        <f t="shared" ref="QJM53:QJM54" si="5879">QJK53*(1+3.5%)</f>
        <v>2.4735735413345712E+92</v>
      </c>
      <c r="QJO53" s="762">
        <f t="shared" ref="QJO53:QJO54" si="5880">QJM53*(1+3.5%)</f>
        <v>2.5601486152812811E+92</v>
      </c>
      <c r="QJQ53" s="762">
        <f t="shared" ref="QJQ53:QJQ54" si="5881">QJO53*(1+3.5%)</f>
        <v>2.6497538168161257E+92</v>
      </c>
      <c r="QJS53" s="762">
        <f t="shared" ref="QJS53:QJS54" si="5882">QJQ53*(1+3.5%)</f>
        <v>2.7424952004046899E+92</v>
      </c>
      <c r="QJU53" s="762">
        <f t="shared" ref="QJU53:QJU54" si="5883">QJS53*(1+3.5%)</f>
        <v>2.8384825324188541E+92</v>
      </c>
      <c r="QJW53" s="762">
        <f t="shared" ref="QJW53:QJW54" si="5884">QJU53*(1+3.5%)</f>
        <v>2.9378294210535134E+92</v>
      </c>
      <c r="QJY53" s="762">
        <f t="shared" ref="QJY53:QJY54" si="5885">QJW53*(1+3.5%)</f>
        <v>3.040653450790386E+92</v>
      </c>
      <c r="QKA53" s="762">
        <f t="shared" ref="QKA53:QKA54" si="5886">QJY53*(1+3.5%)</f>
        <v>3.1470763215680493E+92</v>
      </c>
      <c r="QKC53" s="762">
        <f t="shared" ref="QKC53:QKC54" si="5887">QKA53*(1+3.5%)</f>
        <v>3.257223992822931E+92</v>
      </c>
      <c r="QKE53" s="762">
        <f t="shared" ref="QKE53:QKE54" si="5888">QKC53*(1+3.5%)</f>
        <v>3.3712268325717336E+92</v>
      </c>
      <c r="QKG53" s="762">
        <f t="shared" ref="QKG53:QKG54" si="5889">QKE53*(1+3.5%)</f>
        <v>3.489219771711744E+92</v>
      </c>
      <c r="QKI53" s="762">
        <f t="shared" ref="QKI53:QKI54" si="5890">QKG53*(1+3.5%)</f>
        <v>3.6113424637216548E+92</v>
      </c>
      <c r="QKK53" s="762">
        <f t="shared" ref="QKK53:QKK54" si="5891">QKI53*(1+3.5%)</f>
        <v>3.7377394499519122E+92</v>
      </c>
      <c r="QKM53" s="762">
        <f t="shared" ref="QKM53:QKM54" si="5892">QKK53*(1+3.5%)</f>
        <v>3.8685603307002286E+92</v>
      </c>
      <c r="QKO53" s="762">
        <f t="shared" ref="QKO53:QKO54" si="5893">QKM53*(1+3.5%)</f>
        <v>4.0039599422747363E+92</v>
      </c>
      <c r="QKQ53" s="762">
        <f t="shared" ref="QKQ53:QKQ54" si="5894">QKO53*(1+3.5%)</f>
        <v>4.1440985402543515E+92</v>
      </c>
      <c r="QKS53" s="762">
        <f t="shared" ref="QKS53:QKS54" si="5895">QKQ53*(1+3.5%)</f>
        <v>4.2891419891632533E+92</v>
      </c>
      <c r="QKU53" s="762">
        <f t="shared" ref="QKU53:QKU54" si="5896">QKS53*(1+3.5%)</f>
        <v>4.4392619587839669E+92</v>
      </c>
      <c r="QKW53" s="762">
        <f t="shared" ref="QKW53:QKW54" si="5897">QKU53*(1+3.5%)</f>
        <v>4.5946361273414054E+92</v>
      </c>
      <c r="QKY53" s="762">
        <f t="shared" ref="QKY53:QKY54" si="5898">QKW53*(1+3.5%)</f>
        <v>4.7554483917983544E+92</v>
      </c>
      <c r="QLA53" s="762">
        <f t="shared" ref="QLA53:QLA54" si="5899">QKY53*(1+3.5%)</f>
        <v>4.9218890855112964E+92</v>
      </c>
      <c r="QLC53" s="762">
        <f t="shared" ref="QLC53:QLC54" si="5900">QLA53*(1+3.5%)</f>
        <v>5.0941552035041915E+92</v>
      </c>
      <c r="QLE53" s="762">
        <f t="shared" ref="QLE53:QLE54" si="5901">QLC53*(1+3.5%)</f>
        <v>5.2724506356268373E+92</v>
      </c>
      <c r="QLG53" s="762">
        <f t="shared" ref="QLG53:QLG54" si="5902">QLE53*(1+3.5%)</f>
        <v>5.4569864078737758E+92</v>
      </c>
      <c r="QLI53" s="762">
        <f t="shared" ref="QLI53:QLI54" si="5903">QLG53*(1+3.5%)</f>
        <v>5.6479809321493574E+92</v>
      </c>
      <c r="QLK53" s="762">
        <f t="shared" ref="QLK53:QLK54" si="5904">QLI53*(1+3.5%)</f>
        <v>5.8456602647745843E+92</v>
      </c>
      <c r="QLM53" s="762">
        <f t="shared" ref="QLM53:QLM54" si="5905">QLK53*(1+3.5%)</f>
        <v>6.050258374041694E+92</v>
      </c>
      <c r="QLO53" s="762">
        <f t="shared" ref="QLO53:QLO54" si="5906">QLM53*(1+3.5%)</f>
        <v>6.2620174171331532E+92</v>
      </c>
      <c r="QLQ53" s="762">
        <f t="shared" ref="QLQ53:QLQ54" si="5907">QLO53*(1+3.5%)</f>
        <v>6.4811880267328127E+92</v>
      </c>
      <c r="QLS53" s="762">
        <f t="shared" ref="QLS53:QLS54" si="5908">QLQ53*(1+3.5%)</f>
        <v>6.7080296076684602E+92</v>
      </c>
      <c r="QLU53" s="762">
        <f t="shared" ref="QLU53:QLU54" si="5909">QLS53*(1+3.5%)</f>
        <v>6.9428106439368562E+92</v>
      </c>
      <c r="QLW53" s="762">
        <f t="shared" ref="QLW53:QLW54" si="5910">QLU53*(1+3.5%)</f>
        <v>7.1858090164746453E+92</v>
      </c>
      <c r="QLY53" s="762">
        <f t="shared" ref="QLY53:QLY54" si="5911">QLW53*(1+3.5%)</f>
        <v>7.4373123320512572E+92</v>
      </c>
      <c r="QMA53" s="762">
        <f t="shared" ref="QMA53:QMA54" si="5912">QLY53*(1+3.5%)</f>
        <v>7.6976182636730509E+92</v>
      </c>
      <c r="QMC53" s="762">
        <f t="shared" ref="QMC53:QMC54" si="5913">QMA53*(1+3.5%)</f>
        <v>7.967034902901607E+92</v>
      </c>
      <c r="QME53" s="762">
        <f t="shared" ref="QME53:QME54" si="5914">QMC53*(1+3.5%)</f>
        <v>8.2458811245031624E+92</v>
      </c>
      <c r="QMG53" s="762">
        <f t="shared" ref="QMG53:QMG54" si="5915">QME53*(1+3.5%)</f>
        <v>8.5344869638607724E+92</v>
      </c>
      <c r="QMI53" s="762">
        <f t="shared" ref="QMI53:QMI54" si="5916">QMG53*(1+3.5%)</f>
        <v>8.8331940075958988E+92</v>
      </c>
      <c r="QMK53" s="762">
        <f t="shared" ref="QMK53:QMK54" si="5917">QMI53*(1+3.5%)</f>
        <v>9.1423557978617549E+92</v>
      </c>
      <c r="QMM53" s="762">
        <f t="shared" ref="QMM53:QMM54" si="5918">QMK53*(1+3.5%)</f>
        <v>9.4623382507869154E+92</v>
      </c>
      <c r="QMO53" s="762">
        <f t="shared" ref="QMO53:QMO54" si="5919">QMM53*(1+3.5%)</f>
        <v>9.7935200895644567E+92</v>
      </c>
      <c r="QMQ53" s="762">
        <f t="shared" ref="QMQ53:QMQ54" si="5920">QMO53*(1+3.5%)</f>
        <v>1.0136293292699212E+93</v>
      </c>
      <c r="QMS53" s="762">
        <f t="shared" ref="QMS53:QMS54" si="5921">QMQ53*(1+3.5%)</f>
        <v>1.0491063557943683E+93</v>
      </c>
      <c r="QMU53" s="762">
        <f t="shared" ref="QMU53:QMU54" si="5922">QMS53*(1+3.5%)</f>
        <v>1.0858250782471711E+93</v>
      </c>
      <c r="QMW53" s="762">
        <f t="shared" ref="QMW53:QMW54" si="5923">QMU53*(1+3.5%)</f>
        <v>1.1238289559858219E+93</v>
      </c>
      <c r="QMY53" s="762">
        <f t="shared" ref="QMY53:QMY54" si="5924">QMW53*(1+3.5%)</f>
        <v>1.1631629694453257E+93</v>
      </c>
      <c r="QNA53" s="762">
        <f t="shared" ref="QNA53:QNA54" si="5925">QMY53*(1+3.5%)</f>
        <v>1.2038736733759121E+93</v>
      </c>
      <c r="QNC53" s="762">
        <f t="shared" ref="QNC53:QNC54" si="5926">QNA53*(1+3.5%)</f>
        <v>1.246009251944069E+93</v>
      </c>
      <c r="QNE53" s="762">
        <f t="shared" ref="QNE53:QNE54" si="5927">QNC53*(1+3.5%)</f>
        <v>1.2896195757621114E+93</v>
      </c>
      <c r="QNG53" s="762">
        <f t="shared" ref="QNG53:QNG54" si="5928">QNE53*(1+3.5%)</f>
        <v>1.3347562609137852E+93</v>
      </c>
      <c r="QNI53" s="762">
        <f t="shared" ref="QNI53:QNI54" si="5929">QNG53*(1+3.5%)</f>
        <v>1.3814727300457675E+93</v>
      </c>
      <c r="QNK53" s="762">
        <f t="shared" ref="QNK53:QNK54" si="5930">QNI53*(1+3.5%)</f>
        <v>1.4298242755973693E+93</v>
      </c>
      <c r="QNM53" s="762">
        <f t="shared" ref="QNM53:QNM54" si="5931">QNK53*(1+3.5%)</f>
        <v>1.4798681252432772E+93</v>
      </c>
      <c r="QNO53" s="762">
        <f t="shared" ref="QNO53:QNO54" si="5932">QNM53*(1+3.5%)</f>
        <v>1.5316635096267917E+93</v>
      </c>
      <c r="QNQ53" s="762">
        <f t="shared" ref="QNQ53:QNQ54" si="5933">QNO53*(1+3.5%)</f>
        <v>1.5852717324637293E+93</v>
      </c>
      <c r="QNS53" s="762">
        <f t="shared" ref="QNS53:QNS54" si="5934">QNQ53*(1+3.5%)</f>
        <v>1.6407562430999597E+93</v>
      </c>
      <c r="QNU53" s="762">
        <f t="shared" ref="QNU53:QNU54" si="5935">QNS53*(1+3.5%)</f>
        <v>1.6981827116084582E+93</v>
      </c>
      <c r="QNW53" s="762">
        <f t="shared" ref="QNW53:QNW54" si="5936">QNU53*(1+3.5%)</f>
        <v>1.757619106514754E+93</v>
      </c>
      <c r="QNY53" s="762">
        <f t="shared" ref="QNY53:QNY54" si="5937">QNW53*(1+3.5%)</f>
        <v>1.8191357752427703E+93</v>
      </c>
      <c r="QOA53" s="762">
        <f t="shared" ref="QOA53:QOA54" si="5938">QNY53*(1+3.5%)</f>
        <v>1.882805527376267E+93</v>
      </c>
      <c r="QOC53" s="762">
        <f t="shared" ref="QOC53:QOC54" si="5939">QOA53*(1+3.5%)</f>
        <v>1.9487037208344363E+93</v>
      </c>
      <c r="QOE53" s="762">
        <f t="shared" ref="QOE53:QOE54" si="5940">QOC53*(1+3.5%)</f>
        <v>2.0169083510636415E+93</v>
      </c>
      <c r="QOG53" s="762">
        <f t="shared" ref="QOG53:QOG54" si="5941">QOE53*(1+3.5%)</f>
        <v>2.087500143350869E+93</v>
      </c>
      <c r="QOI53" s="762">
        <f t="shared" ref="QOI53:QOI54" si="5942">QOG53*(1+3.5%)</f>
        <v>2.160562648368149E+93</v>
      </c>
      <c r="QOK53" s="762">
        <f t="shared" ref="QOK53:QOK54" si="5943">QOI53*(1+3.5%)</f>
        <v>2.2361823410610342E+93</v>
      </c>
      <c r="QOM53" s="762">
        <f t="shared" ref="QOM53:QOM54" si="5944">QOK53*(1+3.5%)</f>
        <v>2.31444872299817E+93</v>
      </c>
      <c r="QOO53" s="762">
        <f t="shared" ref="QOO53:QOO54" si="5945">QOM53*(1+3.5%)</f>
        <v>2.3954544283031056E+93</v>
      </c>
      <c r="QOQ53" s="762">
        <f t="shared" ref="QOQ53:QOQ54" si="5946">QOO53*(1+3.5%)</f>
        <v>2.4792953332937143E+93</v>
      </c>
      <c r="QOS53" s="762">
        <f t="shared" ref="QOS53:QOS54" si="5947">QOQ53*(1+3.5%)</f>
        <v>2.5660706699589941E+93</v>
      </c>
      <c r="QOU53" s="762">
        <f t="shared" ref="QOU53:QOU54" si="5948">QOS53*(1+3.5%)</f>
        <v>2.6558831434075587E+93</v>
      </c>
      <c r="QOW53" s="762">
        <f t="shared" ref="QOW53:QOW54" si="5949">QOU53*(1+3.5%)</f>
        <v>2.7488390534268231E+93</v>
      </c>
      <c r="QOY53" s="762">
        <f t="shared" ref="QOY53:QOY54" si="5950">QOW53*(1+3.5%)</f>
        <v>2.8450484202967616E+93</v>
      </c>
      <c r="QPA53" s="762">
        <f t="shared" ref="QPA53:QPA54" si="5951">QOY53*(1+3.5%)</f>
        <v>2.9446251150071482E+93</v>
      </c>
      <c r="QPC53" s="762">
        <f t="shared" ref="QPC53:QPC54" si="5952">QPA53*(1+3.5%)</f>
        <v>3.0476869940323982E+93</v>
      </c>
      <c r="QPE53" s="762">
        <f t="shared" ref="QPE53:QPE54" si="5953">QPC53*(1+3.5%)</f>
        <v>3.1543560388235317E+93</v>
      </c>
      <c r="QPG53" s="762">
        <f t="shared" ref="QPG53:QPG54" si="5954">QPE53*(1+3.5%)</f>
        <v>3.2647585001823551E+93</v>
      </c>
      <c r="QPI53" s="762">
        <f t="shared" ref="QPI53:QPI54" si="5955">QPG53*(1+3.5%)</f>
        <v>3.3790250476887374E+93</v>
      </c>
      <c r="QPK53" s="762">
        <f t="shared" ref="QPK53:QPK54" si="5956">QPI53*(1+3.5%)</f>
        <v>3.497290924357843E+93</v>
      </c>
      <c r="QPM53" s="762">
        <f t="shared" ref="QPM53:QPM54" si="5957">QPK53*(1+3.5%)</f>
        <v>3.6196961067103674E+93</v>
      </c>
      <c r="QPO53" s="762">
        <f t="shared" ref="QPO53:QPO54" si="5958">QPM53*(1+3.5%)</f>
        <v>3.7463854704452301E+93</v>
      </c>
      <c r="QPQ53" s="762">
        <f t="shared" ref="QPQ53:QPQ54" si="5959">QPO53*(1+3.5%)</f>
        <v>3.8775089619108128E+93</v>
      </c>
      <c r="QPS53" s="762">
        <f t="shared" ref="QPS53:QPS54" si="5960">QPQ53*(1+3.5%)</f>
        <v>4.0132217755776909E+93</v>
      </c>
      <c r="QPU53" s="762">
        <f t="shared" ref="QPU53:QPU54" si="5961">QPS53*(1+3.5%)</f>
        <v>4.1536845377229096E+93</v>
      </c>
      <c r="QPW53" s="762">
        <f t="shared" ref="QPW53:QPW54" si="5962">QPU53*(1+3.5%)</f>
        <v>4.2990634965432113E+93</v>
      </c>
      <c r="QPY53" s="762">
        <f t="shared" ref="QPY53:QPY54" si="5963">QPW53*(1+3.5%)</f>
        <v>4.449530718922223E+93</v>
      </c>
      <c r="QQA53" s="762">
        <f t="shared" ref="QQA53:QQA54" si="5964">QPY53*(1+3.5%)</f>
        <v>4.6052642940845002E+93</v>
      </c>
      <c r="QQC53" s="762">
        <f t="shared" ref="QQC53:QQC54" si="5965">QQA53*(1+3.5%)</f>
        <v>4.7664485443774577E+93</v>
      </c>
      <c r="QQE53" s="762">
        <f t="shared" ref="QQE53:QQE54" si="5966">QQC53*(1+3.5%)</f>
        <v>4.9332742434306681E+93</v>
      </c>
      <c r="QQG53" s="762">
        <f t="shared" ref="QQG53:QQG54" si="5967">QQE53*(1+3.5%)</f>
        <v>5.1059388419507414E+93</v>
      </c>
      <c r="QQI53" s="762">
        <f t="shared" ref="QQI53:QQI54" si="5968">QQG53*(1+3.5%)</f>
        <v>5.2846467014190171E+93</v>
      </c>
      <c r="QQK53" s="762">
        <f t="shared" ref="QQK53:QQK54" si="5969">QQI53*(1+3.5%)</f>
        <v>5.4696093359686819E+93</v>
      </c>
      <c r="QQM53" s="762">
        <f t="shared" ref="QQM53:QQM54" si="5970">QQK53*(1+3.5%)</f>
        <v>5.6610456627275849E+93</v>
      </c>
      <c r="QQO53" s="762">
        <f t="shared" ref="QQO53:QQO54" si="5971">QQM53*(1+3.5%)</f>
        <v>5.8591822609230498E+93</v>
      </c>
      <c r="QQQ53" s="762">
        <f t="shared" ref="QQQ53:QQQ54" si="5972">QQO53*(1+3.5%)</f>
        <v>6.0642536400553558E+93</v>
      </c>
      <c r="QQS53" s="762">
        <f t="shared" ref="QQS53:QQS54" si="5973">QQQ53*(1+3.5%)</f>
        <v>6.2765025174572927E+93</v>
      </c>
      <c r="QQU53" s="762">
        <f t="shared" ref="QQU53:QQU54" si="5974">QQS53*(1+3.5%)</f>
        <v>6.4961801055682974E+93</v>
      </c>
      <c r="QQW53" s="762">
        <f t="shared" ref="QQW53:QQW54" si="5975">QQU53*(1+3.5%)</f>
        <v>6.7235464092631876E+93</v>
      </c>
      <c r="QQY53" s="762">
        <f t="shared" ref="QQY53:QQY54" si="5976">QQW53*(1+3.5%)</f>
        <v>6.9588705335873987E+93</v>
      </c>
      <c r="QRA53" s="762">
        <f t="shared" ref="QRA53:QRA54" si="5977">QQY53*(1+3.5%)</f>
        <v>7.2024310022629568E+93</v>
      </c>
      <c r="QRC53" s="762">
        <f t="shared" ref="QRC53:QRC54" si="5978">QRA53*(1+3.5%)</f>
        <v>7.4545160873421597E+93</v>
      </c>
      <c r="QRE53" s="762">
        <f t="shared" ref="QRE53:QRE54" si="5979">QRC53*(1+3.5%)</f>
        <v>7.7154241503991349E+93</v>
      </c>
      <c r="QRG53" s="762">
        <f t="shared" ref="QRG53:QRG54" si="5980">QRE53*(1+3.5%)</f>
        <v>7.9854639956631036E+93</v>
      </c>
      <c r="QRI53" s="762">
        <f t="shared" ref="QRI53:QRI54" si="5981">QRG53*(1+3.5%)</f>
        <v>8.2649552355113119E+93</v>
      </c>
      <c r="QRK53" s="762">
        <f t="shared" ref="QRK53:QRK54" si="5982">QRI53*(1+3.5%)</f>
        <v>8.5542286687542072E+93</v>
      </c>
      <c r="QRM53" s="762">
        <f t="shared" ref="QRM53:QRM54" si="5983">QRK53*(1+3.5%)</f>
        <v>8.853626672160604E+93</v>
      </c>
      <c r="QRO53" s="762">
        <f t="shared" ref="QRO53:QRO54" si="5984">QRM53*(1+3.5%)</f>
        <v>9.1635036056862246E+93</v>
      </c>
      <c r="QRQ53" s="762">
        <f t="shared" ref="QRQ53:QRQ54" si="5985">QRO53*(1+3.5%)</f>
        <v>9.4842262318852421E+93</v>
      </c>
      <c r="QRS53" s="762">
        <f t="shared" ref="QRS53:QRS54" si="5986">QRQ53*(1+3.5%)</f>
        <v>9.8161741500012253E+93</v>
      </c>
      <c r="QRU53" s="762">
        <f t="shared" ref="QRU53:QRU54" si="5987">QRS53*(1+3.5%)</f>
        <v>1.0159740245251267E+94</v>
      </c>
      <c r="QRW53" s="762">
        <f t="shared" ref="QRW53:QRW54" si="5988">QRU53*(1+3.5%)</f>
        <v>1.051533115383506E+94</v>
      </c>
      <c r="QRY53" s="762">
        <f t="shared" ref="QRY53:QRY54" si="5989">QRW53*(1+3.5%)</f>
        <v>1.0883367744219286E+94</v>
      </c>
      <c r="QSA53" s="762">
        <f t="shared" ref="QSA53:QSA54" si="5990">QRY53*(1+3.5%)</f>
        <v>1.126428561526696E+94</v>
      </c>
      <c r="QSC53" s="762">
        <f t="shared" ref="QSC53:QSC54" si="5991">QSA53*(1+3.5%)</f>
        <v>1.1658535611801303E+94</v>
      </c>
      <c r="QSE53" s="762">
        <f t="shared" ref="QSE53:QSE54" si="5992">QSC53*(1+3.5%)</f>
        <v>1.2066584358214348E+94</v>
      </c>
      <c r="QSG53" s="762">
        <f t="shared" ref="QSG53:QSG54" si="5993">QSE53*(1+3.5%)</f>
        <v>1.2488914810751848E+94</v>
      </c>
      <c r="QSI53" s="762">
        <f t="shared" ref="QSI53:QSI54" si="5994">QSG53*(1+3.5%)</f>
        <v>1.2926026829128163E+94</v>
      </c>
      <c r="QSK53" s="762">
        <f t="shared" ref="QSK53:QSK54" si="5995">QSI53*(1+3.5%)</f>
        <v>1.3378437768147647E+94</v>
      </c>
      <c r="QSM53" s="762">
        <f t="shared" ref="QSM53:QSM54" si="5996">QSK53*(1+3.5%)</f>
        <v>1.3846683090032813E+94</v>
      </c>
      <c r="QSO53" s="762">
        <f t="shared" ref="QSO53:QSO54" si="5997">QSM53*(1+3.5%)</f>
        <v>1.4331316998183961E+94</v>
      </c>
      <c r="QSQ53" s="762">
        <f t="shared" ref="QSQ53:QSQ54" si="5998">QSO53*(1+3.5%)</f>
        <v>1.4832913093120398E+94</v>
      </c>
      <c r="QSS53" s="762">
        <f t="shared" ref="QSS53:QSS54" si="5999">QSQ53*(1+3.5%)</f>
        <v>1.5352065051379611E+94</v>
      </c>
      <c r="QSU53" s="762">
        <f t="shared" ref="QSU53:QSU54" si="6000">QSS53*(1+3.5%)</f>
        <v>1.5889387328177896E+94</v>
      </c>
      <c r="QSW53" s="762">
        <f t="shared" ref="QSW53:QSW54" si="6001">QSU53*(1+3.5%)</f>
        <v>1.6445515884664121E+94</v>
      </c>
      <c r="QSY53" s="762">
        <f t="shared" ref="QSY53:QSY54" si="6002">QSW53*(1+3.5%)</f>
        <v>1.7021108940627363E+94</v>
      </c>
      <c r="QTA53" s="762">
        <f t="shared" ref="QTA53:QTA54" si="6003">QSY53*(1+3.5%)</f>
        <v>1.7616847753549319E+94</v>
      </c>
      <c r="QTC53" s="762">
        <f t="shared" ref="QTC53:QTC54" si="6004">QTA53*(1+3.5%)</f>
        <v>1.8233437424923545E+94</v>
      </c>
      <c r="QTE53" s="762">
        <f t="shared" ref="QTE53:QTE54" si="6005">QTC53*(1+3.5%)</f>
        <v>1.8871607734795869E+94</v>
      </c>
      <c r="QTG53" s="762">
        <f t="shared" ref="QTG53:QTG54" si="6006">QTE53*(1+3.5%)</f>
        <v>1.9532114005513722E+94</v>
      </c>
      <c r="QTI53" s="762">
        <f t="shared" ref="QTI53:QTI54" si="6007">QTG53*(1+3.5%)</f>
        <v>2.0215737995706701E+94</v>
      </c>
      <c r="QTK53" s="762">
        <f t="shared" ref="QTK53:QTK54" si="6008">QTI53*(1+3.5%)</f>
        <v>2.0923288825556433E+94</v>
      </c>
      <c r="QTM53" s="762">
        <f t="shared" ref="QTM53:QTM54" si="6009">QTK53*(1+3.5%)</f>
        <v>2.1655603934450906E+94</v>
      </c>
      <c r="QTO53" s="762">
        <f t="shared" ref="QTO53:QTO54" si="6010">QTM53*(1+3.5%)</f>
        <v>2.2413550072156687E+94</v>
      </c>
      <c r="QTQ53" s="762">
        <f t="shared" ref="QTQ53:QTQ54" si="6011">QTO53*(1+3.5%)</f>
        <v>2.319802432468217E+94</v>
      </c>
      <c r="QTS53" s="762">
        <f t="shared" ref="QTS53:QTS54" si="6012">QTQ53*(1+3.5%)</f>
        <v>2.4009955176046043E+94</v>
      </c>
      <c r="QTU53" s="762">
        <f t="shared" ref="QTU53:QTU54" si="6013">QTS53*(1+3.5%)</f>
        <v>2.4850303607207651E+94</v>
      </c>
      <c r="QTW53" s="762">
        <f t="shared" ref="QTW53:QTW54" si="6014">QTU53*(1+3.5%)</f>
        <v>2.5720064233459917E+94</v>
      </c>
      <c r="QTY53" s="762">
        <f t="shared" ref="QTY53:QTY54" si="6015">QTW53*(1+3.5%)</f>
        <v>2.6620266481631013E+94</v>
      </c>
      <c r="QUA53" s="762">
        <f t="shared" ref="QUA53:QUA54" si="6016">QTY53*(1+3.5%)</f>
        <v>2.7551975808488097E+94</v>
      </c>
      <c r="QUC53" s="762">
        <f t="shared" ref="QUC53:QUC54" si="6017">QUA53*(1+3.5%)</f>
        <v>2.8516294961785178E+94</v>
      </c>
      <c r="QUE53" s="762">
        <f t="shared" ref="QUE53:QUE54" si="6018">QUC53*(1+3.5%)</f>
        <v>2.9514365285447659E+94</v>
      </c>
      <c r="QUG53" s="762">
        <f t="shared" ref="QUG53:QUG54" si="6019">QUE53*(1+3.5%)</f>
        <v>3.0547368070438325E+94</v>
      </c>
      <c r="QUI53" s="762">
        <f t="shared" ref="QUI53:QUI54" si="6020">QUG53*(1+3.5%)</f>
        <v>3.1616525952903664E+94</v>
      </c>
      <c r="QUK53" s="762">
        <f t="shared" ref="QUK53:QUK54" si="6021">QUI53*(1+3.5%)</f>
        <v>3.272310436125529E+94</v>
      </c>
      <c r="QUM53" s="762">
        <f t="shared" ref="QUM53:QUM54" si="6022">QUK53*(1+3.5%)</f>
        <v>3.3868413013899219E+94</v>
      </c>
      <c r="QUO53" s="762">
        <f t="shared" ref="QUO53:QUO54" si="6023">QUM53*(1+3.5%)</f>
        <v>3.5053807469385689E+94</v>
      </c>
      <c r="QUQ53" s="762">
        <f t="shared" ref="QUQ53:QUQ54" si="6024">QUO53*(1+3.5%)</f>
        <v>3.6280690730814187E+94</v>
      </c>
      <c r="QUS53" s="762">
        <f t="shared" ref="QUS53:QUS54" si="6025">QUQ53*(1+3.5%)</f>
        <v>3.7550514906392679E+94</v>
      </c>
      <c r="QUU53" s="762">
        <f t="shared" ref="QUU53:QUU54" si="6026">QUS53*(1+3.5%)</f>
        <v>3.8864782928116421E+94</v>
      </c>
      <c r="QUW53" s="762">
        <f t="shared" ref="QUW53:QUW54" si="6027">QUU53*(1+3.5%)</f>
        <v>4.0225050330600492E+94</v>
      </c>
      <c r="QUY53" s="762">
        <f t="shared" ref="QUY53:QUY54" si="6028">QUW53*(1+3.5%)</f>
        <v>4.1632927092171508E+94</v>
      </c>
      <c r="QVA53" s="762">
        <f t="shared" ref="QVA53:QVA54" si="6029">QUY53*(1+3.5%)</f>
        <v>4.309007954039751E+94</v>
      </c>
      <c r="QVC53" s="762">
        <f t="shared" ref="QVC53:QVC54" si="6030">QVA53*(1+3.5%)</f>
        <v>4.459823232431142E+94</v>
      </c>
      <c r="QVE53" s="762">
        <f t="shared" ref="QVE53:QVE54" si="6031">QVC53*(1+3.5%)</f>
        <v>4.6159170455662315E+94</v>
      </c>
      <c r="QVG53" s="762">
        <f t="shared" ref="QVG53:QVG54" si="6032">QVE53*(1+3.5%)</f>
        <v>4.777474142161049E+94</v>
      </c>
      <c r="QVI53" s="762">
        <f t="shared" ref="QVI53:QVI54" si="6033">QVG53*(1+3.5%)</f>
        <v>4.944685737136685E+94</v>
      </c>
      <c r="QVK53" s="762">
        <f t="shared" ref="QVK53:QVK54" si="6034">QVI53*(1+3.5%)</f>
        <v>5.1177497379364688E+94</v>
      </c>
      <c r="QVM53" s="762">
        <f t="shared" ref="QVM53:QVM54" si="6035">QVK53*(1+3.5%)</f>
        <v>5.2968709787642445E+94</v>
      </c>
      <c r="QVO53" s="762">
        <f t="shared" ref="QVO53:QVO54" si="6036">QVM53*(1+3.5%)</f>
        <v>5.4822614630209926E+94</v>
      </c>
      <c r="QVQ53" s="762">
        <f t="shared" ref="QVQ53:QVQ54" si="6037">QVO53*(1+3.5%)</f>
        <v>5.6741406142267272E+94</v>
      </c>
      <c r="QVS53" s="762">
        <f t="shared" ref="QVS53:QVS54" si="6038">QVQ53*(1+3.5%)</f>
        <v>5.8727355357246619E+94</v>
      </c>
      <c r="QVU53" s="762">
        <f t="shared" ref="QVU53:QVU54" si="6039">QVS53*(1+3.5%)</f>
        <v>6.0782812794750244E+94</v>
      </c>
      <c r="QVW53" s="762">
        <f t="shared" ref="QVW53:QVW54" si="6040">QVU53*(1+3.5%)</f>
        <v>6.2910211242566497E+94</v>
      </c>
      <c r="QVY53" s="762">
        <f t="shared" ref="QVY53:QVY54" si="6041">QVW53*(1+3.5%)</f>
        <v>6.5112068636056318E+94</v>
      </c>
      <c r="QWA53" s="762">
        <f t="shared" ref="QWA53:QWA54" si="6042">QVY53*(1+3.5%)</f>
        <v>6.7390991038318283E+94</v>
      </c>
      <c r="QWC53" s="762">
        <f t="shared" ref="QWC53:QWC54" si="6043">QWA53*(1+3.5%)</f>
        <v>6.9749675724659418E+94</v>
      </c>
      <c r="QWE53" s="762">
        <f t="shared" ref="QWE53:QWE54" si="6044">QWC53*(1+3.5%)</f>
        <v>7.2190914375022496E+94</v>
      </c>
      <c r="QWG53" s="762">
        <f t="shared" ref="QWG53:QWG54" si="6045">QWE53*(1+3.5%)</f>
        <v>7.4717596378148274E+94</v>
      </c>
      <c r="QWI53" s="762">
        <f t="shared" ref="QWI53:QWI54" si="6046">QWG53*(1+3.5%)</f>
        <v>7.7332712251383451E+94</v>
      </c>
      <c r="QWK53" s="762">
        <f t="shared" ref="QWK53:QWK54" si="6047">QWI53*(1+3.5%)</f>
        <v>8.0039357180181859E+94</v>
      </c>
      <c r="QWM53" s="762">
        <f t="shared" ref="QWM53:QWM54" si="6048">QWK53*(1+3.5%)</f>
        <v>8.2840734681488224E+94</v>
      </c>
      <c r="QWO53" s="762">
        <f t="shared" ref="QWO53:QWO54" si="6049">QWM53*(1+3.5%)</f>
        <v>8.5740160395340304E+94</v>
      </c>
      <c r="QWQ53" s="762">
        <f t="shared" ref="QWQ53:QWQ54" si="6050">QWO53*(1+3.5%)</f>
        <v>8.8741066009177205E+94</v>
      </c>
      <c r="QWS53" s="762">
        <f t="shared" ref="QWS53:QWS54" si="6051">QWQ53*(1+3.5%)</f>
        <v>9.1847003319498405E+94</v>
      </c>
      <c r="QWU53" s="762">
        <f t="shared" ref="QWU53:QWU54" si="6052">QWS53*(1+3.5%)</f>
        <v>9.5061648435680842E+94</v>
      </c>
      <c r="QWW53" s="762">
        <f t="shared" ref="QWW53:QWW54" si="6053">QWU53*(1+3.5%)</f>
        <v>9.8388806130929668E+94</v>
      </c>
      <c r="QWY53" s="762">
        <f t="shared" ref="QWY53:QWY54" si="6054">QWW53*(1+3.5%)</f>
        <v>1.018324143455122E+95</v>
      </c>
      <c r="QXA53" s="762">
        <f t="shared" ref="QXA53:QXA54" si="6055">QWY53*(1+3.5%)</f>
        <v>1.0539654884760513E+95</v>
      </c>
      <c r="QXC53" s="762">
        <f t="shared" ref="QXC53:QXC54" si="6056">QXA53*(1+3.5%)</f>
        <v>1.090854280572713E+95</v>
      </c>
      <c r="QXE53" s="762">
        <f t="shared" ref="QXE53:QXE54" si="6057">QXC53*(1+3.5%)</f>
        <v>1.1290341803927579E+95</v>
      </c>
      <c r="QXG53" s="762">
        <f t="shared" ref="QXG53:QXG54" si="6058">QXE53*(1+3.5%)</f>
        <v>1.1685503767065044E+95</v>
      </c>
      <c r="QXI53" s="762">
        <f t="shared" ref="QXI53:QXI54" si="6059">QXG53*(1+3.5%)</f>
        <v>1.2094496398912319E+95</v>
      </c>
      <c r="QXK53" s="762">
        <f t="shared" ref="QXK53:QXK54" si="6060">QXI53*(1+3.5%)</f>
        <v>1.251780377287425E+95</v>
      </c>
      <c r="QXM53" s="762">
        <f t="shared" ref="QXM53:QXM54" si="6061">QXK53*(1+3.5%)</f>
        <v>1.2955926904924848E+95</v>
      </c>
      <c r="QXO53" s="762">
        <f t="shared" ref="QXO53:QXO54" si="6062">QXM53*(1+3.5%)</f>
        <v>1.3409384346597217E+95</v>
      </c>
      <c r="QXQ53" s="762">
        <f t="shared" ref="QXQ53:QXQ54" si="6063">QXO53*(1+3.5%)</f>
        <v>1.3878712798728119E+95</v>
      </c>
      <c r="QXS53" s="762">
        <f t="shared" ref="QXS53:QXS54" si="6064">QXQ53*(1+3.5%)</f>
        <v>1.4364467746683602E+95</v>
      </c>
      <c r="QXU53" s="762">
        <f t="shared" ref="QXU53:QXU54" si="6065">QXS53*(1+3.5%)</f>
        <v>1.4867224117817526E+95</v>
      </c>
      <c r="QXW53" s="762">
        <f t="shared" ref="QXW53:QXW54" si="6066">QXU53*(1+3.5%)</f>
        <v>1.5387576961941138E+95</v>
      </c>
      <c r="QXY53" s="762">
        <f t="shared" ref="QXY53:QXY54" si="6067">QXW53*(1+3.5%)</f>
        <v>1.5926142155609076E+95</v>
      </c>
      <c r="QYA53" s="762">
        <f t="shared" ref="QYA53:QYA54" si="6068">QXY53*(1+3.5%)</f>
        <v>1.6483557131055394E+95</v>
      </c>
      <c r="QYC53" s="762">
        <f t="shared" ref="QYC53:QYC54" si="6069">QYA53*(1+3.5%)</f>
        <v>1.7060481630642332E+95</v>
      </c>
      <c r="QYE53" s="762">
        <f t="shared" ref="QYE53:QYE54" si="6070">QYC53*(1+3.5%)</f>
        <v>1.7657598487714813E+95</v>
      </c>
      <c r="QYG53" s="762">
        <f t="shared" ref="QYG53:QYG54" si="6071">QYE53*(1+3.5%)</f>
        <v>1.8275614434784829E+95</v>
      </c>
      <c r="QYI53" s="762">
        <f t="shared" ref="QYI53:QYI54" si="6072">QYG53*(1+3.5%)</f>
        <v>1.8915260940002298E+95</v>
      </c>
      <c r="QYK53" s="762">
        <f t="shared" ref="QYK53:QYK54" si="6073">QYI53*(1+3.5%)</f>
        <v>1.9577295072902377E+95</v>
      </c>
      <c r="QYM53" s="762">
        <f t="shared" ref="QYM53:QYM54" si="6074">QYK53*(1+3.5%)</f>
        <v>2.0262500400453959E+95</v>
      </c>
      <c r="QYO53" s="762">
        <f t="shared" ref="QYO53:QYO54" si="6075">QYM53*(1+3.5%)</f>
        <v>2.0971687914469847E+95</v>
      </c>
      <c r="QYQ53" s="762">
        <f t="shared" ref="QYQ53:QYQ54" si="6076">QYO53*(1+3.5%)</f>
        <v>2.1705696991476288E+95</v>
      </c>
      <c r="QYS53" s="762">
        <f t="shared" ref="QYS53:QYS54" si="6077">QYQ53*(1+3.5%)</f>
        <v>2.2465396386177957E+95</v>
      </c>
      <c r="QYU53" s="762">
        <f t="shared" ref="QYU53:QYU54" si="6078">QYS53*(1+3.5%)</f>
        <v>2.3251685259694184E+95</v>
      </c>
      <c r="QYW53" s="762">
        <f t="shared" ref="QYW53:QYW54" si="6079">QYU53*(1+3.5%)</f>
        <v>2.4065494243783479E+95</v>
      </c>
      <c r="QYY53" s="762">
        <f t="shared" ref="QYY53:QYY54" si="6080">QYW53*(1+3.5%)</f>
        <v>2.4907786542315898E+95</v>
      </c>
      <c r="QZA53" s="762">
        <f t="shared" ref="QZA53:QZA54" si="6081">QYY53*(1+3.5%)</f>
        <v>2.5779559071296952E+95</v>
      </c>
      <c r="QZC53" s="762">
        <f t="shared" ref="QZC53:QZC54" si="6082">QZA53*(1+3.5%)</f>
        <v>2.6681843638792343E+95</v>
      </c>
      <c r="QZE53" s="762">
        <f t="shared" ref="QZE53:QZE54" si="6083">QZC53*(1+3.5%)</f>
        <v>2.7615708166150075E+95</v>
      </c>
      <c r="QZG53" s="762">
        <f t="shared" ref="QZG53:QZG54" si="6084">QZE53*(1+3.5%)</f>
        <v>2.8582257951965326E+95</v>
      </c>
      <c r="QZI53" s="762">
        <f t="shared" ref="QZI53:QZI54" si="6085">QZG53*(1+3.5%)</f>
        <v>2.9582636980284111E+95</v>
      </c>
      <c r="QZK53" s="762">
        <f t="shared" ref="QZK53:QZK54" si="6086">QZI53*(1+3.5%)</f>
        <v>3.0618029274594053E+95</v>
      </c>
      <c r="QZM53" s="762">
        <f t="shared" ref="QZM53:QZM54" si="6087">QZK53*(1+3.5%)</f>
        <v>3.1689660299204842E+95</v>
      </c>
      <c r="QZO53" s="762">
        <f t="shared" ref="QZO53:QZO54" si="6088">QZM53*(1+3.5%)</f>
        <v>3.2798798409677007E+95</v>
      </c>
      <c r="QZQ53" s="762">
        <f t="shared" ref="QZQ53:QZQ54" si="6089">QZO53*(1+3.5%)</f>
        <v>3.3946756354015699E+95</v>
      </c>
      <c r="QZS53" s="762">
        <f t="shared" ref="QZS53:QZS54" si="6090">QZQ53*(1+3.5%)</f>
        <v>3.5134892826406248E+95</v>
      </c>
      <c r="QZU53" s="762">
        <f t="shared" ref="QZU53:QZU54" si="6091">QZS53*(1+3.5%)</f>
        <v>3.6364614075330465E+95</v>
      </c>
      <c r="QZW53" s="762">
        <f t="shared" ref="QZW53:QZW54" si="6092">QZU53*(1+3.5%)</f>
        <v>3.7637375567967028E+95</v>
      </c>
      <c r="QZY53" s="762">
        <f t="shared" ref="QZY53:QZY54" si="6093">QZW53*(1+3.5%)</f>
        <v>3.8954683712845872E+95</v>
      </c>
      <c r="RAA53" s="762">
        <f t="shared" ref="RAA53:RAA54" si="6094">QZY53*(1+3.5%)</f>
        <v>4.0318097642795476E+95</v>
      </c>
      <c r="RAC53" s="762">
        <f t="shared" ref="RAC53:RAC54" si="6095">RAA53*(1+3.5%)</f>
        <v>4.1729231060293314E+95</v>
      </c>
      <c r="RAE53" s="762">
        <f t="shared" ref="RAE53:RAE54" si="6096">RAC53*(1+3.5%)</f>
        <v>4.3189754147403576E+95</v>
      </c>
      <c r="RAG53" s="762">
        <f t="shared" ref="RAG53:RAG54" si="6097">RAE53*(1+3.5%)</f>
        <v>4.4701395542562699E+95</v>
      </c>
      <c r="RAI53" s="762">
        <f t="shared" ref="RAI53:RAI54" si="6098">RAG53*(1+3.5%)</f>
        <v>4.626594438655239E+95</v>
      </c>
      <c r="RAK53" s="762">
        <f t="shared" ref="RAK53:RAK54" si="6099">RAI53*(1+3.5%)</f>
        <v>4.7885252440081717E+95</v>
      </c>
      <c r="RAM53" s="762">
        <f t="shared" ref="RAM53:RAM54" si="6100">RAK53*(1+3.5%)</f>
        <v>4.9561236275484577E+95</v>
      </c>
      <c r="RAO53" s="762">
        <f t="shared" ref="RAO53:RAO54" si="6101">RAM53*(1+3.5%)</f>
        <v>5.1295879545126535E+95</v>
      </c>
      <c r="RAQ53" s="762">
        <f t="shared" ref="RAQ53:RAQ54" si="6102">RAO53*(1+3.5%)</f>
        <v>5.3091235329205959E+95</v>
      </c>
      <c r="RAS53" s="762">
        <f t="shared" ref="RAS53:RAS54" si="6103">RAQ53*(1+3.5%)</f>
        <v>5.4949428565728163E+95</v>
      </c>
      <c r="RAU53" s="762">
        <f t="shared" ref="RAU53:RAU54" si="6104">RAS53*(1+3.5%)</f>
        <v>5.6872658565528644E+95</v>
      </c>
      <c r="RAW53" s="762">
        <f t="shared" ref="RAW53:RAW54" si="6105">RAU53*(1+3.5%)</f>
        <v>5.8863201615322147E+95</v>
      </c>
      <c r="RAY53" s="762">
        <f t="shared" ref="RAY53:RAY54" si="6106">RAW53*(1+3.5%)</f>
        <v>6.0923413671858415E+95</v>
      </c>
      <c r="RBA53" s="762">
        <f t="shared" ref="RBA53:RBA54" si="6107">RAY53*(1+3.5%)</f>
        <v>6.3055733150373454E+95</v>
      </c>
      <c r="RBC53" s="762">
        <f t="shared" ref="RBC53:RBC54" si="6108">RBA53*(1+3.5%)</f>
        <v>6.5262683810636516E+95</v>
      </c>
      <c r="RBE53" s="762">
        <f t="shared" ref="RBE53:RBE54" si="6109">RBC53*(1+3.5%)</f>
        <v>6.7546877744008795E+95</v>
      </c>
      <c r="RBG53" s="762">
        <f t="shared" ref="RBG53:RBG54" si="6110">RBE53*(1+3.5%)</f>
        <v>6.99110184650491E+95</v>
      </c>
      <c r="RBI53" s="762">
        <f t="shared" ref="RBI53:RBI54" si="6111">RBG53*(1+3.5%)</f>
        <v>7.235790411132581E+95</v>
      </c>
      <c r="RBK53" s="762">
        <f t="shared" ref="RBK53:RBK54" si="6112">RBI53*(1+3.5%)</f>
        <v>7.489043075522221E+95</v>
      </c>
      <c r="RBM53" s="762">
        <f t="shared" ref="RBM53:RBM54" si="6113">RBK53*(1+3.5%)</f>
        <v>7.7511595831654982E+95</v>
      </c>
      <c r="RBO53" s="762">
        <f t="shared" ref="RBO53:RBO54" si="6114">RBM53*(1+3.5%)</f>
        <v>8.0224501685762896E+95</v>
      </c>
      <c r="RBQ53" s="762">
        <f t="shared" ref="RBQ53:RBQ54" si="6115">RBO53*(1+3.5%)</f>
        <v>8.3032359244764597E+95</v>
      </c>
      <c r="RBS53" s="762">
        <f t="shared" ref="RBS53:RBS54" si="6116">RBQ53*(1+3.5%)</f>
        <v>8.5938491818331347E+95</v>
      </c>
      <c r="RBU53" s="762">
        <f t="shared" ref="RBU53:RBU54" si="6117">RBS53*(1+3.5%)</f>
        <v>8.8946339031972934E+95</v>
      </c>
      <c r="RBW53" s="762">
        <f t="shared" ref="RBW53:RBW54" si="6118">RBU53*(1+3.5%)</f>
        <v>9.2059460898091975E+95</v>
      </c>
      <c r="RBY53" s="762">
        <f t="shared" ref="RBY53:RBY54" si="6119">RBW53*(1+3.5%)</f>
        <v>9.5281542029525191E+95</v>
      </c>
      <c r="RCA53" s="762">
        <f t="shared" ref="RCA53:RCA54" si="6120">RBY53*(1+3.5%)</f>
        <v>9.861639600055856E+95</v>
      </c>
      <c r="RCC53" s="762">
        <f t="shared" ref="RCC53:RCC54" si="6121">RCA53*(1+3.5%)</f>
        <v>1.020679698605781E+96</v>
      </c>
      <c r="RCE53" s="762">
        <f t="shared" ref="RCE53:RCE54" si="6122">RCC53*(1+3.5%)</f>
        <v>1.0564034880569833E+96</v>
      </c>
      <c r="RCG53" s="762">
        <f t="shared" ref="RCG53:RCG54" si="6123">RCE53*(1+3.5%)</f>
        <v>1.0933776101389776E+96</v>
      </c>
      <c r="RCI53" s="762">
        <f t="shared" ref="RCI53:RCI54" si="6124">RCG53*(1+3.5%)</f>
        <v>1.1316458264938418E+96</v>
      </c>
      <c r="RCK53" s="762">
        <f t="shared" ref="RCK53:RCK54" si="6125">RCI53*(1+3.5%)</f>
        <v>1.1712534304211263E+96</v>
      </c>
      <c r="RCM53" s="762">
        <f t="shared" ref="RCM53:RCM54" si="6126">RCK53*(1+3.5%)</f>
        <v>1.2122473004858657E+96</v>
      </c>
      <c r="RCO53" s="762">
        <f t="shared" ref="RCO53:RCO54" si="6127">RCM53*(1+3.5%)</f>
        <v>1.2546759560028708E+96</v>
      </c>
      <c r="RCQ53" s="762">
        <f t="shared" ref="RCQ53:RCQ54" si="6128">RCO53*(1+3.5%)</f>
        <v>1.2985896144629711E+96</v>
      </c>
      <c r="RCS53" s="762">
        <f t="shared" ref="RCS53:RCS54" si="6129">RCQ53*(1+3.5%)</f>
        <v>1.344040250969175E+96</v>
      </c>
      <c r="RCU53" s="762">
        <f t="shared" ref="RCU53:RCU54" si="6130">RCS53*(1+3.5%)</f>
        <v>1.3910816597530959E+96</v>
      </c>
      <c r="RCW53" s="762">
        <f t="shared" ref="RCW53:RCW54" si="6131">RCU53*(1+3.5%)</f>
        <v>1.4397695178444542E+96</v>
      </c>
      <c r="RCY53" s="762">
        <f t="shared" ref="RCY53:RCY54" si="6132">RCW53*(1+3.5%)</f>
        <v>1.4901614509690101E+96</v>
      </c>
      <c r="RDA53" s="762">
        <f t="shared" ref="RDA53:RDA54" si="6133">RCY53*(1+3.5%)</f>
        <v>1.5423171017529252E+96</v>
      </c>
      <c r="RDC53" s="762">
        <f t="shared" ref="RDC53:RDC54" si="6134">RDA53*(1+3.5%)</f>
        <v>1.5962982003142775E+96</v>
      </c>
      <c r="RDE53" s="762">
        <f t="shared" ref="RDE53:RDE54" si="6135">RDC53*(1+3.5%)</f>
        <v>1.6521686373252771E+96</v>
      </c>
      <c r="RDG53" s="762">
        <f t="shared" ref="RDG53:RDG54" si="6136">RDE53*(1+3.5%)</f>
        <v>1.7099945396316618E+96</v>
      </c>
      <c r="RDI53" s="762">
        <f t="shared" ref="RDI53:RDI54" si="6137">RDG53*(1+3.5%)</f>
        <v>1.7698443485187698E+96</v>
      </c>
      <c r="RDK53" s="762">
        <f t="shared" ref="RDK53:RDK54" si="6138">RDI53*(1+3.5%)</f>
        <v>1.8317889007169266E+96</v>
      </c>
      <c r="RDM53" s="762">
        <f t="shared" ref="RDM53:RDM54" si="6139">RDK53*(1+3.5%)</f>
        <v>1.8959015122420189E+96</v>
      </c>
      <c r="RDO53" s="762">
        <f t="shared" ref="RDO53:RDO54" si="6140">RDM53*(1+3.5%)</f>
        <v>1.9622580651704895E+96</v>
      </c>
      <c r="RDQ53" s="762">
        <f t="shared" ref="RDQ53:RDQ54" si="6141">RDO53*(1+3.5%)</f>
        <v>2.0309370974514564E+96</v>
      </c>
      <c r="RDS53" s="762">
        <f t="shared" ref="RDS53:RDS54" si="6142">RDQ53*(1+3.5%)</f>
        <v>2.1020198958622573E+96</v>
      </c>
      <c r="RDU53" s="762">
        <f t="shared" ref="RDU53:RDU54" si="6143">RDS53*(1+3.5%)</f>
        <v>2.175590592217436E+96</v>
      </c>
      <c r="RDW53" s="762">
        <f t="shared" ref="RDW53:RDW54" si="6144">RDU53*(1+3.5%)</f>
        <v>2.2517362629450461E+96</v>
      </c>
      <c r="RDY53" s="762">
        <f t="shared" ref="RDY53:RDY54" si="6145">RDW53*(1+3.5%)</f>
        <v>2.3305470321481228E+96</v>
      </c>
      <c r="REA53" s="762">
        <f t="shared" ref="REA53:REA54" si="6146">RDY53*(1+3.5%)</f>
        <v>2.4121161782733068E+96</v>
      </c>
      <c r="REC53" s="762">
        <f t="shared" ref="REC53:REC54" si="6147">REA53*(1+3.5%)</f>
        <v>2.4965402445128723E+96</v>
      </c>
      <c r="REE53" s="762">
        <f t="shared" ref="REE53:REE54" si="6148">REC53*(1+3.5%)</f>
        <v>2.5839191530708225E+96</v>
      </c>
      <c r="REG53" s="762">
        <f t="shared" ref="REG53:REG54" si="6149">REE53*(1+3.5%)</f>
        <v>2.6743563234283011E+96</v>
      </c>
      <c r="REI53" s="762">
        <f t="shared" ref="REI53:REI54" si="6150">REG53*(1+3.5%)</f>
        <v>2.7679587947482913E+96</v>
      </c>
      <c r="REK53" s="762">
        <f t="shared" ref="REK53:REK54" si="6151">REI53*(1+3.5%)</f>
        <v>2.8648373525644811E+96</v>
      </c>
      <c r="REM53" s="762">
        <f t="shared" ref="REM53:REM54" si="6152">REK53*(1+3.5%)</f>
        <v>2.9651066599042376E+96</v>
      </c>
      <c r="REO53" s="762">
        <f t="shared" ref="REO53:REO54" si="6153">REM53*(1+3.5%)</f>
        <v>3.0688853930008859E+96</v>
      </c>
      <c r="REQ53" s="762">
        <f t="shared" ref="REQ53:REQ54" si="6154">REO53*(1+3.5%)</f>
        <v>3.1762963817559164E+96</v>
      </c>
      <c r="RES53" s="762">
        <f t="shared" ref="RES53:RES54" si="6155">REQ53*(1+3.5%)</f>
        <v>3.2874667551173733E+96</v>
      </c>
      <c r="REU53" s="762">
        <f t="shared" ref="REU53:REU54" si="6156">RES53*(1+3.5%)</f>
        <v>3.4025280915464811E+96</v>
      </c>
      <c r="REW53" s="762">
        <f t="shared" ref="REW53:REW54" si="6157">REU53*(1+3.5%)</f>
        <v>3.5216165747506075E+96</v>
      </c>
      <c r="REY53" s="762">
        <f t="shared" ref="REY53:REY54" si="6158">REW53*(1+3.5%)</f>
        <v>3.6448731548668785E+96</v>
      </c>
      <c r="RFA53" s="762">
        <f t="shared" ref="RFA53:RFA54" si="6159">REY53*(1+3.5%)</f>
        <v>3.7724437152872191E+96</v>
      </c>
      <c r="RFC53" s="762">
        <f t="shared" ref="RFC53:RFC54" si="6160">RFA53*(1+3.5%)</f>
        <v>3.9044792453222714E+96</v>
      </c>
      <c r="RFE53" s="762">
        <f t="shared" ref="RFE53:RFE54" si="6161">RFC53*(1+3.5%)</f>
        <v>4.0411360189085504E+96</v>
      </c>
      <c r="RFG53" s="762">
        <f t="shared" ref="RFG53:RFG54" si="6162">RFE53*(1+3.5%)</f>
        <v>4.1825757795703494E+96</v>
      </c>
      <c r="RFI53" s="762">
        <f t="shared" ref="RFI53:RFI54" si="6163">RFG53*(1+3.5%)</f>
        <v>4.3289659318553115E+96</v>
      </c>
      <c r="RFK53" s="762">
        <f t="shared" ref="RFK53:RFK54" si="6164">RFI53*(1+3.5%)</f>
        <v>4.4804797394702471E+96</v>
      </c>
      <c r="RFM53" s="762">
        <f t="shared" ref="RFM53:RFM54" si="6165">RFK53*(1+3.5%)</f>
        <v>4.6372965303517054E+96</v>
      </c>
      <c r="RFO53" s="762">
        <f t="shared" ref="RFO53:RFO54" si="6166">RFM53*(1+3.5%)</f>
        <v>4.7996019089140148E+96</v>
      </c>
      <c r="RFQ53" s="762">
        <f t="shared" ref="RFQ53:RFQ54" si="6167">RFO53*(1+3.5%)</f>
        <v>4.9675879757260052E+96</v>
      </c>
      <c r="RFS53" s="762">
        <f t="shared" ref="RFS53:RFS54" si="6168">RFQ53*(1+3.5%)</f>
        <v>5.1414535548764146E+96</v>
      </c>
      <c r="RFU53" s="762">
        <f t="shared" ref="RFU53:RFU54" si="6169">RFS53*(1+3.5%)</f>
        <v>5.3214044292970883E+96</v>
      </c>
      <c r="RFW53" s="762">
        <f t="shared" ref="RFW53:RFW54" si="6170">RFU53*(1+3.5%)</f>
        <v>5.5076535843224859E+96</v>
      </c>
      <c r="RFY53" s="762">
        <f t="shared" ref="RFY53:RFY54" si="6171">RFW53*(1+3.5%)</f>
        <v>5.7004214597737724E+96</v>
      </c>
      <c r="RGA53" s="762">
        <f t="shared" ref="RGA53:RGA54" si="6172">RFY53*(1+3.5%)</f>
        <v>5.8999362108658538E+96</v>
      </c>
      <c r="RGC53" s="762">
        <f t="shared" ref="RGC53:RGC54" si="6173">RGA53*(1+3.5%)</f>
        <v>6.1064339782461581E+96</v>
      </c>
      <c r="RGE53" s="762">
        <f t="shared" ref="RGE53:RGE54" si="6174">RGC53*(1+3.5%)</f>
        <v>6.320159167484773E+96</v>
      </c>
      <c r="RGG53" s="762">
        <f t="shared" ref="RGG53:RGG54" si="6175">RGE53*(1+3.5%)</f>
        <v>6.5413647383467398E+96</v>
      </c>
      <c r="RGI53" s="762">
        <f t="shared" ref="RGI53:RGI54" si="6176">RGG53*(1+3.5%)</f>
        <v>6.7703125041888749E+96</v>
      </c>
      <c r="RGK53" s="762">
        <f t="shared" ref="RGK53:RGK54" si="6177">RGI53*(1+3.5%)</f>
        <v>7.0072734418354851E+96</v>
      </c>
      <c r="RGM53" s="762">
        <f t="shared" ref="RGM53:RGM54" si="6178">RGK53*(1+3.5%)</f>
        <v>7.2525280122997264E+96</v>
      </c>
      <c r="RGO53" s="762">
        <f t="shared" ref="RGO53:RGO54" si="6179">RGM53*(1+3.5%)</f>
        <v>7.5063664927302161E+96</v>
      </c>
      <c r="RGQ53" s="762">
        <f t="shared" ref="RGQ53:RGQ54" si="6180">RGO53*(1+3.5%)</f>
        <v>7.7690893199757731E+96</v>
      </c>
      <c r="RGS53" s="762">
        <f t="shared" ref="RGS53:RGS54" si="6181">RGQ53*(1+3.5%)</f>
        <v>8.0410074461749244E+96</v>
      </c>
      <c r="RGU53" s="762">
        <f t="shared" ref="RGU53:RGU54" si="6182">RGS53*(1+3.5%)</f>
        <v>8.3224427067910457E+96</v>
      </c>
      <c r="RGW53" s="762">
        <f t="shared" ref="RGW53:RGW54" si="6183">RGU53*(1+3.5%)</f>
        <v>8.6137282015287308E+96</v>
      </c>
      <c r="RGY53" s="762">
        <f t="shared" ref="RGY53:RGY54" si="6184">RGW53*(1+3.5%)</f>
        <v>8.9152086885822361E+96</v>
      </c>
      <c r="RHA53" s="762">
        <f t="shared" ref="RHA53:RHA54" si="6185">RGY53*(1+3.5%)</f>
        <v>9.2272409926826136E+96</v>
      </c>
      <c r="RHC53" s="762">
        <f t="shared" ref="RHC53:RHC54" si="6186">RHA53*(1+3.5%)</f>
        <v>9.5501944274265045E+96</v>
      </c>
      <c r="RHE53" s="762">
        <f t="shared" ref="RHE53:RHE54" si="6187">RHC53*(1+3.5%)</f>
        <v>9.8844512323864307E+96</v>
      </c>
      <c r="RHG53" s="762">
        <f t="shared" ref="RHG53:RHG54" si="6188">RHE53*(1+3.5%)</f>
        <v>1.0230407025519955E+97</v>
      </c>
      <c r="RHI53" s="762">
        <f t="shared" ref="RHI53:RHI54" si="6189">RHG53*(1+3.5%)</f>
        <v>1.0588471271413153E+97</v>
      </c>
      <c r="RHK53" s="762">
        <f t="shared" ref="RHK53:RHK54" si="6190">RHI53*(1+3.5%)</f>
        <v>1.0959067765912612E+97</v>
      </c>
      <c r="RHM53" s="762">
        <f t="shared" ref="RHM53:RHM54" si="6191">RHK53*(1+3.5%)</f>
        <v>1.1342635137719552E+97</v>
      </c>
      <c r="RHO53" s="762">
        <f t="shared" ref="RHO53:RHO54" si="6192">RHM53*(1+3.5%)</f>
        <v>1.1739627367539735E+97</v>
      </c>
      <c r="RHQ53" s="762">
        <f t="shared" ref="RHQ53:RHQ54" si="6193">RHO53*(1+3.5%)</f>
        <v>1.2150514325403625E+97</v>
      </c>
      <c r="RHS53" s="762">
        <f t="shared" ref="RHS53:RHS54" si="6194">RHQ53*(1+3.5%)</f>
        <v>1.2575782326792751E+97</v>
      </c>
      <c r="RHU53" s="762">
        <f t="shared" ref="RHU53:RHU54" si="6195">RHS53*(1+3.5%)</f>
        <v>1.3015934708230496E+97</v>
      </c>
      <c r="RHW53" s="762">
        <f t="shared" ref="RHW53:RHW54" si="6196">RHU53*(1+3.5%)</f>
        <v>1.3471492423018564E+97</v>
      </c>
      <c r="RHY53" s="762">
        <f t="shared" ref="RHY53:RHY54" si="6197">RHW53*(1+3.5%)</f>
        <v>1.3942994657824212E+97</v>
      </c>
      <c r="RIA53" s="762">
        <f t="shared" ref="RIA53:RIA54" si="6198">RHY53*(1+3.5%)</f>
        <v>1.4430999470848057E+97</v>
      </c>
      <c r="RIC53" s="762">
        <f t="shared" ref="RIC53:RIC54" si="6199">RIA53*(1+3.5%)</f>
        <v>1.4936084452327738E+97</v>
      </c>
      <c r="RIE53" s="762">
        <f t="shared" ref="RIE53:RIE54" si="6200">RIC53*(1+3.5%)</f>
        <v>1.5458847408159207E+97</v>
      </c>
      <c r="RIG53" s="762">
        <f t="shared" ref="RIG53:RIG54" si="6201">RIE53*(1+3.5%)</f>
        <v>1.5999907067444779E+97</v>
      </c>
      <c r="RII53" s="762">
        <f t="shared" ref="RII53:RII54" si="6202">RIG53*(1+3.5%)</f>
        <v>1.6559903814805345E+97</v>
      </c>
      <c r="RIK53" s="762">
        <f t="shared" ref="RIK53:RIK54" si="6203">RII53*(1+3.5%)</f>
        <v>1.7139500448323531E+97</v>
      </c>
      <c r="RIM53" s="762">
        <f t="shared" ref="RIM53:RIM54" si="6204">RIK53*(1+3.5%)</f>
        <v>1.7739382964014852E+97</v>
      </c>
      <c r="RIO53" s="762">
        <f t="shared" ref="RIO53:RIO54" si="6205">RIM53*(1+3.5%)</f>
        <v>1.8360261367755372E+97</v>
      </c>
      <c r="RIQ53" s="762">
        <f t="shared" ref="RIQ53:RIQ54" si="6206">RIO53*(1+3.5%)</f>
        <v>1.9002870515626807E+97</v>
      </c>
      <c r="RIS53" s="762">
        <f t="shared" ref="RIS53:RIS54" si="6207">RIQ53*(1+3.5%)</f>
        <v>1.9667970983673745E+97</v>
      </c>
      <c r="RIU53" s="762">
        <f t="shared" ref="RIU53:RIU54" si="6208">RIS53*(1+3.5%)</f>
        <v>2.0356349968102323E+97</v>
      </c>
      <c r="RIW53" s="762">
        <f t="shared" ref="RIW53:RIW54" si="6209">RIU53*(1+3.5%)</f>
        <v>2.1068822216985901E+97</v>
      </c>
      <c r="RIY53" s="762">
        <f t="shared" ref="RIY53:RIY54" si="6210">RIW53*(1+3.5%)</f>
        <v>2.1806230994580406E+97</v>
      </c>
      <c r="RJA53" s="762">
        <f t="shared" ref="RJA53:RJA54" si="6211">RIY53*(1+3.5%)</f>
        <v>2.2569449079390717E+97</v>
      </c>
      <c r="RJC53" s="762">
        <f t="shared" ref="RJC53:RJC54" si="6212">RJA53*(1+3.5%)</f>
        <v>2.3359379797169392E+97</v>
      </c>
      <c r="RJE53" s="762">
        <f t="shared" ref="RJE53:RJE54" si="6213">RJC53*(1+3.5%)</f>
        <v>2.4176958090070319E+97</v>
      </c>
      <c r="RJG53" s="762">
        <f t="shared" ref="RJG53:RJG54" si="6214">RJE53*(1+3.5%)</f>
        <v>2.502315162322278E+97</v>
      </c>
      <c r="RJI53" s="762">
        <f t="shared" ref="RJI53:RJI54" si="6215">RJG53*(1+3.5%)</f>
        <v>2.5898961930035577E+97</v>
      </c>
      <c r="RJK53" s="762">
        <f t="shared" ref="RJK53:RJK54" si="6216">RJI53*(1+3.5%)</f>
        <v>2.6805425597586821E+97</v>
      </c>
      <c r="RJM53" s="762">
        <f t="shared" ref="RJM53:RJM54" si="6217">RJK53*(1+3.5%)</f>
        <v>2.7743615493502358E+97</v>
      </c>
      <c r="RJO53" s="762">
        <f t="shared" ref="RJO53:RJO54" si="6218">RJM53*(1+3.5%)</f>
        <v>2.8714642035774938E+97</v>
      </c>
      <c r="RJQ53" s="762">
        <f t="shared" ref="RJQ53:RJQ54" si="6219">RJO53*(1+3.5%)</f>
        <v>2.9719654507027058E+97</v>
      </c>
      <c r="RJS53" s="762">
        <f t="shared" ref="RJS53:RJS54" si="6220">RJQ53*(1+3.5%)</f>
        <v>3.0759842414773003E+97</v>
      </c>
      <c r="RJU53" s="762">
        <f t="shared" ref="RJU53:RJU54" si="6221">RJS53*(1+3.5%)</f>
        <v>3.1836436899290056E+97</v>
      </c>
      <c r="RJW53" s="762">
        <f t="shared" ref="RJW53:RJW54" si="6222">RJU53*(1+3.5%)</f>
        <v>3.2950712190765206E+97</v>
      </c>
      <c r="RJY53" s="762">
        <f t="shared" ref="RJY53:RJY54" si="6223">RJW53*(1+3.5%)</f>
        <v>3.4103987117441985E+97</v>
      </c>
      <c r="RKA53" s="762">
        <f t="shared" ref="RKA53:RKA54" si="6224">RJY53*(1+3.5%)</f>
        <v>3.5297626666552455E+97</v>
      </c>
      <c r="RKC53" s="762">
        <f t="shared" ref="RKC53:RKC54" si="6225">RKA53*(1+3.5%)</f>
        <v>3.6533043599881787E+97</v>
      </c>
      <c r="RKE53" s="762">
        <f t="shared" ref="RKE53:RKE54" si="6226">RKC53*(1+3.5%)</f>
        <v>3.7811700125877646E+97</v>
      </c>
      <c r="RKG53" s="762">
        <f t="shared" ref="RKG53:RKG54" si="6227">RKE53*(1+3.5%)</f>
        <v>3.9135109630283364E+97</v>
      </c>
      <c r="RKI53" s="762">
        <f t="shared" ref="RKI53:RKI54" si="6228">RKG53*(1+3.5%)</f>
        <v>4.0504838467343278E+97</v>
      </c>
      <c r="RKK53" s="762">
        <f t="shared" ref="RKK53:RKK54" si="6229">RKI53*(1+3.5%)</f>
        <v>4.1922507813700288E+97</v>
      </c>
      <c r="RKM53" s="762">
        <f t="shared" ref="RKM53:RKM54" si="6230">RKK53*(1+3.5%)</f>
        <v>4.3389795587179796E+97</v>
      </c>
      <c r="RKO53" s="762">
        <f t="shared" ref="RKO53:RKO54" si="6231">RKM53*(1+3.5%)</f>
        <v>4.4908438432731086E+97</v>
      </c>
      <c r="RKQ53" s="762">
        <f t="shared" ref="RKQ53:RKQ54" si="6232">RKO53*(1+3.5%)</f>
        <v>4.6480233777876674E+97</v>
      </c>
      <c r="RKS53" s="762">
        <f t="shared" ref="RKS53:RKS54" si="6233">RKQ53*(1+3.5%)</f>
        <v>4.8107041960102354E+97</v>
      </c>
      <c r="RKU53" s="762">
        <f t="shared" ref="RKU53:RKU54" si="6234">RKS53*(1+3.5%)</f>
        <v>4.9790788428705935E+97</v>
      </c>
      <c r="RKW53" s="762">
        <f t="shared" ref="RKW53:RKW54" si="6235">RKU53*(1+3.5%)</f>
        <v>5.1533466023710636E+97</v>
      </c>
      <c r="RKY53" s="762">
        <f t="shared" ref="RKY53:RKY54" si="6236">RKW53*(1+3.5%)</f>
        <v>5.3337137334540507E+97</v>
      </c>
      <c r="RLA53" s="762">
        <f t="shared" ref="RLA53:RLA54" si="6237">RKY53*(1+3.5%)</f>
        <v>5.5203937141249419E+97</v>
      </c>
      <c r="RLC53" s="762">
        <f t="shared" ref="RLC53:RLC54" si="6238">RLA53*(1+3.5%)</f>
        <v>5.7136074941193148E+97</v>
      </c>
      <c r="RLE53" s="762">
        <f t="shared" ref="RLE53:RLE54" si="6239">RLC53*(1+3.5%)</f>
        <v>5.9135837564134902E+97</v>
      </c>
      <c r="RLG53" s="762">
        <f t="shared" ref="RLG53:RLG54" si="6240">RLE53*(1+3.5%)</f>
        <v>6.1205591878879618E+97</v>
      </c>
      <c r="RLI53" s="762">
        <f t="shared" ref="RLI53:RLI54" si="6241">RLG53*(1+3.5%)</f>
        <v>6.33477875946404E+97</v>
      </c>
      <c r="RLK53" s="762">
        <f t="shared" ref="RLK53:RLK54" si="6242">RLI53*(1+3.5%)</f>
        <v>6.5564960160452809E+97</v>
      </c>
      <c r="RLM53" s="762">
        <f t="shared" ref="RLM53:RLM54" si="6243">RLK53*(1+3.5%)</f>
        <v>6.7859733766068653E+97</v>
      </c>
      <c r="RLO53" s="762">
        <f t="shared" ref="RLO53:RLO54" si="6244">RLM53*(1+3.5%)</f>
        <v>7.0234824447881051E+97</v>
      </c>
      <c r="RLQ53" s="762">
        <f t="shared" ref="RLQ53:RLQ54" si="6245">RLO53*(1+3.5%)</f>
        <v>7.2693043303556874E+97</v>
      </c>
      <c r="RLS53" s="762">
        <f t="shared" ref="RLS53:RLS54" si="6246">RLQ53*(1+3.5%)</f>
        <v>7.5237299819181365E+97</v>
      </c>
      <c r="RLU53" s="762">
        <f t="shared" ref="RLU53:RLU54" si="6247">RLS53*(1+3.5%)</f>
        <v>7.7870605312852709E+97</v>
      </c>
      <c r="RLW53" s="762">
        <f t="shared" ref="RLW53:RLW54" si="6248">RLU53*(1+3.5%)</f>
        <v>8.0596076498802543E+97</v>
      </c>
      <c r="RLY53" s="762">
        <f t="shared" ref="RLY53:RLY54" si="6249">RLW53*(1+3.5%)</f>
        <v>8.3416939176260631E+97</v>
      </c>
      <c r="RMA53" s="762">
        <f t="shared" ref="RMA53:RMA54" si="6250">RLY53*(1+3.5%)</f>
        <v>8.6336532047429751E+97</v>
      </c>
      <c r="RMC53" s="762">
        <f t="shared" ref="RMC53:RMC54" si="6251">RMA53*(1+3.5%)</f>
        <v>8.9358310669089788E+97</v>
      </c>
      <c r="RME53" s="762">
        <f t="shared" ref="RME53:RME54" si="6252">RMC53*(1+3.5%)</f>
        <v>9.2485851542507925E+97</v>
      </c>
      <c r="RMG53" s="762">
        <f t="shared" ref="RMG53:RMG54" si="6253">RME53*(1+3.5%)</f>
        <v>9.5722856346495696E+97</v>
      </c>
      <c r="RMI53" s="762">
        <f t="shared" ref="RMI53:RMI54" si="6254">RMG53*(1+3.5%)</f>
        <v>9.9073156318623032E+97</v>
      </c>
      <c r="RMK53" s="762">
        <f t="shared" ref="RMK53:RMK54" si="6255">RMI53*(1+3.5%)</f>
        <v>1.0254071678977483E+98</v>
      </c>
      <c r="RMM53" s="762">
        <f t="shared" ref="RMM53:RMM54" si="6256">RMK53*(1+3.5%)</f>
        <v>1.0612964187741695E+98</v>
      </c>
      <c r="RMO53" s="762">
        <f t="shared" ref="RMO53:RMO54" si="6257">RMM53*(1+3.5%)</f>
        <v>1.0984417934312653E+98</v>
      </c>
      <c r="RMQ53" s="762">
        <f t="shared" ref="RMQ53:RMQ54" si="6258">RMO53*(1+3.5%)</f>
        <v>1.1368872562013595E+98</v>
      </c>
      <c r="RMS53" s="762">
        <f t="shared" ref="RMS53:RMS54" si="6259">RMQ53*(1+3.5%)</f>
        <v>1.1766783101684069E+98</v>
      </c>
      <c r="RMU53" s="762">
        <f t="shared" ref="RMU53:RMU54" si="6260">RMS53*(1+3.5%)</f>
        <v>1.217862051024301E+98</v>
      </c>
      <c r="RMW53" s="762">
        <f t="shared" ref="RMW53:RMW54" si="6261">RMU53*(1+3.5%)</f>
        <v>1.2604872228101514E+98</v>
      </c>
      <c r="RMY53" s="762">
        <f t="shared" ref="RMY53:RMY54" si="6262">RMW53*(1+3.5%)</f>
        <v>1.3046042756085067E+98</v>
      </c>
      <c r="RNA53" s="762">
        <f t="shared" ref="RNA53:RNA54" si="6263">RMY53*(1+3.5%)</f>
        <v>1.3502654252548042E+98</v>
      </c>
      <c r="RNC53" s="762">
        <f t="shared" ref="RNC53:RNC54" si="6264">RNA53*(1+3.5%)</f>
        <v>1.3975247151387223E+98</v>
      </c>
      <c r="RNE53" s="762">
        <f t="shared" ref="RNE53:RNE54" si="6265">RNC53*(1+3.5%)</f>
        <v>1.4464380801685775E+98</v>
      </c>
      <c r="RNG53" s="762">
        <f t="shared" ref="RNG53:RNG54" si="6266">RNE53*(1+3.5%)</f>
        <v>1.4970634129744777E+98</v>
      </c>
      <c r="RNI53" s="762">
        <f t="shared" ref="RNI53:RNI54" si="6267">RNG53*(1+3.5%)</f>
        <v>1.5494606324285842E+98</v>
      </c>
      <c r="RNK53" s="762">
        <f t="shared" ref="RNK53:RNK54" si="6268">RNI53*(1+3.5%)</f>
        <v>1.6036917545635847E+98</v>
      </c>
      <c r="RNM53" s="762">
        <f t="shared" ref="RNM53:RNM54" si="6269">RNK53*(1+3.5%)</f>
        <v>1.6598209659733101E+98</v>
      </c>
      <c r="RNO53" s="762">
        <f t="shared" ref="RNO53:RNO54" si="6270">RNM53*(1+3.5%)</f>
        <v>1.7179146997823759E+98</v>
      </c>
      <c r="RNQ53" s="762">
        <f t="shared" ref="RNQ53:RNQ54" si="6271">RNO53*(1+3.5%)</f>
        <v>1.7780417142747589E+98</v>
      </c>
      <c r="RNS53" s="762">
        <f t="shared" ref="RNS53:RNS54" si="6272">RNQ53*(1+3.5%)</f>
        <v>1.8402731742743753E+98</v>
      </c>
      <c r="RNU53" s="762">
        <f t="shared" ref="RNU53:RNU54" si="6273">RNS53*(1+3.5%)</f>
        <v>1.9046827353739782E+98</v>
      </c>
      <c r="RNW53" s="762">
        <f t="shared" ref="RNW53:RNW54" si="6274">RNU53*(1+3.5%)</f>
        <v>1.9713466311120674E+98</v>
      </c>
      <c r="RNY53" s="762">
        <f t="shared" ref="RNY53:RNY54" si="6275">RNW53*(1+3.5%)</f>
        <v>2.0403437632009895E+98</v>
      </c>
      <c r="ROA53" s="762">
        <f t="shared" ref="ROA53:ROA54" si="6276">RNY53*(1+3.5%)</f>
        <v>2.1117557949130239E+98</v>
      </c>
      <c r="ROC53" s="762">
        <f t="shared" ref="ROC53:ROC54" si="6277">ROA53*(1+3.5%)</f>
        <v>2.1856672477349795E+98</v>
      </c>
      <c r="ROE53" s="762">
        <f t="shared" ref="ROE53:ROE54" si="6278">ROC53*(1+3.5%)</f>
        <v>2.2621656014057036E+98</v>
      </c>
      <c r="ROG53" s="762">
        <f t="shared" ref="ROG53:ROG54" si="6279">ROE53*(1+3.5%)</f>
        <v>2.3413413974549031E+98</v>
      </c>
      <c r="ROI53" s="762">
        <f t="shared" ref="ROI53:ROI54" si="6280">ROG53*(1+3.5%)</f>
        <v>2.4232883463658245E+98</v>
      </c>
      <c r="ROK53" s="762">
        <f t="shared" ref="ROK53:ROK54" si="6281">ROI53*(1+3.5%)</f>
        <v>2.5081034384886283E+98</v>
      </c>
      <c r="ROM53" s="762">
        <f t="shared" ref="ROM53:ROM54" si="6282">ROK53*(1+3.5%)</f>
        <v>2.5958870588357303E+98</v>
      </c>
      <c r="ROO53" s="762">
        <f t="shared" ref="ROO53:ROO54" si="6283">ROM53*(1+3.5%)</f>
        <v>2.6867431058949805E+98</v>
      </c>
      <c r="ROQ53" s="762">
        <f t="shared" ref="ROQ53:ROQ54" si="6284">ROO53*(1+3.5%)</f>
        <v>2.7807791146013046E+98</v>
      </c>
      <c r="ROS53" s="762">
        <f t="shared" ref="ROS53:ROS54" si="6285">ROQ53*(1+3.5%)</f>
        <v>2.87810638361235E+98</v>
      </c>
      <c r="ROU53" s="762">
        <f t="shared" ref="ROU53:ROU54" si="6286">ROS53*(1+3.5%)</f>
        <v>2.9788401070387819E+98</v>
      </c>
      <c r="ROW53" s="762">
        <f t="shared" ref="ROW53:ROW54" si="6287">ROU53*(1+3.5%)</f>
        <v>3.083099510785139E+98</v>
      </c>
      <c r="ROY53" s="762">
        <f t="shared" ref="ROY53:ROY54" si="6288">ROW53*(1+3.5%)</f>
        <v>3.1910079936626184E+98</v>
      </c>
      <c r="RPA53" s="762">
        <f t="shared" ref="RPA53:RPA54" si="6289">ROY53*(1+3.5%)</f>
        <v>3.3026932734408101E+98</v>
      </c>
      <c r="RPC53" s="762">
        <f t="shared" ref="RPC53:RPC54" si="6290">RPA53*(1+3.5%)</f>
        <v>3.4182875380112379E+98</v>
      </c>
      <c r="RPE53" s="762">
        <f t="shared" ref="RPE53:RPE54" si="6291">RPC53*(1+3.5%)</f>
        <v>3.5379276018416308E+98</v>
      </c>
      <c r="RPG53" s="762">
        <f t="shared" ref="RPG53:RPG54" si="6292">RPE53*(1+3.5%)</f>
        <v>3.6617550679060878E+98</v>
      </c>
      <c r="RPI53" s="762">
        <f t="shared" ref="RPI53:RPI54" si="6293">RPG53*(1+3.5%)</f>
        <v>3.7899164952828005E+98</v>
      </c>
      <c r="RPK53" s="762">
        <f t="shared" ref="RPK53:RPK54" si="6294">RPI53*(1+3.5%)</f>
        <v>3.9225635726176984E+98</v>
      </c>
      <c r="RPM53" s="762">
        <f t="shared" ref="RPM53:RPM54" si="6295">RPK53*(1+3.5%)</f>
        <v>4.0598532976593176E+98</v>
      </c>
      <c r="RPO53" s="762">
        <f t="shared" ref="RPO53:RPO54" si="6296">RPM53*(1+3.5%)</f>
        <v>4.2019481630773932E+98</v>
      </c>
      <c r="RPQ53" s="762">
        <f t="shared" ref="RPQ53:RPQ54" si="6297">RPO53*(1+3.5%)</f>
        <v>4.3490163487851019E+98</v>
      </c>
      <c r="RPS53" s="762">
        <f t="shared" ref="RPS53:RPS54" si="6298">RPQ53*(1+3.5%)</f>
        <v>4.5012319209925798E+98</v>
      </c>
      <c r="RPU53" s="762">
        <f t="shared" ref="RPU53:RPU54" si="6299">RPS53*(1+3.5%)</f>
        <v>4.6587750382273199E+98</v>
      </c>
      <c r="RPW53" s="762">
        <f t="shared" ref="RPW53:RPW54" si="6300">RPU53*(1+3.5%)</f>
        <v>4.8218321645652755E+98</v>
      </c>
      <c r="RPY53" s="762">
        <f t="shared" ref="RPY53:RPY54" si="6301">RPW53*(1+3.5%)</f>
        <v>4.99059629032506E+98</v>
      </c>
      <c r="RQA53" s="762">
        <f t="shared" ref="RQA53:RQA54" si="6302">RPY53*(1+3.5%)</f>
        <v>5.1652671604864364E+98</v>
      </c>
      <c r="RQC53" s="762">
        <f t="shared" ref="RQC53:RQC54" si="6303">RQA53*(1+3.5%)</f>
        <v>5.3460515111034613E+98</v>
      </c>
      <c r="RQE53" s="762">
        <f t="shared" ref="RQE53:RQE54" si="6304">RQC53*(1+3.5%)</f>
        <v>5.5331633139920821E+98</v>
      </c>
      <c r="RQG53" s="762">
        <f t="shared" ref="RQG53:RQG54" si="6305">RQE53*(1+3.5%)</f>
        <v>5.7268240299818042E+98</v>
      </c>
      <c r="RQI53" s="762">
        <f t="shared" ref="RQI53:RQI54" si="6306">RQG53*(1+3.5%)</f>
        <v>5.9272628710311673E+98</v>
      </c>
      <c r="RQK53" s="762">
        <f t="shared" ref="RQK53:RQK54" si="6307">RQI53*(1+3.5%)</f>
        <v>6.1347170715172571E+98</v>
      </c>
      <c r="RQM53" s="762">
        <f t="shared" ref="RQM53:RQM54" si="6308">RQK53*(1+3.5%)</f>
        <v>6.3494321690203607E+98</v>
      </c>
      <c r="RQO53" s="762">
        <f t="shared" ref="RQO53:RQO54" si="6309">RQM53*(1+3.5%)</f>
        <v>6.5716622949360734E+98</v>
      </c>
      <c r="RQQ53" s="762">
        <f t="shared" ref="RQQ53:RQQ54" si="6310">RQO53*(1+3.5%)</f>
        <v>6.801670475258835E+98</v>
      </c>
      <c r="RQS53" s="762">
        <f t="shared" ref="RQS53:RQS54" si="6311">RQQ53*(1+3.5%)</f>
        <v>7.0397289418928934E+98</v>
      </c>
      <c r="RQU53" s="762">
        <f t="shared" ref="RQU53:RQU54" si="6312">RQS53*(1+3.5%)</f>
        <v>7.2861194548591439E+98</v>
      </c>
      <c r="RQW53" s="762">
        <f t="shared" ref="RQW53:RQW54" si="6313">RQU53*(1+3.5%)</f>
        <v>7.5411336357792131E+98</v>
      </c>
      <c r="RQY53" s="762">
        <f t="shared" ref="RQY53:RQY54" si="6314">RQW53*(1+3.5%)</f>
        <v>7.8050733130314851E+98</v>
      </c>
      <c r="RRA53" s="762">
        <f t="shared" ref="RRA53:RRA54" si="6315">RQY53*(1+3.5%)</f>
        <v>8.0782508789875862E+98</v>
      </c>
      <c r="RRC53" s="762">
        <f t="shared" ref="RRC53:RRC54" si="6316">RRA53*(1+3.5%)</f>
        <v>8.3609896597521514E+98</v>
      </c>
      <c r="RRE53" s="762">
        <f t="shared" ref="RRE53:RRE54" si="6317">RRC53*(1+3.5%)</f>
        <v>8.6536242978434755E+98</v>
      </c>
      <c r="RRG53" s="762">
        <f t="shared" ref="RRG53:RRG54" si="6318">RRE53*(1+3.5%)</f>
        <v>8.956501148267997E+98</v>
      </c>
      <c r="RRI53" s="762">
        <f t="shared" ref="RRI53:RRI54" si="6319">RRG53*(1+3.5%)</f>
        <v>9.2699786884573759E+98</v>
      </c>
      <c r="RRK53" s="762">
        <f t="shared" ref="RRK53:RRK54" si="6320">RRI53*(1+3.5%)</f>
        <v>9.5944279425533833E+98</v>
      </c>
      <c r="RRM53" s="762">
        <f t="shared" ref="RRM53:RRM54" si="6321">RRK53*(1+3.5%)</f>
        <v>9.9302329205427506E+98</v>
      </c>
      <c r="RRO53" s="762">
        <f t="shared" ref="RRO53:RRO54" si="6322">RRM53*(1+3.5%)</f>
        <v>1.0277791072761746E+99</v>
      </c>
      <c r="RRQ53" s="762">
        <f t="shared" ref="RRQ53:RRQ54" si="6323">RRO53*(1+3.5%)</f>
        <v>1.0637513760308407E+99</v>
      </c>
      <c r="RRS53" s="762">
        <f t="shared" ref="RRS53:RRS54" si="6324">RRQ53*(1+3.5%)</f>
        <v>1.10098267419192E+99</v>
      </c>
      <c r="RRU53" s="762">
        <f t="shared" ref="RRU53:RRU54" si="6325">RRS53*(1+3.5%)</f>
        <v>1.1395170677886372E+99</v>
      </c>
      <c r="RRW53" s="762">
        <f t="shared" ref="RRW53:RRW54" si="6326">RRU53*(1+3.5%)</f>
        <v>1.1794001651612395E+99</v>
      </c>
      <c r="RRY53" s="762">
        <f t="shared" ref="RRY53:RRY54" si="6327">RRW53*(1+3.5%)</f>
        <v>1.2206791709418828E+99</v>
      </c>
      <c r="RSA53" s="762">
        <f t="shared" ref="RSA53:RSA54" si="6328">RRY53*(1+3.5%)</f>
        <v>1.2634029419248486E+99</v>
      </c>
      <c r="RSC53" s="762">
        <f t="shared" ref="RSC53:RSC54" si="6329">RSA53*(1+3.5%)</f>
        <v>1.3076220448922182E+99</v>
      </c>
      <c r="RSE53" s="762">
        <f t="shared" ref="RSE53:RSE54" si="6330">RSC53*(1+3.5%)</f>
        <v>1.3533888164634458E+99</v>
      </c>
      <c r="RSG53" s="762">
        <f t="shared" ref="RSG53:RSG54" si="6331">RSE53*(1+3.5%)</f>
        <v>1.4007574250396662E+99</v>
      </c>
      <c r="RSI53" s="762">
        <f t="shared" ref="RSI53:RSI54" si="6332">RSG53*(1+3.5%)</f>
        <v>1.4497839349160544E+99</v>
      </c>
      <c r="RSK53" s="762">
        <f t="shared" ref="RSK53:RSK54" si="6333">RSI53*(1+3.5%)</f>
        <v>1.5005263726381161E+99</v>
      </c>
      <c r="RSM53" s="762">
        <f t="shared" ref="RSM53:RSM54" si="6334">RSK53*(1+3.5%)</f>
        <v>1.5530447956804501E+99</v>
      </c>
      <c r="RSO53" s="762">
        <f t="shared" ref="RSO53:RSO54" si="6335">RSM53*(1+3.5%)</f>
        <v>1.6074013635292657E+99</v>
      </c>
      <c r="RSQ53" s="762">
        <f t="shared" ref="RSQ53:RSQ54" si="6336">RSO53*(1+3.5%)</f>
        <v>1.66366041125279E+99</v>
      </c>
      <c r="RSS53" s="762">
        <f t="shared" ref="RSS53:RSS54" si="6337">RSQ53*(1+3.5%)</f>
        <v>1.7218885256466375E+99</v>
      </c>
      <c r="RSU53" s="762">
        <f t="shared" ref="RSU53:RSU54" si="6338">RSS53*(1+3.5%)</f>
        <v>1.7821546240442697E+99</v>
      </c>
      <c r="RSW53" s="762">
        <f t="shared" ref="RSW53:RSW54" si="6339">RSU53*(1+3.5%)</f>
        <v>1.8445300358858191E+99</v>
      </c>
      <c r="RSY53" s="762">
        <f t="shared" ref="RSY53:RSY54" si="6340">RSW53*(1+3.5%)</f>
        <v>1.9090885871418225E+99</v>
      </c>
      <c r="RTA53" s="762">
        <f t="shared" ref="RTA53:RTA54" si="6341">RSY53*(1+3.5%)</f>
        <v>1.9759066876917863E+99</v>
      </c>
      <c r="RTC53" s="762">
        <f t="shared" ref="RTC53:RTC54" si="6342">RTA53*(1+3.5%)</f>
        <v>2.0450634217609986E+99</v>
      </c>
      <c r="RTE53" s="762">
        <f t="shared" ref="RTE53:RTE54" si="6343">RTC53*(1+3.5%)</f>
        <v>2.1166406415226333E+99</v>
      </c>
      <c r="RTG53" s="762">
        <f t="shared" ref="RTG53:RTG54" si="6344">RTE53*(1+3.5%)</f>
        <v>2.1907230639759251E+99</v>
      </c>
      <c r="RTI53" s="762">
        <f t="shared" ref="RTI53:RTI54" si="6345">RTG53*(1+3.5%)</f>
        <v>2.2673983712150825E+99</v>
      </c>
      <c r="RTK53" s="762">
        <f t="shared" ref="RTK53:RTK54" si="6346">RTI53*(1+3.5%)</f>
        <v>2.3467573142076104E+99</v>
      </c>
      <c r="RTM53" s="762">
        <f t="shared" ref="RTM53:RTM54" si="6347">RTK53*(1+3.5%)</f>
        <v>2.4288938202048768E+99</v>
      </c>
      <c r="RTO53" s="762">
        <f t="shared" ref="RTO53:RTO54" si="6348">RTM53*(1+3.5%)</f>
        <v>2.5139051039120472E+99</v>
      </c>
      <c r="RTQ53" s="762">
        <f t="shared" ref="RTQ53:RTQ54" si="6349">RTO53*(1+3.5%)</f>
        <v>2.6018917825489688E+99</v>
      </c>
      <c r="RTS53" s="762">
        <f t="shared" ref="RTS53:RTS54" si="6350">RTQ53*(1+3.5%)</f>
        <v>2.6929579949381826E+99</v>
      </c>
      <c r="RTU53" s="762">
        <f t="shared" ref="RTU53:RTU54" si="6351">RTS53*(1+3.5%)</f>
        <v>2.7872115247610189E+99</v>
      </c>
      <c r="RTW53" s="762">
        <f t="shared" ref="RTW53:RTW54" si="6352">RTU53*(1+3.5%)</f>
        <v>2.8847639281276542E+99</v>
      </c>
      <c r="RTY53" s="762">
        <f t="shared" ref="RTY53:RTY54" si="6353">RTW53*(1+3.5%)</f>
        <v>2.9857306656121219E+99</v>
      </c>
      <c r="RUA53" s="762">
        <f t="shared" ref="RUA53:RUA54" si="6354">RTY53*(1+3.5%)</f>
        <v>3.0902312389085459E+99</v>
      </c>
      <c r="RUC53" s="762">
        <f t="shared" ref="RUC53:RUC54" si="6355">RUA53*(1+3.5%)</f>
        <v>3.1983893322703449E+99</v>
      </c>
      <c r="RUE53" s="762">
        <f t="shared" ref="RUE53:RUE54" si="6356">RUC53*(1+3.5%)</f>
        <v>3.3103329588998069E+99</v>
      </c>
      <c r="RUG53" s="762">
        <f t="shared" ref="RUG53:RUG54" si="6357">RUE53*(1+3.5%)</f>
        <v>3.4261946124612996E+99</v>
      </c>
      <c r="RUI53" s="762">
        <f t="shared" ref="RUI53:RUI54" si="6358">RUG53*(1+3.5%)</f>
        <v>3.5461114238974447E+99</v>
      </c>
      <c r="RUK53" s="762">
        <f t="shared" ref="RUK53:RUK54" si="6359">RUI53*(1+3.5%)</f>
        <v>3.6702253237338548E+99</v>
      </c>
      <c r="RUM53" s="762">
        <f t="shared" ref="RUM53:RUM54" si="6360">RUK53*(1+3.5%)</f>
        <v>3.7986832100645395E+99</v>
      </c>
      <c r="RUO53" s="762">
        <f t="shared" ref="RUO53:RUO54" si="6361">RUM53*(1+3.5%)</f>
        <v>3.9316371224167979E+99</v>
      </c>
      <c r="RUQ53" s="762">
        <f t="shared" ref="RUQ53:RUQ54" si="6362">RUO53*(1+3.5%)</f>
        <v>4.0692444217013855E+99</v>
      </c>
      <c r="RUS53" s="762">
        <f t="shared" ref="RUS53:RUS54" si="6363">RUQ53*(1+3.5%)</f>
        <v>4.2116679764609337E+99</v>
      </c>
      <c r="RUU53" s="762">
        <f t="shared" ref="RUU53:RUU54" si="6364">RUS53*(1+3.5%)</f>
        <v>4.3590763556370658E+99</v>
      </c>
      <c r="RUW53" s="762">
        <f t="shared" ref="RUW53:RUW54" si="6365">RUU53*(1+3.5%)</f>
        <v>4.5116440280843627E+99</v>
      </c>
      <c r="RUY53" s="762">
        <f t="shared" ref="RUY53:RUY54" si="6366">RUW53*(1+3.5%)</f>
        <v>4.669551569067315E+99</v>
      </c>
      <c r="RVA53" s="762">
        <f t="shared" ref="RVA53:RVA54" si="6367">RUY53*(1+3.5%)</f>
        <v>4.8329858739846704E+99</v>
      </c>
      <c r="RVC53" s="762">
        <f t="shared" ref="RVC53:RVC54" si="6368">RVA53*(1+3.5%)</f>
        <v>5.0021403795741339E+99</v>
      </c>
      <c r="RVE53" s="762">
        <f t="shared" ref="RVE53:RVE54" si="6369">RVC53*(1+3.5%)</f>
        <v>5.1772152928592284E+99</v>
      </c>
      <c r="RVG53" s="762">
        <f t="shared" ref="RVG53:RVG54" si="6370">RVE53*(1+3.5%)</f>
        <v>5.3584178281093011E+99</v>
      </c>
      <c r="RVI53" s="762">
        <f t="shared" ref="RVI53:RVI54" si="6371">RVG53*(1+3.5%)</f>
        <v>5.5459624520931259E+99</v>
      </c>
      <c r="RVK53" s="762">
        <f t="shared" ref="RVK53:RVK54" si="6372">RVI53*(1+3.5%)</f>
        <v>5.7400711379163845E+99</v>
      </c>
      <c r="RVM53" s="762">
        <f t="shared" ref="RVM53:RVM54" si="6373">RVK53*(1+3.5%)</f>
        <v>5.9409736277434579E+99</v>
      </c>
      <c r="RVO53" s="762">
        <f t="shared" ref="RVO53:RVO54" si="6374">RVM53*(1+3.5%)</f>
        <v>6.1489077047144782E+99</v>
      </c>
      <c r="RVQ53" s="762">
        <f t="shared" ref="RVQ53:RVQ54" si="6375">RVO53*(1+3.5%)</f>
        <v>6.3641194743794848E+99</v>
      </c>
      <c r="RVS53" s="762">
        <f t="shared" ref="RVS53:RVS54" si="6376">RVQ53*(1+3.5%)</f>
        <v>6.586863655982766E+99</v>
      </c>
      <c r="RVU53" s="762">
        <f t="shared" ref="RVU53:RVU54" si="6377">RVS53*(1+3.5%)</f>
        <v>6.8174038839421623E+99</v>
      </c>
      <c r="RVW53" s="762">
        <f t="shared" ref="RVW53:RVW54" si="6378">RVU53*(1+3.5%)</f>
        <v>7.0560130198801379E+99</v>
      </c>
      <c r="RVY53" s="762">
        <f t="shared" ref="RVY53:RVY54" si="6379">RVW53*(1+3.5%)</f>
        <v>7.3029734755759422E+99</v>
      </c>
      <c r="RWA53" s="762">
        <f t="shared" ref="RWA53:RWA54" si="6380">RVY53*(1+3.5%)</f>
        <v>7.5585775472210996E+99</v>
      </c>
      <c r="RWC53" s="762">
        <f t="shared" ref="RWC53:RWC54" si="6381">RWA53*(1+3.5%)</f>
        <v>7.8231277613738378E+99</v>
      </c>
      <c r="RWE53" s="762">
        <f t="shared" ref="RWE53:RWE54" si="6382">RWC53*(1+3.5%)</f>
        <v>8.0969372330219217E+99</v>
      </c>
      <c r="RWG53" s="762">
        <f t="shared" ref="RWG53:RWG54" si="6383">RWE53*(1+3.5%)</f>
        <v>8.3803300361776882E+99</v>
      </c>
      <c r="RWI53" s="762">
        <f t="shared" ref="RWI53:RWI54" si="6384">RWG53*(1+3.5%)</f>
        <v>8.6736415874439069E+99</v>
      </c>
      <c r="RWK53" s="762">
        <f t="shared" ref="RWK53:RWK54" si="6385">RWI53*(1+3.5%)</f>
        <v>8.9772190430044438E+99</v>
      </c>
      <c r="RWM53" s="762">
        <f t="shared" ref="RWM53:RWM54" si="6386">RWK53*(1+3.5%)</f>
        <v>9.2914217095095983E+99</v>
      </c>
      <c r="RWO53" s="762">
        <f t="shared" ref="RWO53:RWO54" si="6387">RWM53*(1+3.5%)</f>
        <v>9.6166214693424332E+99</v>
      </c>
      <c r="RWQ53" s="762">
        <f t="shared" ref="RWQ53:RWQ54" si="6388">RWO53*(1+3.5%)</f>
        <v>9.9532032207694186E+99</v>
      </c>
      <c r="RWS53" s="762">
        <f t="shared" ref="RWS53:RWS54" si="6389">RWQ53*(1+3.5%)</f>
        <v>1.0301565333496348E+100</v>
      </c>
      <c r="RWU53" s="762">
        <f t="shared" ref="RWU53:RWU54" si="6390">RWS53*(1+3.5%)</f>
        <v>1.0662120120168719E+100</v>
      </c>
      <c r="RWW53" s="762">
        <f t="shared" ref="RWW53:RWW54" si="6391">RWU53*(1+3.5%)</f>
        <v>1.1035294324374622E+100</v>
      </c>
      <c r="RWY53" s="762">
        <f t="shared" ref="RWY53:RWY54" si="6392">RWW53*(1+3.5%)</f>
        <v>1.1421529625727733E+100</v>
      </c>
      <c r="RXA53" s="762">
        <f t="shared" ref="RXA53:RXA54" si="6393">RWY53*(1+3.5%)</f>
        <v>1.1821283162628203E+100</v>
      </c>
      <c r="RXC53" s="762">
        <f t="shared" ref="RXC53:RXC54" si="6394">RXA53*(1+3.5%)</f>
        <v>1.223502807332019E+100</v>
      </c>
      <c r="RXE53" s="762">
        <f t="shared" ref="RXE53:RXE54" si="6395">RXC53*(1+3.5%)</f>
        <v>1.2663254055886397E+100</v>
      </c>
      <c r="RXG53" s="762">
        <f t="shared" ref="RXG53:RXG54" si="6396">RXE53*(1+3.5%)</f>
        <v>1.310646794784242E+100</v>
      </c>
      <c r="RXI53" s="762">
        <f t="shared" ref="RXI53:RXI54" si="6397">RXG53*(1+3.5%)</f>
        <v>1.3565194326016903E+100</v>
      </c>
      <c r="RXK53" s="762">
        <f t="shared" ref="RXK53:RXK54" si="6398">RXI53*(1+3.5%)</f>
        <v>1.4039976127427493E+100</v>
      </c>
      <c r="RXM53" s="762">
        <f t="shared" ref="RXM53:RXM54" si="6399">RXK53*(1+3.5%)</f>
        <v>1.4531375291887454E+100</v>
      </c>
      <c r="RXO53" s="762">
        <f t="shared" ref="RXO53:RXO54" si="6400">RXM53*(1+3.5%)</f>
        <v>1.5039973427103515E+100</v>
      </c>
      <c r="RXQ53" s="762">
        <f t="shared" ref="RXQ53:RXQ54" si="6401">RXO53*(1+3.5%)</f>
        <v>1.5566372497052137E+100</v>
      </c>
      <c r="RXS53" s="762">
        <f t="shared" ref="RXS53:RXS54" si="6402">RXQ53*(1+3.5%)</f>
        <v>1.611119553444896E+100</v>
      </c>
      <c r="RXU53" s="762">
        <f t="shared" ref="RXU53:RXU54" si="6403">RXS53*(1+3.5%)</f>
        <v>1.6675087378154672E+100</v>
      </c>
      <c r="RXW53" s="762">
        <f t="shared" ref="RXW53:RXW54" si="6404">RXU53*(1+3.5%)</f>
        <v>1.7258715436390084E+100</v>
      </c>
      <c r="RXY53" s="762">
        <f t="shared" ref="RXY53:RXY54" si="6405">RXW53*(1+3.5%)</f>
        <v>1.7862770476663737E+100</v>
      </c>
      <c r="RYA53" s="762">
        <f t="shared" ref="RYA53:RYA54" si="6406">RXY53*(1+3.5%)</f>
        <v>1.8487967443346965E+100</v>
      </c>
      <c r="RYC53" s="762">
        <f t="shared" ref="RYC53:RYC54" si="6407">RYA53*(1+3.5%)</f>
        <v>1.9135046303864107E+100</v>
      </c>
      <c r="RYE53" s="762">
        <f t="shared" ref="RYE53:RYE54" si="6408">RYC53*(1+3.5%)</f>
        <v>1.980477292449935E+100</v>
      </c>
      <c r="RYG53" s="762">
        <f t="shared" ref="RYG53:RYG54" si="6409">RYE53*(1+3.5%)</f>
        <v>2.0497939976856825E+100</v>
      </c>
      <c r="RYI53" s="762">
        <f t="shared" ref="RYI53:RYI54" si="6410">RYG53*(1+3.5%)</f>
        <v>2.1215367876046811E+100</v>
      </c>
      <c r="RYK53" s="762">
        <f t="shared" ref="RYK53:RYK54" si="6411">RYI53*(1+3.5%)</f>
        <v>2.1957905751708447E+100</v>
      </c>
      <c r="RYM53" s="762">
        <f t="shared" ref="RYM53:RYM54" si="6412">RYK53*(1+3.5%)</f>
        <v>2.2726432453018241E+100</v>
      </c>
      <c r="RYO53" s="762">
        <f t="shared" ref="RYO53:RYO54" si="6413">RYM53*(1+3.5%)</f>
        <v>2.3521857588873878E+100</v>
      </c>
      <c r="RYQ53" s="762">
        <f t="shared" ref="RYQ53:RYQ54" si="6414">RYO53*(1+3.5%)</f>
        <v>2.4345122604484462E+100</v>
      </c>
      <c r="RYS53" s="762">
        <f t="shared" ref="RYS53:RYS54" si="6415">RYQ53*(1+3.5%)</f>
        <v>2.5197201895641417E+100</v>
      </c>
      <c r="RYU53" s="762">
        <f t="shared" ref="RYU53:RYU54" si="6416">RYS53*(1+3.5%)</f>
        <v>2.6079103961988864E+100</v>
      </c>
      <c r="RYW53" s="762">
        <f t="shared" ref="RYW53:RYW54" si="6417">RYU53*(1+3.5%)</f>
        <v>2.6991872600658472E+100</v>
      </c>
      <c r="RYY53" s="762">
        <f t="shared" ref="RYY53:RYY54" si="6418">RYW53*(1+3.5%)</f>
        <v>2.7936588141681515E+100</v>
      </c>
      <c r="RZA53" s="762">
        <f t="shared" ref="RZA53:RZA54" si="6419">RYY53*(1+3.5%)</f>
        <v>2.8914368726640365E+100</v>
      </c>
      <c r="RZC53" s="762">
        <f t="shared" ref="RZC53:RZC54" si="6420">RZA53*(1+3.5%)</f>
        <v>2.9926371632072776E+100</v>
      </c>
      <c r="RZE53" s="762">
        <f t="shared" ref="RZE53:RZE54" si="6421">RZC53*(1+3.5%)</f>
        <v>3.097379463919532E+100</v>
      </c>
      <c r="RZG53" s="762">
        <f t="shared" ref="RZG53:RZG54" si="6422">RZE53*(1+3.5%)</f>
        <v>3.2057877451567155E+100</v>
      </c>
      <c r="RZI53" s="762">
        <f t="shared" ref="RZI53:RZI54" si="6423">RZG53*(1+3.5%)</f>
        <v>3.3179903162372003E+100</v>
      </c>
      <c r="RZK53" s="762">
        <f t="shared" ref="RZK53:RZK54" si="6424">RZI53*(1+3.5%)</f>
        <v>3.434119977305502E+100</v>
      </c>
      <c r="RZM53" s="762">
        <f t="shared" ref="RZM53:RZM54" si="6425">RZK53*(1+3.5%)</f>
        <v>3.554314176511194E+100</v>
      </c>
      <c r="RZO53" s="762">
        <f t="shared" ref="RZO53:RZO54" si="6426">RZM53*(1+3.5%)</f>
        <v>3.6787151726890854E+100</v>
      </c>
      <c r="RZQ53" s="762">
        <f t="shared" ref="RZQ53:RZQ54" si="6427">RZO53*(1+3.5%)</f>
        <v>3.8074702037332031E+100</v>
      </c>
      <c r="RZS53" s="762">
        <f t="shared" ref="RZS53:RZS54" si="6428">RZQ53*(1+3.5%)</f>
        <v>3.9407316608638652E+100</v>
      </c>
      <c r="RZU53" s="762">
        <f t="shared" ref="RZU53:RZU54" si="6429">RZS53*(1+3.5%)</f>
        <v>4.0786572689941001E+100</v>
      </c>
      <c r="RZW53" s="762">
        <f t="shared" ref="RZW53:RZW54" si="6430">RZU53*(1+3.5%)</f>
        <v>4.2214102734088934E+100</v>
      </c>
      <c r="RZY53" s="762">
        <f t="shared" ref="RZY53:RZY54" si="6431">RZW53*(1+3.5%)</f>
        <v>4.3691596329782044E+100</v>
      </c>
      <c r="SAA53" s="762">
        <f t="shared" ref="SAA53:SAA54" si="6432">RZY53*(1+3.5%)</f>
        <v>4.5220802201324415E+100</v>
      </c>
      <c r="SAC53" s="762">
        <f t="shared" ref="SAC53:SAC54" si="6433">SAA53*(1+3.5%)</f>
        <v>4.6803530278370765E+100</v>
      </c>
      <c r="SAE53" s="762">
        <f t="shared" ref="SAE53:SAE54" si="6434">SAC53*(1+3.5%)</f>
        <v>4.8441653838113737E+100</v>
      </c>
      <c r="SAG53" s="762">
        <f t="shared" ref="SAG53:SAG54" si="6435">SAE53*(1+3.5%)</f>
        <v>5.0137111722447712E+100</v>
      </c>
      <c r="SAI53" s="762">
        <f t="shared" ref="SAI53:SAI54" si="6436">SAG53*(1+3.5%)</f>
        <v>5.1891910632733377E+100</v>
      </c>
      <c r="SAK53" s="762">
        <f t="shared" ref="SAK53:SAK54" si="6437">SAI53*(1+3.5%)</f>
        <v>5.3708127504879037E+100</v>
      </c>
      <c r="SAM53" s="762">
        <f t="shared" ref="SAM53:SAM54" si="6438">SAK53*(1+3.5%)</f>
        <v>5.5587911967549799E+100</v>
      </c>
      <c r="SAO53" s="762">
        <f t="shared" ref="SAO53:SAO54" si="6439">SAM53*(1+3.5%)</f>
        <v>5.7533488886414039E+100</v>
      </c>
      <c r="SAQ53" s="762">
        <f t="shared" ref="SAQ53:SAQ54" si="6440">SAO53*(1+3.5%)</f>
        <v>5.9547160997438525E+100</v>
      </c>
      <c r="SAS53" s="762">
        <f t="shared" ref="SAS53:SAS54" si="6441">SAQ53*(1+3.5%)</f>
        <v>6.163131163234887E+100</v>
      </c>
      <c r="SAU53" s="762">
        <f t="shared" ref="SAU53:SAU54" si="6442">SAS53*(1+3.5%)</f>
        <v>6.3788407539481074E+100</v>
      </c>
      <c r="SAW53" s="762">
        <f t="shared" ref="SAW53:SAW54" si="6443">SAU53*(1+3.5%)</f>
        <v>6.6021001803362908E+100</v>
      </c>
      <c r="SAY53" s="762">
        <f t="shared" ref="SAY53:SAY54" si="6444">SAW53*(1+3.5%)</f>
        <v>6.8331736866480608E+100</v>
      </c>
      <c r="SBA53" s="762">
        <f t="shared" ref="SBA53:SBA54" si="6445">SAY53*(1+3.5%)</f>
        <v>7.0723347656807417E+100</v>
      </c>
      <c r="SBC53" s="762">
        <f t="shared" ref="SBC53:SBC54" si="6446">SBA53*(1+3.5%)</f>
        <v>7.3198664824795678E+100</v>
      </c>
      <c r="SBE53" s="762">
        <f t="shared" ref="SBE53:SBE54" si="6447">SBC53*(1+3.5%)</f>
        <v>7.5760618093663527E+100</v>
      </c>
      <c r="SBG53" s="762">
        <f t="shared" ref="SBG53:SBG54" si="6448">SBE53*(1+3.5%)</f>
        <v>7.8412239726941741E+100</v>
      </c>
      <c r="SBI53" s="762">
        <f t="shared" ref="SBI53:SBI54" si="6449">SBG53*(1+3.5%)</f>
        <v>8.1156668117384696E+100</v>
      </c>
      <c r="SBK53" s="762">
        <f t="shared" ref="SBK53:SBK54" si="6450">SBI53*(1+3.5%)</f>
        <v>8.3997151501493161E+100</v>
      </c>
      <c r="SBM53" s="762">
        <f t="shared" ref="SBM53:SBM54" si="6451">SBK53*(1+3.5%)</f>
        <v>8.6937051804045421E+100</v>
      </c>
      <c r="SBO53" s="762">
        <f t="shared" ref="SBO53:SBO54" si="6452">SBM53*(1+3.5%)</f>
        <v>8.9979848617187002E+100</v>
      </c>
      <c r="SBQ53" s="762">
        <f t="shared" ref="SBQ53:SBQ54" si="6453">SBO53*(1+3.5%)</f>
        <v>9.3129143318788546E+100</v>
      </c>
      <c r="SBS53" s="762">
        <f t="shared" ref="SBS53:SBS54" si="6454">SBQ53*(1+3.5%)</f>
        <v>9.6388663334946137E+100</v>
      </c>
      <c r="SBU53" s="762">
        <f t="shared" ref="SBU53:SBU54" si="6455">SBS53*(1+3.5%)</f>
        <v>9.9762266551669247E+100</v>
      </c>
      <c r="SBW53" s="762">
        <f t="shared" ref="SBW53:SBW54" si="6456">SBU53*(1+3.5%)</f>
        <v>1.0325394588097766E+101</v>
      </c>
      <c r="SBY53" s="762">
        <f t="shared" ref="SBY53:SBY54" si="6457">SBW53*(1+3.5%)</f>
        <v>1.0686783398681187E+101</v>
      </c>
      <c r="SCA53" s="762">
        <f t="shared" ref="SCA53:SCA54" si="6458">SBY53*(1+3.5%)</f>
        <v>1.1060820817635027E+101</v>
      </c>
      <c r="SCC53" s="762">
        <f t="shared" ref="SCC53:SCC54" si="6459">SCA53*(1+3.5%)</f>
        <v>1.1447949546252252E+101</v>
      </c>
      <c r="SCE53" s="762">
        <f t="shared" ref="SCE53:SCE54" si="6460">SCC53*(1+3.5%)</f>
        <v>1.184862778037108E+101</v>
      </c>
      <c r="SCG53" s="762">
        <f t="shared" ref="SCG53:SCG54" si="6461">SCE53*(1+3.5%)</f>
        <v>1.2263329752684066E+101</v>
      </c>
      <c r="SCI53" s="762">
        <f t="shared" ref="SCI53:SCI54" si="6462">SCG53*(1+3.5%)</f>
        <v>1.2692546294028008E+101</v>
      </c>
      <c r="SCK53" s="762">
        <f t="shared" ref="SCK53:SCK54" si="6463">SCI53*(1+3.5%)</f>
        <v>1.3136785414318987E+101</v>
      </c>
      <c r="SCM53" s="762">
        <f t="shared" ref="SCM53:SCM54" si="6464">SCK53*(1+3.5%)</f>
        <v>1.3596572903820151E+101</v>
      </c>
      <c r="SCO53" s="762">
        <f t="shared" ref="SCO53:SCO54" si="6465">SCM53*(1+3.5%)</f>
        <v>1.4072452955453856E+101</v>
      </c>
      <c r="SCQ53" s="762">
        <f t="shared" ref="SCQ53:SCQ54" si="6466">SCO53*(1+3.5%)</f>
        <v>1.456498880889474E+101</v>
      </c>
      <c r="SCS53" s="762">
        <f t="shared" ref="SCS53:SCS54" si="6467">SCQ53*(1+3.5%)</f>
        <v>1.5074763417206053E+101</v>
      </c>
      <c r="SCU53" s="762">
        <f t="shared" ref="SCU53:SCU54" si="6468">SCS53*(1+3.5%)</f>
        <v>1.5602380136808265E+101</v>
      </c>
      <c r="SCW53" s="762">
        <f t="shared" ref="SCW53:SCW54" si="6469">SCU53*(1+3.5%)</f>
        <v>1.6148463441596553E+101</v>
      </c>
      <c r="SCY53" s="762">
        <f t="shared" ref="SCY53:SCY54" si="6470">SCW53*(1+3.5%)</f>
        <v>1.6713659662052432E+101</v>
      </c>
      <c r="SDA53" s="762">
        <f t="shared" ref="SDA53:SDA54" si="6471">SCY53*(1+3.5%)</f>
        <v>1.7298637750224266E+101</v>
      </c>
      <c r="SDC53" s="762">
        <f t="shared" ref="SDC53:SDC54" si="6472">SDA53*(1+3.5%)</f>
        <v>1.7904090071482115E+101</v>
      </c>
      <c r="SDE53" s="762">
        <f t="shared" ref="SDE53:SDE54" si="6473">SDC53*(1+3.5%)</f>
        <v>1.8530733223983987E+101</v>
      </c>
      <c r="SDG53" s="762">
        <f t="shared" ref="SDG53:SDG54" si="6474">SDE53*(1+3.5%)</f>
        <v>1.9179308886823425E+101</v>
      </c>
      <c r="SDI53" s="762">
        <f t="shared" ref="SDI53:SDI54" si="6475">SDG53*(1+3.5%)</f>
        <v>1.9850584697862242E+101</v>
      </c>
      <c r="SDK53" s="762">
        <f t="shared" ref="SDK53:SDK54" si="6476">SDI53*(1+3.5%)</f>
        <v>2.0545355162287419E+101</v>
      </c>
      <c r="SDM53" s="762">
        <f t="shared" ref="SDM53:SDM54" si="6477">SDK53*(1+3.5%)</f>
        <v>2.1264442592967476E+101</v>
      </c>
      <c r="SDO53" s="762">
        <f t="shared" ref="SDO53:SDO54" si="6478">SDM53*(1+3.5%)</f>
        <v>2.2008698083721335E+101</v>
      </c>
      <c r="SDQ53" s="762">
        <f t="shared" ref="SDQ53:SDQ54" si="6479">SDO53*(1+3.5%)</f>
        <v>2.2779002516651579E+101</v>
      </c>
      <c r="SDS53" s="762">
        <f t="shared" ref="SDS53:SDS54" si="6480">SDQ53*(1+3.5%)</f>
        <v>2.3576267604734382E+101</v>
      </c>
      <c r="SDU53" s="762">
        <f t="shared" ref="SDU53:SDU54" si="6481">SDS53*(1+3.5%)</f>
        <v>2.4401436970900084E+101</v>
      </c>
      <c r="SDW53" s="762">
        <f t="shared" ref="SDW53:SDW54" si="6482">SDU53*(1+3.5%)</f>
        <v>2.5255487264881585E+101</v>
      </c>
      <c r="SDY53" s="762">
        <f t="shared" ref="SDY53:SDY54" si="6483">SDW53*(1+3.5%)</f>
        <v>2.6139429319152437E+101</v>
      </c>
      <c r="SEA53" s="762">
        <f t="shared" ref="SEA53:SEA54" si="6484">SDY53*(1+3.5%)</f>
        <v>2.705430934532277E+101</v>
      </c>
      <c r="SEC53" s="762">
        <f t="shared" ref="SEC53:SEC54" si="6485">SEA53*(1+3.5%)</f>
        <v>2.8001210172409066E+101</v>
      </c>
      <c r="SEE53" s="762">
        <f t="shared" ref="SEE53:SEE54" si="6486">SEC53*(1+3.5%)</f>
        <v>2.8981252528443383E+101</v>
      </c>
      <c r="SEG53" s="762">
        <f t="shared" ref="SEG53:SEG54" si="6487">SEE53*(1+3.5%)</f>
        <v>2.99955963669389E+101</v>
      </c>
      <c r="SEI53" s="762">
        <f t="shared" ref="SEI53:SEI54" si="6488">SEG53*(1+3.5%)</f>
        <v>3.1045442239781757E+101</v>
      </c>
      <c r="SEK53" s="762">
        <f t="shared" ref="SEK53:SEK54" si="6489">SEI53*(1+3.5%)</f>
        <v>3.2132032718174116E+101</v>
      </c>
      <c r="SEM53" s="762">
        <f t="shared" ref="SEM53:SEM54" si="6490">SEK53*(1+3.5%)</f>
        <v>3.3256653863310206E+101</v>
      </c>
      <c r="SEO53" s="762">
        <f t="shared" ref="SEO53:SEO54" si="6491">SEM53*(1+3.5%)</f>
        <v>3.4420636748526063E+101</v>
      </c>
      <c r="SEQ53" s="762">
        <f t="shared" ref="SEQ53:SEQ54" si="6492">SEO53*(1+3.5%)</f>
        <v>3.562535903472447E+101</v>
      </c>
      <c r="SES53" s="762">
        <f t="shared" ref="SES53:SES54" si="6493">SEQ53*(1+3.5%)</f>
        <v>3.6872246600939822E+101</v>
      </c>
      <c r="SEU53" s="762">
        <f t="shared" ref="SEU53:SEU54" si="6494">SES53*(1+3.5%)</f>
        <v>3.8162775231972711E+101</v>
      </c>
      <c r="SEW53" s="762">
        <f t="shared" ref="SEW53:SEW54" si="6495">SEU53*(1+3.5%)</f>
        <v>3.9498472365091751E+101</v>
      </c>
      <c r="SEY53" s="762">
        <f t="shared" ref="SEY53:SEY54" si="6496">SEW53*(1+3.5%)</f>
        <v>4.0880918897869958E+101</v>
      </c>
      <c r="SFA53" s="762">
        <f t="shared" ref="SFA53:SFA54" si="6497">SEY53*(1+3.5%)</f>
        <v>4.2311751059295401E+101</v>
      </c>
      <c r="SFC53" s="762">
        <f t="shared" ref="SFC53:SFC54" si="6498">SFA53*(1+3.5%)</f>
        <v>4.3792662346370735E+101</v>
      </c>
      <c r="SFE53" s="762">
        <f t="shared" ref="SFE53:SFE54" si="6499">SFC53*(1+3.5%)</f>
        <v>4.532540552849371E+101</v>
      </c>
      <c r="SFG53" s="762">
        <f t="shared" ref="SFG53:SFG54" si="6500">SFE53*(1+3.5%)</f>
        <v>4.6911794721990984E+101</v>
      </c>
      <c r="SFI53" s="762">
        <f t="shared" ref="SFI53:SFI54" si="6501">SFG53*(1+3.5%)</f>
        <v>4.8553707537260667E+101</v>
      </c>
      <c r="SFK53" s="762">
        <f t="shared" ref="SFK53:SFK54" si="6502">SFI53*(1+3.5%)</f>
        <v>5.0253087301064784E+101</v>
      </c>
      <c r="SFM53" s="762">
        <f t="shared" ref="SFM53:SFM54" si="6503">SFK53*(1+3.5%)</f>
        <v>5.2011945356602048E+101</v>
      </c>
      <c r="SFO53" s="762">
        <f t="shared" ref="SFO53:SFO54" si="6504">SFM53*(1+3.5%)</f>
        <v>5.3832363444083117E+101</v>
      </c>
      <c r="SFQ53" s="762">
        <f t="shared" ref="SFQ53:SFQ54" si="6505">SFO53*(1+3.5%)</f>
        <v>5.5716496164626023E+101</v>
      </c>
      <c r="SFS53" s="762">
        <f t="shared" ref="SFS53:SFS54" si="6506">SFQ53*(1+3.5%)</f>
        <v>5.7666573530387932E+101</v>
      </c>
      <c r="SFU53" s="762">
        <f t="shared" ref="SFU53:SFU54" si="6507">SFS53*(1+3.5%)</f>
        <v>5.9684903603951506E+101</v>
      </c>
      <c r="SFW53" s="762">
        <f t="shared" ref="SFW53:SFW54" si="6508">SFU53*(1+3.5%)</f>
        <v>6.1773875230089802E+101</v>
      </c>
      <c r="SFY53" s="762">
        <f t="shared" ref="SFY53:SFY54" si="6509">SFW53*(1+3.5%)</f>
        <v>6.3935960863142939E+101</v>
      </c>
      <c r="SGA53" s="762">
        <f t="shared" ref="SGA53:SGA54" si="6510">SFY53*(1+3.5%)</f>
        <v>6.6173719493352934E+101</v>
      </c>
      <c r="SGC53" s="762">
        <f t="shared" ref="SGC53:SGC54" si="6511">SGA53*(1+3.5%)</f>
        <v>6.8489799675620282E+101</v>
      </c>
      <c r="SGE53" s="762">
        <f t="shared" ref="SGE53:SGE54" si="6512">SGC53*(1+3.5%)</f>
        <v>7.0886942664266993E+101</v>
      </c>
      <c r="SGG53" s="762">
        <f t="shared" ref="SGG53:SGG54" si="6513">SGE53*(1+3.5%)</f>
        <v>7.3367985657516327E+101</v>
      </c>
      <c r="SGI53" s="762">
        <f t="shared" ref="SGI53:SGI54" si="6514">SGG53*(1+3.5%)</f>
        <v>7.5935865155529387E+101</v>
      </c>
      <c r="SGK53" s="762">
        <f t="shared" ref="SGK53:SGK54" si="6515">SGI53*(1+3.5%)</f>
        <v>7.8593620435972908E+101</v>
      </c>
      <c r="SGM53" s="762">
        <f t="shared" ref="SGM53:SGM54" si="6516">SGK53*(1+3.5%)</f>
        <v>8.1344397151231956E+101</v>
      </c>
      <c r="SGO53" s="762">
        <f t="shared" ref="SGO53:SGO54" si="6517">SGM53*(1+3.5%)</f>
        <v>8.4191451051525063E+101</v>
      </c>
      <c r="SGQ53" s="762">
        <f t="shared" ref="SGQ53:SGQ54" si="6518">SGO53*(1+3.5%)</f>
        <v>8.7138151838328431E+101</v>
      </c>
      <c r="SGS53" s="762">
        <f t="shared" ref="SGS53:SGS54" si="6519">SGQ53*(1+3.5%)</f>
        <v>9.018798715266992E+101</v>
      </c>
      <c r="SGU53" s="762">
        <f t="shared" ref="SGU53:SGU54" si="6520">SGS53*(1+3.5%)</f>
        <v>9.3344566703013366E+101</v>
      </c>
      <c r="SGW53" s="762">
        <f t="shared" ref="SGW53:SGW54" si="6521">SGU53*(1+3.5%)</f>
        <v>9.6611626537618827E+101</v>
      </c>
      <c r="SGY53" s="762">
        <f t="shared" ref="SGY53:SGY54" si="6522">SGW53*(1+3.5%)</f>
        <v>9.9993033466435483E+101</v>
      </c>
      <c r="SHA53" s="762">
        <f t="shared" ref="SHA53:SHA54" si="6523">SGY53*(1+3.5%)</f>
        <v>1.0349278963776071E+102</v>
      </c>
      <c r="SHC53" s="762">
        <f t="shared" ref="SHC53:SHC54" si="6524">SHA53*(1+3.5%)</f>
        <v>1.0711503727508233E+102</v>
      </c>
      <c r="SHE53" s="762">
        <f t="shared" ref="SHE53:SHE54" si="6525">SHC53*(1+3.5%)</f>
        <v>1.108640635797102E+102</v>
      </c>
      <c r="SHG53" s="762">
        <f t="shared" ref="SHG53:SHG54" si="6526">SHE53*(1+3.5%)</f>
        <v>1.1474430580500004E+102</v>
      </c>
      <c r="SHI53" s="762">
        <f t="shared" ref="SHI53:SHI54" si="6527">SHG53*(1+3.5%)</f>
        <v>1.1876035650817505E+102</v>
      </c>
      <c r="SHK53" s="762">
        <f t="shared" ref="SHK53:SHK54" si="6528">SHI53*(1+3.5%)</f>
        <v>1.2291696898596117E+102</v>
      </c>
      <c r="SHM53" s="762">
        <f t="shared" ref="SHM53:SHM54" si="6529">SHK53*(1+3.5%)</f>
        <v>1.2721906290046979E+102</v>
      </c>
      <c r="SHO53" s="762">
        <f t="shared" ref="SHO53:SHO54" si="6530">SHM53*(1+3.5%)</f>
        <v>1.3167173010198623E+102</v>
      </c>
      <c r="SHQ53" s="762">
        <f t="shared" ref="SHQ53:SHQ54" si="6531">SHO53*(1+3.5%)</f>
        <v>1.3628024065555574E+102</v>
      </c>
      <c r="SHS53" s="762">
        <f t="shared" ref="SHS53:SHS54" si="6532">SHQ53*(1+3.5%)</f>
        <v>1.4105004907850018E+102</v>
      </c>
      <c r="SHU53" s="762">
        <f t="shared" ref="SHU53:SHU54" si="6533">SHS53*(1+3.5%)</f>
        <v>1.4598680079624768E+102</v>
      </c>
      <c r="SHW53" s="762">
        <f t="shared" ref="SHW53:SHW54" si="6534">SHU53*(1+3.5%)</f>
        <v>1.5109633882411635E+102</v>
      </c>
      <c r="SHY53" s="762">
        <f t="shared" ref="SHY53:SHY54" si="6535">SHW53*(1+3.5%)</f>
        <v>1.5638471068296041E+102</v>
      </c>
      <c r="SIA53" s="762">
        <f t="shared" ref="SIA53:SIA54" si="6536">SHY53*(1+3.5%)</f>
        <v>1.6185817555686402E+102</v>
      </c>
      <c r="SIC53" s="762">
        <f t="shared" ref="SIC53:SIC54" si="6537">SIA53*(1+3.5%)</f>
        <v>1.6752321170135425E+102</v>
      </c>
      <c r="SIE53" s="762">
        <f t="shared" ref="SIE53:SIE54" si="6538">SIC53*(1+3.5%)</f>
        <v>1.7338652411090163E+102</v>
      </c>
      <c r="SIG53" s="762">
        <f t="shared" ref="SIG53:SIG54" si="6539">SIE53*(1+3.5%)</f>
        <v>1.7945505245478319E+102</v>
      </c>
      <c r="SII53" s="762">
        <f t="shared" ref="SII53:SII54" si="6540">SIG53*(1+3.5%)</f>
        <v>1.8573597929070058E+102</v>
      </c>
      <c r="SIK53" s="762">
        <f t="shared" ref="SIK53:SIK54" si="6541">SII53*(1+3.5%)</f>
        <v>1.922367385658751E+102</v>
      </c>
      <c r="SIM53" s="762">
        <f t="shared" ref="SIM53:SIM54" si="6542">SIK53*(1+3.5%)</f>
        <v>1.9896502441568071E+102</v>
      </c>
      <c r="SIO53" s="762">
        <f t="shared" ref="SIO53:SIO54" si="6543">SIM53*(1+3.5%)</f>
        <v>2.0592880027022952E+102</v>
      </c>
      <c r="SIQ53" s="762">
        <f t="shared" ref="SIQ53:SIQ54" si="6544">SIO53*(1+3.5%)</f>
        <v>2.1313630827968754E+102</v>
      </c>
      <c r="SIS53" s="762">
        <f t="shared" ref="SIS53:SIS54" si="6545">SIQ53*(1+3.5%)</f>
        <v>2.2059607906947658E+102</v>
      </c>
      <c r="SIU53" s="762">
        <f t="shared" ref="SIU53:SIU54" si="6546">SIS53*(1+3.5%)</f>
        <v>2.2831694183690825E+102</v>
      </c>
      <c r="SIW53" s="762">
        <f t="shared" ref="SIW53:SIW54" si="6547">SIU53*(1+3.5%)</f>
        <v>2.3630803480120001E+102</v>
      </c>
      <c r="SIY53" s="762">
        <f t="shared" ref="SIY53:SIY54" si="6548">SIW53*(1+3.5%)</f>
        <v>2.4457881601924197E+102</v>
      </c>
      <c r="SJA53" s="762">
        <f t="shared" ref="SJA53:SJA54" si="6549">SIY53*(1+3.5%)</f>
        <v>2.5313907457991542E+102</v>
      </c>
      <c r="SJC53" s="762">
        <f t="shared" ref="SJC53:SJC54" si="6550">SJA53*(1+3.5%)</f>
        <v>2.6199894219021243E+102</v>
      </c>
      <c r="SJE53" s="762">
        <f t="shared" ref="SJE53:SJE54" si="6551">SJC53*(1+3.5%)</f>
        <v>2.7116890516686984E+102</v>
      </c>
      <c r="SJG53" s="762">
        <f t="shared" ref="SJG53:SJG54" si="6552">SJE53*(1+3.5%)</f>
        <v>2.8065981684771026E+102</v>
      </c>
      <c r="SJI53" s="762">
        <f t="shared" ref="SJI53:SJI54" si="6553">SJG53*(1+3.5%)</f>
        <v>2.9048291043738009E+102</v>
      </c>
      <c r="SJK53" s="762">
        <f t="shared" ref="SJK53:SJK54" si="6554">SJI53*(1+3.5%)</f>
        <v>3.0064981230268836E+102</v>
      </c>
      <c r="SJM53" s="762">
        <f t="shared" ref="SJM53:SJM54" si="6555">SJK53*(1+3.5%)</f>
        <v>3.1117255573328245E+102</v>
      </c>
      <c r="SJO53" s="762">
        <f t="shared" ref="SJO53:SJO54" si="6556">SJM53*(1+3.5%)</f>
        <v>3.2206359518394731E+102</v>
      </c>
      <c r="SJQ53" s="762">
        <f t="shared" ref="SJQ53:SJQ54" si="6557">SJO53*(1+3.5%)</f>
        <v>3.3333582101538544E+102</v>
      </c>
      <c r="SJS53" s="762">
        <f t="shared" ref="SJS53:SJS54" si="6558">SJQ53*(1+3.5%)</f>
        <v>3.4500257475092389E+102</v>
      </c>
      <c r="SJU53" s="762">
        <f t="shared" ref="SJU53:SJU54" si="6559">SJS53*(1+3.5%)</f>
        <v>3.570776648672062E+102</v>
      </c>
      <c r="SJW53" s="762">
        <f t="shared" ref="SJW53:SJW54" si="6560">SJU53*(1+3.5%)</f>
        <v>3.6957538313755838E+102</v>
      </c>
      <c r="SJY53" s="762">
        <f t="shared" ref="SJY53:SJY54" si="6561">SJW53*(1+3.5%)</f>
        <v>3.8251052154737289E+102</v>
      </c>
      <c r="SKA53" s="762">
        <f t="shared" ref="SKA53:SKA54" si="6562">SJY53*(1+3.5%)</f>
        <v>3.9589838980153089E+102</v>
      </c>
      <c r="SKC53" s="762">
        <f t="shared" ref="SKC53:SKC54" si="6563">SKA53*(1+3.5%)</f>
        <v>4.0975483344458443E+102</v>
      </c>
      <c r="SKE53" s="762">
        <f t="shared" ref="SKE53:SKE54" si="6564">SKC53*(1+3.5%)</f>
        <v>4.2409625261514485E+102</v>
      </c>
      <c r="SKG53" s="762">
        <f t="shared" ref="SKG53:SKG54" si="6565">SKE53*(1+3.5%)</f>
        <v>4.3893962145667489E+102</v>
      </c>
      <c r="SKI53" s="762">
        <f t="shared" ref="SKI53:SKI54" si="6566">SKG53*(1+3.5%)</f>
        <v>4.5430250820765848E+102</v>
      </c>
      <c r="SKK53" s="762">
        <f t="shared" ref="SKK53:SKK54" si="6567">SKI53*(1+3.5%)</f>
        <v>4.7020309599492646E+102</v>
      </c>
      <c r="SKM53" s="762">
        <f t="shared" ref="SKM53:SKM54" si="6568">SKK53*(1+3.5%)</f>
        <v>4.8666020435474889E+102</v>
      </c>
      <c r="SKO53" s="762">
        <f t="shared" ref="SKO53:SKO54" si="6569">SKM53*(1+3.5%)</f>
        <v>5.0369331150716504E+102</v>
      </c>
      <c r="SKQ53" s="762">
        <f t="shared" ref="SKQ53:SKQ54" si="6570">SKO53*(1+3.5%)</f>
        <v>5.2132257740991574E+102</v>
      </c>
      <c r="SKS53" s="762">
        <f t="shared" ref="SKS53:SKS54" si="6571">SKQ53*(1+3.5%)</f>
        <v>5.3956886761926276E+102</v>
      </c>
      <c r="SKU53" s="762">
        <f t="shared" ref="SKU53:SKU54" si="6572">SKS53*(1+3.5%)</f>
        <v>5.5845377798593692E+102</v>
      </c>
      <c r="SKW53" s="762">
        <f t="shared" ref="SKW53:SKW54" si="6573">SKU53*(1+3.5%)</f>
        <v>5.7799966021544468E+102</v>
      </c>
      <c r="SKY53" s="762">
        <f t="shared" ref="SKY53:SKY54" si="6574">SKW53*(1+3.5%)</f>
        <v>5.9822964832298519E+102</v>
      </c>
      <c r="SLA53" s="762">
        <f t="shared" ref="SLA53:SLA54" si="6575">SKY53*(1+3.5%)</f>
        <v>6.1916768601428961E+102</v>
      </c>
      <c r="SLC53" s="762">
        <f t="shared" ref="SLC53:SLC54" si="6576">SLA53*(1+3.5%)</f>
        <v>6.4083855502478971E+102</v>
      </c>
      <c r="SLE53" s="762">
        <f t="shared" ref="SLE53:SLE54" si="6577">SLC53*(1+3.5%)</f>
        <v>6.6326790445065727E+102</v>
      </c>
      <c r="SLG53" s="762">
        <f t="shared" ref="SLG53:SLG54" si="6578">SLE53*(1+3.5%)</f>
        <v>6.8648228110643019E+102</v>
      </c>
      <c r="SLI53" s="762">
        <f t="shared" ref="SLI53:SLI54" si="6579">SLG53*(1+3.5%)</f>
        <v>7.1050916094515523E+102</v>
      </c>
      <c r="SLK53" s="762">
        <f t="shared" ref="SLK53:SLK54" si="6580">SLI53*(1+3.5%)</f>
        <v>7.353769815782356E+102</v>
      </c>
      <c r="SLM53" s="762">
        <f t="shared" ref="SLM53:SLM54" si="6581">SLK53*(1+3.5%)</f>
        <v>7.6111517593347382E+102</v>
      </c>
      <c r="SLO53" s="762">
        <f t="shared" ref="SLO53:SLO54" si="6582">SLM53*(1+3.5%)</f>
        <v>7.8775420709114534E+102</v>
      </c>
      <c r="SLQ53" s="762">
        <f t="shared" ref="SLQ53:SLQ54" si="6583">SLO53*(1+3.5%)</f>
        <v>8.1532560433933535E+102</v>
      </c>
      <c r="SLS53" s="762">
        <f t="shared" ref="SLS53:SLS54" si="6584">SLQ53*(1+3.5%)</f>
        <v>8.4386200049121207E+102</v>
      </c>
      <c r="SLU53" s="762">
        <f t="shared" ref="SLU53:SLU54" si="6585">SLS53*(1+3.5%)</f>
        <v>8.7339717050840445E+102</v>
      </c>
      <c r="SLW53" s="762">
        <f t="shared" ref="SLW53:SLW54" si="6586">SLU53*(1+3.5%)</f>
        <v>9.0396607147619858E+102</v>
      </c>
      <c r="SLY53" s="762">
        <f t="shared" ref="SLY53:SLY54" si="6587">SLW53*(1+3.5%)</f>
        <v>9.3560488397786546E+102</v>
      </c>
      <c r="SMA53" s="762">
        <f t="shared" ref="SMA53:SMA54" si="6588">SLY53*(1+3.5%)</f>
        <v>9.683510549170906E+102</v>
      </c>
      <c r="SMC53" s="762">
        <f t="shared" ref="SMC53:SMC54" si="6589">SMA53*(1+3.5%)</f>
        <v>1.0022433418391887E+103</v>
      </c>
      <c r="SME53" s="762">
        <f t="shared" ref="SME53:SME54" si="6590">SMC53*(1+3.5%)</f>
        <v>1.0373218588035603E+103</v>
      </c>
      <c r="SMG53" s="762">
        <f t="shared" ref="SMG53:SMG54" si="6591">SME53*(1+3.5%)</f>
        <v>1.0736281238616848E+103</v>
      </c>
      <c r="SMI53" s="762">
        <f t="shared" ref="SMI53:SMI54" si="6592">SMG53*(1+3.5%)</f>
        <v>1.1112051081968436E+103</v>
      </c>
      <c r="SMK53" s="762">
        <f t="shared" ref="SMK53:SMK54" si="6593">SMI53*(1+3.5%)</f>
        <v>1.1500972869837331E+103</v>
      </c>
      <c r="SMM53" s="762">
        <f t="shared" ref="SMM53:SMM54" si="6594">SMK53*(1+3.5%)</f>
        <v>1.1903506920281637E+103</v>
      </c>
      <c r="SMO53" s="762">
        <f t="shared" ref="SMO53:SMO54" si="6595">SMM53*(1+3.5%)</f>
        <v>1.2320129662491493E+103</v>
      </c>
      <c r="SMQ53" s="762">
        <f t="shared" ref="SMQ53:SMQ54" si="6596">SMO53*(1+3.5%)</f>
        <v>1.2751334200678695E+103</v>
      </c>
      <c r="SMS53" s="762">
        <f t="shared" ref="SMS53:SMS54" si="6597">SMQ53*(1+3.5%)</f>
        <v>1.3197630897702449E+103</v>
      </c>
      <c r="SMU53" s="762">
        <f t="shared" ref="SMU53:SMU54" si="6598">SMS53*(1+3.5%)</f>
        <v>1.3659547979122033E+103</v>
      </c>
      <c r="SMW53" s="762">
        <f t="shared" ref="SMW53:SMW54" si="6599">SMU53*(1+3.5%)</f>
        <v>1.4137632158391303E+103</v>
      </c>
      <c r="SMY53" s="762">
        <f t="shared" ref="SMY53:SMY54" si="6600">SMW53*(1+3.5%)</f>
        <v>1.4632449283934997E+103</v>
      </c>
      <c r="SNA53" s="762">
        <f t="shared" ref="SNA53:SNA54" si="6601">SMY53*(1+3.5%)</f>
        <v>1.5144585008872721E+103</v>
      </c>
      <c r="SNC53" s="762">
        <f t="shared" ref="SNC53:SNC54" si="6602">SNA53*(1+3.5%)</f>
        <v>1.5674645484183266E+103</v>
      </c>
      <c r="SNE53" s="762">
        <f t="shared" ref="SNE53:SNE54" si="6603">SNC53*(1+3.5%)</f>
        <v>1.6223258076129678E+103</v>
      </c>
      <c r="SNG53" s="762">
        <f t="shared" ref="SNG53:SNG54" si="6604">SNE53*(1+3.5%)</f>
        <v>1.6791072108794215E+103</v>
      </c>
      <c r="SNI53" s="762">
        <f t="shared" ref="SNI53:SNI54" si="6605">SNG53*(1+3.5%)</f>
        <v>1.7378759632602012E+103</v>
      </c>
      <c r="SNK53" s="762">
        <f t="shared" ref="SNK53:SNK54" si="6606">SNI53*(1+3.5%)</f>
        <v>1.7987016219743082E+103</v>
      </c>
      <c r="SNM53" s="762">
        <f t="shared" ref="SNM53:SNM54" si="6607">SNK53*(1+3.5%)</f>
        <v>1.8616561787434088E+103</v>
      </c>
      <c r="SNO53" s="762">
        <f t="shared" ref="SNO53:SNO54" si="6608">SNM53*(1+3.5%)</f>
        <v>1.926814144999428E+103</v>
      </c>
      <c r="SNQ53" s="762">
        <f t="shared" ref="SNQ53:SNQ54" si="6609">SNO53*(1+3.5%)</f>
        <v>1.9942526400744076E+103</v>
      </c>
      <c r="SNS53" s="762">
        <f t="shared" ref="SNS53:SNS54" si="6610">SNQ53*(1+3.5%)</f>
        <v>2.0640514824770116E+103</v>
      </c>
      <c r="SNU53" s="762">
        <f t="shared" ref="SNU53:SNU54" si="6611">SNS53*(1+3.5%)</f>
        <v>2.1362932843637068E+103</v>
      </c>
      <c r="SNW53" s="762">
        <f t="shared" ref="SNW53:SNW54" si="6612">SNU53*(1+3.5%)</f>
        <v>2.2110635493164362E+103</v>
      </c>
      <c r="SNY53" s="762">
        <f t="shared" ref="SNY53:SNY54" si="6613">SNW53*(1+3.5%)</f>
        <v>2.2884507735425114E+103</v>
      </c>
      <c r="SOA53" s="762">
        <f t="shared" ref="SOA53:SOA54" si="6614">SNY53*(1+3.5%)</f>
        <v>2.3685465506164993E+103</v>
      </c>
      <c r="SOC53" s="762">
        <f t="shared" ref="SOC53:SOC54" si="6615">SOA53*(1+3.5%)</f>
        <v>2.4514456798880764E+103</v>
      </c>
      <c r="SOE53" s="762">
        <f t="shared" ref="SOE53:SOE54" si="6616">SOC53*(1+3.5%)</f>
        <v>2.5372462786841589E+103</v>
      </c>
      <c r="SOG53" s="762">
        <f t="shared" ref="SOG53:SOG54" si="6617">SOE53*(1+3.5%)</f>
        <v>2.6260498984381042E+103</v>
      </c>
      <c r="SOI53" s="762">
        <f t="shared" ref="SOI53:SOI54" si="6618">SOG53*(1+3.5%)</f>
        <v>2.7179616448834378E+103</v>
      </c>
      <c r="SOK53" s="762">
        <f t="shared" ref="SOK53:SOK54" si="6619">SOI53*(1+3.5%)</f>
        <v>2.8130903024543579E+103</v>
      </c>
      <c r="SOM53" s="762">
        <f t="shared" ref="SOM53:SOM54" si="6620">SOK53*(1+3.5%)</f>
        <v>2.9115484630402601E+103</v>
      </c>
      <c r="SOO53" s="762">
        <f t="shared" ref="SOO53:SOO54" si="6621">SOM53*(1+3.5%)</f>
        <v>3.0134526592466689E+103</v>
      </c>
      <c r="SOQ53" s="762">
        <f t="shared" ref="SOQ53:SOQ54" si="6622">SOO53*(1+3.5%)</f>
        <v>3.1189235023203021E+103</v>
      </c>
      <c r="SOS53" s="762">
        <f t="shared" ref="SOS53:SOS54" si="6623">SOQ53*(1+3.5%)</f>
        <v>3.2280858249015125E+103</v>
      </c>
      <c r="SOU53" s="762">
        <f t="shared" ref="SOU53:SOU54" si="6624">SOS53*(1+3.5%)</f>
        <v>3.3410688287730652E+103</v>
      </c>
      <c r="SOW53" s="762">
        <f t="shared" ref="SOW53:SOW54" si="6625">SOU53*(1+3.5%)</f>
        <v>3.4580062377801221E+103</v>
      </c>
      <c r="SOY53" s="762">
        <f t="shared" ref="SOY53:SOY54" si="6626">SOW53*(1+3.5%)</f>
        <v>3.5790364561024262E+103</v>
      </c>
      <c r="SPA53" s="762">
        <f t="shared" ref="SPA53:SPA54" si="6627">SOY53*(1+3.5%)</f>
        <v>3.7043027320660109E+103</v>
      </c>
      <c r="SPC53" s="762">
        <f t="shared" ref="SPC53:SPC54" si="6628">SPA53*(1+3.5%)</f>
        <v>3.8339533276883212E+103</v>
      </c>
      <c r="SPE53" s="762">
        <f t="shared" ref="SPE53:SPE54" si="6629">SPC53*(1+3.5%)</f>
        <v>3.9681416941574121E+103</v>
      </c>
      <c r="SPG53" s="762">
        <f t="shared" ref="SPG53:SPG54" si="6630">SPE53*(1+3.5%)</f>
        <v>4.1070266534529208E+103</v>
      </c>
      <c r="SPI53" s="762">
        <f t="shared" ref="SPI53:SPI54" si="6631">SPG53*(1+3.5%)</f>
        <v>4.2507725863237729E+103</v>
      </c>
      <c r="SPK53" s="762">
        <f t="shared" ref="SPK53:SPK54" si="6632">SPI53*(1+3.5%)</f>
        <v>4.3995496268451048E+103</v>
      </c>
      <c r="SPM53" s="762">
        <f t="shared" ref="SPM53:SPM54" si="6633">SPK53*(1+3.5%)</f>
        <v>4.5535338637846833E+103</v>
      </c>
      <c r="SPO53" s="762">
        <f t="shared" ref="SPO53:SPO54" si="6634">SPM53*(1+3.5%)</f>
        <v>4.7129075490171472E+103</v>
      </c>
      <c r="SPQ53" s="762">
        <f t="shared" ref="SPQ53:SPQ54" si="6635">SPO53*(1+3.5%)</f>
        <v>4.8778593132327471E+103</v>
      </c>
      <c r="SPS53" s="762">
        <f t="shared" ref="SPS53:SPS54" si="6636">SPQ53*(1+3.5%)</f>
        <v>5.0485843891958929E+103</v>
      </c>
      <c r="SPU53" s="762">
        <f t="shared" ref="SPU53:SPU54" si="6637">SPS53*(1+3.5%)</f>
        <v>5.2252848428177485E+103</v>
      </c>
      <c r="SPW53" s="762">
        <f t="shared" ref="SPW53:SPW54" si="6638">SPU53*(1+3.5%)</f>
        <v>5.4081698123163689E+103</v>
      </c>
      <c r="SPY53" s="762">
        <f t="shared" ref="SPY53:SPY54" si="6639">SPW53*(1+3.5%)</f>
        <v>5.597455755747441E+103</v>
      </c>
      <c r="SQA53" s="762">
        <f t="shared" ref="SQA53:SQA54" si="6640">SPY53*(1+3.5%)</f>
        <v>5.7933667071986008E+103</v>
      </c>
      <c r="SQC53" s="762">
        <f t="shared" ref="SQC53:SQC54" si="6641">SQA53*(1+3.5%)</f>
        <v>5.9961345419505516E+103</v>
      </c>
      <c r="SQE53" s="762">
        <f t="shared" ref="SQE53:SQE54" si="6642">SQC53*(1+3.5%)</f>
        <v>6.2059992509188205E+103</v>
      </c>
      <c r="SQG53" s="762">
        <f t="shared" ref="SQG53:SQG54" si="6643">SQE53*(1+3.5%)</f>
        <v>6.423209224700979E+103</v>
      </c>
      <c r="SQI53" s="762">
        <f t="shared" ref="SQI53:SQI54" si="6644">SQG53*(1+3.5%)</f>
        <v>6.6480215475655124E+103</v>
      </c>
      <c r="SQK53" s="762">
        <f t="shared" ref="SQK53:SQK54" si="6645">SQI53*(1+3.5%)</f>
        <v>6.8807023017303049E+103</v>
      </c>
      <c r="SQM53" s="762">
        <f t="shared" ref="SQM53:SQM54" si="6646">SQK53*(1+3.5%)</f>
        <v>7.1215268822908647E+103</v>
      </c>
      <c r="SQO53" s="762">
        <f t="shared" ref="SQO53:SQO54" si="6647">SQM53*(1+3.5%)</f>
        <v>7.3707803231710444E+103</v>
      </c>
      <c r="SQQ53" s="762">
        <f t="shared" ref="SQQ53:SQQ54" si="6648">SQO53*(1+3.5%)</f>
        <v>7.6287576344820298E+103</v>
      </c>
      <c r="SQS53" s="762">
        <f t="shared" ref="SQS53:SQS54" si="6649">SQQ53*(1+3.5%)</f>
        <v>7.895764151688901E+103</v>
      </c>
      <c r="SQU53" s="762">
        <f t="shared" ref="SQU53:SQU54" si="6650">SQS53*(1+3.5%)</f>
        <v>8.1721158969980119E+103</v>
      </c>
      <c r="SQW53" s="762">
        <f t="shared" ref="SQW53:SQW54" si="6651">SQU53*(1+3.5%)</f>
        <v>8.4581399533929414E+103</v>
      </c>
      <c r="SQY53" s="762">
        <f t="shared" ref="SQY53:SQY54" si="6652">SQW53*(1+3.5%)</f>
        <v>8.7541748517616935E+103</v>
      </c>
      <c r="SRA53" s="762">
        <f t="shared" ref="SRA53:SRA54" si="6653">SQY53*(1+3.5%)</f>
        <v>9.060570971573352E+103</v>
      </c>
      <c r="SRC53" s="762">
        <f t="shared" ref="SRC53:SRC54" si="6654">SRA53*(1+3.5%)</f>
        <v>9.377690955578419E+103</v>
      </c>
      <c r="SRE53" s="762">
        <f t="shared" ref="SRE53:SRE54" si="6655">SRC53*(1+3.5%)</f>
        <v>9.7059101390236636E+103</v>
      </c>
      <c r="SRG53" s="762">
        <f t="shared" ref="SRG53:SRG54" si="6656">SRE53*(1+3.5%)</f>
        <v>1.0045616993889492E+104</v>
      </c>
      <c r="SRI53" s="762">
        <f t="shared" ref="SRI53:SRI54" si="6657">SRG53*(1+3.5%)</f>
        <v>1.0397213588675623E+104</v>
      </c>
      <c r="SRK53" s="762">
        <f t="shared" ref="SRK53:SRK54" si="6658">SRI53*(1+3.5%)</f>
        <v>1.0761116064279269E+104</v>
      </c>
      <c r="SRM53" s="762">
        <f t="shared" ref="SRM53:SRM54" si="6659">SRK53*(1+3.5%)</f>
        <v>1.1137755126529043E+104</v>
      </c>
      <c r="SRO53" s="762">
        <f t="shared" ref="SRO53:SRO54" si="6660">SRM53*(1+3.5%)</f>
        <v>1.1527576555957559E+104</v>
      </c>
      <c r="SRQ53" s="762">
        <f t="shared" ref="SRQ53:SRQ54" si="6661">SRO53*(1+3.5%)</f>
        <v>1.1931041735416072E+104</v>
      </c>
      <c r="SRS53" s="762">
        <f t="shared" ref="SRS53:SRS54" si="6662">SRQ53*(1+3.5%)</f>
        <v>1.2348628196155634E+104</v>
      </c>
      <c r="SRU53" s="762">
        <f t="shared" ref="SRU53:SRU54" si="6663">SRS53*(1+3.5%)</f>
        <v>1.2780830183021081E+104</v>
      </c>
      <c r="SRW53" s="762">
        <f t="shared" ref="SRW53:SRW54" si="6664">SRU53*(1+3.5%)</f>
        <v>1.3228159239426818E+104</v>
      </c>
      <c r="SRY53" s="762">
        <f t="shared" ref="SRY53:SRY54" si="6665">SRW53*(1+3.5%)</f>
        <v>1.3691144812806755E+104</v>
      </c>
      <c r="SSA53" s="762">
        <f t="shared" ref="SSA53:SSA54" si="6666">SRY53*(1+3.5%)</f>
        <v>1.4170334881254991E+104</v>
      </c>
      <c r="SSC53" s="762">
        <f t="shared" ref="SSC53:SSC54" si="6667">SSA53*(1+3.5%)</f>
        <v>1.4666296602098914E+104</v>
      </c>
      <c r="SSE53" s="762">
        <f t="shared" ref="SSE53:SSE54" si="6668">SSC53*(1+3.5%)</f>
        <v>1.5179616983172374E+104</v>
      </c>
      <c r="SSG53" s="762">
        <f t="shared" ref="SSG53:SSG54" si="6669">SSE53*(1+3.5%)</f>
        <v>1.5710903577583407E+104</v>
      </c>
      <c r="SSI53" s="762">
        <f t="shared" ref="SSI53:SSI54" si="6670">SSG53*(1+3.5%)</f>
        <v>1.6260785202798824E+104</v>
      </c>
      <c r="SSK53" s="762">
        <f t="shared" ref="SSK53:SSK54" si="6671">SSI53*(1+3.5%)</f>
        <v>1.6829912684896782E+104</v>
      </c>
      <c r="SSM53" s="762">
        <f t="shared" ref="SSM53:SSM54" si="6672">SSK53*(1+3.5%)</f>
        <v>1.7418959628868169E+104</v>
      </c>
      <c r="SSO53" s="762">
        <f t="shared" ref="SSO53:SSO54" si="6673">SSM53*(1+3.5%)</f>
        <v>1.8028623215878555E+104</v>
      </c>
      <c r="SSQ53" s="762">
        <f t="shared" ref="SSQ53:SSQ54" si="6674">SSO53*(1+3.5%)</f>
        <v>1.8659625028434301E+104</v>
      </c>
      <c r="SSS53" s="762">
        <f t="shared" ref="SSS53:SSS54" si="6675">SSQ53*(1+3.5%)</f>
        <v>1.93127119044295E+104</v>
      </c>
      <c r="SSU53" s="762">
        <f t="shared" ref="SSU53:SSU54" si="6676">SSS53*(1+3.5%)</f>
        <v>1.9988656821084529E+104</v>
      </c>
      <c r="SSW53" s="762">
        <f t="shared" ref="SSW53:SSW54" si="6677">SSU53*(1+3.5%)</f>
        <v>2.0688259809822487E+104</v>
      </c>
      <c r="SSY53" s="762">
        <f t="shared" ref="SSY53:SSY54" si="6678">SSW53*(1+3.5%)</f>
        <v>2.1412348903166271E+104</v>
      </c>
      <c r="STA53" s="762">
        <f t="shared" ref="STA53:STA54" si="6679">SSY53*(1+3.5%)</f>
        <v>2.2161781114777087E+104</v>
      </c>
      <c r="STC53" s="762">
        <f t="shared" ref="STC53:STC54" si="6680">STA53*(1+3.5%)</f>
        <v>2.2937443453794285E+104</v>
      </c>
      <c r="STE53" s="762">
        <f t="shared" ref="STE53:STE54" si="6681">STC53*(1+3.5%)</f>
        <v>2.3740253974677085E+104</v>
      </c>
      <c r="STG53" s="762">
        <f t="shared" ref="STG53:STG54" si="6682">STE53*(1+3.5%)</f>
        <v>2.4571162863790782E+104</v>
      </c>
      <c r="STI53" s="762">
        <f t="shared" ref="STI53:STI54" si="6683">STG53*(1+3.5%)</f>
        <v>2.5431153564023458E+104</v>
      </c>
      <c r="STK53" s="762">
        <f t="shared" ref="STK53:STK54" si="6684">STI53*(1+3.5%)</f>
        <v>2.6321243938764278E+104</v>
      </c>
      <c r="STM53" s="762">
        <f t="shared" ref="STM53:STM54" si="6685">STK53*(1+3.5%)</f>
        <v>2.7242487476621024E+104</v>
      </c>
      <c r="STO53" s="762">
        <f t="shared" ref="STO53:STO54" si="6686">STM53*(1+3.5%)</f>
        <v>2.8195974538302759E+104</v>
      </c>
      <c r="STQ53" s="762">
        <f t="shared" ref="STQ53:STQ54" si="6687">STO53*(1+3.5%)</f>
        <v>2.9182833647143355E+104</v>
      </c>
      <c r="STS53" s="762">
        <f t="shared" ref="STS53:STS54" si="6688">STQ53*(1+3.5%)</f>
        <v>3.0204232824793369E+104</v>
      </c>
      <c r="STU53" s="762">
        <f t="shared" ref="STU53:STU54" si="6689">STS53*(1+3.5%)</f>
        <v>3.1261380973661136E+104</v>
      </c>
      <c r="STW53" s="762">
        <f t="shared" ref="STW53:STW54" si="6690">STU53*(1+3.5%)</f>
        <v>3.2355529307739273E+104</v>
      </c>
      <c r="STY53" s="762">
        <f t="shared" ref="STY53:STY54" si="6691">STW53*(1+3.5%)</f>
        <v>3.3487972833510144E+104</v>
      </c>
      <c r="SUA53" s="762">
        <f t="shared" ref="SUA53:SUA54" si="6692">STY53*(1+3.5%)</f>
        <v>3.4660051882682994E+104</v>
      </c>
      <c r="SUC53" s="762">
        <f t="shared" ref="SUC53:SUC54" si="6693">SUA53*(1+3.5%)</f>
        <v>3.5873153698576896E+104</v>
      </c>
      <c r="SUE53" s="762">
        <f t="shared" ref="SUE53:SUE54" si="6694">SUC53*(1+3.5%)</f>
        <v>3.7128714078027085E+104</v>
      </c>
      <c r="SUG53" s="762">
        <f t="shared" ref="SUG53:SUG54" si="6695">SUE53*(1+3.5%)</f>
        <v>3.842821907075803E+104</v>
      </c>
      <c r="SUI53" s="762">
        <f t="shared" ref="SUI53:SUI54" si="6696">SUG53*(1+3.5%)</f>
        <v>3.9773206738234559E+104</v>
      </c>
      <c r="SUK53" s="762">
        <f t="shared" ref="SUK53:SUK54" si="6697">SUI53*(1+3.5%)</f>
        <v>4.1165268974072768E+104</v>
      </c>
      <c r="SUM53" s="762">
        <f t="shared" ref="SUM53:SUM54" si="6698">SUK53*(1+3.5%)</f>
        <v>4.2606053388165314E+104</v>
      </c>
      <c r="SUO53" s="762">
        <f t="shared" ref="SUO53:SUO54" si="6699">SUM53*(1+3.5%)</f>
        <v>4.4097265256751096E+104</v>
      </c>
      <c r="SUQ53" s="762">
        <f t="shared" ref="SUQ53:SUQ54" si="6700">SUO53*(1+3.5%)</f>
        <v>4.5640669540737383E+104</v>
      </c>
      <c r="SUS53" s="762">
        <f t="shared" ref="SUS53:SUS54" si="6701">SUQ53*(1+3.5%)</f>
        <v>4.7238092974663188E+104</v>
      </c>
      <c r="SUU53" s="762">
        <f t="shared" ref="SUU53:SUU54" si="6702">SUS53*(1+3.5%)</f>
        <v>4.8891426228776393E+104</v>
      </c>
      <c r="SUW53" s="762">
        <f t="shared" ref="SUW53:SUW54" si="6703">SUU53*(1+3.5%)</f>
        <v>5.0602626146783562E+104</v>
      </c>
      <c r="SUY53" s="762">
        <f t="shared" ref="SUY53:SUY54" si="6704">SUW53*(1+3.5%)</f>
        <v>5.2373718061920984E+104</v>
      </c>
      <c r="SVA53" s="762">
        <f t="shared" ref="SVA53:SVA54" si="6705">SUY53*(1+3.5%)</f>
        <v>5.4206798194088215E+104</v>
      </c>
      <c r="SVC53" s="762">
        <f t="shared" ref="SVC53:SVC54" si="6706">SVA53*(1+3.5%)</f>
        <v>5.61040361308813E+104</v>
      </c>
      <c r="SVE53" s="762">
        <f t="shared" ref="SVE53:SVE54" si="6707">SVC53*(1+3.5%)</f>
        <v>5.8067677395462137E+104</v>
      </c>
      <c r="SVG53" s="762">
        <f t="shared" ref="SVG53:SVG54" si="6708">SVE53*(1+3.5%)</f>
        <v>6.0100046104303304E+104</v>
      </c>
      <c r="SVI53" s="762">
        <f t="shared" ref="SVI53:SVI54" si="6709">SVG53*(1+3.5%)</f>
        <v>6.2203547717953915E+104</v>
      </c>
      <c r="SVK53" s="762">
        <f t="shared" ref="SVK53:SVK54" si="6710">SVI53*(1+3.5%)</f>
        <v>6.4380671888082302E+104</v>
      </c>
      <c r="SVM53" s="762">
        <f t="shared" ref="SVM53:SVM54" si="6711">SVK53*(1+3.5%)</f>
        <v>6.6633995404165174E+104</v>
      </c>
      <c r="SVO53" s="762">
        <f t="shared" ref="SVO53:SVO54" si="6712">SVM53*(1+3.5%)</f>
        <v>6.8966185243310956E+104</v>
      </c>
      <c r="SVQ53" s="762">
        <f t="shared" ref="SVQ53:SVQ54" si="6713">SVO53*(1+3.5%)</f>
        <v>7.1380001726826837E+104</v>
      </c>
      <c r="SVS53" s="762">
        <f t="shared" ref="SVS53:SVS54" si="6714">SVQ53*(1+3.5%)</f>
        <v>7.3878301787265771E+104</v>
      </c>
      <c r="SVU53" s="762">
        <f t="shared" ref="SVU53:SVU54" si="6715">SVS53*(1+3.5%)</f>
        <v>7.6464042349820067E+104</v>
      </c>
      <c r="SVW53" s="762">
        <f t="shared" ref="SVW53:SVW54" si="6716">SVU53*(1+3.5%)</f>
        <v>7.9140283832063768E+104</v>
      </c>
      <c r="SVY53" s="762">
        <f t="shared" ref="SVY53:SVY54" si="6717">SVW53*(1+3.5%)</f>
        <v>8.1910193766185996E+104</v>
      </c>
      <c r="SWA53" s="762">
        <f t="shared" ref="SWA53:SWA54" si="6718">SVY53*(1+3.5%)</f>
        <v>8.4777050548002501E+104</v>
      </c>
      <c r="SWC53" s="762">
        <f t="shared" ref="SWC53:SWC54" si="6719">SWA53*(1+3.5%)</f>
        <v>8.7744247317182577E+104</v>
      </c>
      <c r="SWE53" s="762">
        <f t="shared" ref="SWE53:SWE54" si="6720">SWC53*(1+3.5%)</f>
        <v>9.0815295973283965E+104</v>
      </c>
      <c r="SWG53" s="762">
        <f t="shared" ref="SWG53:SWG54" si="6721">SWE53*(1+3.5%)</f>
        <v>9.39938313323489E+104</v>
      </c>
      <c r="SWI53" s="762">
        <f t="shared" ref="SWI53:SWI54" si="6722">SWG53*(1+3.5%)</f>
        <v>9.7283615428981109E+104</v>
      </c>
      <c r="SWK53" s="762">
        <f t="shared" ref="SWK53:SWK54" si="6723">SWI53*(1+3.5%)</f>
        <v>1.0068854196899543E+105</v>
      </c>
      <c r="SWM53" s="762">
        <f t="shared" ref="SWM53:SWM54" si="6724">SWK53*(1+3.5%)</f>
        <v>1.0421264093791027E+105</v>
      </c>
      <c r="SWO53" s="762">
        <f t="shared" ref="SWO53:SWO54" si="6725">SWM53*(1+3.5%)</f>
        <v>1.0786008337073712E+105</v>
      </c>
      <c r="SWQ53" s="762">
        <f t="shared" ref="SWQ53:SWQ54" si="6726">SWO53*(1+3.5%)</f>
        <v>1.116351862887129E+105</v>
      </c>
      <c r="SWS53" s="762">
        <f t="shared" ref="SWS53:SWS54" si="6727">SWQ53*(1+3.5%)</f>
        <v>1.1554241780881785E+105</v>
      </c>
      <c r="SWU53" s="762">
        <f t="shared" ref="SWU53:SWU54" si="6728">SWS53*(1+3.5%)</f>
        <v>1.1958640243212648E+105</v>
      </c>
      <c r="SWW53" s="762">
        <f t="shared" ref="SWW53:SWW54" si="6729">SWU53*(1+3.5%)</f>
        <v>1.2377192651725089E+105</v>
      </c>
      <c r="SWY53" s="762">
        <f t="shared" ref="SWY53:SWY54" si="6730">SWW53*(1+3.5%)</f>
        <v>1.2810394394535467E+105</v>
      </c>
      <c r="SXA53" s="762">
        <f t="shared" ref="SXA53:SXA54" si="6731">SWY53*(1+3.5%)</f>
        <v>1.3258758198344209E+105</v>
      </c>
      <c r="SXC53" s="762">
        <f t="shared" ref="SXC53:SXC54" si="6732">SXA53*(1+3.5%)</f>
        <v>1.3722814735286254E+105</v>
      </c>
      <c r="SXE53" s="762">
        <f t="shared" ref="SXE53:SXE54" si="6733">SXC53*(1+3.5%)</f>
        <v>1.4203113251021272E+105</v>
      </c>
      <c r="SXG53" s="762">
        <f t="shared" ref="SXG53:SXG54" si="6734">SXE53*(1+3.5%)</f>
        <v>1.4700222214807014E+105</v>
      </c>
      <c r="SXI53" s="762">
        <f t="shared" ref="SXI53:SXI54" si="6735">SXG53*(1+3.5%)</f>
        <v>1.521472999232526E+105</v>
      </c>
      <c r="SXK53" s="762">
        <f t="shared" ref="SXK53:SXK54" si="6736">SXI53*(1+3.5%)</f>
        <v>1.5747245542056644E+105</v>
      </c>
      <c r="SXM53" s="762">
        <f t="shared" ref="SXM53:SXM54" si="6737">SXK53*(1+3.5%)</f>
        <v>1.6298399136028625E+105</v>
      </c>
      <c r="SXO53" s="762">
        <f t="shared" ref="SXO53:SXO54" si="6738">SXM53*(1+3.5%)</f>
        <v>1.6868843105789627E+105</v>
      </c>
      <c r="SXQ53" s="762">
        <f t="shared" ref="SXQ53:SXQ54" si="6739">SXO53*(1+3.5%)</f>
        <v>1.7459252614492262E+105</v>
      </c>
      <c r="SXS53" s="762">
        <f t="shared" ref="SXS53:SXS54" si="6740">SXQ53*(1+3.5%)</f>
        <v>1.8070326455999491E+105</v>
      </c>
      <c r="SXU53" s="762">
        <f t="shared" ref="SXU53:SXU54" si="6741">SXS53*(1+3.5%)</f>
        <v>1.8702787881959472E+105</v>
      </c>
      <c r="SXW53" s="762">
        <f t="shared" ref="SXW53:SXW54" si="6742">SXU53*(1+3.5%)</f>
        <v>1.9357385457828051E+105</v>
      </c>
      <c r="SXY53" s="762">
        <f t="shared" ref="SXY53:SXY54" si="6743">SXW53*(1+3.5%)</f>
        <v>2.0034893948852032E+105</v>
      </c>
      <c r="SYA53" s="762">
        <f t="shared" ref="SYA53:SYA54" si="6744">SXY53*(1+3.5%)</f>
        <v>2.0736115237061851E+105</v>
      </c>
      <c r="SYC53" s="762">
        <f t="shared" ref="SYC53:SYC54" si="6745">SYA53*(1+3.5%)</f>
        <v>2.1461879270359014E+105</v>
      </c>
      <c r="SYE53" s="762">
        <f t="shared" ref="SYE53:SYE54" si="6746">SYC53*(1+3.5%)</f>
        <v>2.2213045044821577E+105</v>
      </c>
      <c r="SYG53" s="762">
        <f t="shared" ref="SYG53:SYG54" si="6747">SYE53*(1+3.5%)</f>
        <v>2.2990501621390329E+105</v>
      </c>
      <c r="SYI53" s="762">
        <f t="shared" ref="SYI53:SYI54" si="6748">SYG53*(1+3.5%)</f>
        <v>2.3795169178138987E+105</v>
      </c>
      <c r="SYK53" s="762">
        <f t="shared" ref="SYK53:SYK54" si="6749">SYI53*(1+3.5%)</f>
        <v>2.462800009937385E+105</v>
      </c>
      <c r="SYM53" s="762">
        <f t="shared" ref="SYM53:SYM54" si="6750">SYK53*(1+3.5%)</f>
        <v>2.5489980102851934E+105</v>
      </c>
      <c r="SYO53" s="762">
        <f t="shared" ref="SYO53:SYO54" si="6751">SYM53*(1+3.5%)</f>
        <v>2.638212940645175E+105</v>
      </c>
      <c r="SYQ53" s="762">
        <f t="shared" ref="SYQ53:SYQ54" si="6752">SYO53*(1+3.5%)</f>
        <v>2.7305503935677557E+105</v>
      </c>
      <c r="SYS53" s="762">
        <f t="shared" ref="SYS53:SYS54" si="6753">SYQ53*(1+3.5%)</f>
        <v>2.8261196573426269E+105</v>
      </c>
      <c r="SYU53" s="762">
        <f t="shared" ref="SYU53:SYU54" si="6754">SYS53*(1+3.5%)</f>
        <v>2.9250338453496189E+105</v>
      </c>
      <c r="SYW53" s="762">
        <f t="shared" ref="SYW53:SYW54" si="6755">SYU53*(1+3.5%)</f>
        <v>3.0274100299368551E+105</v>
      </c>
      <c r="SYY53" s="762">
        <f t="shared" ref="SYY53:SYY54" si="6756">SYW53*(1+3.5%)</f>
        <v>3.1333693809846448E+105</v>
      </c>
      <c r="SZA53" s="762">
        <f t="shared" ref="SZA53:SZA54" si="6757">SYY53*(1+3.5%)</f>
        <v>3.243037309319107E+105</v>
      </c>
      <c r="SZC53" s="762">
        <f t="shared" ref="SZC53:SZC54" si="6758">SZA53*(1+3.5%)</f>
        <v>3.3565436151452757E+105</v>
      </c>
      <c r="SZE53" s="762">
        <f t="shared" ref="SZE53:SZE54" si="6759">SZC53*(1+3.5%)</f>
        <v>3.47402264167536E+105</v>
      </c>
      <c r="SZG53" s="762">
        <f t="shared" ref="SZG53:SZG54" si="6760">SZE53*(1+3.5%)</f>
        <v>3.5956134341339971E+105</v>
      </c>
      <c r="SZI53" s="762">
        <f t="shared" ref="SZI53:SZI54" si="6761">SZG53*(1+3.5%)</f>
        <v>3.7214599043286865E+105</v>
      </c>
      <c r="SZK53" s="762">
        <f t="shared" ref="SZK53:SZK54" si="6762">SZI53*(1+3.5%)</f>
        <v>3.8517110009801903E+105</v>
      </c>
      <c r="SZM53" s="762">
        <f t="shared" ref="SZM53:SZM54" si="6763">SZK53*(1+3.5%)</f>
        <v>3.9865208860144964E+105</v>
      </c>
      <c r="SZO53" s="762">
        <f t="shared" ref="SZO53:SZO54" si="6764">SZM53*(1+3.5%)</f>
        <v>4.1260491170250036E+105</v>
      </c>
      <c r="SZQ53" s="762">
        <f t="shared" ref="SZQ53:SZQ54" si="6765">SZO53*(1+3.5%)</f>
        <v>4.2704608361208785E+105</v>
      </c>
      <c r="SZS53" s="762">
        <f t="shared" ref="SZS53:SZS54" si="6766">SZQ53*(1+3.5%)</f>
        <v>4.4199269653851091E+105</v>
      </c>
      <c r="SZU53" s="762">
        <f t="shared" ref="SZU53:SZU54" si="6767">SZS53*(1+3.5%)</f>
        <v>4.5746244091735877E+105</v>
      </c>
      <c r="SZW53" s="762">
        <f t="shared" ref="SZW53:SZW54" si="6768">SZU53*(1+3.5%)</f>
        <v>4.734736263494663E+105</v>
      </c>
      <c r="SZY53" s="762">
        <f t="shared" ref="SZY53:SZY54" si="6769">SZW53*(1+3.5%)</f>
        <v>4.9004520327169754E+105</v>
      </c>
      <c r="TAA53" s="762">
        <f t="shared" ref="TAA53:TAA54" si="6770">SZY53*(1+3.5%)</f>
        <v>5.0719678538620695E+105</v>
      </c>
      <c r="TAC53" s="762">
        <f t="shared" ref="TAC53:TAC54" si="6771">TAA53*(1+3.5%)</f>
        <v>5.249486728747242E+105</v>
      </c>
      <c r="TAE53" s="762">
        <f t="shared" ref="TAE53:TAE54" si="6772">TAC53*(1+3.5%)</f>
        <v>5.4332187642533949E+105</v>
      </c>
      <c r="TAG53" s="762">
        <f t="shared" ref="TAG53:TAG54" si="6773">TAE53*(1+3.5%)</f>
        <v>5.6233814210022634E+105</v>
      </c>
      <c r="TAI53" s="762">
        <f t="shared" ref="TAI53:TAI54" si="6774">TAG53*(1+3.5%)</f>
        <v>5.8201997707373426E+105</v>
      </c>
      <c r="TAK53" s="762">
        <f t="shared" ref="TAK53:TAK54" si="6775">TAI53*(1+3.5%)</f>
        <v>6.0239067627131495E+105</v>
      </c>
      <c r="TAM53" s="762">
        <f t="shared" ref="TAM53:TAM54" si="6776">TAK53*(1+3.5%)</f>
        <v>6.2347434994081094E+105</v>
      </c>
      <c r="TAO53" s="762">
        <f t="shared" ref="TAO53:TAO54" si="6777">TAM53*(1+3.5%)</f>
        <v>6.4529595218873924E+105</v>
      </c>
      <c r="TAQ53" s="762">
        <f t="shared" ref="TAQ53:TAQ54" si="6778">TAO53*(1+3.5%)</f>
        <v>6.6788131051534502E+105</v>
      </c>
      <c r="TAS53" s="762">
        <f t="shared" ref="TAS53:TAS54" si="6779">TAQ53*(1+3.5%)</f>
        <v>6.9125715638338206E+105</v>
      </c>
      <c r="TAU53" s="762">
        <f t="shared" ref="TAU53:TAU54" si="6780">TAS53*(1+3.5%)</f>
        <v>7.1545115685680038E+105</v>
      </c>
      <c r="TAW53" s="762">
        <f t="shared" ref="TAW53:TAW54" si="6781">TAU53*(1+3.5%)</f>
        <v>7.4049194734678837E+105</v>
      </c>
      <c r="TAY53" s="762">
        <f t="shared" ref="TAY53:TAY54" si="6782">TAW53*(1+3.5%)</f>
        <v>7.6640916550392591E+105</v>
      </c>
      <c r="TBA53" s="762">
        <f t="shared" ref="TBA53:TBA54" si="6783">TAY53*(1+3.5%)</f>
        <v>7.9323348629656328E+105</v>
      </c>
      <c r="TBC53" s="762">
        <f t="shared" ref="TBC53:TBC54" si="6784">TBA53*(1+3.5%)</f>
        <v>8.2099665831694294E+105</v>
      </c>
      <c r="TBE53" s="762">
        <f t="shared" ref="TBE53:TBE54" si="6785">TBC53*(1+3.5%)</f>
        <v>8.4973154135803592E+105</v>
      </c>
      <c r="TBG53" s="762">
        <f t="shared" ref="TBG53:TBG54" si="6786">TBE53*(1+3.5%)</f>
        <v>8.7947214530556708E+105</v>
      </c>
      <c r="TBI53" s="762">
        <f t="shared" ref="TBI53:TBI54" si="6787">TBG53*(1+3.5%)</f>
        <v>9.1025367039126191E+105</v>
      </c>
      <c r="TBK53" s="762">
        <f t="shared" ref="TBK53:TBK54" si="6788">TBI53*(1+3.5%)</f>
        <v>9.4211254885495607E+105</v>
      </c>
      <c r="TBM53" s="762">
        <f t="shared" ref="TBM53:TBM54" si="6789">TBK53*(1+3.5%)</f>
        <v>9.7508648806487938E+105</v>
      </c>
      <c r="TBO53" s="762">
        <f t="shared" ref="TBO53:TBO54" si="6790">TBM53*(1+3.5%)</f>
        <v>1.0092145151471501E+106</v>
      </c>
      <c r="TBQ53" s="762">
        <f t="shared" ref="TBQ53:TBQ54" si="6791">TBO53*(1+3.5%)</f>
        <v>1.0445370231773003E+106</v>
      </c>
      <c r="TBS53" s="762">
        <f t="shared" ref="TBS53:TBS54" si="6792">TBQ53*(1+3.5%)</f>
        <v>1.0810958189885057E+106</v>
      </c>
      <c r="TBU53" s="762">
        <f t="shared" ref="TBU53:TBU54" si="6793">TBS53*(1+3.5%)</f>
        <v>1.1189341726531032E+106</v>
      </c>
      <c r="TBW53" s="762">
        <f t="shared" ref="TBW53:TBW54" si="6794">TBU53*(1+3.5%)</f>
        <v>1.1580968686959617E+106</v>
      </c>
      <c r="TBY53" s="762">
        <f t="shared" ref="TBY53:TBY54" si="6795">TBW53*(1+3.5%)</f>
        <v>1.1986302591003203E+106</v>
      </c>
      <c r="TCA53" s="762">
        <f t="shared" ref="TCA53:TCA54" si="6796">TBY53*(1+3.5%)</f>
        <v>1.2405823181688313E+106</v>
      </c>
      <c r="TCC53" s="762">
        <f t="shared" ref="TCC53:TCC54" si="6797">TCA53*(1+3.5%)</f>
        <v>1.2840026993047404E+106</v>
      </c>
      <c r="TCE53" s="762">
        <f t="shared" ref="TCE53:TCE54" si="6798">TCC53*(1+3.5%)</f>
        <v>1.3289427937804063E+106</v>
      </c>
      <c r="TCG53" s="762">
        <f t="shared" ref="TCG53:TCG54" si="6799">TCE53*(1+3.5%)</f>
        <v>1.3754557915627205E+106</v>
      </c>
      <c r="TCI53" s="762">
        <f t="shared" ref="TCI53:TCI54" si="6800">TCG53*(1+3.5%)</f>
        <v>1.4235967442674157E+106</v>
      </c>
      <c r="TCK53" s="762">
        <f t="shared" ref="TCK53:TCK54" si="6801">TCI53*(1+3.5%)</f>
        <v>1.4734226303167752E+106</v>
      </c>
      <c r="TCM53" s="762">
        <f t="shared" ref="TCM53:TCM54" si="6802">TCK53*(1+3.5%)</f>
        <v>1.5249924223778622E+106</v>
      </c>
      <c r="TCO53" s="762">
        <f t="shared" ref="TCO53:TCO54" si="6803">TCM53*(1+3.5%)</f>
        <v>1.5783671571610872E+106</v>
      </c>
      <c r="TCQ53" s="762">
        <f t="shared" ref="TCQ53:TCQ54" si="6804">TCO53*(1+3.5%)</f>
        <v>1.6336100076617252E+106</v>
      </c>
      <c r="TCS53" s="762">
        <f t="shared" ref="TCS53:TCS54" si="6805">TCQ53*(1+3.5%)</f>
        <v>1.6907863579298853E+106</v>
      </c>
      <c r="TCU53" s="762">
        <f t="shared" ref="TCU53:TCU54" si="6806">TCS53*(1+3.5%)</f>
        <v>1.7499638804574311E+106</v>
      </c>
      <c r="TCW53" s="762">
        <f t="shared" ref="TCW53:TCW54" si="6807">TCU53*(1+3.5%)</f>
        <v>1.811212616273441E+106</v>
      </c>
      <c r="TCY53" s="762">
        <f t="shared" ref="TCY53:TCY54" si="6808">TCW53*(1+3.5%)</f>
        <v>1.8746050578430114E+106</v>
      </c>
      <c r="TDA53" s="762">
        <f t="shared" ref="TDA53:TDA54" si="6809">TCY53*(1+3.5%)</f>
        <v>1.9402162348675168E+106</v>
      </c>
      <c r="TDC53" s="762">
        <f t="shared" ref="TDC53:TDC54" si="6810">TDA53*(1+3.5%)</f>
        <v>2.0081238030878799E+106</v>
      </c>
      <c r="TDE53" s="762">
        <f t="shared" ref="TDE53:TDE54" si="6811">TDC53*(1+3.5%)</f>
        <v>2.0784081361959554E+106</v>
      </c>
      <c r="TDG53" s="762">
        <f t="shared" ref="TDG53:TDG54" si="6812">TDE53*(1+3.5%)</f>
        <v>2.1511524209628135E+106</v>
      </c>
      <c r="TDI53" s="762">
        <f t="shared" ref="TDI53:TDI54" si="6813">TDG53*(1+3.5%)</f>
        <v>2.2264427556965117E+106</v>
      </c>
      <c r="TDK53" s="762">
        <f t="shared" ref="TDK53:TDK54" si="6814">TDI53*(1+3.5%)</f>
        <v>2.3043682521458895E+106</v>
      </c>
      <c r="TDM53" s="762">
        <f t="shared" ref="TDM53:TDM54" si="6815">TDK53*(1+3.5%)</f>
        <v>2.3850211409709955E+106</v>
      </c>
      <c r="TDO53" s="762">
        <f t="shared" ref="TDO53:TDO54" si="6816">TDM53*(1+3.5%)</f>
        <v>2.4684968809049801E+106</v>
      </c>
      <c r="TDQ53" s="762">
        <f t="shared" ref="TDQ53:TDQ54" si="6817">TDO53*(1+3.5%)</f>
        <v>2.5548942717366544E+106</v>
      </c>
      <c r="TDS53" s="762">
        <f t="shared" ref="TDS53:TDS54" si="6818">TDQ53*(1+3.5%)</f>
        <v>2.644315571247437E+106</v>
      </c>
      <c r="TDU53" s="762">
        <f t="shared" ref="TDU53:TDU54" si="6819">TDS53*(1+3.5%)</f>
        <v>2.736866616241097E+106</v>
      </c>
      <c r="TDW53" s="762">
        <f t="shared" ref="TDW53:TDW54" si="6820">TDU53*(1+3.5%)</f>
        <v>2.8326569478095351E+106</v>
      </c>
      <c r="TDY53" s="762">
        <f t="shared" ref="TDY53:TDY54" si="6821">TDW53*(1+3.5%)</f>
        <v>2.9317999409828685E+106</v>
      </c>
      <c r="TEA53" s="762">
        <f t="shared" ref="TEA53:TEA54" si="6822">TDY53*(1+3.5%)</f>
        <v>3.0344129389172684E+106</v>
      </c>
      <c r="TEC53" s="762">
        <f t="shared" ref="TEC53:TEC54" si="6823">TEA53*(1+3.5%)</f>
        <v>3.1406173917793726E+106</v>
      </c>
      <c r="TEE53" s="762">
        <f t="shared" ref="TEE53:TEE54" si="6824">TEC53*(1+3.5%)</f>
        <v>3.2505390004916503E+106</v>
      </c>
      <c r="TEG53" s="762">
        <f t="shared" ref="TEG53:TEG54" si="6825">TEE53*(1+3.5%)</f>
        <v>3.3643078655088577E+106</v>
      </c>
      <c r="TEI53" s="762">
        <f t="shared" ref="TEI53:TEI54" si="6826">TEG53*(1+3.5%)</f>
        <v>3.4820586408016676E+106</v>
      </c>
      <c r="TEK53" s="762">
        <f t="shared" ref="TEK53:TEK54" si="6827">TEI53*(1+3.5%)</f>
        <v>3.6039306932297257E+106</v>
      </c>
      <c r="TEM53" s="762">
        <f t="shared" ref="TEM53:TEM54" si="6828">TEK53*(1+3.5%)</f>
        <v>3.7300682674927656E+106</v>
      </c>
      <c r="TEO53" s="762">
        <f t="shared" ref="TEO53:TEO54" si="6829">TEM53*(1+3.5%)</f>
        <v>3.860620656855012E+106</v>
      </c>
      <c r="TEQ53" s="762">
        <f t="shared" ref="TEQ53:TEQ54" si="6830">TEO53*(1+3.5%)</f>
        <v>3.9957423798449373E+106</v>
      </c>
      <c r="TES53" s="762">
        <f t="shared" ref="TES53:TES54" si="6831">TEQ53*(1+3.5%)</f>
        <v>4.1355933631395099E+106</v>
      </c>
      <c r="TEU53" s="762">
        <f t="shared" ref="TEU53:TEU54" si="6832">TES53*(1+3.5%)</f>
        <v>4.2803391308493927E+106</v>
      </c>
      <c r="TEW53" s="762">
        <f t="shared" ref="TEW53:TEW54" si="6833">TEU53*(1+3.5%)</f>
        <v>4.4301510004291211E+106</v>
      </c>
      <c r="TEY53" s="762">
        <f t="shared" ref="TEY53:TEY54" si="6834">TEW53*(1+3.5%)</f>
        <v>4.5852062854441396E+106</v>
      </c>
      <c r="TFA53" s="762">
        <f t="shared" ref="TFA53:TFA54" si="6835">TEY53*(1+3.5%)</f>
        <v>4.7456885054346845E+106</v>
      </c>
      <c r="TFC53" s="762">
        <f t="shared" ref="TFC53:TFC54" si="6836">TFA53*(1+3.5%)</f>
        <v>4.911787603124898E+106</v>
      </c>
      <c r="TFE53" s="762">
        <f t="shared" ref="TFE53:TFE54" si="6837">TFC53*(1+3.5%)</f>
        <v>5.0837001692342689E+106</v>
      </c>
      <c r="TFG53" s="762">
        <f t="shared" ref="TFG53:TFG54" si="6838">TFE53*(1+3.5%)</f>
        <v>5.2616296751574676E+106</v>
      </c>
      <c r="TFI53" s="762">
        <f t="shared" ref="TFI53:TFI54" si="6839">TFG53*(1+3.5%)</f>
        <v>5.4457867137879789E+106</v>
      </c>
      <c r="TFK53" s="762">
        <f t="shared" ref="TFK53:TFK54" si="6840">TFI53*(1+3.5%)</f>
        <v>5.6363892487705579E+106</v>
      </c>
      <c r="TFM53" s="762">
        <f t="shared" ref="TFM53:TFM54" si="6841">TFK53*(1+3.5%)</f>
        <v>5.8336628724775269E+106</v>
      </c>
      <c r="TFO53" s="762">
        <f t="shared" ref="TFO53:TFO54" si="6842">TFM53*(1+3.5%)</f>
        <v>6.0378410730142402E+106</v>
      </c>
      <c r="TFQ53" s="762">
        <f t="shared" ref="TFQ53:TFQ54" si="6843">TFO53*(1+3.5%)</f>
        <v>6.2491655105697381E+106</v>
      </c>
      <c r="TFS53" s="762">
        <f t="shared" ref="TFS53:TFS54" si="6844">TFQ53*(1+3.5%)</f>
        <v>6.467886303439678E+106</v>
      </c>
      <c r="TFU53" s="762">
        <f t="shared" ref="TFU53:TFU54" si="6845">TFS53*(1+3.5%)</f>
        <v>6.6942623240600664E+106</v>
      </c>
      <c r="TFW53" s="762">
        <f t="shared" ref="TFW53:TFW54" si="6846">TFU53*(1+3.5%)</f>
        <v>6.9285615054021684E+106</v>
      </c>
      <c r="TFY53" s="762">
        <f t="shared" ref="TFY53:TFY54" si="6847">TFW53*(1+3.5%)</f>
        <v>7.1710611580912438E+106</v>
      </c>
      <c r="TGA53" s="762">
        <f t="shared" ref="TGA53:TGA54" si="6848">TFY53*(1+3.5%)</f>
        <v>7.422048298624436E+106</v>
      </c>
      <c r="TGC53" s="762">
        <f t="shared" ref="TGC53:TGC54" si="6849">TGA53*(1+3.5%)</f>
        <v>7.6818199890762907E+106</v>
      </c>
      <c r="TGE53" s="762">
        <f t="shared" ref="TGE53:TGE54" si="6850">TGC53*(1+3.5%)</f>
        <v>7.9506836886939602E+106</v>
      </c>
      <c r="TGG53" s="762">
        <f t="shared" ref="TGG53:TGG54" si="6851">TGE53*(1+3.5%)</f>
        <v>8.2289576177982484E+106</v>
      </c>
      <c r="TGI53" s="762">
        <f t="shared" ref="TGI53:TGI54" si="6852">TGG53*(1+3.5%)</f>
        <v>8.5169711344211858E+106</v>
      </c>
      <c r="TGK53" s="762">
        <f t="shared" ref="TGK53:TGK54" si="6853">TGI53*(1+3.5%)</f>
        <v>8.8150651241259268E+106</v>
      </c>
      <c r="TGM53" s="762">
        <f t="shared" ref="TGM53:TGM54" si="6854">TGK53*(1+3.5%)</f>
        <v>9.1235924034703333E+106</v>
      </c>
      <c r="TGO53" s="762">
        <f t="shared" ref="TGO53:TGO54" si="6855">TGM53*(1+3.5%)</f>
        <v>9.4429181375917944E+106</v>
      </c>
      <c r="TGQ53" s="762">
        <f t="shared" ref="TGQ53:TGQ54" si="6856">TGO53*(1+3.5%)</f>
        <v>9.7734202724075064E+106</v>
      </c>
      <c r="TGS53" s="762">
        <f t="shared" ref="TGS53:TGS54" si="6857">TGQ53*(1+3.5%)</f>
        <v>1.0115489981941768E+107</v>
      </c>
      <c r="TGU53" s="762">
        <f t="shared" ref="TGU53:TGU54" si="6858">TGS53*(1+3.5%)</f>
        <v>1.0469532131309729E+107</v>
      </c>
      <c r="TGW53" s="762">
        <f t="shared" ref="TGW53:TGW54" si="6859">TGU53*(1+3.5%)</f>
        <v>1.0835965755905569E+107</v>
      </c>
      <c r="TGY53" s="762">
        <f t="shared" ref="TGY53:TGY54" si="6860">TGW53*(1+3.5%)</f>
        <v>1.1215224557362263E+107</v>
      </c>
      <c r="THA53" s="762">
        <f t="shared" ref="THA53:THA54" si="6861">TGY53*(1+3.5%)</f>
        <v>1.1607757416869941E+107</v>
      </c>
      <c r="THC53" s="762">
        <f t="shared" ref="THC53:THC54" si="6862">THA53*(1+3.5%)</f>
        <v>1.2014028926460388E+107</v>
      </c>
      <c r="THE53" s="762">
        <f t="shared" ref="THE53:THE54" si="6863">THC53*(1+3.5%)</f>
        <v>1.2434519938886501E+107</v>
      </c>
      <c r="THG53" s="762">
        <f t="shared" ref="THG53:THG54" si="6864">THE53*(1+3.5%)</f>
        <v>1.2869728136747528E+107</v>
      </c>
      <c r="THI53" s="762">
        <f t="shared" ref="THI53:THI54" si="6865">THG53*(1+3.5%)</f>
        <v>1.332016862153369E+107</v>
      </c>
      <c r="THK53" s="762">
        <f t="shared" ref="THK53:THK54" si="6866">THI53*(1+3.5%)</f>
        <v>1.3786374523287368E+107</v>
      </c>
      <c r="THM53" s="762">
        <f t="shared" ref="THM53:THM54" si="6867">THK53*(1+3.5%)</f>
        <v>1.4268897631602425E+107</v>
      </c>
      <c r="THO53" s="762">
        <f t="shared" ref="THO53:THO54" si="6868">THM53*(1+3.5%)</f>
        <v>1.4768309048708509E+107</v>
      </c>
      <c r="THQ53" s="762">
        <f t="shared" ref="THQ53:THQ54" si="6869">THO53*(1+3.5%)</f>
        <v>1.5285199865413305E+107</v>
      </c>
      <c r="THS53" s="762">
        <f t="shared" ref="THS53:THS54" si="6870">THQ53*(1+3.5%)</f>
        <v>1.5820181860702771E+107</v>
      </c>
      <c r="THU53" s="762">
        <f t="shared" ref="THU53:THU54" si="6871">THS53*(1+3.5%)</f>
        <v>1.6373888225827367E+107</v>
      </c>
      <c r="THW53" s="762">
        <f t="shared" ref="THW53:THW54" si="6872">THU53*(1+3.5%)</f>
        <v>1.6946974313731323E+107</v>
      </c>
      <c r="THY53" s="762">
        <f t="shared" ref="THY53:THY54" si="6873">THW53*(1+3.5%)</f>
        <v>1.7540118414711917E+107</v>
      </c>
      <c r="TIA53" s="762">
        <f t="shared" ref="TIA53:TIA54" si="6874">THY53*(1+3.5%)</f>
        <v>1.8154022559226832E+107</v>
      </c>
      <c r="TIC53" s="762">
        <f t="shared" ref="TIC53:TIC54" si="6875">TIA53*(1+3.5%)</f>
        <v>1.8789413348799768E+107</v>
      </c>
      <c r="TIE53" s="762">
        <f t="shared" ref="TIE53:TIE54" si="6876">TIC53*(1+3.5%)</f>
        <v>1.9447042816007758E+107</v>
      </c>
      <c r="TIG53" s="762">
        <f t="shared" ref="TIG53:TIG54" si="6877">TIE53*(1+3.5%)</f>
        <v>2.0127689314568028E+107</v>
      </c>
      <c r="TII53" s="762">
        <f t="shared" ref="TII53:TII54" si="6878">TIG53*(1+3.5%)</f>
        <v>2.0832158440577908E+107</v>
      </c>
      <c r="TIK53" s="762">
        <f t="shared" ref="TIK53:TIK54" si="6879">TII53*(1+3.5%)</f>
        <v>2.1561283985998133E+107</v>
      </c>
      <c r="TIM53" s="762">
        <f t="shared" ref="TIM53:TIM54" si="6880">TIK53*(1+3.5%)</f>
        <v>2.2315928925508065E+107</v>
      </c>
      <c r="TIO53" s="762">
        <f t="shared" ref="TIO53:TIO54" si="6881">TIM53*(1+3.5%)</f>
        <v>2.3096986437900847E+107</v>
      </c>
      <c r="TIQ53" s="762">
        <f t="shared" ref="TIQ53:TIQ54" si="6882">TIO53*(1+3.5%)</f>
        <v>2.3905380963227374E+107</v>
      </c>
      <c r="TIS53" s="762">
        <f t="shared" ref="TIS53:TIS54" si="6883">TIQ53*(1+3.5%)</f>
        <v>2.4742069296940331E+107</v>
      </c>
      <c r="TIU53" s="762">
        <f t="shared" ref="TIU53:TIU54" si="6884">TIS53*(1+3.5%)</f>
        <v>2.560804172233324E+107</v>
      </c>
      <c r="TIW53" s="762">
        <f t="shared" ref="TIW53:TIW54" si="6885">TIU53*(1+3.5%)</f>
        <v>2.6504323182614902E+107</v>
      </c>
      <c r="TIY53" s="762">
        <f t="shared" ref="TIY53:TIY54" si="6886">TIW53*(1+3.5%)</f>
        <v>2.7431974494006421E+107</v>
      </c>
      <c r="TJA53" s="762">
        <f t="shared" ref="TJA53:TJA54" si="6887">TIY53*(1+3.5%)</f>
        <v>2.8392093601296644E+107</v>
      </c>
      <c r="TJC53" s="762">
        <f t="shared" ref="TJC53:TJC54" si="6888">TJA53*(1+3.5%)</f>
        <v>2.9385816877342028E+107</v>
      </c>
      <c r="TJE53" s="762">
        <f t="shared" ref="TJE53:TJE54" si="6889">TJC53*(1+3.5%)</f>
        <v>3.0414320468048994E+107</v>
      </c>
      <c r="TJG53" s="762">
        <f t="shared" ref="TJG53:TJG54" si="6890">TJE53*(1+3.5%)</f>
        <v>3.1478821684430709E+107</v>
      </c>
      <c r="TJI53" s="762">
        <f t="shared" ref="TJI53:TJI54" si="6891">TJG53*(1+3.5%)</f>
        <v>3.2580580443385779E+107</v>
      </c>
      <c r="TJK53" s="762">
        <f t="shared" ref="TJK53:TJK54" si="6892">TJI53*(1+3.5%)</f>
        <v>3.3720900758904279E+107</v>
      </c>
      <c r="TJM53" s="762">
        <f t="shared" ref="TJM53:TJM54" si="6893">TJK53*(1+3.5%)</f>
        <v>3.4901132285465926E+107</v>
      </c>
      <c r="TJO53" s="762">
        <f t="shared" ref="TJO53:TJO54" si="6894">TJM53*(1+3.5%)</f>
        <v>3.612267191545723E+107</v>
      </c>
      <c r="TJQ53" s="762">
        <f t="shared" ref="TJQ53:TJQ54" si="6895">TJO53*(1+3.5%)</f>
        <v>3.7386965432498231E+107</v>
      </c>
      <c r="TJS53" s="762">
        <f t="shared" ref="TJS53:TJS54" si="6896">TJQ53*(1+3.5%)</f>
        <v>3.8695509222635669E+107</v>
      </c>
      <c r="TJU53" s="762">
        <f t="shared" ref="TJU53:TJU54" si="6897">TJS53*(1+3.5%)</f>
        <v>4.0049852045427917E+107</v>
      </c>
      <c r="TJW53" s="762">
        <f t="shared" ref="TJW53:TJW54" si="6898">TJU53*(1+3.5%)</f>
        <v>4.1451596867017892E+107</v>
      </c>
      <c r="TJY53" s="762">
        <f t="shared" ref="TJY53:TJY54" si="6899">TJW53*(1+3.5%)</f>
        <v>4.2902402757363512E+107</v>
      </c>
      <c r="TKA53" s="762">
        <f t="shared" ref="TKA53:TKA54" si="6900">TJY53*(1+3.5%)</f>
        <v>4.4403986853871229E+107</v>
      </c>
      <c r="TKC53" s="762">
        <f t="shared" ref="TKC53:TKC54" si="6901">TKA53*(1+3.5%)</f>
        <v>4.5958126393756719E+107</v>
      </c>
      <c r="TKE53" s="762">
        <f t="shared" ref="TKE53:TKE54" si="6902">TKC53*(1+3.5%)</f>
        <v>4.7566660817538203E+107</v>
      </c>
      <c r="TKG53" s="762">
        <f t="shared" ref="TKG53:TKG54" si="6903">TKE53*(1+3.5%)</f>
        <v>4.9231493946152037E+107</v>
      </c>
      <c r="TKI53" s="762">
        <f t="shared" ref="TKI53:TKI54" si="6904">TKG53*(1+3.5%)</f>
        <v>5.0954596234267355E+107</v>
      </c>
      <c r="TKK53" s="762">
        <f t="shared" ref="TKK53:TKK54" si="6905">TKI53*(1+3.5%)</f>
        <v>5.273800710246671E+107</v>
      </c>
      <c r="TKM53" s="762">
        <f t="shared" ref="TKM53:TKM54" si="6906">TKK53*(1+3.5%)</f>
        <v>5.458383735105304E+107</v>
      </c>
      <c r="TKO53" s="762">
        <f t="shared" ref="TKO53:TKO54" si="6907">TKM53*(1+3.5%)</f>
        <v>5.649427165833989E+107</v>
      </c>
      <c r="TKQ53" s="762">
        <f t="shared" ref="TKQ53:TKQ54" si="6908">TKO53*(1+3.5%)</f>
        <v>5.8471571166381783E+107</v>
      </c>
      <c r="TKS53" s="762">
        <f t="shared" ref="TKS53:TKS54" si="6909">TKQ53*(1+3.5%)</f>
        <v>6.0518076157205137E+107</v>
      </c>
      <c r="TKU53" s="762">
        <f t="shared" ref="TKU53:TKU54" si="6910">TKS53*(1+3.5%)</f>
        <v>6.2636208822707309E+107</v>
      </c>
      <c r="TKW53" s="762">
        <f t="shared" ref="TKW53:TKW54" si="6911">TKU53*(1+3.5%)</f>
        <v>6.482847613150206E+107</v>
      </c>
      <c r="TKY53" s="762">
        <f t="shared" ref="TKY53:TKY54" si="6912">TKW53*(1+3.5%)</f>
        <v>6.7097472796104624E+107</v>
      </c>
      <c r="TLA53" s="762">
        <f t="shared" ref="TLA53:TLA54" si="6913">TKY53*(1+3.5%)</f>
        <v>6.9445884343968274E+107</v>
      </c>
      <c r="TLC53" s="762">
        <f t="shared" ref="TLC53:TLC54" si="6914">TLA53*(1+3.5%)</f>
        <v>7.1876490296007157E+107</v>
      </c>
      <c r="TLE53" s="762">
        <f t="shared" ref="TLE53:TLE54" si="6915">TLC53*(1+3.5%)</f>
        <v>7.4392167456367398E+107</v>
      </c>
      <c r="TLG53" s="762">
        <f t="shared" ref="TLG53:TLG54" si="6916">TLE53*(1+3.5%)</f>
        <v>7.6995893317340248E+107</v>
      </c>
      <c r="TLI53" s="762">
        <f t="shared" ref="TLI53:TLI54" si="6917">TLG53*(1+3.5%)</f>
        <v>7.9690749583447148E+107</v>
      </c>
      <c r="TLK53" s="762">
        <f t="shared" ref="TLK53:TLK54" si="6918">TLI53*(1+3.5%)</f>
        <v>8.2479925818867793E+107</v>
      </c>
      <c r="TLM53" s="762">
        <f t="shared" ref="TLM53:TLM54" si="6919">TLK53*(1+3.5%)</f>
        <v>8.5366723222528154E+107</v>
      </c>
      <c r="TLO53" s="762">
        <f t="shared" ref="TLO53:TLO54" si="6920">TLM53*(1+3.5%)</f>
        <v>8.8354558535316633E+107</v>
      </c>
      <c r="TLQ53" s="762">
        <f t="shared" ref="TLQ53:TLQ54" si="6921">TLO53*(1+3.5%)</f>
        <v>9.1446968084052705E+107</v>
      </c>
      <c r="TLS53" s="762">
        <f t="shared" ref="TLS53:TLS54" si="6922">TLQ53*(1+3.5%)</f>
        <v>9.4647611966994542E+107</v>
      </c>
      <c r="TLU53" s="762">
        <f t="shared" ref="TLU53:TLU54" si="6923">TLS53*(1+3.5%)</f>
        <v>9.7960278385839337E+107</v>
      </c>
      <c r="TLW53" s="762">
        <f t="shared" ref="TLW53:TLW54" si="6924">TLU53*(1+3.5%)</f>
        <v>1.0138888812934371E+108</v>
      </c>
      <c r="TLY53" s="762">
        <f t="shared" ref="TLY53:TLY54" si="6925">TLW53*(1+3.5%)</f>
        <v>1.0493749921387073E+108</v>
      </c>
      <c r="TMA53" s="762">
        <f t="shared" ref="TMA53:TMA54" si="6926">TLY53*(1+3.5%)</f>
        <v>1.086103116863562E+108</v>
      </c>
      <c r="TMC53" s="762">
        <f t="shared" ref="TMC53:TMC54" si="6927">TMA53*(1+3.5%)</f>
        <v>1.1241167259537866E+108</v>
      </c>
      <c r="TME53" s="762">
        <f t="shared" ref="TME53:TME54" si="6928">TMC53*(1+3.5%)</f>
        <v>1.163460811362169E+108</v>
      </c>
      <c r="TMG53" s="762">
        <f t="shared" ref="TMG53:TMG54" si="6929">TME53*(1+3.5%)</f>
        <v>1.2041819397598449E+108</v>
      </c>
      <c r="TMI53" s="762">
        <f t="shared" ref="TMI53:TMI54" si="6930">TMG53*(1+3.5%)</f>
        <v>1.2463283076514393E+108</v>
      </c>
      <c r="TMK53" s="762">
        <f t="shared" ref="TMK53:TMK54" si="6931">TMI53*(1+3.5%)</f>
        <v>1.2899497984192395E+108</v>
      </c>
      <c r="TMM53" s="762">
        <f t="shared" ref="TMM53:TMM54" si="6932">TMK53*(1+3.5%)</f>
        <v>1.3350980413639128E+108</v>
      </c>
      <c r="TMO53" s="762">
        <f t="shared" ref="TMO53:TMO54" si="6933">TMM53*(1+3.5%)</f>
        <v>1.3818264728116496E+108</v>
      </c>
      <c r="TMQ53" s="762">
        <f t="shared" ref="TMQ53:TMQ54" si="6934">TMO53*(1+3.5%)</f>
        <v>1.4301903993600573E+108</v>
      </c>
      <c r="TMS53" s="762">
        <f t="shared" ref="TMS53:TMS54" si="6935">TMQ53*(1+3.5%)</f>
        <v>1.4802470633376591E+108</v>
      </c>
      <c r="TMU53" s="762">
        <f t="shared" ref="TMU53:TMU54" si="6936">TMS53*(1+3.5%)</f>
        <v>1.5320557105544771E+108</v>
      </c>
      <c r="TMW53" s="762">
        <f t="shared" ref="TMW53:TMW54" si="6937">TMU53*(1+3.5%)</f>
        <v>1.5856776604238838E+108</v>
      </c>
      <c r="TMY53" s="762">
        <f t="shared" ref="TMY53:TMY54" si="6938">TMW53*(1+3.5%)</f>
        <v>1.6411763785387194E+108</v>
      </c>
      <c r="TNA53" s="762">
        <f t="shared" ref="TNA53:TNA54" si="6939">TMY53*(1+3.5%)</f>
        <v>1.6986175517875745E+108</v>
      </c>
      <c r="TNC53" s="762">
        <f t="shared" ref="TNC53:TNC54" si="6940">TNA53*(1+3.5%)</f>
        <v>1.7580691661001396E+108</v>
      </c>
      <c r="TNE53" s="762">
        <f t="shared" ref="TNE53:TNE54" si="6941">TNC53*(1+3.5%)</f>
        <v>1.8196015869136444E+108</v>
      </c>
      <c r="TNG53" s="762">
        <f t="shared" ref="TNG53:TNG54" si="6942">TNE53*(1+3.5%)</f>
        <v>1.8832876424556218E+108</v>
      </c>
      <c r="TNI53" s="762">
        <f t="shared" ref="TNI53:TNI54" si="6943">TNG53*(1+3.5%)</f>
        <v>1.9492027099415685E+108</v>
      </c>
      <c r="TNK53" s="762">
        <f t="shared" ref="TNK53:TNK54" si="6944">TNI53*(1+3.5%)</f>
        <v>2.0174248047895231E+108</v>
      </c>
      <c r="TNM53" s="762">
        <f t="shared" ref="TNM53:TNM54" si="6945">TNK53*(1+3.5%)</f>
        <v>2.0880346729571562E+108</v>
      </c>
      <c r="TNO53" s="762">
        <f t="shared" ref="TNO53:TNO54" si="6946">TNM53*(1+3.5%)</f>
        <v>2.1611158865106565E+108</v>
      </c>
      <c r="TNQ53" s="762">
        <f t="shared" ref="TNQ53:TNQ54" si="6947">TNO53*(1+3.5%)</f>
        <v>2.2367549425385292E+108</v>
      </c>
      <c r="TNS53" s="762">
        <f t="shared" ref="TNS53:TNS54" si="6948">TNQ53*(1+3.5%)</f>
        <v>2.3150413655273776E+108</v>
      </c>
      <c r="TNU53" s="762">
        <f t="shared" ref="TNU53:TNU54" si="6949">TNS53*(1+3.5%)</f>
        <v>2.3960678133208355E+108</v>
      </c>
      <c r="TNW53" s="762">
        <f t="shared" ref="TNW53:TNW54" si="6950">TNU53*(1+3.5%)</f>
        <v>2.4799301867870643E+108</v>
      </c>
      <c r="TNY53" s="762">
        <f t="shared" ref="TNY53:TNY54" si="6951">TNW53*(1+3.5%)</f>
        <v>2.5667277433246111E+108</v>
      </c>
      <c r="TOA53" s="762">
        <f t="shared" ref="TOA53:TOA54" si="6952">TNY53*(1+3.5%)</f>
        <v>2.6565632143409722E+108</v>
      </c>
      <c r="TOC53" s="762">
        <f t="shared" ref="TOC53:TOC54" si="6953">TOA53*(1+3.5%)</f>
        <v>2.749542926842906E+108</v>
      </c>
      <c r="TOE53" s="762">
        <f t="shared" ref="TOE53:TOE54" si="6954">TOC53*(1+3.5%)</f>
        <v>2.8457769292824075E+108</v>
      </c>
      <c r="TOG53" s="762">
        <f t="shared" ref="TOG53:TOG54" si="6955">TOE53*(1+3.5%)</f>
        <v>2.9453791218072917E+108</v>
      </c>
      <c r="TOI53" s="762">
        <f t="shared" ref="TOI53:TOI54" si="6956">TOG53*(1+3.5%)</f>
        <v>3.0484673910705466E+108</v>
      </c>
      <c r="TOK53" s="762">
        <f t="shared" ref="TOK53:TOK54" si="6957">TOI53*(1+3.5%)</f>
        <v>3.1551637497580152E+108</v>
      </c>
      <c r="TOM53" s="762">
        <f t="shared" ref="TOM53:TOM54" si="6958">TOK53*(1+3.5%)</f>
        <v>3.2655944809995455E+108</v>
      </c>
      <c r="TOO53" s="762">
        <f t="shared" ref="TOO53:TOO54" si="6959">TOM53*(1+3.5%)</f>
        <v>3.3798902878345291E+108</v>
      </c>
      <c r="TOQ53" s="762">
        <f t="shared" ref="TOQ53:TOQ54" si="6960">TOO53*(1+3.5%)</f>
        <v>3.4981864479087376E+108</v>
      </c>
      <c r="TOS53" s="762">
        <f t="shared" ref="TOS53:TOS54" si="6961">TOQ53*(1+3.5%)</f>
        <v>3.6206229735855432E+108</v>
      </c>
      <c r="TOU53" s="762">
        <f t="shared" ref="TOU53:TOU54" si="6962">TOS53*(1+3.5%)</f>
        <v>3.7473447776610371E+108</v>
      </c>
      <c r="TOW53" s="762">
        <f t="shared" ref="TOW53:TOW54" si="6963">TOU53*(1+3.5%)</f>
        <v>3.8785018448791732E+108</v>
      </c>
      <c r="TOY53" s="762">
        <f t="shared" ref="TOY53:TOY54" si="6964">TOW53*(1+3.5%)</f>
        <v>4.0142494094499439E+108</v>
      </c>
      <c r="TPA53" s="762">
        <f t="shared" ref="TPA53:TPA54" si="6965">TOY53*(1+3.5%)</f>
        <v>4.1547481387806916E+108</v>
      </c>
      <c r="TPC53" s="762">
        <f t="shared" ref="TPC53:TPC54" si="6966">TPA53*(1+3.5%)</f>
        <v>4.3001643236380157E+108</v>
      </c>
      <c r="TPE53" s="762">
        <f t="shared" ref="TPE53:TPE54" si="6967">TPC53*(1+3.5%)</f>
        <v>4.4506700749653459E+108</v>
      </c>
      <c r="TPG53" s="762">
        <f t="shared" ref="TPG53:TPG54" si="6968">TPE53*(1+3.5%)</f>
        <v>4.6064435275891329E+108</v>
      </c>
      <c r="TPI53" s="762">
        <f t="shared" ref="TPI53:TPI54" si="6969">TPG53*(1+3.5%)</f>
        <v>4.7676690510547523E+108</v>
      </c>
      <c r="TPK53" s="762">
        <f t="shared" ref="TPK53:TPK54" si="6970">TPI53*(1+3.5%)</f>
        <v>4.9345374678416679E+108</v>
      </c>
      <c r="TPM53" s="762">
        <f t="shared" ref="TPM53:TPM54" si="6971">TPK53*(1+3.5%)</f>
        <v>5.1072462792161257E+108</v>
      </c>
      <c r="TPO53" s="762">
        <f t="shared" ref="TPO53:TPO54" si="6972">TPM53*(1+3.5%)</f>
        <v>5.2859998989886899E+108</v>
      </c>
      <c r="TPQ53" s="762">
        <f t="shared" ref="TPQ53:TPQ54" si="6973">TPO53*(1+3.5%)</f>
        <v>5.471009895453294E+108</v>
      </c>
      <c r="TPS53" s="762">
        <f t="shared" ref="TPS53:TPS54" si="6974">TPQ53*(1+3.5%)</f>
        <v>5.6624952417941587E+108</v>
      </c>
      <c r="TPU53" s="762">
        <f t="shared" ref="TPU53:TPU54" si="6975">TPS53*(1+3.5%)</f>
        <v>5.8606825752569538E+108</v>
      </c>
      <c r="TPW53" s="762">
        <f t="shared" ref="TPW53:TPW54" si="6976">TPU53*(1+3.5%)</f>
        <v>6.0658064653909463E+108</v>
      </c>
      <c r="TPY53" s="762">
        <f t="shared" ref="TPY53:TPY54" si="6977">TPW53*(1+3.5%)</f>
        <v>6.2781096916796285E+108</v>
      </c>
      <c r="TQA53" s="762">
        <f t="shared" ref="TQA53:TQA54" si="6978">TPY53*(1+3.5%)</f>
        <v>6.4978435308884147E+108</v>
      </c>
      <c r="TQC53" s="762">
        <f t="shared" ref="TQC53:TQC54" si="6979">TQA53*(1+3.5%)</f>
        <v>6.7252680544695091E+108</v>
      </c>
      <c r="TQE53" s="762">
        <f t="shared" ref="TQE53:TQE54" si="6980">TQC53*(1+3.5%)</f>
        <v>6.9606524363759411E+108</v>
      </c>
      <c r="TQG53" s="762">
        <f t="shared" ref="TQG53:TQG54" si="6981">TQE53*(1+3.5%)</f>
        <v>7.204275271649098E+108</v>
      </c>
      <c r="TQI53" s="762">
        <f t="shared" ref="TQI53:TQI54" si="6982">TQG53*(1+3.5%)</f>
        <v>7.4564249061568158E+108</v>
      </c>
      <c r="TQK53" s="762">
        <f t="shared" ref="TQK53:TQK54" si="6983">TQI53*(1+3.5%)</f>
        <v>7.7173997778723035E+108</v>
      </c>
      <c r="TQM53" s="762">
        <f t="shared" ref="TQM53:TQM54" si="6984">TQK53*(1+3.5%)</f>
        <v>7.9875087700978333E+108</v>
      </c>
      <c r="TQO53" s="762">
        <f t="shared" ref="TQO53:TQO54" si="6985">TQM53*(1+3.5%)</f>
        <v>8.2670715770512573E+108</v>
      </c>
      <c r="TQQ53" s="762">
        <f t="shared" ref="TQQ53:TQQ54" si="6986">TQO53*(1+3.5%)</f>
        <v>8.5564190822480503E+108</v>
      </c>
      <c r="TQS53" s="762">
        <f t="shared" ref="TQS53:TQS54" si="6987">TQQ53*(1+3.5%)</f>
        <v>8.8558937501267311E+108</v>
      </c>
      <c r="TQU53" s="762">
        <f t="shared" ref="TQU53:TQU54" si="6988">TQS53*(1+3.5%)</f>
        <v>9.1658500313811659E+108</v>
      </c>
      <c r="TQW53" s="762">
        <f t="shared" ref="TQW53:TQW54" si="6989">TQU53*(1+3.5%)</f>
        <v>9.4866547824795059E+108</v>
      </c>
      <c r="TQY53" s="762">
        <f t="shared" ref="TQY53:TQY54" si="6990">TQW53*(1+3.5%)</f>
        <v>9.8186876998662889E+108</v>
      </c>
      <c r="TRA53" s="762">
        <f t="shared" ref="TRA53:TRA54" si="6991">TQY53*(1+3.5%)</f>
        <v>1.0162341769361609E+109</v>
      </c>
      <c r="TRC53" s="762">
        <f t="shared" ref="TRC53:TRC54" si="6992">TRA53*(1+3.5%)</f>
        <v>1.0518023731289265E+109</v>
      </c>
      <c r="TRE53" s="762">
        <f t="shared" ref="TRE53:TRE54" si="6993">TRC53*(1+3.5%)</f>
        <v>1.0886154561884389E+109</v>
      </c>
      <c r="TRG53" s="762">
        <f t="shared" ref="TRG53:TRG54" si="6994">TRE53*(1+3.5%)</f>
        <v>1.1267169971550342E+109</v>
      </c>
      <c r="TRI53" s="762">
        <f t="shared" ref="TRI53:TRI54" si="6995">TRG53*(1+3.5%)</f>
        <v>1.1661520920554604E+109</v>
      </c>
      <c r="TRK53" s="762">
        <f t="shared" ref="TRK53:TRK54" si="6996">TRI53*(1+3.5%)</f>
        <v>1.2069674152774013E+109</v>
      </c>
      <c r="TRM53" s="762">
        <f t="shared" ref="TRM53:TRM54" si="6997">TRK53*(1+3.5%)</f>
        <v>1.2492112748121104E+109</v>
      </c>
      <c r="TRO53" s="762">
        <f t="shared" ref="TRO53:TRO54" si="6998">TRM53*(1+3.5%)</f>
        <v>1.2929336694305341E+109</v>
      </c>
      <c r="TRQ53" s="762">
        <f t="shared" ref="TRQ53:TRQ54" si="6999">TRO53*(1+3.5%)</f>
        <v>1.3381863478606027E+109</v>
      </c>
      <c r="TRS53" s="762">
        <f t="shared" ref="TRS53:TRS54" si="7000">TRQ53*(1+3.5%)</f>
        <v>1.3850228700357236E+109</v>
      </c>
      <c r="TRU53" s="762">
        <f t="shared" ref="TRU53:TRU54" si="7001">TRS53*(1+3.5%)</f>
        <v>1.4334986704869738E+109</v>
      </c>
      <c r="TRW53" s="762">
        <f t="shared" ref="TRW53:TRW54" si="7002">TRU53*(1+3.5%)</f>
        <v>1.4836711239540179E+109</v>
      </c>
      <c r="TRY53" s="762">
        <f t="shared" ref="TRY53:TRY54" si="7003">TRW53*(1+3.5%)</f>
        <v>1.5355996132924084E+109</v>
      </c>
      <c r="TSA53" s="762">
        <f t="shared" ref="TSA53:TSA54" si="7004">TRY53*(1+3.5%)</f>
        <v>1.5893455997576425E+109</v>
      </c>
      <c r="TSC53" s="762">
        <f t="shared" ref="TSC53:TSC54" si="7005">TSA53*(1+3.5%)</f>
        <v>1.6449726957491598E+109</v>
      </c>
      <c r="TSE53" s="762">
        <f t="shared" ref="TSE53:TSE54" si="7006">TSC53*(1+3.5%)</f>
        <v>1.7025467401003802E+109</v>
      </c>
      <c r="TSG53" s="762">
        <f t="shared" ref="TSG53:TSG54" si="7007">TSE53*(1+3.5%)</f>
        <v>1.7621358760038933E+109</v>
      </c>
      <c r="TSI53" s="762">
        <f t="shared" ref="TSI53:TSI54" si="7008">TSG53*(1+3.5%)</f>
        <v>1.8238106316640296E+109</v>
      </c>
      <c r="TSK53" s="762">
        <f t="shared" ref="TSK53:TSK54" si="7009">TSI53*(1+3.5%)</f>
        <v>1.8876440037722702E+109</v>
      </c>
      <c r="TSM53" s="762">
        <f t="shared" ref="TSM53:TSM54" si="7010">TSK53*(1+3.5%)</f>
        <v>1.9537115439042994E+109</v>
      </c>
      <c r="TSO53" s="762">
        <f t="shared" ref="TSO53:TSO54" si="7011">TSM53*(1+3.5%)</f>
        <v>2.0220914479409498E+109</v>
      </c>
      <c r="TSQ53" s="762">
        <f t="shared" ref="TSQ53:TSQ54" si="7012">TSO53*(1+3.5%)</f>
        <v>2.092864648618883E+109</v>
      </c>
      <c r="TSS53" s="762">
        <f t="shared" ref="TSS53:TSS54" si="7013">TSQ53*(1+3.5%)</f>
        <v>2.1661149113205438E+109</v>
      </c>
      <c r="TSU53" s="762">
        <f t="shared" ref="TSU53:TSU54" si="7014">TSS53*(1+3.5%)</f>
        <v>2.2419289332167627E+109</v>
      </c>
      <c r="TSW53" s="762">
        <f t="shared" ref="TSW53:TSW54" si="7015">TSU53*(1+3.5%)</f>
        <v>2.3203964458793491E+109</v>
      </c>
      <c r="TSY53" s="762">
        <f t="shared" ref="TSY53:TSY54" si="7016">TSW53*(1+3.5%)</f>
        <v>2.4016103214851263E+109</v>
      </c>
      <c r="TTA53" s="762">
        <f t="shared" ref="TTA53:TTA54" si="7017">TSY53*(1+3.5%)</f>
        <v>2.4856666827371057E+109</v>
      </c>
      <c r="TTC53" s="762">
        <f t="shared" ref="TTC53:TTC54" si="7018">TTA53*(1+3.5%)</f>
        <v>2.5726650166329041E+109</v>
      </c>
      <c r="TTE53" s="762">
        <f t="shared" ref="TTE53:TTE54" si="7019">TTC53*(1+3.5%)</f>
        <v>2.6627082922150556E+109</v>
      </c>
      <c r="TTG53" s="762">
        <f t="shared" ref="TTG53:TTG54" si="7020">TTE53*(1+3.5%)</f>
        <v>2.7559030824425822E+109</v>
      </c>
      <c r="TTI53" s="762">
        <f t="shared" ref="TTI53:TTI54" si="7021">TTG53*(1+3.5%)</f>
        <v>2.8523596903280724E+109</v>
      </c>
      <c r="TTK53" s="762">
        <f t="shared" ref="TTK53:TTK54" si="7022">TTI53*(1+3.5%)</f>
        <v>2.9521922794895546E+109</v>
      </c>
      <c r="TTM53" s="762">
        <f t="shared" ref="TTM53:TTM54" si="7023">TTK53*(1+3.5%)</f>
        <v>3.0555190092716887E+109</v>
      </c>
      <c r="TTO53" s="762">
        <f t="shared" ref="TTO53:TTO54" si="7024">TTM53*(1+3.5%)</f>
        <v>3.1624621745961975E+109</v>
      </c>
      <c r="TTQ53" s="762">
        <f t="shared" ref="TTQ53:TTQ54" si="7025">TTO53*(1+3.5%)</f>
        <v>3.2731483507070642E+109</v>
      </c>
      <c r="TTS53" s="762">
        <f t="shared" ref="TTS53:TTS54" si="7026">TTQ53*(1+3.5%)</f>
        <v>3.3877085429818109E+109</v>
      </c>
      <c r="TTU53" s="762">
        <f t="shared" ref="TTU53:TTU54" si="7027">TTS53*(1+3.5%)</f>
        <v>3.5062783419861742E+109</v>
      </c>
      <c r="TTW53" s="762">
        <f t="shared" ref="TTW53:TTW54" si="7028">TTU53*(1+3.5%)</f>
        <v>3.6289980839556899E+109</v>
      </c>
      <c r="TTY53" s="762">
        <f t="shared" ref="TTY53:TTY54" si="7029">TTW53*(1+3.5%)</f>
        <v>3.7560130168941389E+109</v>
      </c>
      <c r="TUA53" s="762">
        <f t="shared" ref="TUA53:TUA54" si="7030">TTY53*(1+3.5%)</f>
        <v>3.8874734724854336E+109</v>
      </c>
      <c r="TUC53" s="762">
        <f t="shared" ref="TUC53:TUC54" si="7031">TUA53*(1+3.5%)</f>
        <v>4.0235350440224238E+109</v>
      </c>
      <c r="TUE53" s="762">
        <f t="shared" ref="TUE53:TUE54" si="7032">TUC53*(1+3.5%)</f>
        <v>4.1643587705632087E+109</v>
      </c>
      <c r="TUG53" s="762">
        <f t="shared" ref="TUG53:TUG54" si="7033">TUE53*(1+3.5%)</f>
        <v>4.3101113275329205E+109</v>
      </c>
      <c r="TUI53" s="762">
        <f t="shared" ref="TUI53:TUI54" si="7034">TUG53*(1+3.5%)</f>
        <v>4.4609652239965721E+109</v>
      </c>
      <c r="TUK53" s="762">
        <f t="shared" ref="TUK53:TUK54" si="7035">TUI53*(1+3.5%)</f>
        <v>4.6170990068364514E+109</v>
      </c>
      <c r="TUM53" s="762">
        <f t="shared" ref="TUM53:TUM54" si="7036">TUK53*(1+3.5%)</f>
        <v>4.7786974720757269E+109</v>
      </c>
      <c r="TUO53" s="762">
        <f t="shared" ref="TUO53:TUO54" si="7037">TUM53*(1+3.5%)</f>
        <v>4.9459518835983773E+109</v>
      </c>
      <c r="TUQ53" s="762">
        <f t="shared" ref="TUQ53:TUQ54" si="7038">TUO53*(1+3.5%)</f>
        <v>5.1190601995243203E+109</v>
      </c>
      <c r="TUS53" s="762">
        <f t="shared" ref="TUS53:TUS54" si="7039">TUQ53*(1+3.5%)</f>
        <v>5.2982273065076715E+109</v>
      </c>
      <c r="TUU53" s="762">
        <f t="shared" ref="TUU53:TUU54" si="7040">TUS53*(1+3.5%)</f>
        <v>5.48366526223544E+109</v>
      </c>
      <c r="TUW53" s="762">
        <f t="shared" ref="TUW53:TUW54" si="7041">TUU53*(1+3.5%)</f>
        <v>5.6755935464136798E+109</v>
      </c>
      <c r="TUY53" s="762">
        <f t="shared" ref="TUY53:TUY54" si="7042">TUW53*(1+3.5%)</f>
        <v>5.8742393205381581E+109</v>
      </c>
      <c r="TVA53" s="762">
        <f t="shared" ref="TVA53:TVA54" si="7043">TUY53*(1+3.5%)</f>
        <v>6.0798376967569934E+109</v>
      </c>
      <c r="TVC53" s="762">
        <f t="shared" ref="TVC53:TVC54" si="7044">TVA53*(1+3.5%)</f>
        <v>6.2926320161434878E+109</v>
      </c>
      <c r="TVE53" s="762">
        <f t="shared" ref="TVE53:TVE54" si="7045">TVC53*(1+3.5%)</f>
        <v>6.5128741367085097E+109</v>
      </c>
      <c r="TVG53" s="762">
        <f t="shared" ref="TVG53:TVG54" si="7046">TVE53*(1+3.5%)</f>
        <v>6.7408247314933069E+109</v>
      </c>
      <c r="TVI53" s="762">
        <f t="shared" ref="TVI53:TVI54" si="7047">TVG53*(1+3.5%)</f>
        <v>6.9767535970955725E+109</v>
      </c>
      <c r="TVK53" s="762">
        <f t="shared" ref="TVK53:TVK54" si="7048">TVI53*(1+3.5%)</f>
        <v>7.2209399729939173E+109</v>
      </c>
      <c r="TVM53" s="762">
        <f t="shared" ref="TVM53:TVM54" si="7049">TVK53*(1+3.5%)</f>
        <v>7.4736728720487041E+109</v>
      </c>
      <c r="TVO53" s="762">
        <f t="shared" ref="TVO53:TVO54" si="7050">TVM53*(1+3.5%)</f>
        <v>7.7352514225704083E+109</v>
      </c>
      <c r="TVQ53" s="762">
        <f t="shared" ref="TVQ53:TVQ54" si="7051">TVO53*(1+3.5%)</f>
        <v>8.0059852223603728E+109</v>
      </c>
      <c r="TVS53" s="762">
        <f t="shared" ref="TVS53:TVS54" si="7052">TVQ53*(1+3.5%)</f>
        <v>8.2861947051429859E+109</v>
      </c>
      <c r="TVU53" s="762">
        <f t="shared" ref="TVU53:TVU54" si="7053">TVS53*(1+3.5%)</f>
        <v>8.5762115198229898E+109</v>
      </c>
      <c r="TVW53" s="762">
        <f t="shared" ref="TVW53:TVW54" si="7054">TVU53*(1+3.5%)</f>
        <v>8.8763789230167932E+109</v>
      </c>
      <c r="TVY53" s="762">
        <f t="shared" ref="TVY53:TVY54" si="7055">TVW53*(1+3.5%)</f>
        <v>9.1870521853223808E+109</v>
      </c>
      <c r="TWA53" s="762">
        <f t="shared" ref="TWA53:TWA54" si="7056">TVY53*(1+3.5%)</f>
        <v>9.5085990118086626E+109</v>
      </c>
      <c r="TWC53" s="762">
        <f t="shared" ref="TWC53:TWC54" si="7057">TWA53*(1+3.5%)</f>
        <v>9.8413999772219653E+109</v>
      </c>
      <c r="TWE53" s="762">
        <f t="shared" ref="TWE53:TWE54" si="7058">TWC53*(1+3.5%)</f>
        <v>1.0185848976424734E+110</v>
      </c>
      <c r="TWG53" s="762">
        <f t="shared" ref="TWG53:TWG54" si="7059">TWE53*(1+3.5%)</f>
        <v>1.0542353690599598E+110</v>
      </c>
      <c r="TWI53" s="762">
        <f t="shared" ref="TWI53:TWI54" si="7060">TWG53*(1+3.5%)</f>
        <v>1.0911336069770584E+110</v>
      </c>
      <c r="TWK53" s="762">
        <f t="shared" ref="TWK53:TWK54" si="7061">TWI53*(1+3.5%)</f>
        <v>1.1293232832212553E+110</v>
      </c>
      <c r="TWM53" s="762">
        <f t="shared" ref="TWM53:TWM54" si="7062">TWK53*(1+3.5%)</f>
        <v>1.1688495981339991E+110</v>
      </c>
      <c r="TWO53" s="762">
        <f t="shared" ref="TWO53:TWO54" si="7063">TWM53*(1+3.5%)</f>
        <v>1.2097593340686889E+110</v>
      </c>
      <c r="TWQ53" s="762">
        <f t="shared" ref="TWQ53:TWQ54" si="7064">TWO53*(1+3.5%)</f>
        <v>1.2521009107610929E+110</v>
      </c>
      <c r="TWS53" s="762">
        <f t="shared" ref="TWS53:TWS54" si="7065">TWQ53*(1+3.5%)</f>
        <v>1.2959244426377311E+110</v>
      </c>
      <c r="TWU53" s="762">
        <f t="shared" ref="TWU53:TWU54" si="7066">TWS53*(1+3.5%)</f>
        <v>1.3412817981300516E+110</v>
      </c>
      <c r="TWW53" s="762">
        <f t="shared" ref="TWW53:TWW54" si="7067">TWU53*(1+3.5%)</f>
        <v>1.3882266610646033E+110</v>
      </c>
      <c r="TWY53" s="762">
        <f t="shared" ref="TWY53:TWY54" si="7068">TWW53*(1+3.5%)</f>
        <v>1.4368145942018643E+110</v>
      </c>
      <c r="TXA53" s="762">
        <f t="shared" ref="TXA53:TXA54" si="7069">TWY53*(1+3.5%)</f>
        <v>1.4871031049989295E+110</v>
      </c>
      <c r="TXC53" s="762">
        <f t="shared" ref="TXC53:TXC54" si="7070">TXA53*(1+3.5%)</f>
        <v>1.5391517136738918E+110</v>
      </c>
      <c r="TXE53" s="762">
        <f t="shared" ref="TXE53:TXE54" si="7071">TXC53*(1+3.5%)</f>
        <v>1.5930220236524779E+110</v>
      </c>
      <c r="TXG53" s="762">
        <f t="shared" ref="TXG53:TXG54" si="7072">TXE53*(1+3.5%)</f>
        <v>1.6487777944803147E+110</v>
      </c>
      <c r="TXI53" s="762">
        <f t="shared" ref="TXI53:TXI54" si="7073">TXG53*(1+3.5%)</f>
        <v>1.7064850172871257E+110</v>
      </c>
      <c r="TXK53" s="762">
        <f t="shared" ref="TXK53:TXK54" si="7074">TXI53*(1+3.5%)</f>
        <v>1.7662119928921751E+110</v>
      </c>
      <c r="TXM53" s="762">
        <f t="shared" ref="TXM53:TXM54" si="7075">TXK53*(1+3.5%)</f>
        <v>1.828029412643401E+110</v>
      </c>
      <c r="TXO53" s="762">
        <f t="shared" ref="TXO53:TXO54" si="7076">TXM53*(1+3.5%)</f>
        <v>1.89201044208592E+110</v>
      </c>
      <c r="TXQ53" s="762">
        <f t="shared" ref="TXQ53:TXQ54" si="7077">TXO53*(1+3.5%)</f>
        <v>1.9582308075589271E+110</v>
      </c>
      <c r="TXS53" s="762">
        <f t="shared" ref="TXS53:TXS54" si="7078">TXQ53*(1+3.5%)</f>
        <v>2.0267688858234895E+110</v>
      </c>
      <c r="TXU53" s="762">
        <f t="shared" ref="TXU53:TXU54" si="7079">TXS53*(1+3.5%)</f>
        <v>2.0977057968273116E+110</v>
      </c>
      <c r="TXW53" s="762">
        <f t="shared" ref="TXW53:TXW54" si="7080">TXU53*(1+3.5%)</f>
        <v>2.1711254997162672E+110</v>
      </c>
      <c r="TXY53" s="762">
        <f t="shared" ref="TXY53:TXY54" si="7081">TXW53*(1+3.5%)</f>
        <v>2.2471148922063363E+110</v>
      </c>
      <c r="TYA53" s="762">
        <f t="shared" ref="TYA53:TYA54" si="7082">TXY53*(1+3.5%)</f>
        <v>2.325763913433558E+110</v>
      </c>
      <c r="TYC53" s="762">
        <f t="shared" ref="TYC53:TYC54" si="7083">TYA53*(1+3.5%)</f>
        <v>2.4071656504037323E+110</v>
      </c>
      <c r="TYE53" s="762">
        <f t="shared" ref="TYE53:TYE54" si="7084">TYC53*(1+3.5%)</f>
        <v>2.4914164481678629E+110</v>
      </c>
      <c r="TYG53" s="762">
        <f t="shared" ref="TYG53:TYG54" si="7085">TYE53*(1+3.5%)</f>
        <v>2.5786160238537378E+110</v>
      </c>
      <c r="TYI53" s="762">
        <f t="shared" ref="TYI53:TYI54" si="7086">TYG53*(1+3.5%)</f>
        <v>2.6688675846886184E+110</v>
      </c>
      <c r="TYK53" s="762">
        <f t="shared" ref="TYK53:TYK54" si="7087">TYI53*(1+3.5%)</f>
        <v>2.7622779501527199E+110</v>
      </c>
      <c r="TYM53" s="762">
        <f t="shared" ref="TYM53:TYM54" si="7088">TYK53*(1+3.5%)</f>
        <v>2.8589576784080648E+110</v>
      </c>
      <c r="TYO53" s="762">
        <f t="shared" ref="TYO53:TYO54" si="7089">TYM53*(1+3.5%)</f>
        <v>2.9590211971523468E+110</v>
      </c>
      <c r="TYQ53" s="762">
        <f t="shared" ref="TYQ53:TYQ54" si="7090">TYO53*(1+3.5%)</f>
        <v>3.0625869390526784E+110</v>
      </c>
      <c r="TYS53" s="762">
        <f t="shared" ref="TYS53:TYS54" si="7091">TYQ53*(1+3.5%)</f>
        <v>3.169777481919522E+110</v>
      </c>
      <c r="TYU53" s="762">
        <f t="shared" ref="TYU53:TYU54" si="7092">TYS53*(1+3.5%)</f>
        <v>3.2807196937867051E+110</v>
      </c>
      <c r="TYW53" s="762">
        <f t="shared" ref="TYW53:TYW54" si="7093">TYU53*(1+3.5%)</f>
        <v>3.3955448830692394E+110</v>
      </c>
      <c r="TYY53" s="762">
        <f t="shared" ref="TYY53:TYY54" si="7094">TYW53*(1+3.5%)</f>
        <v>3.5143889539766628E+110</v>
      </c>
      <c r="TZA53" s="762">
        <f t="shared" ref="TZA53:TZA54" si="7095">TYY53*(1+3.5%)</f>
        <v>3.6373925673658455E+110</v>
      </c>
      <c r="TZC53" s="762">
        <f t="shared" ref="TZC53:TZC54" si="7096">TZA53*(1+3.5%)</f>
        <v>3.7647013072236501E+110</v>
      </c>
      <c r="TZE53" s="762">
        <f t="shared" ref="TZE53:TZE54" si="7097">TZC53*(1+3.5%)</f>
        <v>3.8964658529764778E+110</v>
      </c>
      <c r="TZG53" s="762">
        <f t="shared" ref="TZG53:TZG54" si="7098">TZE53*(1+3.5%)</f>
        <v>4.0328421578306545E+110</v>
      </c>
      <c r="TZI53" s="762">
        <f t="shared" ref="TZI53:TZI54" si="7099">TZG53*(1+3.5%)</f>
        <v>4.1739916333547271E+110</v>
      </c>
      <c r="TZK53" s="762">
        <f t="shared" ref="TZK53:TZK54" si="7100">TZI53*(1+3.5%)</f>
        <v>4.320081340522142E+110</v>
      </c>
      <c r="TZM53" s="762">
        <f t="shared" ref="TZM53:TZM54" si="7101">TZK53*(1+3.5%)</f>
        <v>4.4712841874404168E+110</v>
      </c>
      <c r="TZO53" s="762">
        <f t="shared" ref="TZO53:TZO54" si="7102">TZM53*(1+3.5%)</f>
        <v>4.6277791340008308E+110</v>
      </c>
      <c r="TZQ53" s="762">
        <f t="shared" ref="TZQ53:TZQ54" si="7103">TZO53*(1+3.5%)</f>
        <v>4.7897514036908594E+110</v>
      </c>
      <c r="TZS53" s="762">
        <f t="shared" ref="TZS53:TZS54" si="7104">TZQ53*(1+3.5%)</f>
        <v>4.9573927028200391E+110</v>
      </c>
      <c r="TZU53" s="762">
        <f t="shared" ref="TZU53:TZU54" si="7105">TZS53*(1+3.5%)</f>
        <v>5.13090144741874E+110</v>
      </c>
      <c r="TZW53" s="762">
        <f t="shared" ref="TZW53:TZW54" si="7106">TZU53*(1+3.5%)</f>
        <v>5.3104829980783956E+110</v>
      </c>
      <c r="TZY53" s="762">
        <f t="shared" ref="TZY53:TZY54" si="7107">TZW53*(1+3.5%)</f>
        <v>5.4963499030111388E+110</v>
      </c>
      <c r="UAA53" s="762">
        <f t="shared" ref="UAA53:UAA54" si="7108">TZY53*(1+3.5%)</f>
        <v>5.6887221496165284E+110</v>
      </c>
      <c r="UAC53" s="762">
        <f t="shared" ref="UAC53:UAC54" si="7109">UAA53*(1+3.5%)</f>
        <v>5.8878274248531063E+110</v>
      </c>
      <c r="UAE53" s="762">
        <f t="shared" ref="UAE53:UAE54" si="7110">UAC53*(1+3.5%)</f>
        <v>6.0939013847229649E+110</v>
      </c>
      <c r="UAG53" s="762">
        <f t="shared" ref="UAG53:UAG54" si="7111">UAE53*(1+3.5%)</f>
        <v>6.3071879331882688E+110</v>
      </c>
      <c r="UAI53" s="762">
        <f t="shared" ref="UAI53:UAI54" si="7112">UAG53*(1+3.5%)</f>
        <v>6.5279395108498571E+110</v>
      </c>
      <c r="UAK53" s="762">
        <f t="shared" ref="UAK53:UAK54" si="7113">UAI53*(1+3.5%)</f>
        <v>6.7564173937296012E+110</v>
      </c>
      <c r="UAM53" s="762">
        <f t="shared" ref="UAM53:UAM54" si="7114">UAK53*(1+3.5%)</f>
        <v>6.9928920025101362E+110</v>
      </c>
      <c r="UAO53" s="762">
        <f t="shared" ref="UAO53:UAO54" si="7115">UAM53*(1+3.5%)</f>
        <v>7.2376432225979907E+110</v>
      </c>
      <c r="UAQ53" s="762">
        <f t="shared" ref="UAQ53:UAQ54" si="7116">UAO53*(1+3.5%)</f>
        <v>7.4909607353889198E+110</v>
      </c>
      <c r="UAS53" s="762">
        <f t="shared" ref="UAS53:UAS54" si="7117">UAQ53*(1+3.5%)</f>
        <v>7.7531443611275311E+110</v>
      </c>
      <c r="UAU53" s="762">
        <f t="shared" ref="UAU53:UAU54" si="7118">UAS53*(1+3.5%)</f>
        <v>8.0245044137669945E+110</v>
      </c>
      <c r="UAW53" s="762">
        <f t="shared" ref="UAW53:UAW54" si="7119">UAU53*(1+3.5%)</f>
        <v>8.305362068248839E+110</v>
      </c>
      <c r="UAY53" s="762">
        <f t="shared" ref="UAY53:UAY54" si="7120">UAW53*(1+3.5%)</f>
        <v>8.596049740637548E+110</v>
      </c>
      <c r="UBA53" s="762">
        <f t="shared" ref="UBA53:UBA54" si="7121">UAY53*(1+3.5%)</f>
        <v>8.8969114815598614E+110</v>
      </c>
      <c r="UBC53" s="762">
        <f t="shared" ref="UBC53:UBC54" si="7122">UBA53*(1+3.5%)</f>
        <v>9.2083033834144557E+110</v>
      </c>
      <c r="UBE53" s="762">
        <f t="shared" ref="UBE53:UBE54" si="7123">UBC53*(1+3.5%)</f>
        <v>9.5305940018339612E+110</v>
      </c>
      <c r="UBG53" s="762">
        <f t="shared" ref="UBG53:UBG54" si="7124">UBE53*(1+3.5%)</f>
        <v>9.8641647918981496E+110</v>
      </c>
      <c r="UBI53" s="762">
        <f t="shared" ref="UBI53:UBI54" si="7125">UBG53*(1+3.5%)</f>
        <v>1.0209410559614584E+111</v>
      </c>
      <c r="UBK53" s="762">
        <f t="shared" ref="UBK53:UBK54" si="7126">UBI53*(1+3.5%)</f>
        <v>1.0566739929201094E+111</v>
      </c>
      <c r="UBM53" s="762">
        <f t="shared" ref="UBM53:UBM54" si="7127">UBK53*(1+3.5%)</f>
        <v>1.0936575826723131E+111</v>
      </c>
      <c r="UBO53" s="762">
        <f t="shared" ref="UBO53:UBO54" si="7128">UBM53*(1+3.5%)</f>
        <v>1.131935598065844E+111</v>
      </c>
      <c r="UBQ53" s="762">
        <f t="shared" ref="UBQ53:UBQ54" si="7129">UBO53*(1+3.5%)</f>
        <v>1.1715533439981484E+111</v>
      </c>
      <c r="UBS53" s="762">
        <f t="shared" ref="UBS53:UBS54" si="7130">UBQ53*(1+3.5%)</f>
        <v>1.2125577110380833E+111</v>
      </c>
      <c r="UBU53" s="762">
        <f t="shared" ref="UBU53:UBU54" si="7131">UBS53*(1+3.5%)</f>
        <v>1.2549972309244162E+111</v>
      </c>
      <c r="UBW53" s="762">
        <f t="shared" ref="UBW53:UBW54" si="7132">UBU53*(1+3.5%)</f>
        <v>1.2989221340067706E+111</v>
      </c>
      <c r="UBY53" s="762">
        <f t="shared" ref="UBY53:UBY54" si="7133">UBW53*(1+3.5%)</f>
        <v>1.3443844086970075E+111</v>
      </c>
      <c r="UCA53" s="762">
        <f t="shared" ref="UCA53:UCA54" si="7134">UBY53*(1+3.5%)</f>
        <v>1.3914378630014026E+111</v>
      </c>
      <c r="UCC53" s="762">
        <f t="shared" ref="UCC53:UCC54" si="7135">UCA53*(1+3.5%)</f>
        <v>1.4401381882064516E+111</v>
      </c>
      <c r="UCE53" s="762">
        <f t="shared" ref="UCE53:UCE54" si="7136">UCC53*(1+3.5%)</f>
        <v>1.4905430247936773E+111</v>
      </c>
      <c r="UCG53" s="762">
        <f t="shared" ref="UCG53:UCG54" si="7137">UCE53*(1+3.5%)</f>
        <v>1.5427120306614559E+111</v>
      </c>
      <c r="UCI53" s="762">
        <f t="shared" ref="UCI53:UCI54" si="7138">UCG53*(1+3.5%)</f>
        <v>1.5967069517346066E+111</v>
      </c>
      <c r="UCK53" s="762">
        <f t="shared" ref="UCK53:UCK54" si="7139">UCI53*(1+3.5%)</f>
        <v>1.6525916950453176E+111</v>
      </c>
      <c r="UCM53" s="762">
        <f t="shared" ref="UCM53:UCM54" si="7140">UCK53*(1+3.5%)</f>
        <v>1.7104324043719037E+111</v>
      </c>
      <c r="UCO53" s="762">
        <f t="shared" ref="UCO53:UCO54" si="7141">UCM53*(1+3.5%)</f>
        <v>1.7702975385249202E+111</v>
      </c>
      <c r="UCQ53" s="762">
        <f t="shared" ref="UCQ53:UCQ54" si="7142">UCO53*(1+3.5%)</f>
        <v>1.8322579523732922E+111</v>
      </c>
      <c r="UCS53" s="762">
        <f t="shared" ref="UCS53:UCS54" si="7143">UCQ53*(1+3.5%)</f>
        <v>1.8963869807063572E+111</v>
      </c>
      <c r="UCU53" s="762">
        <f t="shared" ref="UCU53:UCU54" si="7144">UCS53*(1+3.5%)</f>
        <v>1.9627605250310796E+111</v>
      </c>
      <c r="UCW53" s="762">
        <f t="shared" ref="UCW53:UCW54" si="7145">UCU53*(1+3.5%)</f>
        <v>2.0314571434071671E+111</v>
      </c>
      <c r="UCY53" s="762">
        <f t="shared" ref="UCY53:UCY54" si="7146">UCW53*(1+3.5%)</f>
        <v>2.1025581434264177E+111</v>
      </c>
      <c r="UDA53" s="762">
        <f t="shared" ref="UDA53:UDA54" si="7147">UCY53*(1+3.5%)</f>
        <v>2.1761476784463421E+111</v>
      </c>
      <c r="UDC53" s="762">
        <f t="shared" ref="UDC53:UDC54" si="7148">UDA53*(1+3.5%)</f>
        <v>2.2523128471919639E+111</v>
      </c>
      <c r="UDE53" s="762">
        <f t="shared" ref="UDE53:UDE54" si="7149">UDC53*(1+3.5%)</f>
        <v>2.3311437968436826E+111</v>
      </c>
      <c r="UDG53" s="762">
        <f t="shared" ref="UDG53:UDG54" si="7150">UDE53*(1+3.5%)</f>
        <v>2.4127338297332112E+111</v>
      </c>
      <c r="UDI53" s="762">
        <f t="shared" ref="UDI53:UDI54" si="7151">UDG53*(1+3.5%)</f>
        <v>2.4971795137738736E+111</v>
      </c>
      <c r="UDK53" s="762">
        <f t="shared" ref="UDK53:UDK54" si="7152">UDI53*(1+3.5%)</f>
        <v>2.5845807967559589E+111</v>
      </c>
      <c r="UDM53" s="762">
        <f t="shared" ref="UDM53:UDM54" si="7153">UDK53*(1+3.5%)</f>
        <v>2.6750411246424171E+111</v>
      </c>
      <c r="UDO53" s="762">
        <f t="shared" ref="UDO53:UDO54" si="7154">UDM53*(1+3.5%)</f>
        <v>2.7686675640049013E+111</v>
      </c>
      <c r="UDQ53" s="762">
        <f t="shared" ref="UDQ53:UDQ54" si="7155">UDO53*(1+3.5%)</f>
        <v>2.8655709287450729E+111</v>
      </c>
      <c r="UDS53" s="762">
        <f t="shared" ref="UDS53:UDS54" si="7156">UDQ53*(1+3.5%)</f>
        <v>2.9658659112511502E+111</v>
      </c>
      <c r="UDU53" s="762">
        <f t="shared" ref="UDU53:UDU54" si="7157">UDS53*(1+3.5%)</f>
        <v>3.0696712181449405E+111</v>
      </c>
      <c r="UDW53" s="762">
        <f t="shared" ref="UDW53:UDW54" si="7158">UDU53*(1+3.5%)</f>
        <v>3.1771097107800134E+111</v>
      </c>
      <c r="UDY53" s="762">
        <f t="shared" ref="UDY53:UDY54" si="7159">UDW53*(1+3.5%)</f>
        <v>3.2883085506573135E+111</v>
      </c>
      <c r="UEA53" s="762">
        <f t="shared" ref="UEA53:UEA54" si="7160">UDY53*(1+3.5%)</f>
        <v>3.4033993499303194E+111</v>
      </c>
      <c r="UEC53" s="762">
        <f t="shared" ref="UEC53:UEC54" si="7161">UEA53*(1+3.5%)</f>
        <v>3.5225183271778805E+111</v>
      </c>
      <c r="UEE53" s="762">
        <f t="shared" ref="UEE53:UEE54" si="7162">UEC53*(1+3.5%)</f>
        <v>3.6458064686291061E+111</v>
      </c>
      <c r="UEG53" s="762">
        <f t="shared" ref="UEG53:UEG54" si="7163">UEE53*(1+3.5%)</f>
        <v>3.7734096950311246E+111</v>
      </c>
      <c r="UEI53" s="762">
        <f t="shared" ref="UEI53:UEI54" si="7164">UEG53*(1+3.5%)</f>
        <v>3.9054790343572138E+111</v>
      </c>
      <c r="UEK53" s="762">
        <f t="shared" ref="UEK53:UEK54" si="7165">UEI53*(1+3.5%)</f>
        <v>4.0421708005597157E+111</v>
      </c>
      <c r="UEM53" s="762">
        <f t="shared" ref="UEM53:UEM54" si="7166">UEK53*(1+3.5%)</f>
        <v>4.1836467785793057E+111</v>
      </c>
      <c r="UEO53" s="762">
        <f t="shared" ref="UEO53:UEO54" si="7167">UEM53*(1+3.5%)</f>
        <v>4.3300744158295809E+111</v>
      </c>
      <c r="UEQ53" s="762">
        <f t="shared" ref="UEQ53:UEQ54" si="7168">UEO53*(1+3.5%)</f>
        <v>4.4816270203836158E+111</v>
      </c>
      <c r="UES53" s="762">
        <f t="shared" ref="UES53:UES54" si="7169">UEQ53*(1+3.5%)</f>
        <v>4.638483966097042E+111</v>
      </c>
      <c r="UEU53" s="762">
        <f t="shared" ref="UEU53:UEU54" si="7170">UES53*(1+3.5%)</f>
        <v>4.8008309049104381E+111</v>
      </c>
      <c r="UEW53" s="762">
        <f t="shared" ref="UEW53:UEW54" si="7171">UEU53*(1+3.5%)</f>
        <v>4.9688599865823026E+111</v>
      </c>
      <c r="UEY53" s="762">
        <f t="shared" ref="UEY53:UEY54" si="7172">UEW53*(1+3.5%)</f>
        <v>5.1427700861126833E+111</v>
      </c>
      <c r="UFA53" s="762">
        <f t="shared" ref="UFA53:UFA54" si="7173">UEY53*(1+3.5%)</f>
        <v>5.3227670391266264E+111</v>
      </c>
      <c r="UFC53" s="762">
        <f t="shared" ref="UFC53:UFC54" si="7174">UFA53*(1+3.5%)</f>
        <v>5.5090638854960584E+111</v>
      </c>
      <c r="UFE53" s="762">
        <f t="shared" ref="UFE53:UFE54" si="7175">UFC53*(1+3.5%)</f>
        <v>5.70188112148842E+111</v>
      </c>
      <c r="UFG53" s="762">
        <f t="shared" ref="UFG53:UFG54" si="7176">UFE53*(1+3.5%)</f>
        <v>5.9014469607405145E+111</v>
      </c>
      <c r="UFI53" s="762">
        <f t="shared" ref="UFI53:UFI54" si="7177">UFG53*(1+3.5%)</f>
        <v>6.1079976043664325E+111</v>
      </c>
      <c r="UFK53" s="762">
        <f t="shared" ref="UFK53:UFK54" si="7178">UFI53*(1+3.5%)</f>
        <v>6.3217775205192572E+111</v>
      </c>
      <c r="UFM53" s="762">
        <f t="shared" ref="UFM53:UFM54" si="7179">UFK53*(1+3.5%)</f>
        <v>6.5430397337374304E+111</v>
      </c>
      <c r="UFO53" s="762">
        <f t="shared" ref="UFO53:UFO54" si="7180">UFM53*(1+3.5%)</f>
        <v>6.77204612441824E+111</v>
      </c>
      <c r="UFQ53" s="762">
        <f t="shared" ref="UFQ53:UFQ54" si="7181">UFO53*(1+3.5%)</f>
        <v>7.0090677387728776E+111</v>
      </c>
      <c r="UFS53" s="762">
        <f t="shared" ref="UFS53:UFS54" si="7182">UFQ53*(1+3.5%)</f>
        <v>7.254385109629928E+111</v>
      </c>
      <c r="UFU53" s="762">
        <f t="shared" ref="UFU53:UFU54" si="7183">UFS53*(1+3.5%)</f>
        <v>7.5082885884669753E+111</v>
      </c>
      <c r="UFW53" s="762">
        <f t="shared" ref="UFW53:UFW54" si="7184">UFU53*(1+3.5%)</f>
        <v>7.7710786890633186E+111</v>
      </c>
      <c r="UFY53" s="762">
        <f t="shared" ref="UFY53:UFY54" si="7185">UFW53*(1+3.5%)</f>
        <v>8.0430664431805345E+111</v>
      </c>
      <c r="UGA53" s="762">
        <f t="shared" ref="UGA53:UGA54" si="7186">UFY53*(1+3.5%)</f>
        <v>8.3245737686918531E+111</v>
      </c>
      <c r="UGC53" s="762">
        <f t="shared" ref="UGC53:UGC54" si="7187">UGA53*(1+3.5%)</f>
        <v>8.6159338505960669E+111</v>
      </c>
      <c r="UGE53" s="762">
        <f t="shared" ref="UGE53:UGE54" si="7188">UGC53*(1+3.5%)</f>
        <v>8.9174915353669282E+111</v>
      </c>
      <c r="UGG53" s="762">
        <f t="shared" ref="UGG53:UGG54" si="7189">UGE53*(1+3.5%)</f>
        <v>9.2296037391047704E+111</v>
      </c>
      <c r="UGI53" s="762">
        <f t="shared" ref="UGI53:UGI54" si="7190">UGG53*(1+3.5%)</f>
        <v>9.5526398699734368E+111</v>
      </c>
      <c r="UGK53" s="762">
        <f t="shared" ref="UGK53:UGK54" si="7191">UGI53*(1+3.5%)</f>
        <v>9.8869822654225058E+111</v>
      </c>
      <c r="UGM53" s="762">
        <f t="shared" ref="UGM53:UGM54" si="7192">UGK53*(1+3.5%)</f>
        <v>1.0233026644712292E+112</v>
      </c>
      <c r="UGO53" s="762">
        <f t="shared" ref="UGO53:UGO54" si="7193">UGM53*(1+3.5%)</f>
        <v>1.0591182577277221E+112</v>
      </c>
      <c r="UGQ53" s="762">
        <f t="shared" ref="UGQ53:UGQ54" si="7194">UGO53*(1+3.5%)</f>
        <v>1.0961873967481922E+112</v>
      </c>
      <c r="UGS53" s="762">
        <f t="shared" ref="UGS53:UGS54" si="7195">UGQ53*(1+3.5%)</f>
        <v>1.1345539556343789E+112</v>
      </c>
      <c r="UGU53" s="762">
        <f t="shared" ref="UGU53:UGU54" si="7196">UGS53*(1+3.5%)</f>
        <v>1.1742633440815821E+112</v>
      </c>
      <c r="UGW53" s="762">
        <f t="shared" ref="UGW53:UGW54" si="7197">UGU53*(1+3.5%)</f>
        <v>1.2153625611244374E+112</v>
      </c>
      <c r="UGY53" s="762">
        <f t="shared" ref="UGY53:UGY54" si="7198">UGW53*(1+3.5%)</f>
        <v>1.2579002507637927E+112</v>
      </c>
      <c r="UHA53" s="762">
        <f t="shared" ref="UHA53:UHA54" si="7199">UGY53*(1+3.5%)</f>
        <v>1.3019267595405254E+112</v>
      </c>
      <c r="UHC53" s="762">
        <f t="shared" ref="UHC53:UHC54" si="7200">UHA53*(1+3.5%)</f>
        <v>1.3474941961244435E+112</v>
      </c>
      <c r="UHE53" s="762">
        <f t="shared" ref="UHE53:UHE54" si="7201">UHC53*(1+3.5%)</f>
        <v>1.394656492988799E+112</v>
      </c>
      <c r="UHG53" s="762">
        <f t="shared" ref="UHG53:UHG54" si="7202">UHE53*(1+3.5%)</f>
        <v>1.4434694702434069E+112</v>
      </c>
      <c r="UHI53" s="762">
        <f t="shared" ref="UHI53:UHI54" si="7203">UHG53*(1+3.5%)</f>
        <v>1.4939909017019261E+112</v>
      </c>
      <c r="UHK53" s="762">
        <f t="shared" ref="UHK53:UHK54" si="7204">UHI53*(1+3.5%)</f>
        <v>1.5462805832614935E+112</v>
      </c>
      <c r="UHM53" s="762">
        <f t="shared" ref="UHM53:UHM54" si="7205">UHK53*(1+3.5%)</f>
        <v>1.6004004036756456E+112</v>
      </c>
      <c r="UHO53" s="762">
        <f t="shared" ref="UHO53:UHO54" si="7206">UHM53*(1+3.5%)</f>
        <v>1.6564144178042931E+112</v>
      </c>
      <c r="UHQ53" s="762">
        <f t="shared" ref="UHQ53:UHQ54" si="7207">UHO53*(1+3.5%)</f>
        <v>1.7143889224274431E+112</v>
      </c>
      <c r="UHS53" s="762">
        <f t="shared" ref="UHS53:UHS54" si="7208">UHQ53*(1+3.5%)</f>
        <v>1.7743925347124035E+112</v>
      </c>
      <c r="UHU53" s="762">
        <f t="shared" ref="UHU53:UHU54" si="7209">UHS53*(1+3.5%)</f>
        <v>1.8364962734273375E+112</v>
      </c>
      <c r="UHW53" s="762">
        <f t="shared" ref="UHW53:UHW54" si="7210">UHU53*(1+3.5%)</f>
        <v>1.9007736429972941E+112</v>
      </c>
      <c r="UHY53" s="762">
        <f t="shared" ref="UHY53:UHY54" si="7211">UHW53*(1+3.5%)</f>
        <v>1.9673007205021994E+112</v>
      </c>
      <c r="UIA53" s="762">
        <f t="shared" ref="UIA53:UIA54" si="7212">UHY53*(1+3.5%)</f>
        <v>2.0361562457197762E+112</v>
      </c>
      <c r="UIC53" s="762">
        <f t="shared" ref="UIC53:UIC54" si="7213">UIA53*(1+3.5%)</f>
        <v>2.1074217143199682E+112</v>
      </c>
      <c r="UIE53" s="762">
        <f t="shared" ref="UIE53:UIE54" si="7214">UIC53*(1+3.5%)</f>
        <v>2.181181474321167E+112</v>
      </c>
      <c r="UIG53" s="762">
        <f t="shared" ref="UIG53:UIG54" si="7215">UIE53*(1+3.5%)</f>
        <v>2.2575228259224077E+112</v>
      </c>
      <c r="UII53" s="762">
        <f t="shared" ref="UII53:UII54" si="7216">UIG53*(1+3.5%)</f>
        <v>2.3365361248296916E+112</v>
      </c>
      <c r="UIK53" s="762">
        <f t="shared" ref="UIK53:UIK54" si="7217">UII53*(1+3.5%)</f>
        <v>2.4183148891987305E+112</v>
      </c>
      <c r="UIM53" s="762">
        <f t="shared" ref="UIM53:UIM54" si="7218">UIK53*(1+3.5%)</f>
        <v>2.502955910320686E+112</v>
      </c>
      <c r="UIO53" s="762">
        <f t="shared" ref="UIO53:UIO54" si="7219">UIM53*(1+3.5%)</f>
        <v>2.5905593671819099E+112</v>
      </c>
      <c r="UIQ53" s="762">
        <f t="shared" ref="UIQ53:UIQ54" si="7220">UIO53*(1+3.5%)</f>
        <v>2.6812289450332764E+112</v>
      </c>
      <c r="UIS53" s="762">
        <f t="shared" ref="UIS53:UIS54" si="7221">UIQ53*(1+3.5%)</f>
        <v>2.7750719581094409E+112</v>
      </c>
      <c r="UIU53" s="762">
        <f t="shared" ref="UIU53:UIU54" si="7222">UIS53*(1+3.5%)</f>
        <v>2.8721994766432713E+112</v>
      </c>
      <c r="UIW53" s="762">
        <f t="shared" ref="UIW53:UIW54" si="7223">UIU53*(1+3.5%)</f>
        <v>2.9727264583257854E+112</v>
      </c>
      <c r="UIY53" s="762">
        <f t="shared" ref="UIY53:UIY54" si="7224">UIW53*(1+3.5%)</f>
        <v>3.0767718843671874E+112</v>
      </c>
      <c r="UJA53" s="762">
        <f t="shared" ref="UJA53:UJA54" si="7225">UIY53*(1+3.5%)</f>
        <v>3.1844589003200388E+112</v>
      </c>
      <c r="UJC53" s="762">
        <f t="shared" ref="UJC53:UJC54" si="7226">UJA53*(1+3.5%)</f>
        <v>3.2959149618312401E+112</v>
      </c>
      <c r="UJE53" s="762">
        <f t="shared" ref="UJE53:UJE54" si="7227">UJC53*(1+3.5%)</f>
        <v>3.4112719854953334E+112</v>
      </c>
      <c r="UJG53" s="762">
        <f t="shared" ref="UJG53:UJG54" si="7228">UJE53*(1+3.5%)</f>
        <v>3.5306665049876698E+112</v>
      </c>
      <c r="UJI53" s="762">
        <f t="shared" ref="UJI53:UJI54" si="7229">UJG53*(1+3.5%)</f>
        <v>3.6542398326622377E+112</v>
      </c>
      <c r="UJK53" s="762">
        <f t="shared" ref="UJK53:UJK54" si="7230">UJI53*(1+3.5%)</f>
        <v>3.7821382268054158E+112</v>
      </c>
      <c r="UJM53" s="762">
        <f t="shared" ref="UJM53:UJM54" si="7231">UJK53*(1+3.5%)</f>
        <v>3.9145130647436054E+112</v>
      </c>
      <c r="UJO53" s="762">
        <f t="shared" ref="UJO53:UJO54" si="7232">UJM53*(1+3.5%)</f>
        <v>4.0515210220096312E+112</v>
      </c>
      <c r="UJQ53" s="762">
        <f t="shared" ref="UJQ53:UJQ54" si="7233">UJO53*(1+3.5%)</f>
        <v>4.1933242577799678E+112</v>
      </c>
      <c r="UJS53" s="762">
        <f t="shared" ref="UJS53:UJS54" si="7234">UJQ53*(1+3.5%)</f>
        <v>4.3400906068022661E+112</v>
      </c>
      <c r="UJU53" s="762">
        <f t="shared" ref="UJU53:UJU54" si="7235">UJS53*(1+3.5%)</f>
        <v>4.4919937780403454E+112</v>
      </c>
      <c r="UJW53" s="762">
        <f t="shared" ref="UJW53:UJW54" si="7236">UJU53*(1+3.5%)</f>
        <v>4.6492135602717569E+112</v>
      </c>
      <c r="UJY53" s="762">
        <f t="shared" ref="UJY53:UJY54" si="7237">UJW53*(1+3.5%)</f>
        <v>4.8119360348812676E+112</v>
      </c>
      <c r="UKA53" s="762">
        <f t="shared" ref="UKA53:UKA54" si="7238">UJY53*(1+3.5%)</f>
        <v>4.9803537961021112E+112</v>
      </c>
      <c r="UKC53" s="762">
        <f t="shared" ref="UKC53:UKC54" si="7239">UKA53*(1+3.5%)</f>
        <v>5.1546661789656844E+112</v>
      </c>
      <c r="UKE53" s="762">
        <f t="shared" ref="UKE53:UKE54" si="7240">UKC53*(1+3.5%)</f>
        <v>5.3350794952294831E+112</v>
      </c>
      <c r="UKG53" s="762">
        <f t="shared" ref="UKG53:UKG54" si="7241">UKE53*(1+3.5%)</f>
        <v>5.5218072775625144E+112</v>
      </c>
      <c r="UKI53" s="762">
        <f t="shared" ref="UKI53:UKI54" si="7242">UKG53*(1+3.5%)</f>
        <v>5.7150705322772019E+112</v>
      </c>
      <c r="UKK53" s="762">
        <f t="shared" ref="UKK53:UKK54" si="7243">UKI53*(1+3.5%)</f>
        <v>5.9150980009069032E+112</v>
      </c>
      <c r="UKM53" s="762">
        <f t="shared" ref="UKM53:UKM54" si="7244">UKK53*(1+3.5%)</f>
        <v>6.1221264309386446E+112</v>
      </c>
      <c r="UKO53" s="762">
        <f t="shared" ref="UKO53:UKO54" si="7245">UKM53*(1+3.5%)</f>
        <v>6.3364008560214963E+112</v>
      </c>
      <c r="UKQ53" s="762">
        <f t="shared" ref="UKQ53:UKQ54" si="7246">UKO53*(1+3.5%)</f>
        <v>6.5581748859822484E+112</v>
      </c>
      <c r="UKS53" s="762">
        <f t="shared" ref="UKS53:UKS54" si="7247">UKQ53*(1+3.5%)</f>
        <v>6.7877110069916264E+112</v>
      </c>
      <c r="UKU53" s="762">
        <f t="shared" ref="UKU53:UKU54" si="7248">UKS53*(1+3.5%)</f>
        <v>7.0252808922363326E+112</v>
      </c>
      <c r="UKW53" s="762">
        <f t="shared" ref="UKW53:UKW54" si="7249">UKU53*(1+3.5%)</f>
        <v>7.2711657234646039E+112</v>
      </c>
      <c r="UKY53" s="762">
        <f t="shared" ref="UKY53:UKY54" si="7250">UKW53*(1+3.5%)</f>
        <v>7.5256565237858647E+112</v>
      </c>
      <c r="ULA53" s="762">
        <f t="shared" ref="ULA53:ULA54" si="7251">UKY53*(1+3.5%)</f>
        <v>7.7890545021183695E+112</v>
      </c>
      <c r="ULC53" s="762">
        <f t="shared" ref="ULC53:ULC54" si="7252">ULA53*(1+3.5%)</f>
        <v>8.0616714096925113E+112</v>
      </c>
      <c r="ULE53" s="762">
        <f t="shared" ref="ULE53:ULE54" si="7253">ULC53*(1+3.5%)</f>
        <v>8.3438299090317491E+112</v>
      </c>
      <c r="ULG53" s="762">
        <f t="shared" ref="ULG53:ULG54" si="7254">ULE53*(1+3.5%)</f>
        <v>8.635863955847859E+112</v>
      </c>
      <c r="ULI53" s="762">
        <f t="shared" ref="ULI53:ULI54" si="7255">ULG53*(1+3.5%)</f>
        <v>8.938119194302534E+112</v>
      </c>
      <c r="ULK53" s="762">
        <f t="shared" ref="ULK53:ULK54" si="7256">ULI53*(1+3.5%)</f>
        <v>9.2509533661031216E+112</v>
      </c>
      <c r="ULM53" s="762">
        <f t="shared" ref="ULM53:ULM54" si="7257">ULK53*(1+3.5%)</f>
        <v>9.5747367339167297E+112</v>
      </c>
      <c r="ULO53" s="762">
        <f t="shared" ref="ULO53:ULO54" si="7258">ULM53*(1+3.5%)</f>
        <v>9.9098525196038138E+112</v>
      </c>
      <c r="ULQ53" s="762">
        <f t="shared" ref="ULQ53:ULQ54" si="7259">ULO53*(1+3.5%)</f>
        <v>1.0256697357789946E+113</v>
      </c>
      <c r="ULS53" s="762">
        <f t="shared" ref="ULS53:ULS54" si="7260">ULQ53*(1+3.5%)</f>
        <v>1.0615681765312594E+113</v>
      </c>
      <c r="ULU53" s="762">
        <f t="shared" ref="ULU53:ULU54" si="7261">ULS53*(1+3.5%)</f>
        <v>1.0987230627098533E+113</v>
      </c>
      <c r="ULW53" s="762">
        <f t="shared" ref="ULW53:ULW54" si="7262">ULU53*(1+3.5%)</f>
        <v>1.1371783699046981E+113</v>
      </c>
      <c r="ULY53" s="762">
        <f t="shared" ref="ULY53:ULY54" si="7263">ULW53*(1+3.5%)</f>
        <v>1.1769796128513625E+113</v>
      </c>
      <c r="UMA53" s="762">
        <f t="shared" ref="UMA53:UMA54" si="7264">ULY53*(1+3.5%)</f>
        <v>1.21817389930116E+113</v>
      </c>
      <c r="UMC53" s="762">
        <f t="shared" ref="UMC53:UMC54" si="7265">UMA53*(1+3.5%)</f>
        <v>1.2608099857767005E+113</v>
      </c>
      <c r="UME53" s="762">
        <f t="shared" ref="UME53:UME54" si="7266">UMC53*(1+3.5%)</f>
        <v>1.304938335278885E+113</v>
      </c>
      <c r="UMG53" s="762">
        <f t="shared" ref="UMG53:UMG54" si="7267">UME53*(1+3.5%)</f>
        <v>1.3506111770136458E+113</v>
      </c>
      <c r="UMI53" s="762">
        <f t="shared" ref="UMI53:UMI54" si="7268">UMG53*(1+3.5%)</f>
        <v>1.3978825682091233E+113</v>
      </c>
      <c r="UMK53" s="762">
        <f t="shared" ref="UMK53:UMK54" si="7269">UMI53*(1+3.5%)</f>
        <v>1.4468084580964426E+113</v>
      </c>
      <c r="UMM53" s="762">
        <f t="shared" ref="UMM53:UMM54" si="7270">UMK53*(1+3.5%)</f>
        <v>1.4974467541298181E+113</v>
      </c>
      <c r="UMO53" s="762">
        <f t="shared" ref="UMO53:UMO54" si="7271">UMM53*(1+3.5%)</f>
        <v>1.5498573905243616E+113</v>
      </c>
      <c r="UMQ53" s="762">
        <f t="shared" ref="UMQ53:UMQ54" si="7272">UMO53*(1+3.5%)</f>
        <v>1.6041023991927141E+113</v>
      </c>
      <c r="UMS53" s="762">
        <f t="shared" ref="UMS53:UMS54" si="7273">UMQ53*(1+3.5%)</f>
        <v>1.6602459831644589E+113</v>
      </c>
      <c r="UMU53" s="762">
        <f t="shared" ref="UMU53:UMU54" si="7274">UMS53*(1+3.5%)</f>
        <v>1.7183545925752149E+113</v>
      </c>
      <c r="UMW53" s="762">
        <f t="shared" ref="UMW53:UMW54" si="7275">UMU53*(1+3.5%)</f>
        <v>1.7784970033153473E+113</v>
      </c>
      <c r="UMY53" s="762">
        <f t="shared" ref="UMY53:UMY54" si="7276">UMW53*(1+3.5%)</f>
        <v>1.8407443984313842E+113</v>
      </c>
      <c r="UNA53" s="762">
        <f t="shared" ref="UNA53:UNA54" si="7277">UMY53*(1+3.5%)</f>
        <v>1.9051704523764826E+113</v>
      </c>
      <c r="UNC53" s="762">
        <f t="shared" ref="UNC53:UNC54" si="7278">UNA53*(1+3.5%)</f>
        <v>1.9718514182096595E+113</v>
      </c>
      <c r="UNE53" s="762">
        <f t="shared" ref="UNE53:UNE54" si="7279">UNC53*(1+3.5%)</f>
        <v>2.0408662178469973E+113</v>
      </c>
      <c r="UNG53" s="762">
        <f t="shared" ref="UNG53:UNG54" si="7280">UNE53*(1+3.5%)</f>
        <v>2.112296535471642E+113</v>
      </c>
      <c r="UNI53" s="762">
        <f t="shared" ref="UNI53:UNI54" si="7281">UNG53*(1+3.5%)</f>
        <v>2.1862269142131493E+113</v>
      </c>
      <c r="UNK53" s="762">
        <f t="shared" ref="UNK53:UNK54" si="7282">UNI53*(1+3.5%)</f>
        <v>2.2627448562106093E+113</v>
      </c>
      <c r="UNM53" s="762">
        <f t="shared" ref="UNM53:UNM54" si="7283">UNK53*(1+3.5%)</f>
        <v>2.3419409261779805E+113</v>
      </c>
      <c r="UNO53" s="762">
        <f t="shared" ref="UNO53:UNO54" si="7284">UNM53*(1+3.5%)</f>
        <v>2.4239088585942098E+113</v>
      </c>
      <c r="UNQ53" s="762">
        <f t="shared" ref="UNQ53:UNQ54" si="7285">UNO53*(1+3.5%)</f>
        <v>2.5087456686450071E+113</v>
      </c>
      <c r="UNS53" s="762">
        <f t="shared" ref="UNS53:UNS54" si="7286">UNQ53*(1+3.5%)</f>
        <v>2.5965517670475821E+113</v>
      </c>
      <c r="UNU53" s="762">
        <f t="shared" ref="UNU53:UNU54" si="7287">UNS53*(1+3.5%)</f>
        <v>2.6874310788942472E+113</v>
      </c>
      <c r="UNW53" s="762">
        <f t="shared" ref="UNW53:UNW54" si="7288">UNU53*(1+3.5%)</f>
        <v>2.7814911666555456E+113</v>
      </c>
      <c r="UNY53" s="762">
        <f t="shared" ref="UNY53:UNY54" si="7289">UNW53*(1+3.5%)</f>
        <v>2.8788433574884894E+113</v>
      </c>
      <c r="UOA53" s="762">
        <f t="shared" ref="UOA53:UOA54" si="7290">UNY53*(1+3.5%)</f>
        <v>2.9796028750005864E+113</v>
      </c>
      <c r="UOC53" s="762">
        <f t="shared" ref="UOC53:UOC54" si="7291">UOA53*(1+3.5%)</f>
        <v>3.0838889756256069E+113</v>
      </c>
      <c r="UOE53" s="762">
        <f t="shared" ref="UOE53:UOE54" si="7292">UOC53*(1+3.5%)</f>
        <v>3.1918250897725026E+113</v>
      </c>
      <c r="UOG53" s="762">
        <f t="shared" ref="UOG53:UOG54" si="7293">UOE53*(1+3.5%)</f>
        <v>3.3035389679145398E+113</v>
      </c>
      <c r="UOI53" s="762">
        <f t="shared" ref="UOI53:UOI54" si="7294">UOG53*(1+3.5%)</f>
        <v>3.4191628317915481E+113</v>
      </c>
      <c r="UOK53" s="762">
        <f t="shared" ref="UOK53:UOK54" si="7295">UOI53*(1+3.5%)</f>
        <v>3.5388335309042519E+113</v>
      </c>
      <c r="UOM53" s="762">
        <f t="shared" ref="UOM53:UOM54" si="7296">UOK53*(1+3.5%)</f>
        <v>3.6626927044859007E+113</v>
      </c>
      <c r="UOO53" s="762">
        <f t="shared" ref="UOO53:UOO54" si="7297">UOM53*(1+3.5%)</f>
        <v>3.7908869491429069E+113</v>
      </c>
      <c r="UOQ53" s="762">
        <f t="shared" ref="UOQ53:UOQ54" si="7298">UOO53*(1+3.5%)</f>
        <v>3.923567992362908E+113</v>
      </c>
      <c r="UOS53" s="762">
        <f t="shared" ref="UOS53:UOS54" si="7299">UOQ53*(1+3.5%)</f>
        <v>4.0608928720956097E+113</v>
      </c>
      <c r="UOU53" s="762">
        <f t="shared" ref="UOU53:UOU54" si="7300">UOS53*(1+3.5%)</f>
        <v>4.2030241226189554E+113</v>
      </c>
      <c r="UOW53" s="762">
        <f t="shared" ref="UOW53:UOW54" si="7301">UOU53*(1+3.5%)</f>
        <v>4.3501299669106186E+113</v>
      </c>
      <c r="UOY53" s="762">
        <f t="shared" ref="UOY53:UOY54" si="7302">UOW53*(1+3.5%)</f>
        <v>4.5023845157524902E+113</v>
      </c>
      <c r="UPA53" s="762">
        <f t="shared" ref="UPA53:UPA54" si="7303">UOY53*(1+3.5%)</f>
        <v>4.6599679738038272E+113</v>
      </c>
      <c r="UPC53" s="762">
        <f t="shared" ref="UPC53:UPC54" si="7304">UPA53*(1+3.5%)</f>
        <v>4.8230668528869605E+113</v>
      </c>
      <c r="UPE53" s="762">
        <f t="shared" ref="UPE53:UPE54" si="7305">UPC53*(1+3.5%)</f>
        <v>4.9918741927380039E+113</v>
      </c>
      <c r="UPG53" s="762">
        <f t="shared" ref="UPG53:UPG54" si="7306">UPE53*(1+3.5%)</f>
        <v>5.1665897894838339E+113</v>
      </c>
      <c r="UPI53" s="762">
        <f t="shared" ref="UPI53:UPI54" si="7307">UPG53*(1+3.5%)</f>
        <v>5.3474204321157675E+113</v>
      </c>
      <c r="UPK53" s="762">
        <f t="shared" ref="UPK53:UPK54" si="7308">UPI53*(1+3.5%)</f>
        <v>5.5345801472398191E+113</v>
      </c>
      <c r="UPM53" s="762">
        <f t="shared" ref="UPM53:UPM54" si="7309">UPK53*(1+3.5%)</f>
        <v>5.7282904523932123E+113</v>
      </c>
      <c r="UPO53" s="762">
        <f t="shared" ref="UPO53:UPO54" si="7310">UPM53*(1+3.5%)</f>
        <v>5.928780618226974E+113</v>
      </c>
      <c r="UPQ53" s="762">
        <f t="shared" ref="UPQ53:UPQ54" si="7311">UPO53*(1+3.5%)</f>
        <v>6.1362879398649175E+113</v>
      </c>
      <c r="UPS53" s="762">
        <f t="shared" ref="UPS53:UPS54" si="7312">UPQ53*(1+3.5%)</f>
        <v>6.3510580177601894E+113</v>
      </c>
      <c r="UPU53" s="762">
        <f t="shared" ref="UPU53:UPU54" si="7313">UPS53*(1+3.5%)</f>
        <v>6.5733450483817961E+113</v>
      </c>
      <c r="UPW53" s="762">
        <f t="shared" ref="UPW53:UPW54" si="7314">UPU53*(1+3.5%)</f>
        <v>6.803412125075159E+113</v>
      </c>
      <c r="UPY53" s="762">
        <f t="shared" ref="UPY53:UPY54" si="7315">UPW53*(1+3.5%)</f>
        <v>7.0415315494527896E+113</v>
      </c>
      <c r="UQA53" s="762">
        <f t="shared" ref="UQA53:UQA54" si="7316">UPY53*(1+3.5%)</f>
        <v>7.2879851536836363E+113</v>
      </c>
      <c r="UQC53" s="762">
        <f t="shared" ref="UQC53:UQC54" si="7317">UQA53*(1+3.5%)</f>
        <v>7.5430646340625637E+113</v>
      </c>
      <c r="UQE53" s="762">
        <f t="shared" ref="UQE53:UQE54" si="7318">UQC53*(1+3.5%)</f>
        <v>7.8070718962547534E+113</v>
      </c>
      <c r="UQG53" s="762">
        <f t="shared" ref="UQG53:UQG54" si="7319">UQE53*(1+3.5%)</f>
        <v>8.0803194126236687E+113</v>
      </c>
      <c r="UQI53" s="762">
        <f t="shared" ref="UQI53:UQI54" si="7320">UQG53*(1+3.5%)</f>
        <v>8.3631305920654965E+113</v>
      </c>
      <c r="UQK53" s="762">
        <f t="shared" ref="UQK53:UQK54" si="7321">UQI53*(1+3.5%)</f>
        <v>8.655840162787788E+113</v>
      </c>
      <c r="UQM53" s="762">
        <f t="shared" ref="UQM53:UQM54" si="7322">UQK53*(1+3.5%)</f>
        <v>8.9587945684853594E+113</v>
      </c>
      <c r="UQO53" s="762">
        <f t="shared" ref="UQO53:UQO54" si="7323">UQM53*(1+3.5%)</f>
        <v>9.2723523783823463E+113</v>
      </c>
      <c r="UQQ53" s="762">
        <f t="shared" ref="UQQ53:UQQ54" si="7324">UQO53*(1+3.5%)</f>
        <v>9.5968847116257283E+113</v>
      </c>
      <c r="UQS53" s="762">
        <f t="shared" ref="UQS53:UQS54" si="7325">UQQ53*(1+3.5%)</f>
        <v>9.932775676532628E+113</v>
      </c>
      <c r="UQU53" s="762">
        <f t="shared" ref="UQU53:UQU54" si="7326">UQS53*(1+3.5%)</f>
        <v>1.028042282521127E+114</v>
      </c>
      <c r="UQW53" s="762">
        <f t="shared" ref="UQW53:UQW54" si="7327">UQU53*(1+3.5%)</f>
        <v>1.0640237624093664E+114</v>
      </c>
      <c r="UQY53" s="762">
        <f t="shared" ref="UQY53:UQY54" si="7328">UQW53*(1+3.5%)</f>
        <v>1.1012645940936941E+114</v>
      </c>
      <c r="URA53" s="762">
        <f t="shared" ref="URA53:URA54" si="7329">UQY53*(1+3.5%)</f>
        <v>1.1398088548869733E+114</v>
      </c>
      <c r="URC53" s="762">
        <f t="shared" ref="URC53:URC54" si="7330">URA53*(1+3.5%)</f>
        <v>1.1797021648080173E+114</v>
      </c>
      <c r="URE53" s="762">
        <f t="shared" ref="URE53:URE54" si="7331">URC53*(1+3.5%)</f>
        <v>1.2209917405762978E+114</v>
      </c>
      <c r="URG53" s="762">
        <f t="shared" ref="URG53:URG54" si="7332">URE53*(1+3.5%)</f>
        <v>1.263726451496468E+114</v>
      </c>
      <c r="URI53" s="762">
        <f t="shared" ref="URI53:URI54" si="7333">URG53*(1+3.5%)</f>
        <v>1.3079568772988442E+114</v>
      </c>
      <c r="URK53" s="762">
        <f t="shared" ref="URK53:URK54" si="7334">URI53*(1+3.5%)</f>
        <v>1.3537353680043035E+114</v>
      </c>
      <c r="URM53" s="762">
        <f t="shared" ref="URM53:URM54" si="7335">URK53*(1+3.5%)</f>
        <v>1.401116105884454E+114</v>
      </c>
      <c r="URO53" s="762">
        <f t="shared" ref="URO53:URO54" si="7336">URM53*(1+3.5%)</f>
        <v>1.4501551695904097E+114</v>
      </c>
      <c r="URQ53" s="762">
        <f t="shared" ref="URQ53:URQ54" si="7337">URO53*(1+3.5%)</f>
        <v>1.5009106005260739E+114</v>
      </c>
      <c r="URS53" s="762">
        <f t="shared" ref="URS53:URS54" si="7338">URQ53*(1+3.5%)</f>
        <v>1.5534424715444864E+114</v>
      </c>
      <c r="URU53" s="762">
        <f t="shared" ref="URU53:URU54" si="7339">URS53*(1+3.5%)</f>
        <v>1.6078129580485432E+114</v>
      </c>
      <c r="URW53" s="762">
        <f t="shared" ref="URW53:URW54" si="7340">URU53*(1+3.5%)</f>
        <v>1.6640864115802422E+114</v>
      </c>
      <c r="URY53" s="762">
        <f t="shared" ref="URY53:URY54" si="7341">URW53*(1+3.5%)</f>
        <v>1.7223294359855504E+114</v>
      </c>
      <c r="USA53" s="762">
        <f t="shared" ref="USA53:USA54" si="7342">URY53*(1+3.5%)</f>
        <v>1.7826109662450446E+114</v>
      </c>
      <c r="USC53" s="762">
        <f t="shared" ref="USC53:USC54" si="7343">USA53*(1+3.5%)</f>
        <v>1.8450023500636211E+114</v>
      </c>
      <c r="USE53" s="762">
        <f t="shared" ref="USE53:USE54" si="7344">USC53*(1+3.5%)</f>
        <v>1.9095774323158478E+114</v>
      </c>
      <c r="USG53" s="762">
        <f t="shared" ref="USG53:USG54" si="7345">USE53*(1+3.5%)</f>
        <v>1.9764126424469022E+114</v>
      </c>
      <c r="USI53" s="762">
        <f t="shared" ref="USI53:USI54" si="7346">USG53*(1+3.5%)</f>
        <v>2.0455870849325437E+114</v>
      </c>
      <c r="USK53" s="762">
        <f t="shared" ref="USK53:USK54" si="7347">USI53*(1+3.5%)</f>
        <v>2.1171826329051826E+114</v>
      </c>
      <c r="USM53" s="762">
        <f t="shared" ref="USM53:USM54" si="7348">USK53*(1+3.5%)</f>
        <v>2.1912840250568639E+114</v>
      </c>
      <c r="USO53" s="762">
        <f t="shared" ref="USO53:USO54" si="7349">USM53*(1+3.5%)</f>
        <v>2.2679789659338538E+114</v>
      </c>
      <c r="USQ53" s="762">
        <f t="shared" ref="USQ53:USQ54" si="7350">USO53*(1+3.5%)</f>
        <v>2.3473582297415386E+114</v>
      </c>
      <c r="USS53" s="762">
        <f t="shared" ref="USS53:USS54" si="7351">USQ53*(1+3.5%)</f>
        <v>2.4295157677824921E+114</v>
      </c>
      <c r="USU53" s="762">
        <f t="shared" ref="USU53:USU54" si="7352">USS53*(1+3.5%)</f>
        <v>2.5145488196548794E+114</v>
      </c>
      <c r="USW53" s="762">
        <f t="shared" ref="USW53:USW54" si="7353">USU53*(1+3.5%)</f>
        <v>2.6025580283428001E+114</v>
      </c>
      <c r="USY53" s="762">
        <f t="shared" ref="USY53:USY54" si="7354">USW53*(1+3.5%)</f>
        <v>2.6936475593347978E+114</v>
      </c>
      <c r="UTA53" s="762">
        <f t="shared" ref="UTA53:UTA54" si="7355">USY53*(1+3.5%)</f>
        <v>2.7879252239115156E+114</v>
      </c>
      <c r="UTC53" s="762">
        <f t="shared" ref="UTC53:UTC54" si="7356">UTA53*(1+3.5%)</f>
        <v>2.8855026067484182E+114</v>
      </c>
      <c r="UTE53" s="762">
        <f t="shared" ref="UTE53:UTE54" si="7357">UTC53*(1+3.5%)</f>
        <v>2.9864951979846127E+114</v>
      </c>
      <c r="UTG53" s="762">
        <f t="shared" ref="UTG53:UTG54" si="7358">UTE53*(1+3.5%)</f>
        <v>3.0910225299140738E+114</v>
      </c>
      <c r="UTI53" s="762">
        <f t="shared" ref="UTI53:UTI54" si="7359">UTG53*(1+3.5%)</f>
        <v>3.1992083184610661E+114</v>
      </c>
      <c r="UTK53" s="762">
        <f t="shared" ref="UTK53:UTK54" si="7360">UTI53*(1+3.5%)</f>
        <v>3.3111806096072031E+114</v>
      </c>
      <c r="UTM53" s="762">
        <f t="shared" ref="UTM53:UTM54" si="7361">UTK53*(1+3.5%)</f>
        <v>3.4270719309434547E+114</v>
      </c>
      <c r="UTO53" s="762">
        <f t="shared" ref="UTO53:UTO54" si="7362">UTM53*(1+3.5%)</f>
        <v>3.5470194485264756E+114</v>
      </c>
      <c r="UTQ53" s="762">
        <f t="shared" ref="UTQ53:UTQ54" si="7363">UTO53*(1+3.5%)</f>
        <v>3.6711651292249022E+114</v>
      </c>
      <c r="UTS53" s="762">
        <f t="shared" ref="UTS53:UTS54" si="7364">UTQ53*(1+3.5%)</f>
        <v>3.7996559087477734E+114</v>
      </c>
      <c r="UTU53" s="762">
        <f t="shared" ref="UTU53:UTU54" si="7365">UTS53*(1+3.5%)</f>
        <v>3.9326438655539452E+114</v>
      </c>
      <c r="UTW53" s="762">
        <f t="shared" ref="UTW53:UTW54" si="7366">UTU53*(1+3.5%)</f>
        <v>4.0702864008483329E+114</v>
      </c>
      <c r="UTY53" s="762">
        <f t="shared" ref="UTY53:UTY54" si="7367">UTW53*(1+3.5%)</f>
        <v>4.2127464248780241E+114</v>
      </c>
      <c r="UUA53" s="762">
        <f t="shared" ref="UUA53:UUA54" si="7368">UTY53*(1+3.5%)</f>
        <v>4.3601925497487546E+114</v>
      </c>
      <c r="UUC53" s="762">
        <f t="shared" ref="UUC53:UUC54" si="7369">UUA53*(1+3.5%)</f>
        <v>4.5127992889899608E+114</v>
      </c>
      <c r="UUE53" s="762">
        <f t="shared" ref="UUE53:UUE54" si="7370">UUC53*(1+3.5%)</f>
        <v>4.6707472641046089E+114</v>
      </c>
      <c r="UUG53" s="762">
        <f t="shared" ref="UUG53:UUG54" si="7371">UUE53*(1+3.5%)</f>
        <v>4.8342234183482697E+114</v>
      </c>
      <c r="UUI53" s="762">
        <f t="shared" ref="UUI53:UUI54" si="7372">UUG53*(1+3.5%)</f>
        <v>5.0034212379904586E+114</v>
      </c>
      <c r="UUK53" s="762">
        <f t="shared" ref="UUK53:UUK54" si="7373">UUI53*(1+3.5%)</f>
        <v>5.1785409813201244E+114</v>
      </c>
      <c r="UUM53" s="762">
        <f t="shared" ref="UUM53:UUM54" si="7374">UUK53*(1+3.5%)</f>
        <v>5.3597899156663283E+114</v>
      </c>
      <c r="UUO53" s="762">
        <f t="shared" ref="UUO53:UUO54" si="7375">UUM53*(1+3.5%)</f>
        <v>5.5473825627146498E+114</v>
      </c>
      <c r="UUQ53" s="762">
        <f t="shared" ref="UUQ53:UUQ54" si="7376">UUO53*(1+3.5%)</f>
        <v>5.7415409524096626E+114</v>
      </c>
      <c r="UUS53" s="762">
        <f t="shared" ref="UUS53:UUS54" si="7377">UUQ53*(1+3.5%)</f>
        <v>5.9424948857440008E+114</v>
      </c>
      <c r="UUU53" s="762">
        <f t="shared" ref="UUU53:UUU54" si="7378">UUS53*(1+3.5%)</f>
        <v>6.1504822067450405E+114</v>
      </c>
      <c r="UUW53" s="762">
        <f t="shared" ref="UUW53:UUW54" si="7379">UUU53*(1+3.5%)</f>
        <v>6.3657490839811161E+114</v>
      </c>
      <c r="UUY53" s="762">
        <f t="shared" ref="UUY53:UUY54" si="7380">UUW53*(1+3.5%)</f>
        <v>6.5885503019204552E+114</v>
      </c>
      <c r="UVA53" s="762">
        <f t="shared" ref="UVA53:UVA54" si="7381">UUY53*(1+3.5%)</f>
        <v>6.81914956248767E+114</v>
      </c>
      <c r="UVC53" s="762">
        <f t="shared" ref="UVC53:UVC54" si="7382">UVA53*(1+3.5%)</f>
        <v>7.0578197971747379E+114</v>
      </c>
      <c r="UVE53" s="762">
        <f t="shared" ref="UVE53:UVE54" si="7383">UVC53*(1+3.5%)</f>
        <v>7.3048434900758535E+114</v>
      </c>
      <c r="UVG53" s="762">
        <f t="shared" ref="UVG53:UVG54" si="7384">UVE53*(1+3.5%)</f>
        <v>7.5605130122285083E+114</v>
      </c>
      <c r="UVI53" s="762">
        <f t="shared" ref="UVI53:UVI54" si="7385">UVG53*(1+3.5%)</f>
        <v>7.8251309676565059E+114</v>
      </c>
      <c r="UVK53" s="762">
        <f t="shared" ref="UVK53:UVK54" si="7386">UVI53*(1+3.5%)</f>
        <v>8.0990105515244826E+114</v>
      </c>
      <c r="UVM53" s="762">
        <f t="shared" ref="UVM53:UVM54" si="7387">UVK53*(1+3.5%)</f>
        <v>8.382475920827839E+114</v>
      </c>
      <c r="UVO53" s="762">
        <f t="shared" ref="UVO53:UVO54" si="7388">UVM53*(1+3.5%)</f>
        <v>8.6758625780568123E+114</v>
      </c>
      <c r="UVQ53" s="762">
        <f t="shared" ref="UVQ53:UVQ54" si="7389">UVO53*(1+3.5%)</f>
        <v>8.9795177682888E+114</v>
      </c>
      <c r="UVS53" s="762">
        <f t="shared" ref="UVS53:UVS54" si="7390">UVQ53*(1+3.5%)</f>
        <v>9.2938008901789069E+114</v>
      </c>
      <c r="UVU53" s="762">
        <f t="shared" ref="UVU53:UVU54" si="7391">UVS53*(1+3.5%)</f>
        <v>9.6190839213351683E+114</v>
      </c>
      <c r="UVW53" s="762">
        <f t="shared" ref="UVW53:UVW54" si="7392">UVU53*(1+3.5%)</f>
        <v>9.9557518585818987E+114</v>
      </c>
      <c r="UVY53" s="762">
        <f t="shared" ref="UVY53:UVY54" si="7393">UVW53*(1+3.5%)</f>
        <v>1.0304203173632264E+115</v>
      </c>
      <c r="UWA53" s="762">
        <f t="shared" ref="UWA53:UWA54" si="7394">UVY53*(1+3.5%)</f>
        <v>1.0664850284709391E+115</v>
      </c>
      <c r="UWC53" s="762">
        <f t="shared" ref="UWC53:UWC54" si="7395">UWA53*(1+3.5%)</f>
        <v>1.103812004467422E+115</v>
      </c>
      <c r="UWE53" s="762">
        <f t="shared" ref="UWE53:UWE54" si="7396">UWC53*(1+3.5%)</f>
        <v>1.1424454246237816E+115</v>
      </c>
      <c r="UWG53" s="762">
        <f t="shared" ref="UWG53:UWG54" si="7397">UWE53*(1+3.5%)</f>
        <v>1.1824310144856139E+115</v>
      </c>
      <c r="UWI53" s="762">
        <f t="shared" ref="UWI53:UWI54" si="7398">UWG53*(1+3.5%)</f>
        <v>1.2238160999926104E+115</v>
      </c>
      <c r="UWK53" s="762">
        <f t="shared" ref="UWK53:UWK54" si="7399">UWI53*(1+3.5%)</f>
        <v>1.2666496634923517E+115</v>
      </c>
      <c r="UWM53" s="762">
        <f t="shared" ref="UWM53:UWM54" si="7400">UWK53*(1+3.5%)</f>
        <v>1.3109824017145839E+115</v>
      </c>
      <c r="UWO53" s="762">
        <f t="shared" ref="UWO53:UWO54" si="7401">UWM53*(1+3.5%)</f>
        <v>1.3568667857745943E+115</v>
      </c>
      <c r="UWQ53" s="762">
        <f t="shared" ref="UWQ53:UWQ54" si="7402">UWO53*(1+3.5%)</f>
        <v>1.404357123276705E+115</v>
      </c>
      <c r="UWS53" s="762">
        <f t="shared" ref="UWS53:UWS54" si="7403">UWQ53*(1+3.5%)</f>
        <v>1.4535096225913894E+115</v>
      </c>
      <c r="UWU53" s="762">
        <f t="shared" ref="UWU53:UWU54" si="7404">UWS53*(1+3.5%)</f>
        <v>1.504382459382088E+115</v>
      </c>
      <c r="UWW53" s="762">
        <f t="shared" ref="UWW53:UWW54" si="7405">UWU53*(1+3.5%)</f>
        <v>1.557035845460461E+115</v>
      </c>
      <c r="UWY53" s="762">
        <f t="shared" ref="UWY53:UWY54" si="7406">UWW53*(1+3.5%)</f>
        <v>1.6115321000515771E+115</v>
      </c>
      <c r="UXA53" s="762">
        <f t="shared" ref="UXA53:UXA54" si="7407">UWY53*(1+3.5%)</f>
        <v>1.6679357235533821E+115</v>
      </c>
      <c r="UXC53" s="762">
        <f t="shared" ref="UXC53:UXC54" si="7408">UXA53*(1+3.5%)</f>
        <v>1.7263134738777505E+115</v>
      </c>
      <c r="UXE53" s="762">
        <f t="shared" ref="UXE53:UXE54" si="7409">UXC53*(1+3.5%)</f>
        <v>1.7867344454634715E+115</v>
      </c>
      <c r="UXG53" s="762">
        <f t="shared" ref="UXG53:UXG54" si="7410">UXE53*(1+3.5%)</f>
        <v>1.8492701510546929E+115</v>
      </c>
      <c r="UXI53" s="762">
        <f t="shared" ref="UXI53:UXI54" si="7411">UXG53*(1+3.5%)</f>
        <v>1.913994606341607E+115</v>
      </c>
      <c r="UXK53" s="762">
        <f t="shared" ref="UXK53:UXK54" si="7412">UXI53*(1+3.5%)</f>
        <v>1.9809844175635632E+115</v>
      </c>
      <c r="UXM53" s="762">
        <f t="shared" ref="UXM53:UXM54" si="7413">UXK53*(1+3.5%)</f>
        <v>2.0503188721782879E+115</v>
      </c>
      <c r="UXO53" s="762">
        <f t="shared" ref="UXO53:UXO54" si="7414">UXM53*(1+3.5%)</f>
        <v>2.1220800327045278E+115</v>
      </c>
      <c r="UXQ53" s="762">
        <f t="shared" ref="UXQ53:UXQ54" si="7415">UXO53*(1+3.5%)</f>
        <v>2.196352833849186E+115</v>
      </c>
      <c r="UXS53" s="762">
        <f t="shared" ref="UXS53:UXS54" si="7416">UXQ53*(1+3.5%)</f>
        <v>2.2732251830339075E+115</v>
      </c>
      <c r="UXU53" s="762">
        <f t="shared" ref="UXU53:UXU54" si="7417">UXS53*(1+3.5%)</f>
        <v>2.3527880644400939E+115</v>
      </c>
      <c r="UXW53" s="762">
        <f t="shared" ref="UXW53:UXW54" si="7418">UXU53*(1+3.5%)</f>
        <v>2.4351356466954968E+115</v>
      </c>
      <c r="UXY53" s="762">
        <f t="shared" ref="UXY53:UXY54" si="7419">UXW53*(1+3.5%)</f>
        <v>2.520365394329839E+115</v>
      </c>
      <c r="UYA53" s="762">
        <f t="shared" ref="UYA53:UYA54" si="7420">UXY53*(1+3.5%)</f>
        <v>2.608578183131383E+115</v>
      </c>
      <c r="UYC53" s="762">
        <f t="shared" ref="UYC53:UYC54" si="7421">UYA53*(1+3.5%)</f>
        <v>2.6998784195409811E+115</v>
      </c>
      <c r="UYE53" s="762">
        <f t="shared" ref="UYE53:UYE54" si="7422">UYC53*(1+3.5%)</f>
        <v>2.7943741642249154E+115</v>
      </c>
      <c r="UYG53" s="762">
        <f t="shared" ref="UYG53:UYG54" si="7423">UYE53*(1+3.5%)</f>
        <v>2.8921772599727871E+115</v>
      </c>
      <c r="UYI53" s="762">
        <f t="shared" ref="UYI53:UYI54" si="7424">UYG53*(1+3.5%)</f>
        <v>2.9934034640718343E+115</v>
      </c>
      <c r="UYK53" s="762">
        <f t="shared" ref="UYK53:UYK54" si="7425">UYI53*(1+3.5%)</f>
        <v>3.0981725853143483E+115</v>
      </c>
      <c r="UYM53" s="762">
        <f t="shared" ref="UYM53:UYM54" si="7426">UYK53*(1+3.5%)</f>
        <v>3.2066086258003502E+115</v>
      </c>
      <c r="UYO53" s="762">
        <f t="shared" ref="UYO53:UYO54" si="7427">UYM53*(1+3.5%)</f>
        <v>3.3188399277033621E+115</v>
      </c>
      <c r="UYQ53" s="762">
        <f t="shared" ref="UYQ53:UYQ54" si="7428">UYO53*(1+3.5%)</f>
        <v>3.4349993251729796E+115</v>
      </c>
      <c r="UYS53" s="762">
        <f t="shared" ref="UYS53:UYS54" si="7429">UYQ53*(1+3.5%)</f>
        <v>3.5552243015540336E+115</v>
      </c>
      <c r="UYU53" s="762">
        <f t="shared" ref="UYU53:UYU54" si="7430">UYS53*(1+3.5%)</f>
        <v>3.6796571521084246E+115</v>
      </c>
      <c r="UYW53" s="762">
        <f t="shared" ref="UYW53:UYW54" si="7431">UYU53*(1+3.5%)</f>
        <v>3.8084451524322189E+115</v>
      </c>
      <c r="UYY53" s="762">
        <f t="shared" ref="UYY53:UYY54" si="7432">UYW53*(1+3.5%)</f>
        <v>3.9417407327673462E+115</v>
      </c>
      <c r="UZA53" s="762">
        <f t="shared" ref="UZA53:UZA54" si="7433">UYY53*(1+3.5%)</f>
        <v>4.0797016584142032E+115</v>
      </c>
      <c r="UZC53" s="762">
        <f t="shared" ref="UZC53:UZC54" si="7434">UZA53*(1+3.5%)</f>
        <v>4.2224912164586996E+115</v>
      </c>
      <c r="UZE53" s="762">
        <f t="shared" ref="UZE53:UZE54" si="7435">UZC53*(1+3.5%)</f>
        <v>4.3702784090347535E+115</v>
      </c>
      <c r="UZG53" s="762">
        <f t="shared" ref="UZG53:UZG54" si="7436">UZE53*(1+3.5%)</f>
        <v>4.5232381533509699E+115</v>
      </c>
      <c r="UZI53" s="762">
        <f t="shared" ref="UZI53:UZI54" si="7437">UZG53*(1+3.5%)</f>
        <v>4.6815514887182532E+115</v>
      </c>
      <c r="UZK53" s="762">
        <f t="shared" ref="UZK53:UZK54" si="7438">UZI53*(1+3.5%)</f>
        <v>4.8454057908233917E+115</v>
      </c>
      <c r="UZM53" s="762">
        <f t="shared" ref="UZM53:UZM54" si="7439">UZK53*(1+3.5%)</f>
        <v>5.0149949935022104E+115</v>
      </c>
      <c r="UZO53" s="762">
        <f t="shared" ref="UZO53:UZO54" si="7440">UZM53*(1+3.5%)</f>
        <v>5.1905198182747872E+115</v>
      </c>
      <c r="UZQ53" s="762">
        <f t="shared" ref="UZQ53:UZQ54" si="7441">UZO53*(1+3.5%)</f>
        <v>5.3721880119144042E+115</v>
      </c>
      <c r="UZS53" s="762">
        <f t="shared" ref="UZS53:UZS54" si="7442">UZQ53*(1+3.5%)</f>
        <v>5.5602145923314079E+115</v>
      </c>
      <c r="UZU53" s="762">
        <f t="shared" ref="UZU53:UZU54" si="7443">UZS53*(1+3.5%)</f>
        <v>5.7548221030630063E+115</v>
      </c>
      <c r="UZW53" s="762">
        <f t="shared" ref="UZW53:UZW54" si="7444">UZU53*(1+3.5%)</f>
        <v>5.956240876670211E+115</v>
      </c>
      <c r="UZY53" s="762">
        <f t="shared" ref="UZY53:UZY54" si="7445">UZW53*(1+3.5%)</f>
        <v>6.1647093073536677E+115</v>
      </c>
      <c r="VAA53" s="762">
        <f t="shared" ref="VAA53:VAA54" si="7446">UZY53*(1+3.5%)</f>
        <v>6.3804741331110456E+115</v>
      </c>
      <c r="VAC53" s="762">
        <f t="shared" ref="VAC53:VAC54" si="7447">VAA53*(1+3.5%)</f>
        <v>6.6037907277699314E+115</v>
      </c>
      <c r="VAE53" s="762">
        <f t="shared" ref="VAE53:VAE54" si="7448">VAC53*(1+3.5%)</f>
        <v>6.834923403241878E+115</v>
      </c>
      <c r="VAG53" s="762">
        <f t="shared" ref="VAG53:VAG54" si="7449">VAE53*(1+3.5%)</f>
        <v>7.0741457223553428E+115</v>
      </c>
      <c r="VAI53" s="762">
        <f t="shared" ref="VAI53:VAI54" si="7450">VAG53*(1+3.5%)</f>
        <v>7.321740822637779E+115</v>
      </c>
      <c r="VAK53" s="762">
        <f t="shared" ref="VAK53:VAK54" si="7451">VAI53*(1+3.5%)</f>
        <v>7.578001751430101E+115</v>
      </c>
      <c r="VAM53" s="762">
        <f t="shared" ref="VAM53:VAM54" si="7452">VAK53*(1+3.5%)</f>
        <v>7.8432318127301536E+115</v>
      </c>
      <c r="VAO53" s="762">
        <f t="shared" ref="VAO53:VAO54" si="7453">VAM53*(1+3.5%)</f>
        <v>8.1177449261757077E+115</v>
      </c>
      <c r="VAQ53" s="762">
        <f t="shared" ref="VAQ53:VAQ54" si="7454">VAO53*(1+3.5%)</f>
        <v>8.4018659985918562E+115</v>
      </c>
      <c r="VAS53" s="762">
        <f t="shared" ref="VAS53:VAS54" si="7455">VAQ53*(1+3.5%)</f>
        <v>8.69593130854257E+115</v>
      </c>
      <c r="VAU53" s="762">
        <f t="shared" ref="VAU53:VAU54" si="7456">VAS53*(1+3.5%)</f>
        <v>9.0002889043415595E+115</v>
      </c>
      <c r="VAW53" s="762">
        <f t="shared" ref="VAW53:VAW54" si="7457">VAU53*(1+3.5%)</f>
        <v>9.3152990159935125E+115</v>
      </c>
      <c r="VAY53" s="762">
        <f t="shared" ref="VAY53:VAY54" si="7458">VAW53*(1+3.5%)</f>
        <v>9.6413344815532847E+115</v>
      </c>
      <c r="VBA53" s="762">
        <f t="shared" ref="VBA53:VBA54" si="7459">VAY53*(1+3.5%)</f>
        <v>9.9787811884076486E+115</v>
      </c>
      <c r="VBC53" s="762">
        <f t="shared" ref="VBC53:VBC54" si="7460">VBA53*(1+3.5%)</f>
        <v>1.0328038530001916E+116</v>
      </c>
      <c r="VBE53" s="762">
        <f t="shared" ref="VBE53:VBE54" si="7461">VBC53*(1+3.5%)</f>
        <v>1.0689519878551981E+116</v>
      </c>
      <c r="VBG53" s="762">
        <f t="shared" ref="VBG53:VBG54" si="7462">VBE53*(1+3.5%)</f>
        <v>1.10636530743013E+116</v>
      </c>
      <c r="VBI53" s="762">
        <f t="shared" ref="VBI53:VBI54" si="7463">VBG53*(1+3.5%)</f>
        <v>1.1450880931901844E+116</v>
      </c>
      <c r="VBK53" s="762">
        <f t="shared" ref="VBK53:VBK54" si="7464">VBI53*(1+3.5%)</f>
        <v>1.1851661764518407E+116</v>
      </c>
      <c r="VBM53" s="762">
        <f t="shared" ref="VBM53:VBM54" si="7465">VBK53*(1+3.5%)</f>
        <v>1.226646992627655E+116</v>
      </c>
      <c r="VBO53" s="762">
        <f t="shared" ref="VBO53:VBO54" si="7466">VBM53*(1+3.5%)</f>
        <v>1.2695796373696228E+116</v>
      </c>
      <c r="VBQ53" s="762">
        <f t="shared" ref="VBQ53:VBQ54" si="7467">VBO53*(1+3.5%)</f>
        <v>1.3140149246775595E+116</v>
      </c>
      <c r="VBS53" s="762">
        <f t="shared" ref="VBS53:VBS54" si="7468">VBQ53*(1+3.5%)</f>
        <v>1.360005447041274E+116</v>
      </c>
      <c r="VBU53" s="762">
        <f t="shared" ref="VBU53:VBU54" si="7469">VBS53*(1+3.5%)</f>
        <v>1.4076056376877186E+116</v>
      </c>
      <c r="VBW53" s="762">
        <f t="shared" ref="VBW53:VBW54" si="7470">VBU53*(1+3.5%)</f>
        <v>1.4568718350067886E+116</v>
      </c>
      <c r="VBY53" s="762">
        <f t="shared" ref="VBY53:VBY54" si="7471">VBW53*(1+3.5%)</f>
        <v>1.5078623492320261E+116</v>
      </c>
      <c r="VCA53" s="762">
        <f t="shared" ref="VCA53:VCA54" si="7472">VBY53*(1+3.5%)</f>
        <v>1.560637531455147E+116</v>
      </c>
      <c r="VCC53" s="762">
        <f t="shared" ref="VCC53:VCC54" si="7473">VCA53*(1+3.5%)</f>
        <v>1.615259845056077E+116</v>
      </c>
      <c r="VCE53" s="762">
        <f t="shared" ref="VCE53:VCE54" si="7474">VCC53*(1+3.5%)</f>
        <v>1.6717939396330397E+116</v>
      </c>
      <c r="VCG53" s="762">
        <f t="shared" ref="VCG53:VCG54" si="7475">VCE53*(1+3.5%)</f>
        <v>1.7303067275201962E+116</v>
      </c>
      <c r="VCI53" s="762">
        <f t="shared" ref="VCI53:VCI54" si="7476">VCG53*(1+3.5%)</f>
        <v>1.790867462983403E+116</v>
      </c>
      <c r="VCK53" s="762">
        <f t="shared" ref="VCK53:VCK54" si="7477">VCI53*(1+3.5%)</f>
        <v>1.8535478241878221E+116</v>
      </c>
      <c r="VCM53" s="762">
        <f t="shared" ref="VCM53:VCM54" si="7478">VCK53*(1+3.5%)</f>
        <v>1.9184219980343957E+116</v>
      </c>
      <c r="VCO53" s="762">
        <f t="shared" ref="VCO53:VCO54" si="7479">VCM53*(1+3.5%)</f>
        <v>1.9855667679655995E+116</v>
      </c>
      <c r="VCQ53" s="762">
        <f t="shared" ref="VCQ53:VCQ54" si="7480">VCO53*(1+3.5%)</f>
        <v>2.0550616048443953E+116</v>
      </c>
      <c r="VCS53" s="762">
        <f t="shared" ref="VCS53:VCS54" si="7481">VCQ53*(1+3.5%)</f>
        <v>2.1269887610139488E+116</v>
      </c>
      <c r="VCU53" s="762">
        <f t="shared" ref="VCU53:VCU54" si="7482">VCS53*(1+3.5%)</f>
        <v>2.2014333676494369E+116</v>
      </c>
      <c r="VCW53" s="762">
        <f t="shared" ref="VCW53:VCW54" si="7483">VCU53*(1+3.5%)</f>
        <v>2.2784835355171671E+116</v>
      </c>
      <c r="VCY53" s="762">
        <f t="shared" ref="VCY53:VCY54" si="7484">VCW53*(1+3.5%)</f>
        <v>2.3582304592602678E+116</v>
      </c>
      <c r="VDA53" s="762">
        <f t="shared" ref="VDA53:VDA54" si="7485">VCY53*(1+3.5%)</f>
        <v>2.4407685253343769E+116</v>
      </c>
      <c r="VDC53" s="762">
        <f t="shared" ref="VDC53:VDC54" si="7486">VDA53*(1+3.5%)</f>
        <v>2.5261954237210799E+116</v>
      </c>
      <c r="VDE53" s="762">
        <f t="shared" ref="VDE53:VDE54" si="7487">VDC53*(1+3.5%)</f>
        <v>2.6146122635513175E+116</v>
      </c>
      <c r="VDG53" s="762">
        <f t="shared" ref="VDG53:VDG54" si="7488">VDE53*(1+3.5%)</f>
        <v>2.7061236927756133E+116</v>
      </c>
      <c r="VDI53" s="762">
        <f t="shared" ref="VDI53:VDI54" si="7489">VDG53*(1+3.5%)</f>
        <v>2.8008380220227594E+116</v>
      </c>
      <c r="VDK53" s="762">
        <f t="shared" ref="VDK53:VDK54" si="7490">VDI53*(1+3.5%)</f>
        <v>2.8988673527935556E+116</v>
      </c>
      <c r="VDM53" s="762">
        <f t="shared" ref="VDM53:VDM54" si="7491">VDK53*(1+3.5%)</f>
        <v>3.0003277101413299E+116</v>
      </c>
      <c r="VDO53" s="762">
        <f t="shared" ref="VDO53:VDO54" si="7492">VDM53*(1+3.5%)</f>
        <v>3.1053391799962763E+116</v>
      </c>
      <c r="VDQ53" s="762">
        <f t="shared" ref="VDQ53:VDQ54" si="7493">VDO53*(1+3.5%)</f>
        <v>3.2140260512961456E+116</v>
      </c>
      <c r="VDS53" s="762">
        <f t="shared" ref="VDS53:VDS54" si="7494">VDQ53*(1+3.5%)</f>
        <v>3.3265169630915107E+116</v>
      </c>
      <c r="VDU53" s="762">
        <f t="shared" ref="VDU53:VDU54" si="7495">VDS53*(1+3.5%)</f>
        <v>3.442945056799713E+116</v>
      </c>
      <c r="VDW53" s="762">
        <f t="shared" ref="VDW53:VDW54" si="7496">VDU53*(1+3.5%)</f>
        <v>3.5634481337877028E+116</v>
      </c>
      <c r="VDY53" s="762">
        <f t="shared" ref="VDY53:VDY54" si="7497">VDW53*(1+3.5%)</f>
        <v>3.6881688184702718E+116</v>
      </c>
      <c r="VEA53" s="762">
        <f t="shared" ref="VEA53:VEA54" si="7498">VDY53*(1+3.5%)</f>
        <v>3.817254727116731E+116</v>
      </c>
      <c r="VEC53" s="762">
        <f t="shared" ref="VEC53:VEC54" si="7499">VEA53*(1+3.5%)</f>
        <v>3.9508586425658166E+116</v>
      </c>
      <c r="VEE53" s="762">
        <f t="shared" ref="VEE53:VEE54" si="7500">VEC53*(1+3.5%)</f>
        <v>4.0891386950556196E+116</v>
      </c>
      <c r="VEG53" s="762">
        <f t="shared" ref="VEG53:VEG54" si="7501">VEE53*(1+3.5%)</f>
        <v>4.2322585493825663E+116</v>
      </c>
      <c r="VEI53" s="762">
        <f t="shared" ref="VEI53:VEI54" si="7502">VEG53*(1+3.5%)</f>
        <v>4.380387598610956E+116</v>
      </c>
      <c r="VEK53" s="762">
        <f t="shared" ref="VEK53:VEK54" si="7503">VEI53*(1+3.5%)</f>
        <v>4.5337011645623391E+116</v>
      </c>
      <c r="VEM53" s="762">
        <f t="shared" ref="VEM53:VEM54" si="7504">VEK53*(1+3.5%)</f>
        <v>4.6923807053220204E+116</v>
      </c>
      <c r="VEO53" s="762">
        <f t="shared" ref="VEO53:VEO54" si="7505">VEM53*(1+3.5%)</f>
        <v>4.8566140300082909E+116</v>
      </c>
      <c r="VEQ53" s="762">
        <f t="shared" ref="VEQ53:VEQ54" si="7506">VEO53*(1+3.5%)</f>
        <v>5.026595521058581E+116</v>
      </c>
      <c r="VES53" s="762">
        <f t="shared" ref="VES53:VES54" si="7507">VEQ53*(1+3.5%)</f>
        <v>5.2025263642956308E+116</v>
      </c>
      <c r="VEU53" s="762">
        <f t="shared" ref="VEU53:VEU54" si="7508">VES53*(1+3.5%)</f>
        <v>5.3846147870459771E+116</v>
      </c>
      <c r="VEW53" s="762">
        <f t="shared" ref="VEW53:VEW54" si="7509">VEU53*(1+3.5%)</f>
        <v>5.5730763045925856E+116</v>
      </c>
      <c r="VEY53" s="762">
        <f t="shared" ref="VEY53:VEY54" si="7510">VEW53*(1+3.5%)</f>
        <v>5.768133975253326E+116</v>
      </c>
      <c r="VFA53" s="762">
        <f t="shared" ref="VFA53:VFA54" si="7511">VEY53*(1+3.5%)</f>
        <v>5.9700186643871919E+116</v>
      </c>
      <c r="VFC53" s="762">
        <f t="shared" ref="VFC53:VFC54" si="7512">VFA53*(1+3.5%)</f>
        <v>6.1789693176407434E+116</v>
      </c>
      <c r="VFE53" s="762">
        <f t="shared" ref="VFE53:VFE54" si="7513">VFC53*(1+3.5%)</f>
        <v>6.3952332437581685E+116</v>
      </c>
      <c r="VFG53" s="762">
        <f t="shared" ref="VFG53:VFG54" si="7514">VFE53*(1+3.5%)</f>
        <v>6.6190664072897035E+116</v>
      </c>
      <c r="VFI53" s="762">
        <f t="shared" ref="VFI53:VFI54" si="7515">VFG53*(1+3.5%)</f>
        <v>6.8507337315448426E+116</v>
      </c>
      <c r="VFK53" s="762">
        <f t="shared" ref="VFK53:VFK54" si="7516">VFI53*(1+3.5%)</f>
        <v>7.0905094121489109E+116</v>
      </c>
      <c r="VFM53" s="762">
        <f t="shared" ref="VFM53:VFM54" si="7517">VFK53*(1+3.5%)</f>
        <v>7.3386772415741225E+116</v>
      </c>
      <c r="VFO53" s="762">
        <f t="shared" ref="VFO53:VFO54" si="7518">VFM53*(1+3.5%)</f>
        <v>7.5955309450292157E+116</v>
      </c>
      <c r="VFQ53" s="762">
        <f t="shared" ref="VFQ53:VFQ54" si="7519">VFO53*(1+3.5%)</f>
        <v>7.8613745281052377E+116</v>
      </c>
      <c r="VFS53" s="762">
        <f t="shared" ref="VFS53:VFS54" si="7520">VFQ53*(1+3.5%)</f>
        <v>8.1365226365889211E+116</v>
      </c>
      <c r="VFU53" s="762">
        <f t="shared" ref="VFU53:VFU54" si="7521">VFS53*(1+3.5%)</f>
        <v>8.4213009288695321E+116</v>
      </c>
      <c r="VFW53" s="762">
        <f t="shared" ref="VFW53:VFW54" si="7522">VFU53*(1+3.5%)</f>
        <v>8.7160464613799651E+116</v>
      </c>
      <c r="VFY53" s="762">
        <f t="shared" ref="VFY53:VFY54" si="7523">VFW53*(1+3.5%)</f>
        <v>9.0211080875282626E+116</v>
      </c>
      <c r="VGA53" s="762">
        <f t="shared" ref="VGA53:VGA54" si="7524">VFY53*(1+3.5%)</f>
        <v>9.3368468705917517E+116</v>
      </c>
      <c r="VGC53" s="762">
        <f t="shared" ref="VGC53:VGC54" si="7525">VGA53*(1+3.5%)</f>
        <v>9.6636365110624619E+116</v>
      </c>
      <c r="VGE53" s="762">
        <f t="shared" ref="VGE53:VGE54" si="7526">VGC53*(1+3.5%)</f>
        <v>1.0001863788949647E+117</v>
      </c>
      <c r="VGG53" s="762">
        <f t="shared" ref="VGG53:VGG54" si="7527">VGE53*(1+3.5%)</f>
        <v>1.0351929021562884E+117</v>
      </c>
      <c r="VGI53" s="762">
        <f t="shared" ref="VGI53:VGI54" si="7528">VGG53*(1+3.5%)</f>
        <v>1.0714246537317584E+117</v>
      </c>
      <c r="VGK53" s="762">
        <f t="shared" ref="VGK53:VGK54" si="7529">VGI53*(1+3.5%)</f>
        <v>1.1089245166123698E+117</v>
      </c>
      <c r="VGM53" s="762">
        <f t="shared" ref="VGM53:VGM54" si="7530">VGK53*(1+3.5%)</f>
        <v>1.1477368746938026E+117</v>
      </c>
      <c r="VGO53" s="762">
        <f t="shared" ref="VGO53:VGO54" si="7531">VGM53*(1+3.5%)</f>
        <v>1.1879076653080856E+117</v>
      </c>
      <c r="VGQ53" s="762">
        <f t="shared" ref="VGQ53:VGQ54" si="7532">VGO53*(1+3.5%)</f>
        <v>1.2294844335938684E+117</v>
      </c>
      <c r="VGS53" s="762">
        <f t="shared" ref="VGS53:VGS54" si="7533">VGQ53*(1+3.5%)</f>
        <v>1.2725163887696537E+117</v>
      </c>
      <c r="VGU53" s="762">
        <f t="shared" ref="VGU53:VGU54" si="7534">VGS53*(1+3.5%)</f>
        <v>1.3170544623765915E+117</v>
      </c>
      <c r="VGW53" s="762">
        <f t="shared" ref="VGW53:VGW54" si="7535">VGU53*(1+3.5%)</f>
        <v>1.363151368559772E+117</v>
      </c>
      <c r="VGY53" s="762">
        <f t="shared" ref="VGY53:VGY54" si="7536">VGW53*(1+3.5%)</f>
        <v>1.4108616664593641E+117</v>
      </c>
      <c r="VHA53" s="762">
        <f t="shared" ref="VHA53:VHA54" si="7537">VGY53*(1+3.5%)</f>
        <v>1.4602418247854416E+117</v>
      </c>
      <c r="VHC53" s="762">
        <f t="shared" ref="VHC53:VHC54" si="7538">VHA53*(1+3.5%)</f>
        <v>1.511350288652932E+117</v>
      </c>
      <c r="VHE53" s="762">
        <f t="shared" ref="VHE53:VHE54" si="7539">VHC53*(1+3.5%)</f>
        <v>1.5642475487557844E+117</v>
      </c>
      <c r="VHG53" s="762">
        <f t="shared" ref="VHG53:VHG54" si="7540">VHE53*(1+3.5%)</f>
        <v>1.6189962129622367E+117</v>
      </c>
      <c r="VHI53" s="762">
        <f t="shared" ref="VHI53:VHI54" si="7541">VHG53*(1+3.5%)</f>
        <v>1.6756610804159149E+117</v>
      </c>
      <c r="VHK53" s="762">
        <f t="shared" ref="VHK53:VHK54" si="7542">VHI53*(1+3.5%)</f>
        <v>1.7343092182304717E+117</v>
      </c>
      <c r="VHM53" s="762">
        <f t="shared" ref="VHM53:VHM54" si="7543">VHK53*(1+3.5%)</f>
        <v>1.7950100408685381E+117</v>
      </c>
      <c r="VHO53" s="762">
        <f t="shared" ref="VHO53:VHO54" si="7544">VHM53*(1+3.5%)</f>
        <v>1.8578353922989369E+117</v>
      </c>
      <c r="VHQ53" s="762">
        <f t="shared" ref="VHQ53:VHQ54" si="7545">VHO53*(1+3.5%)</f>
        <v>1.9228596310293995E+117</v>
      </c>
      <c r="VHS53" s="762">
        <f t="shared" ref="VHS53:VHS54" si="7546">VHQ53*(1+3.5%)</f>
        <v>1.9901597181154283E+117</v>
      </c>
      <c r="VHU53" s="762">
        <f t="shared" ref="VHU53:VHU54" si="7547">VHS53*(1+3.5%)</f>
        <v>2.059815308249468E+117</v>
      </c>
      <c r="VHW53" s="762">
        <f t="shared" ref="VHW53:VHW54" si="7548">VHU53*(1+3.5%)</f>
        <v>2.1319088440381991E+117</v>
      </c>
      <c r="VHY53" s="762">
        <f t="shared" ref="VHY53:VHY54" si="7549">VHW53*(1+3.5%)</f>
        <v>2.2065256535795359E+117</v>
      </c>
      <c r="VIA53" s="762">
        <f t="shared" ref="VIA53:VIA54" si="7550">VHY53*(1+3.5%)</f>
        <v>2.2837540514548194E+117</v>
      </c>
      <c r="VIC53" s="762">
        <f t="shared" ref="VIC53:VIC54" si="7551">VIA53*(1+3.5%)</f>
        <v>2.3636854432557378E+117</v>
      </c>
      <c r="VIE53" s="762">
        <f t="shared" ref="VIE53:VIE54" si="7552">VIC53*(1+3.5%)</f>
        <v>2.4464144337696884E+117</v>
      </c>
      <c r="VIG53" s="762">
        <f t="shared" ref="VIG53:VIG54" si="7553">VIE53*(1+3.5%)</f>
        <v>2.5320389389516272E+117</v>
      </c>
      <c r="VII53" s="762">
        <f t="shared" ref="VII53:VII54" si="7554">VIG53*(1+3.5%)</f>
        <v>2.6206603018149336E+117</v>
      </c>
      <c r="VIK53" s="762">
        <f t="shared" ref="VIK53:VIK54" si="7555">VII53*(1+3.5%)</f>
        <v>2.7123834123784559E+117</v>
      </c>
      <c r="VIM53" s="762">
        <f t="shared" ref="VIM53:VIM54" si="7556">VIK53*(1+3.5%)</f>
        <v>2.8073168318117017E+117</v>
      </c>
      <c r="VIO53" s="762">
        <f t="shared" ref="VIO53:VIO54" si="7557">VIM53*(1+3.5%)</f>
        <v>2.905572920925111E+117</v>
      </c>
      <c r="VIQ53" s="762">
        <f t="shared" ref="VIQ53:VIQ54" si="7558">VIO53*(1+3.5%)</f>
        <v>3.0072679731574895E+117</v>
      </c>
      <c r="VIS53" s="762">
        <f t="shared" ref="VIS53:VIS54" si="7559">VIQ53*(1+3.5%)</f>
        <v>3.1125223522180011E+117</v>
      </c>
      <c r="VIU53" s="762">
        <f t="shared" ref="VIU53:VIU54" si="7560">VIS53*(1+3.5%)</f>
        <v>3.2214606345456308E+117</v>
      </c>
      <c r="VIW53" s="762">
        <f t="shared" ref="VIW53:VIW54" si="7561">VIU53*(1+3.5%)</f>
        <v>3.3342117567547276E+117</v>
      </c>
      <c r="VIY53" s="762">
        <f t="shared" ref="VIY53:VIY54" si="7562">VIW53*(1+3.5%)</f>
        <v>3.450909168241143E+117</v>
      </c>
      <c r="VJA53" s="762">
        <f t="shared" ref="VJA53:VJA54" si="7563">VIY53*(1+3.5%)</f>
        <v>3.5716909891295827E+117</v>
      </c>
      <c r="VJC53" s="762">
        <f t="shared" ref="VJC53:VJC54" si="7564">VJA53*(1+3.5%)</f>
        <v>3.6967001737491178E+117</v>
      </c>
      <c r="VJE53" s="762">
        <f t="shared" ref="VJE53:VJE54" si="7565">VJC53*(1+3.5%)</f>
        <v>3.8260846798303364E+117</v>
      </c>
      <c r="VJG53" s="762">
        <f t="shared" ref="VJG53:VJG54" si="7566">VJE53*(1+3.5%)</f>
        <v>3.959997643624398E+117</v>
      </c>
      <c r="VJI53" s="762">
        <f t="shared" ref="VJI53:VJI54" si="7567">VJG53*(1+3.5%)</f>
        <v>4.0985975611512518E+117</v>
      </c>
      <c r="VJK53" s="762">
        <f t="shared" ref="VJK53:VJK54" si="7568">VJI53*(1+3.5%)</f>
        <v>4.2420484757915451E+117</v>
      </c>
      <c r="VJM53" s="762">
        <f t="shared" ref="VJM53:VJM54" si="7569">VJK53*(1+3.5%)</f>
        <v>4.3905201724442488E+117</v>
      </c>
      <c r="VJO53" s="762">
        <f t="shared" ref="VJO53:VJO54" si="7570">VJM53*(1+3.5%)</f>
        <v>4.5441883784797973E+117</v>
      </c>
      <c r="VJQ53" s="762">
        <f t="shared" ref="VJQ53:VJQ54" si="7571">VJO53*(1+3.5%)</f>
        <v>4.7032349717265901E+117</v>
      </c>
      <c r="VJS53" s="762">
        <f t="shared" ref="VJS53:VJS54" si="7572">VJQ53*(1+3.5%)</f>
        <v>4.8678481957370203E+117</v>
      </c>
      <c r="VJU53" s="762">
        <f t="shared" ref="VJU53:VJU54" si="7573">VJS53*(1+3.5%)</f>
        <v>5.0382228825878154E+117</v>
      </c>
      <c r="VJW53" s="762">
        <f t="shared" ref="VJW53:VJW54" si="7574">VJU53*(1+3.5%)</f>
        <v>5.214560683478389E+117</v>
      </c>
      <c r="VJY53" s="762">
        <f t="shared" ref="VJY53:VJY54" si="7575">VJW53*(1+3.5%)</f>
        <v>5.3970703074001319E+117</v>
      </c>
      <c r="VKA53" s="762">
        <f t="shared" ref="VKA53:VKA54" si="7576">VJY53*(1+3.5%)</f>
        <v>5.5859677681591356E+117</v>
      </c>
      <c r="VKC53" s="762">
        <f t="shared" ref="VKC53:VKC54" si="7577">VKA53*(1+3.5%)</f>
        <v>5.7814766400447053E+117</v>
      </c>
      <c r="VKE53" s="762">
        <f t="shared" ref="VKE53:VKE54" si="7578">VKC53*(1+3.5%)</f>
        <v>5.9838283224462696E+117</v>
      </c>
      <c r="VKG53" s="762">
        <f t="shared" ref="VKG53:VKG54" si="7579">VKE53*(1+3.5%)</f>
        <v>6.1932623137318891E+117</v>
      </c>
      <c r="VKI53" s="762">
        <f t="shared" ref="VKI53:VKI54" si="7580">VKG53*(1+3.5%)</f>
        <v>6.4100264947125049E+117</v>
      </c>
      <c r="VKK53" s="762">
        <f t="shared" ref="VKK53:VKK54" si="7581">VKI53*(1+3.5%)</f>
        <v>6.6343774220274425E+117</v>
      </c>
      <c r="VKM53" s="762">
        <f t="shared" ref="VKM53:VKM54" si="7582">VKK53*(1+3.5%)</f>
        <v>6.8665806317984024E+117</v>
      </c>
      <c r="VKO53" s="762">
        <f t="shared" ref="VKO53:VKO54" si="7583">VKM53*(1+3.5%)</f>
        <v>7.1069109539113458E+117</v>
      </c>
      <c r="VKQ53" s="762">
        <f t="shared" ref="VKQ53:VKQ54" si="7584">VKO53*(1+3.5%)</f>
        <v>7.3556528372982422E+117</v>
      </c>
      <c r="VKS53" s="762">
        <f t="shared" ref="VKS53:VKS54" si="7585">VKQ53*(1+3.5%)</f>
        <v>7.6131006866036804E+117</v>
      </c>
      <c r="VKU53" s="762">
        <f t="shared" ref="VKU53:VKU54" si="7586">VKS53*(1+3.5%)</f>
        <v>7.879559210634808E+117</v>
      </c>
      <c r="VKW53" s="762">
        <f t="shared" ref="VKW53:VKW54" si="7587">VKU53*(1+3.5%)</f>
        <v>8.1553437830070255E+117</v>
      </c>
      <c r="VKY53" s="762">
        <f t="shared" ref="VKY53:VKY54" si="7588">VKW53*(1+3.5%)</f>
        <v>8.4407808154122706E+117</v>
      </c>
      <c r="VLA53" s="762">
        <f t="shared" ref="VLA53:VLA54" si="7589">VKY53*(1+3.5%)</f>
        <v>8.7362081439516992E+117</v>
      </c>
      <c r="VLC53" s="762">
        <f t="shared" ref="VLC53:VLC54" si="7590">VLA53*(1+3.5%)</f>
        <v>9.0419754289900079E+117</v>
      </c>
      <c r="VLE53" s="762">
        <f t="shared" ref="VLE53:VLE54" si="7591">VLC53*(1+3.5%)</f>
        <v>9.3584445690046575E+117</v>
      </c>
      <c r="VLG53" s="762">
        <f t="shared" ref="VLG53:VLG54" si="7592">VLE53*(1+3.5%)</f>
        <v>9.6859901289198195E+117</v>
      </c>
      <c r="VLI53" s="762">
        <f t="shared" ref="VLI53:VLI54" si="7593">VLG53*(1+3.5%)</f>
        <v>1.0024999783432012E+118</v>
      </c>
      <c r="VLK53" s="762">
        <f t="shared" ref="VLK53:VLK54" si="7594">VLI53*(1+3.5%)</f>
        <v>1.0375874775852132E+118</v>
      </c>
      <c r="VLM53" s="762">
        <f t="shared" ref="VLM53:VLM54" si="7595">VLK53*(1+3.5%)</f>
        <v>1.0739030393006955E+118</v>
      </c>
      <c r="VLO53" s="762">
        <f t="shared" ref="VLO53:VLO54" si="7596">VLM53*(1+3.5%)</f>
        <v>1.1114896456762196E+118</v>
      </c>
      <c r="VLQ53" s="762">
        <f t="shared" ref="VLQ53:VLQ54" si="7597">VLO53*(1+3.5%)</f>
        <v>1.1503917832748873E+118</v>
      </c>
      <c r="VLS53" s="762">
        <f t="shared" ref="VLS53:VLS54" si="7598">VLQ53*(1+3.5%)</f>
        <v>1.1906554956895084E+118</v>
      </c>
      <c r="VLU53" s="762">
        <f t="shared" ref="VLU53:VLU54" si="7599">VLS53*(1+3.5%)</f>
        <v>1.2323284380386411E+118</v>
      </c>
      <c r="VLW53" s="762">
        <f t="shared" ref="VLW53:VLW54" si="7600">VLU53*(1+3.5%)</f>
        <v>1.2754599333699935E+118</v>
      </c>
      <c r="VLY53" s="762">
        <f t="shared" ref="VLY53:VLY54" si="7601">VLW53*(1+3.5%)</f>
        <v>1.3201010310379432E+118</v>
      </c>
      <c r="VMA53" s="762">
        <f t="shared" ref="VMA53:VMA54" si="7602">VLY53*(1+3.5%)</f>
        <v>1.3663045671242712E+118</v>
      </c>
      <c r="VMC53" s="762">
        <f t="shared" ref="VMC53:VMC54" si="7603">VMA53*(1+3.5%)</f>
        <v>1.4141252269736205E+118</v>
      </c>
      <c r="VME53" s="762">
        <f t="shared" ref="VME53:VME54" si="7604">VMC53*(1+3.5%)</f>
        <v>1.4636196099176971E+118</v>
      </c>
      <c r="VMG53" s="762">
        <f t="shared" ref="VMG53:VMG54" si="7605">VME53*(1+3.5%)</f>
        <v>1.5148462962648163E+118</v>
      </c>
      <c r="VMI53" s="762">
        <f t="shared" ref="VMI53:VMI54" si="7606">VMG53*(1+3.5%)</f>
        <v>1.5678659166340847E+118</v>
      </c>
      <c r="VMK53" s="762">
        <f t="shared" ref="VMK53:VMK54" si="7607">VMI53*(1+3.5%)</f>
        <v>1.6227412237162774E+118</v>
      </c>
      <c r="VMM53" s="762">
        <f t="shared" ref="VMM53:VMM54" si="7608">VMK53*(1+3.5%)</f>
        <v>1.6795371665463469E+118</v>
      </c>
      <c r="VMO53" s="762">
        <f t="shared" ref="VMO53:VMO54" si="7609">VMM53*(1+3.5%)</f>
        <v>1.7383209673754689E+118</v>
      </c>
      <c r="VMQ53" s="762">
        <f t="shared" ref="VMQ53:VMQ54" si="7610">VMO53*(1+3.5%)</f>
        <v>1.7991622012336102E+118</v>
      </c>
      <c r="VMS53" s="762">
        <f t="shared" ref="VMS53:VMS54" si="7611">VMQ53*(1+3.5%)</f>
        <v>1.8621328782767864E+118</v>
      </c>
      <c r="VMU53" s="762">
        <f t="shared" ref="VMU53:VMU54" si="7612">VMS53*(1+3.5%)</f>
        <v>1.9273075290164739E+118</v>
      </c>
      <c r="VMW53" s="762">
        <f t="shared" ref="VMW53:VMW54" si="7613">VMU53*(1+3.5%)</f>
        <v>1.9947632925320502E+118</v>
      </c>
      <c r="VMY53" s="762">
        <f t="shared" ref="VMY53:VMY54" si="7614">VMW53*(1+3.5%)</f>
        <v>2.0645800077706717E+118</v>
      </c>
      <c r="VNA53" s="762">
        <f t="shared" ref="VNA53:VNA54" si="7615">VMY53*(1+3.5%)</f>
        <v>2.1368403080426452E+118</v>
      </c>
      <c r="VNC53" s="762">
        <f t="shared" ref="VNC53:VNC54" si="7616">VNA53*(1+3.5%)</f>
        <v>2.2116297188241377E+118</v>
      </c>
      <c r="VNE53" s="762">
        <f t="shared" ref="VNE53:VNE54" si="7617">VNC53*(1+3.5%)</f>
        <v>2.2890367589829825E+118</v>
      </c>
      <c r="VNG53" s="762">
        <f t="shared" ref="VNG53:VNG54" si="7618">VNE53*(1+3.5%)</f>
        <v>2.3691530455473866E+118</v>
      </c>
      <c r="VNI53" s="762">
        <f t="shared" ref="VNI53:VNI54" si="7619">VNG53*(1+3.5%)</f>
        <v>2.4520734021415449E+118</v>
      </c>
      <c r="VNK53" s="762">
        <f t="shared" ref="VNK53:VNK54" si="7620">VNI53*(1+3.5%)</f>
        <v>2.5378959712164985E+118</v>
      </c>
      <c r="VNM53" s="762">
        <f t="shared" ref="VNM53:VNM54" si="7621">VNK53*(1+3.5%)</f>
        <v>2.6267223302090759E+118</v>
      </c>
      <c r="VNO53" s="762">
        <f t="shared" ref="VNO53:VNO54" si="7622">VNM53*(1+3.5%)</f>
        <v>2.7186576117663935E+118</v>
      </c>
      <c r="VNQ53" s="762">
        <f t="shared" ref="VNQ53:VNQ54" si="7623">VNO53*(1+3.5%)</f>
        <v>2.8138106281782172E+118</v>
      </c>
      <c r="VNS53" s="762">
        <f t="shared" ref="VNS53:VNS54" si="7624">VNQ53*(1+3.5%)</f>
        <v>2.9122940001644547E+118</v>
      </c>
      <c r="VNU53" s="762">
        <f t="shared" ref="VNU53:VNU54" si="7625">VNS53*(1+3.5%)</f>
        <v>3.0142242901702104E+118</v>
      </c>
      <c r="VNW53" s="762">
        <f t="shared" ref="VNW53:VNW54" si="7626">VNU53*(1+3.5%)</f>
        <v>3.1197221403261675E+118</v>
      </c>
      <c r="VNY53" s="762">
        <f t="shared" ref="VNY53:VNY54" si="7627">VNW53*(1+3.5%)</f>
        <v>3.2289124152375833E+118</v>
      </c>
      <c r="VOA53" s="762">
        <f t="shared" ref="VOA53:VOA54" si="7628">VNY53*(1+3.5%)</f>
        <v>3.3419243497708985E+118</v>
      </c>
      <c r="VOC53" s="762">
        <f t="shared" ref="VOC53:VOC54" si="7629">VOA53*(1+3.5%)</f>
        <v>3.4588917020128799E+118</v>
      </c>
      <c r="VOE53" s="762">
        <f t="shared" ref="VOE53:VOE54" si="7630">VOC53*(1+3.5%)</f>
        <v>3.5799529115833304E+118</v>
      </c>
      <c r="VOG53" s="762">
        <f t="shared" ref="VOG53:VOG54" si="7631">VOE53*(1+3.5%)</f>
        <v>3.7052512634887464E+118</v>
      </c>
      <c r="VOI53" s="762">
        <f t="shared" ref="VOI53:VOI54" si="7632">VOG53*(1+3.5%)</f>
        <v>3.8349350577108521E+118</v>
      </c>
      <c r="VOK53" s="762">
        <f t="shared" ref="VOK53:VOK54" si="7633">VOI53*(1+3.5%)</f>
        <v>3.9691577847307314E+118</v>
      </c>
      <c r="VOM53" s="762">
        <f t="shared" ref="VOM53:VOM54" si="7634">VOK53*(1+3.5%)</f>
        <v>4.1080783071963064E+118</v>
      </c>
      <c r="VOO53" s="762">
        <f t="shared" ref="VOO53:VOO54" si="7635">VOM53*(1+3.5%)</f>
        <v>4.2518610479481764E+118</v>
      </c>
      <c r="VOQ53" s="762">
        <f t="shared" ref="VOQ53:VOQ54" si="7636">VOO53*(1+3.5%)</f>
        <v>4.4006761846263622E+118</v>
      </c>
      <c r="VOS53" s="762">
        <f t="shared" ref="VOS53:VOS54" si="7637">VOQ53*(1+3.5%)</f>
        <v>4.5546998510882849E+118</v>
      </c>
      <c r="VOU53" s="762">
        <f t="shared" ref="VOU53:VOU54" si="7638">VOS53*(1+3.5%)</f>
        <v>4.7141143458763744E+118</v>
      </c>
      <c r="VOW53" s="762">
        <f t="shared" ref="VOW53:VOW54" si="7639">VOU53*(1+3.5%)</f>
        <v>4.8791083479820469E+118</v>
      </c>
      <c r="VOY53" s="762">
        <f t="shared" ref="VOY53:VOY54" si="7640">VOW53*(1+3.5%)</f>
        <v>5.0498771401614186E+118</v>
      </c>
      <c r="VPA53" s="762">
        <f t="shared" ref="VPA53:VPA54" si="7641">VOY53*(1+3.5%)</f>
        <v>5.2266228400670682E+118</v>
      </c>
      <c r="VPC53" s="762">
        <f t="shared" ref="VPC53:VPC54" si="7642">VPA53*(1+3.5%)</f>
        <v>5.4095546394694151E+118</v>
      </c>
      <c r="VPE53" s="762">
        <f t="shared" ref="VPE53:VPE54" si="7643">VPC53*(1+3.5%)</f>
        <v>5.5988890518508442E+118</v>
      </c>
      <c r="VPG53" s="762">
        <f t="shared" ref="VPG53:VPG54" si="7644">VPE53*(1+3.5%)</f>
        <v>5.7948501686656233E+118</v>
      </c>
      <c r="VPI53" s="762">
        <f t="shared" ref="VPI53:VPI54" si="7645">VPG53*(1+3.5%)</f>
        <v>5.9976699245689197E+118</v>
      </c>
      <c r="VPK53" s="762">
        <f t="shared" ref="VPK53:VPK54" si="7646">VPI53*(1+3.5%)</f>
        <v>6.2075883719288316E+118</v>
      </c>
      <c r="VPM53" s="762">
        <f t="shared" ref="VPM53:VPM54" si="7647">VPK53*(1+3.5%)</f>
        <v>6.4248539649463406E+118</v>
      </c>
      <c r="VPO53" s="762">
        <f t="shared" ref="VPO53:VPO54" si="7648">VPM53*(1+3.5%)</f>
        <v>6.649723853719462E+118</v>
      </c>
      <c r="VPQ53" s="762">
        <f t="shared" ref="VPQ53:VPQ54" si="7649">VPO53*(1+3.5%)</f>
        <v>6.8824641885996429E+118</v>
      </c>
      <c r="VPS53" s="762">
        <f t="shared" ref="VPS53:VPS54" si="7650">VPQ53*(1+3.5%)</f>
        <v>7.1233504352006303E+118</v>
      </c>
      <c r="VPU53" s="762">
        <f t="shared" ref="VPU53:VPU54" si="7651">VPS53*(1+3.5%)</f>
        <v>7.3726677004326514E+118</v>
      </c>
      <c r="VPW53" s="762">
        <f t="shared" ref="VPW53:VPW54" si="7652">VPU53*(1+3.5%)</f>
        <v>7.6307110699477934E+118</v>
      </c>
      <c r="VPY53" s="762">
        <f t="shared" ref="VPY53:VPY54" si="7653">VPW53*(1+3.5%)</f>
        <v>7.8977859573959657E+118</v>
      </c>
      <c r="VQA53" s="762">
        <f t="shared" ref="VQA53:VQA54" si="7654">VPY53*(1+3.5%)</f>
        <v>8.1742084659048241E+118</v>
      </c>
      <c r="VQC53" s="762">
        <f t="shared" ref="VQC53:VQC54" si="7655">VQA53*(1+3.5%)</f>
        <v>8.4603057622114922E+118</v>
      </c>
      <c r="VQE53" s="762">
        <f t="shared" ref="VQE53:VQE54" si="7656">VQC53*(1+3.5%)</f>
        <v>8.7564164638888939E+118</v>
      </c>
      <c r="VQG53" s="762">
        <f t="shared" ref="VQG53:VQG54" si="7657">VQE53*(1+3.5%)</f>
        <v>9.0628910401250052E+118</v>
      </c>
      <c r="VQI53" s="762">
        <f t="shared" ref="VQI53:VQI54" si="7658">VQG53*(1+3.5%)</f>
        <v>9.3800922265293795E+118</v>
      </c>
      <c r="VQK53" s="762">
        <f t="shared" ref="VQK53:VQK54" si="7659">VQI53*(1+3.5%)</f>
        <v>9.7083954544579078E+118</v>
      </c>
      <c r="VQM53" s="762">
        <f t="shared" ref="VQM53:VQM54" si="7660">VQK53*(1+3.5%)</f>
        <v>1.0048189295363933E+119</v>
      </c>
      <c r="VQO53" s="762">
        <f t="shared" ref="VQO53:VQO54" si="7661">VQM53*(1+3.5%)</f>
        <v>1.0399875920701671E+119</v>
      </c>
      <c r="VQQ53" s="762">
        <f t="shared" ref="VQQ53:VQQ54" si="7662">VQO53*(1+3.5%)</f>
        <v>1.0763871577926228E+119</v>
      </c>
      <c r="VQS53" s="762">
        <f t="shared" ref="VQS53:VQS54" si="7663">VQQ53*(1+3.5%)</f>
        <v>1.1140607083153645E+119</v>
      </c>
      <c r="VQU53" s="762">
        <f t="shared" ref="VQU53:VQU54" si="7664">VQS53*(1+3.5%)</f>
        <v>1.1530528331064022E+119</v>
      </c>
      <c r="VQW53" s="762">
        <f t="shared" ref="VQW53:VQW54" si="7665">VQU53*(1+3.5%)</f>
        <v>1.1934096822651261E+119</v>
      </c>
      <c r="VQY53" s="762">
        <f t="shared" ref="VQY53:VQY54" si="7666">VQW53*(1+3.5%)</f>
        <v>1.2351790211444055E+119</v>
      </c>
      <c r="VRA53" s="762">
        <f t="shared" ref="VRA53:VRA54" si="7667">VQY53*(1+3.5%)</f>
        <v>1.2784102868844595E+119</v>
      </c>
      <c r="VRC53" s="762">
        <f t="shared" ref="VRC53:VRC54" si="7668">VRA53*(1+3.5%)</f>
        <v>1.3231546469254155E+119</v>
      </c>
      <c r="VRE53" s="762">
        <f t="shared" ref="VRE53:VRE54" si="7669">VRC53*(1+3.5%)</f>
        <v>1.369465059567805E+119</v>
      </c>
      <c r="VRG53" s="762">
        <f t="shared" ref="VRG53:VRG54" si="7670">VRE53*(1+3.5%)</f>
        <v>1.4173963366526781E+119</v>
      </c>
      <c r="VRI53" s="762">
        <f t="shared" ref="VRI53:VRI54" si="7671">VRG53*(1+3.5%)</f>
        <v>1.4670052084355218E+119</v>
      </c>
      <c r="VRK53" s="762">
        <f t="shared" ref="VRK53:VRK54" si="7672">VRI53*(1+3.5%)</f>
        <v>1.518350390730765E+119</v>
      </c>
      <c r="VRM53" s="762">
        <f t="shared" ref="VRM53:VRM54" si="7673">VRK53*(1+3.5%)</f>
        <v>1.5714926544063417E+119</v>
      </c>
      <c r="VRO53" s="762">
        <f t="shared" ref="VRO53:VRO54" si="7674">VRM53*(1+3.5%)</f>
        <v>1.6264948973105636E+119</v>
      </c>
      <c r="VRQ53" s="762">
        <f t="shared" ref="VRQ53:VRQ54" si="7675">VRO53*(1+3.5%)</f>
        <v>1.6834222187164331E+119</v>
      </c>
      <c r="VRS53" s="762">
        <f t="shared" ref="VRS53:VRS54" si="7676">VRQ53*(1+3.5%)</f>
        <v>1.7423419963715079E+119</v>
      </c>
      <c r="VRU53" s="762">
        <f t="shared" ref="VRU53:VRU54" si="7677">VRS53*(1+3.5%)</f>
        <v>1.8033239662445105E+119</v>
      </c>
      <c r="VRW53" s="762">
        <f t="shared" ref="VRW53:VRW54" si="7678">VRU53*(1+3.5%)</f>
        <v>1.8664403050630684E+119</v>
      </c>
      <c r="VRY53" s="762">
        <f t="shared" ref="VRY53:VRY54" si="7679">VRW53*(1+3.5%)</f>
        <v>1.9317657157402757E+119</v>
      </c>
      <c r="VSA53" s="762">
        <f t="shared" ref="VSA53:VSA54" si="7680">VRY53*(1+3.5%)</f>
        <v>1.9993775157911853E+119</v>
      </c>
      <c r="VSC53" s="762">
        <f t="shared" ref="VSC53:VSC54" si="7681">VSA53*(1+3.5%)</f>
        <v>2.0693557288438766E+119</v>
      </c>
      <c r="VSE53" s="762">
        <f t="shared" ref="VSE53:VSE54" si="7682">VSC53*(1+3.5%)</f>
        <v>2.1417831793534121E+119</v>
      </c>
      <c r="VSG53" s="762">
        <f t="shared" ref="VSG53:VSG54" si="7683">VSE53*(1+3.5%)</f>
        <v>2.2167455906307815E+119</v>
      </c>
      <c r="VSI53" s="762">
        <f t="shared" ref="VSI53:VSI54" si="7684">VSG53*(1+3.5%)</f>
        <v>2.2943316863028588E+119</v>
      </c>
      <c r="VSK53" s="762">
        <f t="shared" ref="VSK53:VSK54" si="7685">VSI53*(1+3.5%)</f>
        <v>2.3746332953234588E+119</v>
      </c>
      <c r="VSM53" s="762">
        <f t="shared" ref="VSM53:VSM54" si="7686">VSK53*(1+3.5%)</f>
        <v>2.4577454606597796E+119</v>
      </c>
      <c r="VSO53" s="762">
        <f t="shared" ref="VSO53:VSO54" si="7687">VSM53*(1+3.5%)</f>
        <v>2.5437665517828719E+119</v>
      </c>
      <c r="VSQ53" s="762">
        <f t="shared" ref="VSQ53:VSQ54" si="7688">VSO53*(1+3.5%)</f>
        <v>2.6327983810952722E+119</v>
      </c>
      <c r="VSS53" s="762">
        <f t="shared" ref="VSS53:VSS54" si="7689">VSQ53*(1+3.5%)</f>
        <v>2.7249463244336066E+119</v>
      </c>
      <c r="VSU53" s="762">
        <f t="shared" ref="VSU53:VSU54" si="7690">VSS53*(1+3.5%)</f>
        <v>2.8203194457887827E+119</v>
      </c>
      <c r="VSW53" s="762">
        <f t="shared" ref="VSW53:VSW54" si="7691">VSU53*(1+3.5%)</f>
        <v>2.9190306263913897E+119</v>
      </c>
      <c r="VSY53" s="762">
        <f t="shared" ref="VSY53:VSY54" si="7692">VSW53*(1+3.5%)</f>
        <v>3.0211966983150882E+119</v>
      </c>
      <c r="VTA53" s="762">
        <f t="shared" ref="VTA53:VTA54" si="7693">VSY53*(1+3.5%)</f>
        <v>3.1269385827561159E+119</v>
      </c>
      <c r="VTC53" s="762">
        <f t="shared" ref="VTC53:VTC54" si="7694">VTA53*(1+3.5%)</f>
        <v>3.2363814331525794E+119</v>
      </c>
      <c r="VTE53" s="762">
        <f t="shared" ref="VTE53:VTE54" si="7695">VTC53*(1+3.5%)</f>
        <v>3.3496547833129196E+119</v>
      </c>
      <c r="VTG53" s="762">
        <f t="shared" ref="VTG53:VTG54" si="7696">VTE53*(1+3.5%)</f>
        <v>3.4668927007288717E+119</v>
      </c>
      <c r="VTI53" s="762">
        <f t="shared" ref="VTI53:VTI54" si="7697">VTG53*(1+3.5%)</f>
        <v>3.5882339452543823E+119</v>
      </c>
      <c r="VTK53" s="762">
        <f t="shared" ref="VTK53:VTK54" si="7698">VTI53*(1+3.5%)</f>
        <v>3.7138221333382853E+119</v>
      </c>
      <c r="VTM53" s="762">
        <f t="shared" ref="VTM53:VTM54" si="7699">VTK53*(1+3.5%)</f>
        <v>3.8438059080051252E+119</v>
      </c>
      <c r="VTO53" s="762">
        <f t="shared" ref="VTO53:VTO54" si="7700">VTM53*(1+3.5%)</f>
        <v>3.9783391147853041E+119</v>
      </c>
      <c r="VTQ53" s="762">
        <f t="shared" ref="VTQ53:VTQ54" si="7701">VTO53*(1+3.5%)</f>
        <v>4.1175809838027893E+119</v>
      </c>
      <c r="VTS53" s="762">
        <f t="shared" ref="VTS53:VTS54" si="7702">VTQ53*(1+3.5%)</f>
        <v>4.2616963182358864E+119</v>
      </c>
      <c r="VTU53" s="762">
        <f t="shared" ref="VTU53:VTU54" si="7703">VTS53*(1+3.5%)</f>
        <v>4.4108556893741419E+119</v>
      </c>
      <c r="VTW53" s="762">
        <f t="shared" ref="VTW53:VTW54" si="7704">VTU53*(1+3.5%)</f>
        <v>4.5652356385022367E+119</v>
      </c>
      <c r="VTY53" s="762">
        <f t="shared" ref="VTY53:VTY54" si="7705">VTW53*(1+3.5%)</f>
        <v>4.7250188858498147E+119</v>
      </c>
      <c r="VUA53" s="762">
        <f t="shared" ref="VUA53:VUA54" si="7706">VTY53*(1+3.5%)</f>
        <v>4.8903945468545578E+119</v>
      </c>
      <c r="VUC53" s="762">
        <f t="shared" ref="VUC53:VUC54" si="7707">VUA53*(1+3.5%)</f>
        <v>5.0615583559944672E+119</v>
      </c>
      <c r="VUE53" s="762">
        <f t="shared" ref="VUE53:VUE54" si="7708">VUC53*(1+3.5%)</f>
        <v>5.238712898454273E+119</v>
      </c>
      <c r="VUG53" s="762">
        <f t="shared" ref="VUG53:VUG54" si="7709">VUE53*(1+3.5%)</f>
        <v>5.4220678499001719E+119</v>
      </c>
      <c r="VUI53" s="762">
        <f t="shared" ref="VUI53:VUI54" si="7710">VUG53*(1+3.5%)</f>
        <v>5.6118402246466777E+119</v>
      </c>
      <c r="VUK53" s="762">
        <f t="shared" ref="VUK53:VUK54" si="7711">VUI53*(1+3.5%)</f>
        <v>5.8082546325093108E+119</v>
      </c>
      <c r="VUM53" s="762">
        <f t="shared" ref="VUM53:VUM54" si="7712">VUK53*(1+3.5%)</f>
        <v>6.0115435446471364E+119</v>
      </c>
      <c r="VUO53" s="762">
        <f t="shared" ref="VUO53:VUO54" si="7713">VUM53*(1+3.5%)</f>
        <v>6.2219475687097857E+119</v>
      </c>
      <c r="VUQ53" s="762">
        <f t="shared" ref="VUQ53:VUQ54" si="7714">VUO53*(1+3.5%)</f>
        <v>6.4397157336146275E+119</v>
      </c>
      <c r="VUS53" s="762">
        <f t="shared" ref="VUS53:VUS54" si="7715">VUQ53*(1+3.5%)</f>
        <v>6.6651057842911395E+119</v>
      </c>
      <c r="VUU53" s="762">
        <f t="shared" ref="VUU53:VUU54" si="7716">VUS53*(1+3.5%)</f>
        <v>6.8983844867413284E+119</v>
      </c>
      <c r="VUW53" s="762">
        <f t="shared" ref="VUW53:VUW54" si="7717">VUU53*(1+3.5%)</f>
        <v>7.1398279437772743E+119</v>
      </c>
      <c r="VUY53" s="762">
        <f t="shared" ref="VUY53:VUY54" si="7718">VUW53*(1+3.5%)</f>
        <v>7.3897219218094779E+119</v>
      </c>
      <c r="VVA53" s="762">
        <f t="shared" ref="VVA53:VVA54" si="7719">VUY53*(1+3.5%)</f>
        <v>7.6483621890728097E+119</v>
      </c>
      <c r="VVC53" s="762">
        <f t="shared" ref="VVC53:VVC54" si="7720">VVA53*(1+3.5%)</f>
        <v>7.9160548656903573E+119</v>
      </c>
      <c r="VVE53" s="762">
        <f t="shared" ref="VVE53:VVE54" si="7721">VVC53*(1+3.5%)</f>
        <v>8.1931167859895191E+119</v>
      </c>
      <c r="VVG53" s="762">
        <f t="shared" ref="VVG53:VVG54" si="7722">VVE53*(1+3.5%)</f>
        <v>8.4798758734991523E+119</v>
      </c>
      <c r="VVI53" s="762">
        <f t="shared" ref="VVI53:VVI54" si="7723">VVG53*(1+3.5%)</f>
        <v>8.776671529071622E+119</v>
      </c>
      <c r="VVK53" s="762">
        <f t="shared" ref="VVK53:VVK54" si="7724">VVI53*(1+3.5%)</f>
        <v>9.0838550325891286E+119</v>
      </c>
      <c r="VVM53" s="762">
        <f t="shared" ref="VVM53:VVM54" si="7725">VVK53*(1+3.5%)</f>
        <v>9.4017899587297474E+119</v>
      </c>
      <c r="VVO53" s="762">
        <f t="shared" ref="VVO53:VVO54" si="7726">VVM53*(1+3.5%)</f>
        <v>9.7308526072852884E+119</v>
      </c>
      <c r="VVQ53" s="762">
        <f t="shared" ref="VVQ53:VVQ54" si="7727">VVO53*(1+3.5%)</f>
        <v>1.0071432448540272E+120</v>
      </c>
      <c r="VVS53" s="762">
        <f t="shared" ref="VVS53:VVS54" si="7728">VVQ53*(1+3.5%)</f>
        <v>1.042393258423918E+120</v>
      </c>
      <c r="VVU53" s="762">
        <f t="shared" ref="VVU53:VVU54" si="7729">VVS53*(1+3.5%)</f>
        <v>1.0788770224687551E+120</v>
      </c>
      <c r="VVW53" s="762">
        <f t="shared" ref="VVW53:VVW54" si="7730">VVU53*(1+3.5%)</f>
        <v>1.1166377182551615E+120</v>
      </c>
      <c r="VVY53" s="762">
        <f t="shared" ref="VVY53:VVY54" si="7731">VVW53*(1+3.5%)</f>
        <v>1.1557200383940921E+120</v>
      </c>
      <c r="VWA53" s="762">
        <f t="shared" ref="VWA53:VWA54" si="7732">VVY53*(1+3.5%)</f>
        <v>1.1961702397378852E+120</v>
      </c>
      <c r="VWC53" s="762">
        <f t="shared" ref="VWC53:VWC54" si="7733">VWA53*(1+3.5%)</f>
        <v>1.2380361981287111E+120</v>
      </c>
      <c r="VWE53" s="762">
        <f t="shared" ref="VWE53:VWE54" si="7734">VWC53*(1+3.5%)</f>
        <v>1.2813674650632159E+120</v>
      </c>
      <c r="VWG53" s="762">
        <f t="shared" ref="VWG53:VWG54" si="7735">VWE53*(1+3.5%)</f>
        <v>1.3262153263404282E+120</v>
      </c>
      <c r="VWI53" s="762">
        <f t="shared" ref="VWI53:VWI54" si="7736">VWG53*(1+3.5%)</f>
        <v>1.3726328627623432E+120</v>
      </c>
      <c r="VWK53" s="762">
        <f t="shared" ref="VWK53:VWK54" si="7737">VWI53*(1+3.5%)</f>
        <v>1.4206750129590251E+120</v>
      </c>
      <c r="VWM53" s="762">
        <f t="shared" ref="VWM53:VWM54" si="7738">VWK53*(1+3.5%)</f>
        <v>1.4703986384125908E+120</v>
      </c>
      <c r="VWO53" s="762">
        <f t="shared" ref="VWO53:VWO54" si="7739">VWM53*(1+3.5%)</f>
        <v>1.5218625907570314E+120</v>
      </c>
      <c r="VWQ53" s="762">
        <f t="shared" ref="VWQ53:VWQ54" si="7740">VWO53*(1+3.5%)</f>
        <v>1.5751277814335273E+120</v>
      </c>
      <c r="VWS53" s="762">
        <f t="shared" ref="VWS53:VWS54" si="7741">VWQ53*(1+3.5%)</f>
        <v>1.6302572537837005E+120</v>
      </c>
      <c r="VWU53" s="762">
        <f t="shared" ref="VWU53:VWU54" si="7742">VWS53*(1+3.5%)</f>
        <v>1.6873162576661298E+120</v>
      </c>
      <c r="VWW53" s="762">
        <f t="shared" ref="VWW53:VWW54" si="7743">VWU53*(1+3.5%)</f>
        <v>1.7463723266844444E+120</v>
      </c>
      <c r="VWY53" s="762">
        <f t="shared" ref="VWY53:VWY54" si="7744">VWW53*(1+3.5%)</f>
        <v>1.8074953581183998E+120</v>
      </c>
      <c r="VXA53" s="762">
        <f t="shared" ref="VXA53:VXA54" si="7745">VWY53*(1+3.5%)</f>
        <v>1.8707576956525437E+120</v>
      </c>
      <c r="VXC53" s="762">
        <f t="shared" ref="VXC53:VXC54" si="7746">VXA53*(1+3.5%)</f>
        <v>1.9362342150003827E+120</v>
      </c>
      <c r="VXE53" s="762">
        <f t="shared" ref="VXE53:VXE54" si="7747">VXC53*(1+3.5%)</f>
        <v>2.004002412525396E+120</v>
      </c>
      <c r="VXG53" s="762">
        <f t="shared" ref="VXG53:VXG54" si="7748">VXE53*(1+3.5%)</f>
        <v>2.0741424969637847E+120</v>
      </c>
      <c r="VXI53" s="762">
        <f t="shared" ref="VXI53:VXI54" si="7749">VXG53*(1+3.5%)</f>
        <v>2.1467374843575171E+120</v>
      </c>
      <c r="VXK53" s="762">
        <f t="shared" ref="VXK53:VXK54" si="7750">VXI53*(1+3.5%)</f>
        <v>2.2218732963100299E+120</v>
      </c>
      <c r="VXM53" s="762">
        <f t="shared" ref="VXM53:VXM54" si="7751">VXK53*(1+3.5%)</f>
        <v>2.2996388616808809E+120</v>
      </c>
      <c r="VXO53" s="762">
        <f t="shared" ref="VXO53:VXO54" si="7752">VXM53*(1+3.5%)</f>
        <v>2.3801262218397115E+120</v>
      </c>
      <c r="VXQ53" s="762">
        <f t="shared" ref="VXQ53:VXQ54" si="7753">VXO53*(1+3.5%)</f>
        <v>2.4634306396041011E+120</v>
      </c>
      <c r="VXS53" s="762">
        <f t="shared" ref="VXS53:VXS54" si="7754">VXQ53*(1+3.5%)</f>
        <v>2.5496507119902445E+120</v>
      </c>
      <c r="VXU53" s="762">
        <f t="shared" ref="VXU53:VXU54" si="7755">VXS53*(1+3.5%)</f>
        <v>2.6388884869099029E+120</v>
      </c>
      <c r="VXW53" s="762">
        <f t="shared" ref="VXW53:VXW54" si="7756">VXU53*(1+3.5%)</f>
        <v>2.731249583951749E+120</v>
      </c>
      <c r="VXY53" s="762">
        <f t="shared" ref="VXY53:VXY54" si="7757">VXW53*(1+3.5%)</f>
        <v>2.8268433193900602E+120</v>
      </c>
      <c r="VYA53" s="762">
        <f t="shared" ref="VYA53:VYA54" si="7758">VXY53*(1+3.5%)</f>
        <v>2.9257828355687124E+120</v>
      </c>
      <c r="VYC53" s="762">
        <f t="shared" ref="VYC53:VYC54" si="7759">VYA53*(1+3.5%)</f>
        <v>3.0281852348136172E+120</v>
      </c>
      <c r="VYE53" s="762">
        <f t="shared" ref="VYE53:VYE54" si="7760">VYC53*(1+3.5%)</f>
        <v>3.1341717180320938E+120</v>
      </c>
      <c r="VYG53" s="762">
        <f t="shared" ref="VYG53:VYG54" si="7761">VYE53*(1+3.5%)</f>
        <v>3.2438677281632167E+120</v>
      </c>
      <c r="VYI53" s="762">
        <f t="shared" ref="VYI53:VYI54" si="7762">VYG53*(1+3.5%)</f>
        <v>3.3574030986489293E+120</v>
      </c>
      <c r="VYK53" s="762">
        <f t="shared" ref="VYK53:VYK54" si="7763">VYI53*(1+3.5%)</f>
        <v>3.4749122071016416E+120</v>
      </c>
      <c r="VYM53" s="762">
        <f t="shared" ref="VYM53:VYM54" si="7764">VYK53*(1+3.5%)</f>
        <v>3.596534134350199E+120</v>
      </c>
      <c r="VYO53" s="762">
        <f t="shared" ref="VYO53:VYO54" si="7765">VYM53*(1+3.5%)</f>
        <v>3.7224128290524557E+120</v>
      </c>
      <c r="VYQ53" s="762">
        <f t="shared" ref="VYQ53:VYQ54" si="7766">VYO53*(1+3.5%)</f>
        <v>3.8526972780692911E+120</v>
      </c>
      <c r="VYS53" s="762">
        <f t="shared" ref="VYS53:VYS54" si="7767">VYQ53*(1+3.5%)</f>
        <v>3.9875416828017162E+120</v>
      </c>
      <c r="VYU53" s="762">
        <f t="shared" ref="VYU53:VYU54" si="7768">VYS53*(1+3.5%)</f>
        <v>4.1271056416997758E+120</v>
      </c>
      <c r="VYW53" s="762">
        <f t="shared" ref="VYW53:VYW54" si="7769">VYU53*(1+3.5%)</f>
        <v>4.2715543391592677E+120</v>
      </c>
      <c r="VYY53" s="762">
        <f t="shared" ref="VYY53:VYY54" si="7770">VYW53*(1+3.5%)</f>
        <v>4.4210587410298416E+120</v>
      </c>
      <c r="VZA53" s="762">
        <f t="shared" ref="VZA53:VZA54" si="7771">VYY53*(1+3.5%)</f>
        <v>4.5757957969658856E+120</v>
      </c>
      <c r="VZC53" s="762">
        <f t="shared" ref="VZC53:VZC54" si="7772">VZA53*(1+3.5%)</f>
        <v>4.7359486498596913E+120</v>
      </c>
      <c r="VZE53" s="762">
        <f t="shared" ref="VZE53:VZE54" si="7773">VZC53*(1+3.5%)</f>
        <v>4.9017068526047803E+120</v>
      </c>
      <c r="VZG53" s="762">
        <f t="shared" ref="VZG53:VZG54" si="7774">VZE53*(1+3.5%)</f>
        <v>5.0732665924459472E+120</v>
      </c>
      <c r="VZI53" s="762">
        <f t="shared" ref="VZI53:VZI54" si="7775">VZG53*(1+3.5%)</f>
        <v>5.2508309231815553E+120</v>
      </c>
      <c r="VZK53" s="762">
        <f t="shared" ref="VZK53:VZK54" si="7776">VZI53*(1+3.5%)</f>
        <v>5.4346100054929093E+120</v>
      </c>
      <c r="VZM53" s="762">
        <f t="shared" ref="VZM53:VZM54" si="7777">VZK53*(1+3.5%)</f>
        <v>5.6248213556851609E+120</v>
      </c>
      <c r="VZO53" s="762">
        <f t="shared" ref="VZO53:VZO54" si="7778">VZM53*(1+3.5%)</f>
        <v>5.8216901031341409E+120</v>
      </c>
      <c r="VZQ53" s="762">
        <f t="shared" ref="VZQ53:VZQ54" si="7779">VZO53*(1+3.5%)</f>
        <v>6.0254492567438354E+120</v>
      </c>
      <c r="VZS53" s="762">
        <f t="shared" ref="VZS53:VZS54" si="7780">VZQ53*(1+3.5%)</f>
        <v>6.2363399807298687E+120</v>
      </c>
      <c r="VZU53" s="762">
        <f t="shared" ref="VZU53:VZU54" si="7781">VZS53*(1+3.5%)</f>
        <v>6.4546118800554139E+120</v>
      </c>
      <c r="VZW53" s="762">
        <f t="shared" ref="VZW53:VZW54" si="7782">VZU53*(1+3.5%)</f>
        <v>6.6805232958573527E+120</v>
      </c>
      <c r="VZY53" s="762">
        <f t="shared" ref="VZY53:VZY54" si="7783">VZW53*(1+3.5%)</f>
        <v>6.9143416112123596E+120</v>
      </c>
      <c r="WAA53" s="762">
        <f t="shared" ref="WAA53:WAA54" si="7784">VZY53*(1+3.5%)</f>
        <v>7.1563435676047912E+120</v>
      </c>
      <c r="WAC53" s="762">
        <f t="shared" ref="WAC53:WAC54" si="7785">WAA53*(1+3.5%)</f>
        <v>7.4068155924709587E+120</v>
      </c>
      <c r="WAE53" s="762">
        <f t="shared" ref="WAE53:WAE54" si="7786">WAC53*(1+3.5%)</f>
        <v>7.6660541382074419E+120</v>
      </c>
      <c r="WAG53" s="762">
        <f t="shared" ref="WAG53:WAG54" si="7787">WAE53*(1+3.5%)</f>
        <v>7.9343660330447023E+120</v>
      </c>
      <c r="WAI53" s="762">
        <f t="shared" ref="WAI53:WAI54" si="7788">WAG53*(1+3.5%)</f>
        <v>8.2120688442012662E+120</v>
      </c>
      <c r="WAK53" s="762">
        <f t="shared" ref="WAK53:WAK54" si="7789">WAI53*(1+3.5%)</f>
        <v>8.4994912537483099E+120</v>
      </c>
      <c r="WAM53" s="762">
        <f t="shared" ref="WAM53:WAM54" si="7790">WAK53*(1+3.5%)</f>
        <v>8.7969734476295005E+120</v>
      </c>
      <c r="WAO53" s="762">
        <f t="shared" ref="WAO53:WAO54" si="7791">WAM53*(1+3.5%)</f>
        <v>9.1048675182965329E+120</v>
      </c>
      <c r="WAQ53" s="762">
        <f t="shared" ref="WAQ53:WAQ54" si="7792">WAO53*(1+3.5%)</f>
        <v>9.4235378814369111E+120</v>
      </c>
      <c r="WAS53" s="762">
        <f t="shared" ref="WAS53:WAS54" si="7793">WAQ53*(1+3.5%)</f>
        <v>9.7533617072872027E+120</v>
      </c>
      <c r="WAU53" s="762">
        <f t="shared" ref="WAU53:WAU54" si="7794">WAS53*(1+3.5%)</f>
        <v>1.0094729367042254E+121</v>
      </c>
      <c r="WAW53" s="762">
        <f t="shared" ref="WAW53:WAW54" si="7795">WAU53*(1+3.5%)</f>
        <v>1.0448044894888731E+121</v>
      </c>
      <c r="WAY53" s="762">
        <f t="shared" ref="WAY53:WAY54" si="7796">WAW53*(1+3.5%)</f>
        <v>1.0813726466209836E+121</v>
      </c>
      <c r="WBA53" s="762">
        <f t="shared" ref="WBA53:WBA54" si="7797">WAY53*(1+3.5%)</f>
        <v>1.1192206892527178E+121</v>
      </c>
      <c r="WBC53" s="762">
        <f t="shared" ref="WBC53:WBC54" si="7798">WBA53*(1+3.5%)</f>
        <v>1.1583934133765629E+121</v>
      </c>
      <c r="WBE53" s="762">
        <f t="shared" ref="WBE53:WBE54" si="7799">WBC53*(1+3.5%)</f>
        <v>1.1989371828447425E+121</v>
      </c>
      <c r="WBG53" s="762">
        <f t="shared" ref="WBG53:WBG54" si="7800">WBE53*(1+3.5%)</f>
        <v>1.2408999842443085E+121</v>
      </c>
      <c r="WBI53" s="762">
        <f t="shared" ref="WBI53:WBI54" si="7801">WBG53*(1+3.5%)</f>
        <v>1.2843314836928591E+121</v>
      </c>
      <c r="WBK53" s="762">
        <f t="shared" ref="WBK53:WBK54" si="7802">WBI53*(1+3.5%)</f>
        <v>1.3292830856221091E+121</v>
      </c>
      <c r="WBM53" s="762">
        <f t="shared" ref="WBM53:WBM54" si="7803">WBK53*(1+3.5%)</f>
        <v>1.3758079936188829E+121</v>
      </c>
      <c r="WBO53" s="762">
        <f t="shared" ref="WBO53:WBO54" si="7804">WBM53*(1+3.5%)</f>
        <v>1.4239612733955437E+121</v>
      </c>
      <c r="WBQ53" s="762">
        <f t="shared" ref="WBQ53:WBQ54" si="7805">WBO53*(1+3.5%)</f>
        <v>1.4737999179643877E+121</v>
      </c>
      <c r="WBS53" s="762">
        <f t="shared" ref="WBS53:WBS54" si="7806">WBQ53*(1+3.5%)</f>
        <v>1.5253829150931412E+121</v>
      </c>
      <c r="WBU53" s="762">
        <f t="shared" ref="WBU53:WBU54" si="7807">WBS53*(1+3.5%)</f>
        <v>1.5787713171214011E+121</v>
      </c>
      <c r="WBW53" s="762">
        <f t="shared" ref="WBW53:WBW54" si="7808">WBU53*(1+3.5%)</f>
        <v>1.63402831322065E+121</v>
      </c>
      <c r="WBY53" s="762">
        <f t="shared" ref="WBY53:WBY54" si="7809">WBW53*(1+3.5%)</f>
        <v>1.6912193041833726E+121</v>
      </c>
      <c r="WCA53" s="762">
        <f t="shared" ref="WCA53:WCA54" si="7810">WBY53*(1+3.5%)</f>
        <v>1.7504119798297905E+121</v>
      </c>
      <c r="WCC53" s="762">
        <f t="shared" ref="WCC53:WCC54" si="7811">WCA53*(1+3.5%)</f>
        <v>1.811676399123833E+121</v>
      </c>
      <c r="WCE53" s="762">
        <f t="shared" ref="WCE53:WCE54" si="7812">WCC53*(1+3.5%)</f>
        <v>1.875085073093167E+121</v>
      </c>
      <c r="WCG53" s="762">
        <f t="shared" ref="WCG53:WCG54" si="7813">WCE53*(1+3.5%)</f>
        <v>1.9407130506514277E+121</v>
      </c>
      <c r="WCI53" s="762">
        <f t="shared" ref="WCI53:WCI54" si="7814">WCG53*(1+3.5%)</f>
        <v>2.0086380074242275E+121</v>
      </c>
      <c r="WCK53" s="762">
        <f t="shared" ref="WCK53:WCK54" si="7815">WCI53*(1+3.5%)</f>
        <v>2.0789403376840751E+121</v>
      </c>
      <c r="WCM53" s="762">
        <f t="shared" ref="WCM53:WCM54" si="7816">WCK53*(1+3.5%)</f>
        <v>2.1517032495030176E+121</v>
      </c>
      <c r="WCO53" s="762">
        <f t="shared" ref="WCO53:WCO54" si="7817">WCM53*(1+3.5%)</f>
        <v>2.2270128632356232E+121</v>
      </c>
      <c r="WCQ53" s="762">
        <f t="shared" ref="WCQ53:WCQ54" si="7818">WCO53*(1+3.5%)</f>
        <v>2.3049583134488699E+121</v>
      </c>
      <c r="WCS53" s="762">
        <f t="shared" ref="WCS53:WCS54" si="7819">WCQ53*(1+3.5%)</f>
        <v>2.3856318544195803E+121</v>
      </c>
      <c r="WCU53" s="762">
        <f t="shared" ref="WCU53:WCU54" si="7820">WCS53*(1+3.5%)</f>
        <v>2.4691289693242655E+121</v>
      </c>
      <c r="WCW53" s="762">
        <f t="shared" ref="WCW53:WCW54" si="7821">WCU53*(1+3.5%)</f>
        <v>2.5555484832506146E+121</v>
      </c>
      <c r="WCY53" s="762">
        <f t="shared" ref="WCY53:WCY54" si="7822">WCW53*(1+3.5%)</f>
        <v>2.6449926801643859E+121</v>
      </c>
      <c r="WDA53" s="762">
        <f t="shared" ref="WDA53:WDA54" si="7823">WCY53*(1+3.5%)</f>
        <v>2.7375674239701394E+121</v>
      </c>
      <c r="WDC53" s="762">
        <f t="shared" ref="WDC53:WDC54" si="7824">WDA53*(1+3.5%)</f>
        <v>2.8333822838090941E+121</v>
      </c>
      <c r="WDE53" s="762">
        <f t="shared" ref="WDE53:WDE54" si="7825">WDC53*(1+3.5%)</f>
        <v>2.9325506637424122E+121</v>
      </c>
      <c r="WDG53" s="762">
        <f t="shared" ref="WDG53:WDG54" si="7826">WDE53*(1+3.5%)</f>
        <v>3.0351899369733964E+121</v>
      </c>
      <c r="WDI53" s="762">
        <f t="shared" ref="WDI53:WDI54" si="7827">WDG53*(1+3.5%)</f>
        <v>3.1414215847674651E+121</v>
      </c>
      <c r="WDK53" s="762">
        <f t="shared" ref="WDK53:WDK54" si="7828">WDI53*(1+3.5%)</f>
        <v>3.2513713402343262E+121</v>
      </c>
      <c r="WDM53" s="762">
        <f t="shared" ref="WDM53:WDM54" si="7829">WDK53*(1+3.5%)</f>
        <v>3.3651693371425274E+121</v>
      </c>
      <c r="WDO53" s="762">
        <f t="shared" ref="WDO53:WDO54" si="7830">WDM53*(1+3.5%)</f>
        <v>3.4829502639425155E+121</v>
      </c>
      <c r="WDQ53" s="762">
        <f t="shared" ref="WDQ53:WDQ54" si="7831">WDO53*(1+3.5%)</f>
        <v>3.6048535231805034E+121</v>
      </c>
      <c r="WDS53" s="762">
        <f t="shared" ref="WDS53:WDS54" si="7832">WDQ53*(1+3.5%)</f>
        <v>3.7310233964918208E+121</v>
      </c>
      <c r="WDU53" s="762">
        <f t="shared" ref="WDU53:WDU54" si="7833">WDS53*(1+3.5%)</f>
        <v>3.8616092153690345E+121</v>
      </c>
      <c r="WDW53" s="762">
        <f t="shared" ref="WDW53:WDW54" si="7834">WDU53*(1+3.5%)</f>
        <v>3.9967655379069504E+121</v>
      </c>
      <c r="WDY53" s="762">
        <f t="shared" ref="WDY53:WDY54" si="7835">WDW53*(1+3.5%)</f>
        <v>4.1366523317336934E+121</v>
      </c>
      <c r="WEA53" s="762">
        <f t="shared" ref="WEA53:WEA54" si="7836">WDY53*(1+3.5%)</f>
        <v>4.2814351633443723E+121</v>
      </c>
      <c r="WEC53" s="762">
        <f t="shared" ref="WEC53:WEC54" si="7837">WEA53*(1+3.5%)</f>
        <v>4.4312853940614254E+121</v>
      </c>
      <c r="WEE53" s="762">
        <f t="shared" ref="WEE53:WEE54" si="7838">WEC53*(1+3.5%)</f>
        <v>4.5863803828535753E+121</v>
      </c>
      <c r="WEG53" s="762">
        <f t="shared" ref="WEG53:WEG54" si="7839">WEE53*(1+3.5%)</f>
        <v>4.7469036962534505E+121</v>
      </c>
      <c r="WEI53" s="762">
        <f t="shared" ref="WEI53:WEI54" si="7840">WEG53*(1+3.5%)</f>
        <v>4.9130453256223207E+121</v>
      </c>
      <c r="WEK53" s="762">
        <f t="shared" ref="WEK53:WEK54" si="7841">WEI53*(1+3.5%)</f>
        <v>5.0850019120191011E+121</v>
      </c>
      <c r="WEM53" s="762">
        <f t="shared" ref="WEM53:WEM54" si="7842">WEK53*(1+3.5%)</f>
        <v>5.2629769789397694E+121</v>
      </c>
      <c r="WEO53" s="762">
        <f t="shared" ref="WEO53:WEO54" si="7843">WEM53*(1+3.5%)</f>
        <v>5.4471811732026612E+121</v>
      </c>
      <c r="WEQ53" s="762">
        <f t="shared" ref="WEQ53:WEQ54" si="7844">WEO53*(1+3.5%)</f>
        <v>5.6378325142647535E+121</v>
      </c>
      <c r="WES53" s="762">
        <f t="shared" ref="WES53:WES54" si="7845">WEQ53*(1+3.5%)</f>
        <v>5.8351566522640197E+121</v>
      </c>
      <c r="WEU53" s="762">
        <f t="shared" ref="WEU53:WEU54" si="7846">WES53*(1+3.5%)</f>
        <v>6.0393871350932599E+121</v>
      </c>
      <c r="WEW53" s="762">
        <f t="shared" ref="WEW53:WEW54" si="7847">WEU53*(1+3.5%)</f>
        <v>6.2507656848215237E+121</v>
      </c>
      <c r="WEY53" s="762">
        <f t="shared" ref="WEY53:WEY54" si="7848">WEW53*(1+3.5%)</f>
        <v>6.4695424837902761E+121</v>
      </c>
      <c r="WFA53" s="762">
        <f t="shared" ref="WFA53:WFA54" si="7849">WEY53*(1+3.5%)</f>
        <v>6.6959764707229349E+121</v>
      </c>
      <c r="WFC53" s="762">
        <f t="shared" ref="WFC53:WFC54" si="7850">WFA53*(1+3.5%)</f>
        <v>6.9303356471982369E+121</v>
      </c>
      <c r="WFE53" s="762">
        <f t="shared" ref="WFE53:WFE54" si="7851">WFC53*(1+3.5%)</f>
        <v>7.1728973948501742E+121</v>
      </c>
      <c r="WFG53" s="762">
        <f t="shared" ref="WFG53:WFG54" si="7852">WFE53*(1+3.5%)</f>
        <v>7.42394880366993E+121</v>
      </c>
      <c r="WFI53" s="762">
        <f t="shared" ref="WFI53:WFI54" si="7853">WFG53*(1+3.5%)</f>
        <v>7.6837870117983767E+121</v>
      </c>
      <c r="WFK53" s="762">
        <f t="shared" ref="WFK53:WFK54" si="7854">WFI53*(1+3.5%)</f>
        <v>7.952719557211319E+121</v>
      </c>
      <c r="WFM53" s="762">
        <f t="shared" ref="WFM53:WFM54" si="7855">WFK53*(1+3.5%)</f>
        <v>8.2310647417137146E+121</v>
      </c>
      <c r="WFO53" s="762">
        <f t="shared" ref="WFO53:WFO54" si="7856">WFM53*(1+3.5%)</f>
        <v>8.5191520076736941E+121</v>
      </c>
      <c r="WFQ53" s="762">
        <f t="shared" ref="WFQ53:WFQ54" si="7857">WFO53*(1+3.5%)</f>
        <v>8.8173223279422728E+121</v>
      </c>
      <c r="WFS53" s="762">
        <f t="shared" ref="WFS53:WFS54" si="7858">WFQ53*(1+3.5%)</f>
        <v>9.1259286094202515E+121</v>
      </c>
      <c r="WFU53" s="762">
        <f t="shared" ref="WFU53:WFU54" si="7859">WFS53*(1+3.5%)</f>
        <v>9.4453361107499603E+121</v>
      </c>
      <c r="WFW53" s="762">
        <f t="shared" ref="WFW53:WFW54" si="7860">WFU53*(1+3.5%)</f>
        <v>9.775922874626208E+121</v>
      </c>
      <c r="WFY53" s="762">
        <f t="shared" ref="WFY53:WFY54" si="7861">WFW53*(1+3.5%)</f>
        <v>1.0118080175238124E+122</v>
      </c>
      <c r="WGA53" s="762">
        <f t="shared" ref="WGA53:WGA54" si="7862">WFY53*(1+3.5%)</f>
        <v>1.0472212981371457E+122</v>
      </c>
      <c r="WGC53" s="762">
        <f t="shared" ref="WGC53:WGC54" si="7863">WGA53*(1+3.5%)</f>
        <v>1.0838740435719456E+122</v>
      </c>
      <c r="WGE53" s="762">
        <f t="shared" ref="WGE53:WGE54" si="7864">WGC53*(1+3.5%)</f>
        <v>1.1218096350969637E+122</v>
      </c>
      <c r="WGG53" s="762">
        <f t="shared" ref="WGG53:WGG54" si="7865">WGE53*(1+3.5%)</f>
        <v>1.1610729723253573E+122</v>
      </c>
      <c r="WGI53" s="762">
        <f t="shared" ref="WGI53:WGI54" si="7866">WGG53*(1+3.5%)</f>
        <v>1.2017105263567446E+122</v>
      </c>
      <c r="WGK53" s="762">
        <f t="shared" ref="WGK53:WGK54" si="7867">WGI53*(1+3.5%)</f>
        <v>1.2437703947792305E+122</v>
      </c>
      <c r="WGM53" s="762">
        <f t="shared" ref="WGM53:WGM54" si="7868">WGK53*(1+3.5%)</f>
        <v>1.2873023585965034E+122</v>
      </c>
      <c r="WGO53" s="762">
        <f t="shared" ref="WGO53:WGO54" si="7869">WGM53*(1+3.5%)</f>
        <v>1.332357941147381E+122</v>
      </c>
      <c r="WGQ53" s="762">
        <f t="shared" ref="WGQ53:WGQ54" si="7870">WGO53*(1+3.5%)</f>
        <v>1.3789904690875392E+122</v>
      </c>
      <c r="WGS53" s="762">
        <f t="shared" ref="WGS53:WGS54" si="7871">WGQ53*(1+3.5%)</f>
        <v>1.4272551355056029E+122</v>
      </c>
      <c r="WGU53" s="762">
        <f t="shared" ref="WGU53:WGU54" si="7872">WGS53*(1+3.5%)</f>
        <v>1.4772090652482989E+122</v>
      </c>
      <c r="WGW53" s="762">
        <f t="shared" ref="WGW53:WGW54" si="7873">WGU53*(1+3.5%)</f>
        <v>1.5289113825319892E+122</v>
      </c>
      <c r="WGY53" s="762">
        <f t="shared" ref="WGY53:WGY54" si="7874">WGW53*(1+3.5%)</f>
        <v>1.5824232809206088E+122</v>
      </c>
      <c r="WHA53" s="762">
        <f t="shared" ref="WHA53:WHA54" si="7875">WGY53*(1+3.5%)</f>
        <v>1.63780809575283E+122</v>
      </c>
      <c r="WHC53" s="762">
        <f t="shared" ref="WHC53:WHC54" si="7876">WHA53*(1+3.5%)</f>
        <v>1.6951313791041788E+122</v>
      </c>
      <c r="WHE53" s="762">
        <f t="shared" ref="WHE53:WHE54" si="7877">WHC53*(1+3.5%)</f>
        <v>1.754460977372825E+122</v>
      </c>
      <c r="WHG53" s="762">
        <f t="shared" ref="WHG53:WHG54" si="7878">WHE53*(1+3.5%)</f>
        <v>1.8158671115808736E+122</v>
      </c>
      <c r="WHI53" s="762">
        <f t="shared" ref="WHI53:WHI54" si="7879">WHG53*(1+3.5%)</f>
        <v>1.8794224604862041E+122</v>
      </c>
      <c r="WHK53" s="762">
        <f t="shared" ref="WHK53:WHK54" si="7880">WHI53*(1+3.5%)</f>
        <v>1.9452022466032212E+122</v>
      </c>
      <c r="WHM53" s="762">
        <f t="shared" ref="WHM53:WHM54" si="7881">WHK53*(1+3.5%)</f>
        <v>2.0132843252343338E+122</v>
      </c>
      <c r="WHO53" s="762">
        <f t="shared" ref="WHO53:WHO54" si="7882">WHM53*(1+3.5%)</f>
        <v>2.0837492766175352E+122</v>
      </c>
      <c r="WHQ53" s="762">
        <f t="shared" ref="WHQ53:WHQ54" si="7883">WHO53*(1+3.5%)</f>
        <v>2.1566805012991488E+122</v>
      </c>
      <c r="WHS53" s="762">
        <f t="shared" ref="WHS53:WHS54" si="7884">WHQ53*(1+3.5%)</f>
        <v>2.2321643188446188E+122</v>
      </c>
      <c r="WHU53" s="762">
        <f t="shared" ref="WHU53:WHU54" si="7885">WHS53*(1+3.5%)</f>
        <v>2.3102900700041803E+122</v>
      </c>
      <c r="WHW53" s="762">
        <f t="shared" ref="WHW53:WHW54" si="7886">WHU53*(1+3.5%)</f>
        <v>2.3911502224543265E+122</v>
      </c>
      <c r="WHY53" s="762">
        <f t="shared" ref="WHY53:WHY54" si="7887">WHW53*(1+3.5%)</f>
        <v>2.4748404802402277E+122</v>
      </c>
      <c r="WIA53" s="762">
        <f t="shared" ref="WIA53:WIA54" si="7888">WHY53*(1+3.5%)</f>
        <v>2.5614598970486353E+122</v>
      </c>
      <c r="WIC53" s="762">
        <f t="shared" ref="WIC53:WIC54" si="7889">WIA53*(1+3.5%)</f>
        <v>2.6511109934453373E+122</v>
      </c>
      <c r="WIE53" s="762">
        <f t="shared" ref="WIE53:WIE54" si="7890">WIC53*(1+3.5%)</f>
        <v>2.7438998782159239E+122</v>
      </c>
      <c r="WIG53" s="762">
        <f t="shared" ref="WIG53:WIG54" si="7891">WIE53*(1+3.5%)</f>
        <v>2.8399363739534811E+122</v>
      </c>
      <c r="WII53" s="762">
        <f t="shared" ref="WII53:WII54" si="7892">WIG53*(1+3.5%)</f>
        <v>2.9393341470418528E+122</v>
      </c>
      <c r="WIK53" s="762">
        <f t="shared" ref="WIK53:WIK54" si="7893">WII53*(1+3.5%)</f>
        <v>3.0422108421883175E+122</v>
      </c>
      <c r="WIM53" s="762">
        <f t="shared" ref="WIM53:WIM54" si="7894">WIK53*(1+3.5%)</f>
        <v>3.1486882216649082E+122</v>
      </c>
      <c r="WIO53" s="762">
        <f t="shared" ref="WIO53:WIO54" si="7895">WIM53*(1+3.5%)</f>
        <v>3.2588923094231798E+122</v>
      </c>
      <c r="WIQ53" s="762">
        <f t="shared" ref="WIQ53:WIQ54" si="7896">WIO53*(1+3.5%)</f>
        <v>3.3729535402529907E+122</v>
      </c>
      <c r="WIS53" s="762">
        <f t="shared" ref="WIS53:WIS54" si="7897">WIQ53*(1+3.5%)</f>
        <v>3.4910069141618453E+122</v>
      </c>
      <c r="WIU53" s="762">
        <f t="shared" ref="WIU53:WIU54" si="7898">WIS53*(1+3.5%)</f>
        <v>3.6131921561575095E+122</v>
      </c>
      <c r="WIW53" s="762">
        <f t="shared" ref="WIW53:WIW54" si="7899">WIU53*(1+3.5%)</f>
        <v>3.7396538816230218E+122</v>
      </c>
      <c r="WIY53" s="762">
        <f t="shared" ref="WIY53:WIY54" si="7900">WIW53*(1+3.5%)</f>
        <v>3.8705417674798277E+122</v>
      </c>
      <c r="WJA53" s="762">
        <f t="shared" ref="WJA53:WJA54" si="7901">WIY53*(1+3.5%)</f>
        <v>4.0060107293416212E+122</v>
      </c>
      <c r="WJC53" s="762">
        <f t="shared" ref="WJC53:WJC54" si="7902">WJA53*(1+3.5%)</f>
        <v>4.1462211048685772E+122</v>
      </c>
      <c r="WJE53" s="762">
        <f t="shared" ref="WJE53:WJE54" si="7903">WJC53*(1+3.5%)</f>
        <v>4.2913388435389768E+122</v>
      </c>
      <c r="WJG53" s="762">
        <f t="shared" ref="WJG53:WJG54" si="7904">WJE53*(1+3.5%)</f>
        <v>4.441535703062841E+122</v>
      </c>
      <c r="WJI53" s="762">
        <f t="shared" ref="WJI53:WJI54" si="7905">WJG53*(1+3.5%)</f>
        <v>4.5969894526700403E+122</v>
      </c>
      <c r="WJK53" s="762">
        <f t="shared" ref="WJK53:WJK54" si="7906">WJI53*(1+3.5%)</f>
        <v>4.7578840835134911E+122</v>
      </c>
      <c r="WJM53" s="762">
        <f t="shared" ref="WJM53:WJM54" si="7907">WJK53*(1+3.5%)</f>
        <v>4.9244100264364628E+122</v>
      </c>
      <c r="WJO53" s="762">
        <f t="shared" ref="WJO53:WJO54" si="7908">WJM53*(1+3.5%)</f>
        <v>5.0967643773617388E+122</v>
      </c>
      <c r="WJQ53" s="762">
        <f t="shared" ref="WJQ53:WJQ54" si="7909">WJO53*(1+3.5%)</f>
        <v>5.275151130569399E+122</v>
      </c>
      <c r="WJS53" s="762">
        <f t="shared" ref="WJS53:WJS54" si="7910">WJQ53*(1+3.5%)</f>
        <v>5.4597814201393275E+122</v>
      </c>
      <c r="WJU53" s="762">
        <f t="shared" ref="WJU53:WJU54" si="7911">WJS53*(1+3.5%)</f>
        <v>5.6508737698442037E+122</v>
      </c>
      <c r="WJW53" s="762">
        <f t="shared" ref="WJW53:WJW54" si="7912">WJU53*(1+3.5%)</f>
        <v>5.8486543517887506E+122</v>
      </c>
      <c r="WJY53" s="762">
        <f t="shared" ref="WJY53:WJY54" si="7913">WJW53*(1+3.5%)</f>
        <v>6.0533572541013565E+122</v>
      </c>
      <c r="WKA53" s="762">
        <f t="shared" ref="WKA53:WKA54" si="7914">WJY53*(1+3.5%)</f>
        <v>6.2652247579949036E+122</v>
      </c>
      <c r="WKC53" s="762">
        <f t="shared" ref="WKC53:WKC54" si="7915">WKA53*(1+3.5%)</f>
        <v>6.4845076245247249E+122</v>
      </c>
      <c r="WKE53" s="762">
        <f t="shared" ref="WKE53:WKE54" si="7916">WKC53*(1+3.5%)</f>
        <v>6.7114653913830897E+122</v>
      </c>
      <c r="WKG53" s="762">
        <f t="shared" ref="WKG53:WKG54" si="7917">WKE53*(1+3.5%)</f>
        <v>6.9463666800814976E+122</v>
      </c>
      <c r="WKI53" s="762">
        <f t="shared" ref="WKI53:WKI54" si="7918">WKG53*(1+3.5%)</f>
        <v>7.1894895138843493E+122</v>
      </c>
      <c r="WKK53" s="762">
        <f t="shared" ref="WKK53:WKK54" si="7919">WKI53*(1+3.5%)</f>
        <v>7.4411216468703016E+122</v>
      </c>
      <c r="WKM53" s="762">
        <f t="shared" ref="WKM53:WKM54" si="7920">WKK53*(1+3.5%)</f>
        <v>7.7015609045107611E+122</v>
      </c>
      <c r="WKO53" s="762">
        <f t="shared" ref="WKO53:WKO54" si="7921">WKM53*(1+3.5%)</f>
        <v>7.9711155361686369E+122</v>
      </c>
      <c r="WKQ53" s="762">
        <f t="shared" ref="WKQ53:WKQ54" si="7922">WKO53*(1+3.5%)</f>
        <v>8.250104579934539E+122</v>
      </c>
      <c r="WKS53" s="762">
        <f t="shared" ref="WKS53:WKS54" si="7923">WKQ53*(1+3.5%)</f>
        <v>8.5388582402322478E+122</v>
      </c>
      <c r="WKU53" s="762">
        <f t="shared" ref="WKU53:WKU54" si="7924">WKS53*(1+3.5%)</f>
        <v>8.8377182786403752E+122</v>
      </c>
      <c r="WKW53" s="762">
        <f t="shared" ref="WKW53:WKW54" si="7925">WKU53*(1+3.5%)</f>
        <v>9.1470384183927877E+122</v>
      </c>
      <c r="WKY53" s="762">
        <f t="shared" ref="WKY53:WKY54" si="7926">WKW53*(1+3.5%)</f>
        <v>9.4671847630365343E+122</v>
      </c>
      <c r="WLA53" s="762">
        <f t="shared" ref="WLA53:WLA54" si="7927">WKY53*(1+3.5%)</f>
        <v>9.7985362297428127E+122</v>
      </c>
      <c r="WLC53" s="762">
        <f t="shared" ref="WLC53:WLC54" si="7928">WLA53*(1+3.5%)</f>
        <v>1.014148499778381E+123</v>
      </c>
      <c r="WLE53" s="762">
        <f t="shared" ref="WLE53:WLE54" si="7929">WLC53*(1+3.5%)</f>
        <v>1.0496436972706243E+123</v>
      </c>
      <c r="WLG53" s="762">
        <f t="shared" ref="WLG53:WLG54" si="7930">WLE53*(1+3.5%)</f>
        <v>1.0863812266750961E+123</v>
      </c>
      <c r="WLI53" s="762">
        <f t="shared" ref="WLI53:WLI54" si="7931">WLG53*(1+3.5%)</f>
        <v>1.1244045696087243E+123</v>
      </c>
      <c r="WLK53" s="762">
        <f t="shared" ref="WLK53:WLK54" si="7932">WLI53*(1+3.5%)</f>
        <v>1.1637587295450296E+123</v>
      </c>
      <c r="WLM53" s="762">
        <f t="shared" ref="WLM53:WLM54" si="7933">WLK53*(1+3.5%)</f>
        <v>1.2044902850791055E+123</v>
      </c>
      <c r="WLO53" s="762">
        <f t="shared" ref="WLO53:WLO54" si="7934">WLM53*(1+3.5%)</f>
        <v>1.2466474450568741E+123</v>
      </c>
      <c r="WLQ53" s="762">
        <f t="shared" ref="WLQ53:WLQ54" si="7935">WLO53*(1+3.5%)</f>
        <v>1.2902801056338646E+123</v>
      </c>
      <c r="WLS53" s="762">
        <f t="shared" ref="WLS53:WLS54" si="7936">WLQ53*(1+3.5%)</f>
        <v>1.3354399093310498E+123</v>
      </c>
      <c r="WLU53" s="762">
        <f t="shared" ref="WLU53:WLU54" si="7937">WLS53*(1+3.5%)</f>
        <v>1.3821803061576364E+123</v>
      </c>
      <c r="WLW53" s="762">
        <f t="shared" ref="WLW53:WLW54" si="7938">WLU53*(1+3.5%)</f>
        <v>1.4305566168731534E+123</v>
      </c>
      <c r="WLY53" s="762">
        <f t="shared" ref="WLY53:WLY54" si="7939">WLW53*(1+3.5%)</f>
        <v>1.4806260984637136E+123</v>
      </c>
      <c r="WMA53" s="762">
        <f t="shared" ref="WMA53:WMA54" si="7940">WLY53*(1+3.5%)</f>
        <v>1.5324480119099434E+123</v>
      </c>
      <c r="WMC53" s="762">
        <f t="shared" ref="WMC53:WMC54" si="7941">WMA53*(1+3.5%)</f>
        <v>1.5860836923267913E+123</v>
      </c>
      <c r="WME53" s="762">
        <f t="shared" ref="WME53:WME54" si="7942">WMC53*(1+3.5%)</f>
        <v>1.641596621558229E+123</v>
      </c>
      <c r="WMG53" s="762">
        <f t="shared" ref="WMG53:WMG54" si="7943">WME53*(1+3.5%)</f>
        <v>1.6990525033127667E+123</v>
      </c>
      <c r="WMI53" s="762">
        <f t="shared" ref="WMI53:WMI54" si="7944">WMG53*(1+3.5%)</f>
        <v>1.7585193409287135E+123</v>
      </c>
      <c r="WMK53" s="762">
        <f t="shared" ref="WMK53:WMK54" si="7945">WMI53*(1+3.5%)</f>
        <v>1.8200675178612183E+123</v>
      </c>
      <c r="WMM53" s="762">
        <f t="shared" ref="WMM53:WMM54" si="7946">WMK53*(1+3.5%)</f>
        <v>1.8837698809863607E+123</v>
      </c>
      <c r="WMO53" s="762">
        <f t="shared" ref="WMO53:WMO54" si="7947">WMM53*(1+3.5%)</f>
        <v>1.949701826820883E+123</v>
      </c>
      <c r="WMQ53" s="762">
        <f t="shared" ref="WMQ53:WMQ54" si="7948">WMO53*(1+3.5%)</f>
        <v>2.0179413907596137E+123</v>
      </c>
      <c r="WMS53" s="762">
        <f t="shared" ref="WMS53:WMS54" si="7949">WMQ53*(1+3.5%)</f>
        <v>2.0885693394362E+123</v>
      </c>
      <c r="WMU53" s="762">
        <f t="shared" ref="WMU53:WMU54" si="7950">WMS53*(1+3.5%)</f>
        <v>2.1616692663164669E+123</v>
      </c>
      <c r="WMW53" s="762">
        <f t="shared" ref="WMW53:WMW54" si="7951">WMU53*(1+3.5%)</f>
        <v>2.2373276906375432E+123</v>
      </c>
      <c r="WMY53" s="762">
        <f t="shared" ref="WMY53:WMY54" si="7952">WMW53*(1+3.5%)</f>
        <v>2.3156341598098571E+123</v>
      </c>
      <c r="WNA53" s="762">
        <f t="shared" ref="WNA53:WNA54" si="7953">WMY53*(1+3.5%)</f>
        <v>2.3966813554032018E+123</v>
      </c>
      <c r="WNC53" s="762">
        <f t="shared" ref="WNC53:WNC54" si="7954">WNA53*(1+3.5%)</f>
        <v>2.4805652028423136E+123</v>
      </c>
      <c r="WNE53" s="762">
        <f t="shared" ref="WNE53:WNE54" si="7955">WNC53*(1+3.5%)</f>
        <v>2.5673849849417944E+123</v>
      </c>
      <c r="WNG53" s="762">
        <f t="shared" ref="WNG53:WNG54" si="7956">WNE53*(1+3.5%)</f>
        <v>2.6572434594147567E+123</v>
      </c>
      <c r="WNI53" s="762">
        <f t="shared" ref="WNI53:WNI54" si="7957">WNG53*(1+3.5%)</f>
        <v>2.7502469804942732E+123</v>
      </c>
      <c r="WNK53" s="762">
        <f t="shared" ref="WNK53:WNK54" si="7958">WNI53*(1+3.5%)</f>
        <v>2.8465056248115727E+123</v>
      </c>
      <c r="WNM53" s="762">
        <f t="shared" ref="WNM53:WNM54" si="7959">WNK53*(1+3.5%)</f>
        <v>2.9461333216799772E+123</v>
      </c>
      <c r="WNO53" s="762">
        <f t="shared" ref="WNO53:WNO54" si="7960">WNM53*(1+3.5%)</f>
        <v>3.0492479879387763E+123</v>
      </c>
      <c r="WNQ53" s="762">
        <f t="shared" ref="WNQ53:WNQ54" si="7961">WNO53*(1+3.5%)</f>
        <v>3.1559716675166332E+123</v>
      </c>
      <c r="WNS53" s="762">
        <f t="shared" ref="WNS53:WNS54" si="7962">WNQ53*(1+3.5%)</f>
        <v>3.2664306758797151E+123</v>
      </c>
      <c r="WNU53" s="762">
        <f t="shared" ref="WNU53:WNU54" si="7963">WNS53*(1+3.5%)</f>
        <v>3.3807557495355051E+123</v>
      </c>
      <c r="WNW53" s="762">
        <f t="shared" ref="WNW53:WNW54" si="7964">WNU53*(1+3.5%)</f>
        <v>3.4990822007692474E+123</v>
      </c>
      <c r="WNY53" s="762">
        <f t="shared" ref="WNY53:WNY54" si="7965">WNW53*(1+3.5%)</f>
        <v>3.621550077796171E+123</v>
      </c>
      <c r="WOA53" s="762">
        <f t="shared" ref="WOA53:WOA54" si="7966">WNY53*(1+3.5%)</f>
        <v>3.7483043305190365E+123</v>
      </c>
      <c r="WOC53" s="762">
        <f t="shared" ref="WOC53:WOC54" si="7967">WOA53*(1+3.5%)</f>
        <v>3.8794949820872023E+123</v>
      </c>
      <c r="WOE53" s="762">
        <f t="shared" ref="WOE53:WOE54" si="7968">WOC53*(1+3.5%)</f>
        <v>4.0152773064602542E+123</v>
      </c>
      <c r="WOG53" s="762">
        <f t="shared" ref="WOG53:WOG54" si="7969">WOE53*(1+3.5%)</f>
        <v>4.1558120121863631E+123</v>
      </c>
      <c r="WOI53" s="762">
        <f t="shared" ref="WOI53:WOI54" si="7970">WOG53*(1+3.5%)</f>
        <v>4.3012654326128852E+123</v>
      </c>
      <c r="WOK53" s="762">
        <f t="shared" ref="WOK53:WOK54" si="7971">WOI53*(1+3.5%)</f>
        <v>4.451809722754336E+123</v>
      </c>
      <c r="WOM53" s="762">
        <f t="shared" ref="WOM53:WOM54" si="7972">WOK53*(1+3.5%)</f>
        <v>4.6076230630507372E+123</v>
      </c>
      <c r="WOO53" s="762">
        <f t="shared" ref="WOO53:WOO54" si="7973">WOM53*(1+3.5%)</f>
        <v>4.7688898702575128E+123</v>
      </c>
      <c r="WOQ53" s="762">
        <f t="shared" ref="WOQ53:WOQ54" si="7974">WOO53*(1+3.5%)</f>
        <v>4.9358010157165256E+123</v>
      </c>
      <c r="WOS53" s="762">
        <f t="shared" ref="WOS53:WOS54" si="7975">WOQ53*(1+3.5%)</f>
        <v>5.1085540512666036E+123</v>
      </c>
      <c r="WOU53" s="762">
        <f t="shared" ref="WOU53:WOU54" si="7976">WOS53*(1+3.5%)</f>
        <v>5.2873534430609341E+123</v>
      </c>
      <c r="WOW53" s="762">
        <f t="shared" ref="WOW53:WOW54" si="7977">WOU53*(1+3.5%)</f>
        <v>5.4724108135680669E+123</v>
      </c>
      <c r="WOY53" s="762">
        <f t="shared" ref="WOY53:WOY54" si="7978">WOW53*(1+3.5%)</f>
        <v>5.6639451920429491E+123</v>
      </c>
      <c r="WPA53" s="762">
        <f t="shared" ref="WPA53:WPA54" si="7979">WOY53*(1+3.5%)</f>
        <v>5.8621832737644524E+123</v>
      </c>
      <c r="WPC53" s="762">
        <f t="shared" ref="WPC53:WPC54" si="7980">WPA53*(1+3.5%)</f>
        <v>6.0673596883462073E+123</v>
      </c>
      <c r="WPE53" s="762">
        <f t="shared" ref="WPE53:WPE54" si="7981">WPC53*(1+3.5%)</f>
        <v>6.2797172774383238E+123</v>
      </c>
      <c r="WPG53" s="762">
        <f t="shared" ref="WPG53:WPG54" si="7982">WPE53*(1+3.5%)</f>
        <v>6.4995073821486652E+123</v>
      </c>
      <c r="WPI53" s="762">
        <f t="shared" ref="WPI53:WPI54" si="7983">WPG53*(1+3.5%)</f>
        <v>6.7269901405238677E+123</v>
      </c>
      <c r="WPK53" s="762">
        <f t="shared" ref="WPK53:WPK54" si="7984">WPI53*(1+3.5%)</f>
        <v>6.962434795442202E+123</v>
      </c>
      <c r="WPM53" s="762">
        <f t="shared" ref="WPM53:WPM54" si="7985">WPK53*(1+3.5%)</f>
        <v>7.2061200132826781E+123</v>
      </c>
      <c r="WPO53" s="762">
        <f t="shared" ref="WPO53:WPO54" si="7986">WPM53*(1+3.5%)</f>
        <v>7.4583342137475712E+123</v>
      </c>
      <c r="WPQ53" s="762">
        <f t="shared" ref="WPQ53:WPQ54" si="7987">WPO53*(1+3.5%)</f>
        <v>7.7193759112287357E+123</v>
      </c>
      <c r="WPS53" s="762">
        <f t="shared" ref="WPS53:WPS54" si="7988">WPQ53*(1+3.5%)</f>
        <v>7.9895540681217403E+123</v>
      </c>
      <c r="WPU53" s="762">
        <f t="shared" ref="WPU53:WPU54" si="7989">WPS53*(1+3.5%)</f>
        <v>8.2691884605060003E+123</v>
      </c>
      <c r="WPW53" s="762">
        <f t="shared" ref="WPW53:WPW54" si="7990">WPU53*(1+3.5%)</f>
        <v>8.5586100566237095E+123</v>
      </c>
      <c r="WPY53" s="762">
        <f t="shared" ref="WPY53:WPY54" si="7991">WPW53*(1+3.5%)</f>
        <v>8.8581614086055388E+123</v>
      </c>
      <c r="WQA53" s="762">
        <f t="shared" ref="WQA53:WQA54" si="7992">WPY53*(1+3.5%)</f>
        <v>9.1681970579067316E+123</v>
      </c>
      <c r="WQC53" s="762">
        <f t="shared" ref="WQC53:WQC54" si="7993">WQA53*(1+3.5%)</f>
        <v>9.4890839549334669E+123</v>
      </c>
      <c r="WQE53" s="762">
        <f t="shared" ref="WQE53:WQE54" si="7994">WQC53*(1+3.5%)</f>
        <v>9.8212018933561372E+123</v>
      </c>
      <c r="WQG53" s="762">
        <f t="shared" ref="WQG53:WQG54" si="7995">WQE53*(1+3.5%)</f>
        <v>1.0164943959623601E+124</v>
      </c>
      <c r="WQI53" s="762">
        <f t="shared" ref="WQI53:WQI54" si="7996">WQG53*(1+3.5%)</f>
        <v>1.0520716998210425E+124</v>
      </c>
      <c r="WQK53" s="762">
        <f t="shared" ref="WQK53:WQK54" si="7997">WQI53*(1+3.5%)</f>
        <v>1.088894209314779E+124</v>
      </c>
      <c r="WQM53" s="762">
        <f t="shared" ref="WQM53:WQM54" si="7998">WQK53*(1+3.5%)</f>
        <v>1.1270055066407961E+124</v>
      </c>
      <c r="WQO53" s="762">
        <f t="shared" ref="WQO53:WQO54" si="7999">WQM53*(1+3.5%)</f>
        <v>1.1664506993732239E+124</v>
      </c>
      <c r="WQQ53" s="762">
        <f t="shared" ref="WQQ53:WQQ54" si="8000">WQO53*(1+3.5%)</f>
        <v>1.2072764738512867E+124</v>
      </c>
      <c r="WQS53" s="762">
        <f t="shared" ref="WQS53:WQS54" si="8001">WQQ53*(1+3.5%)</f>
        <v>1.2495311504360817E+124</v>
      </c>
      <c r="WQU53" s="762">
        <f t="shared" ref="WQU53:WQU54" si="8002">WQS53*(1+3.5%)</f>
        <v>1.2932647407013444E+124</v>
      </c>
      <c r="WQW53" s="762">
        <f t="shared" ref="WQW53:WQW54" si="8003">WQU53*(1+3.5%)</f>
        <v>1.3385290066258913E+124</v>
      </c>
      <c r="WQY53" s="762">
        <f t="shared" ref="WQY53:WQY54" si="8004">WQW53*(1+3.5%)</f>
        <v>1.3853775218577973E+124</v>
      </c>
      <c r="WRA53" s="762">
        <f t="shared" ref="WRA53:WRA54" si="8005">WQY53*(1+3.5%)</f>
        <v>1.4338657351228202E+124</v>
      </c>
      <c r="WRC53" s="762">
        <f t="shared" ref="WRC53:WRC54" si="8006">WRA53*(1+3.5%)</f>
        <v>1.4840510358521188E+124</v>
      </c>
      <c r="WRE53" s="762">
        <f t="shared" ref="WRE53:WRE54" si="8007">WRC53*(1+3.5%)</f>
        <v>1.5359928221069428E+124</v>
      </c>
      <c r="WRG53" s="762">
        <f t="shared" ref="WRG53:WRG54" si="8008">WRE53*(1+3.5%)</f>
        <v>1.5897525708806858E+124</v>
      </c>
      <c r="WRI53" s="762">
        <f t="shared" ref="WRI53:WRI54" si="8009">WRG53*(1+3.5%)</f>
        <v>1.6453939108615096E+124</v>
      </c>
      <c r="WRK53" s="762">
        <f t="shared" ref="WRK53:WRK54" si="8010">WRI53*(1+3.5%)</f>
        <v>1.7029826977416625E+124</v>
      </c>
      <c r="WRM53" s="762">
        <f t="shared" ref="WRM53:WRM54" si="8011">WRK53*(1+3.5%)</f>
        <v>1.7625870921626205E+124</v>
      </c>
      <c r="WRO53" s="762">
        <f t="shared" ref="WRO53:WRO54" si="8012">WRM53*(1+3.5%)</f>
        <v>1.8242776403883121E+124</v>
      </c>
      <c r="WRQ53" s="762">
        <f t="shared" ref="WRQ53:WRQ54" si="8013">WRO53*(1+3.5%)</f>
        <v>1.8881273578019029E+124</v>
      </c>
      <c r="WRS53" s="762">
        <f t="shared" ref="WRS53:WRS54" si="8014">WRQ53*(1+3.5%)</f>
        <v>1.9542118153249693E+124</v>
      </c>
      <c r="WRU53" s="762">
        <f t="shared" ref="WRU53:WRU54" si="8015">WRS53*(1+3.5%)</f>
        <v>2.022609228861343E+124</v>
      </c>
      <c r="WRW53" s="762">
        <f t="shared" ref="WRW53:WRW54" si="8016">WRU53*(1+3.5%)</f>
        <v>2.0934005518714898E+124</v>
      </c>
      <c r="WRY53" s="762">
        <f t="shared" ref="WRY53:WRY54" si="8017">WRW53*(1+3.5%)</f>
        <v>2.1666695711869918E+124</v>
      </c>
      <c r="WSA53" s="762">
        <f t="shared" ref="WSA53:WSA54" si="8018">WRY53*(1+3.5%)</f>
        <v>2.2425030061785364E+124</v>
      </c>
      <c r="WSC53" s="762">
        <f t="shared" ref="WSC53:WSC54" si="8019">WSA53*(1+3.5%)</f>
        <v>2.3209906113947848E+124</v>
      </c>
      <c r="WSE53" s="762">
        <f t="shared" ref="WSE53:WSE54" si="8020">WSC53*(1+3.5%)</f>
        <v>2.402225282793602E+124</v>
      </c>
      <c r="WSG53" s="762">
        <f t="shared" ref="WSG53:WSG54" si="8021">WSE53*(1+3.5%)</f>
        <v>2.486303167691378E+124</v>
      </c>
      <c r="WSI53" s="762">
        <f t="shared" ref="WSI53:WSI54" si="8022">WSG53*(1+3.5%)</f>
        <v>2.573323778560576E+124</v>
      </c>
      <c r="WSK53" s="762">
        <f t="shared" ref="WSK53:WSK54" si="8023">WSI53*(1+3.5%)</f>
        <v>2.6633901108101958E+124</v>
      </c>
      <c r="WSM53" s="762">
        <f t="shared" ref="WSM53:WSM54" si="8024">WSK53*(1+3.5%)</f>
        <v>2.7566087646885523E+124</v>
      </c>
      <c r="WSO53" s="762">
        <f t="shared" ref="WSO53:WSO54" si="8025">WSM53*(1+3.5%)</f>
        <v>2.8530900714526512E+124</v>
      </c>
      <c r="WSQ53" s="762">
        <f t="shared" ref="WSQ53:WSQ54" si="8026">WSO53*(1+3.5%)</f>
        <v>2.952948223953494E+124</v>
      </c>
      <c r="WSS53" s="762">
        <f t="shared" ref="WSS53:WSS54" si="8027">WSQ53*(1+3.5%)</f>
        <v>3.0563014117918663E+124</v>
      </c>
      <c r="WSU53" s="762">
        <f t="shared" ref="WSU53:WSU54" si="8028">WSS53*(1+3.5%)</f>
        <v>3.1632719612045813E+124</v>
      </c>
      <c r="WSW53" s="762">
        <f t="shared" ref="WSW53:WSW54" si="8029">WSU53*(1+3.5%)</f>
        <v>3.2739864798467415E+124</v>
      </c>
      <c r="WSY53" s="762">
        <f t="shared" ref="WSY53:WSY54" si="8030">WSW53*(1+3.5%)</f>
        <v>3.388576006641377E+124</v>
      </c>
      <c r="WTA53" s="762">
        <f t="shared" ref="WTA53:WTA54" si="8031">WSY53*(1+3.5%)</f>
        <v>3.5071761668738252E+124</v>
      </c>
      <c r="WTC53" s="762">
        <f t="shared" ref="WTC53:WTC54" si="8032">WTA53*(1+3.5%)</f>
        <v>3.6299273327144089E+124</v>
      </c>
      <c r="WTE53" s="762">
        <f t="shared" ref="WTE53:WTE54" si="8033">WTC53*(1+3.5%)</f>
        <v>3.756974789359413E+124</v>
      </c>
      <c r="WTG53" s="762">
        <f t="shared" ref="WTG53:WTG54" si="8034">WTE53*(1+3.5%)</f>
        <v>3.8884689069869922E+124</v>
      </c>
      <c r="WTI53" s="762">
        <f t="shared" ref="WTI53:WTI54" si="8035">WTG53*(1+3.5%)</f>
        <v>4.0245653187315367E+124</v>
      </c>
      <c r="WTK53" s="762">
        <f t="shared" ref="WTK53:WTK54" si="8036">WTI53*(1+3.5%)</f>
        <v>4.1654251048871402E+124</v>
      </c>
      <c r="WTM53" s="762">
        <f t="shared" ref="WTM53:WTM54" si="8037">WTK53*(1+3.5%)</f>
        <v>4.3112149835581898E+124</v>
      </c>
      <c r="WTO53" s="762">
        <f t="shared" ref="WTO53:WTO54" si="8038">WTM53*(1+3.5%)</f>
        <v>4.462107507982726E+124</v>
      </c>
      <c r="WTQ53" s="762">
        <f t="shared" ref="WTQ53:WTQ54" si="8039">WTO53*(1+3.5%)</f>
        <v>4.6182812707621211E+124</v>
      </c>
      <c r="WTS53" s="762">
        <f t="shared" ref="WTS53:WTS54" si="8040">WTQ53*(1+3.5%)</f>
        <v>4.7799211152387948E+124</v>
      </c>
      <c r="WTU53" s="762">
        <f t="shared" ref="WTU53:WTU54" si="8041">WTS53*(1+3.5%)</f>
        <v>4.9472183542721522E+124</v>
      </c>
      <c r="WTW53" s="762">
        <f t="shared" ref="WTW53:WTW54" si="8042">WTU53*(1+3.5%)</f>
        <v>5.1203709966716768E+124</v>
      </c>
      <c r="WTY53" s="762">
        <f t="shared" ref="WTY53:WTY54" si="8043">WTW53*(1+3.5%)</f>
        <v>5.2995839815551855E+124</v>
      </c>
      <c r="WUA53" s="762">
        <f t="shared" ref="WUA53:WUA54" si="8044">WTY53*(1+3.5%)</f>
        <v>5.4850694209096168E+124</v>
      </c>
      <c r="WUC53" s="762">
        <f t="shared" ref="WUC53:WUC54" si="8045">WUA53*(1+3.5%)</f>
        <v>5.6770468506414527E+124</v>
      </c>
      <c r="WUE53" s="762">
        <f t="shared" ref="WUE53:WUE54" si="8046">WUC53*(1+3.5%)</f>
        <v>5.8757434904139031E+124</v>
      </c>
      <c r="WUG53" s="762">
        <f t="shared" ref="WUG53:WUG54" si="8047">WUE53*(1+3.5%)</f>
        <v>6.0813945125783892E+124</v>
      </c>
      <c r="WUI53" s="762">
        <f t="shared" ref="WUI53:WUI54" si="8048">WUG53*(1+3.5%)</f>
        <v>6.2942433205186326E+124</v>
      </c>
      <c r="WUK53" s="762">
        <f t="shared" ref="WUK53:WUK54" si="8049">WUI53*(1+3.5%)</f>
        <v>6.5145418367367837E+124</v>
      </c>
      <c r="WUM53" s="762">
        <f t="shared" ref="WUM53:WUM54" si="8050">WUK53*(1+3.5%)</f>
        <v>6.7425508010225703E+124</v>
      </c>
      <c r="WUO53" s="762">
        <f t="shared" ref="WUO53:WUO54" si="8051">WUM53*(1+3.5%)</f>
        <v>6.9785400790583595E+124</v>
      </c>
      <c r="WUQ53" s="762">
        <f t="shared" ref="WUQ53:WUQ54" si="8052">WUO53*(1+3.5%)</f>
        <v>7.2227889818254014E+124</v>
      </c>
      <c r="WUS53" s="762">
        <f t="shared" ref="WUS53:WUS54" si="8053">WUQ53*(1+3.5%)</f>
        <v>7.4755865961892897E+124</v>
      </c>
      <c r="WUU53" s="762">
        <f t="shared" ref="WUU53:WUU54" si="8054">WUS53*(1+3.5%)</f>
        <v>7.7372321270559142E+124</v>
      </c>
      <c r="WUW53" s="762">
        <f t="shared" ref="WUW53:WUW54" si="8055">WUU53*(1+3.5%)</f>
        <v>8.0080352515028702E+124</v>
      </c>
      <c r="WUY53" s="762">
        <f t="shared" ref="WUY53:WUY54" si="8056">WUW53*(1+3.5%)</f>
        <v>8.2883164853054697E+124</v>
      </c>
      <c r="WVA53" s="762">
        <f t="shared" ref="WVA53:WVA54" si="8057">WUY53*(1+3.5%)</f>
        <v>8.5784075622911614E+124</v>
      </c>
      <c r="WVC53" s="762">
        <f t="shared" ref="WVC53:WVC54" si="8058">WVA53*(1+3.5%)</f>
        <v>8.8786518269713508E+124</v>
      </c>
      <c r="WVE53" s="762">
        <f t="shared" ref="WVE53:WVE54" si="8059">WVC53*(1+3.5%)</f>
        <v>9.1894046409153478E+124</v>
      </c>
      <c r="WVG53" s="762">
        <f t="shared" ref="WVG53:WVG54" si="8060">WVE53*(1+3.5%)</f>
        <v>9.5110338033473848E+124</v>
      </c>
      <c r="WVI53" s="762">
        <f t="shared" ref="WVI53:WVI54" si="8061">WVG53*(1+3.5%)</f>
        <v>9.8439199864645424E+124</v>
      </c>
      <c r="WVK53" s="762">
        <f t="shared" ref="WVK53:WVK54" si="8062">WVI53*(1+3.5%)</f>
        <v>1.01884571859908E+125</v>
      </c>
      <c r="WVM53" s="762">
        <f t="shared" ref="WVM53:WVM54" si="8063">WVK53*(1+3.5%)</f>
        <v>1.0545053187500476E+125</v>
      </c>
      <c r="WVO53" s="762">
        <f t="shared" ref="WVO53:WVO54" si="8064">WVM53*(1+3.5%)</f>
        <v>1.0914130049062992E+125</v>
      </c>
      <c r="WVQ53" s="762">
        <f t="shared" ref="WVQ53:WVQ54" si="8065">WVO53*(1+3.5%)</f>
        <v>1.1296124600780195E+125</v>
      </c>
      <c r="WVS53" s="762">
        <f t="shared" ref="WVS53:WVS54" si="8066">WVQ53*(1+3.5%)</f>
        <v>1.1691488961807501E+125</v>
      </c>
      <c r="WVU53" s="762">
        <f t="shared" ref="WVU53:WVU54" si="8067">WVS53*(1+3.5%)</f>
        <v>1.2100691075470762E+125</v>
      </c>
      <c r="WVW53" s="762">
        <f t="shared" ref="WVW53:WVW54" si="8068">WVU53*(1+3.5%)</f>
        <v>1.2524215263112238E+125</v>
      </c>
      <c r="WVY53" s="762">
        <f t="shared" ref="WVY53:WVY54" si="8069">WVW53*(1+3.5%)</f>
        <v>1.2962562797321164E+125</v>
      </c>
      <c r="WWA53" s="762">
        <f t="shared" ref="WWA53:WWA54" si="8070">WVY53*(1+3.5%)</f>
        <v>1.3416252495227404E+125</v>
      </c>
      <c r="WWC53" s="762">
        <f t="shared" ref="WWC53:WWC54" si="8071">WWA53*(1+3.5%)</f>
        <v>1.3885821332560363E+125</v>
      </c>
      <c r="WWE53" s="762">
        <f t="shared" ref="WWE53:WWE54" si="8072">WWC53*(1+3.5%)</f>
        <v>1.4371825079199974E+125</v>
      </c>
      <c r="WWG53" s="762">
        <f t="shared" ref="WWG53:WWG54" si="8073">WWE53*(1+3.5%)</f>
        <v>1.4874838956971972E+125</v>
      </c>
      <c r="WWI53" s="762">
        <f t="shared" ref="WWI53:WWI54" si="8074">WWG53*(1+3.5%)</f>
        <v>1.539545832046599E+125</v>
      </c>
      <c r="WWK53" s="762">
        <f t="shared" ref="WWK53:WWK54" si="8075">WWI53*(1+3.5%)</f>
        <v>1.5934299361682298E+125</v>
      </c>
      <c r="WWM53" s="762">
        <f t="shared" ref="WWM53:WWM54" si="8076">WWK53*(1+3.5%)</f>
        <v>1.6491999839341178E+125</v>
      </c>
      <c r="WWO53" s="762">
        <f t="shared" ref="WWO53:WWO54" si="8077">WWM53*(1+3.5%)</f>
        <v>1.7069219833718118E+125</v>
      </c>
      <c r="WWQ53" s="762">
        <f t="shared" ref="WWQ53:WWQ54" si="8078">WWO53*(1+3.5%)</f>
        <v>1.7666642527898252E+125</v>
      </c>
      <c r="WWS53" s="762">
        <f t="shared" ref="WWS53:WWS54" si="8079">WWQ53*(1+3.5%)</f>
        <v>1.828497501637469E+125</v>
      </c>
      <c r="WWU53" s="762">
        <f t="shared" ref="WWU53:WWU54" si="8080">WWS53*(1+3.5%)</f>
        <v>1.8924949141947801E+125</v>
      </c>
      <c r="WWW53" s="762">
        <f t="shared" ref="WWW53:WWW54" si="8081">WWU53*(1+3.5%)</f>
        <v>1.9587322361915973E+125</v>
      </c>
      <c r="WWY53" s="762">
        <f t="shared" ref="WWY53:WWY54" si="8082">WWW53*(1+3.5%)</f>
        <v>2.0272878644583029E+125</v>
      </c>
      <c r="WXA53" s="762">
        <f t="shared" ref="WXA53:WXA54" si="8083">WWY53*(1+3.5%)</f>
        <v>2.0982429397143432E+125</v>
      </c>
      <c r="WXC53" s="762">
        <f t="shared" ref="WXC53:WXC54" si="8084">WXA53*(1+3.5%)</f>
        <v>2.1716814426043451E+125</v>
      </c>
      <c r="WXE53" s="762">
        <f t="shared" ref="WXE53:WXE54" si="8085">WXC53*(1+3.5%)</f>
        <v>2.247690293095497E+125</v>
      </c>
      <c r="WXG53" s="762">
        <f t="shared" ref="WXG53:WXG54" si="8086">WXE53*(1+3.5%)</f>
        <v>2.3263594533538391E+125</v>
      </c>
      <c r="WXI53" s="762">
        <f t="shared" ref="WXI53:WXI54" si="8087">WXG53*(1+3.5%)</f>
        <v>2.4077820342212232E+125</v>
      </c>
      <c r="WXK53" s="762">
        <f t="shared" ref="WXK53:WXK54" si="8088">WXI53*(1+3.5%)</f>
        <v>2.4920544054189659E+125</v>
      </c>
      <c r="WXM53" s="762">
        <f t="shared" ref="WXM53:WXM54" si="8089">WXK53*(1+3.5%)</f>
        <v>2.5792763096086293E+125</v>
      </c>
      <c r="WXO53" s="762">
        <f t="shared" ref="WXO53:WXO54" si="8090">WXM53*(1+3.5%)</f>
        <v>2.6695509804449311E+125</v>
      </c>
      <c r="WXQ53" s="762">
        <f t="shared" ref="WXQ53:WXQ54" si="8091">WXO53*(1+3.5%)</f>
        <v>2.7629852647605036E+125</v>
      </c>
      <c r="WXS53" s="762">
        <f t="shared" ref="WXS53:WXS54" si="8092">WXQ53*(1+3.5%)</f>
        <v>2.859689749027121E+125</v>
      </c>
      <c r="WXU53" s="762">
        <f t="shared" ref="WXU53:WXU54" si="8093">WXS53*(1+3.5%)</f>
        <v>2.9597788902430701E+125</v>
      </c>
      <c r="WXW53" s="762">
        <f t="shared" ref="WXW53:WXW54" si="8094">WXU53*(1+3.5%)</f>
        <v>3.0633711514015774E+125</v>
      </c>
      <c r="WXY53" s="762">
        <f t="shared" ref="WXY53:WXY54" si="8095">WXW53*(1+3.5%)</f>
        <v>3.1705891417006324E+125</v>
      </c>
      <c r="WYA53" s="762">
        <f t="shared" ref="WYA53:WYA54" si="8096">WXY53*(1+3.5%)</f>
        <v>3.2815597616601543E+125</v>
      </c>
      <c r="WYC53" s="762">
        <f t="shared" ref="WYC53:WYC54" si="8097">WYA53*(1+3.5%)</f>
        <v>3.3964143533182596E+125</v>
      </c>
      <c r="WYE53" s="762">
        <f t="shared" ref="WYE53:WYE54" si="8098">WYC53*(1+3.5%)</f>
        <v>3.5152888556843987E+125</v>
      </c>
      <c r="WYG53" s="762">
        <f t="shared" ref="WYG53:WYG54" si="8099">WYE53*(1+3.5%)</f>
        <v>3.6383239656333524E+125</v>
      </c>
      <c r="WYI53" s="762">
        <f t="shared" ref="WYI53:WYI54" si="8100">WYG53*(1+3.5%)</f>
        <v>3.7656653044305196E+125</v>
      </c>
      <c r="WYK53" s="762">
        <f t="shared" ref="WYK53:WYK54" si="8101">WYI53*(1+3.5%)</f>
        <v>3.8974635900855871E+125</v>
      </c>
      <c r="WYM53" s="762">
        <f t="shared" ref="WYM53:WYM54" si="8102">WYK53*(1+3.5%)</f>
        <v>4.0338748157385821E+125</v>
      </c>
      <c r="WYO53" s="762">
        <f t="shared" ref="WYO53:WYO54" si="8103">WYM53*(1+3.5%)</f>
        <v>4.1750604342894324E+125</v>
      </c>
      <c r="WYQ53" s="762">
        <f t="shared" ref="WYQ53:WYQ54" si="8104">WYO53*(1+3.5%)</f>
        <v>4.3211875494895621E+125</v>
      </c>
      <c r="WYS53" s="762">
        <f t="shared" ref="WYS53:WYS54" si="8105">WYQ53*(1+3.5%)</f>
        <v>4.4724291137216966E+125</v>
      </c>
      <c r="WYU53" s="762">
        <f t="shared" ref="WYU53:WYU54" si="8106">WYS53*(1+3.5%)</f>
        <v>4.6289641327019558E+125</v>
      </c>
      <c r="WYW53" s="762">
        <f t="shared" ref="WYW53:WYW54" si="8107">WYU53*(1+3.5%)</f>
        <v>4.7909778773465241E+125</v>
      </c>
      <c r="WYY53" s="762">
        <f t="shared" ref="WYY53:WYY54" si="8108">WYW53*(1+3.5%)</f>
        <v>4.9586621030536523E+125</v>
      </c>
      <c r="WZA53" s="762">
        <f t="shared" ref="WZA53:WZA54" si="8109">WYY53*(1+3.5%)</f>
        <v>5.1322152766605301E+125</v>
      </c>
      <c r="WZC53" s="762">
        <f t="shared" ref="WZC53:WZC54" si="8110">WZA53*(1+3.5%)</f>
        <v>5.311842811343648E+125</v>
      </c>
      <c r="WZE53" s="762">
        <f t="shared" ref="WZE53:WZE54" si="8111">WZC53*(1+3.5%)</f>
        <v>5.4977573097406752E+125</v>
      </c>
      <c r="WZG53" s="762">
        <f t="shared" ref="WZG53:WZG54" si="8112">WZE53*(1+3.5%)</f>
        <v>5.6901788155815982E+125</v>
      </c>
      <c r="WZI53" s="762">
        <f t="shared" ref="WZI53:WZI54" si="8113">WZG53*(1+3.5%)</f>
        <v>5.8893350741269536E+125</v>
      </c>
      <c r="WZK53" s="762">
        <f t="shared" ref="WZK53:WZK54" si="8114">WZI53*(1+3.5%)</f>
        <v>6.0954618017213962E+125</v>
      </c>
      <c r="WZM53" s="762">
        <f t="shared" ref="WZM53:WZM54" si="8115">WZK53*(1+3.5%)</f>
        <v>6.3088029647816446E+125</v>
      </c>
      <c r="WZO53" s="762">
        <f t="shared" ref="WZO53:WZO54" si="8116">WZM53*(1+3.5%)</f>
        <v>6.5296110685490019E+125</v>
      </c>
      <c r="WZQ53" s="762">
        <f t="shared" ref="WZQ53:WZQ54" si="8117">WZO53*(1+3.5%)</f>
        <v>6.7581474559482164E+125</v>
      </c>
      <c r="WZS53" s="762">
        <f t="shared" ref="WZS53:WZS54" si="8118">WZQ53*(1+3.5%)</f>
        <v>6.9946826169064041E+125</v>
      </c>
      <c r="WZU53" s="762">
        <f t="shared" ref="WZU53:WZU54" si="8119">WZS53*(1+3.5%)</f>
        <v>7.2394965084981283E+125</v>
      </c>
      <c r="WZW53" s="762">
        <f t="shared" ref="WZW53:WZW54" si="8120">WZU53*(1+3.5%)</f>
        <v>7.4928788862955618E+125</v>
      </c>
      <c r="WZY53" s="762">
        <f t="shared" ref="WZY53:WZY54" si="8121">WZW53*(1+3.5%)</f>
        <v>7.7551296473159055E+125</v>
      </c>
      <c r="XAA53" s="762">
        <f t="shared" ref="XAA53:XAA54" si="8122">WZY53*(1+3.5%)</f>
        <v>8.026559184971962E+125</v>
      </c>
      <c r="XAC53" s="762">
        <f t="shared" ref="XAC53:XAC54" si="8123">XAA53*(1+3.5%)</f>
        <v>8.3074887564459794E+125</v>
      </c>
      <c r="XAE53" s="762">
        <f t="shared" ref="XAE53:XAE54" si="8124">XAC53*(1+3.5%)</f>
        <v>8.5982508629215888E+125</v>
      </c>
      <c r="XAG53" s="762">
        <f t="shared" ref="XAG53:XAG54" si="8125">XAE53*(1+3.5%)</f>
        <v>8.8991896431238434E+125</v>
      </c>
      <c r="XAI53" s="762">
        <f t="shared" ref="XAI53:XAI54" si="8126">XAG53*(1+3.5%)</f>
        <v>9.2106612806331772E+125</v>
      </c>
      <c r="XAK53" s="762">
        <f t="shared" ref="XAK53:XAK54" si="8127">XAI53*(1+3.5%)</f>
        <v>9.5330344254553371E+125</v>
      </c>
      <c r="XAM53" s="762">
        <f t="shared" ref="XAM53:XAM54" si="8128">XAK53*(1+3.5%)</f>
        <v>9.8666906303462729E+125</v>
      </c>
      <c r="XAO53" s="762">
        <f t="shared" ref="XAO53:XAO54" si="8129">XAM53*(1+3.5%)</f>
        <v>1.0212024802408392E+126</v>
      </c>
      <c r="XAQ53" s="762">
        <f t="shared" ref="XAQ53:XAQ54" si="8130">XAO53*(1+3.5%)</f>
        <v>1.0569445670492685E+126</v>
      </c>
      <c r="XAS53" s="762">
        <f t="shared" ref="XAS53:XAS54" si="8131">XAQ53*(1+3.5%)</f>
        <v>1.0939376268959928E+126</v>
      </c>
      <c r="XAU53" s="762">
        <f t="shared" ref="XAU53:XAU54" si="8132">XAS53*(1+3.5%)</f>
        <v>1.1322254438373524E+126</v>
      </c>
      <c r="XAW53" s="762">
        <f t="shared" ref="XAW53:XAW54" si="8133">XAU53*(1+3.5%)</f>
        <v>1.1718533343716597E+126</v>
      </c>
      <c r="XAY53" s="762">
        <f t="shared" ref="XAY53:XAY54" si="8134">XAW53*(1+3.5%)</f>
        <v>1.2128682010746678E+126</v>
      </c>
      <c r="XBA53" s="762">
        <f t="shared" ref="XBA53:XBA54" si="8135">XAY53*(1+3.5%)</f>
        <v>1.2553185881122811E+126</v>
      </c>
      <c r="XBC53" s="762">
        <f t="shared" ref="XBC53:XBC54" si="8136">XBA53*(1+3.5%)</f>
        <v>1.2992547386962108E+126</v>
      </c>
      <c r="XBE53" s="762">
        <f t="shared" ref="XBE53:XBE54" si="8137">XBC53*(1+3.5%)</f>
        <v>1.3447286545505782E+126</v>
      </c>
      <c r="XBG53" s="762">
        <f t="shared" ref="XBG53:XBG54" si="8138">XBE53*(1+3.5%)</f>
        <v>1.3917941574598483E+126</v>
      </c>
      <c r="XBI53" s="762">
        <f t="shared" ref="XBI53:XBI54" si="8139">XBG53*(1+3.5%)</f>
        <v>1.440506952970943E+126</v>
      </c>
      <c r="XBK53" s="762">
        <f t="shared" ref="XBK53:XBK54" si="8140">XBI53*(1+3.5%)</f>
        <v>1.4909246963249259E+126</v>
      </c>
      <c r="XBM53" s="762">
        <f t="shared" ref="XBM53:XBM54" si="8141">XBK53*(1+3.5%)</f>
        <v>1.5431070606962981E+126</v>
      </c>
      <c r="XBO53" s="762">
        <f t="shared" ref="XBO53:XBO54" si="8142">XBM53*(1+3.5%)</f>
        <v>1.5971158078206684E+126</v>
      </c>
      <c r="XBQ53" s="762">
        <f t="shared" ref="XBQ53:XBQ54" si="8143">XBO53*(1+3.5%)</f>
        <v>1.6530148610943918E+126</v>
      </c>
      <c r="XBS53" s="762">
        <f t="shared" ref="XBS53:XBS54" si="8144">XBQ53*(1+3.5%)</f>
        <v>1.7108703812326955E+126</v>
      </c>
      <c r="XBU53" s="762">
        <f t="shared" ref="XBU53:XBU54" si="8145">XBS53*(1+3.5%)</f>
        <v>1.7707508445758397E+126</v>
      </c>
      <c r="XBW53" s="762">
        <f t="shared" ref="XBW53:XBW54" si="8146">XBU53*(1+3.5%)</f>
        <v>1.832727124135994E+126</v>
      </c>
      <c r="XBY53" s="762">
        <f t="shared" ref="XBY53:XBY54" si="8147">XBW53*(1+3.5%)</f>
        <v>1.8968725734807535E+126</v>
      </c>
      <c r="XCA53" s="762">
        <f t="shared" ref="XCA53:XCA54" si="8148">XBY53*(1+3.5%)</f>
        <v>1.9632631135525796E+126</v>
      </c>
      <c r="XCC53" s="762">
        <f t="shared" ref="XCC53:XCC54" si="8149">XCA53*(1+3.5%)</f>
        <v>2.0319773225269197E+126</v>
      </c>
      <c r="XCE53" s="762">
        <f t="shared" ref="XCE53:XCE54" si="8150">XCC53*(1+3.5%)</f>
        <v>2.1030965288153617E+126</v>
      </c>
      <c r="XCG53" s="762">
        <f t="shared" ref="XCG53:XCG54" si="8151">XCE53*(1+3.5%)</f>
        <v>2.1767049073238992E+126</v>
      </c>
      <c r="XCI53" s="762">
        <f t="shared" ref="XCI53:XCI54" si="8152">XCG53*(1+3.5%)</f>
        <v>2.2528895790802355E+126</v>
      </c>
      <c r="XCK53" s="762">
        <f t="shared" ref="XCK53:XCK54" si="8153">XCI53*(1+3.5%)</f>
        <v>2.3317407143480436E+126</v>
      </c>
      <c r="XCM53" s="762">
        <f t="shared" ref="XCM53:XCM54" si="8154">XCK53*(1+3.5%)</f>
        <v>2.413351639350225E+126</v>
      </c>
      <c r="XCO53" s="762">
        <f t="shared" ref="XCO53:XCO54" si="8155">XCM53*(1+3.5%)</f>
        <v>2.4978189467274828E+126</v>
      </c>
      <c r="XCQ53" s="762">
        <f t="shared" ref="XCQ53:XCQ54" si="8156">XCO53*(1+3.5%)</f>
        <v>2.5852426098629445E+126</v>
      </c>
      <c r="XCS53" s="762">
        <f t="shared" ref="XCS53:XCS54" si="8157">XCQ53*(1+3.5%)</f>
        <v>2.6757261012081475E+126</v>
      </c>
      <c r="XCU53" s="762">
        <f t="shared" ref="XCU53:XCU54" si="8158">XCS53*(1+3.5%)</f>
        <v>2.7693765147504325E+126</v>
      </c>
      <c r="XCW53" s="762">
        <f t="shared" ref="XCW53:XCW54" si="8159">XCU53*(1+3.5%)</f>
        <v>2.8663046927666976E+126</v>
      </c>
      <c r="XCY53" s="762">
        <f t="shared" ref="XCY53:XCY54" si="8160">XCW53*(1+3.5%)</f>
        <v>2.966625357013532E+126</v>
      </c>
      <c r="XDA53" s="762">
        <f t="shared" ref="XDA53:XDA54" si="8161">XCY53*(1+3.5%)</f>
        <v>3.0704572445090055E+126</v>
      </c>
      <c r="XDC53" s="762">
        <f t="shared" ref="XDC53:XDC54" si="8162">XDA53*(1+3.5%)</f>
        <v>3.1779232480668203E+126</v>
      </c>
      <c r="XDE53" s="762">
        <f t="shared" ref="XDE53:XDE54" si="8163">XDC53*(1+3.5%)</f>
        <v>3.2891505617491589E+126</v>
      </c>
      <c r="XDG53" s="762">
        <f t="shared" ref="XDG53:XDG54" si="8164">XDE53*(1+3.5%)</f>
        <v>3.4042708314103793E+126</v>
      </c>
      <c r="XDI53" s="762">
        <f t="shared" ref="XDI53:XDI54" si="8165">XDG53*(1+3.5%)</f>
        <v>3.5234203105097421E+126</v>
      </c>
      <c r="XDK53" s="762">
        <f t="shared" ref="XDK53:XDK54" si="8166">XDI53*(1+3.5%)</f>
        <v>3.6467400213775828E+126</v>
      </c>
      <c r="XDM53" s="762">
        <f t="shared" ref="XDM53:XDM54" si="8167">XDK53*(1+3.5%)</f>
        <v>3.7743759221257982E+126</v>
      </c>
      <c r="XDO53" s="762">
        <f t="shared" ref="XDO53:XDO54" si="8168">XDM53*(1+3.5%)</f>
        <v>3.9064790794002009E+126</v>
      </c>
      <c r="XDQ53" s="762">
        <f t="shared" ref="XDQ53:XDQ54" si="8169">XDO53*(1+3.5%)</f>
        <v>4.0432058471792077E+126</v>
      </c>
      <c r="XDS53" s="762">
        <f t="shared" ref="XDS53:XDS54" si="8170">XDQ53*(1+3.5%)</f>
        <v>4.1847180518304799E+126</v>
      </c>
      <c r="XDU53" s="762">
        <f t="shared" ref="XDU53:XDU54" si="8171">XDS53*(1+3.5%)</f>
        <v>4.3311831836445463E+126</v>
      </c>
      <c r="XDW53" s="762">
        <f t="shared" ref="XDW53:XDW54" si="8172">XDU53*(1+3.5%)</f>
        <v>4.482774595072105E+126</v>
      </c>
      <c r="XDY53" s="762">
        <f t="shared" ref="XDY53:XDY54" si="8173">XDW53*(1+3.5%)</f>
        <v>4.6396717058996283E+126</v>
      </c>
      <c r="XEA53" s="762">
        <f t="shared" ref="XEA53:XEA54" si="8174">XDY53*(1+3.5%)</f>
        <v>4.8020602156061148E+126</v>
      </c>
      <c r="XEC53" s="762">
        <f t="shared" ref="XEC53:XEC54" si="8175">XEA53*(1+3.5%)</f>
        <v>4.9701323231523287E+126</v>
      </c>
      <c r="XEE53" s="762">
        <f t="shared" ref="XEE53:XEE54" si="8176">XEC53*(1+3.5%)</f>
        <v>5.1440869544626599E+126</v>
      </c>
      <c r="XEG53" s="762">
        <f t="shared" ref="XEG53:XEG54" si="8177">XEE53*(1+3.5%)</f>
        <v>5.3241299978688524E+126</v>
      </c>
      <c r="XEI53" s="762">
        <f t="shared" ref="XEI53:XEI54" si="8178">XEG53*(1+3.5%)</f>
        <v>5.5104745477942614E+126</v>
      </c>
      <c r="XEK53" s="762">
        <f t="shared" ref="XEK53:XEK54" si="8179">XEI53*(1+3.5%)</f>
        <v>5.7033411569670597E+126</v>
      </c>
      <c r="XEM53" s="762">
        <f t="shared" ref="XEM53:XEM54" si="8180">XEK53*(1+3.5%)</f>
        <v>5.902958097460906E+126</v>
      </c>
      <c r="XEO53" s="762">
        <f t="shared" ref="XEO53:XEO54" si="8181">XEM53*(1+3.5%)</f>
        <v>6.109561630872037E+126</v>
      </c>
      <c r="XEQ53" s="762">
        <f t="shared" ref="XEQ53:XEQ54" si="8182">XEO53*(1+3.5%)</f>
        <v>6.3233962879525578E+126</v>
      </c>
      <c r="XES53" s="762">
        <f t="shared" ref="XES53:XES54" si="8183">XEQ53*(1+3.5%)</f>
        <v>6.5447151580308971E+126</v>
      </c>
      <c r="XEU53" s="762">
        <f t="shared" ref="XEU53:XEU54" si="8184">XES53*(1+3.5%)</f>
        <v>6.7737801885619784E+126</v>
      </c>
      <c r="XEW53" s="762">
        <f t="shared" ref="XEW53:XEW54" si="8185">XEU53*(1+3.5%)</f>
        <v>7.010862495161647E+126</v>
      </c>
      <c r="XEY53" s="762">
        <f t="shared" ref="XEY53:XEY54" si="8186">XEW53*(1+3.5%)</f>
        <v>7.2562426824923041E+126</v>
      </c>
      <c r="XFA53" s="762">
        <f t="shared" ref="XFA53:XFA54" si="8187">XEY53*(1+3.5%)</f>
        <v>7.5102111763795341E+126</v>
      </c>
      <c r="XFC53" s="762">
        <f t="shared" ref="XFC53:XFC54" si="8188">XFA53*(1+3.5%)</f>
        <v>7.7730685675528171E+126</v>
      </c>
    </row>
    <row r="54" spans="1:1023 1025:2047 2049:3071 3073:4095 4097:5119 5121:6143 6145:7167 7169:8191 8193:9215 9217:10239 10241:11263 11265:12287 12289:13311 13313:14335 14337:15359 15361:16383" s="762" customFormat="1">
      <c r="A54" s="2" t="s">
        <v>2731</v>
      </c>
      <c r="B54" s="2"/>
      <c r="C54" s="760"/>
      <c r="D54" s="2"/>
      <c r="E54" s="767">
        <v>7500</v>
      </c>
      <c r="G54" s="762">
        <f>E54*(1+3.5%)</f>
        <v>7762.4999999999991</v>
      </c>
      <c r="I54" s="762">
        <f t="shared" si="1"/>
        <v>8034.1874999999982</v>
      </c>
      <c r="K54" s="762">
        <f t="shared" si="2"/>
        <v>8315.3840624999975</v>
      </c>
      <c r="M54" s="762">
        <f t="shared" si="3"/>
        <v>8606.4225046874963</v>
      </c>
      <c r="O54" s="762">
        <f t="shared" si="4"/>
        <v>8907.6472923515576</v>
      </c>
      <c r="Q54" s="762">
        <f t="shared" si="5"/>
        <v>9219.4149475838622</v>
      </c>
      <c r="S54" s="762">
        <f t="shared" si="6"/>
        <v>9542.0944707492963</v>
      </c>
      <c r="U54" s="762">
        <f t="shared" si="7"/>
        <v>9876.0677772255203</v>
      </c>
      <c r="W54" s="762">
        <f t="shared" si="8"/>
        <v>10221.730149428413</v>
      </c>
      <c r="Y54" s="762">
        <f t="shared" si="9"/>
        <v>10579.490704658407</v>
      </c>
      <c r="AA54" s="762">
        <f t="shared" si="10"/>
        <v>10949.77287932145</v>
      </c>
      <c r="AC54" s="762">
        <f t="shared" si="11"/>
        <v>11333.014930097699</v>
      </c>
      <c r="AE54" s="762">
        <f t="shared" si="12"/>
        <v>11729.670452651118</v>
      </c>
      <c r="AG54" s="762">
        <f t="shared" si="13"/>
        <v>12140.208918493907</v>
      </c>
      <c r="AI54" s="762">
        <f t="shared" si="14"/>
        <v>12565.116230641193</v>
      </c>
      <c r="AK54" s="762">
        <f t="shared" si="15"/>
        <v>13004.895298713634</v>
      </c>
      <c r="AM54" s="762">
        <f t="shared" si="16"/>
        <v>13460.06663416861</v>
      </c>
      <c r="AO54" s="762">
        <f t="shared" si="17"/>
        <v>13931.16896636451</v>
      </c>
      <c r="AQ54" s="762">
        <f t="shared" si="18"/>
        <v>14418.759880187266</v>
      </c>
      <c r="AS54" s="762">
        <f t="shared" si="19"/>
        <v>14923.416475993819</v>
      </c>
      <c r="AU54" s="762">
        <f t="shared" si="20"/>
        <v>15445.736052653601</v>
      </c>
      <c r="AW54" s="762">
        <f t="shared" si="21"/>
        <v>15986.336814496475</v>
      </c>
      <c r="AY54" s="762">
        <f t="shared" si="22"/>
        <v>16545.85860300385</v>
      </c>
      <c r="BA54" s="762">
        <f t="shared" si="23"/>
        <v>17124.963654108982</v>
      </c>
      <c r="BC54" s="762">
        <f t="shared" si="24"/>
        <v>17724.337382002795</v>
      </c>
      <c r="BE54" s="762">
        <f t="shared" si="25"/>
        <v>18344.68919037289</v>
      </c>
      <c r="BG54" s="762">
        <f t="shared" si="26"/>
        <v>18986.75331203594</v>
      </c>
      <c r="BI54" s="762">
        <f t="shared" si="27"/>
        <v>19651.289677957197</v>
      </c>
      <c r="BK54" s="762">
        <f t="shared" si="28"/>
        <v>20339.084816685696</v>
      </c>
      <c r="BM54" s="762">
        <f t="shared" si="29"/>
        <v>21050.952785269692</v>
      </c>
      <c r="BO54" s="762">
        <f t="shared" si="30"/>
        <v>21787.736132754129</v>
      </c>
      <c r="BQ54" s="762">
        <f t="shared" si="31"/>
        <v>22550.306897400522</v>
      </c>
      <c r="BS54" s="762">
        <f t="shared" si="32"/>
        <v>23339.567638809538</v>
      </c>
      <c r="BU54" s="762">
        <f t="shared" si="33"/>
        <v>24156.452506167869</v>
      </c>
      <c r="BW54" s="762">
        <f t="shared" si="34"/>
        <v>25001.928343883741</v>
      </c>
      <c r="BY54" s="762">
        <f t="shared" si="35"/>
        <v>25876.995835919672</v>
      </c>
      <c r="CA54" s="762">
        <f t="shared" si="36"/>
        <v>26782.69069017686</v>
      </c>
      <c r="CC54" s="762">
        <f t="shared" si="37"/>
        <v>27720.084864333046</v>
      </c>
      <c r="CE54" s="762">
        <f t="shared" si="38"/>
        <v>28690.287834584702</v>
      </c>
      <c r="CG54" s="762">
        <f t="shared" si="39"/>
        <v>29694.447908795166</v>
      </c>
      <c r="CI54" s="762">
        <f t="shared" si="40"/>
        <v>30733.753585602994</v>
      </c>
      <c r="CK54" s="762">
        <f t="shared" si="41"/>
        <v>31809.434961099098</v>
      </c>
      <c r="CM54" s="762">
        <f t="shared" si="42"/>
        <v>32922.76518473756</v>
      </c>
      <c r="CO54" s="762">
        <f t="shared" si="43"/>
        <v>34075.061966203371</v>
      </c>
      <c r="CQ54" s="762">
        <f t="shared" si="44"/>
        <v>35267.68913502049</v>
      </c>
      <c r="CS54" s="762">
        <f t="shared" si="45"/>
        <v>36502.058254746204</v>
      </c>
      <c r="CU54" s="762">
        <f t="shared" si="46"/>
        <v>37779.630293662318</v>
      </c>
      <c r="CW54" s="762">
        <f t="shared" si="47"/>
        <v>39101.917353940495</v>
      </c>
      <c r="CY54" s="762">
        <f t="shared" si="48"/>
        <v>40470.484461328408</v>
      </c>
      <c r="DA54" s="762">
        <f t="shared" si="49"/>
        <v>41886.951417474898</v>
      </c>
      <c r="DC54" s="762">
        <f t="shared" si="50"/>
        <v>43352.99471708652</v>
      </c>
      <c r="DE54" s="762">
        <f t="shared" si="51"/>
        <v>44870.349532184548</v>
      </c>
      <c r="DG54" s="762">
        <f t="shared" si="52"/>
        <v>46440.811765811006</v>
      </c>
      <c r="DI54" s="762">
        <f t="shared" si="53"/>
        <v>48066.240177614389</v>
      </c>
      <c r="DK54" s="762">
        <f t="shared" si="54"/>
        <v>49748.558583830891</v>
      </c>
      <c r="DM54" s="762">
        <f t="shared" si="55"/>
        <v>51489.758134264965</v>
      </c>
      <c r="DO54" s="762">
        <f t="shared" si="56"/>
        <v>53291.899668964237</v>
      </c>
      <c r="DQ54" s="762">
        <f t="shared" si="57"/>
        <v>55157.116157377983</v>
      </c>
      <c r="DS54" s="762">
        <f t="shared" si="58"/>
        <v>57087.615222886205</v>
      </c>
      <c r="DU54" s="762">
        <f t="shared" si="59"/>
        <v>59085.681755687219</v>
      </c>
      <c r="DW54" s="762">
        <f t="shared" si="60"/>
        <v>61153.68061713627</v>
      </c>
      <c r="DY54" s="762">
        <f t="shared" si="61"/>
        <v>63294.059438736032</v>
      </c>
      <c r="EA54" s="762">
        <f t="shared" si="62"/>
        <v>65509.35151909179</v>
      </c>
      <c r="EC54" s="762">
        <f t="shared" si="63"/>
        <v>67802.178822260001</v>
      </c>
      <c r="EE54" s="762">
        <f t="shared" si="64"/>
        <v>70175.255081039097</v>
      </c>
      <c r="EG54" s="762">
        <f t="shared" si="65"/>
        <v>72631.389008875456</v>
      </c>
      <c r="EI54" s="762">
        <f t="shared" si="66"/>
        <v>75173.487624186091</v>
      </c>
      <c r="EK54" s="762">
        <f t="shared" si="67"/>
        <v>77804.559691032598</v>
      </c>
      <c r="EM54" s="762">
        <f t="shared" si="68"/>
        <v>80527.719280218735</v>
      </c>
      <c r="EO54" s="762">
        <f t="shared" si="69"/>
        <v>83346.189455026382</v>
      </c>
      <c r="EQ54" s="762">
        <f t="shared" si="70"/>
        <v>86263.306085952296</v>
      </c>
      <c r="ES54" s="762">
        <f t="shared" si="71"/>
        <v>89282.521798960617</v>
      </c>
      <c r="EU54" s="762">
        <f t="shared" si="72"/>
        <v>92407.410061924238</v>
      </c>
      <c r="EW54" s="762">
        <f t="shared" si="73"/>
        <v>95641.669414091579</v>
      </c>
      <c r="EY54" s="762">
        <f t="shared" si="74"/>
        <v>98989.127843584778</v>
      </c>
      <c r="FA54" s="762">
        <f t="shared" si="75"/>
        <v>102453.74731811024</v>
      </c>
      <c r="FC54" s="762">
        <f t="shared" si="76"/>
        <v>106039.62847424409</v>
      </c>
      <c r="FE54" s="762">
        <f t="shared" si="77"/>
        <v>109751.01547084263</v>
      </c>
      <c r="FG54" s="762">
        <f t="shared" si="78"/>
        <v>113592.30101232212</v>
      </c>
      <c r="FI54" s="762">
        <f t="shared" si="79"/>
        <v>117568.03154775339</v>
      </c>
      <c r="FK54" s="762">
        <f t="shared" si="80"/>
        <v>121682.91265192475</v>
      </c>
      <c r="FM54" s="762">
        <f t="shared" si="81"/>
        <v>125941.81459474211</v>
      </c>
      <c r="FO54" s="762">
        <f t="shared" si="82"/>
        <v>130349.77810555809</v>
      </c>
      <c r="FQ54" s="762">
        <f t="shared" si="83"/>
        <v>134912.0203392526</v>
      </c>
      <c r="FS54" s="762">
        <f t="shared" si="84"/>
        <v>139633.94105112643</v>
      </c>
      <c r="FU54" s="762">
        <f t="shared" si="85"/>
        <v>144521.12898791584</v>
      </c>
      <c r="FW54" s="762">
        <f t="shared" si="86"/>
        <v>149579.3685024929</v>
      </c>
      <c r="FY54" s="762">
        <f t="shared" si="87"/>
        <v>154814.64640008015</v>
      </c>
      <c r="GA54" s="762">
        <f t="shared" si="88"/>
        <v>160233.15902408294</v>
      </c>
      <c r="GC54" s="762">
        <f t="shared" si="89"/>
        <v>165841.31958992584</v>
      </c>
      <c r="GE54" s="762">
        <f t="shared" si="90"/>
        <v>171645.76577557324</v>
      </c>
      <c r="GG54" s="762">
        <f t="shared" si="91"/>
        <v>177653.36757771828</v>
      </c>
      <c r="GI54" s="762">
        <f t="shared" si="92"/>
        <v>183871.2354429384</v>
      </c>
      <c r="GK54" s="762">
        <f t="shared" si="93"/>
        <v>190306.72868344124</v>
      </c>
      <c r="GM54" s="762">
        <f t="shared" si="94"/>
        <v>196967.46418736168</v>
      </c>
      <c r="GO54" s="762">
        <f t="shared" si="95"/>
        <v>203861.32543391932</v>
      </c>
      <c r="GQ54" s="762">
        <f t="shared" si="96"/>
        <v>210996.47182410647</v>
      </c>
      <c r="GS54" s="762">
        <f t="shared" si="97"/>
        <v>218381.34833795018</v>
      </c>
      <c r="GU54" s="762">
        <f t="shared" si="98"/>
        <v>226024.69552977843</v>
      </c>
      <c r="GW54" s="762">
        <f t="shared" si="99"/>
        <v>233935.55987332066</v>
      </c>
      <c r="GY54" s="762">
        <f t="shared" si="100"/>
        <v>242123.30446888687</v>
      </c>
      <c r="HA54" s="762">
        <f t="shared" si="101"/>
        <v>250597.62012529789</v>
      </c>
      <c r="HC54" s="762">
        <f t="shared" si="102"/>
        <v>259368.53682968329</v>
      </c>
      <c r="HE54" s="762">
        <f t="shared" si="103"/>
        <v>268446.43561872217</v>
      </c>
      <c r="HG54" s="762">
        <f t="shared" si="104"/>
        <v>277842.06086537743</v>
      </c>
      <c r="HI54" s="762">
        <f t="shared" si="105"/>
        <v>287566.53299566562</v>
      </c>
      <c r="HK54" s="762">
        <f t="shared" si="106"/>
        <v>297631.36165051389</v>
      </c>
      <c r="HM54" s="762">
        <f t="shared" si="107"/>
        <v>308048.45930828183</v>
      </c>
      <c r="HO54" s="762">
        <f t="shared" si="108"/>
        <v>318830.1553840717</v>
      </c>
      <c r="HQ54" s="762">
        <f t="shared" si="109"/>
        <v>329989.2108225142</v>
      </c>
      <c r="HS54" s="762">
        <f t="shared" si="110"/>
        <v>341538.83320130216</v>
      </c>
      <c r="HU54" s="762">
        <f t="shared" si="111"/>
        <v>353492.69236334768</v>
      </c>
      <c r="HW54" s="762">
        <f t="shared" si="112"/>
        <v>365864.93659606483</v>
      </c>
      <c r="HY54" s="762">
        <f t="shared" si="113"/>
        <v>378670.20937692706</v>
      </c>
      <c r="IA54" s="762">
        <f t="shared" si="114"/>
        <v>391923.66670511948</v>
      </c>
      <c r="IC54" s="762">
        <f t="shared" si="115"/>
        <v>405640.99503979861</v>
      </c>
      <c r="IE54" s="762">
        <f t="shared" si="116"/>
        <v>419838.42986619152</v>
      </c>
      <c r="IG54" s="762">
        <f t="shared" si="117"/>
        <v>434532.7749115082</v>
      </c>
      <c r="II54" s="762">
        <f t="shared" si="118"/>
        <v>449741.42203341093</v>
      </c>
      <c r="IK54" s="762">
        <f t="shared" si="119"/>
        <v>465482.37180458027</v>
      </c>
      <c r="IM54" s="762">
        <f t="shared" si="120"/>
        <v>481774.25481774053</v>
      </c>
      <c r="IO54" s="762">
        <f t="shared" si="121"/>
        <v>498636.35373636143</v>
      </c>
      <c r="IQ54" s="762">
        <f t="shared" si="122"/>
        <v>516088.62611713406</v>
      </c>
      <c r="IS54" s="762">
        <f t="shared" si="123"/>
        <v>534151.72803123377</v>
      </c>
      <c r="IU54" s="762">
        <f t="shared" si="124"/>
        <v>552847.03851232689</v>
      </c>
      <c r="IW54" s="762">
        <f t="shared" si="125"/>
        <v>572196.68486025825</v>
      </c>
      <c r="IY54" s="762">
        <f t="shared" si="126"/>
        <v>592223.56883036729</v>
      </c>
      <c r="JA54" s="762">
        <f t="shared" si="127"/>
        <v>612951.39373943012</v>
      </c>
      <c r="JC54" s="762">
        <f t="shared" si="128"/>
        <v>634404.69252031017</v>
      </c>
      <c r="JE54" s="762">
        <f t="shared" si="129"/>
        <v>656608.85675852094</v>
      </c>
      <c r="JG54" s="762">
        <f t="shared" si="130"/>
        <v>679590.16674506909</v>
      </c>
      <c r="JI54" s="762">
        <f t="shared" si="131"/>
        <v>703375.82258114649</v>
      </c>
      <c r="JK54" s="762">
        <f t="shared" si="132"/>
        <v>727993.97637148655</v>
      </c>
      <c r="JM54" s="762">
        <f t="shared" si="133"/>
        <v>753473.76554448856</v>
      </c>
      <c r="JO54" s="762">
        <f t="shared" si="134"/>
        <v>779845.3473385456</v>
      </c>
      <c r="JQ54" s="762">
        <f t="shared" si="135"/>
        <v>807139.93449539458</v>
      </c>
      <c r="JS54" s="762">
        <f t="shared" si="136"/>
        <v>835389.83220273338</v>
      </c>
      <c r="JU54" s="762">
        <f t="shared" si="137"/>
        <v>864628.47632982896</v>
      </c>
      <c r="JW54" s="762">
        <f t="shared" si="138"/>
        <v>894890.47300137288</v>
      </c>
      <c r="JY54" s="762">
        <f t="shared" si="139"/>
        <v>926211.63955642085</v>
      </c>
      <c r="KA54" s="762">
        <f t="shared" si="140"/>
        <v>958629.0469408955</v>
      </c>
      <c r="KC54" s="762">
        <f t="shared" si="141"/>
        <v>992181.06358382676</v>
      </c>
      <c r="KE54" s="762">
        <f t="shared" si="142"/>
        <v>1026907.4008092607</v>
      </c>
      <c r="KG54" s="762">
        <f t="shared" si="143"/>
        <v>1062849.1598375847</v>
      </c>
      <c r="KI54" s="762">
        <f t="shared" si="144"/>
        <v>1100048.8804319</v>
      </c>
      <c r="KK54" s="762">
        <f t="shared" si="145"/>
        <v>1138550.5912470163</v>
      </c>
      <c r="KM54" s="762">
        <f t="shared" si="146"/>
        <v>1178399.8619406619</v>
      </c>
      <c r="KO54" s="762">
        <f t="shared" si="147"/>
        <v>1219643.8571085851</v>
      </c>
      <c r="KQ54" s="762">
        <f t="shared" si="148"/>
        <v>1262331.3921073854</v>
      </c>
      <c r="KS54" s="762">
        <f t="shared" si="149"/>
        <v>1306512.9908311439</v>
      </c>
      <c r="KU54" s="762">
        <f t="shared" si="150"/>
        <v>1352240.9455102338</v>
      </c>
      <c r="KW54" s="762">
        <f t="shared" si="151"/>
        <v>1399569.3786030919</v>
      </c>
      <c r="KY54" s="762">
        <f t="shared" si="152"/>
        <v>1448554.3068542001</v>
      </c>
      <c r="LA54" s="762">
        <f t="shared" si="153"/>
        <v>1499253.7075940969</v>
      </c>
      <c r="LC54" s="762">
        <f t="shared" si="154"/>
        <v>1551727.5873598901</v>
      </c>
      <c r="LE54" s="762">
        <f t="shared" si="155"/>
        <v>1606038.0529174861</v>
      </c>
      <c r="LG54" s="762">
        <f t="shared" si="156"/>
        <v>1662249.384769598</v>
      </c>
      <c r="LI54" s="762">
        <f t="shared" si="157"/>
        <v>1720428.1132365337</v>
      </c>
      <c r="LK54" s="762">
        <f t="shared" si="158"/>
        <v>1780643.0971998123</v>
      </c>
      <c r="LM54" s="762">
        <f t="shared" si="159"/>
        <v>1842965.6056018055</v>
      </c>
      <c r="LO54" s="762">
        <f t="shared" si="160"/>
        <v>1907469.4017978685</v>
      </c>
      <c r="LQ54" s="762">
        <f t="shared" si="161"/>
        <v>1974230.8308607938</v>
      </c>
      <c r="LS54" s="762">
        <f t="shared" si="162"/>
        <v>2043328.9099409215</v>
      </c>
      <c r="LU54" s="762">
        <f t="shared" si="163"/>
        <v>2114845.4217888536</v>
      </c>
      <c r="LW54" s="762">
        <f t="shared" si="164"/>
        <v>2188865.0115514635</v>
      </c>
      <c r="LY54" s="762">
        <f t="shared" si="165"/>
        <v>2265475.2869557645</v>
      </c>
      <c r="MA54" s="762">
        <f t="shared" si="166"/>
        <v>2344766.9219992161</v>
      </c>
      <c r="MC54" s="762">
        <f t="shared" si="167"/>
        <v>2426833.7642691885</v>
      </c>
      <c r="ME54" s="762">
        <f t="shared" si="168"/>
        <v>2511772.9460186097</v>
      </c>
      <c r="MG54" s="762">
        <f t="shared" si="169"/>
        <v>2599684.9991292609</v>
      </c>
      <c r="MI54" s="762">
        <f t="shared" si="170"/>
        <v>2690673.9740987848</v>
      </c>
      <c r="MK54" s="762">
        <f t="shared" si="171"/>
        <v>2784847.5631922423</v>
      </c>
      <c r="MM54" s="762">
        <f t="shared" si="172"/>
        <v>2882317.2279039705</v>
      </c>
      <c r="MO54" s="762">
        <f t="shared" si="173"/>
        <v>2983198.3308806093</v>
      </c>
      <c r="MQ54" s="762">
        <f t="shared" si="174"/>
        <v>3087610.2724614306</v>
      </c>
      <c r="MS54" s="762">
        <f t="shared" si="175"/>
        <v>3195676.6319975806</v>
      </c>
      <c r="MU54" s="762">
        <f t="shared" si="176"/>
        <v>3307525.3141174959</v>
      </c>
      <c r="MW54" s="762">
        <f t="shared" si="177"/>
        <v>3423288.700111608</v>
      </c>
      <c r="MY54" s="762">
        <f t="shared" si="178"/>
        <v>3543103.8046155139</v>
      </c>
      <c r="NA54" s="762">
        <f t="shared" si="179"/>
        <v>3667112.4377770564</v>
      </c>
      <c r="NC54" s="762">
        <f t="shared" si="180"/>
        <v>3795461.373099253</v>
      </c>
      <c r="NE54" s="762">
        <f t="shared" si="181"/>
        <v>3928302.5211577266</v>
      </c>
      <c r="NG54" s="762">
        <f t="shared" si="182"/>
        <v>4065793.1093982467</v>
      </c>
      <c r="NI54" s="762">
        <f t="shared" si="183"/>
        <v>4208095.8682271848</v>
      </c>
      <c r="NK54" s="762">
        <f t="shared" si="184"/>
        <v>4355379.223615136</v>
      </c>
      <c r="NM54" s="762">
        <f t="shared" si="185"/>
        <v>4507817.4964416651</v>
      </c>
      <c r="NO54" s="762">
        <f t="shared" si="186"/>
        <v>4665591.1088171229</v>
      </c>
      <c r="NQ54" s="762">
        <f t="shared" si="187"/>
        <v>4828886.7976257214</v>
      </c>
      <c r="NS54" s="762">
        <f t="shared" si="188"/>
        <v>4997897.8355426211</v>
      </c>
      <c r="NU54" s="762">
        <f t="shared" si="189"/>
        <v>5172824.2597866124</v>
      </c>
      <c r="NW54" s="762">
        <f t="shared" si="190"/>
        <v>5353873.1088791434</v>
      </c>
      <c r="NY54" s="762">
        <f t="shared" si="191"/>
        <v>5541258.667689913</v>
      </c>
      <c r="OA54" s="762">
        <f t="shared" si="192"/>
        <v>5735202.7210590597</v>
      </c>
      <c r="OC54" s="762">
        <f t="shared" si="193"/>
        <v>5935934.8162961267</v>
      </c>
      <c r="OE54" s="762">
        <f t="shared" si="194"/>
        <v>6143692.5348664904</v>
      </c>
      <c r="OG54" s="762">
        <f t="shared" si="195"/>
        <v>6358721.7735868171</v>
      </c>
      <c r="OI54" s="762">
        <f t="shared" si="196"/>
        <v>6581277.0356623549</v>
      </c>
      <c r="OK54" s="762">
        <f t="shared" si="197"/>
        <v>6811621.731910537</v>
      </c>
      <c r="OM54" s="762">
        <f t="shared" si="198"/>
        <v>7050028.4925274048</v>
      </c>
      <c r="OO54" s="762">
        <f t="shared" si="199"/>
        <v>7296779.4897658639</v>
      </c>
      <c r="OQ54" s="762">
        <f t="shared" si="200"/>
        <v>7552166.7719076686</v>
      </c>
      <c r="OS54" s="762">
        <f t="shared" si="201"/>
        <v>7816492.6089244364</v>
      </c>
      <c r="OU54" s="762">
        <f t="shared" si="202"/>
        <v>8090069.8502367912</v>
      </c>
      <c r="OW54" s="762">
        <f t="shared" si="203"/>
        <v>8373222.2949950779</v>
      </c>
      <c r="OY54" s="762">
        <f t="shared" si="204"/>
        <v>8666285.0753199048</v>
      </c>
      <c r="PA54" s="762">
        <f t="shared" si="205"/>
        <v>8969605.0529561006</v>
      </c>
      <c r="PC54" s="762">
        <f t="shared" si="206"/>
        <v>9283541.2298095636</v>
      </c>
      <c r="PE54" s="762">
        <f t="shared" si="207"/>
        <v>9608465.172852898</v>
      </c>
      <c r="PG54" s="762">
        <f t="shared" si="208"/>
        <v>9944761.4539027493</v>
      </c>
      <c r="PI54" s="762">
        <f t="shared" si="209"/>
        <v>10292828.104789345</v>
      </c>
      <c r="PK54" s="762">
        <f t="shared" si="210"/>
        <v>10653077.088456972</v>
      </c>
      <c r="PM54" s="762">
        <f t="shared" si="211"/>
        <v>11025934.786552966</v>
      </c>
      <c r="PO54" s="762">
        <f t="shared" si="212"/>
        <v>11411842.504082318</v>
      </c>
      <c r="PQ54" s="762">
        <f t="shared" si="213"/>
        <v>11811256.991725199</v>
      </c>
      <c r="PS54" s="762">
        <f t="shared" si="214"/>
        <v>12224650.986435579</v>
      </c>
      <c r="PU54" s="762">
        <f t="shared" si="215"/>
        <v>12652513.770960823</v>
      </c>
      <c r="PW54" s="762">
        <f t="shared" si="216"/>
        <v>13095351.752944451</v>
      </c>
      <c r="PY54" s="762">
        <f t="shared" si="217"/>
        <v>13553689.064297505</v>
      </c>
      <c r="QA54" s="762">
        <f t="shared" si="218"/>
        <v>14028068.181547916</v>
      </c>
      <c r="QC54" s="762">
        <f t="shared" si="219"/>
        <v>14519050.567902092</v>
      </c>
      <c r="QE54" s="762">
        <f t="shared" si="220"/>
        <v>15027217.337778663</v>
      </c>
      <c r="QG54" s="762">
        <f t="shared" si="221"/>
        <v>15553169.944600916</v>
      </c>
      <c r="QI54" s="762">
        <f t="shared" si="222"/>
        <v>16097530.892661946</v>
      </c>
      <c r="QK54" s="762">
        <f t="shared" si="223"/>
        <v>16660944.473905113</v>
      </c>
      <c r="QM54" s="762">
        <f t="shared" si="224"/>
        <v>17244077.530491792</v>
      </c>
      <c r="QO54" s="762">
        <f t="shared" si="225"/>
        <v>17847620.244059004</v>
      </c>
      <c r="QQ54" s="762">
        <f t="shared" si="226"/>
        <v>18472286.952601068</v>
      </c>
      <c r="QS54" s="762">
        <f t="shared" si="227"/>
        <v>19118816.995942105</v>
      </c>
      <c r="QU54" s="762">
        <f t="shared" si="228"/>
        <v>19787975.590800077</v>
      </c>
      <c r="QW54" s="762">
        <f t="shared" si="229"/>
        <v>20480554.736478079</v>
      </c>
      <c r="QY54" s="762">
        <f t="shared" si="230"/>
        <v>21197374.152254809</v>
      </c>
      <c r="RA54" s="762">
        <f t="shared" si="231"/>
        <v>21939282.247583725</v>
      </c>
      <c r="RC54" s="762">
        <f t="shared" si="232"/>
        <v>22707157.126249153</v>
      </c>
      <c r="RE54" s="762">
        <f t="shared" si="233"/>
        <v>23501907.62566787</v>
      </c>
      <c r="RG54" s="762">
        <f t="shared" si="234"/>
        <v>24324474.392566245</v>
      </c>
      <c r="RI54" s="762">
        <f t="shared" si="235"/>
        <v>25175830.996306062</v>
      </c>
      <c r="RK54" s="762">
        <f t="shared" si="236"/>
        <v>26056985.081176773</v>
      </c>
      <c r="RM54" s="762">
        <f t="shared" si="237"/>
        <v>26968979.559017956</v>
      </c>
      <c r="RO54" s="762">
        <f t="shared" si="238"/>
        <v>27912893.843583584</v>
      </c>
      <c r="RQ54" s="762">
        <f t="shared" si="239"/>
        <v>28889845.128109008</v>
      </c>
      <c r="RS54" s="762">
        <f t="shared" si="240"/>
        <v>29900989.707592823</v>
      </c>
      <c r="RU54" s="762">
        <f t="shared" si="241"/>
        <v>30947524.34735857</v>
      </c>
      <c r="RW54" s="762">
        <f t="shared" si="242"/>
        <v>32030687.699516118</v>
      </c>
      <c r="RY54" s="762">
        <f t="shared" si="243"/>
        <v>33151761.768999178</v>
      </c>
      <c r="SA54" s="762">
        <f t="shared" si="244"/>
        <v>34312073.430914149</v>
      </c>
      <c r="SC54" s="762">
        <f t="shared" si="245"/>
        <v>35512996.000996143</v>
      </c>
      <c r="SE54" s="762">
        <f t="shared" si="246"/>
        <v>36755950.861031003</v>
      </c>
      <c r="SG54" s="762">
        <f t="shared" si="247"/>
        <v>38042409.141167082</v>
      </c>
      <c r="SI54" s="762">
        <f t="shared" si="248"/>
        <v>39373893.461107925</v>
      </c>
      <c r="SK54" s="762">
        <f t="shared" si="249"/>
        <v>40751979.732246697</v>
      </c>
      <c r="SM54" s="762">
        <f t="shared" si="250"/>
        <v>42178299.022875331</v>
      </c>
      <c r="SO54" s="762">
        <f t="shared" si="251"/>
        <v>43654539.488675967</v>
      </c>
      <c r="SQ54" s="762">
        <f t="shared" si="252"/>
        <v>45182448.370779619</v>
      </c>
      <c r="SS54" s="762">
        <f t="shared" si="253"/>
        <v>46763834.063756898</v>
      </c>
      <c r="SU54" s="762">
        <f t="shared" si="254"/>
        <v>48400568.255988389</v>
      </c>
      <c r="SW54" s="762">
        <f t="shared" si="255"/>
        <v>50094588.144947976</v>
      </c>
      <c r="SY54" s="762">
        <f t="shared" si="256"/>
        <v>51847898.730021149</v>
      </c>
      <c r="TA54" s="762">
        <f t="shared" si="257"/>
        <v>53662575.185571887</v>
      </c>
      <c r="TC54" s="762">
        <f t="shared" si="258"/>
        <v>55540765.3170669</v>
      </c>
      <c r="TE54" s="762">
        <f t="shared" si="259"/>
        <v>57484692.103164241</v>
      </c>
      <c r="TG54" s="762">
        <f t="shared" si="260"/>
        <v>59496656.326774985</v>
      </c>
      <c r="TI54" s="762">
        <f t="shared" si="261"/>
        <v>61579039.298212104</v>
      </c>
      <c r="TK54" s="762">
        <f t="shared" si="262"/>
        <v>63734305.67364952</v>
      </c>
      <c r="TM54" s="762">
        <f t="shared" si="263"/>
        <v>65965006.372227244</v>
      </c>
      <c r="TO54" s="762">
        <f t="shared" si="264"/>
        <v>68273781.595255196</v>
      </c>
      <c r="TQ54" s="762">
        <f t="shared" si="265"/>
        <v>70663363.951089129</v>
      </c>
      <c r="TS54" s="762">
        <f t="shared" si="266"/>
        <v>73136581.689377248</v>
      </c>
      <c r="TU54" s="762">
        <f t="shared" si="267"/>
        <v>75696362.04850544</v>
      </c>
      <c r="TW54" s="762">
        <f t="shared" si="268"/>
        <v>78345734.720203131</v>
      </c>
      <c r="TY54" s="762">
        <f t="shared" si="269"/>
        <v>81087835.435410231</v>
      </c>
      <c r="UA54" s="762">
        <f t="shared" si="270"/>
        <v>83925909.675649583</v>
      </c>
      <c r="UC54" s="762">
        <f t="shared" si="271"/>
        <v>86863316.514297307</v>
      </c>
      <c r="UE54" s="762">
        <f t="shared" si="272"/>
        <v>89903532.592297703</v>
      </c>
      <c r="UG54" s="762">
        <f t="shared" si="273"/>
        <v>93050156.233028114</v>
      </c>
      <c r="UI54" s="762">
        <f t="shared" si="274"/>
        <v>96306911.701184094</v>
      </c>
      <c r="UK54" s="762">
        <f t="shared" si="275"/>
        <v>99677653.610725537</v>
      </c>
      <c r="UM54" s="762">
        <f t="shared" si="276"/>
        <v>103166371.48710093</v>
      </c>
      <c r="UO54" s="762">
        <f t="shared" si="277"/>
        <v>106777194.48914945</v>
      </c>
      <c r="UQ54" s="762">
        <f t="shared" si="278"/>
        <v>110514396.29626967</v>
      </c>
      <c r="US54" s="762">
        <f t="shared" si="279"/>
        <v>114382400.1666391</v>
      </c>
      <c r="UU54" s="762">
        <f t="shared" si="280"/>
        <v>118385784.17247146</v>
      </c>
      <c r="UW54" s="762">
        <f t="shared" si="281"/>
        <v>122529286.61850795</v>
      </c>
      <c r="UY54" s="762">
        <f t="shared" si="282"/>
        <v>126817811.65015572</v>
      </c>
      <c r="VA54" s="762">
        <f t="shared" si="283"/>
        <v>131256435.05791116</v>
      </c>
      <c r="VC54" s="762">
        <f t="shared" si="284"/>
        <v>135850410.28493804</v>
      </c>
      <c r="VE54" s="762">
        <f t="shared" si="285"/>
        <v>140605174.64491087</v>
      </c>
      <c r="VG54" s="762">
        <f t="shared" si="286"/>
        <v>145526355.75748274</v>
      </c>
      <c r="VI54" s="762">
        <f t="shared" si="287"/>
        <v>150619778.20899463</v>
      </c>
      <c r="VK54" s="762">
        <f t="shared" si="288"/>
        <v>155891470.44630942</v>
      </c>
      <c r="VM54" s="762">
        <f t="shared" si="289"/>
        <v>161347671.91193023</v>
      </c>
      <c r="VO54" s="762">
        <f t="shared" si="290"/>
        <v>166994840.42884779</v>
      </c>
      <c r="VQ54" s="762">
        <f t="shared" si="291"/>
        <v>172839659.84385744</v>
      </c>
      <c r="VS54" s="762">
        <f t="shared" si="292"/>
        <v>178889047.93839243</v>
      </c>
      <c r="VU54" s="762">
        <f t="shared" si="293"/>
        <v>185150164.61623615</v>
      </c>
      <c r="VW54" s="762">
        <f t="shared" si="294"/>
        <v>191630420.3778044</v>
      </c>
      <c r="VY54" s="762">
        <f t="shared" si="295"/>
        <v>198337485.09102753</v>
      </c>
      <c r="WA54" s="762">
        <f t="shared" si="296"/>
        <v>205279297.06921348</v>
      </c>
      <c r="WC54" s="762">
        <f t="shared" si="297"/>
        <v>212464072.46663594</v>
      </c>
      <c r="WE54" s="762">
        <f t="shared" si="298"/>
        <v>219900315.00296819</v>
      </c>
      <c r="WG54" s="762">
        <f t="shared" si="299"/>
        <v>227596826.02807206</v>
      </c>
      <c r="WI54" s="762">
        <f t="shared" si="300"/>
        <v>235562714.93905455</v>
      </c>
      <c r="WK54" s="762">
        <f t="shared" si="301"/>
        <v>243807409.96192145</v>
      </c>
      <c r="WM54" s="762">
        <f t="shared" si="302"/>
        <v>252340669.31058869</v>
      </c>
      <c r="WO54" s="762">
        <f t="shared" si="303"/>
        <v>261172592.73645929</v>
      </c>
      <c r="WQ54" s="762">
        <f t="shared" si="304"/>
        <v>270313633.48223531</v>
      </c>
      <c r="WS54" s="762">
        <f t="shared" si="305"/>
        <v>279774610.65411353</v>
      </c>
      <c r="WU54" s="762">
        <f t="shared" si="306"/>
        <v>289566722.02700746</v>
      </c>
      <c r="WW54" s="762">
        <f t="shared" si="307"/>
        <v>299701557.29795271</v>
      </c>
      <c r="WY54" s="762">
        <f t="shared" si="308"/>
        <v>310191111.80338103</v>
      </c>
      <c r="XA54" s="762">
        <f t="shared" si="309"/>
        <v>321047800.71649933</v>
      </c>
      <c r="XC54" s="762">
        <f t="shared" si="310"/>
        <v>332284473.74157679</v>
      </c>
      <c r="XE54" s="762">
        <f t="shared" si="311"/>
        <v>343914430.32253194</v>
      </c>
      <c r="XG54" s="762">
        <f t="shared" si="312"/>
        <v>355951435.38382053</v>
      </c>
      <c r="XI54" s="762">
        <f t="shared" si="313"/>
        <v>368409735.62225425</v>
      </c>
      <c r="XK54" s="762">
        <f t="shared" si="314"/>
        <v>381304076.3690331</v>
      </c>
      <c r="XM54" s="762">
        <f t="shared" si="315"/>
        <v>394649719.04194921</v>
      </c>
      <c r="XO54" s="762">
        <f t="shared" si="316"/>
        <v>408462459.20841742</v>
      </c>
      <c r="XQ54" s="762">
        <f t="shared" si="317"/>
        <v>422758645.28071201</v>
      </c>
      <c r="XS54" s="762">
        <f t="shared" si="318"/>
        <v>437555197.86553687</v>
      </c>
      <c r="XU54" s="762">
        <f t="shared" si="319"/>
        <v>452869629.79083061</v>
      </c>
      <c r="XW54" s="762">
        <f t="shared" si="320"/>
        <v>468720066.83350962</v>
      </c>
      <c r="XY54" s="762">
        <f t="shared" si="321"/>
        <v>485125269.1726824</v>
      </c>
      <c r="YA54" s="762">
        <f t="shared" si="322"/>
        <v>502104653.59372628</v>
      </c>
      <c r="YC54" s="762">
        <f t="shared" si="323"/>
        <v>519678316.46950668</v>
      </c>
      <c r="YE54" s="762">
        <f t="shared" si="324"/>
        <v>537867057.54593933</v>
      </c>
      <c r="YG54" s="762">
        <f t="shared" si="325"/>
        <v>556692404.56004715</v>
      </c>
      <c r="YI54" s="762">
        <f t="shared" si="326"/>
        <v>576176638.71964872</v>
      </c>
      <c r="YK54" s="762">
        <f t="shared" si="327"/>
        <v>596342821.07483637</v>
      </c>
      <c r="YM54" s="762">
        <f t="shared" si="328"/>
        <v>617214819.81245565</v>
      </c>
      <c r="YO54" s="762">
        <f t="shared" si="329"/>
        <v>638817338.50589156</v>
      </c>
      <c r="YQ54" s="762">
        <f t="shared" si="330"/>
        <v>661175945.35359776</v>
      </c>
      <c r="YS54" s="762">
        <f t="shared" si="331"/>
        <v>684317103.44097364</v>
      </c>
      <c r="YU54" s="762">
        <f t="shared" si="332"/>
        <v>708268202.06140769</v>
      </c>
      <c r="YW54" s="762">
        <f t="shared" si="333"/>
        <v>733057589.13355684</v>
      </c>
      <c r="YY54" s="762">
        <f t="shared" si="334"/>
        <v>758714604.75323129</v>
      </c>
      <c r="ZA54" s="762">
        <f t="shared" si="335"/>
        <v>785269615.91959429</v>
      </c>
      <c r="ZC54" s="762">
        <f t="shared" si="336"/>
        <v>812754052.47678006</v>
      </c>
      <c r="ZE54" s="762">
        <f t="shared" si="337"/>
        <v>841200444.31346726</v>
      </c>
      <c r="ZG54" s="762">
        <f t="shared" si="338"/>
        <v>870642459.86443853</v>
      </c>
      <c r="ZI54" s="762">
        <f t="shared" si="339"/>
        <v>901114945.95969379</v>
      </c>
      <c r="ZK54" s="762">
        <f t="shared" si="340"/>
        <v>932653969.06828296</v>
      </c>
      <c r="ZM54" s="762">
        <f t="shared" si="341"/>
        <v>965296857.98567283</v>
      </c>
      <c r="ZO54" s="762">
        <f t="shared" si="342"/>
        <v>999082248.01517129</v>
      </c>
      <c r="ZQ54" s="762">
        <f t="shared" si="343"/>
        <v>1034050126.6957022</v>
      </c>
      <c r="ZS54" s="762">
        <f t="shared" si="344"/>
        <v>1070241881.1300517</v>
      </c>
      <c r="ZU54" s="762">
        <f t="shared" si="345"/>
        <v>1107700346.9696035</v>
      </c>
      <c r="ZW54" s="762">
        <f t="shared" si="346"/>
        <v>1146469859.1135395</v>
      </c>
      <c r="ZY54" s="762">
        <f t="shared" si="347"/>
        <v>1186596304.1825132</v>
      </c>
      <c r="AAA54" s="762">
        <f t="shared" si="348"/>
        <v>1228127174.8289011</v>
      </c>
      <c r="AAC54" s="762">
        <f t="shared" si="349"/>
        <v>1271111625.9479125</v>
      </c>
      <c r="AAE54" s="762">
        <f t="shared" si="350"/>
        <v>1315600532.8560894</v>
      </c>
      <c r="AAG54" s="762">
        <f t="shared" si="351"/>
        <v>1361646551.5060525</v>
      </c>
      <c r="AAI54" s="762">
        <f t="shared" si="352"/>
        <v>1409304180.8087642</v>
      </c>
      <c r="AAK54" s="762">
        <f t="shared" si="353"/>
        <v>1458629827.1370709</v>
      </c>
      <c r="AAM54" s="762">
        <f t="shared" si="354"/>
        <v>1509681871.0868683</v>
      </c>
      <c r="AAO54" s="762">
        <f t="shared" si="355"/>
        <v>1562520736.5749085</v>
      </c>
      <c r="AAQ54" s="762">
        <f t="shared" si="356"/>
        <v>1617208962.3550301</v>
      </c>
      <c r="AAS54" s="762">
        <f t="shared" si="357"/>
        <v>1673811276.037456</v>
      </c>
      <c r="AAU54" s="762">
        <f t="shared" si="358"/>
        <v>1732394670.6987669</v>
      </c>
      <c r="AAW54" s="762">
        <f t="shared" si="359"/>
        <v>1793028484.1732237</v>
      </c>
      <c r="AAY54" s="762">
        <f t="shared" si="360"/>
        <v>1855784481.1192865</v>
      </c>
      <c r="ABA54" s="762">
        <f t="shared" si="361"/>
        <v>1920736937.9584615</v>
      </c>
      <c r="ABC54" s="762">
        <f t="shared" si="362"/>
        <v>1987962730.7870076</v>
      </c>
      <c r="ABE54" s="762">
        <f t="shared" si="363"/>
        <v>2057541426.3645527</v>
      </c>
      <c r="ABG54" s="762">
        <f t="shared" si="364"/>
        <v>2129555376.287312</v>
      </c>
      <c r="ABI54" s="762">
        <f t="shared" si="365"/>
        <v>2204089814.4573679</v>
      </c>
      <c r="ABK54" s="762">
        <f t="shared" si="366"/>
        <v>2281232957.9633756</v>
      </c>
      <c r="ABM54" s="762">
        <f t="shared" si="367"/>
        <v>2361076111.4920936</v>
      </c>
      <c r="ABO54" s="762">
        <f t="shared" si="368"/>
        <v>2443713775.3943167</v>
      </c>
      <c r="ABQ54" s="762">
        <f t="shared" si="369"/>
        <v>2529243757.5331178</v>
      </c>
      <c r="ABS54" s="762">
        <f t="shared" si="370"/>
        <v>2617767289.0467768</v>
      </c>
      <c r="ABU54" s="762">
        <f t="shared" si="371"/>
        <v>2709389144.1634135</v>
      </c>
      <c r="ABW54" s="762">
        <f t="shared" si="372"/>
        <v>2804217764.2091327</v>
      </c>
      <c r="ABY54" s="762">
        <f t="shared" si="373"/>
        <v>2902365385.9564519</v>
      </c>
      <c r="ACA54" s="762">
        <f t="shared" si="374"/>
        <v>3003948174.4649277</v>
      </c>
      <c r="ACC54" s="762">
        <f t="shared" si="375"/>
        <v>3109086360.5711999</v>
      </c>
      <c r="ACE54" s="762">
        <f t="shared" si="376"/>
        <v>3217904383.1911917</v>
      </c>
      <c r="ACG54" s="762">
        <f t="shared" si="377"/>
        <v>3330531036.6028833</v>
      </c>
      <c r="ACI54" s="762">
        <f t="shared" si="378"/>
        <v>3447099622.8839841</v>
      </c>
      <c r="ACK54" s="762">
        <f t="shared" si="379"/>
        <v>3567748109.6849232</v>
      </c>
      <c r="ACM54" s="762">
        <f t="shared" si="380"/>
        <v>3692619293.5238953</v>
      </c>
      <c r="ACO54" s="762">
        <f t="shared" si="381"/>
        <v>3821860968.7972312</v>
      </c>
      <c r="ACQ54" s="762">
        <f t="shared" si="382"/>
        <v>3955626102.7051339</v>
      </c>
      <c r="ACS54" s="762">
        <f t="shared" si="383"/>
        <v>4094073016.2998133</v>
      </c>
      <c r="ACU54" s="762">
        <f t="shared" si="384"/>
        <v>4237365571.8703065</v>
      </c>
      <c r="ACW54" s="762">
        <f t="shared" si="385"/>
        <v>4385673366.885767</v>
      </c>
      <c r="ACY54" s="762">
        <f t="shared" si="386"/>
        <v>4539171934.7267685</v>
      </c>
      <c r="ADA54" s="762">
        <f t="shared" si="387"/>
        <v>4698042952.4422054</v>
      </c>
      <c r="ADC54" s="762">
        <f t="shared" si="388"/>
        <v>4862474455.7776823</v>
      </c>
      <c r="ADE54" s="762">
        <f t="shared" si="389"/>
        <v>5032661061.7299004</v>
      </c>
      <c r="ADG54" s="762">
        <f t="shared" si="390"/>
        <v>5208804198.8904467</v>
      </c>
      <c r="ADI54" s="762">
        <f t="shared" si="391"/>
        <v>5391112345.8516121</v>
      </c>
      <c r="ADK54" s="762">
        <f t="shared" si="392"/>
        <v>5579801277.956418</v>
      </c>
      <c r="ADM54" s="762">
        <f t="shared" si="393"/>
        <v>5775094322.6848927</v>
      </c>
      <c r="ADO54" s="762">
        <f t="shared" si="394"/>
        <v>5977222623.9788637</v>
      </c>
      <c r="ADQ54" s="762">
        <f t="shared" si="395"/>
        <v>6186425415.8181238</v>
      </c>
      <c r="ADS54" s="762">
        <f t="shared" si="396"/>
        <v>6402950305.3717575</v>
      </c>
      <c r="ADU54" s="762">
        <f t="shared" si="397"/>
        <v>6627053566.0597687</v>
      </c>
      <c r="ADW54" s="762">
        <f t="shared" si="398"/>
        <v>6859000440.8718605</v>
      </c>
      <c r="ADY54" s="762">
        <f t="shared" si="399"/>
        <v>7099065456.3023748</v>
      </c>
      <c r="AEA54" s="762">
        <f t="shared" si="400"/>
        <v>7347532747.2729578</v>
      </c>
      <c r="AEC54" s="762">
        <f t="shared" si="401"/>
        <v>7604696393.4275103</v>
      </c>
      <c r="AEE54" s="762">
        <f t="shared" si="402"/>
        <v>7870860767.1974726</v>
      </c>
      <c r="AEG54" s="762">
        <f t="shared" si="403"/>
        <v>8146340894.0493832</v>
      </c>
      <c r="AEI54" s="762">
        <f t="shared" si="404"/>
        <v>8431462825.3411112</v>
      </c>
      <c r="AEK54" s="762">
        <f t="shared" si="405"/>
        <v>8726564024.2280502</v>
      </c>
      <c r="AEM54" s="762">
        <f t="shared" si="406"/>
        <v>9031993765.0760307</v>
      </c>
      <c r="AEO54" s="762">
        <f t="shared" si="407"/>
        <v>9348113546.8536911</v>
      </c>
      <c r="AEQ54" s="762">
        <f t="shared" si="408"/>
        <v>9675297520.9935703</v>
      </c>
      <c r="AES54" s="762">
        <f t="shared" si="409"/>
        <v>10013932934.228344</v>
      </c>
      <c r="AEU54" s="762">
        <f t="shared" si="410"/>
        <v>10364420586.926334</v>
      </c>
      <c r="AEW54" s="762">
        <f t="shared" si="411"/>
        <v>10727175307.468756</v>
      </c>
      <c r="AEY54" s="762">
        <f t="shared" si="412"/>
        <v>11102626443.230162</v>
      </c>
      <c r="AFA54" s="762">
        <f t="shared" si="413"/>
        <v>11491218368.743216</v>
      </c>
      <c r="AFC54" s="762">
        <f t="shared" si="414"/>
        <v>11893411011.649227</v>
      </c>
      <c r="AFE54" s="762">
        <f t="shared" si="415"/>
        <v>12309680397.05695</v>
      </c>
      <c r="AFG54" s="762">
        <f t="shared" si="416"/>
        <v>12740519210.953941</v>
      </c>
      <c r="AFI54" s="762">
        <f t="shared" si="417"/>
        <v>13186437383.337328</v>
      </c>
      <c r="AFK54" s="762">
        <f t="shared" si="418"/>
        <v>13647962691.754133</v>
      </c>
      <c r="AFM54" s="762">
        <f t="shared" si="419"/>
        <v>14125641385.965527</v>
      </c>
      <c r="AFO54" s="762">
        <f t="shared" si="420"/>
        <v>14620038834.474319</v>
      </c>
      <c r="AFQ54" s="762">
        <f t="shared" si="421"/>
        <v>15131740193.68092</v>
      </c>
      <c r="AFS54" s="762">
        <f t="shared" si="422"/>
        <v>15661351100.459751</v>
      </c>
      <c r="AFU54" s="762">
        <f t="shared" si="423"/>
        <v>16209498388.975842</v>
      </c>
      <c r="AFW54" s="762">
        <f t="shared" si="424"/>
        <v>16776830832.589994</v>
      </c>
      <c r="AFY54" s="762">
        <f t="shared" si="425"/>
        <v>17364019911.730644</v>
      </c>
      <c r="AGA54" s="762">
        <f t="shared" si="426"/>
        <v>17971760608.641216</v>
      </c>
      <c r="AGC54" s="762">
        <f t="shared" si="427"/>
        <v>18600772229.943657</v>
      </c>
      <c r="AGE54" s="762">
        <f t="shared" si="428"/>
        <v>19251799257.991684</v>
      </c>
      <c r="AGG54" s="762">
        <f t="shared" si="429"/>
        <v>19925612232.021393</v>
      </c>
      <c r="AGI54" s="762">
        <f t="shared" si="430"/>
        <v>20623008660.142139</v>
      </c>
      <c r="AGK54" s="762">
        <f t="shared" si="431"/>
        <v>21344813963.247112</v>
      </c>
      <c r="AGM54" s="762">
        <f t="shared" si="432"/>
        <v>22091882451.960758</v>
      </c>
      <c r="AGO54" s="762">
        <f t="shared" si="433"/>
        <v>22865098337.779385</v>
      </c>
      <c r="AGQ54" s="762">
        <f t="shared" si="434"/>
        <v>23665376779.601662</v>
      </c>
      <c r="AGS54" s="762">
        <f t="shared" si="435"/>
        <v>24493664966.887718</v>
      </c>
      <c r="AGU54" s="762">
        <f t="shared" si="436"/>
        <v>25350943240.728786</v>
      </c>
      <c r="AGW54" s="762">
        <f t="shared" si="437"/>
        <v>26238226254.154293</v>
      </c>
      <c r="AGY54" s="762">
        <f t="shared" si="438"/>
        <v>27156564173.04969</v>
      </c>
      <c r="AHA54" s="762">
        <f t="shared" si="439"/>
        <v>28107043919.106426</v>
      </c>
      <c r="AHC54" s="762">
        <f t="shared" si="440"/>
        <v>29090790456.27515</v>
      </c>
      <c r="AHE54" s="762">
        <f t="shared" si="441"/>
        <v>30108968122.244778</v>
      </c>
      <c r="AHG54" s="762">
        <f t="shared" si="442"/>
        <v>31162782006.523342</v>
      </c>
      <c r="AHI54" s="762">
        <f t="shared" si="443"/>
        <v>32253479376.751656</v>
      </c>
      <c r="AHK54" s="762">
        <f t="shared" si="444"/>
        <v>33382351154.937962</v>
      </c>
      <c r="AHM54" s="762">
        <f t="shared" si="445"/>
        <v>34550733445.360786</v>
      </c>
      <c r="AHO54" s="762">
        <f t="shared" si="446"/>
        <v>35760009115.94841</v>
      </c>
      <c r="AHQ54" s="762">
        <f t="shared" si="447"/>
        <v>37011609435.006599</v>
      </c>
      <c r="AHS54" s="762">
        <f t="shared" si="448"/>
        <v>38307015765.231827</v>
      </c>
      <c r="AHU54" s="762">
        <f t="shared" si="449"/>
        <v>39647761317.014938</v>
      </c>
      <c r="AHW54" s="762">
        <f t="shared" si="450"/>
        <v>41035432963.110458</v>
      </c>
      <c r="AHY54" s="762">
        <f t="shared" si="451"/>
        <v>42471673116.819321</v>
      </c>
      <c r="AIA54" s="762">
        <f t="shared" si="452"/>
        <v>43958181675.907997</v>
      </c>
      <c r="AIC54" s="762">
        <f t="shared" si="453"/>
        <v>45496718034.564774</v>
      </c>
      <c r="AIE54" s="762">
        <f t="shared" si="454"/>
        <v>47089103165.774536</v>
      </c>
      <c r="AIG54" s="762">
        <f t="shared" si="455"/>
        <v>48737221776.576645</v>
      </c>
      <c r="AII54" s="762">
        <f t="shared" si="456"/>
        <v>50443024538.756821</v>
      </c>
      <c r="AIK54" s="762">
        <f t="shared" si="457"/>
        <v>52208530397.613304</v>
      </c>
      <c r="AIM54" s="762">
        <f t="shared" si="458"/>
        <v>54035828961.529762</v>
      </c>
      <c r="AIO54" s="762">
        <f t="shared" si="459"/>
        <v>55927082975.183296</v>
      </c>
      <c r="AIQ54" s="762">
        <f t="shared" si="460"/>
        <v>57884530879.314705</v>
      </c>
      <c r="AIS54" s="762">
        <f t="shared" si="461"/>
        <v>59910489460.090714</v>
      </c>
      <c r="AIU54" s="762">
        <f t="shared" si="462"/>
        <v>62007356591.193886</v>
      </c>
      <c r="AIW54" s="762">
        <f t="shared" si="463"/>
        <v>64177614071.885666</v>
      </c>
      <c r="AIY54" s="762">
        <f t="shared" si="464"/>
        <v>66423830564.401657</v>
      </c>
      <c r="AJA54" s="762">
        <f t="shared" si="465"/>
        <v>68748664634.155716</v>
      </c>
      <c r="AJC54" s="762">
        <f t="shared" si="466"/>
        <v>71154867896.351166</v>
      </c>
      <c r="AJE54" s="762">
        <f t="shared" si="467"/>
        <v>73645288272.72345</v>
      </c>
      <c r="AJG54" s="762">
        <f t="shared" si="468"/>
        <v>76222873362.268768</v>
      </c>
      <c r="AJI54" s="762">
        <f t="shared" si="469"/>
        <v>78890673929.948166</v>
      </c>
      <c r="AJK54" s="762">
        <f t="shared" si="470"/>
        <v>81651847517.496338</v>
      </c>
      <c r="AJM54" s="762">
        <f t="shared" si="471"/>
        <v>84509662180.608704</v>
      </c>
      <c r="AJO54" s="762">
        <f t="shared" si="472"/>
        <v>87467500356.930008</v>
      </c>
      <c r="AJQ54" s="762">
        <f t="shared" si="473"/>
        <v>90528862869.422546</v>
      </c>
      <c r="AJS54" s="762">
        <f t="shared" si="474"/>
        <v>93697373069.852325</v>
      </c>
      <c r="AJU54" s="762">
        <f t="shared" si="475"/>
        <v>96976781127.29715</v>
      </c>
      <c r="AJW54" s="762">
        <f t="shared" si="476"/>
        <v>100370968466.75255</v>
      </c>
      <c r="AJY54" s="762">
        <f t="shared" si="477"/>
        <v>103883952363.08888</v>
      </c>
      <c r="AKA54" s="762">
        <f t="shared" si="478"/>
        <v>107519890695.79698</v>
      </c>
      <c r="AKC54" s="762">
        <f t="shared" si="479"/>
        <v>111283086870.14987</v>
      </c>
      <c r="AKE54" s="762">
        <f t="shared" si="480"/>
        <v>115177994910.6051</v>
      </c>
      <c r="AKG54" s="762">
        <f t="shared" si="481"/>
        <v>119209224732.47627</v>
      </c>
      <c r="AKI54" s="762">
        <f t="shared" si="482"/>
        <v>123381547598.11293</v>
      </c>
      <c r="AKK54" s="762">
        <f t="shared" si="483"/>
        <v>127699901764.04688</v>
      </c>
      <c r="AKM54" s="762">
        <f t="shared" si="484"/>
        <v>132169398325.7885</v>
      </c>
      <c r="AKO54" s="762">
        <f t="shared" si="485"/>
        <v>136795327267.19109</v>
      </c>
      <c r="AKQ54" s="762">
        <f t="shared" si="486"/>
        <v>141583163721.54276</v>
      </c>
      <c r="AKS54" s="762">
        <f t="shared" si="487"/>
        <v>146538574451.79675</v>
      </c>
      <c r="AKU54" s="762">
        <f t="shared" si="488"/>
        <v>151667424557.60962</v>
      </c>
      <c r="AKW54" s="762">
        <f t="shared" si="489"/>
        <v>156975784417.12595</v>
      </c>
      <c r="AKY54" s="762">
        <f t="shared" si="490"/>
        <v>162469936871.72534</v>
      </c>
      <c r="ALA54" s="762">
        <f t="shared" si="491"/>
        <v>168156384662.23572</v>
      </c>
      <c r="ALC54" s="762">
        <f t="shared" si="492"/>
        <v>174041858125.41394</v>
      </c>
      <c r="ALE54" s="762">
        <f t="shared" si="493"/>
        <v>180133323159.80341</v>
      </c>
      <c r="ALG54" s="762">
        <f t="shared" si="494"/>
        <v>186437989470.39651</v>
      </c>
      <c r="ALI54" s="762">
        <f t="shared" si="495"/>
        <v>192963319101.86038</v>
      </c>
      <c r="ALK54" s="762">
        <f t="shared" si="496"/>
        <v>199717035270.42548</v>
      </c>
      <c r="ALM54" s="762">
        <f t="shared" si="497"/>
        <v>206707131504.89035</v>
      </c>
      <c r="ALO54" s="762">
        <f t="shared" si="498"/>
        <v>213941881107.56149</v>
      </c>
      <c r="ALQ54" s="762">
        <f t="shared" si="499"/>
        <v>221429846946.32614</v>
      </c>
      <c r="ALS54" s="762">
        <f t="shared" si="500"/>
        <v>229179891589.44754</v>
      </c>
      <c r="ALU54" s="762">
        <f t="shared" si="501"/>
        <v>237201187795.07819</v>
      </c>
      <c r="ALW54" s="762">
        <f t="shared" si="502"/>
        <v>245503229367.90591</v>
      </c>
      <c r="ALY54" s="762">
        <f t="shared" si="503"/>
        <v>254095842395.78259</v>
      </c>
      <c r="AMA54" s="762">
        <f t="shared" si="504"/>
        <v>262989196879.63495</v>
      </c>
      <c r="AMC54" s="762">
        <f t="shared" si="505"/>
        <v>272193818770.42215</v>
      </c>
      <c r="AME54" s="762">
        <f t="shared" si="506"/>
        <v>281720602427.3869</v>
      </c>
      <c r="AMG54" s="762">
        <f t="shared" si="507"/>
        <v>291580823512.3454</v>
      </c>
      <c r="AMI54" s="762">
        <f t="shared" si="508"/>
        <v>301786152335.27747</v>
      </c>
      <c r="AMK54" s="762">
        <f t="shared" si="509"/>
        <v>312348667667.01215</v>
      </c>
      <c r="AMM54" s="762">
        <f t="shared" si="510"/>
        <v>323280871035.35754</v>
      </c>
      <c r="AMO54" s="762">
        <f t="shared" si="511"/>
        <v>334595701521.59503</v>
      </c>
      <c r="AMQ54" s="762">
        <f t="shared" si="512"/>
        <v>346306551074.85083</v>
      </c>
      <c r="AMS54" s="762">
        <f t="shared" si="513"/>
        <v>358427280362.47058</v>
      </c>
      <c r="AMU54" s="762">
        <f t="shared" si="514"/>
        <v>370972235175.15704</v>
      </c>
      <c r="AMW54" s="762">
        <f t="shared" si="515"/>
        <v>383956263406.28754</v>
      </c>
      <c r="AMY54" s="762">
        <f t="shared" si="516"/>
        <v>397394732625.50757</v>
      </c>
      <c r="ANA54" s="762">
        <f t="shared" si="517"/>
        <v>411303548267.40033</v>
      </c>
      <c r="ANC54" s="762">
        <f t="shared" si="518"/>
        <v>425699172456.75934</v>
      </c>
      <c r="ANE54" s="762">
        <f t="shared" si="519"/>
        <v>440598643492.74591</v>
      </c>
      <c r="ANG54" s="762">
        <f t="shared" si="520"/>
        <v>456019596014.992</v>
      </c>
      <c r="ANI54" s="762">
        <f t="shared" si="521"/>
        <v>471980281875.51666</v>
      </c>
      <c r="ANK54" s="762">
        <f t="shared" si="522"/>
        <v>488499591741.15973</v>
      </c>
      <c r="ANM54" s="762">
        <f t="shared" si="523"/>
        <v>505597077452.10028</v>
      </c>
      <c r="ANO54" s="762">
        <f t="shared" si="524"/>
        <v>523292975162.92377</v>
      </c>
      <c r="ANQ54" s="762">
        <f t="shared" si="525"/>
        <v>541608229293.62604</v>
      </c>
      <c r="ANS54" s="762">
        <f t="shared" si="526"/>
        <v>560564517318.90295</v>
      </c>
      <c r="ANU54" s="762">
        <f t="shared" si="527"/>
        <v>580184275425.06445</v>
      </c>
      <c r="ANW54" s="762">
        <f t="shared" si="528"/>
        <v>600490725064.94165</v>
      </c>
      <c r="ANY54" s="762">
        <f t="shared" si="529"/>
        <v>621507900442.2146</v>
      </c>
      <c r="AOA54" s="762">
        <f t="shared" si="530"/>
        <v>643260676957.69202</v>
      </c>
      <c r="AOC54" s="762">
        <f t="shared" si="531"/>
        <v>665774800651.21118</v>
      </c>
      <c r="AOE54" s="762">
        <f t="shared" si="532"/>
        <v>689076918674.00354</v>
      </c>
      <c r="AOG54" s="762">
        <f t="shared" si="533"/>
        <v>713194610827.59363</v>
      </c>
      <c r="AOI54" s="762">
        <f t="shared" si="534"/>
        <v>738156422206.55933</v>
      </c>
      <c r="AOK54" s="762">
        <f t="shared" si="535"/>
        <v>763991896983.78882</v>
      </c>
      <c r="AOM54" s="762">
        <f t="shared" si="536"/>
        <v>790731613378.22131</v>
      </c>
      <c r="AOO54" s="762">
        <f t="shared" si="537"/>
        <v>818407219846.45898</v>
      </c>
      <c r="AOQ54" s="762">
        <f t="shared" si="538"/>
        <v>847051472541.08496</v>
      </c>
      <c r="AOS54" s="762">
        <f t="shared" si="539"/>
        <v>876698274080.02283</v>
      </c>
      <c r="AOU54" s="762">
        <f t="shared" si="540"/>
        <v>907382713672.82361</v>
      </c>
      <c r="AOW54" s="762">
        <f t="shared" si="541"/>
        <v>939141108651.37231</v>
      </c>
      <c r="AOY54" s="762">
        <f t="shared" si="542"/>
        <v>972011047454.17029</v>
      </c>
      <c r="APA54" s="762">
        <f t="shared" si="543"/>
        <v>1006031434115.0662</v>
      </c>
      <c r="APC54" s="762">
        <f t="shared" si="544"/>
        <v>1041242534309.0934</v>
      </c>
      <c r="APE54" s="762">
        <f t="shared" si="545"/>
        <v>1077686023009.9116</v>
      </c>
      <c r="APG54" s="762">
        <f t="shared" si="546"/>
        <v>1115405033815.2585</v>
      </c>
      <c r="API54" s="762">
        <f t="shared" si="547"/>
        <v>1154444209998.7925</v>
      </c>
      <c r="APK54" s="762">
        <f t="shared" si="548"/>
        <v>1194849757348.7502</v>
      </c>
      <c r="APM54" s="762">
        <f t="shared" si="549"/>
        <v>1236669498855.9563</v>
      </c>
      <c r="APO54" s="762">
        <f t="shared" si="550"/>
        <v>1279952931315.9146</v>
      </c>
      <c r="APQ54" s="762">
        <f t="shared" si="551"/>
        <v>1324751283911.9714</v>
      </c>
      <c r="APS54" s="762">
        <f t="shared" si="552"/>
        <v>1371117578848.8904</v>
      </c>
      <c r="APU54" s="762">
        <f t="shared" si="553"/>
        <v>1419106694108.6013</v>
      </c>
      <c r="APW54" s="762">
        <f t="shared" si="554"/>
        <v>1468775428402.4023</v>
      </c>
      <c r="APY54" s="762">
        <f t="shared" si="555"/>
        <v>1520182568396.4863</v>
      </c>
      <c r="AQA54" s="762">
        <f t="shared" si="556"/>
        <v>1573388958290.3633</v>
      </c>
      <c r="AQC54" s="762">
        <f t="shared" si="557"/>
        <v>1628457571830.5259</v>
      </c>
      <c r="AQE54" s="762">
        <f t="shared" si="558"/>
        <v>1685453586844.5942</v>
      </c>
      <c r="AQG54" s="762">
        <f t="shared" si="559"/>
        <v>1744444462384.1548</v>
      </c>
      <c r="AQI54" s="762">
        <f t="shared" si="560"/>
        <v>1805500018567.6001</v>
      </c>
      <c r="AQK54" s="762">
        <f t="shared" si="561"/>
        <v>1868692519217.4661</v>
      </c>
      <c r="AQM54" s="762">
        <f t="shared" si="562"/>
        <v>1934096757390.0771</v>
      </c>
      <c r="AQO54" s="762">
        <f t="shared" si="563"/>
        <v>2001790143898.7297</v>
      </c>
      <c r="AQQ54" s="762">
        <f t="shared" si="564"/>
        <v>2071852798935.1851</v>
      </c>
      <c r="AQS54" s="762">
        <f t="shared" si="565"/>
        <v>2144367646897.9163</v>
      </c>
      <c r="AQU54" s="762">
        <f t="shared" si="566"/>
        <v>2219420514539.3433</v>
      </c>
      <c r="AQW54" s="762">
        <f t="shared" si="567"/>
        <v>2297100232548.2202</v>
      </c>
      <c r="AQY54" s="762">
        <f t="shared" si="568"/>
        <v>2377498740687.4077</v>
      </c>
      <c r="ARA54" s="762">
        <f t="shared" si="569"/>
        <v>2460711196611.4668</v>
      </c>
      <c r="ARC54" s="762">
        <f t="shared" si="570"/>
        <v>2546836088492.8682</v>
      </c>
      <c r="ARE54" s="762">
        <f t="shared" si="571"/>
        <v>2635975351590.1182</v>
      </c>
      <c r="ARG54" s="762">
        <f t="shared" si="572"/>
        <v>2728234488895.772</v>
      </c>
      <c r="ARI54" s="762">
        <f t="shared" si="573"/>
        <v>2823722696007.1235</v>
      </c>
      <c r="ARK54" s="762">
        <f t="shared" si="574"/>
        <v>2922552990367.3726</v>
      </c>
      <c r="ARM54" s="762">
        <f t="shared" si="575"/>
        <v>3024842345030.2305</v>
      </c>
      <c r="ARO54" s="762">
        <f t="shared" si="576"/>
        <v>3130711827106.2881</v>
      </c>
      <c r="ARQ54" s="762">
        <f t="shared" si="577"/>
        <v>3240286741055.0078</v>
      </c>
      <c r="ARS54" s="762">
        <f t="shared" si="578"/>
        <v>3353696776991.9326</v>
      </c>
      <c r="ARU54" s="762">
        <f t="shared" si="579"/>
        <v>3471076164186.6499</v>
      </c>
      <c r="ARW54" s="762">
        <f t="shared" si="580"/>
        <v>3592563829933.1821</v>
      </c>
      <c r="ARY54" s="762">
        <f t="shared" si="581"/>
        <v>3718303563980.8433</v>
      </c>
      <c r="ASA54" s="762">
        <f t="shared" si="582"/>
        <v>3848444188720.1724</v>
      </c>
      <c r="ASC54" s="762">
        <f t="shared" si="583"/>
        <v>3983139735325.3779</v>
      </c>
      <c r="ASE54" s="762">
        <f t="shared" si="584"/>
        <v>4122549626061.7656</v>
      </c>
      <c r="ASG54" s="762">
        <f t="shared" si="585"/>
        <v>4266838862973.9272</v>
      </c>
      <c r="ASI54" s="762">
        <f t="shared" si="586"/>
        <v>4416178223178.0146</v>
      </c>
      <c r="ASK54" s="762">
        <f t="shared" si="587"/>
        <v>4570744460989.2451</v>
      </c>
      <c r="ASM54" s="762">
        <f t="shared" si="588"/>
        <v>4730720517123.8682</v>
      </c>
      <c r="ASO54" s="762">
        <f t="shared" si="589"/>
        <v>4896295735223.2031</v>
      </c>
      <c r="ASQ54" s="762">
        <f t="shared" si="590"/>
        <v>5067666085956.0146</v>
      </c>
      <c r="ASS54" s="762">
        <f t="shared" si="591"/>
        <v>5245034398964.4746</v>
      </c>
      <c r="ASU54" s="762">
        <f t="shared" si="592"/>
        <v>5428610602928.2305</v>
      </c>
      <c r="ASW54" s="762">
        <f t="shared" si="593"/>
        <v>5618611974030.7178</v>
      </c>
      <c r="ASY54" s="762">
        <f t="shared" si="594"/>
        <v>5815263393121.792</v>
      </c>
      <c r="ATA54" s="762">
        <f t="shared" si="595"/>
        <v>6018797611881.0547</v>
      </c>
      <c r="ATC54" s="762">
        <f t="shared" si="596"/>
        <v>6229455528296.8916</v>
      </c>
      <c r="ATE54" s="762">
        <f t="shared" si="597"/>
        <v>6447486471787.2822</v>
      </c>
      <c r="ATG54" s="762">
        <f t="shared" si="598"/>
        <v>6673148498299.8369</v>
      </c>
      <c r="ATI54" s="762">
        <f t="shared" si="599"/>
        <v>6906708695740.3311</v>
      </c>
      <c r="ATK54" s="762">
        <f t="shared" si="600"/>
        <v>7148443500091.2422</v>
      </c>
      <c r="ATM54" s="762">
        <f t="shared" si="601"/>
        <v>7398639022594.4355</v>
      </c>
      <c r="ATO54" s="762">
        <f t="shared" si="602"/>
        <v>7657591388385.2402</v>
      </c>
      <c r="ATQ54" s="762">
        <f t="shared" si="603"/>
        <v>7925607086978.7227</v>
      </c>
      <c r="ATS54" s="762">
        <f t="shared" si="604"/>
        <v>8203003335022.9775</v>
      </c>
      <c r="ATU54" s="762">
        <f t="shared" si="605"/>
        <v>8490108451748.7813</v>
      </c>
      <c r="ATW54" s="762">
        <f t="shared" si="606"/>
        <v>8787262247559.9883</v>
      </c>
      <c r="ATY54" s="762">
        <f t="shared" si="607"/>
        <v>9094816426224.5879</v>
      </c>
      <c r="AUA54" s="762">
        <f t="shared" si="608"/>
        <v>9413135001142.4473</v>
      </c>
      <c r="AUC54" s="762">
        <f t="shared" si="609"/>
        <v>9742594726182.4316</v>
      </c>
      <c r="AUE54" s="762">
        <f t="shared" si="610"/>
        <v>10083585541598.816</v>
      </c>
      <c r="AUG54" s="762">
        <f t="shared" si="611"/>
        <v>10436511035554.773</v>
      </c>
      <c r="AUI54" s="762">
        <f t="shared" si="612"/>
        <v>10801788921799.189</v>
      </c>
      <c r="AUK54" s="762">
        <f t="shared" si="613"/>
        <v>11179851534062.16</v>
      </c>
      <c r="AUM54" s="762">
        <f t="shared" si="614"/>
        <v>11571146337754.334</v>
      </c>
      <c r="AUO54" s="762">
        <f t="shared" si="615"/>
        <v>11976136459575.734</v>
      </c>
      <c r="AUQ54" s="762">
        <f t="shared" si="616"/>
        <v>12395301235660.885</v>
      </c>
      <c r="AUS54" s="762">
        <f t="shared" si="617"/>
        <v>12829136778909.016</v>
      </c>
      <c r="AUU54" s="762">
        <f t="shared" si="618"/>
        <v>13278156566170.83</v>
      </c>
      <c r="AUW54" s="762">
        <f t="shared" si="619"/>
        <v>13742892045986.809</v>
      </c>
      <c r="AUY54" s="762">
        <f t="shared" si="620"/>
        <v>14223893267596.346</v>
      </c>
      <c r="AVA54" s="762">
        <f t="shared" si="621"/>
        <v>14721729531962.217</v>
      </c>
      <c r="AVC54" s="762">
        <f t="shared" si="622"/>
        <v>15236990065580.893</v>
      </c>
      <c r="AVE54" s="762">
        <f t="shared" si="623"/>
        <v>15770284717876.223</v>
      </c>
      <c r="AVG54" s="762">
        <f t="shared" si="624"/>
        <v>16322244683001.889</v>
      </c>
      <c r="AVI54" s="762">
        <f t="shared" si="625"/>
        <v>16893523246906.953</v>
      </c>
      <c r="AVK54" s="762">
        <f t="shared" si="626"/>
        <v>17484796560548.695</v>
      </c>
      <c r="AVM54" s="762">
        <f t="shared" si="627"/>
        <v>18096764440167.898</v>
      </c>
      <c r="AVO54" s="762">
        <f t="shared" si="628"/>
        <v>18730151195573.773</v>
      </c>
      <c r="AVQ54" s="762">
        <f t="shared" si="629"/>
        <v>19385706487418.855</v>
      </c>
      <c r="AVS54" s="762">
        <f t="shared" si="630"/>
        <v>20064206214478.516</v>
      </c>
      <c r="AVU54" s="762">
        <f t="shared" si="631"/>
        <v>20766453431985.262</v>
      </c>
      <c r="AVW54" s="762">
        <f t="shared" si="632"/>
        <v>21493279302104.746</v>
      </c>
      <c r="AVY54" s="762">
        <f t="shared" si="633"/>
        <v>22245544077678.41</v>
      </c>
      <c r="AWA54" s="762">
        <f t="shared" si="634"/>
        <v>23024138120397.152</v>
      </c>
      <c r="AWC54" s="762">
        <f t="shared" si="635"/>
        <v>23829982954611.051</v>
      </c>
      <c r="AWE54" s="762">
        <f t="shared" si="636"/>
        <v>24664032358022.438</v>
      </c>
      <c r="AWG54" s="762">
        <f t="shared" si="637"/>
        <v>25527273490553.223</v>
      </c>
      <c r="AWI54" s="762">
        <f t="shared" si="638"/>
        <v>26420728062722.582</v>
      </c>
      <c r="AWK54" s="762">
        <f t="shared" si="639"/>
        <v>27345453544917.871</v>
      </c>
      <c r="AWM54" s="762">
        <f t="shared" si="640"/>
        <v>28302544418989.996</v>
      </c>
      <c r="AWO54" s="762">
        <f t="shared" si="641"/>
        <v>29293133473654.645</v>
      </c>
      <c r="AWQ54" s="762">
        <f t="shared" si="642"/>
        <v>30318393145232.555</v>
      </c>
      <c r="AWS54" s="762">
        <f t="shared" si="643"/>
        <v>31379536905315.691</v>
      </c>
      <c r="AWU54" s="762">
        <f t="shared" si="644"/>
        <v>32477820697001.738</v>
      </c>
      <c r="AWW54" s="762">
        <f t="shared" si="645"/>
        <v>33614544421396.797</v>
      </c>
      <c r="AWY54" s="762">
        <f t="shared" si="646"/>
        <v>34791053476145.684</v>
      </c>
      <c r="AXA54" s="762">
        <f t="shared" si="647"/>
        <v>36008740347810.781</v>
      </c>
      <c r="AXC54" s="762">
        <f t="shared" si="648"/>
        <v>37269046259984.156</v>
      </c>
      <c r="AXE54" s="762">
        <f t="shared" si="649"/>
        <v>38573462879083.602</v>
      </c>
      <c r="AXG54" s="762">
        <f t="shared" si="650"/>
        <v>39923534079851.523</v>
      </c>
      <c r="AXI54" s="762">
        <f t="shared" si="651"/>
        <v>41320857772646.32</v>
      </c>
      <c r="AXK54" s="762">
        <f t="shared" si="652"/>
        <v>42767087794688.938</v>
      </c>
      <c r="AXM54" s="762">
        <f t="shared" si="653"/>
        <v>44263935867503.047</v>
      </c>
      <c r="AXO54" s="762">
        <f t="shared" si="654"/>
        <v>45813173622865.648</v>
      </c>
      <c r="AXQ54" s="762">
        <f t="shared" si="655"/>
        <v>47416634699665.945</v>
      </c>
      <c r="AXS54" s="762">
        <f t="shared" si="656"/>
        <v>49076216914154.25</v>
      </c>
      <c r="AXU54" s="762">
        <f t="shared" si="657"/>
        <v>50793884506149.648</v>
      </c>
      <c r="AXW54" s="762">
        <f t="shared" si="658"/>
        <v>52571670463864.883</v>
      </c>
      <c r="AXY54" s="762">
        <f t="shared" si="659"/>
        <v>54411678930100.148</v>
      </c>
      <c r="AYA54" s="762">
        <f t="shared" si="660"/>
        <v>56316087692653.648</v>
      </c>
      <c r="AYC54" s="762">
        <f t="shared" si="661"/>
        <v>58287150761896.523</v>
      </c>
      <c r="AYE54" s="762">
        <f t="shared" si="662"/>
        <v>60327201038562.898</v>
      </c>
      <c r="AYG54" s="762">
        <f t="shared" si="663"/>
        <v>62438653074912.594</v>
      </c>
      <c r="AYI54" s="762">
        <f t="shared" si="664"/>
        <v>64624005932534.531</v>
      </c>
      <c r="AYK54" s="762">
        <f t="shared" si="665"/>
        <v>66885846140173.234</v>
      </c>
      <c r="AYM54" s="762">
        <f t="shared" si="666"/>
        <v>69226850755079.289</v>
      </c>
      <c r="AYO54" s="762">
        <f t="shared" si="667"/>
        <v>71649790531507.063</v>
      </c>
      <c r="AYQ54" s="762">
        <f t="shared" si="668"/>
        <v>74157533200109.797</v>
      </c>
      <c r="AYS54" s="762">
        <f t="shared" si="669"/>
        <v>76753046862113.641</v>
      </c>
      <c r="AYU54" s="762">
        <f t="shared" si="670"/>
        <v>79439403502287.609</v>
      </c>
      <c r="AYW54" s="762">
        <f t="shared" si="671"/>
        <v>82219782624867.672</v>
      </c>
      <c r="AYY54" s="762">
        <f t="shared" si="672"/>
        <v>85097475016738.031</v>
      </c>
      <c r="AZA54" s="762">
        <f t="shared" si="673"/>
        <v>88075886642323.859</v>
      </c>
      <c r="AZC54" s="762">
        <f t="shared" si="674"/>
        <v>91158542674805.188</v>
      </c>
      <c r="AZE54" s="762">
        <f t="shared" si="675"/>
        <v>94349091668423.359</v>
      </c>
      <c r="AZG54" s="762">
        <f t="shared" si="676"/>
        <v>97651309876818.172</v>
      </c>
      <c r="AZI54" s="762">
        <f t="shared" si="677"/>
        <v>101069105722506.8</v>
      </c>
      <c r="AZK54" s="762">
        <f t="shared" si="678"/>
        <v>104606524422794.53</v>
      </c>
      <c r="AZM54" s="762">
        <f t="shared" si="679"/>
        <v>108267752777592.33</v>
      </c>
      <c r="AZO54" s="762">
        <f t="shared" si="680"/>
        <v>112057124124808.05</v>
      </c>
      <c r="AZQ54" s="762">
        <f t="shared" si="681"/>
        <v>115979123469176.31</v>
      </c>
      <c r="AZS54" s="762">
        <f t="shared" si="682"/>
        <v>120038392790597.47</v>
      </c>
      <c r="AZU54" s="762">
        <f t="shared" si="683"/>
        <v>124239736538268.38</v>
      </c>
      <c r="AZW54" s="762">
        <f t="shared" si="684"/>
        <v>128588127317107.77</v>
      </c>
      <c r="AZY54" s="762">
        <f t="shared" si="685"/>
        <v>133088711773206.53</v>
      </c>
      <c r="BAA54" s="762">
        <f t="shared" si="686"/>
        <v>137746816685268.75</v>
      </c>
      <c r="BAC54" s="762">
        <f t="shared" si="687"/>
        <v>142567955269253.16</v>
      </c>
      <c r="BAE54" s="762">
        <f t="shared" si="688"/>
        <v>147557833703677</v>
      </c>
      <c r="BAG54" s="762">
        <f t="shared" si="689"/>
        <v>152722357883305.69</v>
      </c>
      <c r="BAI54" s="762">
        <f t="shared" si="690"/>
        <v>158067640409221.38</v>
      </c>
      <c r="BAK54" s="762">
        <f t="shared" si="691"/>
        <v>163600007823544.13</v>
      </c>
      <c r="BAM54" s="762">
        <f t="shared" si="692"/>
        <v>169326008097368.16</v>
      </c>
      <c r="BAO54" s="762">
        <f t="shared" si="693"/>
        <v>175252418380776.03</v>
      </c>
      <c r="BAQ54" s="762">
        <f t="shared" si="694"/>
        <v>181386253024103.19</v>
      </c>
      <c r="BAS54" s="762">
        <f t="shared" si="695"/>
        <v>187734771879946.78</v>
      </c>
      <c r="BAU54" s="762">
        <f t="shared" si="696"/>
        <v>194305488895744.91</v>
      </c>
      <c r="BAW54" s="762">
        <f t="shared" si="697"/>
        <v>201106181007095.97</v>
      </c>
      <c r="BAY54" s="762">
        <f t="shared" si="698"/>
        <v>208144897342344.31</v>
      </c>
      <c r="BBA54" s="762">
        <f t="shared" si="699"/>
        <v>215429968749326.34</v>
      </c>
      <c r="BBC54" s="762">
        <f t="shared" si="700"/>
        <v>222970017655552.75</v>
      </c>
      <c r="BBE54" s="762">
        <f t="shared" si="701"/>
        <v>230773968273497.09</v>
      </c>
      <c r="BBG54" s="762">
        <f t="shared" si="702"/>
        <v>238851057163069.47</v>
      </c>
      <c r="BBI54" s="762">
        <f t="shared" si="703"/>
        <v>247210844163776.88</v>
      </c>
      <c r="BBK54" s="762">
        <f t="shared" si="704"/>
        <v>255863223709509.03</v>
      </c>
      <c r="BBM54" s="762">
        <f t="shared" si="705"/>
        <v>264818436539341.81</v>
      </c>
      <c r="BBO54" s="762">
        <f t="shared" si="706"/>
        <v>274087081818218.75</v>
      </c>
      <c r="BBQ54" s="762">
        <f t="shared" si="707"/>
        <v>283680129681856.38</v>
      </c>
      <c r="BBS54" s="762">
        <f t="shared" si="708"/>
        <v>293608934220721.31</v>
      </c>
      <c r="BBU54" s="762">
        <f t="shared" si="709"/>
        <v>303885246918446.56</v>
      </c>
      <c r="BBW54" s="762">
        <f t="shared" si="710"/>
        <v>314521230560592.19</v>
      </c>
      <c r="BBY54" s="762">
        <f t="shared" si="711"/>
        <v>325529473630212.88</v>
      </c>
      <c r="BCA54" s="762">
        <f t="shared" si="712"/>
        <v>336923005207270.31</v>
      </c>
      <c r="BCC54" s="762">
        <f t="shared" si="713"/>
        <v>348715310389524.75</v>
      </c>
      <c r="BCE54" s="762">
        <f t="shared" si="714"/>
        <v>360920346253158.06</v>
      </c>
      <c r="BCG54" s="762">
        <f t="shared" si="715"/>
        <v>373552558372018.56</v>
      </c>
      <c r="BCI54" s="762">
        <f t="shared" si="716"/>
        <v>386626897915039.19</v>
      </c>
      <c r="BCK54" s="762">
        <f t="shared" si="717"/>
        <v>400158839342065.5</v>
      </c>
      <c r="BCM54" s="762">
        <f t="shared" si="718"/>
        <v>414164398719037.75</v>
      </c>
      <c r="BCO54" s="762">
        <f t="shared" si="719"/>
        <v>428660152674204.06</v>
      </c>
      <c r="BCQ54" s="762">
        <f t="shared" si="720"/>
        <v>443663258017801.19</v>
      </c>
      <c r="BCS54" s="762">
        <f t="shared" si="721"/>
        <v>459191472048424.19</v>
      </c>
      <c r="BCU54" s="762">
        <f t="shared" si="722"/>
        <v>475263173570119</v>
      </c>
      <c r="BCW54" s="762">
        <f t="shared" si="723"/>
        <v>491897384645073.13</v>
      </c>
      <c r="BCY54" s="762">
        <f t="shared" si="724"/>
        <v>509113793107650.63</v>
      </c>
      <c r="BDA54" s="762">
        <f t="shared" si="725"/>
        <v>526932775866418.38</v>
      </c>
      <c r="BDC54" s="762">
        <f t="shared" si="726"/>
        <v>545375423021743</v>
      </c>
      <c r="BDE54" s="762">
        <f t="shared" si="727"/>
        <v>564463562827504</v>
      </c>
      <c r="BDG54" s="762">
        <f t="shared" si="728"/>
        <v>584219787526466.63</v>
      </c>
      <c r="BDI54" s="762">
        <f t="shared" si="729"/>
        <v>604667480089892.88</v>
      </c>
      <c r="BDK54" s="762">
        <f t="shared" si="730"/>
        <v>625830841893039.13</v>
      </c>
      <c r="BDM54" s="762">
        <f t="shared" si="731"/>
        <v>647734921359295.5</v>
      </c>
      <c r="BDO54" s="762">
        <f t="shared" si="732"/>
        <v>670405643606870.75</v>
      </c>
      <c r="BDQ54" s="762">
        <f t="shared" si="733"/>
        <v>693869841133111.13</v>
      </c>
      <c r="BDS54" s="762">
        <f t="shared" si="734"/>
        <v>718155285572770</v>
      </c>
      <c r="BDU54" s="762">
        <f t="shared" si="735"/>
        <v>743290720567816.88</v>
      </c>
      <c r="BDW54" s="762">
        <f t="shared" si="736"/>
        <v>769305895787690.38</v>
      </c>
      <c r="BDY54" s="762">
        <f t="shared" si="737"/>
        <v>796231602140259.5</v>
      </c>
      <c r="BEA54" s="762">
        <f t="shared" si="738"/>
        <v>824099708215168.5</v>
      </c>
      <c r="BEC54" s="762">
        <f t="shared" si="739"/>
        <v>852943198002699.38</v>
      </c>
      <c r="BEE54" s="762">
        <f t="shared" si="740"/>
        <v>882796209932793.75</v>
      </c>
      <c r="BEG54" s="762">
        <f t="shared" si="741"/>
        <v>913694077280441.5</v>
      </c>
      <c r="BEI54" s="762">
        <f t="shared" si="742"/>
        <v>945673369985256.88</v>
      </c>
      <c r="BEK54" s="762">
        <f t="shared" si="743"/>
        <v>978771937934740.75</v>
      </c>
      <c r="BEM54" s="762">
        <f t="shared" si="744"/>
        <v>1013028955762456.6</v>
      </c>
      <c r="BEO54" s="762">
        <f t="shared" si="745"/>
        <v>1048484969214142.5</v>
      </c>
      <c r="BEQ54" s="762">
        <f t="shared" si="746"/>
        <v>1085181943136637.4</v>
      </c>
      <c r="BES54" s="762">
        <f t="shared" si="747"/>
        <v>1123163311146419.6</v>
      </c>
      <c r="BEU54" s="762">
        <f t="shared" si="748"/>
        <v>1162474027036544.3</v>
      </c>
      <c r="BEW54" s="762">
        <f t="shared" si="749"/>
        <v>1203160617982823.3</v>
      </c>
      <c r="BEY54" s="762">
        <f t="shared" si="750"/>
        <v>1245271239612222</v>
      </c>
      <c r="BFA54" s="762">
        <f t="shared" si="751"/>
        <v>1288855732998649.8</v>
      </c>
      <c r="BFC54" s="762">
        <f t="shared" si="752"/>
        <v>1333965683653602.5</v>
      </c>
      <c r="BFE54" s="762">
        <f t="shared" si="753"/>
        <v>1380654482581478.5</v>
      </c>
      <c r="BFG54" s="762">
        <f t="shared" si="754"/>
        <v>1428977389471830.3</v>
      </c>
      <c r="BFI54" s="762">
        <f t="shared" si="755"/>
        <v>1478991598103344.3</v>
      </c>
      <c r="BFK54" s="762">
        <f t="shared" si="756"/>
        <v>1530756304036961.3</v>
      </c>
      <c r="BFM54" s="762">
        <f t="shared" si="757"/>
        <v>1584332774678254.8</v>
      </c>
      <c r="BFO54" s="762">
        <f t="shared" si="758"/>
        <v>1639784421791993.5</v>
      </c>
      <c r="BFQ54" s="762">
        <f t="shared" si="759"/>
        <v>1697176876554713.3</v>
      </c>
      <c r="BFS54" s="762">
        <f t="shared" si="760"/>
        <v>1756578067234128</v>
      </c>
      <c r="BFU54" s="762">
        <f t="shared" si="761"/>
        <v>1818058299587322.3</v>
      </c>
      <c r="BFW54" s="762">
        <f t="shared" si="762"/>
        <v>1881690340072878.5</v>
      </c>
      <c r="BFY54" s="762">
        <f t="shared" si="763"/>
        <v>1947549501975429</v>
      </c>
      <c r="BGA54" s="762">
        <f t="shared" si="764"/>
        <v>2015713734544568.8</v>
      </c>
      <c r="BGC54" s="762">
        <f t="shared" si="765"/>
        <v>2086263715253628.5</v>
      </c>
      <c r="BGE54" s="762">
        <f t="shared" si="766"/>
        <v>2159282945287505.3</v>
      </c>
      <c r="BGG54" s="762">
        <f t="shared" si="767"/>
        <v>2234857848372567.8</v>
      </c>
      <c r="BGI54" s="762">
        <f t="shared" si="768"/>
        <v>2313077873065607.5</v>
      </c>
      <c r="BGK54" s="762">
        <f t="shared" si="769"/>
        <v>2394035598622903.5</v>
      </c>
      <c r="BGM54" s="762">
        <f t="shared" si="770"/>
        <v>2477826844574705</v>
      </c>
      <c r="BGO54" s="762">
        <f t="shared" si="771"/>
        <v>2564550784134819.5</v>
      </c>
      <c r="BGQ54" s="762">
        <f t="shared" si="772"/>
        <v>2654310061579538</v>
      </c>
      <c r="BGS54" s="762">
        <f t="shared" si="773"/>
        <v>2747210913734821.5</v>
      </c>
      <c r="BGU54" s="762">
        <f t="shared" si="774"/>
        <v>2843363295715540</v>
      </c>
      <c r="BGW54" s="762">
        <f t="shared" si="775"/>
        <v>2942881011065583.5</v>
      </c>
      <c r="BGY54" s="762">
        <f t="shared" si="776"/>
        <v>3045881846452878.5</v>
      </c>
      <c r="BHA54" s="762">
        <f t="shared" si="777"/>
        <v>3152487711078729</v>
      </c>
      <c r="BHC54" s="762">
        <f t="shared" si="778"/>
        <v>3262824780966484.5</v>
      </c>
      <c r="BHE54" s="762">
        <f t="shared" si="779"/>
        <v>3377023648300311</v>
      </c>
      <c r="BHG54" s="762">
        <f t="shared" si="780"/>
        <v>3495219475990821.5</v>
      </c>
      <c r="BHI54" s="762">
        <f t="shared" si="781"/>
        <v>3617552157650500</v>
      </c>
      <c r="BHK54" s="762">
        <f t="shared" si="782"/>
        <v>3744166483168267</v>
      </c>
      <c r="BHM54" s="762">
        <f t="shared" si="783"/>
        <v>3875212310079156</v>
      </c>
      <c r="BHO54" s="762">
        <f t="shared" si="784"/>
        <v>4010844740931926</v>
      </c>
      <c r="BHQ54" s="762">
        <f t="shared" si="785"/>
        <v>4151224306864543</v>
      </c>
      <c r="BHS54" s="762">
        <f t="shared" si="786"/>
        <v>4296517157604801.5</v>
      </c>
      <c r="BHU54" s="762">
        <f t="shared" si="787"/>
        <v>4446895258120969</v>
      </c>
      <c r="BHW54" s="762">
        <f t="shared" si="788"/>
        <v>4602536592155203</v>
      </c>
      <c r="BHY54" s="762">
        <f t="shared" si="789"/>
        <v>4763625372880635</v>
      </c>
      <c r="BIA54" s="762">
        <f t="shared" si="790"/>
        <v>4930352260931457</v>
      </c>
      <c r="BIC54" s="762">
        <f t="shared" si="791"/>
        <v>5102914590064058</v>
      </c>
      <c r="BIE54" s="762">
        <f t="shared" si="792"/>
        <v>5281516600716300</v>
      </c>
      <c r="BIG54" s="762">
        <f t="shared" si="793"/>
        <v>5466369681741370</v>
      </c>
      <c r="BII54" s="762">
        <f t="shared" si="794"/>
        <v>5657692620602318</v>
      </c>
      <c r="BIK54" s="762">
        <f t="shared" si="795"/>
        <v>5855711862323399</v>
      </c>
      <c r="BIM54" s="762">
        <f t="shared" si="796"/>
        <v>6060661777504717</v>
      </c>
      <c r="BIO54" s="762">
        <f t="shared" si="797"/>
        <v>6272784939717382</v>
      </c>
      <c r="BIQ54" s="762">
        <f t="shared" si="798"/>
        <v>6492332412607490</v>
      </c>
      <c r="BIS54" s="762">
        <f t="shared" si="799"/>
        <v>6719564047048752</v>
      </c>
      <c r="BIU54" s="762">
        <f t="shared" si="800"/>
        <v>6954748788695458</v>
      </c>
      <c r="BIW54" s="762">
        <f t="shared" si="801"/>
        <v>7198164996299798</v>
      </c>
      <c r="BIY54" s="762">
        <f t="shared" si="802"/>
        <v>7450100771170290</v>
      </c>
      <c r="BJA54" s="762">
        <f t="shared" si="803"/>
        <v>7710854298161250</v>
      </c>
      <c r="BJC54" s="762">
        <f t="shared" si="804"/>
        <v>7980734198596893</v>
      </c>
      <c r="BJE54" s="762">
        <f t="shared" si="805"/>
        <v>8260059895547784</v>
      </c>
      <c r="BJG54" s="762">
        <f t="shared" si="806"/>
        <v>8549161991891956</v>
      </c>
      <c r="BJI54" s="762">
        <f t="shared" si="807"/>
        <v>8848382661608174</v>
      </c>
      <c r="BJK54" s="762">
        <f t="shared" si="808"/>
        <v>9158076054764460</v>
      </c>
      <c r="BJM54" s="762">
        <f t="shared" si="809"/>
        <v>9478608716681216</v>
      </c>
      <c r="BJO54" s="762">
        <f t="shared" si="810"/>
        <v>9810360021765058</v>
      </c>
      <c r="BJQ54" s="762">
        <f t="shared" si="811"/>
        <v>1.0153722622526834E+16</v>
      </c>
      <c r="BJS54" s="762">
        <f t="shared" si="812"/>
        <v>1.0509102914315272E+16</v>
      </c>
      <c r="BJU54" s="762">
        <f t="shared" si="813"/>
        <v>1.0876921516316306E+16</v>
      </c>
      <c r="BJW54" s="762">
        <f t="shared" si="814"/>
        <v>1.1257613769387376E+16</v>
      </c>
      <c r="BJY54" s="762">
        <f t="shared" si="815"/>
        <v>1.1651630251315934E+16</v>
      </c>
      <c r="BKA54" s="762">
        <f t="shared" si="816"/>
        <v>1.205943731011199E+16</v>
      </c>
      <c r="BKC54" s="762">
        <f t="shared" si="817"/>
        <v>1.2481517615965908E+16</v>
      </c>
      <c r="BKE54" s="762">
        <f t="shared" si="818"/>
        <v>1.2918370732524714E+16</v>
      </c>
      <c r="BKG54" s="762">
        <f t="shared" si="819"/>
        <v>1.3370513708163078E+16</v>
      </c>
      <c r="BKI54" s="762">
        <f t="shared" si="820"/>
        <v>1.3838481687948784E+16</v>
      </c>
      <c r="BKK54" s="762">
        <f t="shared" si="821"/>
        <v>1.432282854702699E+16</v>
      </c>
      <c r="BKM54" s="762">
        <f t="shared" si="822"/>
        <v>1.4824127546172934E+16</v>
      </c>
      <c r="BKO54" s="762">
        <f t="shared" si="823"/>
        <v>1.5342972010288986E+16</v>
      </c>
      <c r="BKQ54" s="762">
        <f t="shared" si="824"/>
        <v>1.58799760306491E+16</v>
      </c>
      <c r="BKS54" s="762">
        <f t="shared" si="825"/>
        <v>1.6435775191721818E+16</v>
      </c>
      <c r="BKU54" s="762">
        <f t="shared" si="826"/>
        <v>1.701102732343208E+16</v>
      </c>
      <c r="BKW54" s="762">
        <f t="shared" si="827"/>
        <v>1.7606413279752202E+16</v>
      </c>
      <c r="BKY54" s="762">
        <f t="shared" si="828"/>
        <v>1.8222637744543528E+16</v>
      </c>
      <c r="BLA54" s="762">
        <f t="shared" si="829"/>
        <v>1.8860430065602552E+16</v>
      </c>
      <c r="BLC54" s="762">
        <f t="shared" si="830"/>
        <v>1.952054511789864E+16</v>
      </c>
      <c r="BLE54" s="762">
        <f t="shared" si="831"/>
        <v>2.0203764197025092E+16</v>
      </c>
      <c r="BLG54" s="762">
        <f t="shared" si="832"/>
        <v>2.0910895943920968E+16</v>
      </c>
      <c r="BLI54" s="762">
        <f t="shared" si="833"/>
        <v>2.16427773019582E+16</v>
      </c>
      <c r="BLK54" s="762">
        <f t="shared" si="834"/>
        <v>2.2400274507526736E+16</v>
      </c>
      <c r="BLM54" s="762">
        <f t="shared" si="835"/>
        <v>2.3184284115290168E+16</v>
      </c>
      <c r="BLO54" s="762">
        <f t="shared" si="836"/>
        <v>2.3995734059325324E+16</v>
      </c>
      <c r="BLQ54" s="762">
        <f t="shared" si="837"/>
        <v>2.4835584751401708E+16</v>
      </c>
      <c r="BLS54" s="762">
        <f t="shared" si="838"/>
        <v>2.5704830217700764E+16</v>
      </c>
      <c r="BLU54" s="762">
        <f t="shared" si="839"/>
        <v>2.6604499275320288E+16</v>
      </c>
      <c r="BLW54" s="762">
        <f t="shared" si="840"/>
        <v>2.7535656749956496E+16</v>
      </c>
      <c r="BLY54" s="762">
        <f t="shared" si="841"/>
        <v>2.8499404736204972E+16</v>
      </c>
      <c r="BMA54" s="762">
        <f t="shared" si="842"/>
        <v>2.9496883901972144E+16</v>
      </c>
      <c r="BMC54" s="762">
        <f t="shared" si="843"/>
        <v>3.0529274838541168E+16</v>
      </c>
      <c r="BME54" s="762">
        <f t="shared" si="844"/>
        <v>3.1597799457890108E+16</v>
      </c>
      <c r="BMG54" s="762">
        <f t="shared" si="845"/>
        <v>3.270372243891626E+16</v>
      </c>
      <c r="BMI54" s="762">
        <f t="shared" si="846"/>
        <v>3.3848352724278328E+16</v>
      </c>
      <c r="BMK54" s="762">
        <f t="shared" si="847"/>
        <v>3.5033045069628068E+16</v>
      </c>
      <c r="BMM54" s="762">
        <f t="shared" si="848"/>
        <v>3.6259201647065048E+16</v>
      </c>
      <c r="BMO54" s="762">
        <f t="shared" si="849"/>
        <v>3.752827370471232E+16</v>
      </c>
      <c r="BMQ54" s="762">
        <f t="shared" si="850"/>
        <v>3.8841763284377248E+16</v>
      </c>
      <c r="BMS54" s="762">
        <f t="shared" si="851"/>
        <v>4.0201224999330448E+16</v>
      </c>
      <c r="BMU54" s="762">
        <f t="shared" si="852"/>
        <v>4.1608267874307008E+16</v>
      </c>
      <c r="BMW54" s="762">
        <f t="shared" si="853"/>
        <v>4.3064557249907752E+16</v>
      </c>
      <c r="BMY54" s="762">
        <f t="shared" si="854"/>
        <v>4.457181675365452E+16</v>
      </c>
      <c r="BNA54" s="762">
        <f t="shared" si="855"/>
        <v>4.6131830340032424E+16</v>
      </c>
      <c r="BNC54" s="762">
        <f t="shared" si="856"/>
        <v>4.7746444401933552E+16</v>
      </c>
      <c r="BNE54" s="762">
        <f t="shared" si="857"/>
        <v>4.9417569956001224E+16</v>
      </c>
      <c r="BNG54" s="762">
        <f t="shared" si="858"/>
        <v>5.1147184904461264E+16</v>
      </c>
      <c r="BNI54" s="762">
        <f t="shared" si="859"/>
        <v>5.2937336376117408E+16</v>
      </c>
      <c r="BNK54" s="762">
        <f t="shared" si="860"/>
        <v>5.4790143149281512E+16</v>
      </c>
      <c r="BNM54" s="762">
        <f t="shared" si="861"/>
        <v>5.670779815950636E+16</v>
      </c>
      <c r="BNO54" s="762">
        <f t="shared" si="862"/>
        <v>5.869257109508908E+16</v>
      </c>
      <c r="BNQ54" s="762">
        <f t="shared" si="863"/>
        <v>6.0746811083417192E+16</v>
      </c>
      <c r="BNS54" s="762">
        <f t="shared" si="864"/>
        <v>6.2872949471336792E+16</v>
      </c>
      <c r="BNU54" s="762">
        <f t="shared" si="865"/>
        <v>6.5073502702833576E+16</v>
      </c>
      <c r="BNW54" s="762">
        <f t="shared" si="866"/>
        <v>6.7351075297432744E+16</v>
      </c>
      <c r="BNY54" s="762">
        <f t="shared" si="867"/>
        <v>6.9708362932842888E+16</v>
      </c>
      <c r="BOA54" s="762">
        <f t="shared" si="868"/>
        <v>7.2148155635492384E+16</v>
      </c>
      <c r="BOC54" s="762">
        <f t="shared" si="869"/>
        <v>7.4673341082734608E+16</v>
      </c>
      <c r="BOE54" s="762">
        <f t="shared" si="870"/>
        <v>7.728690802063032E+16</v>
      </c>
      <c r="BOG54" s="762">
        <f t="shared" si="871"/>
        <v>7.9991949801352368E+16</v>
      </c>
      <c r="BOI54" s="762">
        <f t="shared" si="872"/>
        <v>8.2791668044399696E+16</v>
      </c>
      <c r="BOK54" s="762">
        <f t="shared" si="873"/>
        <v>8.568937642595368E+16</v>
      </c>
      <c r="BOM54" s="762">
        <f t="shared" si="874"/>
        <v>8.8688504600862048E+16</v>
      </c>
      <c r="BOO54" s="762">
        <f t="shared" si="875"/>
        <v>9.1792602261892208E+16</v>
      </c>
      <c r="BOQ54" s="762">
        <f t="shared" si="876"/>
        <v>9.5005343341058432E+16</v>
      </c>
      <c r="BOS54" s="762">
        <f t="shared" si="877"/>
        <v>9.8330530357995472E+16</v>
      </c>
      <c r="BOU54" s="762">
        <f t="shared" si="878"/>
        <v>1.0177209892052531E+17</v>
      </c>
      <c r="BOW54" s="762">
        <f t="shared" si="879"/>
        <v>1.053341223827437E+17</v>
      </c>
      <c r="BOY54" s="762">
        <f t="shared" si="880"/>
        <v>1.0902081666613971E+17</v>
      </c>
      <c r="BPA54" s="762">
        <f t="shared" si="881"/>
        <v>1.1283654524945459E+17</v>
      </c>
      <c r="BPC54" s="762">
        <f t="shared" si="882"/>
        <v>1.1678582433318549E+17</v>
      </c>
      <c r="BPE54" s="762">
        <f t="shared" si="883"/>
        <v>1.2087332818484698E+17</v>
      </c>
      <c r="BPG54" s="762">
        <f t="shared" si="884"/>
        <v>1.2510389467131661E+17</v>
      </c>
      <c r="BPI54" s="762">
        <f t="shared" si="885"/>
        <v>1.2948253098481267E+17</v>
      </c>
      <c r="BPK54" s="762">
        <f t="shared" si="886"/>
        <v>1.340144195692811E+17</v>
      </c>
      <c r="BPM54" s="762">
        <f t="shared" si="887"/>
        <v>1.3870492425420594E+17</v>
      </c>
      <c r="BPO54" s="762">
        <f t="shared" si="888"/>
        <v>1.4355959660310314E+17</v>
      </c>
      <c r="BPQ54" s="762">
        <f t="shared" si="889"/>
        <v>1.4858418248421174E+17</v>
      </c>
      <c r="BPS54" s="762">
        <f t="shared" si="890"/>
        <v>1.5378462887115914E+17</v>
      </c>
      <c r="BPU54" s="762">
        <f t="shared" si="891"/>
        <v>1.591670908816497E+17</v>
      </c>
      <c r="BPW54" s="762">
        <f t="shared" si="892"/>
        <v>1.6473793906250742E+17</v>
      </c>
      <c r="BPY54" s="762">
        <f t="shared" si="893"/>
        <v>1.7050376692969517E+17</v>
      </c>
      <c r="BQA54" s="762">
        <f t="shared" si="894"/>
        <v>1.764713987722345E+17</v>
      </c>
      <c r="BQC54" s="762">
        <f t="shared" si="895"/>
        <v>1.8264789772926269E+17</v>
      </c>
      <c r="BQE54" s="762">
        <f t="shared" si="896"/>
        <v>1.8904057414978688E+17</v>
      </c>
      <c r="BQG54" s="762">
        <f t="shared" si="897"/>
        <v>1.9565699424502941E+17</v>
      </c>
      <c r="BQI54" s="762">
        <f t="shared" si="898"/>
        <v>2.0250498904360541E+17</v>
      </c>
      <c r="BQK54" s="762">
        <f t="shared" si="899"/>
        <v>2.0959266366013158E+17</v>
      </c>
      <c r="BQM54" s="762">
        <f t="shared" si="900"/>
        <v>2.1692840688823616E+17</v>
      </c>
      <c r="BQO54" s="762">
        <f t="shared" si="901"/>
        <v>2.2452090112932442E+17</v>
      </c>
      <c r="BQQ54" s="762">
        <f t="shared" si="902"/>
        <v>2.3237913266885075E+17</v>
      </c>
      <c r="BQS54" s="762">
        <f t="shared" si="903"/>
        <v>2.4051240231226051E+17</v>
      </c>
      <c r="BQU54" s="762">
        <f t="shared" si="904"/>
        <v>2.489303363931896E+17</v>
      </c>
      <c r="BQW54" s="762">
        <f t="shared" si="905"/>
        <v>2.5764289816695123E+17</v>
      </c>
      <c r="BQY54" s="762">
        <f t="shared" si="906"/>
        <v>2.666603996027945E+17</v>
      </c>
      <c r="BRA54" s="762">
        <f t="shared" si="907"/>
        <v>2.7599351358889229E+17</v>
      </c>
      <c r="BRC54" s="762">
        <f t="shared" si="908"/>
        <v>2.8565328656450349E+17</v>
      </c>
      <c r="BRE54" s="762">
        <f t="shared" si="909"/>
        <v>2.9565115159426106E+17</v>
      </c>
      <c r="BRG54" s="762">
        <f t="shared" si="910"/>
        <v>3.0599894190006016E+17</v>
      </c>
      <c r="BRI54" s="762">
        <f t="shared" si="911"/>
        <v>3.1670890486656224E+17</v>
      </c>
      <c r="BRK54" s="762">
        <f t="shared" si="912"/>
        <v>3.277937165368919E+17</v>
      </c>
      <c r="BRM54" s="762">
        <f t="shared" si="913"/>
        <v>3.3926649661568307E+17</v>
      </c>
      <c r="BRO54" s="762">
        <f t="shared" si="914"/>
        <v>3.5114082399723194E+17</v>
      </c>
      <c r="BRQ54" s="762">
        <f t="shared" si="915"/>
        <v>3.6343075283713504E+17</v>
      </c>
      <c r="BRS54" s="762">
        <f t="shared" si="916"/>
        <v>3.7615082918643475E+17</v>
      </c>
      <c r="BRU54" s="762">
        <f t="shared" si="917"/>
        <v>3.8931610820795994E+17</v>
      </c>
      <c r="BRW54" s="762">
        <f t="shared" si="918"/>
        <v>4.0294217199523853E+17</v>
      </c>
      <c r="BRY54" s="762">
        <f t="shared" si="919"/>
        <v>4.1704514801507187E+17</v>
      </c>
      <c r="BSA54" s="762">
        <f t="shared" si="920"/>
        <v>4.3164172819559936E+17</v>
      </c>
      <c r="BSC54" s="762">
        <f t="shared" si="921"/>
        <v>4.4674918868244531E+17</v>
      </c>
      <c r="BSE54" s="762">
        <f t="shared" si="922"/>
        <v>4.6238541028633088E+17</v>
      </c>
      <c r="BSG54" s="762">
        <f t="shared" si="923"/>
        <v>4.7856889964635245E+17</v>
      </c>
      <c r="BSI54" s="762">
        <f t="shared" si="924"/>
        <v>4.9531881113397472E+17</v>
      </c>
      <c r="BSK54" s="762">
        <f t="shared" si="925"/>
        <v>5.1265496952366381E+17</v>
      </c>
      <c r="BSM54" s="762">
        <f t="shared" si="926"/>
        <v>5.30597893456992E+17</v>
      </c>
      <c r="BSO54" s="762">
        <f t="shared" si="927"/>
        <v>5.4916881972798669E+17</v>
      </c>
      <c r="BSQ54" s="762">
        <f t="shared" si="928"/>
        <v>5.6838972841846618E+17</v>
      </c>
      <c r="BSS54" s="762">
        <f t="shared" si="929"/>
        <v>5.8828336891311245E+17</v>
      </c>
      <c r="BSU54" s="762">
        <f t="shared" si="930"/>
        <v>6.0887328682507136E+17</v>
      </c>
      <c r="BSW54" s="762">
        <f t="shared" si="931"/>
        <v>6.301838518639488E+17</v>
      </c>
      <c r="BSY54" s="762">
        <f t="shared" si="932"/>
        <v>6.5224028667918694E+17</v>
      </c>
      <c r="BTA54" s="762">
        <f t="shared" si="933"/>
        <v>6.7506869671295846E+17</v>
      </c>
      <c r="BTC54" s="762">
        <f t="shared" si="934"/>
        <v>6.9869610109791194E+17</v>
      </c>
      <c r="BTE54" s="762">
        <f t="shared" si="935"/>
        <v>7.2315046463633882E+17</v>
      </c>
      <c r="BTG54" s="762">
        <f t="shared" si="936"/>
        <v>7.4846073089861056E+17</v>
      </c>
      <c r="BTI54" s="762">
        <f t="shared" si="937"/>
        <v>7.7465685648006182E+17</v>
      </c>
      <c r="BTK54" s="762">
        <f t="shared" si="938"/>
        <v>8.0176984645686387E+17</v>
      </c>
      <c r="BTM54" s="762">
        <f t="shared" si="939"/>
        <v>8.2983179108285402E+17</v>
      </c>
      <c r="BTO54" s="762">
        <f t="shared" si="940"/>
        <v>8.5887590377075379E+17</v>
      </c>
      <c r="BTQ54" s="762">
        <f t="shared" si="941"/>
        <v>8.8893656040273011E+17</v>
      </c>
      <c r="BTS54" s="762">
        <f t="shared" si="942"/>
        <v>9.200493400168256E+17</v>
      </c>
      <c r="BTU54" s="762">
        <f t="shared" si="943"/>
        <v>9.522510669174144E+17</v>
      </c>
      <c r="BTW54" s="762">
        <f t="shared" si="944"/>
        <v>9.8557985425952384E+17</v>
      </c>
      <c r="BTY54" s="762">
        <f t="shared" si="945"/>
        <v>1.0200751491586071E+18</v>
      </c>
      <c r="BUA54" s="762">
        <f t="shared" si="946"/>
        <v>1.0557777793791583E+18</v>
      </c>
      <c r="BUC54" s="762">
        <f t="shared" si="947"/>
        <v>1.0927300016574287E+18</v>
      </c>
      <c r="BUE54" s="762">
        <f t="shared" si="948"/>
        <v>1.1309755517154386E+18</v>
      </c>
      <c r="BUG54" s="762">
        <f t="shared" si="949"/>
        <v>1.1705596960254789E+18</v>
      </c>
      <c r="BUI54" s="762">
        <f t="shared" si="950"/>
        <v>1.2115292853863706E+18</v>
      </c>
      <c r="BUK54" s="762">
        <f t="shared" si="951"/>
        <v>1.2539328103748933E+18</v>
      </c>
      <c r="BUM54" s="762">
        <f t="shared" si="952"/>
        <v>1.2978204587380145E+18</v>
      </c>
      <c r="BUO54" s="762">
        <f t="shared" si="953"/>
        <v>1.343244174793845E+18</v>
      </c>
      <c r="BUQ54" s="762">
        <f t="shared" si="954"/>
        <v>1.3902577209116296E+18</v>
      </c>
      <c r="BUS54" s="762">
        <f t="shared" si="955"/>
        <v>1.4389167411435364E+18</v>
      </c>
      <c r="BUU54" s="762">
        <f t="shared" si="956"/>
        <v>1.4892788270835599E+18</v>
      </c>
      <c r="BUW54" s="762">
        <f t="shared" si="957"/>
        <v>1.5414035860314844E+18</v>
      </c>
      <c r="BUY54" s="762">
        <f t="shared" si="958"/>
        <v>1.5953527115425864E+18</v>
      </c>
      <c r="BVA54" s="762">
        <f t="shared" si="959"/>
        <v>1.6511900564465766E+18</v>
      </c>
      <c r="BVC54" s="762">
        <f t="shared" si="960"/>
        <v>1.7089817084222067E+18</v>
      </c>
      <c r="BVE54" s="762">
        <f t="shared" si="961"/>
        <v>1.7687960682169838E+18</v>
      </c>
      <c r="BVG54" s="762">
        <f t="shared" si="962"/>
        <v>1.830703930604578E+18</v>
      </c>
      <c r="BVI54" s="762">
        <f t="shared" si="963"/>
        <v>1.8947785681757381E+18</v>
      </c>
      <c r="BVK54" s="762">
        <f t="shared" si="964"/>
        <v>1.9610958180618888E+18</v>
      </c>
      <c r="BVM54" s="762">
        <f t="shared" si="965"/>
        <v>2.0297341716940547E+18</v>
      </c>
      <c r="BVO54" s="762">
        <f t="shared" si="966"/>
        <v>2.1007748677033464E+18</v>
      </c>
      <c r="BVQ54" s="762">
        <f t="shared" si="967"/>
        <v>2.1743019880729633E+18</v>
      </c>
      <c r="BVS54" s="762">
        <f t="shared" si="968"/>
        <v>2.2504025576555169E+18</v>
      </c>
      <c r="BVU54" s="762">
        <f t="shared" si="969"/>
        <v>2.32916664717346E+18</v>
      </c>
      <c r="BVW54" s="762">
        <f t="shared" si="970"/>
        <v>2.4106874798245309E+18</v>
      </c>
      <c r="BVY54" s="762">
        <f t="shared" si="971"/>
        <v>2.4950615416183895E+18</v>
      </c>
      <c r="BWA54" s="762">
        <f t="shared" si="972"/>
        <v>2.5823886955750328E+18</v>
      </c>
      <c r="BWC54" s="762">
        <f t="shared" si="973"/>
        <v>2.6727722999201587E+18</v>
      </c>
      <c r="BWE54" s="762">
        <f t="shared" si="974"/>
        <v>2.766319330417364E+18</v>
      </c>
      <c r="BWG54" s="762">
        <f t="shared" si="975"/>
        <v>2.8631405069819715E+18</v>
      </c>
      <c r="BWI54" s="762">
        <f t="shared" si="976"/>
        <v>2.9633504247263401E+18</v>
      </c>
      <c r="BWK54" s="762">
        <f t="shared" si="977"/>
        <v>3.0670676895917619E+18</v>
      </c>
      <c r="BWM54" s="762">
        <f t="shared" si="978"/>
        <v>3.1744150587274732E+18</v>
      </c>
      <c r="BWO54" s="762">
        <f t="shared" si="979"/>
        <v>3.2855195857829345E+18</v>
      </c>
      <c r="BWQ54" s="762">
        <f t="shared" si="980"/>
        <v>3.4005127712853371E+18</v>
      </c>
      <c r="BWS54" s="762">
        <f t="shared" si="981"/>
        <v>3.5195307182803236E+18</v>
      </c>
      <c r="BWU54" s="762">
        <f t="shared" si="982"/>
        <v>3.6427142934201344E+18</v>
      </c>
      <c r="BWW54" s="762">
        <f t="shared" si="983"/>
        <v>3.7702092936898386E+18</v>
      </c>
      <c r="BWY54" s="762">
        <f t="shared" si="984"/>
        <v>3.9021666189689825E+18</v>
      </c>
      <c r="BXA54" s="762">
        <f t="shared" si="985"/>
        <v>4.0387424506328965E+18</v>
      </c>
      <c r="BXC54" s="762">
        <f t="shared" si="986"/>
        <v>4.1800984364050478E+18</v>
      </c>
      <c r="BXE54" s="762">
        <f t="shared" si="987"/>
        <v>4.3264018816792243E+18</v>
      </c>
      <c r="BXG54" s="762">
        <f t="shared" si="988"/>
        <v>4.4778259475379968E+18</v>
      </c>
      <c r="BXI54" s="762">
        <f t="shared" si="989"/>
        <v>4.6345498557018266E+18</v>
      </c>
      <c r="BXK54" s="762">
        <f t="shared" si="990"/>
        <v>4.79675910065139E+18</v>
      </c>
      <c r="BXM54" s="762">
        <f t="shared" si="991"/>
        <v>4.964645669174188E+18</v>
      </c>
      <c r="BXO54" s="762">
        <f t="shared" si="992"/>
        <v>5.1384082675952845E+18</v>
      </c>
      <c r="BXQ54" s="762">
        <f t="shared" si="993"/>
        <v>5.3182525569611192E+18</v>
      </c>
      <c r="BXS54" s="762">
        <f t="shared" si="994"/>
        <v>5.5043913964547584E+18</v>
      </c>
      <c r="BXU54" s="762">
        <f t="shared" si="995"/>
        <v>5.6970450953306747E+18</v>
      </c>
      <c r="BXW54" s="762">
        <f t="shared" si="996"/>
        <v>5.8964416736672481E+18</v>
      </c>
      <c r="BXY54" s="762">
        <f t="shared" si="997"/>
        <v>6.1028171322456013E+18</v>
      </c>
      <c r="BYA54" s="762">
        <f t="shared" si="998"/>
        <v>6.3164157318741965E+18</v>
      </c>
      <c r="BYC54" s="762">
        <f t="shared" si="999"/>
        <v>6.5374902824897925E+18</v>
      </c>
      <c r="BYE54" s="762">
        <f t="shared" si="1000"/>
        <v>6.7663024423769344E+18</v>
      </c>
      <c r="BYG54" s="762">
        <f t="shared" si="1001"/>
        <v>7.0031230278601267E+18</v>
      </c>
      <c r="BYI54" s="762">
        <f t="shared" si="1002"/>
        <v>7.2482323338352302E+18</v>
      </c>
      <c r="BYK54" s="762">
        <f t="shared" si="1003"/>
        <v>7.5019204655194624E+18</v>
      </c>
      <c r="BYM54" s="762">
        <f t="shared" si="1004"/>
        <v>7.7644876818126428E+18</v>
      </c>
      <c r="BYO54" s="762">
        <f t="shared" si="1005"/>
        <v>8.0362447506760847E+18</v>
      </c>
      <c r="BYQ54" s="762">
        <f t="shared" si="1006"/>
        <v>8.3175133169497467E+18</v>
      </c>
      <c r="BYS54" s="762">
        <f t="shared" si="1007"/>
        <v>8.608626283042987E+18</v>
      </c>
      <c r="BYU54" s="762">
        <f t="shared" si="1008"/>
        <v>8.9099282029494907E+18</v>
      </c>
      <c r="BYW54" s="762">
        <f t="shared" si="1009"/>
        <v>9.2217756900527217E+18</v>
      </c>
      <c r="BYY54" s="762">
        <f t="shared" si="1010"/>
        <v>9.544537839204567E+18</v>
      </c>
      <c r="BZA54" s="762">
        <f t="shared" si="1011"/>
        <v>9.8785966635767255E+18</v>
      </c>
      <c r="BZC54" s="762">
        <f t="shared" si="1012"/>
        <v>1.022434754680191E+19</v>
      </c>
      <c r="BZE54" s="762">
        <f t="shared" si="1013"/>
        <v>1.0582199710939976E+19</v>
      </c>
      <c r="BZG54" s="762">
        <f t="shared" si="1014"/>
        <v>1.0952576700822874E+19</v>
      </c>
      <c r="BZI54" s="762">
        <f t="shared" si="1015"/>
        <v>1.1335916885351674E+19</v>
      </c>
      <c r="BZK54" s="762">
        <f t="shared" si="1016"/>
        <v>1.1732673976338981E+19</v>
      </c>
      <c r="BZM54" s="762">
        <f t="shared" si="1017"/>
        <v>1.2143317565510844E+19</v>
      </c>
      <c r="BZO54" s="762">
        <f t="shared" si="1018"/>
        <v>1.2568333680303722E+19</v>
      </c>
      <c r="BZQ54" s="762">
        <f t="shared" si="1019"/>
        <v>1.3008225359114353E+19</v>
      </c>
      <c r="BZS54" s="762">
        <f t="shared" si="1020"/>
        <v>1.3463513246683353E+19</v>
      </c>
      <c r="BZU54" s="762">
        <f t="shared" si="1021"/>
        <v>1.3934736210317269E+19</v>
      </c>
      <c r="BZW54" s="762">
        <f t="shared" si="1022"/>
        <v>1.4422451977678373E+19</v>
      </c>
      <c r="BZY54" s="762">
        <f t="shared" si="1023"/>
        <v>1.4927237796897114E+19</v>
      </c>
      <c r="CAA54" s="762">
        <f t="shared" si="1024"/>
        <v>1.5449691119788511E+19</v>
      </c>
      <c r="CAC54" s="762">
        <f t="shared" si="1025"/>
        <v>1.5990430308981109E+19</v>
      </c>
      <c r="CAE54" s="762">
        <f t="shared" si="1026"/>
        <v>1.6550095369795447E+19</v>
      </c>
      <c r="CAG54" s="762">
        <f t="shared" si="1027"/>
        <v>1.7129348707738286E+19</v>
      </c>
      <c r="CAI54" s="762">
        <f t="shared" si="1028"/>
        <v>1.7728875912509125E+19</v>
      </c>
      <c r="CAK54" s="762">
        <f t="shared" si="1029"/>
        <v>1.8349386569446943E+19</v>
      </c>
      <c r="CAM54" s="762">
        <f t="shared" si="1030"/>
        <v>1.8991615099377586E+19</v>
      </c>
      <c r="CAO54" s="762">
        <f t="shared" si="1031"/>
        <v>1.9656321627855798E+19</v>
      </c>
      <c r="CAQ54" s="762">
        <f t="shared" si="1032"/>
        <v>2.0344292884830749E+19</v>
      </c>
      <c r="CAS54" s="762">
        <f t="shared" si="1033"/>
        <v>2.1056343135799824E+19</v>
      </c>
      <c r="CAU54" s="762">
        <f t="shared" si="1034"/>
        <v>2.1793315145552818E+19</v>
      </c>
      <c r="CAW54" s="762">
        <f t="shared" si="1035"/>
        <v>2.2556081175647166E+19</v>
      </c>
      <c r="CAY54" s="762">
        <f t="shared" si="1036"/>
        <v>2.3345544016794817E+19</v>
      </c>
      <c r="CBA54" s="762">
        <f t="shared" si="1037"/>
        <v>2.4162638057382633E+19</v>
      </c>
      <c r="CBC54" s="762">
        <f t="shared" si="1038"/>
        <v>2.5008330389391024E+19</v>
      </c>
      <c r="CBE54" s="762">
        <f t="shared" si="1039"/>
        <v>2.5883621953019707E+19</v>
      </c>
      <c r="CBG54" s="762">
        <f t="shared" si="1040"/>
        <v>2.6789548721375396E+19</v>
      </c>
      <c r="CBI54" s="762">
        <f t="shared" si="1041"/>
        <v>2.7727182926623531E+19</v>
      </c>
      <c r="CBK54" s="762">
        <f t="shared" si="1042"/>
        <v>2.8697634329055351E+19</v>
      </c>
      <c r="CBM54" s="762">
        <f t="shared" si="1043"/>
        <v>2.9702051530572284E+19</v>
      </c>
      <c r="CBO54" s="762">
        <f t="shared" si="1044"/>
        <v>3.0741623334142312E+19</v>
      </c>
      <c r="CBQ54" s="762">
        <f t="shared" si="1045"/>
        <v>3.1817580150837289E+19</v>
      </c>
      <c r="CBS54" s="762">
        <f t="shared" si="1046"/>
        <v>3.2931195456116593E+19</v>
      </c>
      <c r="CBU54" s="762">
        <f t="shared" si="1047"/>
        <v>3.4083787297080672E+19</v>
      </c>
      <c r="CBW54" s="762">
        <f t="shared" si="1048"/>
        <v>3.5276719852478493E+19</v>
      </c>
      <c r="CBY54" s="762">
        <f t="shared" si="1049"/>
        <v>3.6511405047315239E+19</v>
      </c>
      <c r="CCA54" s="762">
        <f t="shared" si="1050"/>
        <v>3.7789304223971271E+19</v>
      </c>
      <c r="CCC54" s="762">
        <f t="shared" si="1051"/>
        <v>3.9111929871810265E+19</v>
      </c>
      <c r="CCE54" s="762">
        <f t="shared" si="1052"/>
        <v>4.0480847417323618E+19</v>
      </c>
      <c r="CCG54" s="762">
        <f t="shared" si="1053"/>
        <v>4.1897677076929946E+19</v>
      </c>
      <c r="CCI54" s="762">
        <f t="shared" si="1054"/>
        <v>4.3364095774622491E+19</v>
      </c>
      <c r="CCK54" s="762">
        <f t="shared" si="1055"/>
        <v>4.4881839126734275E+19</v>
      </c>
      <c r="CCM54" s="762">
        <f t="shared" si="1056"/>
        <v>4.6452703496169972E+19</v>
      </c>
      <c r="CCO54" s="762">
        <f t="shared" si="1057"/>
        <v>4.8078548118535913E+19</v>
      </c>
      <c r="CCQ54" s="762">
        <f t="shared" si="1058"/>
        <v>4.9761297302684664E+19</v>
      </c>
      <c r="CCS54" s="762">
        <f t="shared" si="1059"/>
        <v>5.1502942708278624E+19</v>
      </c>
      <c r="CCU54" s="762">
        <f t="shared" si="1060"/>
        <v>5.3305545703068369E+19</v>
      </c>
      <c r="CCW54" s="762">
        <f t="shared" si="1061"/>
        <v>5.5171239802675757E+19</v>
      </c>
      <c r="CCY54" s="762">
        <f t="shared" si="1062"/>
        <v>5.7102233195769405E+19</v>
      </c>
      <c r="CDA54" s="762">
        <f t="shared" si="1063"/>
        <v>5.910081135762133E+19</v>
      </c>
      <c r="CDC54" s="762">
        <f t="shared" si="1064"/>
        <v>6.1169339755138073E+19</v>
      </c>
      <c r="CDE54" s="762">
        <f t="shared" si="1065"/>
        <v>6.3310266646567903E+19</v>
      </c>
      <c r="CDG54" s="762">
        <f t="shared" si="1066"/>
        <v>6.5526125979197776E+19</v>
      </c>
      <c r="CDI54" s="762">
        <f t="shared" si="1067"/>
        <v>6.7819540388469694E+19</v>
      </c>
      <c r="CDK54" s="762">
        <f t="shared" si="1068"/>
        <v>7.0193224302066131E+19</v>
      </c>
      <c r="CDM54" s="762">
        <f t="shared" si="1069"/>
        <v>7.2649987152638444E+19</v>
      </c>
      <c r="CDO54" s="762">
        <f t="shared" si="1070"/>
        <v>7.5192736702980784E+19</v>
      </c>
      <c r="CDQ54" s="762">
        <f t="shared" si="1071"/>
        <v>7.7824482487585112E+19</v>
      </c>
      <c r="CDS54" s="762">
        <f t="shared" si="1072"/>
        <v>8.0548339374650589E+19</v>
      </c>
      <c r="CDU54" s="762">
        <f t="shared" si="1073"/>
        <v>8.3367531252763361E+19</v>
      </c>
      <c r="CDW54" s="762">
        <f t="shared" si="1074"/>
        <v>8.628539484661008E+19</v>
      </c>
      <c r="CDY54" s="762">
        <f t="shared" si="1075"/>
        <v>8.9305383666241421E+19</v>
      </c>
      <c r="CEA54" s="762">
        <f t="shared" si="1076"/>
        <v>9.2431072094559863E+19</v>
      </c>
      <c r="CEC54" s="762">
        <f t="shared" si="1077"/>
        <v>9.5666159617869447E+19</v>
      </c>
      <c r="CEE54" s="762">
        <f t="shared" si="1078"/>
        <v>9.9014475204494868E+19</v>
      </c>
      <c r="CEG54" s="762">
        <f t="shared" si="1079"/>
        <v>1.0247998183665218E+20</v>
      </c>
      <c r="CEI54" s="762">
        <f t="shared" si="1080"/>
        <v>1.0606678120093499E+20</v>
      </c>
      <c r="CEK54" s="762">
        <f t="shared" si="1081"/>
        <v>1.0977911854296772E+20</v>
      </c>
      <c r="CEM54" s="762">
        <f t="shared" si="1082"/>
        <v>1.1362138769197158E+20</v>
      </c>
      <c r="CEO54" s="762">
        <f t="shared" si="1083"/>
        <v>1.1759813626119057E+20</v>
      </c>
      <c r="CEQ54" s="762">
        <f t="shared" si="1084"/>
        <v>1.2171407103033223E+20</v>
      </c>
      <c r="CES54" s="762">
        <f t="shared" si="1085"/>
        <v>1.2597406351639385E+20</v>
      </c>
      <c r="CEU54" s="762">
        <f t="shared" si="1086"/>
        <v>1.3038315573946763E+20</v>
      </c>
      <c r="CEW54" s="762">
        <f t="shared" si="1087"/>
        <v>1.3494656619034899E+20</v>
      </c>
      <c r="CEY54" s="762">
        <f t="shared" si="1088"/>
        <v>1.3966969600701119E+20</v>
      </c>
      <c r="CFA54" s="762">
        <f t="shared" si="1089"/>
        <v>1.4455813536725657E+20</v>
      </c>
      <c r="CFC54" s="762">
        <f t="shared" si="1090"/>
        <v>1.4961767010511054E+20</v>
      </c>
      <c r="CFE54" s="762">
        <f t="shared" si="1091"/>
        <v>1.5485428855878939E+20</v>
      </c>
      <c r="CFG54" s="762">
        <f t="shared" si="1092"/>
        <v>1.6027418865834702E+20</v>
      </c>
      <c r="CFI54" s="762">
        <f t="shared" si="1093"/>
        <v>1.6588378526138915E+20</v>
      </c>
      <c r="CFK54" s="762">
        <f t="shared" si="1094"/>
        <v>1.7168971774553774E+20</v>
      </c>
      <c r="CFM54" s="762">
        <f t="shared" si="1095"/>
        <v>1.7769885786663154E+20</v>
      </c>
      <c r="CFO54" s="762">
        <f t="shared" si="1096"/>
        <v>1.8391831789196365E+20</v>
      </c>
      <c r="CFQ54" s="762">
        <f t="shared" si="1097"/>
        <v>1.9035545901818236E+20</v>
      </c>
      <c r="CFS54" s="762">
        <f t="shared" si="1098"/>
        <v>1.9701790008381873E+20</v>
      </c>
      <c r="CFU54" s="762">
        <f t="shared" si="1099"/>
        <v>2.0391352658675237E+20</v>
      </c>
      <c r="CFW54" s="762">
        <f t="shared" si="1100"/>
        <v>2.1105050001728868E+20</v>
      </c>
      <c r="CFY54" s="762">
        <f t="shared" si="1101"/>
        <v>2.1843726751789377E+20</v>
      </c>
      <c r="CGA54" s="762">
        <f t="shared" si="1102"/>
        <v>2.2608257188102003E+20</v>
      </c>
      <c r="CGC54" s="762">
        <f t="shared" si="1103"/>
        <v>2.3399546189685572E+20</v>
      </c>
      <c r="CGE54" s="762">
        <f t="shared" si="1104"/>
        <v>2.4218530306324565E+20</v>
      </c>
      <c r="CGG54" s="762">
        <f t="shared" si="1105"/>
        <v>2.5066178867045922E+20</v>
      </c>
      <c r="CGI54" s="762">
        <f t="shared" si="1106"/>
        <v>2.5943495127392528E+20</v>
      </c>
      <c r="CGK54" s="762">
        <f t="shared" si="1107"/>
        <v>2.6851517456851265E+20</v>
      </c>
      <c r="CGM54" s="762">
        <f t="shared" si="1108"/>
        <v>2.7791320567841056E+20</v>
      </c>
      <c r="CGO54" s="762">
        <f t="shared" si="1109"/>
        <v>2.876401678771549E+20</v>
      </c>
      <c r="CGQ54" s="762">
        <f t="shared" si="1110"/>
        <v>2.9770757375285527E+20</v>
      </c>
      <c r="CGS54" s="762">
        <f t="shared" si="1111"/>
        <v>3.0812733883420515E+20</v>
      </c>
      <c r="CGU54" s="762">
        <f t="shared" si="1112"/>
        <v>3.1891179569340232E+20</v>
      </c>
      <c r="CGW54" s="762">
        <f t="shared" si="1113"/>
        <v>3.3007370854267139E+20</v>
      </c>
      <c r="CGY54" s="762">
        <f t="shared" si="1114"/>
        <v>3.4162628834166486E+20</v>
      </c>
      <c r="CHA54" s="762">
        <f t="shared" si="1115"/>
        <v>3.5358320843362311E+20</v>
      </c>
      <c r="CHC54" s="762">
        <f t="shared" si="1116"/>
        <v>3.6595862072879985E+20</v>
      </c>
      <c r="CHE54" s="762">
        <f t="shared" si="1117"/>
        <v>3.7876717245430779E+20</v>
      </c>
      <c r="CHG54" s="762">
        <f t="shared" si="1118"/>
        <v>3.9202402349020853E+20</v>
      </c>
      <c r="CHI54" s="762">
        <f t="shared" si="1119"/>
        <v>4.0574486431236581E+20</v>
      </c>
      <c r="CHK54" s="762">
        <f t="shared" si="1120"/>
        <v>4.1994593456329857E+20</v>
      </c>
      <c r="CHM54" s="762">
        <f t="shared" si="1121"/>
        <v>4.3464404227301402E+20</v>
      </c>
      <c r="CHO54" s="762">
        <f t="shared" si="1122"/>
        <v>4.4985658375256945E+20</v>
      </c>
      <c r="CHQ54" s="762">
        <f t="shared" si="1123"/>
        <v>4.6560156418390937E+20</v>
      </c>
      <c r="CHS54" s="762">
        <f t="shared" si="1124"/>
        <v>4.8189761893034616E+20</v>
      </c>
      <c r="CHU54" s="762">
        <f t="shared" si="1125"/>
        <v>4.9876403559290824E+20</v>
      </c>
      <c r="CHW54" s="762">
        <f t="shared" si="1126"/>
        <v>5.1622077683865996E+20</v>
      </c>
      <c r="CHY54" s="762">
        <f t="shared" si="1127"/>
        <v>5.34288504028013E+20</v>
      </c>
      <c r="CIA54" s="762">
        <f t="shared" si="1128"/>
        <v>5.5298860166899342E+20</v>
      </c>
      <c r="CIC54" s="762">
        <f t="shared" si="1129"/>
        <v>5.7234320272740817E+20</v>
      </c>
      <c r="CIE54" s="762">
        <f t="shared" si="1130"/>
        <v>5.9237521482286747E+20</v>
      </c>
      <c r="CIG54" s="762">
        <f t="shared" si="1131"/>
        <v>6.1310834734166783E+20</v>
      </c>
      <c r="CII54" s="762">
        <f t="shared" si="1132"/>
        <v>6.3456713949862612E+20</v>
      </c>
      <c r="CIK54" s="762">
        <f t="shared" si="1133"/>
        <v>6.5677698938107802E+20</v>
      </c>
      <c r="CIM54" s="762">
        <f t="shared" si="1134"/>
        <v>6.7976418400941572E+20</v>
      </c>
      <c r="CIO54" s="762">
        <f t="shared" si="1135"/>
        <v>7.0355593044974528E+20</v>
      </c>
      <c r="CIQ54" s="762">
        <f t="shared" si="1136"/>
        <v>7.2818038801548627E+20</v>
      </c>
      <c r="CIS54" s="762">
        <f t="shared" si="1137"/>
        <v>7.5366670159602817E+20</v>
      </c>
      <c r="CIU54" s="762">
        <f t="shared" si="1138"/>
        <v>7.8004503615188907E+20</v>
      </c>
      <c r="CIW54" s="762">
        <f t="shared" si="1139"/>
        <v>8.0734661241720511E+20</v>
      </c>
      <c r="CIY54" s="762">
        <f t="shared" si="1140"/>
        <v>8.3560374385180724E+20</v>
      </c>
      <c r="CJA54" s="762">
        <f t="shared" si="1141"/>
        <v>8.6484987488662048E+20</v>
      </c>
      <c r="CJC54" s="762">
        <f t="shared" si="1142"/>
        <v>8.9511962050765206E+20</v>
      </c>
      <c r="CJE54" s="762">
        <f t="shared" si="1143"/>
        <v>9.2644880722541976E+20</v>
      </c>
      <c r="CJG54" s="762">
        <f t="shared" si="1144"/>
        <v>9.5887451547830937E+20</v>
      </c>
      <c r="CJI54" s="762">
        <f t="shared" si="1145"/>
        <v>9.9243512352005017E+20</v>
      </c>
      <c r="CJK54" s="762">
        <f t="shared" si="1146"/>
        <v>1.0271703528432519E+21</v>
      </c>
      <c r="CJM54" s="762">
        <f t="shared" si="1147"/>
        <v>1.0631213151927657E+21</v>
      </c>
      <c r="CJO54" s="762">
        <f t="shared" si="1148"/>
        <v>1.1003305612245124E+21</v>
      </c>
      <c r="CJQ54" s="762">
        <f t="shared" si="1149"/>
        <v>1.1388421308673702E+21</v>
      </c>
      <c r="CJS54" s="762">
        <f t="shared" si="1150"/>
        <v>1.1787016054477281E+21</v>
      </c>
      <c r="CJU54" s="762">
        <f t="shared" si="1151"/>
        <v>1.2199561616383984E+21</v>
      </c>
      <c r="CJW54" s="762">
        <f t="shared" si="1152"/>
        <v>1.2626546272957424E+21</v>
      </c>
      <c r="CJY54" s="762">
        <f t="shared" si="1153"/>
        <v>1.3068475392510932E+21</v>
      </c>
      <c r="CKA54" s="762">
        <f t="shared" si="1154"/>
        <v>1.3525872031248813E+21</v>
      </c>
      <c r="CKC54" s="762">
        <f t="shared" si="1155"/>
        <v>1.3999277552342519E+21</v>
      </c>
      <c r="CKE54" s="762">
        <f t="shared" si="1156"/>
        <v>1.4489252266674506E+21</v>
      </c>
      <c r="CKG54" s="762">
        <f t="shared" si="1157"/>
        <v>1.4996376096008113E+21</v>
      </c>
      <c r="CKI54" s="762">
        <f t="shared" si="1158"/>
        <v>1.5521249259368394E+21</v>
      </c>
      <c r="CKK54" s="762">
        <f t="shared" si="1159"/>
        <v>1.6064492983446287E+21</v>
      </c>
      <c r="CKM54" s="762">
        <f t="shared" si="1160"/>
        <v>1.6626750237866905E+21</v>
      </c>
      <c r="CKO54" s="762">
        <f t="shared" si="1161"/>
        <v>1.7208686496192245E+21</v>
      </c>
      <c r="CKQ54" s="762">
        <f t="shared" si="1162"/>
        <v>1.7810990523558973E+21</v>
      </c>
      <c r="CKS54" s="762">
        <f t="shared" si="1163"/>
        <v>1.8434375191883536E+21</v>
      </c>
      <c r="CKU54" s="762">
        <f t="shared" si="1164"/>
        <v>1.907957832359946E+21</v>
      </c>
      <c r="CKW54" s="762">
        <f t="shared" si="1165"/>
        <v>1.9747363564925438E+21</v>
      </c>
      <c r="CKY54" s="762">
        <f t="shared" si="1166"/>
        <v>2.0438521289697827E+21</v>
      </c>
      <c r="CLA54" s="762">
        <f t="shared" si="1167"/>
        <v>2.115386953483725E+21</v>
      </c>
      <c r="CLC54" s="762">
        <f t="shared" si="1168"/>
        <v>2.1894254968556552E+21</v>
      </c>
      <c r="CLE54" s="762">
        <f t="shared" si="1169"/>
        <v>2.2660553892456031E+21</v>
      </c>
      <c r="CLG54" s="762">
        <f t="shared" si="1170"/>
        <v>2.3453673278691989E+21</v>
      </c>
      <c r="CLI54" s="762">
        <f t="shared" si="1171"/>
        <v>2.4274551843446205E+21</v>
      </c>
      <c r="CLK54" s="762">
        <f t="shared" si="1172"/>
        <v>2.5124161157966819E+21</v>
      </c>
      <c r="CLM54" s="762">
        <f t="shared" si="1173"/>
        <v>2.6003506798495657E+21</v>
      </c>
      <c r="CLO54" s="762">
        <f t="shared" si="1174"/>
        <v>2.6913629536443003E+21</v>
      </c>
      <c r="CLQ54" s="762">
        <f t="shared" si="1175"/>
        <v>2.7855606570218506E+21</v>
      </c>
      <c r="CLS54" s="762">
        <f t="shared" si="1176"/>
        <v>2.8830552800176154E+21</v>
      </c>
      <c r="CLU54" s="762">
        <f t="shared" si="1177"/>
        <v>2.9839622148182319E+21</v>
      </c>
      <c r="CLW54" s="762">
        <f t="shared" si="1178"/>
        <v>3.08840089233687E+21</v>
      </c>
      <c r="CLY54" s="762">
        <f t="shared" si="1179"/>
        <v>3.1964949235686603E+21</v>
      </c>
      <c r="CMA54" s="762">
        <f t="shared" si="1180"/>
        <v>3.3083722458935633E+21</v>
      </c>
      <c r="CMC54" s="762">
        <f t="shared" si="1181"/>
        <v>3.4241652744998376E+21</v>
      </c>
      <c r="CME54" s="762">
        <f t="shared" si="1182"/>
        <v>3.5440110591073316E+21</v>
      </c>
      <c r="CMG54" s="762">
        <f t="shared" si="1183"/>
        <v>3.6680514461760881E+21</v>
      </c>
      <c r="CMI54" s="762">
        <f t="shared" si="1184"/>
        <v>3.7964332467922508E+21</v>
      </c>
      <c r="CMK54" s="762">
        <f t="shared" si="1185"/>
        <v>3.9293084104299795E+21</v>
      </c>
      <c r="CMM54" s="762">
        <f t="shared" si="1186"/>
        <v>4.0668342047950284E+21</v>
      </c>
      <c r="CMO54" s="762">
        <f t="shared" si="1187"/>
        <v>4.209173401962854E+21</v>
      </c>
      <c r="CMQ54" s="762">
        <f t="shared" si="1188"/>
        <v>4.3564944710315535E+21</v>
      </c>
      <c r="CMS54" s="762">
        <f t="shared" si="1189"/>
        <v>4.5089717775176575E+21</v>
      </c>
      <c r="CMU54" s="762">
        <f t="shared" si="1190"/>
        <v>4.6667857897307751E+21</v>
      </c>
      <c r="CMW54" s="762">
        <f t="shared" si="1191"/>
        <v>4.8301232923713523E+21</v>
      </c>
      <c r="CMY54" s="762">
        <f t="shared" si="1192"/>
        <v>4.9991776076043492E+21</v>
      </c>
      <c r="CNA54" s="762">
        <f t="shared" si="1193"/>
        <v>5.1741488238705005E+21</v>
      </c>
      <c r="CNC54" s="762">
        <f t="shared" si="1194"/>
        <v>5.3552440327059674E+21</v>
      </c>
      <c r="CNE54" s="762">
        <f t="shared" si="1195"/>
        <v>5.5426775738506763E+21</v>
      </c>
      <c r="CNG54" s="762">
        <f t="shared" si="1196"/>
        <v>5.7366712889354496E+21</v>
      </c>
      <c r="CNI54" s="762">
        <f t="shared" si="1197"/>
        <v>5.9374547840481897E+21</v>
      </c>
      <c r="CNK54" s="762">
        <f t="shared" si="1198"/>
        <v>6.1452657014898761E+21</v>
      </c>
      <c r="CNM54" s="762">
        <f t="shared" si="1199"/>
        <v>6.3603500010420212E+21</v>
      </c>
      <c r="CNO54" s="762">
        <f t="shared" si="1200"/>
        <v>6.5829622510784914E+21</v>
      </c>
      <c r="CNQ54" s="762">
        <f t="shared" si="1201"/>
        <v>6.8133659298662386E+21</v>
      </c>
      <c r="CNS54" s="762">
        <f t="shared" si="1202"/>
        <v>7.0518337374115563E+21</v>
      </c>
      <c r="CNU54" s="762">
        <f t="shared" si="1203"/>
        <v>7.2986479182209603E+21</v>
      </c>
      <c r="CNW54" s="762">
        <f t="shared" si="1204"/>
        <v>7.5541005953586933E+21</v>
      </c>
      <c r="CNY54" s="762">
        <f t="shared" si="1205"/>
        <v>7.8184941161962474E+21</v>
      </c>
      <c r="COA54" s="762">
        <f t="shared" si="1206"/>
        <v>8.092141410263115E+21</v>
      </c>
      <c r="COC54" s="762">
        <f t="shared" si="1207"/>
        <v>8.3753663596223235E+21</v>
      </c>
      <c r="COE54" s="762">
        <f t="shared" si="1208"/>
        <v>8.6685041822091046E+21</v>
      </c>
      <c r="COG54" s="762">
        <f t="shared" si="1209"/>
        <v>8.9719018285864227E+21</v>
      </c>
      <c r="COI54" s="762">
        <f t="shared" si="1210"/>
        <v>9.2859183925869465E+21</v>
      </c>
      <c r="COK54" s="762">
        <f t="shared" si="1211"/>
        <v>9.6109255363274893E+21</v>
      </c>
      <c r="COM54" s="762">
        <f t="shared" si="1212"/>
        <v>9.9473079300989502E+21</v>
      </c>
      <c r="COO54" s="762">
        <f t="shared" si="1213"/>
        <v>1.0295463707652412E+22</v>
      </c>
      <c r="COQ54" s="762">
        <f t="shared" si="1214"/>
        <v>1.0655804937420245E+22</v>
      </c>
      <c r="COS54" s="762">
        <f t="shared" si="1215"/>
        <v>1.1028758110229953E+22</v>
      </c>
      <c r="COU54" s="762">
        <f t="shared" si="1216"/>
        <v>1.1414764644088001E+22</v>
      </c>
      <c r="COW54" s="762">
        <f t="shared" si="1217"/>
        <v>1.1814281406631081E+22</v>
      </c>
      <c r="COY54" s="762">
        <f t="shared" si="1218"/>
        <v>1.2227781255863168E+22</v>
      </c>
      <c r="CPA54" s="762">
        <f t="shared" si="1219"/>
        <v>1.2655753599818379E+22</v>
      </c>
      <c r="CPC54" s="762">
        <f t="shared" si="1220"/>
        <v>1.309870497581202E+22</v>
      </c>
      <c r="CPE54" s="762">
        <f t="shared" si="1221"/>
        <v>1.3557159649965439E+22</v>
      </c>
      <c r="CPG54" s="762">
        <f t="shared" si="1222"/>
        <v>1.4031660237714228E+22</v>
      </c>
      <c r="CPI54" s="762">
        <f t="shared" si="1223"/>
        <v>1.4522768346034226E+22</v>
      </c>
      <c r="CPK54" s="762">
        <f t="shared" si="1224"/>
        <v>1.5031065238145421E+22</v>
      </c>
      <c r="CPM54" s="762">
        <f t="shared" si="1225"/>
        <v>1.555715252148051E+22</v>
      </c>
      <c r="CPO54" s="762">
        <f t="shared" si="1226"/>
        <v>1.6101652859732328E+22</v>
      </c>
      <c r="CPQ54" s="762">
        <f t="shared" si="1227"/>
        <v>1.6665210709822958E+22</v>
      </c>
      <c r="CPS54" s="762">
        <f t="shared" si="1228"/>
        <v>1.7248493084666761E+22</v>
      </c>
      <c r="CPU54" s="762">
        <f t="shared" si="1229"/>
        <v>1.7852190342630097E+22</v>
      </c>
      <c r="CPW54" s="762">
        <f t="shared" si="1230"/>
        <v>1.847701700462215E+22</v>
      </c>
      <c r="CPY54" s="762">
        <f t="shared" si="1231"/>
        <v>1.9123712599783924E+22</v>
      </c>
      <c r="CQA54" s="762">
        <f t="shared" si="1232"/>
        <v>1.9793042540776359E+22</v>
      </c>
      <c r="CQC54" s="762">
        <f t="shared" si="1233"/>
        <v>2.0485799029703528E+22</v>
      </c>
      <c r="CQE54" s="762">
        <f t="shared" si="1234"/>
        <v>2.1202801995743152E+22</v>
      </c>
      <c r="CQG54" s="762">
        <f t="shared" si="1235"/>
        <v>2.1944900065594163E+22</v>
      </c>
      <c r="CQI54" s="762">
        <f t="shared" si="1236"/>
        <v>2.2712971567889958E+22</v>
      </c>
      <c r="CQK54" s="762">
        <f t="shared" si="1237"/>
        <v>2.3507925572766103E+22</v>
      </c>
      <c r="CQM54" s="762">
        <f t="shared" si="1238"/>
        <v>2.4330702967812915E+22</v>
      </c>
      <c r="CQO54" s="762">
        <f t="shared" si="1239"/>
        <v>2.5182277571686366E+22</v>
      </c>
      <c r="CQQ54" s="762">
        <f t="shared" si="1240"/>
        <v>2.6063657286695387E+22</v>
      </c>
      <c r="CQS54" s="762">
        <f t="shared" si="1241"/>
        <v>2.6975885291729726E+22</v>
      </c>
      <c r="CQU54" s="762">
        <f t="shared" si="1242"/>
        <v>2.7920041276940262E+22</v>
      </c>
      <c r="CQW54" s="762">
        <f t="shared" si="1243"/>
        <v>2.8897242721633169E+22</v>
      </c>
      <c r="CQY54" s="762">
        <f t="shared" si="1244"/>
        <v>2.9908646216890329E+22</v>
      </c>
      <c r="CRA54" s="762">
        <f t="shared" si="1245"/>
        <v>3.0955448834481487E+22</v>
      </c>
      <c r="CRC54" s="762">
        <f t="shared" si="1246"/>
        <v>3.2038889543688335E+22</v>
      </c>
      <c r="CRE54" s="762">
        <f t="shared" si="1247"/>
        <v>3.3160250677717423E+22</v>
      </c>
      <c r="CRG54" s="762">
        <f t="shared" si="1248"/>
        <v>3.4320859451437531E+22</v>
      </c>
      <c r="CRI54" s="762">
        <f t="shared" si="1249"/>
        <v>3.5522089532237841E+22</v>
      </c>
      <c r="CRK54" s="762">
        <f t="shared" si="1250"/>
        <v>3.6765362665866161E+22</v>
      </c>
      <c r="CRM54" s="762">
        <f t="shared" si="1251"/>
        <v>3.8052150359171474E+22</v>
      </c>
      <c r="CRO54" s="762">
        <f t="shared" si="1252"/>
        <v>3.9383975621742469E+22</v>
      </c>
      <c r="CRQ54" s="762">
        <f t="shared" si="1253"/>
        <v>4.0762414768503453E+22</v>
      </c>
      <c r="CRS54" s="762">
        <f t="shared" si="1254"/>
        <v>4.2189099285401074E+22</v>
      </c>
      <c r="CRU54" s="762">
        <f t="shared" si="1255"/>
        <v>4.366571776039011E+22</v>
      </c>
      <c r="CRW54" s="762">
        <f t="shared" si="1256"/>
        <v>4.5194017882003762E+22</v>
      </c>
      <c r="CRY54" s="762">
        <f t="shared" si="1257"/>
        <v>4.6775808507873893E+22</v>
      </c>
      <c r="CSA54" s="762">
        <f t="shared" si="1258"/>
        <v>4.8412961805649477E+22</v>
      </c>
      <c r="CSC54" s="762">
        <f t="shared" si="1259"/>
        <v>5.0107415468847206E+22</v>
      </c>
      <c r="CSE54" s="762">
        <f t="shared" si="1260"/>
        <v>5.1861175010256853E+22</v>
      </c>
      <c r="CSG54" s="762">
        <f t="shared" si="1261"/>
        <v>5.3676316135615837E+22</v>
      </c>
      <c r="CSI54" s="762">
        <f t="shared" si="1262"/>
        <v>5.5554987200362387E+22</v>
      </c>
      <c r="CSK54" s="762">
        <f t="shared" si="1263"/>
        <v>5.749941175237507E+22</v>
      </c>
      <c r="CSM54" s="762">
        <f t="shared" si="1264"/>
        <v>5.9511891163708192E+22</v>
      </c>
      <c r="CSO54" s="762">
        <f t="shared" si="1265"/>
        <v>6.1594807354437975E+22</v>
      </c>
      <c r="CSQ54" s="762">
        <f t="shared" si="1266"/>
        <v>6.37506256118433E+22</v>
      </c>
      <c r="CSS54" s="762">
        <f t="shared" si="1267"/>
        <v>6.5981897508257809E+22</v>
      </c>
      <c r="CSU54" s="762">
        <f t="shared" si="1268"/>
        <v>6.8291263921046826E+22</v>
      </c>
      <c r="CSW54" s="762">
        <f t="shared" si="1269"/>
        <v>7.0681458158283463E+22</v>
      </c>
      <c r="CSY54" s="762">
        <f t="shared" si="1270"/>
        <v>7.315530919382338E+22</v>
      </c>
      <c r="CTA54" s="762">
        <f t="shared" si="1271"/>
        <v>7.5715745015607192E+22</v>
      </c>
      <c r="CTC54" s="762">
        <f t="shared" si="1272"/>
        <v>7.8365796091153441E+22</v>
      </c>
      <c r="CTE54" s="762">
        <f t="shared" si="1273"/>
        <v>8.1108598954343805E+22</v>
      </c>
      <c r="CTG54" s="762">
        <f t="shared" si="1274"/>
        <v>8.3947399917745824E+22</v>
      </c>
      <c r="CTI54" s="762">
        <f t="shared" si="1275"/>
        <v>8.6885558914866922E+22</v>
      </c>
      <c r="CTK54" s="762">
        <f t="shared" si="1276"/>
        <v>8.9926553476887262E+22</v>
      </c>
      <c r="CTM54" s="762">
        <f t="shared" si="1277"/>
        <v>9.3073982848578313E+22</v>
      </c>
      <c r="CTO54" s="762">
        <f t="shared" si="1278"/>
        <v>9.633157224827854E+22</v>
      </c>
      <c r="CTQ54" s="762">
        <f t="shared" si="1279"/>
        <v>9.9703177276968286E+22</v>
      </c>
      <c r="CTS54" s="762">
        <f t="shared" si="1280"/>
        <v>1.0319278848166217E+23</v>
      </c>
      <c r="CTU54" s="762">
        <f t="shared" si="1281"/>
        <v>1.0680453607852034E+23</v>
      </c>
      <c r="CTW54" s="762">
        <f t="shared" si="1282"/>
        <v>1.1054269484126854E+23</v>
      </c>
      <c r="CTY54" s="762">
        <f t="shared" si="1283"/>
        <v>1.1441168916071293E+23</v>
      </c>
      <c r="CUA54" s="762">
        <f t="shared" si="1284"/>
        <v>1.1841609828133787E+23</v>
      </c>
      <c r="CUC54" s="762">
        <f t="shared" si="1285"/>
        <v>1.2256066172118469E+23</v>
      </c>
      <c r="CUE54" s="762">
        <f t="shared" si="1286"/>
        <v>1.2685028488142614E+23</v>
      </c>
      <c r="CUG54" s="762">
        <f t="shared" si="1287"/>
        <v>1.3129004485227604E+23</v>
      </c>
      <c r="CUI54" s="762">
        <f t="shared" si="1288"/>
        <v>1.3588519642210569E+23</v>
      </c>
      <c r="CUK54" s="762">
        <f t="shared" si="1289"/>
        <v>1.4064117829687938E+23</v>
      </c>
      <c r="CUM54" s="762">
        <f t="shared" si="1290"/>
        <v>1.4556361953727015E+23</v>
      </c>
      <c r="CUO54" s="762">
        <f t="shared" si="1291"/>
        <v>1.506583462210746E+23</v>
      </c>
      <c r="CUQ54" s="762">
        <f t="shared" si="1292"/>
        <v>1.5593138833881221E+23</v>
      </c>
      <c r="CUS54" s="762">
        <f t="shared" si="1293"/>
        <v>1.6138898693067061E+23</v>
      </c>
      <c r="CUU54" s="762">
        <f t="shared" si="1294"/>
        <v>1.6703760147324406E+23</v>
      </c>
      <c r="CUW54" s="762">
        <f t="shared" si="1295"/>
        <v>1.7288391752480758E+23</v>
      </c>
      <c r="CUY54" s="762">
        <f t="shared" si="1296"/>
        <v>1.7893485463817583E+23</v>
      </c>
      <c r="CVA54" s="762">
        <f t="shared" si="1297"/>
        <v>1.8519757455051199E+23</v>
      </c>
      <c r="CVC54" s="762">
        <f t="shared" si="1298"/>
        <v>1.9167948965977988E+23</v>
      </c>
      <c r="CVE54" s="762">
        <f t="shared" si="1299"/>
        <v>1.9838827179787216E+23</v>
      </c>
      <c r="CVG54" s="762">
        <f t="shared" si="1300"/>
        <v>2.0533186131079766E+23</v>
      </c>
      <c r="CVI54" s="762">
        <f t="shared" si="1301"/>
        <v>2.1251847645667555E+23</v>
      </c>
      <c r="CVK54" s="762">
        <f t="shared" si="1302"/>
        <v>2.1995662313265917E+23</v>
      </c>
      <c r="CVM54" s="762">
        <f t="shared" si="1303"/>
        <v>2.2765510494230221E+23</v>
      </c>
      <c r="CVO54" s="762">
        <f t="shared" si="1304"/>
        <v>2.3562303361528277E+23</v>
      </c>
      <c r="CVQ54" s="762">
        <f t="shared" si="1305"/>
        <v>2.4386983979181764E+23</v>
      </c>
      <c r="CVS54" s="762">
        <f t="shared" si="1306"/>
        <v>2.5240528418453124E+23</v>
      </c>
      <c r="CVU54" s="762">
        <f t="shared" si="1307"/>
        <v>2.6123946913098981E+23</v>
      </c>
      <c r="CVW54" s="762">
        <f t="shared" si="1308"/>
        <v>2.7038285055057442E+23</v>
      </c>
      <c r="CVY54" s="762">
        <f t="shared" si="1309"/>
        <v>2.7984625031984449E+23</v>
      </c>
      <c r="CWA54" s="762">
        <f t="shared" si="1310"/>
        <v>2.8964086908103901E+23</v>
      </c>
      <c r="CWC54" s="762">
        <f t="shared" si="1311"/>
        <v>2.9977829949887534E+23</v>
      </c>
      <c r="CWE54" s="762">
        <f t="shared" si="1312"/>
        <v>3.1027053998133595E+23</v>
      </c>
      <c r="CWG54" s="762">
        <f t="shared" si="1313"/>
        <v>3.2113000888068268E+23</v>
      </c>
      <c r="CWI54" s="762">
        <f t="shared" si="1314"/>
        <v>3.3236955919150655E+23</v>
      </c>
      <c r="CWK54" s="762">
        <f t="shared" si="1315"/>
        <v>3.4400249376320925E+23</v>
      </c>
      <c r="CWM54" s="762">
        <f t="shared" si="1316"/>
        <v>3.5604258104492154E+23</v>
      </c>
      <c r="CWO54" s="762">
        <f t="shared" si="1317"/>
        <v>3.6850407138149379E+23</v>
      </c>
      <c r="CWQ54" s="762">
        <f t="shared" si="1318"/>
        <v>3.8140171387984605E+23</v>
      </c>
      <c r="CWS54" s="762">
        <f t="shared" si="1319"/>
        <v>3.9475077386564065E+23</v>
      </c>
      <c r="CWU54" s="762">
        <f t="shared" si="1320"/>
        <v>4.0856705095093803E+23</v>
      </c>
      <c r="CWW54" s="762">
        <f t="shared" si="1321"/>
        <v>4.2286689773422084E+23</v>
      </c>
      <c r="CWY54" s="762">
        <f t="shared" si="1322"/>
        <v>4.3766723915491856E+23</v>
      </c>
      <c r="CXA54" s="762">
        <f t="shared" si="1323"/>
        <v>4.5298559252534065E+23</v>
      </c>
      <c r="CXC54" s="762">
        <f t="shared" si="1324"/>
        <v>4.6884008826372755E+23</v>
      </c>
      <c r="CXE54" s="762">
        <f t="shared" si="1325"/>
        <v>4.8524949135295796E+23</v>
      </c>
      <c r="CXG54" s="762">
        <f t="shared" si="1326"/>
        <v>5.0223322355031146E+23</v>
      </c>
      <c r="CXI54" s="762">
        <f t="shared" si="1327"/>
        <v>5.1981138637457229E+23</v>
      </c>
      <c r="CXK54" s="762">
        <f t="shared" si="1328"/>
        <v>5.3800478489768229E+23</v>
      </c>
      <c r="CXM54" s="762">
        <f t="shared" si="1329"/>
        <v>5.5683495236910114E+23</v>
      </c>
      <c r="CXO54" s="762">
        <f t="shared" si="1330"/>
        <v>5.7632417570201961E+23</v>
      </c>
      <c r="CXQ54" s="762">
        <f t="shared" si="1331"/>
        <v>5.9649552185159023E+23</v>
      </c>
      <c r="CXS54" s="762">
        <f t="shared" si="1332"/>
        <v>6.173728651163959E+23</v>
      </c>
      <c r="CXU54" s="762">
        <f t="shared" si="1333"/>
        <v>6.3898091539546973E+23</v>
      </c>
      <c r="CXW54" s="762">
        <f t="shared" si="1334"/>
        <v>6.6134524743431118E+23</v>
      </c>
      <c r="CXY54" s="762">
        <f t="shared" si="1335"/>
        <v>6.8449233109451202E+23</v>
      </c>
      <c r="CYA54" s="762">
        <f t="shared" si="1336"/>
        <v>7.0844956268281986E+23</v>
      </c>
      <c r="CYC54" s="762">
        <f t="shared" si="1337"/>
        <v>7.3324529737671847E+23</v>
      </c>
      <c r="CYE54" s="762">
        <f t="shared" si="1338"/>
        <v>7.5890888278490352E+23</v>
      </c>
      <c r="CYG54" s="762">
        <f t="shared" si="1339"/>
        <v>7.8547069368237515E+23</v>
      </c>
      <c r="CYI54" s="762">
        <f t="shared" si="1340"/>
        <v>8.1296216796125826E+23</v>
      </c>
      <c r="CYK54" s="762">
        <f t="shared" si="1341"/>
        <v>8.4141584383990219E+23</v>
      </c>
      <c r="CYM54" s="762">
        <f t="shared" si="1342"/>
        <v>8.7086539837429873E+23</v>
      </c>
      <c r="CYO54" s="762">
        <f t="shared" si="1343"/>
        <v>9.0134568731739916E+23</v>
      </c>
      <c r="CYQ54" s="762">
        <f t="shared" si="1344"/>
        <v>9.3289278637350807E+23</v>
      </c>
      <c r="CYS54" s="762">
        <f t="shared" si="1345"/>
        <v>9.6554403389658081E+23</v>
      </c>
      <c r="CYU54" s="762">
        <f t="shared" si="1346"/>
        <v>9.9933807508296101E+23</v>
      </c>
      <c r="CYW54" s="762">
        <f t="shared" si="1347"/>
        <v>1.0343149077108646E+24</v>
      </c>
      <c r="CYY54" s="762">
        <f t="shared" si="1348"/>
        <v>1.0705159294807448E+24</v>
      </c>
      <c r="CZA54" s="762">
        <f t="shared" si="1349"/>
        <v>1.1079839870125707E+24</v>
      </c>
      <c r="CZC54" s="762">
        <f t="shared" si="1350"/>
        <v>1.1467634265580106E+24</v>
      </c>
      <c r="CZE54" s="762">
        <f t="shared" si="1351"/>
        <v>1.1869001464875408E+24</v>
      </c>
      <c r="CZG54" s="762">
        <f t="shared" si="1352"/>
        <v>1.2284416516146046E+24</v>
      </c>
      <c r="CZI54" s="762">
        <f t="shared" si="1353"/>
        <v>1.2714371094211156E+24</v>
      </c>
      <c r="CZK54" s="762">
        <f t="shared" si="1354"/>
        <v>1.3159374082508547E+24</v>
      </c>
      <c r="CZM54" s="762">
        <f t="shared" si="1355"/>
        <v>1.3619952175396343E+24</v>
      </c>
      <c r="CZO54" s="762">
        <f t="shared" si="1356"/>
        <v>1.4096650501535215E+24</v>
      </c>
      <c r="CZQ54" s="762">
        <f t="shared" si="1357"/>
        <v>1.4590033269088947E+24</v>
      </c>
      <c r="CZS54" s="762">
        <f t="shared" si="1358"/>
        <v>1.5100684433507059E+24</v>
      </c>
      <c r="CZU54" s="762">
        <f t="shared" si="1359"/>
        <v>1.5629208388679805E+24</v>
      </c>
      <c r="CZW54" s="762">
        <f t="shared" si="1360"/>
        <v>1.6176230682283596E+24</v>
      </c>
      <c r="CZY54" s="762">
        <f t="shared" si="1361"/>
        <v>1.674239875616352E+24</v>
      </c>
      <c r="DAA54" s="762">
        <f t="shared" si="1362"/>
        <v>1.7328382712629242E+24</v>
      </c>
      <c r="DAC54" s="762">
        <f t="shared" si="1363"/>
        <v>1.7934876107571262E+24</v>
      </c>
      <c r="DAE54" s="762">
        <f t="shared" si="1364"/>
        <v>1.8562596771336255E+24</v>
      </c>
      <c r="DAG54" s="762">
        <f t="shared" si="1365"/>
        <v>1.9212287658333022E+24</v>
      </c>
      <c r="DAI54" s="762">
        <f t="shared" si="1366"/>
        <v>1.9884717726374676E+24</v>
      </c>
      <c r="DAK54" s="762">
        <f t="shared" si="1367"/>
        <v>2.0580682846797789E+24</v>
      </c>
      <c r="DAM54" s="762">
        <f t="shared" si="1368"/>
        <v>2.130100674643571E+24</v>
      </c>
      <c r="DAO54" s="762">
        <f t="shared" si="1369"/>
        <v>2.2046541982560958E+24</v>
      </c>
      <c r="DAQ54" s="762">
        <f t="shared" si="1370"/>
        <v>2.281817095195059E+24</v>
      </c>
      <c r="DAS54" s="762">
        <f t="shared" si="1371"/>
        <v>2.3616806935268859E+24</v>
      </c>
      <c r="DAU54" s="762">
        <f t="shared" si="1372"/>
        <v>2.4443395178003267E+24</v>
      </c>
      <c r="DAW54" s="762">
        <f t="shared" si="1373"/>
        <v>2.5298914009233381E+24</v>
      </c>
      <c r="DAY54" s="762">
        <f t="shared" si="1374"/>
        <v>2.6184375999556545E+24</v>
      </c>
      <c r="DBA54" s="762">
        <f t="shared" si="1375"/>
        <v>2.7100829159541023E+24</v>
      </c>
      <c r="DBC54" s="762">
        <f t="shared" si="1376"/>
        <v>2.8049358180124954E+24</v>
      </c>
      <c r="DBE54" s="762">
        <f t="shared" si="1377"/>
        <v>2.9031085716429328E+24</v>
      </c>
      <c r="DBG54" s="762">
        <f t="shared" si="1378"/>
        <v>3.0047173716504353E+24</v>
      </c>
      <c r="DBI54" s="762">
        <f t="shared" si="1379"/>
        <v>3.1098824796582002E+24</v>
      </c>
      <c r="DBK54" s="762">
        <f t="shared" si="1380"/>
        <v>3.2187283664462372E+24</v>
      </c>
      <c r="DBM54" s="762">
        <f t="shared" si="1381"/>
        <v>3.331383859271855E+24</v>
      </c>
      <c r="DBO54" s="762">
        <f t="shared" si="1382"/>
        <v>3.4479822943463695E+24</v>
      </c>
      <c r="DBQ54" s="762">
        <f t="shared" si="1383"/>
        <v>3.5686616746484923E+24</v>
      </c>
      <c r="DBS54" s="762">
        <f t="shared" si="1384"/>
        <v>3.6935648332611894E+24</v>
      </c>
      <c r="DBU54" s="762">
        <f t="shared" si="1385"/>
        <v>3.8228396024253309E+24</v>
      </c>
      <c r="DBW54" s="762">
        <f t="shared" si="1386"/>
        <v>3.956638988510217E+24</v>
      </c>
      <c r="DBY54" s="762">
        <f t="shared" si="1387"/>
        <v>4.0951213531080744E+24</v>
      </c>
      <c r="DCA54" s="762">
        <f t="shared" si="1388"/>
        <v>4.2384506004668568E+24</v>
      </c>
      <c r="DCC54" s="762">
        <f t="shared" si="1389"/>
        <v>4.3867963714831963E+24</v>
      </c>
      <c r="DCE54" s="762">
        <f t="shared" si="1390"/>
        <v>4.5403342444851077E+24</v>
      </c>
      <c r="DCG54" s="762">
        <f t="shared" si="1391"/>
        <v>4.6992459430420862E+24</v>
      </c>
      <c r="DCI54" s="762">
        <f t="shared" si="1392"/>
        <v>4.8637195510485587E+24</v>
      </c>
      <c r="DCK54" s="762">
        <f t="shared" si="1393"/>
        <v>5.0339497353352578E+24</v>
      </c>
      <c r="DCM54" s="762">
        <f t="shared" si="1394"/>
        <v>5.2101379760719909E+24</v>
      </c>
      <c r="DCO54" s="762">
        <f t="shared" si="1395"/>
        <v>5.39249280523451E+24</v>
      </c>
      <c r="DCQ54" s="762">
        <f t="shared" si="1396"/>
        <v>5.5812300534177171E+24</v>
      </c>
      <c r="DCS54" s="762">
        <f t="shared" si="1397"/>
        <v>5.7765731052873366E+24</v>
      </c>
      <c r="DCU54" s="762">
        <f t="shared" si="1398"/>
        <v>5.9787531639723927E+24</v>
      </c>
      <c r="DCW54" s="762">
        <f t="shared" si="1399"/>
        <v>6.1880095247114262E+24</v>
      </c>
      <c r="DCY54" s="762">
        <f t="shared" si="1400"/>
        <v>6.4045898580763259E+24</v>
      </c>
      <c r="DDA54" s="762">
        <f t="shared" si="1401"/>
        <v>6.6287505031089963E+24</v>
      </c>
      <c r="DDC54" s="762">
        <f t="shared" si="1402"/>
        <v>6.860756770717811E+24</v>
      </c>
      <c r="DDE54" s="762">
        <f t="shared" si="1403"/>
        <v>7.1008832576929343E+24</v>
      </c>
      <c r="DDG54" s="762">
        <f t="shared" si="1404"/>
        <v>7.3494141717121865E+24</v>
      </c>
      <c r="DDI54" s="762">
        <f t="shared" si="1405"/>
        <v>7.6066436677221122E+24</v>
      </c>
      <c r="DDK54" s="762">
        <f t="shared" si="1406"/>
        <v>7.8728761960923851E+24</v>
      </c>
      <c r="DDM54" s="762">
        <f t="shared" si="1407"/>
        <v>8.1484268629556179E+24</v>
      </c>
      <c r="DDO54" s="762">
        <f t="shared" si="1408"/>
        <v>8.4336218031590642E+24</v>
      </c>
      <c r="DDQ54" s="762">
        <f t="shared" si="1409"/>
        <v>8.7287985662696307E+24</v>
      </c>
      <c r="DDS54" s="762">
        <f t="shared" si="1410"/>
        <v>9.0343065160890672E+24</v>
      </c>
      <c r="DDU54" s="762">
        <f t="shared" si="1411"/>
        <v>9.3505072441521842E+24</v>
      </c>
      <c r="DDW54" s="762">
        <f t="shared" si="1412"/>
        <v>9.6777749976975103E+24</v>
      </c>
      <c r="DDY54" s="762">
        <f t="shared" si="1413"/>
        <v>1.0016497122616922E+25</v>
      </c>
      <c r="DEA54" s="762">
        <f t="shared" si="1414"/>
        <v>1.0367074521908514E+25</v>
      </c>
      <c r="DEC54" s="762">
        <f t="shared" si="1415"/>
        <v>1.0729922130175311E+25</v>
      </c>
      <c r="DEE54" s="762">
        <f t="shared" si="1416"/>
        <v>1.1105469404731446E+25</v>
      </c>
      <c r="DEG54" s="762">
        <f t="shared" si="1417"/>
        <v>1.1494160833897046E+25</v>
      </c>
      <c r="DEI54" s="762">
        <f t="shared" si="1418"/>
        <v>1.1896456463083441E+25</v>
      </c>
      <c r="DEK54" s="762">
        <f t="shared" si="1419"/>
        <v>1.231283243929136E+25</v>
      </c>
      <c r="DEM54" s="762">
        <f t="shared" si="1420"/>
        <v>1.2743781574666556E+25</v>
      </c>
      <c r="DEO54" s="762">
        <f t="shared" si="1421"/>
        <v>1.3189813929779884E+25</v>
      </c>
      <c r="DEQ54" s="762">
        <f t="shared" si="1422"/>
        <v>1.3651457417322178E+25</v>
      </c>
      <c r="DES54" s="762">
        <f t="shared" si="1423"/>
        <v>1.4129258426928454E+25</v>
      </c>
      <c r="DEU54" s="762">
        <f t="shared" si="1424"/>
        <v>1.4623782471870948E+25</v>
      </c>
      <c r="DEW54" s="762">
        <f t="shared" si="1425"/>
        <v>1.5135614858386431E+25</v>
      </c>
      <c r="DEY54" s="762">
        <f t="shared" si="1426"/>
        <v>1.5665361378429954E+25</v>
      </c>
      <c r="DFA54" s="762">
        <f t="shared" si="1427"/>
        <v>1.6213649026675002E+25</v>
      </c>
      <c r="DFC54" s="762">
        <f t="shared" si="1428"/>
        <v>1.6781126742608626E+25</v>
      </c>
      <c r="DFE54" s="762">
        <f t="shared" si="1429"/>
        <v>1.7368466178599928E+25</v>
      </c>
      <c r="DFG54" s="762">
        <f t="shared" si="1430"/>
        <v>1.7976362494850923E+25</v>
      </c>
      <c r="DFI54" s="762">
        <f t="shared" si="1431"/>
        <v>1.8605535182170704E+25</v>
      </c>
      <c r="DFK54" s="762">
        <f t="shared" si="1432"/>
        <v>1.9256728913546677E+25</v>
      </c>
      <c r="DFM54" s="762">
        <f t="shared" si="1433"/>
        <v>1.9930714425520812E+25</v>
      </c>
      <c r="DFO54" s="762">
        <f t="shared" si="1434"/>
        <v>2.0628289430414037E+25</v>
      </c>
      <c r="DFQ54" s="762">
        <f t="shared" si="1435"/>
        <v>2.1350279560478526E+25</v>
      </c>
      <c r="DFS54" s="762">
        <f t="shared" si="1436"/>
        <v>2.2097539345095272E+25</v>
      </c>
      <c r="DFU54" s="762">
        <f t="shared" si="1437"/>
        <v>2.2870953222173605E+25</v>
      </c>
      <c r="DFW54" s="762">
        <f t="shared" si="1438"/>
        <v>2.3671436584949678E+25</v>
      </c>
      <c r="DFY54" s="762">
        <f t="shared" si="1439"/>
        <v>2.4499936865422913E+25</v>
      </c>
      <c r="DGA54" s="762">
        <f t="shared" si="1440"/>
        <v>2.5357434655712713E+25</v>
      </c>
      <c r="DGC54" s="762">
        <f t="shared" si="1441"/>
        <v>2.6244944868662656E+25</v>
      </c>
      <c r="DGE54" s="762">
        <f t="shared" si="1442"/>
        <v>2.7163517939065845E+25</v>
      </c>
      <c r="DGG54" s="762">
        <f t="shared" si="1443"/>
        <v>2.8114241066933147E+25</v>
      </c>
      <c r="DGI54" s="762">
        <f t="shared" si="1444"/>
        <v>2.9098239504275805E+25</v>
      </c>
      <c r="DGK54" s="762">
        <f t="shared" si="1445"/>
        <v>3.0116677886925455E+25</v>
      </c>
      <c r="DGM54" s="762">
        <f t="shared" si="1446"/>
        <v>3.1170761612967841E+25</v>
      </c>
      <c r="DGO54" s="762">
        <f t="shared" si="1447"/>
        <v>3.2261738269421715E+25</v>
      </c>
      <c r="DGQ54" s="762">
        <f t="shared" si="1448"/>
        <v>3.3390899108851472E+25</v>
      </c>
      <c r="DGS54" s="762">
        <f t="shared" si="1449"/>
        <v>3.455958057766127E+25</v>
      </c>
      <c r="DGU54" s="762">
        <f t="shared" si="1450"/>
        <v>3.5769165897879412E+25</v>
      </c>
      <c r="DGW54" s="762">
        <f t="shared" si="1451"/>
        <v>3.7021086704305188E+25</v>
      </c>
      <c r="DGY54" s="762">
        <f t="shared" si="1452"/>
        <v>3.8316824738955869E+25</v>
      </c>
      <c r="DHA54" s="762">
        <f t="shared" si="1453"/>
        <v>3.9657913604819322E+25</v>
      </c>
      <c r="DHC54" s="762">
        <f t="shared" si="1454"/>
        <v>4.1045940580987993E+25</v>
      </c>
      <c r="DHE54" s="762">
        <f t="shared" si="1455"/>
        <v>4.2482548501322568E+25</v>
      </c>
      <c r="DHG54" s="762">
        <f t="shared" si="1456"/>
        <v>4.3969437698868856E+25</v>
      </c>
      <c r="DHI54" s="762">
        <f t="shared" si="1457"/>
        <v>4.5508368018329264E+25</v>
      </c>
      <c r="DHK54" s="762">
        <f t="shared" si="1458"/>
        <v>4.7101160898970783E+25</v>
      </c>
      <c r="DHM54" s="762">
        <f t="shared" si="1459"/>
        <v>4.8749701530434758E+25</v>
      </c>
      <c r="DHO54" s="762">
        <f t="shared" si="1460"/>
        <v>5.0455941083999972E+25</v>
      </c>
      <c r="DHQ54" s="762">
        <f t="shared" si="1461"/>
        <v>5.222189902193997E+25</v>
      </c>
      <c r="DHS54" s="762">
        <f t="shared" si="1462"/>
        <v>5.4049665487707867E+25</v>
      </c>
      <c r="DHU54" s="762">
        <f t="shared" si="1463"/>
        <v>5.5941403779777635E+25</v>
      </c>
      <c r="DHW54" s="762">
        <f t="shared" si="1464"/>
        <v>5.789935291206985E+25</v>
      </c>
      <c r="DHY54" s="762">
        <f t="shared" si="1465"/>
        <v>5.9925830263992294E+25</v>
      </c>
      <c r="DIA54" s="762">
        <f t="shared" si="1466"/>
        <v>6.2023234323232019E+25</v>
      </c>
      <c r="DIC54" s="762">
        <f t="shared" si="1467"/>
        <v>6.4194047524545135E+25</v>
      </c>
      <c r="DIE54" s="762">
        <f t="shared" si="1468"/>
        <v>6.644083918790421E+25</v>
      </c>
      <c r="DIG54" s="762">
        <f t="shared" si="1469"/>
        <v>6.8766268559480856E+25</v>
      </c>
      <c r="DII54" s="762">
        <f t="shared" si="1470"/>
        <v>7.117308795906268E+25</v>
      </c>
      <c r="DIK54" s="762">
        <f t="shared" si="1471"/>
        <v>7.3664146037629867E+25</v>
      </c>
      <c r="DIM54" s="762">
        <f t="shared" si="1472"/>
        <v>7.6242391148946911E+25</v>
      </c>
      <c r="DIO54" s="762">
        <f t="shared" si="1473"/>
        <v>7.8910874839160048E+25</v>
      </c>
      <c r="DIQ54" s="762">
        <f t="shared" si="1474"/>
        <v>8.1672755458530644E+25</v>
      </c>
      <c r="DIS54" s="762">
        <f t="shared" si="1475"/>
        <v>8.453130189957921E+25</v>
      </c>
      <c r="DIU54" s="762">
        <f t="shared" si="1476"/>
        <v>8.748989746606447E+25</v>
      </c>
      <c r="DIW54" s="762">
        <f t="shared" si="1477"/>
        <v>9.0552043877376728E+25</v>
      </c>
      <c r="DIY54" s="762">
        <f t="shared" si="1478"/>
        <v>9.3721365413084899E+25</v>
      </c>
      <c r="DJA54" s="762">
        <f t="shared" si="1479"/>
        <v>9.7001613202542859E+25</v>
      </c>
      <c r="DJC54" s="762">
        <f t="shared" si="1480"/>
        <v>1.0039666966463185E+26</v>
      </c>
      <c r="DJE54" s="762">
        <f t="shared" si="1481"/>
        <v>1.0391055310289396E+26</v>
      </c>
      <c r="DJG54" s="762">
        <f t="shared" si="1482"/>
        <v>1.0754742246149524E+26</v>
      </c>
      <c r="DJI54" s="762">
        <f t="shared" si="1483"/>
        <v>1.1131158224764757E+26</v>
      </c>
      <c r="DJK54" s="762">
        <f t="shared" si="1484"/>
        <v>1.1520748762631523E+26</v>
      </c>
      <c r="DJM54" s="762">
        <f t="shared" si="1485"/>
        <v>1.1923974969323625E+26</v>
      </c>
      <c r="DJO54" s="762">
        <f t="shared" si="1486"/>
        <v>1.234131409324995E+26</v>
      </c>
      <c r="DJQ54" s="762">
        <f t="shared" si="1487"/>
        <v>1.2773260086513698E+26</v>
      </c>
      <c r="DJS54" s="762">
        <f t="shared" si="1488"/>
        <v>1.3220324189541676E+26</v>
      </c>
      <c r="DJU54" s="762">
        <f t="shared" si="1489"/>
        <v>1.3683035536175634E+26</v>
      </c>
      <c r="DJW54" s="762">
        <f t="shared" si="1490"/>
        <v>1.416194177994178E+26</v>
      </c>
      <c r="DJY54" s="762">
        <f t="shared" si="1491"/>
        <v>1.4657609742239742E+26</v>
      </c>
      <c r="DKA54" s="762">
        <f t="shared" si="1492"/>
        <v>1.5170626083218132E+26</v>
      </c>
      <c r="DKC54" s="762">
        <f t="shared" si="1493"/>
        <v>1.5701597996130767E+26</v>
      </c>
      <c r="DKE54" s="762">
        <f t="shared" si="1494"/>
        <v>1.6251153925995341E+26</v>
      </c>
      <c r="DKG54" s="762">
        <f t="shared" si="1495"/>
        <v>1.6819944313405175E+26</v>
      </c>
      <c r="DKI54" s="762">
        <f t="shared" si="1496"/>
        <v>1.7408642364374355E+26</v>
      </c>
      <c r="DKK54" s="762">
        <f t="shared" si="1497"/>
        <v>1.8017944847127458E+26</v>
      </c>
      <c r="DKM54" s="762">
        <f t="shared" si="1498"/>
        <v>1.8648572916776916E+26</v>
      </c>
      <c r="DKO54" s="762">
        <f t="shared" si="1499"/>
        <v>1.9301272968864109E+26</v>
      </c>
      <c r="DKQ54" s="762">
        <f t="shared" si="1500"/>
        <v>1.9976817522774351E+26</v>
      </c>
      <c r="DKS54" s="762">
        <f t="shared" si="1501"/>
        <v>2.0676006136071453E+26</v>
      </c>
      <c r="DKU54" s="762">
        <f t="shared" si="1502"/>
        <v>2.1399666350833953E+26</v>
      </c>
      <c r="DKW54" s="762">
        <f t="shared" si="1503"/>
        <v>2.2148654673113141E+26</v>
      </c>
      <c r="DKY54" s="762">
        <f t="shared" si="1504"/>
        <v>2.2923857586672099E+26</v>
      </c>
      <c r="DLA54" s="762">
        <f t="shared" si="1505"/>
        <v>2.372619260220562E+26</v>
      </c>
      <c r="DLC54" s="762">
        <f t="shared" si="1506"/>
        <v>2.4556609343282814E+26</v>
      </c>
      <c r="DLE54" s="762">
        <f t="shared" si="1507"/>
        <v>2.5416090670297709E+26</v>
      </c>
      <c r="DLG54" s="762">
        <f t="shared" si="1508"/>
        <v>2.6305653843758127E+26</v>
      </c>
      <c r="DLI54" s="762">
        <f t="shared" si="1509"/>
        <v>2.7226351728289659E+26</v>
      </c>
      <c r="DLK54" s="762">
        <f t="shared" si="1510"/>
        <v>2.8179274038779796E+26</v>
      </c>
      <c r="DLM54" s="762">
        <f t="shared" si="1511"/>
        <v>2.9165548630137087E+26</v>
      </c>
      <c r="DLO54" s="762">
        <f t="shared" si="1512"/>
        <v>3.0186342832191881E+26</v>
      </c>
      <c r="DLQ54" s="762">
        <f t="shared" si="1513"/>
        <v>3.1242864831318594E+26</v>
      </c>
      <c r="DLS54" s="762">
        <f t="shared" si="1514"/>
        <v>3.2336365100414743E+26</v>
      </c>
      <c r="DLU54" s="762">
        <f t="shared" si="1515"/>
        <v>3.3468137878929255E+26</v>
      </c>
      <c r="DLW54" s="762">
        <f t="shared" si="1516"/>
        <v>3.4639522704691778E+26</v>
      </c>
      <c r="DLY54" s="762">
        <f t="shared" si="1517"/>
        <v>3.5851905999355988E+26</v>
      </c>
      <c r="DMA54" s="762">
        <f t="shared" si="1518"/>
        <v>3.7106722709333442E+26</v>
      </c>
      <c r="DMC54" s="762">
        <f t="shared" si="1519"/>
        <v>3.840545800416011E+26</v>
      </c>
      <c r="DME54" s="762">
        <f t="shared" si="1520"/>
        <v>3.9749649034305711E+26</v>
      </c>
      <c r="DMG54" s="762">
        <f t="shared" si="1521"/>
        <v>4.1140886750506405E+26</v>
      </c>
      <c r="DMI54" s="762">
        <f t="shared" si="1522"/>
        <v>4.2580817786774125E+26</v>
      </c>
      <c r="DMK54" s="762">
        <f t="shared" si="1523"/>
        <v>4.4071146409311217E+26</v>
      </c>
      <c r="DMM54" s="762">
        <f t="shared" si="1524"/>
        <v>4.5613636533637107E+26</v>
      </c>
      <c r="DMO54" s="762">
        <f t="shared" si="1525"/>
        <v>4.7210113812314402E+26</v>
      </c>
      <c r="DMQ54" s="762">
        <f t="shared" si="1526"/>
        <v>4.8862467795745402E+26</v>
      </c>
      <c r="DMS54" s="762">
        <f t="shared" si="1527"/>
        <v>5.0572654168596489E+26</v>
      </c>
      <c r="DMU54" s="762">
        <f t="shared" si="1528"/>
        <v>5.2342697064497364E+26</v>
      </c>
      <c r="DMW54" s="762">
        <f t="shared" si="1529"/>
        <v>5.417469146175477E+26</v>
      </c>
      <c r="DMY54" s="762">
        <f t="shared" si="1530"/>
        <v>5.6070805662916182E+26</v>
      </c>
      <c r="DNA54" s="762">
        <f t="shared" si="1531"/>
        <v>5.8033283861118242E+26</v>
      </c>
      <c r="DNC54" s="762">
        <f t="shared" si="1532"/>
        <v>6.0064448796257374E+26</v>
      </c>
      <c r="DNE54" s="762">
        <f t="shared" si="1533"/>
        <v>6.2166704504126378E+26</v>
      </c>
      <c r="DNG54" s="762">
        <f t="shared" si="1534"/>
        <v>6.4342539161770797E+26</v>
      </c>
      <c r="DNI54" s="762">
        <f t="shared" si="1535"/>
        <v>6.6594528032432768E+26</v>
      </c>
      <c r="DNK54" s="762">
        <f t="shared" si="1536"/>
        <v>6.8925336513567904E+26</v>
      </c>
      <c r="DNM54" s="762">
        <f t="shared" si="1537"/>
        <v>7.1337723291542777E+26</v>
      </c>
      <c r="DNO54" s="762">
        <f t="shared" si="1538"/>
        <v>7.3834543606746763E+26</v>
      </c>
      <c r="DNQ54" s="762">
        <f t="shared" si="1539"/>
        <v>7.6418752632982892E+26</v>
      </c>
      <c r="DNS54" s="762">
        <f t="shared" si="1540"/>
        <v>7.9093408975137292E+26</v>
      </c>
      <c r="DNU54" s="762">
        <f t="shared" si="1541"/>
        <v>8.1861678289267086E+26</v>
      </c>
      <c r="DNW54" s="762">
        <f t="shared" si="1542"/>
        <v>8.4726837029391428E+26</v>
      </c>
      <c r="DNY54" s="762">
        <f t="shared" si="1543"/>
        <v>8.769227632542012E+26</v>
      </c>
      <c r="DOA54" s="762">
        <f t="shared" si="1544"/>
        <v>9.0761505996809823E+26</v>
      </c>
      <c r="DOC54" s="762">
        <f t="shared" si="1545"/>
        <v>9.3938158706698165E+26</v>
      </c>
      <c r="DOE54" s="762">
        <f t="shared" si="1546"/>
        <v>9.72259942614326E+26</v>
      </c>
      <c r="DOG54" s="762">
        <f t="shared" si="1547"/>
        <v>1.0062890406058273E+27</v>
      </c>
      <c r="DOI54" s="762">
        <f t="shared" si="1548"/>
        <v>1.0415091570270312E+27</v>
      </c>
      <c r="DOK54" s="762">
        <f t="shared" si="1549"/>
        <v>1.0779619775229772E+27</v>
      </c>
      <c r="DOM54" s="762">
        <f t="shared" si="1550"/>
        <v>1.1156906467362813E+27</v>
      </c>
      <c r="DOO54" s="762">
        <f t="shared" si="1551"/>
        <v>1.1547398193720511E+27</v>
      </c>
      <c r="DOQ54" s="762">
        <f t="shared" si="1552"/>
        <v>1.1951557130500728E+27</v>
      </c>
      <c r="DOS54" s="762">
        <f t="shared" si="1553"/>
        <v>1.2369861630068253E+27</v>
      </c>
      <c r="DOU54" s="762">
        <f t="shared" si="1554"/>
        <v>1.2802806787120642E+27</v>
      </c>
      <c r="DOW54" s="762">
        <f t="shared" si="1555"/>
        <v>1.3250905024669865E+27</v>
      </c>
      <c r="DOY54" s="762">
        <f t="shared" si="1556"/>
        <v>1.371468670053331E+27</v>
      </c>
      <c r="DPA54" s="762">
        <f t="shared" si="1557"/>
        <v>1.4194700735051974E+27</v>
      </c>
      <c r="DPC54" s="762">
        <f t="shared" si="1558"/>
        <v>1.469151526077879E+27</v>
      </c>
      <c r="DPE54" s="762">
        <f t="shared" si="1559"/>
        <v>1.5205718294906048E+27</v>
      </c>
      <c r="DPG54" s="762">
        <f t="shared" si="1560"/>
        <v>1.5737918435227759E+27</v>
      </c>
      <c r="DPI54" s="762">
        <f t="shared" si="1561"/>
        <v>1.6288745580460731E+27</v>
      </c>
      <c r="DPK54" s="762">
        <f t="shared" si="1562"/>
        <v>1.6858851675776855E+27</v>
      </c>
      <c r="DPM54" s="762">
        <f t="shared" si="1563"/>
        <v>1.7448911484429043E+27</v>
      </c>
      <c r="DPO54" s="762">
        <f t="shared" si="1564"/>
        <v>1.8059623386384059E+27</v>
      </c>
      <c r="DPQ54" s="762">
        <f t="shared" si="1565"/>
        <v>1.8691710204907499E+27</v>
      </c>
      <c r="DPS54" s="762">
        <f t="shared" si="1566"/>
        <v>1.9345920062079259E+27</v>
      </c>
      <c r="DPU54" s="762">
        <f t="shared" si="1567"/>
        <v>2.0023027264252031E+27</v>
      </c>
      <c r="DPW54" s="762">
        <f t="shared" si="1568"/>
        <v>2.0723833218500851E+27</v>
      </c>
      <c r="DPY54" s="762">
        <f t="shared" si="1569"/>
        <v>2.1449167381148379E+27</v>
      </c>
      <c r="DQA54" s="762">
        <f t="shared" si="1570"/>
        <v>2.2199888239488571E+27</v>
      </c>
      <c r="DQC54" s="762">
        <f t="shared" si="1571"/>
        <v>2.2976884327870669E+27</v>
      </c>
      <c r="DQE54" s="762">
        <f t="shared" si="1572"/>
        <v>2.3781075279346141E+27</v>
      </c>
      <c r="DQG54" s="762">
        <f t="shared" si="1573"/>
        <v>2.4613412914123255E+27</v>
      </c>
      <c r="DQI54" s="762">
        <f t="shared" si="1574"/>
        <v>2.5474882366117567E+27</v>
      </c>
      <c r="DQK54" s="762">
        <f t="shared" si="1575"/>
        <v>2.6366503248931678E+27</v>
      </c>
      <c r="DQM54" s="762">
        <f t="shared" si="1576"/>
        <v>2.7289330862644284E+27</v>
      </c>
      <c r="DQO54" s="762">
        <f t="shared" si="1577"/>
        <v>2.8244457442836834E+27</v>
      </c>
      <c r="DQQ54" s="762">
        <f t="shared" si="1578"/>
        <v>2.9233013453336122E+27</v>
      </c>
      <c r="DQS54" s="762">
        <f t="shared" si="1579"/>
        <v>3.0256168924202883E+27</v>
      </c>
      <c r="DQU54" s="762">
        <f t="shared" si="1580"/>
        <v>3.131513483654998E+27</v>
      </c>
      <c r="DQW54" s="762">
        <f t="shared" si="1581"/>
        <v>3.2411164555829227E+27</v>
      </c>
      <c r="DQY54" s="762">
        <f t="shared" si="1582"/>
        <v>3.3545555315283248E+27</v>
      </c>
      <c r="DRA54" s="762">
        <f t="shared" si="1583"/>
        <v>3.4719649751318158E+27</v>
      </c>
      <c r="DRC54" s="762">
        <f t="shared" si="1584"/>
        <v>3.5934837492614291E+27</v>
      </c>
      <c r="DRE54" s="762">
        <f t="shared" si="1585"/>
        <v>3.7192556804855791E+27</v>
      </c>
      <c r="DRG54" s="762">
        <f t="shared" si="1586"/>
        <v>3.8494296293025743E+27</v>
      </c>
      <c r="DRI54" s="762">
        <f t="shared" si="1587"/>
        <v>3.9841596663281642E+27</v>
      </c>
      <c r="DRK54" s="762">
        <f t="shared" si="1588"/>
        <v>4.1236052546496497E+27</v>
      </c>
      <c r="DRM54" s="762">
        <f t="shared" si="1589"/>
        <v>4.2679314385623873E+27</v>
      </c>
      <c r="DRO54" s="762">
        <f t="shared" si="1590"/>
        <v>4.4173090389120707E+27</v>
      </c>
      <c r="DRQ54" s="762">
        <f t="shared" si="1591"/>
        <v>4.5719148552739929E+27</v>
      </c>
      <c r="DRS54" s="762">
        <f t="shared" si="1592"/>
        <v>4.7319318752085821E+27</v>
      </c>
      <c r="DRU54" s="762">
        <f t="shared" si="1593"/>
        <v>4.897549490840882E+27</v>
      </c>
      <c r="DRW54" s="762">
        <f t="shared" si="1594"/>
        <v>5.0689637230203124E+27</v>
      </c>
      <c r="DRY54" s="762">
        <f t="shared" si="1595"/>
        <v>5.246377453326023E+27</v>
      </c>
      <c r="DSA54" s="762">
        <f t="shared" si="1596"/>
        <v>5.4300006641924329E+27</v>
      </c>
      <c r="DSC54" s="762">
        <f t="shared" si="1597"/>
        <v>5.6200506874391675E+27</v>
      </c>
      <c r="DSE54" s="762">
        <f t="shared" si="1598"/>
        <v>5.8167524614995385E+27</v>
      </c>
      <c r="DSG54" s="762">
        <f t="shared" si="1599"/>
        <v>6.0203387976520219E+27</v>
      </c>
      <c r="DSI54" s="762">
        <f t="shared" si="1600"/>
        <v>6.2310506555698426E+27</v>
      </c>
      <c r="DSK54" s="762">
        <f t="shared" si="1601"/>
        <v>6.4491374285147864E+27</v>
      </c>
      <c r="DSM54" s="762">
        <f t="shared" si="1602"/>
        <v>6.674857238512804E+27</v>
      </c>
      <c r="DSO54" s="762">
        <f t="shared" si="1603"/>
        <v>6.9084772418607515E+27</v>
      </c>
      <c r="DSQ54" s="762">
        <f t="shared" si="1604"/>
        <v>7.1502739453258776E+27</v>
      </c>
      <c r="DSS54" s="762">
        <f t="shared" si="1605"/>
        <v>7.4005335334122828E+27</v>
      </c>
      <c r="DSU54" s="762">
        <f t="shared" si="1606"/>
        <v>7.6595522070817121E+27</v>
      </c>
      <c r="DSW54" s="762">
        <f t="shared" si="1607"/>
        <v>7.9276365343295715E+27</v>
      </c>
      <c r="DSY54" s="762">
        <f t="shared" si="1608"/>
        <v>8.2051038130311059E+27</v>
      </c>
      <c r="DTA54" s="762">
        <f t="shared" si="1609"/>
        <v>8.4922824464871941E+27</v>
      </c>
      <c r="DTC54" s="762">
        <f t="shared" si="1610"/>
        <v>8.7895123321142447E+27</v>
      </c>
      <c r="DTE54" s="762">
        <f t="shared" si="1611"/>
        <v>9.0971452637382431E+27</v>
      </c>
      <c r="DTG54" s="762">
        <f t="shared" si="1612"/>
        <v>9.4155453479690808E+27</v>
      </c>
      <c r="DTI54" s="762">
        <f t="shared" si="1613"/>
        <v>9.7450894351479978E+27</v>
      </c>
      <c r="DTK54" s="762">
        <f t="shared" si="1614"/>
        <v>1.0086167565378176E+28</v>
      </c>
      <c r="DTM54" s="762">
        <f t="shared" si="1615"/>
        <v>1.0439183430166411E+28</v>
      </c>
      <c r="DTO54" s="762">
        <f t="shared" si="1616"/>
        <v>1.0804554850222234E+28</v>
      </c>
      <c r="DTQ54" s="762">
        <f t="shared" si="1617"/>
        <v>1.1182714269980012E+28</v>
      </c>
      <c r="DTS54" s="762">
        <f t="shared" si="1618"/>
        <v>1.1574109269429312E+28</v>
      </c>
      <c r="DTU54" s="762">
        <f t="shared" si="1619"/>
        <v>1.1979203093859336E+28</v>
      </c>
      <c r="DTW54" s="762">
        <f t="shared" si="1620"/>
        <v>1.2398475202144412E+28</v>
      </c>
      <c r="DTY54" s="762">
        <f t="shared" si="1621"/>
        <v>1.2832421834219466E+28</v>
      </c>
      <c r="DUA54" s="762">
        <f t="shared" si="1622"/>
        <v>1.3281556598417147E+28</v>
      </c>
      <c r="DUC54" s="762">
        <f t="shared" si="1623"/>
        <v>1.3746411079361746E+28</v>
      </c>
      <c r="DUE54" s="762">
        <f t="shared" si="1624"/>
        <v>1.4227535467139407E+28</v>
      </c>
      <c r="DUG54" s="762">
        <f t="shared" si="1625"/>
        <v>1.4725499208489284E+28</v>
      </c>
      <c r="DUI54" s="762">
        <f t="shared" si="1626"/>
        <v>1.5240891680786407E+28</v>
      </c>
      <c r="DUK54" s="762">
        <f t="shared" si="1627"/>
        <v>1.5774322889613929E+28</v>
      </c>
      <c r="DUM54" s="762">
        <f t="shared" si="1628"/>
        <v>1.6326424190750415E+28</v>
      </c>
      <c r="DUO54" s="762">
        <f t="shared" si="1629"/>
        <v>1.6897849037426679E+28</v>
      </c>
      <c r="DUQ54" s="762">
        <f t="shared" si="1630"/>
        <v>1.7489273753736611E+28</v>
      </c>
      <c r="DUS54" s="762">
        <f t="shared" si="1631"/>
        <v>1.8101398335117392E+28</v>
      </c>
      <c r="DUU54" s="762">
        <f t="shared" si="1632"/>
        <v>1.8734947276846498E+28</v>
      </c>
      <c r="DUW54" s="762">
        <f t="shared" si="1633"/>
        <v>1.9390670431536125E+28</v>
      </c>
      <c r="DUY54" s="762">
        <f t="shared" si="1634"/>
        <v>2.0069343896639887E+28</v>
      </c>
      <c r="DVA54" s="762">
        <f t="shared" si="1635"/>
        <v>2.0771770933022282E+28</v>
      </c>
      <c r="DVC54" s="762">
        <f t="shared" si="1636"/>
        <v>2.1498782915678062E+28</v>
      </c>
      <c r="DVE54" s="762">
        <f t="shared" si="1637"/>
        <v>2.2251240317726795E+28</v>
      </c>
      <c r="DVG54" s="762">
        <f t="shared" si="1638"/>
        <v>2.3030033728847232E+28</v>
      </c>
      <c r="DVI54" s="762">
        <f t="shared" si="1639"/>
        <v>2.3836084909356886E+28</v>
      </c>
      <c r="DVK54" s="762">
        <f t="shared" si="1640"/>
        <v>2.4670347881184376E+28</v>
      </c>
      <c r="DVM54" s="762">
        <f t="shared" si="1641"/>
        <v>2.5533810057025827E+28</v>
      </c>
      <c r="DVO54" s="762">
        <f t="shared" si="1642"/>
        <v>2.6427493409021729E+28</v>
      </c>
      <c r="DVQ54" s="762">
        <f t="shared" si="1643"/>
        <v>2.7352455678337489E+28</v>
      </c>
      <c r="DVS54" s="762">
        <f t="shared" si="1644"/>
        <v>2.8309791627079299E+28</v>
      </c>
      <c r="DVU54" s="762">
        <f t="shared" si="1645"/>
        <v>2.930063433402707E+28</v>
      </c>
      <c r="DVW54" s="762">
        <f t="shared" si="1646"/>
        <v>3.0326156535718017E+28</v>
      </c>
      <c r="DVY54" s="762">
        <f t="shared" si="1647"/>
        <v>3.1387572014468143E+28</v>
      </c>
      <c r="DWA54" s="762">
        <f t="shared" si="1648"/>
        <v>3.2486137034974526E+28</v>
      </c>
      <c r="DWC54" s="762">
        <f t="shared" si="1649"/>
        <v>3.362315183119863E+28</v>
      </c>
      <c r="DWE54" s="762">
        <f t="shared" si="1650"/>
        <v>3.479996214529058E+28</v>
      </c>
      <c r="DWG54" s="762">
        <f t="shared" si="1651"/>
        <v>3.601796082037575E+28</v>
      </c>
      <c r="DWI54" s="762">
        <f t="shared" si="1652"/>
        <v>3.7278589449088897E+28</v>
      </c>
      <c r="DWK54" s="762">
        <f t="shared" si="1653"/>
        <v>3.8583340079807008E+28</v>
      </c>
      <c r="DWM54" s="762">
        <f t="shared" si="1654"/>
        <v>3.9933756982600253E+28</v>
      </c>
      <c r="DWO54" s="762">
        <f t="shared" si="1655"/>
        <v>4.1331438476991259E+28</v>
      </c>
      <c r="DWQ54" s="762">
        <f t="shared" si="1656"/>
        <v>4.2778038823685951E+28</v>
      </c>
      <c r="DWS54" s="762">
        <f t="shared" si="1657"/>
        <v>4.4275270182514958E+28</v>
      </c>
      <c r="DWU54" s="762">
        <f t="shared" si="1658"/>
        <v>4.5824904638902983E+28</v>
      </c>
      <c r="DWW54" s="762">
        <f t="shared" si="1659"/>
        <v>4.7428776301264585E+28</v>
      </c>
      <c r="DWY54" s="762">
        <f t="shared" si="1660"/>
        <v>4.9088783471808842E+28</v>
      </c>
      <c r="DXA54" s="762">
        <f t="shared" si="1661"/>
        <v>5.0806890893322145E+28</v>
      </c>
      <c r="DXC54" s="762">
        <f t="shared" si="1662"/>
        <v>5.2585132074588413E+28</v>
      </c>
      <c r="DXE54" s="762">
        <f t="shared" si="1663"/>
        <v>5.4425611697199001E+28</v>
      </c>
      <c r="DXG54" s="762">
        <f t="shared" si="1664"/>
        <v>5.6330508106600964E+28</v>
      </c>
      <c r="DXI54" s="762">
        <f t="shared" si="1665"/>
        <v>5.8302075890331996E+28</v>
      </c>
      <c r="DXK54" s="762">
        <f t="shared" si="1666"/>
        <v>6.0342648546493615E+28</v>
      </c>
      <c r="DXM54" s="762">
        <f t="shared" si="1667"/>
        <v>6.2454641245620887E+28</v>
      </c>
      <c r="DXO54" s="762">
        <f t="shared" si="1668"/>
        <v>6.4640553689217612E+28</v>
      </c>
      <c r="DXQ54" s="762">
        <f t="shared" si="1669"/>
        <v>6.6902973068340227E+28</v>
      </c>
      <c r="DXS54" s="762">
        <f t="shared" si="1670"/>
        <v>6.924457712573213E+28</v>
      </c>
      <c r="DXU54" s="762">
        <f t="shared" si="1671"/>
        <v>7.1668137325132753E+28</v>
      </c>
      <c r="DXW54" s="762">
        <f t="shared" si="1672"/>
        <v>7.417652213151239E+28</v>
      </c>
      <c r="DXY54" s="762">
        <f t="shared" si="1673"/>
        <v>7.6772700406115316E+28</v>
      </c>
      <c r="DYA54" s="762">
        <f t="shared" si="1674"/>
        <v>7.9459744920329346E+28</v>
      </c>
      <c r="DYC54" s="762">
        <f t="shared" si="1675"/>
        <v>8.2240835992540864E+28</v>
      </c>
      <c r="DYE54" s="762">
        <f t="shared" si="1676"/>
        <v>8.5119265252279785E+28</v>
      </c>
      <c r="DYG54" s="762">
        <f t="shared" si="1677"/>
        <v>8.8098439536109566E+28</v>
      </c>
      <c r="DYI54" s="762">
        <f t="shared" si="1678"/>
        <v>9.1181884919873391E+28</v>
      </c>
      <c r="DYK54" s="762">
        <f t="shared" si="1679"/>
        <v>9.4373250892068951E+28</v>
      </c>
      <c r="DYM54" s="762">
        <f t="shared" si="1680"/>
        <v>9.7676314673291364E+28</v>
      </c>
      <c r="DYO54" s="762">
        <f t="shared" si="1681"/>
        <v>1.0109498568685655E+29</v>
      </c>
      <c r="DYQ54" s="762">
        <f t="shared" si="1682"/>
        <v>1.0463331018589653E+29</v>
      </c>
      <c r="DYS54" s="762">
        <f t="shared" si="1683"/>
        <v>1.0829547604240289E+29</v>
      </c>
      <c r="DYU54" s="762">
        <f t="shared" si="1684"/>
        <v>1.1208581770388698E+29</v>
      </c>
      <c r="DYW54" s="762">
        <f t="shared" si="1685"/>
        <v>1.1600882132352301E+29</v>
      </c>
      <c r="DYY54" s="762">
        <f t="shared" si="1686"/>
        <v>1.200691300698463E+29</v>
      </c>
      <c r="DZA54" s="762">
        <f t="shared" si="1687"/>
        <v>1.2427154962229091E+29</v>
      </c>
      <c r="DZC54" s="762">
        <f t="shared" si="1688"/>
        <v>1.2862105385907107E+29</v>
      </c>
      <c r="DZE54" s="762">
        <f t="shared" si="1689"/>
        <v>1.3312279074413855E+29</v>
      </c>
      <c r="DZG54" s="762">
        <f t="shared" si="1690"/>
        <v>1.3778208842018339E+29</v>
      </c>
      <c r="DZI54" s="762">
        <f t="shared" si="1691"/>
        <v>1.4260446151488979E+29</v>
      </c>
      <c r="DZK54" s="762">
        <f t="shared" si="1692"/>
        <v>1.4759561766791092E+29</v>
      </c>
      <c r="DZM54" s="762">
        <f t="shared" si="1693"/>
        <v>1.5276146428628778E+29</v>
      </c>
      <c r="DZO54" s="762">
        <f t="shared" si="1694"/>
        <v>1.5810811553630784E+29</v>
      </c>
      <c r="DZQ54" s="762">
        <f t="shared" si="1695"/>
        <v>1.6364189958007862E+29</v>
      </c>
      <c r="DZS54" s="762">
        <f t="shared" si="1696"/>
        <v>1.6936936606538136E+29</v>
      </c>
      <c r="DZU54" s="762">
        <f t="shared" si="1697"/>
        <v>1.7529729387766971E+29</v>
      </c>
      <c r="DZW54" s="762">
        <f t="shared" si="1698"/>
        <v>1.8143269916338814E+29</v>
      </c>
      <c r="DZY54" s="762">
        <f t="shared" si="1699"/>
        <v>1.8778284363410672E+29</v>
      </c>
      <c r="EAA54" s="762">
        <f t="shared" si="1700"/>
        <v>1.9435524316130045E+29</v>
      </c>
      <c r="EAC54" s="762">
        <f t="shared" si="1701"/>
        <v>2.0115767667194594E+29</v>
      </c>
      <c r="EAE54" s="762">
        <f t="shared" si="1702"/>
        <v>2.0819819535546404E+29</v>
      </c>
      <c r="EAG54" s="762">
        <f t="shared" si="1703"/>
        <v>2.1548513219290527E+29</v>
      </c>
      <c r="EAI54" s="762">
        <f t="shared" si="1704"/>
        <v>2.2302711181965695E+29</v>
      </c>
      <c r="EAK54" s="762">
        <f t="shared" si="1705"/>
        <v>2.3083306073334491E+29</v>
      </c>
      <c r="EAM54" s="762">
        <f t="shared" si="1706"/>
        <v>2.3891221785901196E+29</v>
      </c>
      <c r="EAO54" s="762">
        <f t="shared" si="1707"/>
        <v>2.4727414548407736E+29</v>
      </c>
      <c r="EAQ54" s="762">
        <f t="shared" si="1708"/>
        <v>2.5592874057602006E+29</v>
      </c>
      <c r="EAS54" s="762">
        <f t="shared" si="1709"/>
        <v>2.6488624649618075E+29</v>
      </c>
      <c r="EAU54" s="762">
        <f t="shared" si="1710"/>
        <v>2.7415726512354705E+29</v>
      </c>
      <c r="EAW54" s="762">
        <f t="shared" si="1711"/>
        <v>2.8375276940287116E+29</v>
      </c>
      <c r="EAY54" s="762">
        <f t="shared" si="1712"/>
        <v>2.9368411633197164E+29</v>
      </c>
      <c r="EBA54" s="762">
        <f t="shared" si="1713"/>
        <v>3.0396306040359064E+29</v>
      </c>
      <c r="EBC54" s="762">
        <f t="shared" si="1714"/>
        <v>3.1460176751771628E+29</v>
      </c>
      <c r="EBE54" s="762">
        <f t="shared" si="1715"/>
        <v>3.256128293808363E+29</v>
      </c>
      <c r="EBG54" s="762">
        <f t="shared" si="1716"/>
        <v>3.3700927840916554E+29</v>
      </c>
      <c r="EBI54" s="762">
        <f t="shared" si="1717"/>
        <v>3.4880460315348634E+29</v>
      </c>
      <c r="EBK54" s="762">
        <f t="shared" si="1718"/>
        <v>3.6101276426385836E+29</v>
      </c>
      <c r="EBM54" s="762">
        <f t="shared" si="1719"/>
        <v>3.7364821101309336E+29</v>
      </c>
      <c r="EBO54" s="762">
        <f t="shared" si="1720"/>
        <v>3.867258983985516E+29</v>
      </c>
      <c r="EBQ54" s="762">
        <f t="shared" si="1721"/>
        <v>4.0026130484250086E+29</v>
      </c>
      <c r="EBS54" s="762">
        <f t="shared" si="1722"/>
        <v>4.1427045051198835E+29</v>
      </c>
      <c r="EBU54" s="762">
        <f t="shared" si="1723"/>
        <v>4.2876991627990793E+29</v>
      </c>
      <c r="EBW54" s="762">
        <f t="shared" si="1724"/>
        <v>4.4377686334970468E+29</v>
      </c>
      <c r="EBY54" s="762">
        <f t="shared" si="1725"/>
        <v>4.5930905356694429E+29</v>
      </c>
      <c r="ECA54" s="762">
        <f t="shared" si="1726"/>
        <v>4.7538487044178732E+29</v>
      </c>
      <c r="ECC54" s="762">
        <f t="shared" si="1727"/>
        <v>4.9202334090724982E+29</v>
      </c>
      <c r="ECE54" s="762">
        <f t="shared" si="1728"/>
        <v>5.0924415783900355E+29</v>
      </c>
      <c r="ECG54" s="762">
        <f t="shared" si="1729"/>
        <v>5.2706770336336862E+29</v>
      </c>
      <c r="ECI54" s="762">
        <f t="shared" si="1730"/>
        <v>5.4551507298108648E+29</v>
      </c>
      <c r="ECK54" s="762">
        <f t="shared" si="1731"/>
        <v>5.6460810053542448E+29</v>
      </c>
      <c r="ECM54" s="762">
        <f t="shared" si="1732"/>
        <v>5.8436938405416428E+29</v>
      </c>
      <c r="ECO54" s="762">
        <f t="shared" si="1733"/>
        <v>6.0482231249606E+29</v>
      </c>
      <c r="ECQ54" s="762">
        <f t="shared" si="1734"/>
        <v>6.2599109343342206E+29</v>
      </c>
      <c r="ECS54" s="762">
        <f t="shared" si="1735"/>
        <v>6.4790078170359183E+29</v>
      </c>
      <c r="ECU54" s="762">
        <f t="shared" si="1736"/>
        <v>6.7057730906321752E+29</v>
      </c>
      <c r="ECW54" s="762">
        <f t="shared" si="1737"/>
        <v>6.9404751488043003E+29</v>
      </c>
      <c r="ECY54" s="762">
        <f t="shared" si="1738"/>
        <v>7.1833917790124497E+29</v>
      </c>
      <c r="EDA54" s="762">
        <f t="shared" si="1739"/>
        <v>7.4348104912778852E+29</v>
      </c>
      <c r="EDC54" s="762">
        <f t="shared" si="1740"/>
        <v>7.6950288584726099E+29</v>
      </c>
      <c r="EDE54" s="762">
        <f t="shared" si="1741"/>
        <v>7.9643548685191502E+29</v>
      </c>
      <c r="EDG54" s="762">
        <f t="shared" si="1742"/>
        <v>8.2431072889173198E+29</v>
      </c>
      <c r="EDI54" s="762">
        <f t="shared" si="1743"/>
        <v>8.531616044029425E+29</v>
      </c>
      <c r="EDK54" s="762">
        <f t="shared" si="1744"/>
        <v>8.8302226055704548E+29</v>
      </c>
      <c r="EDM54" s="762">
        <f t="shared" si="1745"/>
        <v>9.1392803967654194E+29</v>
      </c>
      <c r="EDO54" s="762">
        <f t="shared" si="1746"/>
        <v>9.4591552106522085E+29</v>
      </c>
      <c r="EDQ54" s="762">
        <f t="shared" si="1747"/>
        <v>9.7902256430250345E+29</v>
      </c>
      <c r="EDS54" s="762">
        <f t="shared" si="1748"/>
        <v>1.013288354053091E+30</v>
      </c>
      <c r="EDU54" s="762">
        <f t="shared" si="1749"/>
        <v>1.0487534464449492E+30</v>
      </c>
      <c r="EDW54" s="762">
        <f t="shared" si="1750"/>
        <v>1.0854598170705223E+30</v>
      </c>
      <c r="EDY54" s="762">
        <f t="shared" si="1751"/>
        <v>1.1234509106679905E+30</v>
      </c>
      <c r="EEA54" s="762">
        <f t="shared" si="1752"/>
        <v>1.1627716925413701E+30</v>
      </c>
      <c r="EEC54" s="762">
        <f t="shared" si="1753"/>
        <v>1.203468701780318E+30</v>
      </c>
      <c r="EEE54" s="762">
        <f t="shared" si="1754"/>
        <v>1.245590106342629E+30</v>
      </c>
      <c r="EEG54" s="762">
        <f t="shared" si="1755"/>
        <v>1.2891857600646208E+30</v>
      </c>
      <c r="EEI54" s="762">
        <f t="shared" si="1756"/>
        <v>1.3343072616668826E+30</v>
      </c>
      <c r="EEK54" s="762">
        <f t="shared" si="1757"/>
        <v>1.3810080158252234E+30</v>
      </c>
      <c r="EEM54" s="762">
        <f t="shared" si="1758"/>
        <v>1.4293432963791062E+30</v>
      </c>
      <c r="EEO54" s="762">
        <f t="shared" si="1759"/>
        <v>1.4793703117523747E+30</v>
      </c>
      <c r="EEQ54" s="762">
        <f t="shared" si="1760"/>
        <v>1.5311482726637076E+30</v>
      </c>
      <c r="EES54" s="762">
        <f t="shared" si="1761"/>
        <v>1.5847384622069373E+30</v>
      </c>
      <c r="EEU54" s="762">
        <f t="shared" si="1762"/>
        <v>1.6402043083841802E+30</v>
      </c>
      <c r="EEW54" s="762">
        <f t="shared" si="1763"/>
        <v>1.6976114591776263E+30</v>
      </c>
      <c r="EEY54" s="762">
        <f t="shared" si="1764"/>
        <v>1.7570278602488432E+30</v>
      </c>
      <c r="EFA54" s="762">
        <f t="shared" si="1765"/>
        <v>1.8185238353575526E+30</v>
      </c>
      <c r="EFC54" s="762">
        <f t="shared" si="1766"/>
        <v>1.8821721695950668E+30</v>
      </c>
      <c r="EFE54" s="762">
        <f t="shared" si="1767"/>
        <v>1.948048195530894E+30</v>
      </c>
      <c r="EFG54" s="762">
        <f t="shared" si="1768"/>
        <v>2.0162298823744752E+30</v>
      </c>
      <c r="EFI54" s="762">
        <f t="shared" si="1769"/>
        <v>2.0867979282575817E+30</v>
      </c>
      <c r="EFK54" s="762">
        <f t="shared" si="1770"/>
        <v>2.1598358557465968E+30</v>
      </c>
      <c r="EFM54" s="762">
        <f t="shared" si="1771"/>
        <v>2.2354301106977276E+30</v>
      </c>
      <c r="EFO54" s="762">
        <f t="shared" si="1772"/>
        <v>2.3136701645721479E+30</v>
      </c>
      <c r="EFQ54" s="762">
        <f t="shared" si="1773"/>
        <v>2.3946486203321729E+30</v>
      </c>
      <c r="EFS54" s="762">
        <f t="shared" si="1774"/>
        <v>2.4784613220437987E+30</v>
      </c>
      <c r="EFU54" s="762">
        <f t="shared" si="1775"/>
        <v>2.5652074683153313E+30</v>
      </c>
      <c r="EFW54" s="762">
        <f t="shared" si="1776"/>
        <v>2.6549897297063679E+30</v>
      </c>
      <c r="EFY54" s="762">
        <f t="shared" si="1777"/>
        <v>2.7479143702460905E+30</v>
      </c>
      <c r="EGA54" s="762">
        <f t="shared" si="1778"/>
        <v>2.8440913732047033E+30</v>
      </c>
      <c r="EGC54" s="762">
        <f t="shared" si="1779"/>
        <v>2.9436345712668675E+30</v>
      </c>
      <c r="EGE54" s="762">
        <f t="shared" si="1780"/>
        <v>3.0466617812612076E+30</v>
      </c>
      <c r="EGG54" s="762">
        <f t="shared" si="1781"/>
        <v>3.1532949436053497E+30</v>
      </c>
      <c r="EGI54" s="762">
        <f t="shared" si="1782"/>
        <v>3.2636602666315366E+30</v>
      </c>
      <c r="EGK54" s="762">
        <f t="shared" si="1783"/>
        <v>3.3778883759636403E+30</v>
      </c>
      <c r="EGM54" s="762">
        <f t="shared" si="1784"/>
        <v>3.4961144691223673E+30</v>
      </c>
      <c r="EGO54" s="762">
        <f t="shared" si="1785"/>
        <v>3.6184784755416501E+30</v>
      </c>
      <c r="EGQ54" s="762">
        <f t="shared" si="1786"/>
        <v>3.7451252221856078E+30</v>
      </c>
      <c r="EGS54" s="762">
        <f t="shared" si="1787"/>
        <v>3.8762046049621037E+30</v>
      </c>
      <c r="EGU54" s="762">
        <f t="shared" si="1788"/>
        <v>4.0118717661357772E+30</v>
      </c>
      <c r="EGW54" s="762">
        <f t="shared" si="1789"/>
        <v>4.152287277950529E+30</v>
      </c>
      <c r="EGY54" s="762">
        <f t="shared" si="1790"/>
        <v>4.2976173326787972E+30</v>
      </c>
      <c r="EHA54" s="762">
        <f t="shared" si="1791"/>
        <v>4.4480339393225549E+30</v>
      </c>
      <c r="EHC54" s="762">
        <f t="shared" si="1792"/>
        <v>4.6037151271988437E+30</v>
      </c>
      <c r="EHE54" s="762">
        <f t="shared" si="1793"/>
        <v>4.7648451566508026E+30</v>
      </c>
      <c r="EHG54" s="762">
        <f t="shared" si="1794"/>
        <v>4.9316147371335805E+30</v>
      </c>
      <c r="EHI54" s="762">
        <f t="shared" si="1795"/>
        <v>5.1042212529332554E+30</v>
      </c>
      <c r="EHK54" s="762">
        <f t="shared" si="1796"/>
        <v>5.2828689967859184E+30</v>
      </c>
      <c r="EHM54" s="762">
        <f t="shared" si="1797"/>
        <v>5.4677694116734249E+30</v>
      </c>
      <c r="EHO54" s="762">
        <f t="shared" si="1798"/>
        <v>5.6591413410819942E+30</v>
      </c>
      <c r="EHQ54" s="762">
        <f t="shared" si="1799"/>
        <v>5.857211288019863E+30</v>
      </c>
      <c r="EHS54" s="762">
        <f t="shared" si="1800"/>
        <v>6.0622136831005576E+30</v>
      </c>
      <c r="EHU54" s="762">
        <f t="shared" si="1801"/>
        <v>6.2743911620090765E+30</v>
      </c>
      <c r="EHW54" s="762">
        <f t="shared" si="1802"/>
        <v>6.4939948526793932E+30</v>
      </c>
      <c r="EHY54" s="762">
        <f t="shared" si="1803"/>
        <v>6.7212846725231713E+30</v>
      </c>
      <c r="EIA54" s="762">
        <f t="shared" si="1804"/>
        <v>6.9565296360614816E+30</v>
      </c>
      <c r="EIC54" s="762">
        <f t="shared" si="1805"/>
        <v>7.2000081733236333E+30</v>
      </c>
      <c r="EIE54" s="762">
        <f t="shared" si="1806"/>
        <v>7.4520084593899594E+30</v>
      </c>
      <c r="EIG54" s="762">
        <f t="shared" si="1807"/>
        <v>7.712828755468607E+30</v>
      </c>
      <c r="EII54" s="762">
        <f t="shared" si="1808"/>
        <v>7.9827777619100075E+30</v>
      </c>
      <c r="EIK54" s="762">
        <f t="shared" si="1809"/>
        <v>8.262174983576857E+30</v>
      </c>
      <c r="EIM54" s="762">
        <f t="shared" si="1810"/>
        <v>8.5513511080020458E+30</v>
      </c>
      <c r="EIO54" s="762">
        <f t="shared" si="1811"/>
        <v>8.8506483967821163E+30</v>
      </c>
      <c r="EIQ54" s="762">
        <f t="shared" si="1812"/>
        <v>9.1604210906694897E+30</v>
      </c>
      <c r="EIS54" s="762">
        <f t="shared" si="1813"/>
        <v>9.4810358288429215E+30</v>
      </c>
      <c r="EIU54" s="762">
        <f t="shared" si="1814"/>
        <v>9.8128720828524225E+30</v>
      </c>
      <c r="EIW54" s="762">
        <f t="shared" si="1815"/>
        <v>1.0156322605752257E+31</v>
      </c>
      <c r="EIY54" s="762">
        <f t="shared" si="1816"/>
        <v>1.0511793896953585E+31</v>
      </c>
      <c r="EJA54" s="762">
        <f t="shared" si="1817"/>
        <v>1.087970668334696E+31</v>
      </c>
      <c r="EJC54" s="762">
        <f t="shared" si="1818"/>
        <v>1.1260496417264104E+31</v>
      </c>
      <c r="EJE54" s="762">
        <f t="shared" si="1819"/>
        <v>1.1654613791868346E+31</v>
      </c>
      <c r="EJG54" s="762">
        <f t="shared" si="1820"/>
        <v>1.2062525274583738E+31</v>
      </c>
      <c r="EJI54" s="762">
        <f t="shared" si="1821"/>
        <v>1.2484713659194168E+31</v>
      </c>
      <c r="EJK54" s="762">
        <f t="shared" si="1822"/>
        <v>1.2921678637265962E+31</v>
      </c>
      <c r="EJM54" s="762">
        <f t="shared" si="1823"/>
        <v>1.3373937389570269E+31</v>
      </c>
      <c r="EJO54" s="762">
        <f t="shared" si="1824"/>
        <v>1.3842025198205228E+31</v>
      </c>
      <c r="EJQ54" s="762">
        <f t="shared" si="1825"/>
        <v>1.432649608014241E+31</v>
      </c>
      <c r="EJS54" s="762">
        <f t="shared" si="1826"/>
        <v>1.4827923442947393E+31</v>
      </c>
      <c r="EJU54" s="762">
        <f t="shared" si="1827"/>
        <v>1.5346900763450551E+31</v>
      </c>
      <c r="EJW54" s="762">
        <f t="shared" si="1828"/>
        <v>1.5884042290171319E+31</v>
      </c>
      <c r="EJY54" s="762">
        <f t="shared" si="1829"/>
        <v>1.6439983770327314E+31</v>
      </c>
      <c r="EKA54" s="762">
        <f t="shared" si="1830"/>
        <v>1.7015383202288768E+31</v>
      </c>
      <c r="EKC54" s="762">
        <f t="shared" si="1831"/>
        <v>1.7610921614368873E+31</v>
      </c>
      <c r="EKE54" s="762">
        <f t="shared" si="1832"/>
        <v>1.8227303870871783E+31</v>
      </c>
      <c r="EKG54" s="762">
        <f t="shared" si="1833"/>
        <v>1.8865259506352295E+31</v>
      </c>
      <c r="EKI54" s="762">
        <f t="shared" si="1834"/>
        <v>1.9525543589074623E+31</v>
      </c>
      <c r="EKK54" s="762">
        <f t="shared" si="1835"/>
        <v>2.0208937614692233E+31</v>
      </c>
      <c r="EKM54" s="762">
        <f t="shared" si="1836"/>
        <v>2.0916250431206459E+31</v>
      </c>
      <c r="EKO54" s="762">
        <f t="shared" si="1837"/>
        <v>2.1648319196298686E+31</v>
      </c>
      <c r="EKQ54" s="762">
        <f t="shared" si="1838"/>
        <v>2.240601036816914E+31</v>
      </c>
      <c r="EKS54" s="762">
        <f t="shared" si="1839"/>
        <v>2.3190220731055058E+31</v>
      </c>
      <c r="EKU54" s="762">
        <f t="shared" si="1840"/>
        <v>2.4001878456641982E+31</v>
      </c>
      <c r="EKW54" s="762">
        <f t="shared" si="1841"/>
        <v>2.484194420262445E+31</v>
      </c>
      <c r="EKY54" s="762">
        <f t="shared" si="1842"/>
        <v>2.5711412249716303E+31</v>
      </c>
      <c r="ELA54" s="762">
        <f t="shared" si="1843"/>
        <v>2.6611311678456372E+31</v>
      </c>
      <c r="ELC54" s="762">
        <f t="shared" si="1844"/>
        <v>2.7542707587202345E+31</v>
      </c>
      <c r="ELE54" s="762">
        <f t="shared" si="1845"/>
        <v>2.8506702352754426E+31</v>
      </c>
      <c r="ELG54" s="762">
        <f t="shared" si="1846"/>
        <v>2.9504436935100828E+31</v>
      </c>
      <c r="ELI54" s="762">
        <f t="shared" si="1847"/>
        <v>3.0537092227829354E+31</v>
      </c>
      <c r="ELK54" s="762">
        <f t="shared" si="1848"/>
        <v>3.1605890455803379E+31</v>
      </c>
      <c r="ELM54" s="762">
        <f t="shared" si="1849"/>
        <v>3.2712096621756494E+31</v>
      </c>
      <c r="ELO54" s="762">
        <f t="shared" si="1850"/>
        <v>3.3857020003517967E+31</v>
      </c>
      <c r="ELQ54" s="762">
        <f t="shared" si="1851"/>
        <v>3.5042015703641091E+31</v>
      </c>
      <c r="ELS54" s="762">
        <f t="shared" si="1852"/>
        <v>3.6268486253268527E+31</v>
      </c>
      <c r="ELU54" s="762">
        <f t="shared" si="1853"/>
        <v>3.7537883272132921E+31</v>
      </c>
      <c r="ELW54" s="762">
        <f t="shared" si="1854"/>
        <v>3.8851709186657572E+31</v>
      </c>
      <c r="ELY54" s="762">
        <f t="shared" si="1855"/>
        <v>4.0211519008190584E+31</v>
      </c>
      <c r="EMA54" s="762">
        <f t="shared" si="1856"/>
        <v>4.1618922173477253E+31</v>
      </c>
      <c r="EMC54" s="762">
        <f t="shared" si="1857"/>
        <v>4.3075584449548955E+31</v>
      </c>
      <c r="EME54" s="762">
        <f t="shared" si="1858"/>
        <v>4.4583229905283168E+31</v>
      </c>
      <c r="EMG54" s="762">
        <f t="shared" si="1859"/>
        <v>4.6143642951968072E+31</v>
      </c>
      <c r="EMI54" s="762">
        <f t="shared" si="1860"/>
        <v>4.775867045528695E+31</v>
      </c>
      <c r="EMK54" s="762">
        <f t="shared" si="1861"/>
        <v>4.9430223921221987E+31</v>
      </c>
      <c r="EMM54" s="762">
        <f t="shared" si="1862"/>
        <v>5.1160281758464753E+31</v>
      </c>
      <c r="EMO54" s="762">
        <f t="shared" si="1863"/>
        <v>5.2950891620011011E+31</v>
      </c>
      <c r="EMQ54" s="762">
        <f t="shared" si="1864"/>
        <v>5.4804172826711395E+31</v>
      </c>
      <c r="EMS54" s="762">
        <f t="shared" si="1865"/>
        <v>5.6722318875646288E+31</v>
      </c>
      <c r="EMU54" s="762">
        <f t="shared" si="1866"/>
        <v>5.8707600036293906E+31</v>
      </c>
      <c r="EMW54" s="762">
        <f t="shared" si="1867"/>
        <v>6.0762366037564187E+31</v>
      </c>
      <c r="EMY54" s="762">
        <f t="shared" si="1868"/>
        <v>6.2889048848878926E+31</v>
      </c>
      <c r="ENA54" s="762">
        <f t="shared" si="1869"/>
        <v>6.5090165558589683E+31</v>
      </c>
      <c r="ENC54" s="762">
        <f t="shared" si="1870"/>
        <v>6.7368321353140316E+31</v>
      </c>
      <c r="ENE54" s="762">
        <f t="shared" si="1871"/>
        <v>6.9726212600500224E+31</v>
      </c>
      <c r="ENG54" s="762">
        <f t="shared" si="1872"/>
        <v>7.216663004151773E+31</v>
      </c>
      <c r="ENI54" s="762">
        <f t="shared" si="1873"/>
        <v>7.4692462092970843E+31</v>
      </c>
      <c r="ENK54" s="762">
        <f t="shared" si="1874"/>
        <v>7.7306698266224816E+31</v>
      </c>
      <c r="ENM54" s="762">
        <f t="shared" si="1875"/>
        <v>8.0012432705542679E+31</v>
      </c>
      <c r="ENO54" s="762">
        <f t="shared" si="1876"/>
        <v>8.2812867850236669E+31</v>
      </c>
      <c r="ENQ54" s="762">
        <f t="shared" si="1877"/>
        <v>8.5711318224994953E+31</v>
      </c>
      <c r="ENS54" s="762">
        <f t="shared" si="1878"/>
        <v>8.8711214362869765E+31</v>
      </c>
      <c r="ENU54" s="762">
        <f t="shared" si="1879"/>
        <v>9.1816106865570192E+31</v>
      </c>
      <c r="ENW54" s="762">
        <f t="shared" si="1880"/>
        <v>9.5029670605865133E+31</v>
      </c>
      <c r="ENY54" s="762">
        <f t="shared" si="1881"/>
        <v>9.8355709077070397E+31</v>
      </c>
      <c r="EOA54" s="762">
        <f t="shared" si="1882"/>
        <v>1.0179815889476785E+32</v>
      </c>
      <c r="EOC54" s="762">
        <f t="shared" si="1883"/>
        <v>1.0536109445608471E+32</v>
      </c>
      <c r="EOE54" s="762">
        <f t="shared" si="1884"/>
        <v>1.0904873276204767E+32</v>
      </c>
      <c r="EOG54" s="762">
        <f t="shared" si="1885"/>
        <v>1.1286543840871932E+32</v>
      </c>
      <c r="EOI54" s="762">
        <f t="shared" si="1886"/>
        <v>1.1681572875302449E+32</v>
      </c>
      <c r="EOK54" s="762">
        <f t="shared" si="1887"/>
        <v>1.2090427925938034E+32</v>
      </c>
      <c r="EOM54" s="762">
        <f t="shared" si="1888"/>
        <v>1.2513592903345865E+32</v>
      </c>
      <c r="EOO54" s="762">
        <f t="shared" si="1889"/>
        <v>1.2951568654962969E+32</v>
      </c>
      <c r="EOQ54" s="762">
        <f t="shared" si="1890"/>
        <v>1.3404873557886672E+32</v>
      </c>
      <c r="EOS54" s="762">
        <f t="shared" si="1891"/>
        <v>1.3874044132412704E+32</v>
      </c>
      <c r="EOU54" s="762">
        <f t="shared" si="1892"/>
        <v>1.4359635677047148E+32</v>
      </c>
      <c r="EOW54" s="762">
        <f t="shared" si="1893"/>
        <v>1.4862222925743797E+32</v>
      </c>
      <c r="EOY54" s="762">
        <f t="shared" si="1894"/>
        <v>1.5382400728144829E+32</v>
      </c>
      <c r="EPA54" s="762">
        <f t="shared" si="1895"/>
        <v>1.5920784753629897E+32</v>
      </c>
      <c r="EPC54" s="762">
        <f t="shared" si="1896"/>
        <v>1.6478012220006941E+32</v>
      </c>
      <c r="EPE54" s="762">
        <f t="shared" si="1897"/>
        <v>1.7054742647707184E+32</v>
      </c>
      <c r="EPG54" s="762">
        <f t="shared" si="1898"/>
        <v>1.7651658640376932E+32</v>
      </c>
      <c r="EPI54" s="762">
        <f t="shared" si="1899"/>
        <v>1.8269466692790125E+32</v>
      </c>
      <c r="EPK54" s="762">
        <f t="shared" si="1900"/>
        <v>1.8908898027037777E+32</v>
      </c>
      <c r="EPM54" s="762">
        <f t="shared" si="1901"/>
        <v>1.9570709457984099E+32</v>
      </c>
      <c r="EPO54" s="762">
        <f t="shared" si="1902"/>
        <v>2.025568428901354E+32</v>
      </c>
      <c r="EPQ54" s="762">
        <f t="shared" si="1903"/>
        <v>2.0964633239129012E+32</v>
      </c>
      <c r="EPS54" s="762">
        <f t="shared" si="1904"/>
        <v>2.1698395402498526E+32</v>
      </c>
      <c r="EPU54" s="762">
        <f t="shared" si="1905"/>
        <v>2.2457839241585971E+32</v>
      </c>
      <c r="EPW54" s="762">
        <f t="shared" si="1906"/>
        <v>2.3243863615041479E+32</v>
      </c>
      <c r="EPY54" s="762">
        <f t="shared" si="1907"/>
        <v>2.405739884156793E+32</v>
      </c>
      <c r="EQA54" s="762">
        <f t="shared" si="1908"/>
        <v>2.4899407801022805E+32</v>
      </c>
      <c r="EQC54" s="762">
        <f t="shared" si="1909"/>
        <v>2.5770887074058602E+32</v>
      </c>
      <c r="EQE54" s="762">
        <f t="shared" si="1910"/>
        <v>2.6672868121650651E+32</v>
      </c>
      <c r="EQG54" s="762">
        <f t="shared" si="1911"/>
        <v>2.7606418505908423E+32</v>
      </c>
      <c r="EQI54" s="762">
        <f t="shared" si="1912"/>
        <v>2.8572643153615216E+32</v>
      </c>
      <c r="EQK54" s="762">
        <f t="shared" si="1913"/>
        <v>2.9572685663991744E+32</v>
      </c>
      <c r="EQM54" s="762">
        <f t="shared" si="1914"/>
        <v>3.0607729662231452E+32</v>
      </c>
      <c r="EQO54" s="762">
        <f t="shared" si="1915"/>
        <v>3.1679000200409551E+32</v>
      </c>
      <c r="EQQ54" s="762">
        <f t="shared" si="1916"/>
        <v>3.2787765207423883E+32</v>
      </c>
      <c r="EQS54" s="762">
        <f t="shared" si="1917"/>
        <v>3.3935336989683714E+32</v>
      </c>
      <c r="EQU54" s="762">
        <f t="shared" si="1918"/>
        <v>3.512307378432264E+32</v>
      </c>
      <c r="EQW54" s="762">
        <f t="shared" si="1919"/>
        <v>3.6352381366773931E+32</v>
      </c>
      <c r="EQY54" s="762">
        <f t="shared" si="1920"/>
        <v>3.7624714714611013E+32</v>
      </c>
      <c r="ERA54" s="762">
        <f t="shared" si="1921"/>
        <v>3.8941579729622398E+32</v>
      </c>
      <c r="ERC54" s="762">
        <f t="shared" si="1922"/>
        <v>4.0304535020159175E+32</v>
      </c>
      <c r="ERE54" s="762">
        <f t="shared" si="1923"/>
        <v>4.1715193745864742E+32</v>
      </c>
      <c r="ERG54" s="762">
        <f t="shared" si="1924"/>
        <v>4.3175225526970002E+32</v>
      </c>
      <c r="ERI54" s="762">
        <f t="shared" si="1925"/>
        <v>4.468635842041395E+32</v>
      </c>
      <c r="ERK54" s="762">
        <f t="shared" si="1926"/>
        <v>4.6250380965128433E+32</v>
      </c>
      <c r="ERM54" s="762">
        <f t="shared" si="1927"/>
        <v>4.7869144298907924E+32</v>
      </c>
      <c r="ERO54" s="762">
        <f t="shared" si="1928"/>
        <v>4.9544564349369699E+32</v>
      </c>
      <c r="ERQ54" s="762">
        <f t="shared" si="1929"/>
        <v>5.1278624101597634E+32</v>
      </c>
      <c r="ERS54" s="762">
        <f t="shared" si="1930"/>
        <v>5.307337594515355E+32</v>
      </c>
      <c r="ERU54" s="762">
        <f t="shared" si="1931"/>
        <v>5.4930944103233918E+32</v>
      </c>
      <c r="ERW54" s="762">
        <f t="shared" si="1932"/>
        <v>5.6853527146847098E+32</v>
      </c>
      <c r="ERY54" s="762">
        <f t="shared" si="1933"/>
        <v>5.884340059698674E+32</v>
      </c>
      <c r="ESA54" s="762">
        <f t="shared" si="1934"/>
        <v>6.0902919617881271E+32</v>
      </c>
      <c r="ESC54" s="762">
        <f t="shared" si="1935"/>
        <v>6.303452180450711E+32</v>
      </c>
      <c r="ESE54" s="762">
        <f t="shared" si="1936"/>
        <v>6.5240730067664858E+32</v>
      </c>
      <c r="ESG54" s="762">
        <f t="shared" si="1937"/>
        <v>6.7524155620033116E+32</v>
      </c>
      <c r="ESI54" s="762">
        <f t="shared" si="1938"/>
        <v>6.9887501066734263E+32</v>
      </c>
      <c r="ESK54" s="762">
        <f t="shared" si="1939"/>
        <v>7.2333563604069958E+32</v>
      </c>
      <c r="ESM54" s="762">
        <f t="shared" si="1940"/>
        <v>7.4865238330212401E+32</v>
      </c>
      <c r="ESO54" s="762">
        <f t="shared" si="1941"/>
        <v>7.7485521671769829E+32</v>
      </c>
      <c r="ESQ54" s="762">
        <f t="shared" si="1942"/>
        <v>8.0197514930281769E+32</v>
      </c>
      <c r="ESS54" s="762">
        <f t="shared" si="1943"/>
        <v>8.3004427952841626E+32</v>
      </c>
      <c r="ESU54" s="762">
        <f t="shared" si="1944"/>
        <v>8.5909582931191071E+32</v>
      </c>
      <c r="ESW54" s="762">
        <f t="shared" si="1945"/>
        <v>8.8916418333782744E+32</v>
      </c>
      <c r="ESY54" s="762">
        <f t="shared" si="1946"/>
        <v>9.2028492975465133E+32</v>
      </c>
      <c r="ETA54" s="762">
        <f t="shared" si="1947"/>
        <v>9.5249490229606406E+32</v>
      </c>
      <c r="ETC54" s="762">
        <f t="shared" si="1948"/>
        <v>9.8583222387642624E+32</v>
      </c>
      <c r="ETE54" s="762">
        <f t="shared" si="1949"/>
        <v>1.0203363517121011E+33</v>
      </c>
      <c r="ETG54" s="762">
        <f t="shared" si="1950"/>
        <v>1.0560481240220246E+33</v>
      </c>
      <c r="ETI54" s="762">
        <f t="shared" si="1951"/>
        <v>1.0930098083627954E+33</v>
      </c>
      <c r="ETK54" s="762">
        <f t="shared" si="1952"/>
        <v>1.1312651516554932E+33</v>
      </c>
      <c r="ETM54" s="762">
        <f t="shared" si="1953"/>
        <v>1.1708594319634354E+33</v>
      </c>
      <c r="ETO54" s="762">
        <f t="shared" si="1954"/>
        <v>1.2118395120821555E+33</v>
      </c>
      <c r="ETQ54" s="762">
        <f t="shared" si="1955"/>
        <v>1.2542538950050309E+33</v>
      </c>
      <c r="ETS54" s="762">
        <f t="shared" si="1956"/>
        <v>1.2981527813302069E+33</v>
      </c>
      <c r="ETU54" s="762">
        <f t="shared" si="1957"/>
        <v>1.3435881286767639E+33</v>
      </c>
      <c r="ETW54" s="762">
        <f t="shared" si="1958"/>
        <v>1.3906137131804507E+33</v>
      </c>
      <c r="ETY54" s="762">
        <f t="shared" si="1959"/>
        <v>1.4392851931417663E+33</v>
      </c>
      <c r="EUA54" s="762">
        <f t="shared" si="1960"/>
        <v>1.489660174901728E+33</v>
      </c>
      <c r="EUC54" s="762">
        <f t="shared" si="1961"/>
        <v>1.5417982810232885E+33</v>
      </c>
      <c r="EUE54" s="762">
        <f t="shared" si="1962"/>
        <v>1.5957612208591036E+33</v>
      </c>
      <c r="EUG54" s="762">
        <f t="shared" si="1963"/>
        <v>1.651612863589172E+33</v>
      </c>
      <c r="EUI54" s="762">
        <f t="shared" si="1964"/>
        <v>1.7094193138147929E+33</v>
      </c>
      <c r="EUK54" s="762">
        <f t="shared" si="1965"/>
        <v>1.7692489897983107E+33</v>
      </c>
      <c r="EUM54" s="762">
        <f t="shared" si="1966"/>
        <v>1.8311727044412514E+33</v>
      </c>
      <c r="EUO54" s="762">
        <f t="shared" si="1967"/>
        <v>1.895263749096695E+33</v>
      </c>
      <c r="EUQ54" s="762">
        <f t="shared" si="1968"/>
        <v>1.9615979803150791E+33</v>
      </c>
      <c r="EUS54" s="762">
        <f t="shared" si="1969"/>
        <v>2.0302539096261069E+33</v>
      </c>
      <c r="EUU54" s="762">
        <f t="shared" si="1970"/>
        <v>2.1013127964630206E+33</v>
      </c>
      <c r="EUW54" s="762">
        <f t="shared" si="1971"/>
        <v>2.1748587443392262E+33</v>
      </c>
      <c r="EUY54" s="762">
        <f t="shared" si="1972"/>
        <v>2.2509788003910989E+33</v>
      </c>
      <c r="EVA54" s="762">
        <f t="shared" si="1973"/>
        <v>2.3297630584047872E+33</v>
      </c>
      <c r="EVC54" s="762">
        <f t="shared" si="1974"/>
        <v>2.4113047654489546E+33</v>
      </c>
      <c r="EVE54" s="762">
        <f t="shared" si="1975"/>
        <v>2.4957004322396678E+33</v>
      </c>
      <c r="EVG54" s="762">
        <f t="shared" si="1976"/>
        <v>2.5830499473680559E+33</v>
      </c>
      <c r="EVI54" s="762">
        <f t="shared" si="1977"/>
        <v>2.6734566955259377E+33</v>
      </c>
      <c r="EVK54" s="762">
        <f t="shared" si="1978"/>
        <v>2.767027679869345E+33</v>
      </c>
      <c r="EVM54" s="762">
        <f t="shared" si="1979"/>
        <v>2.8638736486647717E+33</v>
      </c>
      <c r="EVO54" s="762">
        <f t="shared" si="1980"/>
        <v>2.9641092263680383E+33</v>
      </c>
      <c r="EVQ54" s="762">
        <f t="shared" si="1981"/>
        <v>3.0678530492909196E+33</v>
      </c>
      <c r="EVS54" s="762">
        <f t="shared" si="1982"/>
        <v>3.1752279060161014E+33</v>
      </c>
      <c r="EVU54" s="762">
        <f t="shared" si="1983"/>
        <v>3.2863608827266648E+33</v>
      </c>
      <c r="EVW54" s="762">
        <f t="shared" si="1984"/>
        <v>3.4013835136220979E+33</v>
      </c>
      <c r="EVY54" s="762">
        <f t="shared" si="1985"/>
        <v>3.520431936598871E+33</v>
      </c>
      <c r="EWA54" s="762">
        <f t="shared" si="1986"/>
        <v>3.6436470543798312E+33</v>
      </c>
      <c r="EWC54" s="762">
        <f t="shared" si="1987"/>
        <v>3.7711747012831251E+33</v>
      </c>
      <c r="EWE54" s="762">
        <f t="shared" si="1988"/>
        <v>3.9031658158280345E+33</v>
      </c>
      <c r="EWG54" s="762">
        <f t="shared" si="1989"/>
        <v>4.0397766193820151E+33</v>
      </c>
      <c r="EWI54" s="762">
        <f t="shared" si="1990"/>
        <v>4.1811688010603855E+33</v>
      </c>
      <c r="EWK54" s="762">
        <f t="shared" si="1991"/>
        <v>4.3275097090974986E+33</v>
      </c>
      <c r="EWM54" s="762">
        <f t="shared" si="1992"/>
        <v>4.4789725489159106E+33</v>
      </c>
      <c r="EWO54" s="762">
        <f t="shared" si="1993"/>
        <v>4.635736588127967E+33</v>
      </c>
      <c r="EWQ54" s="762">
        <f t="shared" si="1994"/>
        <v>4.7979873687124456E+33</v>
      </c>
      <c r="EWS54" s="762">
        <f t="shared" si="1995"/>
        <v>4.965916926617381E+33</v>
      </c>
      <c r="EWU54" s="762">
        <f t="shared" si="1996"/>
        <v>5.1397240190489888E+33</v>
      </c>
      <c r="EWW54" s="762">
        <f t="shared" si="1997"/>
        <v>5.3196143597157034E+33</v>
      </c>
      <c r="EWY54" s="762">
        <f t="shared" si="1998"/>
        <v>5.505800862305752E+33</v>
      </c>
      <c r="EXA54" s="762">
        <f t="shared" si="1999"/>
        <v>5.6985038924864523E+33</v>
      </c>
      <c r="EXC54" s="762">
        <f t="shared" si="2000"/>
        <v>5.8979515287234774E+33</v>
      </c>
      <c r="EXE54" s="762">
        <f t="shared" si="2001"/>
        <v>6.1043798322287986E+33</v>
      </c>
      <c r="EXG54" s="762">
        <f t="shared" si="2002"/>
        <v>6.3180331263568059E+33</v>
      </c>
      <c r="EXI54" s="762">
        <f t="shared" si="2003"/>
        <v>6.539164285779294E+33</v>
      </c>
      <c r="EXK54" s="762">
        <f t="shared" si="2004"/>
        <v>6.7680350357815682E+33</v>
      </c>
      <c r="EXM54" s="762">
        <f t="shared" si="2005"/>
        <v>7.0049162620339222E+33</v>
      </c>
      <c r="EXO54" s="762">
        <f t="shared" si="2006"/>
        <v>7.2500883312051094E+33</v>
      </c>
      <c r="EXQ54" s="762">
        <f t="shared" si="2007"/>
        <v>7.5038414227972873E+33</v>
      </c>
      <c r="EXS54" s="762">
        <f t="shared" si="2008"/>
        <v>7.7664758725951923E+33</v>
      </c>
      <c r="EXU54" s="762">
        <f t="shared" si="2009"/>
        <v>8.038302528136023E+33</v>
      </c>
      <c r="EXW54" s="762">
        <f t="shared" si="2010"/>
        <v>8.3196431166207834E+33</v>
      </c>
      <c r="EXY54" s="762">
        <f t="shared" si="2011"/>
        <v>8.6108306257025106E+33</v>
      </c>
      <c r="EYA54" s="762">
        <f t="shared" si="2012"/>
        <v>8.9122096976020978E+33</v>
      </c>
      <c r="EYC54" s="762">
        <f t="shared" si="2013"/>
        <v>9.22413703701817E+33</v>
      </c>
      <c r="EYE54" s="762">
        <f t="shared" si="2014"/>
        <v>9.5469818333138049E+33</v>
      </c>
      <c r="EYG54" s="762">
        <f t="shared" si="2015"/>
        <v>9.8811261974797879E+33</v>
      </c>
      <c r="EYI54" s="762">
        <f t="shared" si="2016"/>
        <v>1.022696561439158E+34</v>
      </c>
      <c r="EYK54" s="762">
        <f t="shared" si="2017"/>
        <v>1.0584909410895284E+34</v>
      </c>
      <c r="EYM54" s="762">
        <f t="shared" si="2018"/>
        <v>1.0955381240276619E+34</v>
      </c>
      <c r="EYO54" s="762">
        <f t="shared" si="2019"/>
        <v>1.1338819583686301E+34</v>
      </c>
      <c r="EYQ54" s="762">
        <f t="shared" si="2020"/>
        <v>1.1735678269115321E+34</v>
      </c>
      <c r="EYS54" s="762">
        <f t="shared" si="2021"/>
        <v>1.2146427008534356E+34</v>
      </c>
      <c r="EYU54" s="762">
        <f t="shared" si="2022"/>
        <v>1.2571551953833056E+34</v>
      </c>
      <c r="EYW54" s="762">
        <f t="shared" si="2023"/>
        <v>1.3011556272217212E+34</v>
      </c>
      <c r="EYY54" s="762">
        <f t="shared" si="2024"/>
        <v>1.3466960741744814E+34</v>
      </c>
      <c r="EZA54" s="762">
        <f t="shared" si="2025"/>
        <v>1.3938304367705882E+34</v>
      </c>
      <c r="EZC54" s="762">
        <f t="shared" si="2026"/>
        <v>1.4426145020575586E+34</v>
      </c>
      <c r="EZE54" s="762">
        <f t="shared" si="2027"/>
        <v>1.493106009629573E+34</v>
      </c>
      <c r="EZG54" s="762">
        <f t="shared" si="2028"/>
        <v>1.5453647199666079E+34</v>
      </c>
      <c r="EZI54" s="762">
        <f t="shared" si="2029"/>
        <v>1.599452485165439E+34</v>
      </c>
      <c r="EZK54" s="762">
        <f t="shared" si="2030"/>
        <v>1.6554333221462293E+34</v>
      </c>
      <c r="EZM54" s="762">
        <f t="shared" si="2031"/>
        <v>1.7133734884213473E+34</v>
      </c>
      <c r="EZO54" s="762">
        <f t="shared" si="2032"/>
        <v>1.7733415605160942E+34</v>
      </c>
      <c r="EZQ54" s="762">
        <f t="shared" si="2033"/>
        <v>1.8354085151341574E+34</v>
      </c>
      <c r="EZS54" s="762">
        <f t="shared" si="2034"/>
        <v>1.8996478131638527E+34</v>
      </c>
      <c r="EZU54" s="762">
        <f t="shared" si="2035"/>
        <v>1.9661354866245873E+34</v>
      </c>
      <c r="EZW54" s="762">
        <f t="shared" si="2036"/>
        <v>2.0349502286564476E+34</v>
      </c>
      <c r="EZY54" s="762">
        <f t="shared" si="2037"/>
        <v>2.106173486659423E+34</v>
      </c>
      <c r="FAA54" s="762">
        <f t="shared" si="2038"/>
        <v>2.1798895586925027E+34</v>
      </c>
      <c r="FAC54" s="762">
        <f t="shared" si="2039"/>
        <v>2.2561856932467401E+34</v>
      </c>
      <c r="FAE54" s="762">
        <f t="shared" si="2040"/>
        <v>2.335152192510376E+34</v>
      </c>
      <c r="FAG54" s="762">
        <f t="shared" si="2041"/>
        <v>2.4168825192482388E+34</v>
      </c>
      <c r="FAI54" s="762">
        <f t="shared" si="2042"/>
        <v>2.5014734074219269E+34</v>
      </c>
      <c r="FAK54" s="762">
        <f t="shared" si="2043"/>
        <v>2.5890249766816944E+34</v>
      </c>
      <c r="FAM54" s="762">
        <f t="shared" si="2044"/>
        <v>2.6796408508655533E+34</v>
      </c>
      <c r="FAO54" s="762">
        <f t="shared" si="2045"/>
        <v>2.7734282806458474E+34</v>
      </c>
      <c r="FAQ54" s="762">
        <f t="shared" si="2046"/>
        <v>2.8704982704684518E+34</v>
      </c>
      <c r="FAS54" s="762">
        <f t="shared" si="2047"/>
        <v>2.9709657099348473E+34</v>
      </c>
      <c r="FAU54" s="762">
        <f t="shared" si="2048"/>
        <v>3.074949509782567E+34</v>
      </c>
      <c r="FAW54" s="762">
        <f t="shared" si="2049"/>
        <v>3.1825727426249565E+34</v>
      </c>
      <c r="FAY54" s="762">
        <f t="shared" si="2050"/>
        <v>3.2939627886168295E+34</v>
      </c>
      <c r="FBA54" s="762">
        <f t="shared" si="2051"/>
        <v>3.4092514862184184E+34</v>
      </c>
      <c r="FBC54" s="762">
        <f t="shared" si="2052"/>
        <v>3.5285752882360625E+34</v>
      </c>
      <c r="FBE54" s="762">
        <f t="shared" si="2053"/>
        <v>3.6520754233243246E+34</v>
      </c>
      <c r="FBG54" s="762">
        <f t="shared" si="2054"/>
        <v>3.7798980631406757E+34</v>
      </c>
      <c r="FBI54" s="762">
        <f t="shared" si="2055"/>
        <v>3.9121944953505989E+34</v>
      </c>
      <c r="FBK54" s="762">
        <f t="shared" si="2056"/>
        <v>4.0491213026878696E+34</v>
      </c>
      <c r="FBM54" s="762">
        <f t="shared" si="2057"/>
        <v>4.1908405482819447E+34</v>
      </c>
      <c r="FBO54" s="762">
        <f t="shared" si="2058"/>
        <v>4.3375199674718128E+34</v>
      </c>
      <c r="FBQ54" s="762">
        <f t="shared" si="2059"/>
        <v>4.4893331663333256E+34</v>
      </c>
      <c r="FBS54" s="762">
        <f t="shared" si="2060"/>
        <v>4.6464598271549913E+34</v>
      </c>
      <c r="FBU54" s="762">
        <f t="shared" si="2061"/>
        <v>4.8090859211054158E+34</v>
      </c>
      <c r="FBW54" s="762">
        <f t="shared" si="2062"/>
        <v>4.9774039283441053E+34</v>
      </c>
      <c r="FBY54" s="762">
        <f t="shared" si="2063"/>
        <v>5.1516130658361483E+34</v>
      </c>
      <c r="FCA54" s="762">
        <f t="shared" si="2064"/>
        <v>5.3319195231404134E+34</v>
      </c>
      <c r="FCC54" s="762">
        <f t="shared" si="2065"/>
        <v>5.518536706450327E+34</v>
      </c>
      <c r="FCE54" s="762">
        <f t="shared" si="2066"/>
        <v>5.7116854911760879E+34</v>
      </c>
      <c r="FCG54" s="762">
        <f t="shared" si="2067"/>
        <v>5.9115944833672503E+34</v>
      </c>
      <c r="FCI54" s="762">
        <f t="shared" si="2068"/>
        <v>6.1185002902851037E+34</v>
      </c>
      <c r="FCK54" s="762">
        <f t="shared" si="2069"/>
        <v>6.3326478004450819E+34</v>
      </c>
      <c r="FCM54" s="762">
        <f t="shared" si="2070"/>
        <v>6.5542904734606591E+34</v>
      </c>
      <c r="FCO54" s="762">
        <f t="shared" si="2071"/>
        <v>6.7836906400317819E+34</v>
      </c>
      <c r="FCQ54" s="762">
        <f t="shared" si="2072"/>
        <v>7.0211198124328939E+34</v>
      </c>
      <c r="FCS54" s="762">
        <f t="shared" si="2073"/>
        <v>7.2668590058680446E+34</v>
      </c>
      <c r="FCU54" s="762">
        <f t="shared" si="2074"/>
        <v>7.5211990710734257E+34</v>
      </c>
      <c r="FCW54" s="762">
        <f t="shared" si="2075"/>
        <v>7.7844410385609948E+34</v>
      </c>
      <c r="FCY54" s="762">
        <f t="shared" si="2076"/>
        <v>8.0568964749106286E+34</v>
      </c>
      <c r="FDA54" s="762">
        <f t="shared" si="2077"/>
        <v>8.3388878515325009E+34</v>
      </c>
      <c r="FDC54" s="762">
        <f t="shared" si="2078"/>
        <v>8.6307489263361383E+34</v>
      </c>
      <c r="FDE54" s="762">
        <f t="shared" si="2079"/>
        <v>8.932825138757903E+34</v>
      </c>
      <c r="FDG54" s="762">
        <f t="shared" si="2080"/>
        <v>9.2454740186144281E+34</v>
      </c>
      <c r="FDI54" s="762">
        <f t="shared" si="2081"/>
        <v>9.5690656092659315E+34</v>
      </c>
      <c r="FDK54" s="762">
        <f t="shared" si="2082"/>
        <v>9.9039829055902374E+34</v>
      </c>
      <c r="FDM54" s="762">
        <f t="shared" si="2083"/>
        <v>1.0250622307285896E+35</v>
      </c>
      <c r="FDO54" s="762">
        <f t="shared" si="2084"/>
        <v>1.0609394088040901E+35</v>
      </c>
      <c r="FDQ54" s="762">
        <f t="shared" si="2085"/>
        <v>1.0980722881122332E+35</v>
      </c>
      <c r="FDS54" s="762">
        <f t="shared" si="2086"/>
        <v>1.1365048181961614E+35</v>
      </c>
      <c r="FDU54" s="762">
        <f t="shared" si="2087"/>
        <v>1.176282486833027E+35</v>
      </c>
      <c r="FDW54" s="762">
        <f t="shared" si="2088"/>
        <v>1.2174523738721828E+35</v>
      </c>
      <c r="FDY54" s="762">
        <f t="shared" si="2089"/>
        <v>1.2600632069577091E+35</v>
      </c>
      <c r="FEA54" s="762">
        <f t="shared" si="2090"/>
        <v>1.3041654192012287E+35</v>
      </c>
      <c r="FEC54" s="762">
        <f t="shared" si="2091"/>
        <v>1.3498112088732717E+35</v>
      </c>
      <c r="FEE54" s="762">
        <f t="shared" si="2092"/>
        <v>1.3970546011838362E+35</v>
      </c>
      <c r="FEG54" s="762">
        <f t="shared" si="2093"/>
        <v>1.4459515122252704E+35</v>
      </c>
      <c r="FEI54" s="762">
        <f t="shared" si="2094"/>
        <v>1.4965598151531548E+35</v>
      </c>
      <c r="FEK54" s="762">
        <f t="shared" si="2095"/>
        <v>1.5489394086835152E+35</v>
      </c>
      <c r="FEM54" s="762">
        <f t="shared" si="2096"/>
        <v>1.6031522879874381E+35</v>
      </c>
      <c r="FEO54" s="762">
        <f t="shared" si="2097"/>
        <v>1.6592626180669983E+35</v>
      </c>
      <c r="FEQ54" s="762">
        <f t="shared" si="2098"/>
        <v>1.7173368096993432E+35</v>
      </c>
      <c r="FES54" s="762">
        <f t="shared" si="2099"/>
        <v>1.7774435980388201E+35</v>
      </c>
      <c r="FEU54" s="762">
        <f t="shared" si="2100"/>
        <v>1.8396541239701787E+35</v>
      </c>
      <c r="FEW54" s="762">
        <f t="shared" si="2101"/>
        <v>1.9040420183091347E+35</v>
      </c>
      <c r="FEY54" s="762">
        <f t="shared" si="2102"/>
        <v>1.9706834889499543E+35</v>
      </c>
      <c r="FFA54" s="762">
        <f t="shared" si="2103"/>
        <v>2.0396574110632024E+35</v>
      </c>
      <c r="FFC54" s="762">
        <f t="shared" si="2104"/>
        <v>2.1110454204504144E+35</v>
      </c>
      <c r="FFE54" s="762">
        <f t="shared" si="2105"/>
        <v>2.1849320101661787E+35</v>
      </c>
      <c r="FFG54" s="762">
        <f t="shared" si="2106"/>
        <v>2.261404630521995E+35</v>
      </c>
      <c r="FFI54" s="762">
        <f t="shared" si="2107"/>
        <v>2.3405537925902646E+35</v>
      </c>
      <c r="FFK54" s="762">
        <f t="shared" si="2108"/>
        <v>2.4224731753309236E+35</v>
      </c>
      <c r="FFM54" s="762">
        <f t="shared" si="2109"/>
        <v>2.5072597364675055E+35</v>
      </c>
      <c r="FFO54" s="762">
        <f t="shared" si="2110"/>
        <v>2.595013827243868E+35</v>
      </c>
      <c r="FFQ54" s="762">
        <f t="shared" si="2111"/>
        <v>2.685839311197403E+35</v>
      </c>
      <c r="FFS54" s="762">
        <f t="shared" si="2112"/>
        <v>2.7798436870893119E+35</v>
      </c>
      <c r="FFU54" s="762">
        <f t="shared" si="2113"/>
        <v>2.8771382161374377E+35</v>
      </c>
      <c r="FFW54" s="762">
        <f t="shared" si="2114"/>
        <v>2.9778380537022477E+35</v>
      </c>
      <c r="FFY54" s="762">
        <f t="shared" si="2115"/>
        <v>3.0820623855818262E+35</v>
      </c>
      <c r="FGA54" s="762">
        <f t="shared" si="2116"/>
        <v>3.18993456907719E+35</v>
      </c>
      <c r="FGC54" s="762">
        <f t="shared" si="2117"/>
        <v>3.3015822789948913E+35</v>
      </c>
      <c r="FGE54" s="762">
        <f t="shared" si="2118"/>
        <v>3.4171376587597123E+35</v>
      </c>
      <c r="FGG54" s="762">
        <f t="shared" si="2119"/>
        <v>3.536737476816302E+35</v>
      </c>
      <c r="FGI54" s="762">
        <f t="shared" si="2120"/>
        <v>3.6605232885048724E+35</v>
      </c>
      <c r="FGK54" s="762">
        <f t="shared" si="2121"/>
        <v>3.788641603602543E+35</v>
      </c>
      <c r="FGM54" s="762">
        <f t="shared" si="2122"/>
        <v>3.9212440597286317E+35</v>
      </c>
      <c r="FGO54" s="762">
        <f t="shared" si="2123"/>
        <v>4.0584876018191337E+35</v>
      </c>
      <c r="FGQ54" s="762">
        <f t="shared" si="2124"/>
        <v>4.2005346678828031E+35</v>
      </c>
      <c r="FGS54" s="762">
        <f t="shared" si="2125"/>
        <v>4.3475533812587009E+35</v>
      </c>
      <c r="FGU54" s="762">
        <f t="shared" si="2126"/>
        <v>4.499717749602755E+35</v>
      </c>
      <c r="FGW54" s="762">
        <f t="shared" si="2127"/>
        <v>4.657207870838851E+35</v>
      </c>
      <c r="FGY54" s="762">
        <f t="shared" si="2128"/>
        <v>4.8202101463182107E+35</v>
      </c>
      <c r="FHA54" s="762">
        <f t="shared" si="2129"/>
        <v>4.9889175014393475E+35</v>
      </c>
      <c r="FHC54" s="762">
        <f t="shared" si="2130"/>
        <v>5.1635296139897239E+35</v>
      </c>
      <c r="FHE54" s="762">
        <f t="shared" si="2131"/>
        <v>5.3442531504793641E+35</v>
      </c>
      <c r="FHG54" s="762">
        <f t="shared" si="2132"/>
        <v>5.5313020107461415E+35</v>
      </c>
      <c r="FHI54" s="762">
        <f t="shared" si="2133"/>
        <v>5.7248975811222559E+35</v>
      </c>
      <c r="FHK54" s="762">
        <f t="shared" si="2134"/>
        <v>5.9252689964615341E+35</v>
      </c>
      <c r="FHM54" s="762">
        <f t="shared" si="2135"/>
        <v>6.1326534113376877E+35</v>
      </c>
      <c r="FHO54" s="762">
        <f t="shared" si="2136"/>
        <v>6.347296280734506E+35</v>
      </c>
      <c r="FHQ54" s="762">
        <f t="shared" si="2137"/>
        <v>6.5694516505602135E+35</v>
      </c>
      <c r="FHS54" s="762">
        <f t="shared" si="2138"/>
        <v>6.7993824583298201E+35</v>
      </c>
      <c r="FHU54" s="762">
        <f t="shared" si="2139"/>
        <v>7.0373608443713633E+35</v>
      </c>
      <c r="FHW54" s="762">
        <f t="shared" si="2140"/>
        <v>7.2836684739243598E+35</v>
      </c>
      <c r="FHY54" s="762">
        <f t="shared" si="2141"/>
        <v>7.5385968705117113E+35</v>
      </c>
      <c r="FIA54" s="762">
        <f t="shared" si="2142"/>
        <v>7.8024477609796209E+35</v>
      </c>
      <c r="FIC54" s="762">
        <f t="shared" si="2143"/>
        <v>8.0755334326139076E+35</v>
      </c>
      <c r="FIE54" s="762">
        <f t="shared" si="2144"/>
        <v>8.3581771027553934E+35</v>
      </c>
      <c r="FIG54" s="762">
        <f t="shared" si="2145"/>
        <v>8.6507133013518312E+35</v>
      </c>
      <c r="FII54" s="762">
        <f t="shared" si="2146"/>
        <v>8.9534882668991445E+35</v>
      </c>
      <c r="FIK54" s="762">
        <f t="shared" si="2147"/>
        <v>9.2668603562406136E+35</v>
      </c>
      <c r="FIM54" s="762">
        <f t="shared" si="2148"/>
        <v>9.5912004687090341E+35</v>
      </c>
      <c r="FIO54" s="762">
        <f t="shared" si="2149"/>
        <v>9.9268924851138499E+35</v>
      </c>
      <c r="FIQ54" s="762">
        <f t="shared" si="2150"/>
        <v>1.0274333722092834E+36</v>
      </c>
      <c r="FIS54" s="762">
        <f t="shared" si="2151"/>
        <v>1.0633935402366083E+36</v>
      </c>
      <c r="FIU54" s="762">
        <f t="shared" si="2152"/>
        <v>1.1006123141448895E+36</v>
      </c>
      <c r="FIW54" s="762">
        <f t="shared" si="2153"/>
        <v>1.1391337451399605E+36</v>
      </c>
      <c r="FIY54" s="762">
        <f t="shared" si="2154"/>
        <v>1.179003426219859E+36</v>
      </c>
      <c r="FJA54" s="762">
        <f t="shared" si="2155"/>
        <v>1.220268546137554E+36</v>
      </c>
      <c r="FJC54" s="762">
        <f t="shared" si="2156"/>
        <v>1.2629779452523683E+36</v>
      </c>
      <c r="FJE54" s="762">
        <f t="shared" si="2157"/>
        <v>1.3071821733362011E+36</v>
      </c>
      <c r="FJG54" s="762">
        <f t="shared" si="2158"/>
        <v>1.352933549402968E+36</v>
      </c>
      <c r="FJI54" s="762">
        <f t="shared" si="2159"/>
        <v>1.4002862236320717E+36</v>
      </c>
      <c r="FJK54" s="762">
        <f t="shared" si="2160"/>
        <v>1.4492962414591941E+36</v>
      </c>
      <c r="FJM54" s="762">
        <f t="shared" si="2161"/>
        <v>1.5000216099102657E+36</v>
      </c>
      <c r="FJO54" s="762">
        <f t="shared" si="2162"/>
        <v>1.5525223662571248E+36</v>
      </c>
      <c r="FJQ54" s="762">
        <f t="shared" si="2163"/>
        <v>1.6068606490761242E+36</v>
      </c>
      <c r="FJS54" s="762">
        <f t="shared" si="2164"/>
        <v>1.6631007717937885E+36</v>
      </c>
      <c r="FJU54" s="762">
        <f t="shared" si="2165"/>
        <v>1.7213092988065711E+36</v>
      </c>
      <c r="FJW54" s="762">
        <f t="shared" si="2166"/>
        <v>1.7815551242648008E+36</v>
      </c>
      <c r="FJY54" s="762">
        <f t="shared" si="2167"/>
        <v>1.8439095536140688E+36</v>
      </c>
      <c r="FKA54" s="762">
        <f t="shared" si="2168"/>
        <v>1.9084463879905612E+36</v>
      </c>
      <c r="FKC54" s="762">
        <f t="shared" si="2169"/>
        <v>1.9752420115702306E+36</v>
      </c>
      <c r="FKE54" s="762">
        <f t="shared" si="2170"/>
        <v>2.0443754819751886E+36</v>
      </c>
      <c r="FKG54" s="762">
        <f t="shared" si="2171"/>
        <v>2.1159286238443201E+36</v>
      </c>
      <c r="FKI54" s="762">
        <f t="shared" si="2172"/>
        <v>2.1899861256788711E+36</v>
      </c>
      <c r="FKK54" s="762">
        <f t="shared" si="2173"/>
        <v>2.2666356400776315E+36</v>
      </c>
      <c r="FKM54" s="762">
        <f t="shared" si="2174"/>
        <v>2.3459678874803486E+36</v>
      </c>
      <c r="FKO54" s="762">
        <f t="shared" si="2175"/>
        <v>2.4280767635421607E+36</v>
      </c>
      <c r="FKQ54" s="762">
        <f t="shared" si="2176"/>
        <v>2.513059450266136E+36</v>
      </c>
      <c r="FKS54" s="762">
        <f t="shared" si="2177"/>
        <v>2.6010165310254506E+36</v>
      </c>
      <c r="FKU54" s="762">
        <f t="shared" si="2178"/>
        <v>2.6920521096113411E+36</v>
      </c>
      <c r="FKW54" s="762">
        <f t="shared" si="2179"/>
        <v>2.7862739334477377E+36</v>
      </c>
      <c r="FKY54" s="762">
        <f t="shared" si="2180"/>
        <v>2.883793521118408E+36</v>
      </c>
      <c r="FLA54" s="762">
        <f t="shared" si="2181"/>
        <v>2.9847262943575518E+36</v>
      </c>
      <c r="FLC54" s="762">
        <f t="shared" si="2182"/>
        <v>3.0891917146600656E+36</v>
      </c>
      <c r="FLE54" s="762">
        <f t="shared" si="2183"/>
        <v>3.1973134246731675E+36</v>
      </c>
      <c r="FLG54" s="762">
        <f t="shared" si="2184"/>
        <v>3.309219394536728E+36</v>
      </c>
      <c r="FLI54" s="762">
        <f t="shared" si="2185"/>
        <v>3.4250420733455131E+36</v>
      </c>
      <c r="FLK54" s="762">
        <f t="shared" si="2186"/>
        <v>3.5449185459126061E+36</v>
      </c>
      <c r="FLM54" s="762">
        <f t="shared" si="2187"/>
        <v>3.6689906950195468E+36</v>
      </c>
      <c r="FLO54" s="762">
        <f t="shared" si="2188"/>
        <v>3.7974053693452305E+36</v>
      </c>
      <c r="FLQ54" s="762">
        <f t="shared" si="2189"/>
        <v>3.9303145572723131E+36</v>
      </c>
      <c r="FLS54" s="762">
        <f t="shared" si="2190"/>
        <v>4.0678755667768439E+36</v>
      </c>
      <c r="FLU54" s="762">
        <f t="shared" si="2191"/>
        <v>4.2102512116140332E+36</v>
      </c>
      <c r="FLW54" s="762">
        <f t="shared" si="2192"/>
        <v>4.357610004020524E+36</v>
      </c>
      <c r="FLY54" s="762">
        <f t="shared" si="2193"/>
        <v>4.5101263541612418E+36</v>
      </c>
      <c r="FMA54" s="762">
        <f t="shared" si="2194"/>
        <v>4.6679807765568851E+36</v>
      </c>
      <c r="FMC54" s="762">
        <f t="shared" si="2195"/>
        <v>4.8313601037363757E+36</v>
      </c>
      <c r="FME54" s="762">
        <f t="shared" si="2196"/>
        <v>5.0004577073671485E+36</v>
      </c>
      <c r="FMG54" s="762">
        <f t="shared" si="2197"/>
        <v>5.1754737271249985E+36</v>
      </c>
      <c r="FMI54" s="762">
        <f t="shared" si="2198"/>
        <v>5.3566153075743734E+36</v>
      </c>
      <c r="FMK54" s="762">
        <f t="shared" si="2199"/>
        <v>5.5440968433394755E+36</v>
      </c>
      <c r="FMM54" s="762">
        <f t="shared" si="2200"/>
        <v>5.7381402328563566E+36</v>
      </c>
      <c r="FMO54" s="762">
        <f t="shared" si="2201"/>
        <v>5.9389751410063292E+36</v>
      </c>
      <c r="FMQ54" s="762">
        <f t="shared" si="2202"/>
        <v>6.1468392709415502E+36</v>
      </c>
      <c r="FMS54" s="762">
        <f t="shared" si="2203"/>
        <v>6.361978645424504E+36</v>
      </c>
      <c r="FMU54" s="762">
        <f t="shared" si="2204"/>
        <v>6.5846478980143612E+36</v>
      </c>
      <c r="FMW54" s="762">
        <f t="shared" si="2205"/>
        <v>6.8151105744448629E+36</v>
      </c>
      <c r="FMY54" s="762">
        <f t="shared" si="2206"/>
        <v>7.0536394445504327E+36</v>
      </c>
      <c r="FNA54" s="762">
        <f t="shared" si="2207"/>
        <v>7.3005168251096968E+36</v>
      </c>
      <c r="FNC54" s="762">
        <f t="shared" si="2208"/>
        <v>7.5560349139885355E+36</v>
      </c>
      <c r="FNE54" s="762">
        <f t="shared" si="2209"/>
        <v>7.8204961359781335E+36</v>
      </c>
      <c r="FNG54" s="762">
        <f t="shared" si="2210"/>
        <v>8.0942135007373671E+36</v>
      </c>
      <c r="FNI54" s="762">
        <f t="shared" si="2211"/>
        <v>8.3775109732631748E+36</v>
      </c>
      <c r="FNK54" s="762">
        <f t="shared" si="2212"/>
        <v>8.6707238573273856E+36</v>
      </c>
      <c r="FNM54" s="762">
        <f t="shared" si="2213"/>
        <v>8.9741991923338433E+36</v>
      </c>
      <c r="FNO54" s="762">
        <f t="shared" si="2214"/>
        <v>9.2882961640655274E+36</v>
      </c>
      <c r="FNQ54" s="762">
        <f t="shared" si="2215"/>
        <v>9.6133865298078205E+36</v>
      </c>
      <c r="FNS54" s="762">
        <f t="shared" si="2216"/>
        <v>9.9498550583510933E+36</v>
      </c>
      <c r="FNU54" s="762">
        <f t="shared" si="2217"/>
        <v>1.0298099985393381E+37</v>
      </c>
      <c r="FNW54" s="762">
        <f t="shared" si="2218"/>
        <v>1.065853348488215E+37</v>
      </c>
      <c r="FNY54" s="762">
        <f t="shared" si="2219"/>
        <v>1.1031582156853024E+37</v>
      </c>
      <c r="FOA54" s="762">
        <f t="shared" si="2220"/>
        <v>1.1417687532342878E+37</v>
      </c>
      <c r="FOC54" s="762">
        <f t="shared" si="2221"/>
        <v>1.1817306595974878E+37</v>
      </c>
      <c r="FOE54" s="762">
        <f t="shared" si="2222"/>
        <v>1.2230912326833998E+37</v>
      </c>
      <c r="FOG54" s="762">
        <f t="shared" si="2223"/>
        <v>1.2658994258273188E+37</v>
      </c>
      <c r="FOI54" s="762">
        <f t="shared" si="2224"/>
        <v>1.3102059057312749E+37</v>
      </c>
      <c r="FOK54" s="762">
        <f t="shared" si="2225"/>
        <v>1.3560631124318694E+37</v>
      </c>
      <c r="FOM54" s="762">
        <f t="shared" si="2226"/>
        <v>1.4035253213669848E+37</v>
      </c>
      <c r="FOO54" s="762">
        <f t="shared" si="2227"/>
        <v>1.4526487076148292E+37</v>
      </c>
      <c r="FOQ54" s="762">
        <f t="shared" si="2228"/>
        <v>1.5034914123813482E+37</v>
      </c>
      <c r="FOS54" s="762">
        <f t="shared" si="2229"/>
        <v>1.5561136118146953E+37</v>
      </c>
      <c r="FOU54" s="762">
        <f t="shared" si="2230"/>
        <v>1.6105775882282095E+37</v>
      </c>
      <c r="FOW54" s="762">
        <f t="shared" si="2231"/>
        <v>1.6669478038161968E+37</v>
      </c>
      <c r="FOY54" s="762">
        <f t="shared" si="2232"/>
        <v>1.7252909769497636E+37</v>
      </c>
      <c r="FPA54" s="762">
        <f t="shared" si="2233"/>
        <v>1.7856761611430052E+37</v>
      </c>
      <c r="FPC54" s="762">
        <f t="shared" si="2234"/>
        <v>1.8481748267830103E+37</v>
      </c>
      <c r="FPE54" s="762">
        <f t="shared" si="2235"/>
        <v>1.9128609457204155E+37</v>
      </c>
      <c r="FPG54" s="762">
        <f t="shared" si="2236"/>
        <v>1.9798110788206298E+37</v>
      </c>
      <c r="FPI54" s="762">
        <f t="shared" si="2237"/>
        <v>2.0491044665793517E+37</v>
      </c>
      <c r="FPK54" s="762">
        <f t="shared" si="2238"/>
        <v>2.1208231229096289E+37</v>
      </c>
      <c r="FPM54" s="762">
        <f t="shared" si="2239"/>
        <v>2.1950519322114656E+37</v>
      </c>
      <c r="FPO54" s="762">
        <f t="shared" si="2240"/>
        <v>2.271878749838867E+37</v>
      </c>
      <c r="FPQ54" s="762">
        <f t="shared" si="2241"/>
        <v>2.351394506083227E+37</v>
      </c>
      <c r="FPS54" s="762">
        <f t="shared" si="2242"/>
        <v>2.4336933137961399E+37</v>
      </c>
      <c r="FPU54" s="762">
        <f t="shared" si="2243"/>
        <v>2.5188725797790048E+37</v>
      </c>
      <c r="FPW54" s="762">
        <f t="shared" si="2244"/>
        <v>2.6070331200712699E+37</v>
      </c>
      <c r="FPY54" s="762">
        <f t="shared" si="2245"/>
        <v>2.6982792792737639E+37</v>
      </c>
      <c r="FQA54" s="762">
        <f t="shared" si="2246"/>
        <v>2.7927190540483453E+37</v>
      </c>
      <c r="FQC54" s="762">
        <f t="shared" si="2247"/>
        <v>2.8904642209400371E+37</v>
      </c>
      <c r="FQE54" s="762">
        <f t="shared" si="2248"/>
        <v>2.9916304686729384E+37</v>
      </c>
      <c r="FQG54" s="762">
        <f t="shared" si="2249"/>
        <v>3.0963375350764908E+37</v>
      </c>
      <c r="FQI54" s="762">
        <f t="shared" si="2250"/>
        <v>3.204709348804168E+37</v>
      </c>
      <c r="FQK54" s="762">
        <f t="shared" si="2251"/>
        <v>3.3168741760123135E+37</v>
      </c>
      <c r="FQM54" s="762">
        <f t="shared" si="2252"/>
        <v>3.4329647721727442E+37</v>
      </c>
      <c r="FQO54" s="762">
        <f t="shared" si="2253"/>
        <v>3.5531185391987898E+37</v>
      </c>
      <c r="FQQ54" s="762">
        <f t="shared" si="2254"/>
        <v>3.6774776880707472E+37</v>
      </c>
      <c r="FQS54" s="762">
        <f t="shared" si="2255"/>
        <v>3.8061894071532232E+37</v>
      </c>
      <c r="FQU54" s="762">
        <f t="shared" si="2256"/>
        <v>3.9394060364035857E+37</v>
      </c>
      <c r="FQW54" s="762">
        <f t="shared" si="2257"/>
        <v>4.0772852476777111E+37</v>
      </c>
      <c r="FQY54" s="762">
        <f t="shared" si="2258"/>
        <v>4.2199902313464308E+37</v>
      </c>
      <c r="FRA54" s="762">
        <f t="shared" si="2259"/>
        <v>4.3676898894435555E+37</v>
      </c>
      <c r="FRC54" s="762">
        <f t="shared" si="2260"/>
        <v>4.5205590355740799E+37</v>
      </c>
      <c r="FRE54" s="762">
        <f t="shared" si="2261"/>
        <v>4.6787786018191722E+37</v>
      </c>
      <c r="FRG54" s="762">
        <f t="shared" si="2262"/>
        <v>4.8425358528828427E+37</v>
      </c>
      <c r="FRI54" s="762">
        <f t="shared" si="2263"/>
        <v>5.0120246077337415E+37</v>
      </c>
      <c r="FRK54" s="762">
        <f t="shared" si="2264"/>
        <v>5.1874454690044217E+37</v>
      </c>
      <c r="FRM54" s="762">
        <f t="shared" si="2265"/>
        <v>5.369006060419576E+37</v>
      </c>
      <c r="FRO54" s="762">
        <f t="shared" si="2266"/>
        <v>5.5569212725342607E+37</v>
      </c>
      <c r="FRQ54" s="762">
        <f t="shared" si="2267"/>
        <v>5.7514135170729598E+37</v>
      </c>
      <c r="FRS54" s="762">
        <f t="shared" si="2268"/>
        <v>5.9527129901705132E+37</v>
      </c>
      <c r="FRU54" s="762">
        <f t="shared" si="2269"/>
        <v>6.1610579448264811E+37</v>
      </c>
      <c r="FRW54" s="762">
        <f t="shared" si="2270"/>
        <v>6.3766949728954072E+37</v>
      </c>
      <c r="FRY54" s="762">
        <f t="shared" si="2271"/>
        <v>6.5998792969467456E+37</v>
      </c>
      <c r="FSA54" s="762">
        <f t="shared" si="2272"/>
        <v>6.8308750723398812E+37</v>
      </c>
      <c r="FSC54" s="762">
        <f t="shared" si="2273"/>
        <v>7.0699556998717764E+37</v>
      </c>
      <c r="FSE54" s="762">
        <f t="shared" si="2274"/>
        <v>7.3174041493672884E+37</v>
      </c>
      <c r="FSG54" s="762">
        <f t="shared" si="2275"/>
        <v>7.5735132945951433E+37</v>
      </c>
      <c r="FSI54" s="762">
        <f t="shared" si="2276"/>
        <v>7.8385862599059728E+37</v>
      </c>
      <c r="FSK54" s="762">
        <f t="shared" si="2277"/>
        <v>8.112936779002681E+37</v>
      </c>
      <c r="FSM54" s="762">
        <f t="shared" si="2278"/>
        <v>8.3968895662677746E+37</v>
      </c>
      <c r="FSO54" s="762">
        <f t="shared" si="2279"/>
        <v>8.6907807010871462E+37</v>
      </c>
      <c r="FSQ54" s="762">
        <f t="shared" si="2280"/>
        <v>8.9949580256251958E+37</v>
      </c>
      <c r="FSS54" s="762">
        <f t="shared" si="2281"/>
        <v>9.3097815565220768E+37</v>
      </c>
      <c r="FSU54" s="762">
        <f t="shared" si="2282"/>
        <v>9.6356239110003488E+37</v>
      </c>
      <c r="FSW54" s="762">
        <f t="shared" si="2283"/>
        <v>9.9728707478853594E+37</v>
      </c>
      <c r="FSY54" s="762">
        <f t="shared" si="2284"/>
        <v>1.0321921224061345E+38</v>
      </c>
      <c r="FTA54" s="762">
        <f t="shared" si="2285"/>
        <v>1.0683188466903491E+38</v>
      </c>
      <c r="FTC54" s="762">
        <f t="shared" si="2286"/>
        <v>1.1057100063245112E+38</v>
      </c>
      <c r="FTE54" s="762">
        <f t="shared" si="2287"/>
        <v>1.1444098565458689E+38</v>
      </c>
      <c r="FTG54" s="762">
        <f t="shared" si="2288"/>
        <v>1.1844642015249742E+38</v>
      </c>
      <c r="FTI54" s="762">
        <f t="shared" si="2289"/>
        <v>1.2259204485783481E+38</v>
      </c>
      <c r="FTK54" s="762">
        <f t="shared" si="2290"/>
        <v>1.2688276642785902E+38</v>
      </c>
      <c r="FTM54" s="762">
        <f t="shared" si="2291"/>
        <v>1.3132366325283406E+38</v>
      </c>
      <c r="FTO54" s="762">
        <f t="shared" si="2292"/>
        <v>1.3591999146668325E+38</v>
      </c>
      <c r="FTQ54" s="762">
        <f t="shared" si="2293"/>
        <v>1.4067719116801715E+38</v>
      </c>
      <c r="FTS54" s="762">
        <f t="shared" si="2294"/>
        <v>1.4560089285889773E+38</v>
      </c>
      <c r="FTU54" s="762">
        <f t="shared" si="2295"/>
        <v>1.5069692410895915E+38</v>
      </c>
      <c r="FTW54" s="762">
        <f t="shared" si="2296"/>
        <v>1.5597131645277271E+38</v>
      </c>
      <c r="FTY54" s="762">
        <f t="shared" si="2297"/>
        <v>1.6143031252861974E+38</v>
      </c>
      <c r="FUA54" s="762">
        <f t="shared" si="2298"/>
        <v>1.6708037346712142E+38</v>
      </c>
      <c r="FUC54" s="762">
        <f t="shared" si="2299"/>
        <v>1.7292818653847064E+38</v>
      </c>
      <c r="FUE54" s="762">
        <f t="shared" si="2300"/>
        <v>1.7898067306731709E+38</v>
      </c>
      <c r="FUG54" s="762">
        <f t="shared" si="2301"/>
        <v>1.8524499662467316E+38</v>
      </c>
      <c r="FUI54" s="762">
        <f t="shared" si="2302"/>
        <v>1.9172857150653671E+38</v>
      </c>
      <c r="FUK54" s="762">
        <f t="shared" si="2303"/>
        <v>1.9843907150926548E+38</v>
      </c>
      <c r="FUM54" s="762">
        <f t="shared" si="2304"/>
        <v>2.0538443901208974E+38</v>
      </c>
      <c r="FUO54" s="762">
        <f t="shared" si="2305"/>
        <v>2.1257289437751288E+38</v>
      </c>
      <c r="FUQ54" s="762">
        <f t="shared" si="2306"/>
        <v>2.2001294568072581E+38</v>
      </c>
      <c r="FUS54" s="762">
        <f t="shared" si="2307"/>
        <v>2.2771339877955121E+38</v>
      </c>
      <c r="FUU54" s="762">
        <f t="shared" si="2308"/>
        <v>2.3568336773683549E+38</v>
      </c>
      <c r="FUW54" s="762">
        <f t="shared" si="2309"/>
        <v>2.439322856076247E+38</v>
      </c>
      <c r="FUY54" s="762">
        <f t="shared" si="2310"/>
        <v>2.5246991560389156E+38</v>
      </c>
      <c r="FVA54" s="762">
        <f t="shared" si="2311"/>
        <v>2.6130636265002773E+38</v>
      </c>
      <c r="FVC54" s="762">
        <f t="shared" si="2312"/>
        <v>2.7045208534277867E+38</v>
      </c>
      <c r="FVE54" s="762">
        <f t="shared" si="2313"/>
        <v>2.7991790832977591E+38</v>
      </c>
      <c r="FVG54" s="762">
        <f t="shared" si="2314"/>
        <v>2.8971503512131804E+38</v>
      </c>
      <c r="FVI54" s="762">
        <f t="shared" si="2315"/>
        <v>2.9985506135056415E+38</v>
      </c>
      <c r="FVK54" s="762">
        <f t="shared" si="2316"/>
        <v>3.1034998849783387E+38</v>
      </c>
      <c r="FVM54" s="762">
        <f t="shared" si="2317"/>
        <v>3.2121223809525802E+38</v>
      </c>
      <c r="FVO54" s="762">
        <f t="shared" si="2318"/>
        <v>3.3245466642859204E+38</v>
      </c>
      <c r="FVQ54" s="762">
        <f t="shared" si="2319"/>
        <v>3.4409057975359272E+38</v>
      </c>
      <c r="FVS54" s="762">
        <f t="shared" si="2320"/>
        <v>3.5613375004496841E+38</v>
      </c>
      <c r="FVU54" s="762">
        <f t="shared" si="2321"/>
        <v>3.6859843129654229E+38</v>
      </c>
      <c r="FVW54" s="762">
        <f t="shared" si="2322"/>
        <v>3.8149937639192127E+38</v>
      </c>
      <c r="FVY54" s="762">
        <f t="shared" si="2323"/>
        <v>3.9485185456563845E+38</v>
      </c>
      <c r="FWA54" s="762">
        <f t="shared" si="2324"/>
        <v>4.0867166947543579E+38</v>
      </c>
      <c r="FWC54" s="762">
        <f t="shared" si="2325"/>
        <v>4.2297517790707602E+38</v>
      </c>
      <c r="FWE54" s="762">
        <f t="shared" si="2326"/>
        <v>4.3777930913382364E+38</v>
      </c>
      <c r="FWG54" s="762">
        <f t="shared" si="2327"/>
        <v>4.5310158495350745E+38</v>
      </c>
      <c r="FWI54" s="762">
        <f t="shared" si="2328"/>
        <v>4.6896014042688018E+38</v>
      </c>
      <c r="FWK54" s="762">
        <f t="shared" si="2329"/>
        <v>4.8537374534182092E+38</v>
      </c>
      <c r="FWM54" s="762">
        <f t="shared" si="2330"/>
        <v>5.023618264287846E+38</v>
      </c>
      <c r="FWO54" s="762">
        <f t="shared" si="2331"/>
        <v>5.1994449035379205E+38</v>
      </c>
      <c r="FWQ54" s="762">
        <f t="shared" si="2332"/>
        <v>5.381425475161747E+38</v>
      </c>
      <c r="FWS54" s="762">
        <f t="shared" si="2333"/>
        <v>5.5697753667924076E+38</v>
      </c>
      <c r="FWU54" s="762">
        <f t="shared" si="2334"/>
        <v>5.7647175046301411E+38</v>
      </c>
      <c r="FWW54" s="762">
        <f t="shared" si="2335"/>
        <v>5.9664826172921954E+38</v>
      </c>
      <c r="FWY54" s="762">
        <f t="shared" si="2336"/>
        <v>6.1753095088974215E+38</v>
      </c>
      <c r="FXA54" s="762">
        <f t="shared" si="2337"/>
        <v>6.3914453417088304E+38</v>
      </c>
      <c r="FXC54" s="762">
        <f t="shared" si="2338"/>
        <v>6.6151459286686389E+38</v>
      </c>
      <c r="FXE54" s="762">
        <f t="shared" si="2339"/>
        <v>6.8466760361720403E+38</v>
      </c>
      <c r="FXG54" s="762">
        <f t="shared" si="2340"/>
        <v>7.0863096974380619E+38</v>
      </c>
      <c r="FXI54" s="762">
        <f t="shared" si="2341"/>
        <v>7.334330536848393E+38</v>
      </c>
      <c r="FXK54" s="762">
        <f t="shared" si="2342"/>
        <v>7.5910321056380857E+38</v>
      </c>
      <c r="FXM54" s="762">
        <f t="shared" si="2343"/>
        <v>7.856718229335418E+38</v>
      </c>
      <c r="FXO54" s="762">
        <f t="shared" si="2344"/>
        <v>8.1317033673621563E+38</v>
      </c>
      <c r="FXQ54" s="762">
        <f t="shared" si="2345"/>
        <v>8.4163129852198316E+38</v>
      </c>
      <c r="FXS54" s="762">
        <f t="shared" si="2346"/>
        <v>8.7108839397025258E+38</v>
      </c>
      <c r="FXU54" s="762">
        <f t="shared" si="2347"/>
        <v>9.0157648775921141E+38</v>
      </c>
      <c r="FXW54" s="762">
        <f t="shared" si="2348"/>
        <v>9.3313166483078379E+38</v>
      </c>
      <c r="FXY54" s="762">
        <f t="shared" si="2349"/>
        <v>9.657912730998612E+38</v>
      </c>
      <c r="FYA54" s="762">
        <f t="shared" si="2350"/>
        <v>9.995939676583563E+38</v>
      </c>
      <c r="FYC54" s="762">
        <f t="shared" si="2351"/>
        <v>1.0345797565263988E+39</v>
      </c>
      <c r="FYE54" s="762">
        <f t="shared" si="2352"/>
        <v>1.0707900480048227E+39</v>
      </c>
      <c r="FYG54" s="762">
        <f t="shared" si="2353"/>
        <v>1.1082676996849914E+39</v>
      </c>
      <c r="FYI54" s="762">
        <f t="shared" si="2354"/>
        <v>1.147057069173966E+39</v>
      </c>
      <c r="FYK54" s="762">
        <f t="shared" si="2355"/>
        <v>1.1872040665950548E+39</v>
      </c>
      <c r="FYM54" s="762">
        <f t="shared" si="2356"/>
        <v>1.2287562089258815E+39</v>
      </c>
      <c r="FYO54" s="762">
        <f t="shared" si="2357"/>
        <v>1.2717626762382872E+39</v>
      </c>
      <c r="FYQ54" s="762">
        <f t="shared" si="2358"/>
        <v>1.3162743699066271E+39</v>
      </c>
      <c r="FYS54" s="762">
        <f t="shared" si="2359"/>
        <v>1.3623439728533589E+39</v>
      </c>
      <c r="FYU54" s="762">
        <f t="shared" si="2360"/>
        <v>1.4100260119032264E+39</v>
      </c>
      <c r="FYW54" s="762">
        <f t="shared" si="2361"/>
        <v>1.4593769223198394E+39</v>
      </c>
      <c r="FYY54" s="762">
        <f t="shared" si="2362"/>
        <v>1.5104551146010335E+39</v>
      </c>
      <c r="FZA54" s="762">
        <f t="shared" si="2363"/>
        <v>1.5633210436120696E+39</v>
      </c>
      <c r="FZC54" s="762">
        <f t="shared" si="2364"/>
        <v>1.6180372801384918E+39</v>
      </c>
      <c r="FZE54" s="762">
        <f t="shared" si="2365"/>
        <v>1.674668584943339E+39</v>
      </c>
      <c r="FZG54" s="762">
        <f t="shared" si="2366"/>
        <v>1.7332819854163559E+39</v>
      </c>
      <c r="FZI54" s="762">
        <f t="shared" si="2367"/>
        <v>1.7939468549059283E+39</v>
      </c>
      <c r="FZK54" s="762">
        <f t="shared" si="2368"/>
        <v>1.8567349948276356E+39</v>
      </c>
      <c r="FZM54" s="762">
        <f t="shared" si="2369"/>
        <v>1.9217207196466027E+39</v>
      </c>
      <c r="FZO54" s="762">
        <f t="shared" si="2370"/>
        <v>1.9889809448342338E+39</v>
      </c>
      <c r="FZQ54" s="762">
        <f t="shared" si="2371"/>
        <v>2.0585952779034319E+39</v>
      </c>
      <c r="FZS54" s="762">
        <f t="shared" si="2372"/>
        <v>2.1306461126300519E+39</v>
      </c>
      <c r="FZU54" s="762">
        <f t="shared" si="2373"/>
        <v>2.2052187265721035E+39</v>
      </c>
      <c r="FZW54" s="762">
        <f t="shared" si="2374"/>
        <v>2.2824013820021269E+39</v>
      </c>
      <c r="FZY54" s="762">
        <f t="shared" si="2375"/>
        <v>2.3622854303722012E+39</v>
      </c>
      <c r="GAA54" s="762">
        <f t="shared" si="2376"/>
        <v>2.444965420435228E+39</v>
      </c>
      <c r="GAC54" s="762">
        <f t="shared" si="2377"/>
        <v>2.5305392101504608E+39</v>
      </c>
      <c r="GAE54" s="762">
        <f t="shared" si="2378"/>
        <v>2.6191080825057267E+39</v>
      </c>
      <c r="GAG54" s="762">
        <f t="shared" si="2379"/>
        <v>2.7107768653934268E+39</v>
      </c>
      <c r="GAI54" s="762">
        <f t="shared" si="2380"/>
        <v>2.8056540556821962E+39</v>
      </c>
      <c r="GAK54" s="762">
        <f t="shared" si="2381"/>
        <v>2.9038519476310731E+39</v>
      </c>
      <c r="GAM54" s="762">
        <f t="shared" si="2382"/>
        <v>3.0054867657981606E+39</v>
      </c>
      <c r="GAO54" s="762">
        <f t="shared" si="2383"/>
        <v>3.1106788026010957E+39</v>
      </c>
      <c r="GAQ54" s="762">
        <f t="shared" si="2384"/>
        <v>3.2195525606921337E+39</v>
      </c>
      <c r="GAS54" s="762">
        <f t="shared" si="2385"/>
        <v>3.3322369003163583E+39</v>
      </c>
      <c r="GAU54" s="762">
        <f t="shared" si="2386"/>
        <v>3.4488651918274308E+39</v>
      </c>
      <c r="GAW54" s="762">
        <f t="shared" si="2387"/>
        <v>3.5695754735413908E+39</v>
      </c>
      <c r="GAY54" s="762">
        <f t="shared" si="2388"/>
        <v>3.6945106151153394E+39</v>
      </c>
      <c r="GBA54" s="762">
        <f t="shared" si="2389"/>
        <v>3.8238184866443757E+39</v>
      </c>
      <c r="GBC54" s="762">
        <f t="shared" si="2390"/>
        <v>3.9576521336769289E+39</v>
      </c>
      <c r="GBE54" s="762">
        <f t="shared" si="2391"/>
        <v>4.0961699583556211E+39</v>
      </c>
      <c r="GBG54" s="762">
        <f t="shared" si="2392"/>
        <v>4.2395359068980673E+39</v>
      </c>
      <c r="GBI54" s="762">
        <f t="shared" si="2393"/>
        <v>4.3879196636394991E+39</v>
      </c>
      <c r="GBK54" s="762">
        <f t="shared" si="2394"/>
        <v>4.5414968518668811E+39</v>
      </c>
      <c r="GBM54" s="762">
        <f t="shared" si="2395"/>
        <v>4.7004492416822216E+39</v>
      </c>
      <c r="GBO54" s="762">
        <f t="shared" si="2396"/>
        <v>4.8649649651410988E+39</v>
      </c>
      <c r="GBQ54" s="762">
        <f t="shared" si="2397"/>
        <v>5.035238738921037E+39</v>
      </c>
      <c r="GBS54" s="762">
        <f t="shared" si="2398"/>
        <v>5.2114720947832729E+39</v>
      </c>
      <c r="GBU54" s="762">
        <f t="shared" si="2399"/>
        <v>5.3938736181006871E+39</v>
      </c>
      <c r="GBW54" s="762">
        <f t="shared" si="2400"/>
        <v>5.5826591947342112E+39</v>
      </c>
      <c r="GBY54" s="762">
        <f t="shared" si="2401"/>
        <v>5.7780522665499082E+39</v>
      </c>
      <c r="GCA54" s="762">
        <f t="shared" si="2402"/>
        <v>5.9802840958791541E+39</v>
      </c>
      <c r="GCC54" s="762">
        <f t="shared" si="2403"/>
        <v>6.1895940392349237E+39</v>
      </c>
      <c r="GCE54" s="762">
        <f t="shared" si="2404"/>
        <v>6.4062298306081461E+39</v>
      </c>
      <c r="GCG54" s="762">
        <f t="shared" si="2405"/>
        <v>6.6304478746794307E+39</v>
      </c>
      <c r="GCI54" s="762">
        <f t="shared" si="2406"/>
        <v>6.8625135502932098E+39</v>
      </c>
      <c r="GCK54" s="762">
        <f t="shared" si="2407"/>
        <v>7.1027015245534714E+39</v>
      </c>
      <c r="GCM54" s="762">
        <f t="shared" si="2408"/>
        <v>7.3512960779128426E+39</v>
      </c>
      <c r="GCO54" s="762">
        <f t="shared" si="2409"/>
        <v>7.6085914406397915E+39</v>
      </c>
      <c r="GCQ54" s="762">
        <f t="shared" si="2410"/>
        <v>7.874892141062184E+39</v>
      </c>
      <c r="GCS54" s="762">
        <f t="shared" si="2411"/>
        <v>8.1505133659993599E+39</v>
      </c>
      <c r="GCU54" s="762">
        <f t="shared" si="2412"/>
        <v>8.4357813338093367E+39</v>
      </c>
      <c r="GCW54" s="762">
        <f t="shared" si="2413"/>
        <v>8.7310336804926634E+39</v>
      </c>
      <c r="GCY54" s="762">
        <f t="shared" si="2414"/>
        <v>9.0366198593099062E+39</v>
      </c>
      <c r="GDA54" s="762">
        <f t="shared" si="2415"/>
        <v>9.352901554385752E+39</v>
      </c>
      <c r="GDC54" s="762">
        <f t="shared" si="2416"/>
        <v>9.6802531087892521E+39</v>
      </c>
      <c r="GDE54" s="762">
        <f t="shared" si="2417"/>
        <v>1.0019061967596875E+40</v>
      </c>
      <c r="GDG54" s="762">
        <f t="shared" si="2418"/>
        <v>1.0369729136462765E+40</v>
      </c>
      <c r="GDI54" s="762">
        <f t="shared" si="2419"/>
        <v>1.0732669656238961E+40</v>
      </c>
      <c r="GDK54" s="762">
        <f t="shared" si="2420"/>
        <v>1.1108313094207323E+40</v>
      </c>
      <c r="GDM54" s="762">
        <f t="shared" si="2421"/>
        <v>1.1497104052504578E+40</v>
      </c>
      <c r="GDO54" s="762">
        <f t="shared" si="2422"/>
        <v>1.1899502694342238E+40</v>
      </c>
      <c r="GDQ54" s="762">
        <f t="shared" si="2423"/>
        <v>1.2315985288644216E+40</v>
      </c>
      <c r="GDS54" s="762">
        <f t="shared" si="2424"/>
        <v>1.2747044773746764E+40</v>
      </c>
      <c r="GDU54" s="762">
        <f t="shared" si="2425"/>
        <v>1.3193191340827899E+40</v>
      </c>
      <c r="GDW54" s="762">
        <f t="shared" si="2426"/>
        <v>1.3654953037756875E+40</v>
      </c>
      <c r="GDY54" s="762">
        <f t="shared" si="2427"/>
        <v>1.4132876394078364E+40</v>
      </c>
      <c r="GEA54" s="762">
        <f t="shared" si="2428"/>
        <v>1.4627527067871106E+40</v>
      </c>
      <c r="GEC54" s="762">
        <f t="shared" si="2429"/>
        <v>1.5139490515246594E+40</v>
      </c>
      <c r="GEE54" s="762">
        <f t="shared" si="2430"/>
        <v>1.5669372683280223E+40</v>
      </c>
      <c r="GEG54" s="762">
        <f t="shared" si="2431"/>
        <v>1.6217800727195029E+40</v>
      </c>
      <c r="GEI54" s="762">
        <f t="shared" si="2432"/>
        <v>1.6785423752646855E+40</v>
      </c>
      <c r="GEK54" s="762">
        <f t="shared" si="2433"/>
        <v>1.7372913583989493E+40</v>
      </c>
      <c r="GEM54" s="762">
        <f t="shared" si="2434"/>
        <v>1.7980965559429123E+40</v>
      </c>
      <c r="GEO54" s="762">
        <f t="shared" si="2435"/>
        <v>1.861029935400914E+40</v>
      </c>
      <c r="GEQ54" s="762">
        <f t="shared" si="2436"/>
        <v>1.9261659831399459E+40</v>
      </c>
      <c r="GES54" s="762">
        <f t="shared" si="2437"/>
        <v>1.9935817925498439E+40</v>
      </c>
      <c r="GEU54" s="762">
        <f t="shared" si="2438"/>
        <v>2.0633571552890882E+40</v>
      </c>
      <c r="GEW54" s="762">
        <f t="shared" si="2439"/>
        <v>2.1355746557242061E+40</v>
      </c>
      <c r="GEY54" s="762">
        <f t="shared" si="2440"/>
        <v>2.210319768674553E+40</v>
      </c>
      <c r="GFA54" s="762">
        <f t="shared" si="2441"/>
        <v>2.287680960578162E+40</v>
      </c>
      <c r="GFC54" s="762">
        <f t="shared" si="2442"/>
        <v>2.3677497941983974E+40</v>
      </c>
      <c r="GFE54" s="762">
        <f t="shared" si="2443"/>
        <v>2.4506210369953409E+40</v>
      </c>
      <c r="GFG54" s="762">
        <f t="shared" si="2444"/>
        <v>2.5363927732901779E+40</v>
      </c>
      <c r="GFI54" s="762">
        <f t="shared" si="2445"/>
        <v>2.6251665203553338E+40</v>
      </c>
      <c r="GFK54" s="762">
        <f t="shared" si="2446"/>
        <v>2.7170473485677704E+40</v>
      </c>
      <c r="GFM54" s="762">
        <f t="shared" si="2447"/>
        <v>2.8121440057676421E+40</v>
      </c>
      <c r="GFO54" s="762">
        <f t="shared" si="2448"/>
        <v>2.9105690459695092E+40</v>
      </c>
      <c r="GFQ54" s="762">
        <f t="shared" si="2449"/>
        <v>3.0124389625784419E+40</v>
      </c>
      <c r="GFS54" s="762">
        <f t="shared" si="2450"/>
        <v>3.1178743262686873E+40</v>
      </c>
      <c r="GFU54" s="762">
        <f t="shared" si="2451"/>
        <v>3.2269999276880911E+40</v>
      </c>
      <c r="GFW54" s="762">
        <f t="shared" si="2452"/>
        <v>3.3399449251571738E+40</v>
      </c>
      <c r="GFY54" s="762">
        <f t="shared" si="2453"/>
        <v>3.4568429975376746E+40</v>
      </c>
      <c r="GGA54" s="762">
        <f t="shared" si="2454"/>
        <v>3.5778325024514932E+40</v>
      </c>
      <c r="GGC54" s="762">
        <f t="shared" si="2455"/>
        <v>3.7030566400372953E+40</v>
      </c>
      <c r="GGE54" s="762">
        <f t="shared" si="2456"/>
        <v>3.8326636224386001E+40</v>
      </c>
      <c r="GGG54" s="762">
        <f t="shared" si="2457"/>
        <v>3.9668068492239507E+40</v>
      </c>
      <c r="GGI54" s="762">
        <f t="shared" si="2458"/>
        <v>4.1056450889467886E+40</v>
      </c>
      <c r="GGK54" s="762">
        <f t="shared" si="2459"/>
        <v>4.2493426670599261E+40</v>
      </c>
      <c r="GGM54" s="762">
        <f t="shared" si="2460"/>
        <v>4.3980696604070234E+40</v>
      </c>
      <c r="GGO54" s="762">
        <f t="shared" si="2461"/>
        <v>4.5520020985212686E+40</v>
      </c>
      <c r="GGQ54" s="762">
        <f t="shared" si="2462"/>
        <v>4.7113221719695128E+40</v>
      </c>
      <c r="GGS54" s="762">
        <f t="shared" si="2463"/>
        <v>4.8762184479884452E+40</v>
      </c>
      <c r="GGU54" s="762">
        <f t="shared" si="2464"/>
        <v>5.0468860936680401E+40</v>
      </c>
      <c r="GGW54" s="762">
        <f t="shared" si="2465"/>
        <v>5.2235271069464207E+40</v>
      </c>
      <c r="GGY54" s="762">
        <f t="shared" si="2466"/>
        <v>5.4063505556895448E+40</v>
      </c>
      <c r="GHA54" s="762">
        <f t="shared" si="2467"/>
        <v>5.5955728251386789E+40</v>
      </c>
      <c r="GHC54" s="762">
        <f t="shared" si="2468"/>
        <v>5.7914178740185318E+40</v>
      </c>
      <c r="GHE54" s="762">
        <f t="shared" si="2469"/>
        <v>5.9941174996091798E+40</v>
      </c>
      <c r="GHG54" s="762">
        <f t="shared" si="2470"/>
        <v>6.2039116120955006E+40</v>
      </c>
      <c r="GHI54" s="762">
        <f t="shared" si="2471"/>
        <v>6.4210485185188427E+40</v>
      </c>
      <c r="GHK54" s="762">
        <f t="shared" si="2472"/>
        <v>6.6457852166670019E+40</v>
      </c>
      <c r="GHM54" s="762">
        <f t="shared" si="2473"/>
        <v>6.8783876992503461E+40</v>
      </c>
      <c r="GHO54" s="762">
        <f t="shared" si="2474"/>
        <v>7.1191312687241081E+40</v>
      </c>
      <c r="GHQ54" s="762">
        <f t="shared" si="2475"/>
        <v>7.3683008631294517E+40</v>
      </c>
      <c r="GHS54" s="762">
        <f t="shared" si="2476"/>
        <v>7.6261913933389816E+40</v>
      </c>
      <c r="GHU54" s="762">
        <f t="shared" si="2477"/>
        <v>7.8931080921058454E+40</v>
      </c>
      <c r="GHW54" s="762">
        <f t="shared" si="2478"/>
        <v>8.1693668753295495E+40</v>
      </c>
      <c r="GHY54" s="762">
        <f t="shared" si="2479"/>
        <v>8.4552947159660827E+40</v>
      </c>
      <c r="GIA54" s="762">
        <f t="shared" si="2480"/>
        <v>8.751230031024895E+40</v>
      </c>
      <c r="GIC54" s="762">
        <f t="shared" si="2481"/>
        <v>9.0575230821107648E+40</v>
      </c>
      <c r="GIE54" s="762">
        <f t="shared" si="2482"/>
        <v>9.3745363899846409E+40</v>
      </c>
      <c r="GIG54" s="762">
        <f t="shared" si="2483"/>
        <v>9.7026451636341021E+40</v>
      </c>
      <c r="GII54" s="762">
        <f t="shared" si="2484"/>
        <v>1.0042237744361294E+41</v>
      </c>
      <c r="GIK54" s="762">
        <f t="shared" si="2485"/>
        <v>1.039371606541394E+41</v>
      </c>
      <c r="GIM54" s="762">
        <f t="shared" si="2486"/>
        <v>1.0757496127703427E+41</v>
      </c>
      <c r="GIO54" s="762">
        <f t="shared" si="2487"/>
        <v>1.1134008492173046E+41</v>
      </c>
      <c r="GIQ54" s="762">
        <f t="shared" si="2488"/>
        <v>1.1523698789399102E+41</v>
      </c>
      <c r="GIS54" s="762">
        <f t="shared" si="2489"/>
        <v>1.1927028247028069E+41</v>
      </c>
      <c r="GIU54" s="762">
        <f t="shared" si="2490"/>
        <v>1.2344474235674051E+41</v>
      </c>
      <c r="GIW54" s="762">
        <f t="shared" si="2491"/>
        <v>1.2776530833922641E+41</v>
      </c>
      <c r="GIY54" s="762">
        <f t="shared" si="2492"/>
        <v>1.3223709413109932E+41</v>
      </c>
      <c r="GJA54" s="762">
        <f t="shared" si="2493"/>
        <v>1.3686539242568779E+41</v>
      </c>
      <c r="GJC54" s="762">
        <f t="shared" si="2494"/>
        <v>1.4165568116058686E+41</v>
      </c>
      <c r="GJE54" s="762">
        <f t="shared" si="2495"/>
        <v>1.4661363000120738E+41</v>
      </c>
      <c r="GJG54" s="762">
        <f t="shared" si="2496"/>
        <v>1.5174510705124963E+41</v>
      </c>
      <c r="GJI54" s="762">
        <f t="shared" si="2497"/>
        <v>1.5705618579804334E+41</v>
      </c>
      <c r="GJK54" s="762">
        <f t="shared" si="2498"/>
        <v>1.6255315230097484E+41</v>
      </c>
      <c r="GJM54" s="762">
        <f t="shared" si="2499"/>
        <v>1.6824251263150894E+41</v>
      </c>
      <c r="GJO54" s="762">
        <f t="shared" si="2500"/>
        <v>1.7413100057361174E+41</v>
      </c>
      <c r="GJQ54" s="762">
        <f t="shared" si="2501"/>
        <v>1.8022558559368814E+41</v>
      </c>
      <c r="GJS54" s="762">
        <f t="shared" si="2502"/>
        <v>1.865334810894672E+41</v>
      </c>
      <c r="GJU54" s="762">
        <f t="shared" si="2503"/>
        <v>1.9306215292759852E+41</v>
      </c>
      <c r="GJW54" s="762">
        <f t="shared" si="2504"/>
        <v>1.9981932828006445E+41</v>
      </c>
      <c r="GJY54" s="762">
        <f t="shared" si="2505"/>
        <v>2.0681300476986669E+41</v>
      </c>
      <c r="GKA54" s="762">
        <f t="shared" si="2506"/>
        <v>2.14051459936812E+41</v>
      </c>
      <c r="GKC54" s="762">
        <f t="shared" si="2507"/>
        <v>2.215432610346004E+41</v>
      </c>
      <c r="GKE54" s="762">
        <f t="shared" si="2508"/>
        <v>2.2929727517081138E+41</v>
      </c>
      <c r="GKG54" s="762">
        <f t="shared" si="2509"/>
        <v>2.3732267980178975E+41</v>
      </c>
      <c r="GKI54" s="762">
        <f t="shared" si="2510"/>
        <v>2.4562897359485237E+41</v>
      </c>
      <c r="GKK54" s="762">
        <f t="shared" si="2511"/>
        <v>2.542259876706722E+41</v>
      </c>
      <c r="GKM54" s="762">
        <f t="shared" si="2512"/>
        <v>2.631238972391457E+41</v>
      </c>
      <c r="GKO54" s="762">
        <f t="shared" si="2513"/>
        <v>2.7233323364251578E+41</v>
      </c>
      <c r="GKQ54" s="762">
        <f t="shared" si="2514"/>
        <v>2.818648968200038E+41</v>
      </c>
      <c r="GKS54" s="762">
        <f t="shared" si="2515"/>
        <v>2.9173016820870391E+41</v>
      </c>
      <c r="GKU54" s="762">
        <f t="shared" si="2516"/>
        <v>3.0194072409600853E+41</v>
      </c>
      <c r="GKW54" s="762">
        <f t="shared" si="2517"/>
        <v>3.1250864943936881E+41</v>
      </c>
      <c r="GKY54" s="762">
        <f t="shared" si="2518"/>
        <v>3.2344645216974668E+41</v>
      </c>
      <c r="GLA54" s="762">
        <f t="shared" si="2519"/>
        <v>3.347670779956878E+41</v>
      </c>
      <c r="GLC54" s="762">
        <f t="shared" si="2520"/>
        <v>3.4648392572553683E+41</v>
      </c>
      <c r="GLE54" s="762">
        <f t="shared" si="2521"/>
        <v>3.5861086312593061E+41</v>
      </c>
      <c r="GLG54" s="762">
        <f t="shared" si="2522"/>
        <v>3.7116224333533812E+41</v>
      </c>
      <c r="GLI54" s="762">
        <f t="shared" si="2523"/>
        <v>3.841529218520749E+41</v>
      </c>
      <c r="GLK54" s="762">
        <f t="shared" si="2524"/>
        <v>3.9759827411689747E+41</v>
      </c>
      <c r="GLM54" s="762">
        <f t="shared" si="2525"/>
        <v>4.1151421371098887E+41</v>
      </c>
      <c r="GLO54" s="762">
        <f t="shared" si="2526"/>
        <v>4.2591721119087343E+41</v>
      </c>
      <c r="GLQ54" s="762">
        <f t="shared" si="2527"/>
        <v>4.4082431358255394E+41</v>
      </c>
      <c r="GLS54" s="762">
        <f t="shared" si="2528"/>
        <v>4.5625316455794333E+41</v>
      </c>
      <c r="GLU54" s="762">
        <f t="shared" si="2529"/>
        <v>4.7222202531747133E+41</v>
      </c>
      <c r="GLW54" s="762">
        <f t="shared" si="2530"/>
        <v>4.8874979620358278E+41</v>
      </c>
      <c r="GLY54" s="762">
        <f t="shared" si="2531"/>
        <v>5.0585603907070815E+41</v>
      </c>
      <c r="GMA54" s="762">
        <f t="shared" si="2532"/>
        <v>5.2356100043818287E+41</v>
      </c>
      <c r="GMC54" s="762">
        <f t="shared" si="2533"/>
        <v>5.4188563545351925E+41</v>
      </c>
      <c r="GME54" s="762">
        <f t="shared" si="2534"/>
        <v>5.6085163269439236E+41</v>
      </c>
      <c r="GMG54" s="762">
        <f t="shared" si="2535"/>
        <v>5.8048143983869607E+41</v>
      </c>
      <c r="GMI54" s="762">
        <f t="shared" si="2536"/>
        <v>6.0079829023305036E+41</v>
      </c>
      <c r="GMK54" s="762">
        <f t="shared" si="2537"/>
        <v>6.2182623039120712E+41</v>
      </c>
      <c r="GMM54" s="762">
        <f t="shared" si="2538"/>
        <v>6.4359014845489935E+41</v>
      </c>
      <c r="GMO54" s="762">
        <f t="shared" si="2539"/>
        <v>6.6611580365082078E+41</v>
      </c>
      <c r="GMQ54" s="762">
        <f t="shared" si="2540"/>
        <v>6.8942985677859945E+41</v>
      </c>
      <c r="GMS54" s="762">
        <f t="shared" si="2541"/>
        <v>7.135599017658503E+41</v>
      </c>
      <c r="GMU54" s="762">
        <f t="shared" si="2542"/>
        <v>7.3853449832765494E+41</v>
      </c>
      <c r="GMW54" s="762">
        <f t="shared" si="2543"/>
        <v>7.6438320576912282E+41</v>
      </c>
      <c r="GMY54" s="762">
        <f t="shared" si="2544"/>
        <v>7.9113661797104199E+41</v>
      </c>
      <c r="GNA54" s="762">
        <f t="shared" si="2545"/>
        <v>8.1882639960002839E+41</v>
      </c>
      <c r="GNC54" s="762">
        <f t="shared" si="2546"/>
        <v>8.4748532358602928E+41</v>
      </c>
      <c r="GNE54" s="762">
        <f t="shared" si="2547"/>
        <v>8.7714730991154028E+41</v>
      </c>
      <c r="GNG54" s="762">
        <f t="shared" si="2548"/>
        <v>9.0784746575844411E+41</v>
      </c>
      <c r="GNI54" s="762">
        <f t="shared" si="2549"/>
        <v>9.3962212705998959E+41</v>
      </c>
      <c r="GNK54" s="762">
        <f t="shared" si="2550"/>
        <v>9.7250890150708913E+41</v>
      </c>
      <c r="GNM54" s="762">
        <f t="shared" si="2551"/>
        <v>1.0065467130598372E+42</v>
      </c>
      <c r="GNO54" s="762">
        <f t="shared" si="2552"/>
        <v>1.0417758480169314E+42</v>
      </c>
      <c r="GNQ54" s="762">
        <f t="shared" si="2553"/>
        <v>1.0782380026975238E+42</v>
      </c>
      <c r="GNS54" s="762">
        <f t="shared" si="2554"/>
        <v>1.1159763327919371E+42</v>
      </c>
      <c r="GNU54" s="762">
        <f t="shared" si="2555"/>
        <v>1.1550355044396548E+42</v>
      </c>
      <c r="GNW54" s="762">
        <f t="shared" si="2556"/>
        <v>1.1954617470950426E+42</v>
      </c>
      <c r="GNY54" s="762">
        <f t="shared" si="2557"/>
        <v>1.237302908243369E+42</v>
      </c>
      <c r="GOA54" s="762">
        <f t="shared" si="2558"/>
        <v>1.2806085100318869E+42</v>
      </c>
      <c r="GOC54" s="762">
        <f t="shared" si="2559"/>
        <v>1.3254298078830029E+42</v>
      </c>
      <c r="GOE54" s="762">
        <f t="shared" si="2560"/>
        <v>1.3718198511589079E+42</v>
      </c>
      <c r="GOG54" s="762">
        <f t="shared" si="2561"/>
        <v>1.4198335459494696E+42</v>
      </c>
      <c r="GOI54" s="762">
        <f t="shared" si="2562"/>
        <v>1.469527720057701E+42</v>
      </c>
      <c r="GOK54" s="762">
        <f t="shared" si="2563"/>
        <v>1.5209611902597203E+42</v>
      </c>
      <c r="GOM54" s="762">
        <f t="shared" si="2564"/>
        <v>1.5741948319188106E+42</v>
      </c>
      <c r="GOO54" s="762">
        <f t="shared" si="2565"/>
        <v>1.6292916510359688E+42</v>
      </c>
      <c r="GOQ54" s="762">
        <f t="shared" si="2566"/>
        <v>1.6863168588222275E+42</v>
      </c>
      <c r="GOS54" s="762">
        <f t="shared" si="2567"/>
        <v>1.7453379488810055E+42</v>
      </c>
      <c r="GOU54" s="762">
        <f t="shared" si="2568"/>
        <v>1.8064247770918405E+42</v>
      </c>
      <c r="GOW54" s="762">
        <f t="shared" si="2569"/>
        <v>1.8696496442900549E+42</v>
      </c>
      <c r="GOY54" s="762">
        <f t="shared" si="2570"/>
        <v>1.9350873818402067E+42</v>
      </c>
      <c r="GPA54" s="762">
        <f t="shared" si="2571"/>
        <v>2.0028154402046138E+42</v>
      </c>
      <c r="GPC54" s="762">
        <f t="shared" si="2572"/>
        <v>2.0729139806117751E+42</v>
      </c>
      <c r="GPE54" s="762">
        <f t="shared" si="2573"/>
        <v>2.1454659699331872E+42</v>
      </c>
      <c r="GPG54" s="762">
        <f t="shared" si="2574"/>
        <v>2.2205572788808486E+42</v>
      </c>
      <c r="GPI54" s="762">
        <f t="shared" si="2575"/>
        <v>2.2982767836416782E+42</v>
      </c>
      <c r="GPK54" s="762">
        <f t="shared" si="2576"/>
        <v>2.3787164710691368E+42</v>
      </c>
      <c r="GPM54" s="762">
        <f t="shared" si="2577"/>
        <v>2.4619715475565563E+42</v>
      </c>
      <c r="GPO54" s="762">
        <f t="shared" si="2578"/>
        <v>2.5481405517210357E+42</v>
      </c>
      <c r="GPQ54" s="762">
        <f t="shared" si="2579"/>
        <v>2.6373254710312718E+42</v>
      </c>
      <c r="GPS54" s="762">
        <f t="shared" si="2580"/>
        <v>2.7296318625173662E+42</v>
      </c>
      <c r="GPU54" s="762">
        <f t="shared" si="2581"/>
        <v>2.8251689777054738E+42</v>
      </c>
      <c r="GPW54" s="762">
        <f t="shared" si="2582"/>
        <v>2.9240498919251649E+42</v>
      </c>
      <c r="GPY54" s="762">
        <f t="shared" si="2583"/>
        <v>3.0263916381425454E+42</v>
      </c>
      <c r="GQA54" s="762">
        <f t="shared" si="2584"/>
        <v>3.1323153454775345E+42</v>
      </c>
      <c r="GQC54" s="762">
        <f t="shared" si="2585"/>
        <v>3.2419463825692479E+42</v>
      </c>
      <c r="GQE54" s="762">
        <f t="shared" si="2586"/>
        <v>3.3554145059591713E+42</v>
      </c>
      <c r="GQG54" s="762">
        <f t="shared" si="2587"/>
        <v>3.4728540136677418E+42</v>
      </c>
      <c r="GQI54" s="762">
        <f t="shared" si="2588"/>
        <v>3.5944039041461123E+42</v>
      </c>
      <c r="GQK54" s="762">
        <f t="shared" si="2589"/>
        <v>3.7202080407912258E+42</v>
      </c>
      <c r="GQM54" s="762">
        <f t="shared" si="2590"/>
        <v>3.8504153222189183E+42</v>
      </c>
      <c r="GQO54" s="762">
        <f t="shared" si="2591"/>
        <v>3.9851798584965799E+42</v>
      </c>
      <c r="GQQ54" s="762">
        <f t="shared" si="2592"/>
        <v>4.1246611535439598E+42</v>
      </c>
      <c r="GQS54" s="762">
        <f t="shared" si="2593"/>
        <v>4.2690242939179979E+42</v>
      </c>
      <c r="GQU54" s="762">
        <f t="shared" si="2594"/>
        <v>4.4184401442051273E+42</v>
      </c>
      <c r="GQW54" s="762">
        <f t="shared" si="2595"/>
        <v>4.5730855492523062E+42</v>
      </c>
      <c r="GQY54" s="762">
        <f t="shared" si="2596"/>
        <v>4.7331435434761368E+42</v>
      </c>
      <c r="GRA54" s="762">
        <f t="shared" si="2597"/>
        <v>4.898803567497801E+42</v>
      </c>
      <c r="GRC54" s="762">
        <f t="shared" si="2598"/>
        <v>5.0702616923602234E+42</v>
      </c>
      <c r="GRE54" s="762">
        <f t="shared" si="2599"/>
        <v>5.2477208515928305E+42</v>
      </c>
      <c r="GRG54" s="762">
        <f t="shared" si="2600"/>
        <v>5.4313910813985794E+42</v>
      </c>
      <c r="GRI54" s="762">
        <f t="shared" si="2601"/>
        <v>5.6214897692475292E+42</v>
      </c>
      <c r="GRK54" s="762">
        <f t="shared" si="2602"/>
        <v>5.8182419111711928E+42</v>
      </c>
      <c r="GRM54" s="762">
        <f t="shared" si="2603"/>
        <v>6.0218803780621839E+42</v>
      </c>
      <c r="GRO54" s="762">
        <f t="shared" si="2604"/>
        <v>6.2326461912943593E+42</v>
      </c>
      <c r="GRQ54" s="762">
        <f t="shared" si="2605"/>
        <v>6.4507888079896613E+42</v>
      </c>
      <c r="GRS54" s="762">
        <f t="shared" si="2606"/>
        <v>6.6765664162692994E+42</v>
      </c>
      <c r="GRU54" s="762">
        <f t="shared" si="2607"/>
        <v>6.9102462408387241E+42</v>
      </c>
      <c r="GRW54" s="762">
        <f t="shared" si="2608"/>
        <v>7.1521048592680795E+42</v>
      </c>
      <c r="GRY54" s="762">
        <f t="shared" si="2609"/>
        <v>7.4024285293424617E+42</v>
      </c>
      <c r="GSA54" s="762">
        <f t="shared" si="2610"/>
        <v>7.6615135278694476E+42</v>
      </c>
      <c r="GSC54" s="762">
        <f t="shared" si="2611"/>
        <v>7.9296665013448783E+42</v>
      </c>
      <c r="GSE54" s="762">
        <f t="shared" si="2612"/>
        <v>8.2072048288919486E+42</v>
      </c>
      <c r="GSG54" s="762">
        <f t="shared" si="2613"/>
        <v>8.4944569979031656E+42</v>
      </c>
      <c r="GSI54" s="762">
        <f t="shared" si="2614"/>
        <v>8.7917629928297761E+42</v>
      </c>
      <c r="GSK54" s="762">
        <f t="shared" si="2615"/>
        <v>9.0994746975788177E+42</v>
      </c>
      <c r="GSM54" s="762">
        <f t="shared" si="2616"/>
        <v>9.417956311994075E+42</v>
      </c>
      <c r="GSO54" s="762">
        <f t="shared" si="2617"/>
        <v>9.7475847829138672E+42</v>
      </c>
      <c r="GSQ54" s="762">
        <f t="shared" si="2618"/>
        <v>1.0088750250315852E+43</v>
      </c>
      <c r="GSS54" s="762">
        <f t="shared" si="2619"/>
        <v>1.0441856509076906E+43</v>
      </c>
      <c r="GSU54" s="762">
        <f t="shared" si="2620"/>
        <v>1.0807321486894597E+43</v>
      </c>
      <c r="GSW54" s="762">
        <f t="shared" si="2621"/>
        <v>1.1185577738935908E+43</v>
      </c>
      <c r="GSY54" s="762">
        <f t="shared" si="2622"/>
        <v>1.1577072959798664E+43</v>
      </c>
      <c r="GTA54" s="762">
        <f t="shared" si="2623"/>
        <v>1.1982270513391616E+43</v>
      </c>
      <c r="GTC54" s="762">
        <f t="shared" si="2624"/>
        <v>1.2401649981360323E+43</v>
      </c>
      <c r="GTE54" s="762">
        <f t="shared" si="2625"/>
        <v>1.2835707730707933E+43</v>
      </c>
      <c r="GTG54" s="762">
        <f t="shared" si="2626"/>
        <v>1.3284957501282709E+43</v>
      </c>
      <c r="GTI54" s="762">
        <f t="shared" si="2627"/>
        <v>1.3749931013827603E+43</v>
      </c>
      <c r="GTK54" s="762">
        <f t="shared" si="2628"/>
        <v>1.4231178599311568E+43</v>
      </c>
      <c r="GTM54" s="762">
        <f t="shared" si="2629"/>
        <v>1.4729269850287472E+43</v>
      </c>
      <c r="GTO54" s="762">
        <f t="shared" si="2630"/>
        <v>1.5244794295047532E+43</v>
      </c>
      <c r="GTQ54" s="762">
        <f t="shared" si="2631"/>
        <v>1.5778362095374194E+43</v>
      </c>
      <c r="GTS54" s="762">
        <f t="shared" si="2632"/>
        <v>1.633060476871229E+43</v>
      </c>
      <c r="GTU54" s="762">
        <f t="shared" si="2633"/>
        <v>1.6902175935617218E+43</v>
      </c>
      <c r="GTW54" s="762">
        <f t="shared" si="2634"/>
        <v>1.749375209336382E+43</v>
      </c>
      <c r="GTY54" s="762">
        <f t="shared" si="2635"/>
        <v>1.8106033416631552E+43</v>
      </c>
      <c r="GUA54" s="762">
        <f t="shared" si="2636"/>
        <v>1.8739744586213654E+43</v>
      </c>
      <c r="GUC54" s="762">
        <f t="shared" si="2637"/>
        <v>1.939563564673113E+43</v>
      </c>
      <c r="GUE54" s="762">
        <f t="shared" si="2638"/>
        <v>2.0074482894366717E+43</v>
      </c>
      <c r="GUG54" s="762">
        <f t="shared" si="2639"/>
        <v>2.0777089795669551E+43</v>
      </c>
      <c r="GUI54" s="762">
        <f t="shared" si="2640"/>
        <v>2.1504287938517983E+43</v>
      </c>
      <c r="GUK54" s="762">
        <f t="shared" si="2641"/>
        <v>2.2256938016366111E+43</v>
      </c>
      <c r="GUM54" s="762">
        <f t="shared" si="2642"/>
        <v>2.3035930846938922E+43</v>
      </c>
      <c r="GUO54" s="762">
        <f t="shared" si="2643"/>
        <v>2.384218842658178E+43</v>
      </c>
      <c r="GUQ54" s="762">
        <f t="shared" si="2644"/>
        <v>2.4676665021512141E+43</v>
      </c>
      <c r="GUS54" s="762">
        <f t="shared" si="2645"/>
        <v>2.5540348297265063E+43</v>
      </c>
      <c r="GUU54" s="762">
        <f t="shared" si="2646"/>
        <v>2.6434260487669339E+43</v>
      </c>
      <c r="GUW54" s="762">
        <f t="shared" si="2647"/>
        <v>2.7359459604737762E+43</v>
      </c>
      <c r="GUY54" s="762">
        <f t="shared" si="2648"/>
        <v>2.8317040690903583E+43</v>
      </c>
      <c r="GVA54" s="762">
        <f t="shared" si="2649"/>
        <v>2.9308137115085205E+43</v>
      </c>
      <c r="GVC54" s="762">
        <f t="shared" si="2650"/>
        <v>3.0333921914113183E+43</v>
      </c>
      <c r="GVE54" s="762">
        <f t="shared" si="2651"/>
        <v>3.1395609181107142E+43</v>
      </c>
      <c r="GVG54" s="762">
        <f t="shared" si="2652"/>
        <v>3.2494455502445888E+43</v>
      </c>
      <c r="GVI54" s="762">
        <f t="shared" si="2653"/>
        <v>3.3631761445031493E+43</v>
      </c>
      <c r="GVK54" s="762">
        <f t="shared" si="2654"/>
        <v>3.4808873095607592E+43</v>
      </c>
      <c r="GVM54" s="762">
        <f t="shared" si="2655"/>
        <v>3.6027183653953852E+43</v>
      </c>
      <c r="GVO54" s="762">
        <f t="shared" si="2656"/>
        <v>3.7288135081842236E+43</v>
      </c>
      <c r="GVQ54" s="762">
        <f t="shared" si="2657"/>
        <v>3.8593219809706713E+43</v>
      </c>
      <c r="GVS54" s="762">
        <f t="shared" si="2658"/>
        <v>3.9943982503046446E+43</v>
      </c>
      <c r="GVU54" s="762">
        <f t="shared" si="2659"/>
        <v>4.1342021890653068E+43</v>
      </c>
      <c r="GVW54" s="762">
        <f t="shared" si="2660"/>
        <v>4.278899265682592E+43</v>
      </c>
      <c r="GVY54" s="762">
        <f t="shared" si="2661"/>
        <v>4.4286607399814822E+43</v>
      </c>
      <c r="GWA54" s="762">
        <f t="shared" si="2662"/>
        <v>4.5836638658808336E+43</v>
      </c>
      <c r="GWC54" s="762">
        <f t="shared" si="2663"/>
        <v>4.7440921011866625E+43</v>
      </c>
      <c r="GWE54" s="762">
        <f t="shared" si="2664"/>
        <v>4.9101353247281952E+43</v>
      </c>
      <c r="GWG54" s="762">
        <f t="shared" si="2665"/>
        <v>5.0819900610936818E+43</v>
      </c>
      <c r="GWI54" s="762">
        <f t="shared" si="2666"/>
        <v>5.2598597132319597E+43</v>
      </c>
      <c r="GWK54" s="762">
        <f t="shared" si="2667"/>
        <v>5.4439548031950782E+43</v>
      </c>
      <c r="GWM54" s="762">
        <f t="shared" si="2668"/>
        <v>5.6344932213069055E+43</v>
      </c>
      <c r="GWO54" s="762">
        <f t="shared" si="2669"/>
        <v>5.8317004840526467E+43</v>
      </c>
      <c r="GWQ54" s="762">
        <f t="shared" si="2670"/>
        <v>6.0358100009944886E+43</v>
      </c>
      <c r="GWS54" s="762">
        <f t="shared" si="2671"/>
        <v>6.2470633510292953E+43</v>
      </c>
      <c r="GWU54" s="762">
        <f t="shared" si="2672"/>
        <v>6.4657105683153199E+43</v>
      </c>
      <c r="GWW54" s="762">
        <f t="shared" si="2673"/>
        <v>6.6920104382063559E+43</v>
      </c>
      <c r="GWY54" s="762">
        <f t="shared" si="2674"/>
        <v>6.9262308035435781E+43</v>
      </c>
      <c r="GXA54" s="762">
        <f t="shared" si="2675"/>
        <v>7.168648881667603E+43</v>
      </c>
      <c r="GXC54" s="762">
        <f t="shared" si="2676"/>
        <v>7.4195515925259684E+43</v>
      </c>
      <c r="GXE54" s="762">
        <f t="shared" si="2677"/>
        <v>7.6792358982643765E+43</v>
      </c>
      <c r="GXG54" s="762">
        <f t="shared" si="2678"/>
        <v>7.9480091547036291E+43</v>
      </c>
      <c r="GXI54" s="762">
        <f t="shared" si="2679"/>
        <v>8.2261894751182553E+43</v>
      </c>
      <c r="GXK54" s="762">
        <f t="shared" si="2680"/>
        <v>8.5141061067473939E+43</v>
      </c>
      <c r="GXM54" s="762">
        <f t="shared" si="2681"/>
        <v>8.8120998204835518E+43</v>
      </c>
      <c r="GXO54" s="762">
        <f t="shared" si="2682"/>
        <v>9.1205233142004754E+43</v>
      </c>
      <c r="GXQ54" s="762">
        <f t="shared" si="2683"/>
        <v>9.4397416301974911E+43</v>
      </c>
      <c r="GXS54" s="762">
        <f t="shared" si="2684"/>
        <v>9.7701325872544025E+43</v>
      </c>
      <c r="GXU54" s="762">
        <f t="shared" si="2685"/>
        <v>1.0112087227808306E+44</v>
      </c>
      <c r="GXW54" s="762">
        <f t="shared" si="2686"/>
        <v>1.0466010280781596E+44</v>
      </c>
      <c r="GXY54" s="762">
        <f t="shared" si="2687"/>
        <v>1.0832320640608952E+44</v>
      </c>
      <c r="GYA54" s="762">
        <f t="shared" si="2688"/>
        <v>1.1211451863030264E+44</v>
      </c>
      <c r="GYC54" s="762">
        <f t="shared" si="2689"/>
        <v>1.1603852678236322E+44</v>
      </c>
      <c r="GYE54" s="762">
        <f t="shared" si="2690"/>
        <v>1.2009987521974592E+44</v>
      </c>
      <c r="GYG54" s="762">
        <f t="shared" si="2691"/>
        <v>1.2430337085243701E+44</v>
      </c>
      <c r="GYI54" s="762">
        <f t="shared" si="2692"/>
        <v>1.2865398883227229E+44</v>
      </c>
      <c r="GYK54" s="762">
        <f t="shared" si="2693"/>
        <v>1.3315687844140182E+44</v>
      </c>
      <c r="GYM54" s="762">
        <f t="shared" si="2694"/>
        <v>1.3781736918685088E+44</v>
      </c>
      <c r="GYO54" s="762">
        <f t="shared" si="2695"/>
        <v>1.4264097710839065E+44</v>
      </c>
      <c r="GYQ54" s="762">
        <f t="shared" si="2696"/>
        <v>1.4763341130718431E+44</v>
      </c>
      <c r="GYS54" s="762">
        <f t="shared" si="2697"/>
        <v>1.5280058070293574E+44</v>
      </c>
      <c r="GYU54" s="762">
        <f t="shared" si="2698"/>
        <v>1.5814860102753848E+44</v>
      </c>
      <c r="GYW54" s="762">
        <f t="shared" si="2699"/>
        <v>1.6368380206350232E+44</v>
      </c>
      <c r="GYY54" s="762">
        <f t="shared" si="2700"/>
        <v>1.694127351357249E+44</v>
      </c>
      <c r="GZA54" s="762">
        <f t="shared" si="2701"/>
        <v>1.7534218086547526E+44</v>
      </c>
      <c r="GZC54" s="762">
        <f t="shared" si="2702"/>
        <v>1.8147915719576689E+44</v>
      </c>
      <c r="GZE54" s="762">
        <f t="shared" si="2703"/>
        <v>1.878309276976187E+44</v>
      </c>
      <c r="GZG54" s="762">
        <f t="shared" si="2704"/>
        <v>1.9440501016703534E+44</v>
      </c>
      <c r="GZI54" s="762">
        <f t="shared" si="2705"/>
        <v>2.0120918552288155E+44</v>
      </c>
      <c r="GZK54" s="762">
        <f t="shared" si="2706"/>
        <v>2.0825150701618239E+44</v>
      </c>
      <c r="GZM54" s="762">
        <f t="shared" si="2707"/>
        <v>2.1554030976174875E+44</v>
      </c>
      <c r="GZO54" s="762">
        <f t="shared" si="2708"/>
        <v>2.2308422060340992E+44</v>
      </c>
      <c r="GZQ54" s="762">
        <f t="shared" si="2709"/>
        <v>2.3089216832452925E+44</v>
      </c>
      <c r="GZS54" s="762">
        <f t="shared" si="2710"/>
        <v>2.3897339421588778E+44</v>
      </c>
      <c r="GZU54" s="762">
        <f t="shared" si="2711"/>
        <v>2.4733746301344381E+44</v>
      </c>
      <c r="GZW54" s="762">
        <f t="shared" si="2712"/>
        <v>2.5599427421891434E+44</v>
      </c>
      <c r="GZY54" s="762">
        <f t="shared" si="2713"/>
        <v>2.6495407381657633E+44</v>
      </c>
      <c r="HAA54" s="762">
        <f t="shared" si="2714"/>
        <v>2.7422746640015647E+44</v>
      </c>
      <c r="HAC54" s="762">
        <f t="shared" si="2715"/>
        <v>2.8382542772416194E+44</v>
      </c>
      <c r="HAE54" s="762">
        <f t="shared" si="2716"/>
        <v>2.9375931769450757E+44</v>
      </c>
      <c r="HAG54" s="762">
        <f t="shared" si="2717"/>
        <v>3.0404089381381531E+44</v>
      </c>
      <c r="HAI54" s="762">
        <f t="shared" si="2718"/>
        <v>3.1468232509729883E+44</v>
      </c>
      <c r="HAK54" s="762">
        <f t="shared" si="2719"/>
        <v>3.2569620647570425E+44</v>
      </c>
      <c r="HAM54" s="762">
        <f t="shared" si="2720"/>
        <v>3.3709557370235388E+44</v>
      </c>
      <c r="HAO54" s="762">
        <f t="shared" si="2721"/>
        <v>3.4889391878193625E+44</v>
      </c>
      <c r="HAQ54" s="762">
        <f t="shared" si="2722"/>
        <v>3.6110520593930401E+44</v>
      </c>
      <c r="HAS54" s="762">
        <f t="shared" si="2723"/>
        <v>3.737438881471796E+44</v>
      </c>
      <c r="HAU54" s="762">
        <f t="shared" si="2724"/>
        <v>3.8682492423233084E+44</v>
      </c>
      <c r="HAW54" s="762">
        <f t="shared" si="2725"/>
        <v>4.0036379658046235E+44</v>
      </c>
      <c r="HAY54" s="762">
        <f t="shared" si="2726"/>
        <v>4.1437652946077851E+44</v>
      </c>
      <c r="HBA54" s="762">
        <f t="shared" si="2727"/>
        <v>4.2887970799190569E+44</v>
      </c>
      <c r="HBC54" s="762">
        <f t="shared" si="2728"/>
        <v>4.4389049777162239E+44</v>
      </c>
      <c r="HBE54" s="762">
        <f t="shared" si="2729"/>
        <v>4.5942666519362914E+44</v>
      </c>
      <c r="HBG54" s="762">
        <f t="shared" si="2730"/>
        <v>4.7550659847540612E+44</v>
      </c>
      <c r="HBI54" s="762">
        <f t="shared" si="2731"/>
        <v>4.9214932942204526E+44</v>
      </c>
      <c r="HBK54" s="762">
        <f t="shared" si="2732"/>
        <v>5.093745559518168E+44</v>
      </c>
      <c r="HBM54" s="762">
        <f t="shared" si="2733"/>
        <v>5.2720266541013033E+44</v>
      </c>
      <c r="HBO54" s="762">
        <f t="shared" si="2734"/>
        <v>5.4565475869948484E+44</v>
      </c>
      <c r="HBQ54" s="762">
        <f t="shared" si="2735"/>
        <v>5.6475267525396674E+44</v>
      </c>
      <c r="HBS54" s="762">
        <f t="shared" si="2736"/>
        <v>5.8451901888785556E+44</v>
      </c>
      <c r="HBU54" s="762">
        <f t="shared" si="2737"/>
        <v>6.0497718454893043E+44</v>
      </c>
      <c r="HBW54" s="762">
        <f t="shared" si="2738"/>
        <v>6.2615138600814292E+44</v>
      </c>
      <c r="HBY54" s="762">
        <f t="shared" si="2739"/>
        <v>6.4806668451842786E+44</v>
      </c>
      <c r="HCA54" s="762">
        <f t="shared" si="2740"/>
        <v>6.7074901847657278E+44</v>
      </c>
      <c r="HCC54" s="762">
        <f t="shared" si="2741"/>
        <v>6.9422523412325281E+44</v>
      </c>
      <c r="HCE54" s="762">
        <f t="shared" si="2742"/>
        <v>7.1852311731756663E+44</v>
      </c>
      <c r="HCG54" s="762">
        <f t="shared" si="2743"/>
        <v>7.4367142642368138E+44</v>
      </c>
      <c r="HCI54" s="762">
        <f t="shared" si="2744"/>
        <v>7.696999263485102E+44</v>
      </c>
      <c r="HCK54" s="762">
        <f t="shared" si="2745"/>
        <v>7.9663942377070807E+44</v>
      </c>
      <c r="HCM54" s="762">
        <f t="shared" si="2746"/>
        <v>8.2452180360268275E+44</v>
      </c>
      <c r="HCO54" s="762">
        <f t="shared" si="2747"/>
        <v>8.5338006672877655E+44</v>
      </c>
      <c r="HCQ54" s="762">
        <f t="shared" si="2748"/>
        <v>8.8324836906428366E+44</v>
      </c>
      <c r="HCS54" s="762">
        <f t="shared" si="2749"/>
        <v>9.1416206198153354E+44</v>
      </c>
      <c r="HCU54" s="762">
        <f t="shared" si="2750"/>
        <v>9.4615773415088712E+44</v>
      </c>
      <c r="HCW54" s="762">
        <f t="shared" si="2751"/>
        <v>9.792732548461681E+44</v>
      </c>
      <c r="HCY54" s="762">
        <f t="shared" si="2752"/>
        <v>1.0135478187657838E+45</v>
      </c>
      <c r="HDA54" s="762">
        <f t="shared" si="2753"/>
        <v>1.0490219924225862E+45</v>
      </c>
      <c r="HDC54" s="762">
        <f t="shared" si="2754"/>
        <v>1.0857377621573766E+45</v>
      </c>
      <c r="HDE54" s="762">
        <f t="shared" si="2755"/>
        <v>1.1237385838328848E+45</v>
      </c>
      <c r="HDG54" s="762">
        <f t="shared" si="2756"/>
        <v>1.1630694342670357E+45</v>
      </c>
      <c r="HDI54" s="762">
        <f t="shared" si="2757"/>
        <v>1.2037768644663819E+45</v>
      </c>
      <c r="HDK54" s="762">
        <f t="shared" si="2758"/>
        <v>1.2459090547227052E+45</v>
      </c>
      <c r="HDM54" s="762">
        <f t="shared" si="2759"/>
        <v>1.2895158716379999E+45</v>
      </c>
      <c r="HDO54" s="762">
        <f t="shared" si="2760"/>
        <v>1.3346489271453297E+45</v>
      </c>
      <c r="HDQ54" s="762">
        <f t="shared" si="2761"/>
        <v>1.3813616395954161E+45</v>
      </c>
      <c r="HDS54" s="762">
        <f t="shared" si="2762"/>
        <v>1.4297092969812557E+45</v>
      </c>
      <c r="HDU54" s="762">
        <f t="shared" si="2763"/>
        <v>1.4797491223755996E+45</v>
      </c>
      <c r="HDW54" s="762">
        <f t="shared" si="2764"/>
        <v>1.5315403416587453E+45</v>
      </c>
      <c r="HDY54" s="762">
        <f t="shared" si="2765"/>
        <v>1.5851442536168013E+45</v>
      </c>
      <c r="HEA54" s="762">
        <f t="shared" si="2766"/>
        <v>1.6406243024933891E+45</v>
      </c>
      <c r="HEC54" s="762">
        <f t="shared" si="2767"/>
        <v>1.6980461530806575E+45</v>
      </c>
      <c r="HEE54" s="762">
        <f t="shared" si="2768"/>
        <v>1.7574777684384805E+45</v>
      </c>
      <c r="HEG54" s="762">
        <f t="shared" si="2769"/>
        <v>1.8189894903338271E+45</v>
      </c>
      <c r="HEI54" s="762">
        <f t="shared" si="2770"/>
        <v>1.8826541224955111E+45</v>
      </c>
      <c r="HEK54" s="762">
        <f t="shared" si="2771"/>
        <v>1.948547016782854E+45</v>
      </c>
      <c r="HEM54" s="762">
        <f t="shared" si="2772"/>
        <v>2.0167461623702537E+45</v>
      </c>
      <c r="HEO54" s="762">
        <f t="shared" si="2773"/>
        <v>2.0873322780532123E+45</v>
      </c>
      <c r="HEQ54" s="762">
        <f t="shared" si="2774"/>
        <v>2.1603889077850747E+45</v>
      </c>
      <c r="HES54" s="762">
        <f t="shared" si="2775"/>
        <v>2.2360025195575522E+45</v>
      </c>
      <c r="HEU54" s="762">
        <f t="shared" si="2776"/>
        <v>2.3142626077420663E+45</v>
      </c>
      <c r="HEW54" s="762">
        <f t="shared" si="2777"/>
        <v>2.3952617990130384E+45</v>
      </c>
      <c r="HEY54" s="762">
        <f t="shared" si="2778"/>
        <v>2.4790959619784945E+45</v>
      </c>
      <c r="HFA54" s="762">
        <f t="shared" si="2779"/>
        <v>2.5658643206477417E+45</v>
      </c>
      <c r="HFC54" s="762">
        <f t="shared" si="2780"/>
        <v>2.6556695718704125E+45</v>
      </c>
      <c r="HFE54" s="762">
        <f t="shared" si="2781"/>
        <v>2.7486180068858768E+45</v>
      </c>
      <c r="HFG54" s="762">
        <f t="shared" si="2782"/>
        <v>2.8448196371268824E+45</v>
      </c>
      <c r="HFI54" s="762">
        <f t="shared" si="2783"/>
        <v>2.9443883244263232E+45</v>
      </c>
      <c r="HFK54" s="762">
        <f t="shared" si="2784"/>
        <v>3.0474419157812446E+45</v>
      </c>
      <c r="HFM54" s="762">
        <f t="shared" si="2785"/>
        <v>3.1541023828335879E+45</v>
      </c>
      <c r="HFO54" s="762">
        <f t="shared" si="2786"/>
        <v>3.264495966232763E+45</v>
      </c>
      <c r="HFQ54" s="762">
        <f t="shared" si="2787"/>
        <v>3.3787533250509095E+45</v>
      </c>
      <c r="HFS54" s="762">
        <f t="shared" si="2788"/>
        <v>3.497009691427691E+45</v>
      </c>
      <c r="HFU54" s="762">
        <f t="shared" si="2789"/>
        <v>3.6194050306276602E+45</v>
      </c>
      <c r="HFW54" s="762">
        <f t="shared" si="2790"/>
        <v>3.7460842066996281E+45</v>
      </c>
      <c r="HFY54" s="762">
        <f t="shared" si="2791"/>
        <v>3.8771971539341149E+45</v>
      </c>
      <c r="HGA54" s="762">
        <f t="shared" si="2792"/>
        <v>4.0128990543218084E+45</v>
      </c>
      <c r="HGC54" s="762">
        <f t="shared" si="2793"/>
        <v>4.1533505212230716E+45</v>
      </c>
      <c r="HGE54" s="762">
        <f t="shared" si="2794"/>
        <v>4.2987177894658788E+45</v>
      </c>
      <c r="HGG54" s="762">
        <f t="shared" si="2795"/>
        <v>4.4491729120971843E+45</v>
      </c>
      <c r="HGI54" s="762">
        <f t="shared" si="2796"/>
        <v>4.6048939640205856E+45</v>
      </c>
      <c r="HGK54" s="762">
        <f t="shared" si="2797"/>
        <v>4.7660652527613056E+45</v>
      </c>
      <c r="HGM54" s="762">
        <f t="shared" si="2798"/>
        <v>4.932877536607951E+45</v>
      </c>
      <c r="HGO54" s="762">
        <f t="shared" si="2799"/>
        <v>5.1055282503892286E+45</v>
      </c>
      <c r="HGQ54" s="762">
        <f t="shared" si="2800"/>
        <v>5.2842217391528512E+45</v>
      </c>
      <c r="HGS54" s="762">
        <f t="shared" si="2801"/>
        <v>5.4691695000232005E+45</v>
      </c>
      <c r="HGU54" s="762">
        <f t="shared" si="2802"/>
        <v>5.6605904325240122E+45</v>
      </c>
      <c r="HGW54" s="762">
        <f t="shared" si="2803"/>
        <v>5.8587110976623524E+45</v>
      </c>
      <c r="HGY54" s="762">
        <f t="shared" si="2804"/>
        <v>6.0637659860805349E+45</v>
      </c>
      <c r="HHA54" s="762">
        <f t="shared" si="2805"/>
        <v>6.2759977955933529E+45</v>
      </c>
      <c r="HHC54" s="762">
        <f t="shared" si="2806"/>
        <v>6.4956577184391195E+45</v>
      </c>
      <c r="HHE54" s="762">
        <f t="shared" si="2807"/>
        <v>6.7230057385844877E+45</v>
      </c>
      <c r="HHG54" s="762">
        <f t="shared" si="2808"/>
        <v>6.958310939434944E+45</v>
      </c>
      <c r="HHI54" s="762">
        <f t="shared" si="2809"/>
        <v>7.2018518223151669E+45</v>
      </c>
      <c r="HHK54" s="762">
        <f t="shared" si="2810"/>
        <v>7.4539166360961967E+45</v>
      </c>
      <c r="HHM54" s="762">
        <f t="shared" si="2811"/>
        <v>7.7148037183595634E+45</v>
      </c>
      <c r="HHO54" s="762">
        <f t="shared" si="2812"/>
        <v>7.9848218485021477E+45</v>
      </c>
      <c r="HHQ54" s="762">
        <f t="shared" si="2813"/>
        <v>8.2642906131997227E+45</v>
      </c>
      <c r="HHS54" s="762">
        <f t="shared" si="2814"/>
        <v>8.5535407846617123E+45</v>
      </c>
      <c r="HHU54" s="762">
        <f t="shared" si="2815"/>
        <v>8.8529147121248712E+45</v>
      </c>
      <c r="HHW54" s="762">
        <f t="shared" si="2816"/>
        <v>9.1627667270492412E+45</v>
      </c>
      <c r="HHY54" s="762">
        <f t="shared" si="2817"/>
        <v>9.4834635624959645E+45</v>
      </c>
      <c r="HIA54" s="762">
        <f t="shared" si="2818"/>
        <v>9.8153847871833224E+45</v>
      </c>
      <c r="HIC54" s="762">
        <f t="shared" si="2819"/>
        <v>1.0158923254734738E+46</v>
      </c>
      <c r="HIE54" s="762">
        <f t="shared" si="2820"/>
        <v>1.0514485568650454E+46</v>
      </c>
      <c r="HIG54" s="762">
        <f t="shared" si="2821"/>
        <v>1.0882492563553219E+46</v>
      </c>
      <c r="HII54" s="762">
        <f t="shared" si="2822"/>
        <v>1.1263379803277582E+46</v>
      </c>
      <c r="HIK54" s="762">
        <f t="shared" si="2823"/>
        <v>1.1657598096392295E+46</v>
      </c>
      <c r="HIM54" s="762">
        <f t="shared" si="2824"/>
        <v>1.2065614029766024E+46</v>
      </c>
      <c r="HIO54" s="762">
        <f t="shared" si="2825"/>
        <v>1.2487910520807835E+46</v>
      </c>
      <c r="HIQ54" s="762">
        <f t="shared" si="2826"/>
        <v>1.2924987389036108E+46</v>
      </c>
      <c r="HIS54" s="762">
        <f t="shared" si="2827"/>
        <v>1.337736194765237E+46</v>
      </c>
      <c r="HIU54" s="762">
        <f t="shared" si="2828"/>
        <v>1.38455696158202E+46</v>
      </c>
      <c r="HIW54" s="762">
        <f t="shared" si="2829"/>
        <v>1.4330164552373907E+46</v>
      </c>
      <c r="HIY54" s="762">
        <f t="shared" si="2830"/>
        <v>1.4831720311706993E+46</v>
      </c>
      <c r="HJA54" s="762">
        <f t="shared" si="2831"/>
        <v>1.5350830522616736E+46</v>
      </c>
      <c r="HJC54" s="762">
        <f t="shared" si="2832"/>
        <v>1.5888109590908321E+46</v>
      </c>
      <c r="HJE54" s="762">
        <f t="shared" si="2833"/>
        <v>1.6444193426590112E+46</v>
      </c>
      <c r="HJG54" s="762">
        <f t="shared" si="2834"/>
        <v>1.7019740196520765E+46</v>
      </c>
      <c r="HJI54" s="762">
        <f t="shared" si="2835"/>
        <v>1.761543110339899E+46</v>
      </c>
      <c r="HJK54" s="762">
        <f t="shared" si="2836"/>
        <v>1.8231971192017953E+46</v>
      </c>
      <c r="HJM54" s="762">
        <f t="shared" si="2837"/>
        <v>1.8870090183738581E+46</v>
      </c>
      <c r="HJO54" s="762">
        <f t="shared" si="2838"/>
        <v>1.953054334016943E+46</v>
      </c>
      <c r="HJQ54" s="762">
        <f t="shared" si="2839"/>
        <v>2.0214112357075359E+46</v>
      </c>
      <c r="HJS54" s="762">
        <f t="shared" si="2840"/>
        <v>2.0921606289572994E+46</v>
      </c>
      <c r="HJU54" s="762">
        <f t="shared" si="2841"/>
        <v>2.1653862509708046E+46</v>
      </c>
      <c r="HJW54" s="762">
        <f t="shared" si="2842"/>
        <v>2.2411747697547827E+46</v>
      </c>
      <c r="HJY54" s="762">
        <f t="shared" si="2843"/>
        <v>2.3196158866962001E+46</v>
      </c>
      <c r="HKA54" s="762">
        <f t="shared" si="2844"/>
        <v>2.4008024427305672E+46</v>
      </c>
      <c r="HKC54" s="762">
        <f t="shared" si="2845"/>
        <v>2.4848305282261368E+46</v>
      </c>
      <c r="HKE54" s="762">
        <f t="shared" si="2846"/>
        <v>2.5717995967140513E+46</v>
      </c>
      <c r="HKG54" s="762">
        <f t="shared" si="2847"/>
        <v>2.6618125825990431E+46</v>
      </c>
      <c r="HKI54" s="762">
        <f t="shared" si="2848"/>
        <v>2.7549760229900096E+46</v>
      </c>
      <c r="HKK54" s="762">
        <f t="shared" si="2849"/>
        <v>2.8514001837946598E+46</v>
      </c>
      <c r="HKM54" s="762">
        <f t="shared" si="2850"/>
        <v>2.9511991902274728E+46</v>
      </c>
      <c r="HKO54" s="762">
        <f t="shared" si="2851"/>
        <v>3.054491161885434E+46</v>
      </c>
      <c r="HKQ54" s="762">
        <f t="shared" si="2852"/>
        <v>3.1613983525514238E+46</v>
      </c>
      <c r="HKS54" s="762">
        <f t="shared" si="2853"/>
        <v>3.2720472948907236E+46</v>
      </c>
      <c r="HKU54" s="762">
        <f t="shared" si="2854"/>
        <v>3.3865689502118986E+46</v>
      </c>
      <c r="HKW54" s="762">
        <f t="shared" si="2855"/>
        <v>3.5050988634693146E+46</v>
      </c>
      <c r="HKY54" s="762">
        <f t="shared" si="2856"/>
        <v>3.6277773236907401E+46</v>
      </c>
      <c r="HLA54" s="762">
        <f t="shared" si="2857"/>
        <v>3.7547495300199155E+46</v>
      </c>
      <c r="HLC54" s="762">
        <f t="shared" si="2858"/>
        <v>3.8861657635706121E+46</v>
      </c>
      <c r="HLE54" s="762">
        <f t="shared" si="2859"/>
        <v>4.0221815652955832E+46</v>
      </c>
      <c r="HLG54" s="762">
        <f t="shared" si="2860"/>
        <v>4.1629579200809283E+46</v>
      </c>
      <c r="HLI54" s="762">
        <f t="shared" si="2861"/>
        <v>4.3086614472837603E+46</v>
      </c>
      <c r="HLK54" s="762">
        <f t="shared" si="2862"/>
        <v>4.4594645979386915E+46</v>
      </c>
      <c r="HLM54" s="762">
        <f t="shared" si="2863"/>
        <v>4.6155458588665451E+46</v>
      </c>
      <c r="HLO54" s="762">
        <f t="shared" si="2864"/>
        <v>4.7770899639268734E+46</v>
      </c>
      <c r="HLQ54" s="762">
        <f t="shared" si="2865"/>
        <v>4.9442881126643136E+46</v>
      </c>
      <c r="HLS54" s="762">
        <f t="shared" si="2866"/>
        <v>5.1173381966075642E+46</v>
      </c>
      <c r="HLU54" s="762">
        <f t="shared" si="2867"/>
        <v>5.2964450334888287E+46</v>
      </c>
      <c r="HLW54" s="762">
        <f t="shared" si="2868"/>
        <v>5.481820609660937E+46</v>
      </c>
      <c r="HLY54" s="762">
        <f t="shared" si="2869"/>
        <v>5.6736843309990696E+46</v>
      </c>
      <c r="HMA54" s="762">
        <f t="shared" si="2870"/>
        <v>5.8722632825840369E+46</v>
      </c>
      <c r="HMC54" s="762">
        <f t="shared" si="2871"/>
        <v>6.0777924974744775E+46</v>
      </c>
      <c r="HME54" s="762">
        <f t="shared" si="2872"/>
        <v>6.2905152348860836E+46</v>
      </c>
      <c r="HMG54" s="762">
        <f t="shared" si="2873"/>
        <v>6.5106832681070959E+46</v>
      </c>
      <c r="HMI54" s="762">
        <f t="shared" si="2874"/>
        <v>6.7385571824908434E+46</v>
      </c>
      <c r="HMK54" s="762">
        <f t="shared" si="2875"/>
        <v>6.9744066838780226E+46</v>
      </c>
      <c r="HMM54" s="762">
        <f t="shared" si="2876"/>
        <v>7.2185109178137526E+46</v>
      </c>
      <c r="HMO54" s="762">
        <f t="shared" si="2877"/>
        <v>7.4711587999372337E+46</v>
      </c>
      <c r="HMQ54" s="762">
        <f t="shared" si="2878"/>
        <v>7.7326493579350367E+46</v>
      </c>
      <c r="HMS54" s="762">
        <f t="shared" si="2879"/>
        <v>8.0032920854627628E+46</v>
      </c>
      <c r="HMU54" s="762">
        <f t="shared" si="2880"/>
        <v>8.2834073084539592E+46</v>
      </c>
      <c r="HMW54" s="762">
        <f t="shared" si="2881"/>
        <v>8.5733265642498473E+46</v>
      </c>
      <c r="HMY54" s="762">
        <f t="shared" si="2882"/>
        <v>8.8733929939985912E+46</v>
      </c>
      <c r="HNA54" s="762">
        <f t="shared" si="2883"/>
        <v>9.1839617487885412E+46</v>
      </c>
      <c r="HNC54" s="762">
        <f t="shared" si="2884"/>
        <v>9.5054004099961393E+46</v>
      </c>
      <c r="HNE54" s="762">
        <f t="shared" si="2885"/>
        <v>9.8380894243460034E+46</v>
      </c>
      <c r="HNG54" s="762">
        <f t="shared" si="2886"/>
        <v>1.0182422554198112E+47</v>
      </c>
      <c r="HNI54" s="762">
        <f t="shared" si="2887"/>
        <v>1.0538807343595045E+47</v>
      </c>
      <c r="HNK54" s="762">
        <f t="shared" si="2888"/>
        <v>1.0907665600620869E+47</v>
      </c>
      <c r="HNM54" s="762">
        <f t="shared" si="2889"/>
        <v>1.1289433896642598E+47</v>
      </c>
      <c r="HNO54" s="762">
        <f t="shared" si="2890"/>
        <v>1.1684564083025088E+47</v>
      </c>
      <c r="HNQ54" s="762">
        <f t="shared" si="2891"/>
        <v>1.2093523825930966E+47</v>
      </c>
      <c r="HNS54" s="762">
        <f t="shared" si="2892"/>
        <v>1.2516797159838549E+47</v>
      </c>
      <c r="HNU54" s="762">
        <f t="shared" si="2893"/>
        <v>1.2954885060432897E+47</v>
      </c>
      <c r="HNW54" s="762">
        <f t="shared" si="2894"/>
        <v>1.3408306037548047E+47</v>
      </c>
      <c r="HNY54" s="762">
        <f t="shared" si="2895"/>
        <v>1.3877596748862227E+47</v>
      </c>
      <c r="HOA54" s="762">
        <f t="shared" si="2896"/>
        <v>1.4363312635072404E+47</v>
      </c>
      <c r="HOC54" s="762">
        <f t="shared" si="2897"/>
        <v>1.4866028577299936E+47</v>
      </c>
      <c r="HOE54" s="762">
        <f t="shared" si="2898"/>
        <v>1.5386339577505433E+47</v>
      </c>
      <c r="HOG54" s="762">
        <f t="shared" si="2899"/>
        <v>1.5924861462718122E+47</v>
      </c>
      <c r="HOI54" s="762">
        <f t="shared" si="2900"/>
        <v>1.6482231613913255E+47</v>
      </c>
      <c r="HOK54" s="762">
        <f t="shared" si="2901"/>
        <v>1.7059109720400217E+47</v>
      </c>
      <c r="HOM54" s="762">
        <f t="shared" si="2902"/>
        <v>1.7656178560614222E+47</v>
      </c>
      <c r="HOO54" s="762">
        <f t="shared" si="2903"/>
        <v>1.8274144810235718E+47</v>
      </c>
      <c r="HOQ54" s="762">
        <f t="shared" si="2904"/>
        <v>1.8913739878593968E+47</v>
      </c>
      <c r="HOS54" s="762">
        <f t="shared" si="2905"/>
        <v>1.9575720774344755E+47</v>
      </c>
      <c r="HOU54" s="762">
        <f t="shared" si="2906"/>
        <v>2.0260871001446818E+47</v>
      </c>
      <c r="HOW54" s="762">
        <f t="shared" si="2907"/>
        <v>2.0970001486497455E+47</v>
      </c>
      <c r="HOY54" s="762">
        <f t="shared" si="2908"/>
        <v>2.1703951538524864E+47</v>
      </c>
      <c r="HPA54" s="762">
        <f t="shared" si="2909"/>
        <v>2.2463589842373232E+47</v>
      </c>
      <c r="HPC54" s="762">
        <f t="shared" si="2910"/>
        <v>2.3249815486856292E+47</v>
      </c>
      <c r="HPE54" s="762">
        <f t="shared" si="2911"/>
        <v>2.406355902889626E+47</v>
      </c>
      <c r="HPG54" s="762">
        <f t="shared" si="2912"/>
        <v>2.4905783594907627E+47</v>
      </c>
      <c r="HPI54" s="762">
        <f t="shared" si="2913"/>
        <v>2.5777486020729393E+47</v>
      </c>
      <c r="HPK54" s="762">
        <f t="shared" si="2914"/>
        <v>2.6679698031454919E+47</v>
      </c>
      <c r="HPM54" s="762">
        <f t="shared" si="2915"/>
        <v>2.7613487462555841E+47</v>
      </c>
      <c r="HPO54" s="762">
        <f t="shared" si="2916"/>
        <v>2.8579959523745294E+47</v>
      </c>
      <c r="HPQ54" s="762">
        <f t="shared" si="2917"/>
        <v>2.9580258107076376E+47</v>
      </c>
      <c r="HPS54" s="762">
        <f t="shared" si="2918"/>
        <v>3.0615567140824049E+47</v>
      </c>
      <c r="HPU54" s="762">
        <f t="shared" si="2919"/>
        <v>3.1687111990752886E+47</v>
      </c>
      <c r="HPW54" s="762">
        <f t="shared" si="2920"/>
        <v>3.2796160910429234E+47</v>
      </c>
      <c r="HPY54" s="762">
        <f t="shared" si="2921"/>
        <v>3.3944026542294255E+47</v>
      </c>
      <c r="HQA54" s="762">
        <f t="shared" si="2922"/>
        <v>3.5132067471274551E+47</v>
      </c>
      <c r="HQC54" s="762">
        <f t="shared" si="2923"/>
        <v>3.6361689832769158E+47</v>
      </c>
      <c r="HQE54" s="762">
        <f t="shared" si="2924"/>
        <v>3.7634348976916072E+47</v>
      </c>
      <c r="HQG54" s="762">
        <f t="shared" si="2925"/>
        <v>3.8951551191108131E+47</v>
      </c>
      <c r="HQI54" s="762">
        <f t="shared" si="2926"/>
        <v>4.0314855482796916E+47</v>
      </c>
      <c r="HQK54" s="762">
        <f t="shared" si="2927"/>
        <v>4.1725875424694808E+47</v>
      </c>
      <c r="HQM54" s="762">
        <f t="shared" si="2928"/>
        <v>4.3186281064559124E+47</v>
      </c>
      <c r="HQO54" s="762">
        <f t="shared" si="2929"/>
        <v>4.4697800901818688E+47</v>
      </c>
      <c r="HQQ54" s="762">
        <f t="shared" si="2930"/>
        <v>4.6262223933382342E+47</v>
      </c>
      <c r="HQS54" s="762">
        <f t="shared" si="2931"/>
        <v>4.788140177105072E+47</v>
      </c>
      <c r="HQU54" s="762">
        <f t="shared" si="2932"/>
        <v>4.9557250833037488E+47</v>
      </c>
      <c r="HQW54" s="762">
        <f t="shared" si="2933"/>
        <v>5.1291754612193793E+47</v>
      </c>
      <c r="HQY54" s="762">
        <f t="shared" si="2934"/>
        <v>5.3086966023620568E+47</v>
      </c>
      <c r="HRA54" s="762">
        <f t="shared" si="2935"/>
        <v>5.4945009834447285E+47</v>
      </c>
      <c r="HRC54" s="762">
        <f t="shared" si="2936"/>
        <v>5.6868085178652936E+47</v>
      </c>
      <c r="HRE54" s="762">
        <f t="shared" si="2937"/>
        <v>5.8858468159905782E+47</v>
      </c>
      <c r="HRG54" s="762">
        <f t="shared" si="2938"/>
        <v>6.091851454550248E+47</v>
      </c>
      <c r="HRI54" s="762">
        <f t="shared" si="2939"/>
        <v>6.3050662554595061E+47</v>
      </c>
      <c r="HRK54" s="762">
        <f t="shared" si="2940"/>
        <v>6.5257435744005887E+47</v>
      </c>
      <c r="HRM54" s="762">
        <f t="shared" si="2941"/>
        <v>6.754144599504609E+47</v>
      </c>
      <c r="HRO54" s="762">
        <f t="shared" si="2942"/>
        <v>6.9905396604872698E+47</v>
      </c>
      <c r="HRQ54" s="762">
        <f t="shared" si="2943"/>
        <v>7.2352085486043235E+47</v>
      </c>
      <c r="HRS54" s="762">
        <f t="shared" si="2944"/>
        <v>7.4884408478054747E+47</v>
      </c>
      <c r="HRU54" s="762">
        <f t="shared" si="2945"/>
        <v>7.7505362774786657E+47</v>
      </c>
      <c r="HRW54" s="762">
        <f t="shared" si="2946"/>
        <v>8.0218050471904185E+47</v>
      </c>
      <c r="HRY54" s="762">
        <f t="shared" si="2947"/>
        <v>8.302568223842082E+47</v>
      </c>
      <c r="HSA54" s="762">
        <f t="shared" si="2948"/>
        <v>8.5931581116765538E+47</v>
      </c>
      <c r="HSC54" s="762">
        <f t="shared" si="2949"/>
        <v>8.8939186455852319E+47</v>
      </c>
      <c r="HSE54" s="762">
        <f t="shared" si="2950"/>
        <v>9.2052057981807141E+47</v>
      </c>
      <c r="HSG54" s="762">
        <f t="shared" si="2951"/>
        <v>9.5273880011170386E+47</v>
      </c>
      <c r="HSI54" s="762">
        <f t="shared" si="2952"/>
        <v>9.8608465811561334E+47</v>
      </c>
      <c r="HSK54" s="762">
        <f t="shared" si="2953"/>
        <v>1.0205976211496597E+48</v>
      </c>
      <c r="HSM54" s="762">
        <f t="shared" si="2954"/>
        <v>1.0563185378898978E+48</v>
      </c>
      <c r="HSO54" s="762">
        <f t="shared" si="2955"/>
        <v>1.0932896867160441E+48</v>
      </c>
      <c r="HSQ54" s="762">
        <f t="shared" si="2956"/>
        <v>1.1315548257511055E+48</v>
      </c>
      <c r="HSS54" s="762">
        <f t="shared" si="2957"/>
        <v>1.1711592446523941E+48</v>
      </c>
      <c r="HSU54" s="762">
        <f t="shared" si="2958"/>
        <v>1.2121498182152277E+48</v>
      </c>
      <c r="HSW54" s="762">
        <f t="shared" si="2959"/>
        <v>1.2545750618527607E+48</v>
      </c>
      <c r="HSY54" s="762">
        <f t="shared" si="2960"/>
        <v>1.2984851890176072E+48</v>
      </c>
      <c r="HTA54" s="762">
        <f t="shared" si="2961"/>
        <v>1.3439321706332233E+48</v>
      </c>
      <c r="HTC54" s="762">
        <f t="shared" si="2962"/>
        <v>1.3909697966053861E+48</v>
      </c>
      <c r="HTE54" s="762">
        <f t="shared" si="2963"/>
        <v>1.4396537394865744E+48</v>
      </c>
      <c r="HTG54" s="762">
        <f t="shared" si="2964"/>
        <v>1.4900416203686044E+48</v>
      </c>
      <c r="HTI54" s="762">
        <f t="shared" si="2965"/>
        <v>1.5421930770815054E+48</v>
      </c>
      <c r="HTK54" s="762">
        <f t="shared" si="2966"/>
        <v>1.5961698347793581E+48</v>
      </c>
      <c r="HTM54" s="762">
        <f t="shared" si="2967"/>
        <v>1.6520357789966353E+48</v>
      </c>
      <c r="HTO54" s="762">
        <f t="shared" si="2968"/>
        <v>1.7098570312615176E+48</v>
      </c>
      <c r="HTQ54" s="762">
        <f t="shared" si="2969"/>
        <v>1.7697020273556705E+48</v>
      </c>
      <c r="HTS54" s="762">
        <f t="shared" si="2970"/>
        <v>1.8316415983131187E+48</v>
      </c>
      <c r="HTU54" s="762">
        <f t="shared" si="2971"/>
        <v>1.8957490542540776E+48</v>
      </c>
      <c r="HTW54" s="762">
        <f t="shared" si="2972"/>
        <v>1.9621002711529701E+48</v>
      </c>
      <c r="HTY54" s="762">
        <f t="shared" si="2973"/>
        <v>2.0307737806433237E+48</v>
      </c>
      <c r="HUA54" s="762">
        <f t="shared" si="2974"/>
        <v>2.1018508629658399E+48</v>
      </c>
      <c r="HUC54" s="762">
        <f t="shared" si="2975"/>
        <v>2.1754156431696441E+48</v>
      </c>
      <c r="HUE54" s="762">
        <f t="shared" si="2976"/>
        <v>2.2515551906805814E+48</v>
      </c>
      <c r="HUG54" s="762">
        <f t="shared" si="2977"/>
        <v>2.3303596223544015E+48</v>
      </c>
      <c r="HUI54" s="762">
        <f t="shared" si="2978"/>
        <v>2.4119222091368055E+48</v>
      </c>
      <c r="HUK54" s="762">
        <f t="shared" si="2979"/>
        <v>2.4963394864565936E+48</v>
      </c>
      <c r="HUM54" s="762">
        <f t="shared" si="2980"/>
        <v>2.5837113684825742E+48</v>
      </c>
      <c r="HUO54" s="762">
        <f t="shared" si="2981"/>
        <v>2.6741412663794641E+48</v>
      </c>
      <c r="HUQ54" s="762">
        <f t="shared" si="2982"/>
        <v>2.7677362107027452E+48</v>
      </c>
      <c r="HUS54" s="762">
        <f t="shared" si="2983"/>
        <v>2.8646069780773411E+48</v>
      </c>
      <c r="HUU54" s="762">
        <f t="shared" si="2984"/>
        <v>2.9648682223100481E+48</v>
      </c>
      <c r="HUW54" s="762">
        <f t="shared" si="2985"/>
        <v>3.0686386100908997E+48</v>
      </c>
      <c r="HUY54" s="762">
        <f t="shared" si="2986"/>
        <v>3.1760409614440813E+48</v>
      </c>
      <c r="HVA54" s="762">
        <f t="shared" si="2987"/>
        <v>3.2872023950946239E+48</v>
      </c>
      <c r="HVC54" s="762">
        <f t="shared" si="2988"/>
        <v>3.4022544789229358E+48</v>
      </c>
      <c r="HVE54" s="762">
        <f t="shared" si="2989"/>
        <v>3.5213333856852381E+48</v>
      </c>
      <c r="HVG54" s="762">
        <f t="shared" si="2990"/>
        <v>3.6445800541842212E+48</v>
      </c>
      <c r="HVI54" s="762">
        <f t="shared" si="2991"/>
        <v>3.7721403560806685E+48</v>
      </c>
      <c r="HVK54" s="762">
        <f t="shared" si="2992"/>
        <v>3.9041652685434919E+48</v>
      </c>
      <c r="HVM54" s="762">
        <f t="shared" si="2993"/>
        <v>4.0408110529425139E+48</v>
      </c>
      <c r="HVO54" s="762">
        <f t="shared" si="2994"/>
        <v>4.1822394397955017E+48</v>
      </c>
      <c r="HVQ54" s="762">
        <f t="shared" si="2995"/>
        <v>4.3286178201883438E+48</v>
      </c>
      <c r="HVS54" s="762">
        <f t="shared" si="2996"/>
        <v>4.4801194438949357E+48</v>
      </c>
      <c r="HVU54" s="762">
        <f t="shared" si="2997"/>
        <v>4.6369236244312578E+48</v>
      </c>
      <c r="HVW54" s="762">
        <f t="shared" si="2998"/>
        <v>4.7992159512863512E+48</v>
      </c>
      <c r="HVY54" s="762">
        <f t="shared" si="2999"/>
        <v>4.9671885095813733E+48</v>
      </c>
      <c r="HWA54" s="762">
        <f t="shared" si="3000"/>
        <v>5.1410401074167213E+48</v>
      </c>
      <c r="HWC54" s="762">
        <f t="shared" si="3001"/>
        <v>5.320976511176306E+48</v>
      </c>
      <c r="HWE54" s="762">
        <f t="shared" si="3002"/>
        <v>5.5072106890674761E+48</v>
      </c>
      <c r="HWG54" s="762">
        <f t="shared" si="3003"/>
        <v>5.6999630631848374E+48</v>
      </c>
      <c r="HWI54" s="762">
        <f t="shared" si="3004"/>
        <v>5.8994617703963065E+48</v>
      </c>
      <c r="HWK54" s="762">
        <f t="shared" si="3005"/>
        <v>6.1059429323601762E+48</v>
      </c>
      <c r="HWM54" s="762">
        <f t="shared" si="3006"/>
        <v>6.3196509349927824E+48</v>
      </c>
      <c r="HWO54" s="762">
        <f t="shared" si="3007"/>
        <v>6.5408387177175292E+48</v>
      </c>
      <c r="HWQ54" s="762">
        <f t="shared" si="3008"/>
        <v>6.7697680728376422E+48</v>
      </c>
      <c r="HWS54" s="762">
        <f t="shared" si="3009"/>
        <v>7.0067099553869589E+48</v>
      </c>
      <c r="HWU54" s="762">
        <f t="shared" si="3010"/>
        <v>7.2519448038255017E+48</v>
      </c>
      <c r="HWW54" s="762">
        <f t="shared" si="3011"/>
        <v>7.5057628719593938E+48</v>
      </c>
      <c r="HWY54" s="762">
        <f t="shared" si="3012"/>
        <v>7.768464572477972E+48</v>
      </c>
      <c r="HXA54" s="762">
        <f t="shared" si="3013"/>
        <v>8.0403608325146997E+48</v>
      </c>
      <c r="HXC54" s="762">
        <f t="shared" si="3014"/>
        <v>8.3217734616527131E+48</v>
      </c>
      <c r="HXE54" s="762">
        <f t="shared" si="3015"/>
        <v>8.6130355328105571E+48</v>
      </c>
      <c r="HXG54" s="762">
        <f t="shared" si="3016"/>
        <v>8.9144917764589256E+48</v>
      </c>
      <c r="HXI54" s="762">
        <f t="shared" si="3017"/>
        <v>9.2264989886349879E+48</v>
      </c>
      <c r="HXK54" s="762">
        <f t="shared" si="3018"/>
        <v>9.5494264532372119E+48</v>
      </c>
      <c r="HXM54" s="762">
        <f t="shared" si="3019"/>
        <v>9.8836563791005131E+48</v>
      </c>
      <c r="HXO54" s="762">
        <f t="shared" si="3020"/>
        <v>1.022958435236903E+49</v>
      </c>
      <c r="HXQ54" s="762">
        <f t="shared" si="3021"/>
        <v>1.0587619804701946E+49</v>
      </c>
      <c r="HXS54" s="762">
        <f t="shared" si="3022"/>
        <v>1.0958186497866513E+49</v>
      </c>
      <c r="HXU54" s="762">
        <f t="shared" si="3023"/>
        <v>1.134172302529184E+49</v>
      </c>
      <c r="HXW54" s="762">
        <f t="shared" si="3024"/>
        <v>1.1738683331177053E+49</v>
      </c>
      <c r="HXY54" s="762">
        <f t="shared" si="3025"/>
        <v>1.2149537247768249E+49</v>
      </c>
      <c r="HYA54" s="762">
        <f t="shared" si="3026"/>
        <v>1.2574771051440136E+49</v>
      </c>
      <c r="HYC54" s="762">
        <f t="shared" si="3027"/>
        <v>1.301488803824054E+49</v>
      </c>
      <c r="HYE54" s="762">
        <f t="shared" si="3028"/>
        <v>1.3470409119578959E+49</v>
      </c>
      <c r="HYG54" s="762">
        <f t="shared" si="3029"/>
        <v>1.3941873438764223E+49</v>
      </c>
      <c r="HYI54" s="762">
        <f t="shared" si="3030"/>
        <v>1.4429839009120969E+49</v>
      </c>
      <c r="HYK54" s="762">
        <f t="shared" si="3031"/>
        <v>1.4934883374440201E+49</v>
      </c>
      <c r="HYM54" s="762">
        <f t="shared" si="3032"/>
        <v>1.5457604292545607E+49</v>
      </c>
      <c r="HYO54" s="762">
        <f t="shared" si="3033"/>
        <v>1.5998620442784702E+49</v>
      </c>
      <c r="HYQ54" s="762">
        <f t="shared" si="3034"/>
        <v>1.6558572158282164E+49</v>
      </c>
      <c r="HYS54" s="762">
        <f t="shared" si="3035"/>
        <v>1.7138122183822038E+49</v>
      </c>
      <c r="HYU54" s="762">
        <f t="shared" si="3036"/>
        <v>1.7737956460255808E+49</v>
      </c>
      <c r="HYW54" s="762">
        <f t="shared" si="3037"/>
        <v>1.835878493636476E+49</v>
      </c>
      <c r="HYY54" s="762">
        <f t="shared" si="3038"/>
        <v>1.9001342409137525E+49</v>
      </c>
      <c r="HZA54" s="762">
        <f t="shared" si="3039"/>
        <v>1.9666389393457337E+49</v>
      </c>
      <c r="HZC54" s="762">
        <f t="shared" si="3040"/>
        <v>2.0354713022228341E+49</v>
      </c>
      <c r="HZE54" s="762">
        <f t="shared" si="3041"/>
        <v>2.1067127978006332E+49</v>
      </c>
      <c r="HZG54" s="762">
        <f t="shared" si="3042"/>
        <v>2.1804477457236552E+49</v>
      </c>
      <c r="HZI54" s="762">
        <f t="shared" si="3043"/>
        <v>2.256763416823983E+49</v>
      </c>
      <c r="HZK54" s="762">
        <f t="shared" si="3044"/>
        <v>2.3357501364128223E+49</v>
      </c>
      <c r="HZM54" s="762">
        <f t="shared" si="3045"/>
        <v>2.4175013911872709E+49</v>
      </c>
      <c r="HZO54" s="762">
        <f t="shared" si="3046"/>
        <v>2.502113939878825E+49</v>
      </c>
      <c r="HZQ54" s="762">
        <f t="shared" si="3047"/>
        <v>2.5896879277745837E+49</v>
      </c>
      <c r="HZS54" s="762">
        <f t="shared" si="3048"/>
        <v>2.6803270052466941E+49</v>
      </c>
      <c r="HZU54" s="762">
        <f t="shared" si="3049"/>
        <v>2.7741384504303284E+49</v>
      </c>
      <c r="HZW54" s="762">
        <f t="shared" si="3050"/>
        <v>2.8712332961953898E+49</v>
      </c>
      <c r="HZY54" s="762">
        <f t="shared" si="3051"/>
        <v>2.971726461562228E+49</v>
      </c>
      <c r="IAA54" s="762">
        <f t="shared" si="3052"/>
        <v>3.0757368877169057E+49</v>
      </c>
      <c r="IAC54" s="762">
        <f t="shared" si="3053"/>
        <v>3.183387678786997E+49</v>
      </c>
      <c r="IAE54" s="762">
        <f t="shared" si="3054"/>
        <v>3.2948062475445415E+49</v>
      </c>
      <c r="IAG54" s="762">
        <f t="shared" si="3055"/>
        <v>3.4101244662086003E+49</v>
      </c>
      <c r="IAI54" s="762">
        <f t="shared" si="3056"/>
        <v>3.5294788225259009E+49</v>
      </c>
      <c r="IAK54" s="762">
        <f t="shared" si="3057"/>
        <v>3.6530105813143073E+49</v>
      </c>
      <c r="IAM54" s="762">
        <f t="shared" si="3058"/>
        <v>3.7808659516603077E+49</v>
      </c>
      <c r="IAO54" s="762">
        <f t="shared" si="3059"/>
        <v>3.9131962599684182E+49</v>
      </c>
      <c r="IAQ54" s="762">
        <f t="shared" si="3060"/>
        <v>4.0501581290673123E+49</v>
      </c>
      <c r="IAS54" s="762">
        <f t="shared" si="3061"/>
        <v>4.1919136635846681E+49</v>
      </c>
      <c r="IAU54" s="762">
        <f t="shared" si="3062"/>
        <v>4.338630641810131E+49</v>
      </c>
      <c r="IAW54" s="762">
        <f t="shared" si="3063"/>
        <v>4.4904827142734851E+49</v>
      </c>
      <c r="IAY54" s="762">
        <f t="shared" si="3064"/>
        <v>4.6476496092730569E+49</v>
      </c>
      <c r="IBA54" s="762">
        <f t="shared" si="3065"/>
        <v>4.8103173455976136E+49</v>
      </c>
      <c r="IBC54" s="762">
        <f t="shared" si="3066"/>
        <v>4.9786784526935302E+49</v>
      </c>
      <c r="IBE54" s="762">
        <f t="shared" si="3067"/>
        <v>5.152932198537803E+49</v>
      </c>
      <c r="IBG54" s="762">
        <f t="shared" si="3068"/>
        <v>5.3332848254866257E+49</v>
      </c>
      <c r="IBI54" s="762">
        <f t="shared" si="3069"/>
        <v>5.5199497943786576E+49</v>
      </c>
      <c r="IBK54" s="762">
        <f t="shared" si="3070"/>
        <v>5.7131480371819102E+49</v>
      </c>
      <c r="IBM54" s="762">
        <f t="shared" si="3071"/>
        <v>5.9131082184832765E+49</v>
      </c>
      <c r="IBO54" s="762">
        <f t="shared" si="3072"/>
        <v>6.1200670061301911E+49</v>
      </c>
      <c r="IBQ54" s="762">
        <f t="shared" si="3073"/>
        <v>6.3342693513447475E+49</v>
      </c>
      <c r="IBS54" s="762">
        <f t="shared" si="3074"/>
        <v>6.5559687786418133E+49</v>
      </c>
      <c r="IBU54" s="762">
        <f t="shared" si="3075"/>
        <v>6.7854276858942763E+49</v>
      </c>
      <c r="IBW54" s="762">
        <f t="shared" si="3076"/>
        <v>7.0229176549005754E+49</v>
      </c>
      <c r="IBY54" s="762">
        <f t="shared" si="3077"/>
        <v>7.2687197728220945E+49</v>
      </c>
      <c r="ICA54" s="762">
        <f t="shared" si="3078"/>
        <v>7.5231249648708667E+49</v>
      </c>
      <c r="ICC54" s="762">
        <f t="shared" si="3079"/>
        <v>7.7864343386413465E+49</v>
      </c>
      <c r="ICE54" s="762">
        <f t="shared" si="3080"/>
        <v>8.0589595404937927E+49</v>
      </c>
      <c r="ICG54" s="762">
        <f t="shared" si="3081"/>
        <v>8.341023124411075E+49</v>
      </c>
      <c r="ICI54" s="762">
        <f t="shared" si="3082"/>
        <v>8.6329589337654624E+49</v>
      </c>
      <c r="ICK54" s="762">
        <f t="shared" si="3083"/>
        <v>8.935112496447253E+49</v>
      </c>
      <c r="ICM54" s="762">
        <f t="shared" si="3084"/>
        <v>9.2478414338229066E+49</v>
      </c>
      <c r="ICO54" s="762">
        <f t="shared" si="3085"/>
        <v>9.5715158840067081E+49</v>
      </c>
      <c r="ICQ54" s="762">
        <f t="shared" si="3086"/>
        <v>9.9065189399469416E+49</v>
      </c>
      <c r="ICS54" s="762">
        <f t="shared" si="3087"/>
        <v>1.0253247102845084E+50</v>
      </c>
      <c r="ICU54" s="762">
        <f t="shared" si="3088"/>
        <v>1.0612110751444661E+50</v>
      </c>
      <c r="ICW54" s="762">
        <f t="shared" si="3089"/>
        <v>1.0983534627745223E+50</v>
      </c>
      <c r="ICY54" s="762">
        <f t="shared" si="3090"/>
        <v>1.1367958339716304E+50</v>
      </c>
      <c r="IDA54" s="762">
        <f t="shared" si="3091"/>
        <v>1.1765836881606374E+50</v>
      </c>
      <c r="IDC54" s="762">
        <f t="shared" si="3092"/>
        <v>1.2177641172462595E+50</v>
      </c>
      <c r="IDE54" s="762">
        <f t="shared" si="3093"/>
        <v>1.2603858613498786E+50</v>
      </c>
      <c r="IDG54" s="762">
        <f t="shared" si="3094"/>
        <v>1.3044993664971242E+50</v>
      </c>
      <c r="IDI54" s="762">
        <f t="shared" si="3095"/>
        <v>1.3501568443245234E+50</v>
      </c>
      <c r="IDK54" s="762">
        <f t="shared" si="3096"/>
        <v>1.3974123338758815E+50</v>
      </c>
      <c r="IDM54" s="762">
        <f t="shared" si="3097"/>
        <v>1.4463217655615374E+50</v>
      </c>
      <c r="IDO54" s="762">
        <f t="shared" si="3098"/>
        <v>1.4969430273561911E+50</v>
      </c>
      <c r="IDQ54" s="762">
        <f t="shared" si="3099"/>
        <v>1.5493360333136576E+50</v>
      </c>
      <c r="IDS54" s="762">
        <f t="shared" si="3100"/>
        <v>1.6035627944796354E+50</v>
      </c>
      <c r="IDU54" s="762">
        <f t="shared" si="3101"/>
        <v>1.6596874922864226E+50</v>
      </c>
      <c r="IDW54" s="762">
        <f t="shared" si="3102"/>
        <v>1.7177765545164472E+50</v>
      </c>
      <c r="IDY54" s="762">
        <f t="shared" si="3103"/>
        <v>1.7778987339245228E+50</v>
      </c>
      <c r="IEA54" s="762">
        <f t="shared" si="3104"/>
        <v>1.8401251896118809E+50</v>
      </c>
      <c r="IEC54" s="762">
        <f t="shared" si="3105"/>
        <v>1.9045295712482964E+50</v>
      </c>
      <c r="IEE54" s="762">
        <f t="shared" si="3106"/>
        <v>1.9711881062419868E+50</v>
      </c>
      <c r="IEG54" s="762">
        <f t="shared" si="3107"/>
        <v>2.0401796899604563E+50</v>
      </c>
      <c r="IEI54" s="762">
        <f t="shared" si="3108"/>
        <v>2.1115859791090722E+50</v>
      </c>
      <c r="IEK54" s="762">
        <f t="shared" si="3109"/>
        <v>2.1854914883778897E+50</v>
      </c>
      <c r="IEM54" s="762">
        <f t="shared" si="3110"/>
        <v>2.2619836904711157E+50</v>
      </c>
      <c r="IEO54" s="762">
        <f t="shared" si="3111"/>
        <v>2.3411531196376044E+50</v>
      </c>
      <c r="IEQ54" s="762">
        <f t="shared" si="3112"/>
        <v>2.4230934788249204E+50</v>
      </c>
      <c r="IES54" s="762">
        <f t="shared" si="3113"/>
        <v>2.5079017505837922E+50</v>
      </c>
      <c r="IEU54" s="762">
        <f t="shared" si="3114"/>
        <v>2.5956783118542249E+50</v>
      </c>
      <c r="IEW54" s="762">
        <f t="shared" si="3115"/>
        <v>2.6865270527691225E+50</v>
      </c>
      <c r="IEY54" s="762">
        <f t="shared" si="3116"/>
        <v>2.7805554996160415E+50</v>
      </c>
      <c r="IFA54" s="762">
        <f t="shared" si="3117"/>
        <v>2.8778749421026029E+50</v>
      </c>
      <c r="IFC54" s="762">
        <f t="shared" si="3118"/>
        <v>2.9786005650761938E+50</v>
      </c>
      <c r="IFE54" s="762">
        <f t="shared" si="3119"/>
        <v>3.0828515848538602E+50</v>
      </c>
      <c r="IFG54" s="762">
        <f t="shared" si="3120"/>
        <v>3.190751390323745E+50</v>
      </c>
      <c r="IFI54" s="762">
        <f t="shared" si="3121"/>
        <v>3.302427688985076E+50</v>
      </c>
      <c r="IFK54" s="762">
        <f t="shared" si="3122"/>
        <v>3.4180126580995533E+50</v>
      </c>
      <c r="IFM54" s="762">
        <f t="shared" si="3123"/>
        <v>3.5376431011330373E+50</v>
      </c>
      <c r="IFO54" s="762">
        <f t="shared" si="3124"/>
        <v>3.6614606096726933E+50</v>
      </c>
      <c r="IFQ54" s="762">
        <f t="shared" si="3125"/>
        <v>3.7896117310112369E+50</v>
      </c>
      <c r="IFS54" s="762">
        <f t="shared" si="3126"/>
        <v>3.9222481415966296E+50</v>
      </c>
      <c r="IFU54" s="762">
        <f t="shared" si="3127"/>
        <v>4.059526826552511E+50</v>
      </c>
      <c r="IFW54" s="762">
        <f t="shared" si="3128"/>
        <v>4.2016102654818486E+50</v>
      </c>
      <c r="IFY54" s="762">
        <f t="shared" si="3129"/>
        <v>4.3486666247737129E+50</v>
      </c>
      <c r="IGA54" s="762">
        <f t="shared" si="3130"/>
        <v>4.5008699566407926E+50</v>
      </c>
      <c r="IGC54" s="762">
        <f t="shared" si="3131"/>
        <v>4.65840040512322E+50</v>
      </c>
      <c r="IGE54" s="762">
        <f t="shared" si="3132"/>
        <v>4.8214444193025326E+50</v>
      </c>
      <c r="IGG54" s="762">
        <f t="shared" si="3133"/>
        <v>4.9901949739781206E+50</v>
      </c>
      <c r="IGI54" s="762">
        <f t="shared" si="3134"/>
        <v>5.1648517980673541E+50</v>
      </c>
      <c r="IGK54" s="762">
        <f t="shared" si="3135"/>
        <v>5.3456216109997112E+50</v>
      </c>
      <c r="IGM54" s="762">
        <f t="shared" si="3136"/>
        <v>5.5327183673847004E+50</v>
      </c>
      <c r="IGO54" s="762">
        <f t="shared" si="3137"/>
        <v>5.7263635102431649E+50</v>
      </c>
      <c r="IGQ54" s="762">
        <f t="shared" si="3138"/>
        <v>5.926786233101675E+50</v>
      </c>
      <c r="IGS54" s="762">
        <f t="shared" si="3139"/>
        <v>6.1342237512602329E+50</v>
      </c>
      <c r="IGU54" s="762">
        <f t="shared" si="3140"/>
        <v>6.3489215825543409E+50</v>
      </c>
      <c r="IGW54" s="762">
        <f t="shared" si="3141"/>
        <v>6.5711338379437422E+50</v>
      </c>
      <c r="IGY54" s="762">
        <f t="shared" si="3142"/>
        <v>6.8011235222717727E+50</v>
      </c>
      <c r="IHA54" s="762">
        <f t="shared" si="3143"/>
        <v>7.0391628455512842E+50</v>
      </c>
      <c r="IHC54" s="762">
        <f t="shared" si="3144"/>
        <v>7.2855335451455783E+50</v>
      </c>
      <c r="IHE54" s="762">
        <f t="shared" si="3145"/>
        <v>7.5405272192256725E+50</v>
      </c>
      <c r="IHG54" s="762">
        <f t="shared" si="3146"/>
        <v>7.8044456718985698E+50</v>
      </c>
      <c r="IHI54" s="762">
        <f t="shared" si="3147"/>
        <v>8.0776012704150186E+50</v>
      </c>
      <c r="IHK54" s="762">
        <f t="shared" si="3148"/>
        <v>8.360317314879543E+50</v>
      </c>
      <c r="IHM54" s="762">
        <f t="shared" si="3149"/>
        <v>8.6529284209003269E+50</v>
      </c>
      <c r="IHO54" s="762">
        <f t="shared" si="3150"/>
        <v>8.9557809156318382E+50</v>
      </c>
      <c r="IHQ54" s="762">
        <f t="shared" si="3151"/>
        <v>9.2692332476789512E+50</v>
      </c>
      <c r="IHS54" s="762">
        <f t="shared" si="3152"/>
        <v>9.5936564113477143E+50</v>
      </c>
      <c r="IHU54" s="762">
        <f t="shared" si="3153"/>
        <v>9.9294343857448841E+50</v>
      </c>
      <c r="IHW54" s="762">
        <f t="shared" si="3154"/>
        <v>1.0276964589245953E+51</v>
      </c>
      <c r="IHY54" s="762">
        <f t="shared" si="3155"/>
        <v>1.063665834986956E+51</v>
      </c>
      <c r="IIA54" s="762">
        <f t="shared" si="3156"/>
        <v>1.1008941392114995E+51</v>
      </c>
      <c r="IIC54" s="762">
        <f t="shared" si="3157"/>
        <v>1.1394254340839019E+51</v>
      </c>
      <c r="IIE54" s="762">
        <f t="shared" si="3158"/>
        <v>1.1793053242768383E+51</v>
      </c>
      <c r="IIG54" s="762">
        <f t="shared" si="3159"/>
        <v>1.2205810106265275E+51</v>
      </c>
      <c r="III54" s="762">
        <f t="shared" si="3160"/>
        <v>1.2633013459984559E+51</v>
      </c>
      <c r="IIK54" s="762">
        <f t="shared" si="3161"/>
        <v>1.3075168931084017E+51</v>
      </c>
      <c r="IIM54" s="762">
        <f t="shared" si="3162"/>
        <v>1.3532799843671957E+51</v>
      </c>
      <c r="IIO54" s="762">
        <f t="shared" si="3163"/>
        <v>1.4006447838200475E+51</v>
      </c>
      <c r="IIQ54" s="762">
        <f t="shared" si="3164"/>
        <v>1.4496673512537491E+51</v>
      </c>
      <c r="IIS54" s="762">
        <f t="shared" si="3165"/>
        <v>1.5004057085476301E+51</v>
      </c>
      <c r="IIU54" s="762">
        <f t="shared" si="3166"/>
        <v>1.5529199083467972E+51</v>
      </c>
      <c r="IIW54" s="762">
        <f t="shared" si="3167"/>
        <v>1.6072721051389349E+51</v>
      </c>
      <c r="IIY54" s="762">
        <f t="shared" si="3168"/>
        <v>1.6635266288187974E+51</v>
      </c>
      <c r="IJA54" s="762">
        <f t="shared" si="3169"/>
        <v>1.7217500608274552E+51</v>
      </c>
      <c r="IJC54" s="762">
        <f t="shared" si="3170"/>
        <v>1.7820113129564161E+51</v>
      </c>
      <c r="IJE54" s="762">
        <f t="shared" si="3171"/>
        <v>1.8443817089098907E+51</v>
      </c>
      <c r="IJG54" s="762">
        <f t="shared" si="3172"/>
        <v>1.9089350687217367E+51</v>
      </c>
      <c r="IJI54" s="762">
        <f t="shared" si="3173"/>
        <v>1.9757477961269973E+51</v>
      </c>
      <c r="IJK54" s="762">
        <f t="shared" si="3174"/>
        <v>2.044898968991442E+51</v>
      </c>
      <c r="IJM54" s="762">
        <f t="shared" si="3175"/>
        <v>2.1164704329061422E+51</v>
      </c>
      <c r="IJO54" s="762">
        <f t="shared" si="3176"/>
        <v>2.1905468980578569E+51</v>
      </c>
      <c r="IJQ54" s="762">
        <f t="shared" si="3177"/>
        <v>2.2672160394898818E+51</v>
      </c>
      <c r="IJS54" s="762">
        <f t="shared" si="3178"/>
        <v>2.3465686008720274E+51</v>
      </c>
      <c r="IJU54" s="762">
        <f t="shared" si="3179"/>
        <v>2.4286985019025482E+51</v>
      </c>
      <c r="IJW54" s="762">
        <f t="shared" si="3180"/>
        <v>2.513702949469137E+51</v>
      </c>
      <c r="IJY54" s="762">
        <f t="shared" si="3181"/>
        <v>2.6016825527005565E+51</v>
      </c>
      <c r="IKA54" s="762">
        <f t="shared" si="3182"/>
        <v>2.692741442045076E+51</v>
      </c>
      <c r="IKC54" s="762">
        <f t="shared" si="3183"/>
        <v>2.7869873925166534E+51</v>
      </c>
      <c r="IKE54" s="762">
        <f t="shared" si="3184"/>
        <v>2.8845319512547362E+51</v>
      </c>
      <c r="IKG54" s="762">
        <f t="shared" si="3185"/>
        <v>2.9854905695486519E+51</v>
      </c>
      <c r="IKI54" s="762">
        <f t="shared" si="3186"/>
        <v>3.0899827394828547E+51</v>
      </c>
      <c r="IKK54" s="762">
        <f t="shared" si="3187"/>
        <v>3.1981321353647546E+51</v>
      </c>
      <c r="IKM54" s="762">
        <f t="shared" si="3188"/>
        <v>3.3100667601025209E+51</v>
      </c>
      <c r="IKO54" s="762">
        <f t="shared" si="3189"/>
        <v>3.4259190967061088E+51</v>
      </c>
      <c r="IKQ54" s="762">
        <f t="shared" si="3190"/>
        <v>3.5458262650908222E+51</v>
      </c>
      <c r="IKS54" s="762">
        <f t="shared" si="3191"/>
        <v>3.6699301843690006E+51</v>
      </c>
      <c r="IKU54" s="762">
        <f t="shared" si="3192"/>
        <v>3.7983777408219153E+51</v>
      </c>
      <c r="IKW54" s="762">
        <f t="shared" si="3193"/>
        <v>3.9313209617506819E+51</v>
      </c>
      <c r="IKY54" s="762">
        <f t="shared" si="3194"/>
        <v>4.0689171954119556E+51</v>
      </c>
      <c r="ILA54" s="762">
        <f t="shared" si="3195"/>
        <v>4.2113292972513735E+51</v>
      </c>
      <c r="ILC54" s="762">
        <f t="shared" si="3196"/>
        <v>4.358725822655171E+51</v>
      </c>
      <c r="ILE54" s="762">
        <f t="shared" si="3197"/>
        <v>4.5112812264481018E+51</v>
      </c>
      <c r="ILG54" s="762">
        <f t="shared" si="3198"/>
        <v>4.6691760693737852E+51</v>
      </c>
      <c r="ILI54" s="762">
        <f t="shared" si="3199"/>
        <v>4.8325972318018672E+51</v>
      </c>
      <c r="ILK54" s="762">
        <f t="shared" si="3200"/>
        <v>5.001738134914932E+51</v>
      </c>
      <c r="ILM54" s="762">
        <f t="shared" si="3201"/>
        <v>5.176798969636954E+51</v>
      </c>
      <c r="ILO54" s="762">
        <f t="shared" si="3202"/>
        <v>5.3579869335742472E+51</v>
      </c>
      <c r="ILQ54" s="762">
        <f t="shared" si="3203"/>
        <v>5.5455164762493452E+51</v>
      </c>
      <c r="ILS54" s="762">
        <f t="shared" si="3204"/>
        <v>5.739609552918072E+51</v>
      </c>
      <c r="ILU54" s="762">
        <f t="shared" si="3205"/>
        <v>5.9404958872702038E+51</v>
      </c>
      <c r="ILW54" s="762">
        <f t="shared" si="3206"/>
        <v>6.1484132433246601E+51</v>
      </c>
      <c r="ILY54" s="762">
        <f t="shared" si="3207"/>
        <v>6.3636077068410228E+51</v>
      </c>
      <c r="IMA54" s="762">
        <f t="shared" si="3208"/>
        <v>6.5863339765804575E+51</v>
      </c>
      <c r="IMC54" s="762">
        <f t="shared" si="3209"/>
        <v>6.8168556657607728E+51</v>
      </c>
      <c r="IME54" s="762">
        <f t="shared" si="3210"/>
        <v>7.0554456140623995E+51</v>
      </c>
      <c r="IMG54" s="762">
        <f t="shared" si="3211"/>
        <v>7.3023862105545823E+51</v>
      </c>
      <c r="IMI54" s="762">
        <f t="shared" si="3212"/>
        <v>7.5579697279239921E+51</v>
      </c>
      <c r="IMK54" s="762">
        <f t="shared" si="3213"/>
        <v>7.8224986684013312E+51</v>
      </c>
      <c r="IMM54" s="762">
        <f t="shared" si="3214"/>
        <v>8.0962861217953776E+51</v>
      </c>
      <c r="IMO54" s="762">
        <f t="shared" si="3215"/>
        <v>8.3796561360582154E+51</v>
      </c>
      <c r="IMQ54" s="762">
        <f t="shared" si="3216"/>
        <v>8.6729441008202524E+51</v>
      </c>
      <c r="IMS54" s="762">
        <f t="shared" si="3217"/>
        <v>8.9764971443489601E+51</v>
      </c>
      <c r="IMU54" s="762">
        <f t="shared" si="3218"/>
        <v>9.2906745444011723E+51</v>
      </c>
      <c r="IMW54" s="762">
        <f t="shared" si="3219"/>
        <v>9.6158481534552121E+51</v>
      </c>
      <c r="IMY54" s="762">
        <f t="shared" si="3220"/>
        <v>9.9524028388261442E+51</v>
      </c>
      <c r="INA54" s="762">
        <f t="shared" si="3221"/>
        <v>1.0300736938185059E+52</v>
      </c>
      <c r="INC54" s="762">
        <f t="shared" si="3222"/>
        <v>1.0661262731021535E+52</v>
      </c>
      <c r="INE54" s="762">
        <f t="shared" si="3223"/>
        <v>1.1034406926607289E+52</v>
      </c>
      <c r="ING54" s="762">
        <f t="shared" si="3224"/>
        <v>1.1420611169038543E+52</v>
      </c>
      <c r="INI54" s="762">
        <f t="shared" si="3225"/>
        <v>1.1820332559954891E+52</v>
      </c>
      <c r="INK54" s="762">
        <f t="shared" si="3226"/>
        <v>1.223404419955331E+52</v>
      </c>
      <c r="INM54" s="762">
        <f t="shared" si="3227"/>
        <v>1.2662235746537676E+52</v>
      </c>
      <c r="INO54" s="762">
        <f t="shared" si="3228"/>
        <v>1.3105413997666493E+52</v>
      </c>
      <c r="INQ54" s="762">
        <f t="shared" si="3229"/>
        <v>1.356410348758482E+52</v>
      </c>
      <c r="INS54" s="762">
        <f t="shared" si="3230"/>
        <v>1.4038847109650288E+52</v>
      </c>
      <c r="INU54" s="762">
        <f t="shared" si="3231"/>
        <v>1.4530206758488047E+52</v>
      </c>
      <c r="INW54" s="762">
        <f t="shared" si="3232"/>
        <v>1.5038763995035129E+52</v>
      </c>
      <c r="INY54" s="762">
        <f t="shared" si="3233"/>
        <v>1.5565120734861358E+52</v>
      </c>
      <c r="IOA54" s="762">
        <f t="shared" si="3234"/>
        <v>1.6109899960581504E+52</v>
      </c>
      <c r="IOC54" s="762">
        <f t="shared" si="3235"/>
        <v>1.6673746459201855E+52</v>
      </c>
      <c r="IOE54" s="762">
        <f t="shared" si="3236"/>
        <v>1.7257327585273918E+52</v>
      </c>
      <c r="IOG54" s="762">
        <f t="shared" si="3237"/>
        <v>1.7861334050758505E+52</v>
      </c>
      <c r="IOI54" s="762">
        <f t="shared" si="3238"/>
        <v>1.8486480742535051E+52</v>
      </c>
      <c r="IOK54" s="762">
        <f t="shared" si="3239"/>
        <v>1.9133507568523776E+52</v>
      </c>
      <c r="IOM54" s="762">
        <f t="shared" si="3240"/>
        <v>1.9803180333422106E+52</v>
      </c>
      <c r="IOO54" s="762">
        <f t="shared" si="3241"/>
        <v>2.0496291645091879E+52</v>
      </c>
      <c r="IOQ54" s="762">
        <f t="shared" si="3242"/>
        <v>2.1213661852670093E+52</v>
      </c>
      <c r="IOS54" s="762">
        <f t="shared" si="3243"/>
        <v>2.1956140017513544E+52</v>
      </c>
      <c r="IOU54" s="762">
        <f t="shared" si="3244"/>
        <v>2.2724604918126516E+52</v>
      </c>
      <c r="IOW54" s="762">
        <f t="shared" si="3245"/>
        <v>2.3519966090260943E+52</v>
      </c>
      <c r="IOY54" s="762">
        <f t="shared" si="3246"/>
        <v>2.4343164903420076E+52</v>
      </c>
      <c r="IPA54" s="762">
        <f t="shared" si="3247"/>
        <v>2.5195175675039774E+52</v>
      </c>
      <c r="IPC54" s="762">
        <f t="shared" si="3248"/>
        <v>2.6077006823666164E+52</v>
      </c>
      <c r="IPE54" s="762">
        <f t="shared" si="3249"/>
        <v>2.6989702062494477E+52</v>
      </c>
      <c r="IPG54" s="762">
        <f t="shared" si="3250"/>
        <v>2.793434163468178E+52</v>
      </c>
      <c r="IPI54" s="762">
        <f t="shared" si="3251"/>
        <v>2.8912043591895641E+52</v>
      </c>
      <c r="IPK54" s="762">
        <f t="shared" si="3252"/>
        <v>2.9923965117611984E+52</v>
      </c>
      <c r="IPM54" s="762">
        <f t="shared" si="3253"/>
        <v>3.0971303896728403E+52</v>
      </c>
      <c r="IPO54" s="762">
        <f t="shared" si="3254"/>
        <v>3.2055299533113895E+52</v>
      </c>
      <c r="IPQ54" s="762">
        <f t="shared" si="3255"/>
        <v>3.3177235016772879E+52</v>
      </c>
      <c r="IPS54" s="762">
        <f t="shared" si="3256"/>
        <v>3.4338438242359927E+52</v>
      </c>
      <c r="IPU54" s="762">
        <f t="shared" si="3257"/>
        <v>3.554028358084252E+52</v>
      </c>
      <c r="IPW54" s="762">
        <f t="shared" si="3258"/>
        <v>3.6784193506172003E+52</v>
      </c>
      <c r="IPY54" s="762">
        <f t="shared" si="3259"/>
        <v>3.8071640278888019E+52</v>
      </c>
      <c r="IQA54" s="762">
        <f t="shared" si="3260"/>
        <v>3.9404147688649098E+52</v>
      </c>
      <c r="IQC54" s="762">
        <f t="shared" si="3261"/>
        <v>4.0783292857751811E+52</v>
      </c>
      <c r="IQE54" s="762">
        <f t="shared" si="3262"/>
        <v>4.221070810777312E+52</v>
      </c>
      <c r="IQG54" s="762">
        <f t="shared" si="3263"/>
        <v>4.3688082891545175E+52</v>
      </c>
      <c r="IQI54" s="762">
        <f t="shared" si="3264"/>
        <v>4.5217165792749255E+52</v>
      </c>
      <c r="IQK54" s="762">
        <f t="shared" si="3265"/>
        <v>4.6799766595495476E+52</v>
      </c>
      <c r="IQM54" s="762">
        <f t="shared" si="3266"/>
        <v>4.843775842633781E+52</v>
      </c>
      <c r="IQO54" s="762">
        <f t="shared" si="3267"/>
        <v>5.013307997125963E+52</v>
      </c>
      <c r="IQQ54" s="762">
        <f t="shared" si="3268"/>
        <v>5.1887737770253712E+52</v>
      </c>
      <c r="IQS54" s="762">
        <f t="shared" si="3269"/>
        <v>5.370380859221259E+52</v>
      </c>
      <c r="IQU54" s="762">
        <f t="shared" si="3270"/>
        <v>5.5583441892940026E+52</v>
      </c>
      <c r="IQW54" s="762">
        <f t="shared" si="3271"/>
        <v>5.752886235919292E+52</v>
      </c>
      <c r="IQY54" s="762">
        <f t="shared" si="3272"/>
        <v>5.9542372541764663E+52</v>
      </c>
      <c r="IRA54" s="762">
        <f t="shared" si="3273"/>
        <v>6.1626355580726424E+52</v>
      </c>
      <c r="IRC54" s="762">
        <f t="shared" si="3274"/>
        <v>6.3783278026051843E+52</v>
      </c>
      <c r="IRE54" s="762">
        <f t="shared" si="3275"/>
        <v>6.6015692756963652E+52</v>
      </c>
      <c r="IRG54" s="762">
        <f t="shared" si="3276"/>
        <v>6.8326242003457373E+52</v>
      </c>
      <c r="IRI54" s="762">
        <f t="shared" si="3277"/>
        <v>7.0717660473578373E+52</v>
      </c>
      <c r="IRK54" s="762">
        <f t="shared" si="3278"/>
        <v>7.3192778590153606E+52</v>
      </c>
      <c r="IRM54" s="762">
        <f t="shared" si="3279"/>
        <v>7.5754525840808975E+52</v>
      </c>
      <c r="IRO54" s="762">
        <f t="shared" si="3280"/>
        <v>7.8405934245237284E+52</v>
      </c>
      <c r="IRQ54" s="762">
        <f t="shared" si="3281"/>
        <v>8.1150141943820585E+52</v>
      </c>
      <c r="IRS54" s="762">
        <f t="shared" si="3282"/>
        <v>8.3990396911854294E+52</v>
      </c>
      <c r="IRU54" s="762">
        <f t="shared" si="3283"/>
        <v>8.6930060803769184E+52</v>
      </c>
      <c r="IRW54" s="762">
        <f t="shared" si="3284"/>
        <v>8.9972612931901103E+52</v>
      </c>
      <c r="IRY54" s="762">
        <f t="shared" si="3285"/>
        <v>9.312165438451763E+52</v>
      </c>
      <c r="ISA54" s="762">
        <f t="shared" si="3286"/>
        <v>9.638091228797574E+52</v>
      </c>
      <c r="ISC54" s="762">
        <f t="shared" si="3287"/>
        <v>9.9754244218054881E+52</v>
      </c>
      <c r="ISE54" s="762">
        <f t="shared" si="3288"/>
        <v>1.0324564276568679E+53</v>
      </c>
      <c r="ISG54" s="762">
        <f t="shared" si="3289"/>
        <v>1.0685924026248583E+53</v>
      </c>
      <c r="ISI54" s="762">
        <f t="shared" si="3290"/>
        <v>1.1059931367167283E+53</v>
      </c>
      <c r="ISK54" s="762">
        <f t="shared" si="3291"/>
        <v>1.1447028965018138E+53</v>
      </c>
      <c r="ISM54" s="762">
        <f t="shared" si="3292"/>
        <v>1.1847674978793771E+53</v>
      </c>
      <c r="ISO54" s="762">
        <f t="shared" si="3293"/>
        <v>1.2262343603051553E+53</v>
      </c>
      <c r="ISQ54" s="762">
        <f t="shared" si="3294"/>
        <v>1.2691525629158355E+53</v>
      </c>
      <c r="ISS54" s="762">
        <f t="shared" si="3295"/>
        <v>1.3135729026178896E+53</v>
      </c>
      <c r="ISU54" s="762">
        <f t="shared" si="3296"/>
        <v>1.3595479542095155E+53</v>
      </c>
      <c r="ISW54" s="762">
        <f t="shared" si="3297"/>
        <v>1.4071321326068484E+53</v>
      </c>
      <c r="ISY54" s="762">
        <f t="shared" si="3298"/>
        <v>1.456381757248088E+53</v>
      </c>
      <c r="ITA54" s="762">
        <f t="shared" si="3299"/>
        <v>1.5073551187517709E+53</v>
      </c>
      <c r="ITC54" s="762">
        <f t="shared" si="3300"/>
        <v>1.5601125479080828E+53</v>
      </c>
      <c r="ITE54" s="762">
        <f t="shared" si="3301"/>
        <v>1.6147164870848657E+53</v>
      </c>
      <c r="ITG54" s="762">
        <f t="shared" si="3302"/>
        <v>1.6712315641328358E+53</v>
      </c>
      <c r="ITI54" s="762">
        <f t="shared" si="3303"/>
        <v>1.729724668877485E+53</v>
      </c>
      <c r="ITK54" s="762">
        <f t="shared" si="3304"/>
        <v>1.7902650322881968E+53</v>
      </c>
      <c r="ITM54" s="762">
        <f t="shared" si="3305"/>
        <v>1.8529243084182835E+53</v>
      </c>
      <c r="ITO54" s="762">
        <f t="shared" si="3306"/>
        <v>1.9177766592129232E+53</v>
      </c>
      <c r="ITQ54" s="762">
        <f t="shared" si="3307"/>
        <v>1.9848988422853755E+53</v>
      </c>
      <c r="ITS54" s="762">
        <f t="shared" si="3308"/>
        <v>2.0543703017653636E+53</v>
      </c>
      <c r="ITU54" s="762">
        <f t="shared" si="3309"/>
        <v>2.1262732623271512E+53</v>
      </c>
      <c r="ITW54" s="762">
        <f t="shared" si="3310"/>
        <v>2.2006928265086015E+53</v>
      </c>
      <c r="ITY54" s="762">
        <f t="shared" si="3311"/>
        <v>2.2777170754364023E+53</v>
      </c>
      <c r="IUA54" s="762">
        <f t="shared" si="3312"/>
        <v>2.3574371730766761E+53</v>
      </c>
      <c r="IUC54" s="762">
        <f t="shared" si="3313"/>
        <v>2.4399474741343594E+53</v>
      </c>
      <c r="IUE54" s="762">
        <f t="shared" si="3314"/>
        <v>2.5253456357290618E+53</v>
      </c>
      <c r="IUG54" s="762">
        <f t="shared" si="3315"/>
        <v>2.613732732979579E+53</v>
      </c>
      <c r="IUI54" s="762">
        <f t="shared" si="3316"/>
        <v>2.705213378633864E+53</v>
      </c>
      <c r="IUK54" s="762">
        <f t="shared" si="3317"/>
        <v>2.7998958468860489E+53</v>
      </c>
      <c r="IUM54" s="762">
        <f t="shared" si="3318"/>
        <v>2.8978922015270605E+53</v>
      </c>
      <c r="IUO54" s="762">
        <f t="shared" si="3319"/>
        <v>2.9993184285805074E+53</v>
      </c>
      <c r="IUQ54" s="762">
        <f t="shared" si="3320"/>
        <v>3.1042945735808248E+53</v>
      </c>
      <c r="IUS54" s="762">
        <f t="shared" si="3321"/>
        <v>3.2129448836561533E+53</v>
      </c>
      <c r="IUU54" s="762">
        <f t="shared" si="3322"/>
        <v>3.3253979545841184E+53</v>
      </c>
      <c r="IUW54" s="762">
        <f t="shared" si="3323"/>
        <v>3.4417868829945624E+53</v>
      </c>
      <c r="IUY54" s="762">
        <f t="shared" si="3324"/>
        <v>3.5622494238993716E+53</v>
      </c>
      <c r="IVA54" s="762">
        <f t="shared" si="3325"/>
        <v>3.6869281537358491E+53</v>
      </c>
      <c r="IVC54" s="762">
        <f t="shared" si="3326"/>
        <v>3.8159706391166036E+53</v>
      </c>
      <c r="IVE54" s="762">
        <f t="shared" si="3327"/>
        <v>3.9495296114856844E+53</v>
      </c>
      <c r="IVG54" s="762">
        <f t="shared" si="3328"/>
        <v>4.0877631478876827E+53</v>
      </c>
      <c r="IVI54" s="762">
        <f t="shared" si="3329"/>
        <v>4.2308348580637511E+53</v>
      </c>
      <c r="IVK54" s="762">
        <f t="shared" si="3330"/>
        <v>4.378914078095982E+53</v>
      </c>
      <c r="IVM54" s="762">
        <f t="shared" si="3331"/>
        <v>4.5321760708293411E+53</v>
      </c>
      <c r="IVO54" s="762">
        <f t="shared" si="3332"/>
        <v>4.6908022333083676E+53</v>
      </c>
      <c r="IVQ54" s="762">
        <f t="shared" si="3333"/>
        <v>4.8549803114741601E+53</v>
      </c>
      <c r="IVS54" s="762">
        <f t="shared" si="3334"/>
        <v>5.0249046223757551E+53</v>
      </c>
      <c r="IVU54" s="762">
        <f t="shared" si="3335"/>
        <v>5.2007762841589061E+53</v>
      </c>
      <c r="IVW54" s="762">
        <f t="shared" si="3336"/>
        <v>5.3828034541044676E+53</v>
      </c>
      <c r="IVY54" s="762">
        <f t="shared" si="3337"/>
        <v>5.5712015749981236E+53</v>
      </c>
      <c r="IWA54" s="762">
        <f t="shared" si="3338"/>
        <v>5.7661936301230576E+53</v>
      </c>
      <c r="IWC54" s="762">
        <f t="shared" si="3339"/>
        <v>5.9680104071773638E+53</v>
      </c>
      <c r="IWE54" s="762">
        <f t="shared" si="3340"/>
        <v>6.1768907714285712E+53</v>
      </c>
      <c r="IWG54" s="762">
        <f t="shared" si="3341"/>
        <v>6.393081948428571E+53</v>
      </c>
      <c r="IWI54" s="762">
        <f t="shared" si="3342"/>
        <v>6.6168398166235706E+53</v>
      </c>
      <c r="IWK54" s="762">
        <f t="shared" si="3343"/>
        <v>6.848429210205395E+53</v>
      </c>
      <c r="IWM54" s="762">
        <f t="shared" si="3344"/>
        <v>7.0881242325625836E+53</v>
      </c>
      <c r="IWO54" s="762">
        <f t="shared" si="3345"/>
        <v>7.3362085807022733E+53</v>
      </c>
      <c r="IWQ54" s="762">
        <f t="shared" si="3346"/>
        <v>7.5929758810268521E+53</v>
      </c>
      <c r="IWS54" s="762">
        <f t="shared" si="3347"/>
        <v>7.8587300368627909E+53</v>
      </c>
      <c r="IWU54" s="762">
        <f t="shared" si="3348"/>
        <v>8.1337855881529875E+53</v>
      </c>
      <c r="IWW54" s="762">
        <f t="shared" si="3349"/>
        <v>8.4184680837383411E+53</v>
      </c>
      <c r="IWY54" s="762">
        <f t="shared" si="3350"/>
        <v>8.713114466669182E+53</v>
      </c>
      <c r="IXA54" s="762">
        <f t="shared" si="3351"/>
        <v>9.0180734730026026E+53</v>
      </c>
      <c r="IXC54" s="762">
        <f t="shared" si="3352"/>
        <v>9.3337060445576928E+53</v>
      </c>
      <c r="IXE54" s="762">
        <f t="shared" si="3353"/>
        <v>9.660385756117211E+53</v>
      </c>
      <c r="IXG54" s="762">
        <f t="shared" si="3354"/>
        <v>9.998499257581312E+53</v>
      </c>
      <c r="IXI54" s="762">
        <f t="shared" si="3355"/>
        <v>1.0348446731596658E+54</v>
      </c>
      <c r="IXK54" s="762">
        <f t="shared" si="3356"/>
        <v>1.071064236720254E+54</v>
      </c>
      <c r="IXM54" s="762">
        <f t="shared" si="3357"/>
        <v>1.1085514850054627E+54</v>
      </c>
      <c r="IXO54" s="762">
        <f t="shared" si="3358"/>
        <v>1.1473507869806539E+54</v>
      </c>
      <c r="IXQ54" s="762">
        <f t="shared" si="3359"/>
        <v>1.1875080645249767E+54</v>
      </c>
      <c r="IXS54" s="762">
        <f t="shared" si="3360"/>
        <v>1.2290708467833508E+54</v>
      </c>
      <c r="IXU54" s="762">
        <f t="shared" si="3361"/>
        <v>1.272088326420768E+54</v>
      </c>
      <c r="IXW54" s="762">
        <f t="shared" si="3362"/>
        <v>1.3166114178454948E+54</v>
      </c>
      <c r="IXY54" s="762">
        <f t="shared" si="3363"/>
        <v>1.362692817470087E+54</v>
      </c>
      <c r="IYA54" s="762">
        <f t="shared" si="3364"/>
        <v>1.4103870660815399E+54</v>
      </c>
      <c r="IYC54" s="762">
        <f t="shared" si="3365"/>
        <v>1.4597506133943937E+54</v>
      </c>
      <c r="IYE54" s="762">
        <f t="shared" si="3366"/>
        <v>1.5108418848631973E+54</v>
      </c>
      <c r="IYG54" s="762">
        <f t="shared" si="3367"/>
        <v>1.5637213508334092E+54</v>
      </c>
      <c r="IYI54" s="762">
        <f t="shared" si="3368"/>
        <v>1.6184515981125785E+54</v>
      </c>
      <c r="IYK54" s="762">
        <f t="shared" si="3369"/>
        <v>1.6750974040465188E+54</v>
      </c>
      <c r="IYM54" s="762">
        <f t="shared" si="3370"/>
        <v>1.7337258131881469E+54</v>
      </c>
      <c r="IYO54" s="762">
        <f t="shared" si="3371"/>
        <v>1.7944062166497319E+54</v>
      </c>
      <c r="IYQ54" s="762">
        <f t="shared" si="3372"/>
        <v>1.8572104342324724E+54</v>
      </c>
      <c r="IYS54" s="762">
        <f t="shared" si="3373"/>
        <v>1.9222127994306086E+54</v>
      </c>
      <c r="IYU54" s="762">
        <f t="shared" si="3374"/>
        <v>1.9894902474106798E+54</v>
      </c>
      <c r="IYW54" s="762">
        <f t="shared" si="3375"/>
        <v>2.0591224060700533E+54</v>
      </c>
      <c r="IYY54" s="762">
        <f t="shared" si="3376"/>
        <v>2.131191690282505E+54</v>
      </c>
      <c r="IZA54" s="762">
        <f t="shared" si="3377"/>
        <v>2.2057833994423924E+54</v>
      </c>
      <c r="IZC54" s="762">
        <f t="shared" si="3378"/>
        <v>2.2829858184228759E+54</v>
      </c>
      <c r="IZE54" s="762">
        <f t="shared" si="3379"/>
        <v>2.3628903220676765E+54</v>
      </c>
      <c r="IZG54" s="762">
        <f t="shared" si="3380"/>
        <v>2.4455914833400449E+54</v>
      </c>
      <c r="IZI54" s="762">
        <f t="shared" si="3381"/>
        <v>2.5311871852569462E+54</v>
      </c>
      <c r="IZK54" s="762">
        <f t="shared" si="3382"/>
        <v>2.6197787367409392E+54</v>
      </c>
      <c r="IZM54" s="762">
        <f t="shared" si="3383"/>
        <v>2.7114709925268718E+54</v>
      </c>
      <c r="IZO54" s="762">
        <f t="shared" si="3384"/>
        <v>2.8063724772653121E+54</v>
      </c>
      <c r="IZQ54" s="762">
        <f t="shared" si="3385"/>
        <v>2.9045955139695977E+54</v>
      </c>
      <c r="IZS54" s="762">
        <f t="shared" si="3386"/>
        <v>3.0062563569585335E+54</v>
      </c>
      <c r="IZU54" s="762">
        <f t="shared" si="3387"/>
        <v>3.1114753294520821E+54</v>
      </c>
      <c r="IZW54" s="762">
        <f t="shared" si="3388"/>
        <v>3.2203769659829047E+54</v>
      </c>
      <c r="IZY54" s="762">
        <f t="shared" si="3389"/>
        <v>3.3330901597923059E+54</v>
      </c>
      <c r="JAA54" s="762">
        <f t="shared" si="3390"/>
        <v>3.4497483153850366E+54</v>
      </c>
      <c r="JAC54" s="762">
        <f t="shared" si="3391"/>
        <v>3.5704895064235127E+54</v>
      </c>
      <c r="JAE54" s="762">
        <f t="shared" si="3392"/>
        <v>3.6954566391483353E+54</v>
      </c>
      <c r="JAG54" s="762">
        <f t="shared" si="3393"/>
        <v>3.8247976215185265E+54</v>
      </c>
      <c r="JAI54" s="762">
        <f t="shared" si="3394"/>
        <v>3.9586655382716744E+54</v>
      </c>
      <c r="JAK54" s="762">
        <f t="shared" si="3395"/>
        <v>4.0972188321111826E+54</v>
      </c>
      <c r="JAM54" s="762">
        <f t="shared" si="3396"/>
        <v>4.2406214912350736E+54</v>
      </c>
      <c r="JAO54" s="762">
        <f t="shared" si="3397"/>
        <v>4.3890432434283008E+54</v>
      </c>
      <c r="JAQ54" s="762">
        <f t="shared" si="3398"/>
        <v>4.5426597569482909E+54</v>
      </c>
      <c r="JAS54" s="762">
        <f t="shared" si="3399"/>
        <v>4.701652848441481E+54</v>
      </c>
      <c r="JAU54" s="762">
        <f t="shared" si="3400"/>
        <v>4.8662106981369325E+54</v>
      </c>
      <c r="JAW54" s="762">
        <f t="shared" si="3401"/>
        <v>5.0365280725717246E+54</v>
      </c>
      <c r="JAY54" s="762">
        <f t="shared" si="3402"/>
        <v>5.2128065551117348E+54</v>
      </c>
      <c r="JBA54" s="762">
        <f t="shared" si="3403"/>
        <v>5.3952547845406452E+54</v>
      </c>
      <c r="JBC54" s="762">
        <f t="shared" si="3404"/>
        <v>5.5840887019995671E+54</v>
      </c>
      <c r="JBE54" s="762">
        <f t="shared" si="3405"/>
        <v>5.7795318065695516E+54</v>
      </c>
      <c r="JBG54" s="762">
        <f t="shared" si="3406"/>
        <v>5.9818154197994856E+54</v>
      </c>
      <c r="JBI54" s="762">
        <f t="shared" si="3407"/>
        <v>6.1911789594924672E+54</v>
      </c>
      <c r="JBK54" s="762">
        <f t="shared" si="3408"/>
        <v>6.4078702230747025E+54</v>
      </c>
      <c r="JBM54" s="762">
        <f t="shared" si="3409"/>
        <v>6.6321456808823167E+54</v>
      </c>
      <c r="JBO54" s="762">
        <f t="shared" si="3410"/>
        <v>6.8642707797131968E+54</v>
      </c>
      <c r="JBQ54" s="762">
        <f t="shared" si="3411"/>
        <v>7.104520257003158E+54</v>
      </c>
      <c r="JBS54" s="762">
        <f t="shared" si="3412"/>
        <v>7.3531784659982677E+54</v>
      </c>
      <c r="JBU54" s="762">
        <f t="shared" si="3413"/>
        <v>7.6105397123082069E+54</v>
      </c>
      <c r="JBW54" s="762">
        <f t="shared" si="3414"/>
        <v>7.8769086022389934E+54</v>
      </c>
      <c r="JBY54" s="762">
        <f t="shared" si="3415"/>
        <v>8.1526004033173571E+54</v>
      </c>
      <c r="JCA54" s="762">
        <f t="shared" si="3416"/>
        <v>8.4379414174334634E+54</v>
      </c>
      <c r="JCC54" s="762">
        <f t="shared" si="3417"/>
        <v>8.7332693670436341E+54</v>
      </c>
      <c r="JCE54" s="762">
        <f t="shared" si="3418"/>
        <v>9.0389337948901604E+54</v>
      </c>
      <c r="JCG54" s="762">
        <f t="shared" si="3419"/>
        <v>9.3552964777113157E+54</v>
      </c>
      <c r="JCI54" s="762">
        <f t="shared" si="3420"/>
        <v>9.6827318544312113E+54</v>
      </c>
      <c r="JCK54" s="762">
        <f t="shared" si="3421"/>
        <v>1.0021627469336303E+55</v>
      </c>
      <c r="JCM54" s="762">
        <f t="shared" si="3422"/>
        <v>1.0372384430763072E+55</v>
      </c>
      <c r="JCO54" s="762">
        <f t="shared" si="3423"/>
        <v>1.0735417885839779E+55</v>
      </c>
      <c r="JCQ54" s="762">
        <f t="shared" si="3424"/>
        <v>1.111115751184417E+55</v>
      </c>
      <c r="JCS54" s="762">
        <f t="shared" si="3425"/>
        <v>1.1500048024758715E+55</v>
      </c>
      <c r="JCU54" s="762">
        <f t="shared" si="3426"/>
        <v>1.1902549705625268E+55</v>
      </c>
      <c r="JCW54" s="762">
        <f t="shared" si="3427"/>
        <v>1.231913894532215E+55</v>
      </c>
      <c r="JCY54" s="762">
        <f t="shared" si="3428"/>
        <v>1.2750308808408426E+55</v>
      </c>
      <c r="JDA54" s="762">
        <f t="shared" si="3429"/>
        <v>1.3196569616702721E+55</v>
      </c>
      <c r="JDC54" s="762">
        <f t="shared" si="3430"/>
        <v>1.3658449553287315E+55</v>
      </c>
      <c r="JDE54" s="762">
        <f t="shared" si="3431"/>
        <v>1.4136495287652369E+55</v>
      </c>
      <c r="JDG54" s="762">
        <f t="shared" si="3432"/>
        <v>1.4631272622720201E+55</v>
      </c>
      <c r="JDI54" s="762">
        <f t="shared" si="3433"/>
        <v>1.5143367164515408E+55</v>
      </c>
      <c r="JDK54" s="762">
        <f t="shared" si="3434"/>
        <v>1.5673385015273445E+55</v>
      </c>
      <c r="JDM54" s="762">
        <f t="shared" si="3435"/>
        <v>1.6221953490808014E+55</v>
      </c>
      <c r="JDO54" s="762">
        <f t="shared" si="3436"/>
        <v>1.6789721862986293E+55</v>
      </c>
      <c r="JDQ54" s="762">
        <f t="shared" si="3437"/>
        <v>1.7377362128190811E+55</v>
      </c>
      <c r="JDS54" s="762">
        <f t="shared" si="3438"/>
        <v>1.7985569802677489E+55</v>
      </c>
      <c r="JDU54" s="762">
        <f t="shared" si="3439"/>
        <v>1.8615064745771198E+55</v>
      </c>
      <c r="JDW54" s="762">
        <f t="shared" si="3440"/>
        <v>1.9266592011873187E+55</v>
      </c>
      <c r="JDY54" s="762">
        <f t="shared" si="3441"/>
        <v>1.9940922732288746E+55</v>
      </c>
      <c r="JEA54" s="762">
        <f t="shared" si="3442"/>
        <v>2.0638855027918851E+55</v>
      </c>
      <c r="JEC54" s="762">
        <f t="shared" si="3443"/>
        <v>2.1361214953896008E+55</v>
      </c>
      <c r="JEE54" s="762">
        <f t="shared" si="3444"/>
        <v>2.2108857477282366E+55</v>
      </c>
      <c r="JEG54" s="762">
        <f t="shared" si="3445"/>
        <v>2.2882667488987247E+55</v>
      </c>
      <c r="JEI54" s="762">
        <f t="shared" si="3446"/>
        <v>2.3683560851101798E+55</v>
      </c>
      <c r="JEK54" s="762">
        <f t="shared" si="3447"/>
        <v>2.451248548089036E+55</v>
      </c>
      <c r="JEM54" s="762">
        <f t="shared" si="3448"/>
        <v>2.537042247272152E+55</v>
      </c>
      <c r="JEO54" s="762">
        <f t="shared" si="3449"/>
        <v>2.6258387259266772E+55</v>
      </c>
      <c r="JEQ54" s="762">
        <f t="shared" si="3450"/>
        <v>2.7177430813341105E+55</v>
      </c>
      <c r="JES54" s="762">
        <f t="shared" si="3451"/>
        <v>2.8128640891808043E+55</v>
      </c>
      <c r="JEU54" s="762">
        <f t="shared" si="3452"/>
        <v>2.9113143323021321E+55</v>
      </c>
      <c r="JEW54" s="762">
        <f t="shared" si="3453"/>
        <v>3.0132103339327067E+55</v>
      </c>
      <c r="JEY54" s="762">
        <f t="shared" si="3454"/>
        <v>3.1186726956203511E+55</v>
      </c>
      <c r="JFA54" s="762">
        <f t="shared" si="3455"/>
        <v>3.2278262399670632E+55</v>
      </c>
      <c r="JFC54" s="762">
        <f t="shared" si="3456"/>
        <v>3.3408001583659099E+55</v>
      </c>
      <c r="JFE54" s="762">
        <f t="shared" si="3457"/>
        <v>3.4577281639087166E+55</v>
      </c>
      <c r="JFG54" s="762">
        <f t="shared" si="3458"/>
        <v>3.5787486496455212E+55</v>
      </c>
      <c r="JFI54" s="762">
        <f t="shared" si="3459"/>
        <v>3.7040048523831143E+55</v>
      </c>
      <c r="JFK54" s="762">
        <f t="shared" si="3460"/>
        <v>3.8336450222165232E+55</v>
      </c>
      <c r="JFM54" s="762">
        <f t="shared" si="3461"/>
        <v>3.9678225979941013E+55</v>
      </c>
      <c r="JFO54" s="762">
        <f t="shared" si="3462"/>
        <v>4.1066963889238945E+55</v>
      </c>
      <c r="JFQ54" s="762">
        <f t="shared" si="3463"/>
        <v>4.2504307625362305E+55</v>
      </c>
      <c r="JFS54" s="762">
        <f t="shared" si="3464"/>
        <v>4.3991958392249982E+55</v>
      </c>
      <c r="JFU54" s="762">
        <f t="shared" si="3465"/>
        <v>4.5531676935978728E+55</v>
      </c>
      <c r="JFW54" s="762">
        <f t="shared" si="3466"/>
        <v>4.7125285628737978E+55</v>
      </c>
      <c r="JFY54" s="762">
        <f t="shared" si="3467"/>
        <v>4.8774670625743805E+55</v>
      </c>
      <c r="JGA54" s="762">
        <f t="shared" si="3468"/>
        <v>5.0481784097644834E+55</v>
      </c>
      <c r="JGC54" s="762">
        <f t="shared" si="3469"/>
        <v>5.2248646541062402E+55</v>
      </c>
      <c r="JGE54" s="762">
        <f t="shared" si="3470"/>
        <v>5.4077349169999584E+55</v>
      </c>
      <c r="JGG54" s="762">
        <f t="shared" si="3471"/>
        <v>5.5970056390949562E+55</v>
      </c>
      <c r="JGI54" s="762">
        <f t="shared" si="3472"/>
        <v>5.7929008364632797E+55</v>
      </c>
      <c r="JGK54" s="762">
        <f t="shared" si="3473"/>
        <v>5.9956523657394938E+55</v>
      </c>
      <c r="JGM54" s="762">
        <f t="shared" si="3474"/>
        <v>6.205500198540376E+55</v>
      </c>
      <c r="JGO54" s="762">
        <f t="shared" si="3475"/>
        <v>6.4226927054892881E+55</v>
      </c>
      <c r="JGQ54" s="762">
        <f t="shared" si="3476"/>
        <v>6.6474869501814122E+55</v>
      </c>
      <c r="JGS54" s="762">
        <f t="shared" si="3477"/>
        <v>6.880148993437761E+55</v>
      </c>
      <c r="JGU54" s="762">
        <f t="shared" si="3478"/>
        <v>7.1209542082080824E+55</v>
      </c>
      <c r="JGW54" s="762">
        <f t="shared" si="3479"/>
        <v>7.3701876054953646E+55</v>
      </c>
      <c r="JGY54" s="762">
        <f t="shared" si="3480"/>
        <v>7.6281441716877019E+55</v>
      </c>
      <c r="JHA54" s="762">
        <f t="shared" si="3481"/>
        <v>7.8951292176967713E+55</v>
      </c>
      <c r="JHC54" s="762">
        <f t="shared" si="3482"/>
        <v>8.1714587403161576E+55</v>
      </c>
      <c r="JHE54" s="762">
        <f t="shared" si="3483"/>
        <v>8.4574597962272222E+55</v>
      </c>
      <c r="JHG54" s="762">
        <f t="shared" si="3484"/>
        <v>8.7534708890951744E+55</v>
      </c>
      <c r="JHI54" s="762">
        <f t="shared" si="3485"/>
        <v>9.0598423702135047E+55</v>
      </c>
      <c r="JHK54" s="762">
        <f t="shared" si="3486"/>
        <v>9.3769368531709763E+55</v>
      </c>
      <c r="JHM54" s="762">
        <f t="shared" si="3487"/>
        <v>9.7051296430319602E+55</v>
      </c>
      <c r="JHO54" s="762">
        <f t="shared" si="3488"/>
        <v>1.0044809180538079E+56</v>
      </c>
      <c r="JHQ54" s="762">
        <f t="shared" si="3489"/>
        <v>1.0396377501856911E+56</v>
      </c>
      <c r="JHS54" s="762">
        <f t="shared" si="3490"/>
        <v>1.0760250714421902E+56</v>
      </c>
      <c r="JHU54" s="762">
        <f t="shared" si="3491"/>
        <v>1.1136859489426669E+56</v>
      </c>
      <c r="JHW54" s="762">
        <f t="shared" si="3492"/>
        <v>1.15266495715566E+56</v>
      </c>
      <c r="JHY54" s="762">
        <f t="shared" si="3493"/>
        <v>1.193008230656108E+56</v>
      </c>
      <c r="JIA54" s="762">
        <f t="shared" si="3494"/>
        <v>1.2347635187290718E+56</v>
      </c>
      <c r="JIC54" s="762">
        <f t="shared" si="3495"/>
        <v>1.2779802418845891E+56</v>
      </c>
      <c r="JIE54" s="762">
        <f t="shared" si="3496"/>
        <v>1.3227095503505496E+56</v>
      </c>
      <c r="JIG54" s="762">
        <f t="shared" si="3497"/>
        <v>1.3690043846128188E+56</v>
      </c>
      <c r="JII54" s="762">
        <f t="shared" si="3498"/>
        <v>1.4169195380742673E+56</v>
      </c>
      <c r="JIK54" s="762">
        <f t="shared" si="3499"/>
        <v>1.4665117219068666E+56</v>
      </c>
      <c r="JIM54" s="762">
        <f t="shared" si="3500"/>
        <v>1.5178396321736068E+56</v>
      </c>
      <c r="JIO54" s="762">
        <f t="shared" si="3501"/>
        <v>1.5709640192996829E+56</v>
      </c>
      <c r="JIQ54" s="762">
        <f t="shared" si="3502"/>
        <v>1.6259477599751717E+56</v>
      </c>
      <c r="JIS54" s="762">
        <f t="shared" si="3503"/>
        <v>1.6828559315743025E+56</v>
      </c>
      <c r="JIU54" s="762">
        <f t="shared" si="3504"/>
        <v>1.7417558891794029E+56</v>
      </c>
      <c r="JIW54" s="762">
        <f t="shared" si="3505"/>
        <v>1.8027173453006818E+56</v>
      </c>
      <c r="JIY54" s="762">
        <f t="shared" si="3506"/>
        <v>1.8658124523862055E+56</v>
      </c>
      <c r="JJA54" s="762">
        <f t="shared" si="3507"/>
        <v>1.9311158882197226E+56</v>
      </c>
      <c r="JJC54" s="762">
        <f t="shared" si="3508"/>
        <v>1.9987049443074127E+56</v>
      </c>
      <c r="JJE54" s="762">
        <f t="shared" si="3509"/>
        <v>2.0686596173581718E+56</v>
      </c>
      <c r="JJG54" s="762">
        <f t="shared" si="3510"/>
        <v>2.1410627039657079E+56</v>
      </c>
      <c r="JJI54" s="762">
        <f t="shared" si="3511"/>
        <v>2.2159998986045075E+56</v>
      </c>
      <c r="JJK54" s="762">
        <f t="shared" si="3512"/>
        <v>2.2935598950556649E+56</v>
      </c>
      <c r="JJM54" s="762">
        <f t="shared" si="3513"/>
        <v>2.3738344913826128E+56</v>
      </c>
      <c r="JJO54" s="762">
        <f t="shared" si="3514"/>
        <v>2.456918698581004E+56</v>
      </c>
      <c r="JJQ54" s="762">
        <f t="shared" si="3515"/>
        <v>2.5429108530313389E+56</v>
      </c>
      <c r="JJS54" s="762">
        <f t="shared" si="3516"/>
        <v>2.6319127328874356E+56</v>
      </c>
      <c r="JJU54" s="762">
        <f t="shared" si="3517"/>
        <v>2.7240296785384955E+56</v>
      </c>
      <c r="JJW54" s="762">
        <f t="shared" si="3518"/>
        <v>2.8193707172873426E+56</v>
      </c>
      <c r="JJY54" s="762">
        <f t="shared" si="3519"/>
        <v>2.9180486923923995E+56</v>
      </c>
      <c r="JKA54" s="762">
        <f t="shared" si="3520"/>
        <v>3.0201803966261333E+56</v>
      </c>
      <c r="JKC54" s="762">
        <f t="shared" si="3521"/>
        <v>3.1258867105080477E+56</v>
      </c>
      <c r="JKE54" s="762">
        <f t="shared" si="3522"/>
        <v>3.2352927453758292E+56</v>
      </c>
      <c r="JKG54" s="762">
        <f t="shared" si="3523"/>
        <v>3.348527991463983E+56</v>
      </c>
      <c r="JKI54" s="762">
        <f t="shared" si="3524"/>
        <v>3.4657264711652222E+56</v>
      </c>
      <c r="JKK54" s="762">
        <f t="shared" si="3525"/>
        <v>3.5870268976560048E+56</v>
      </c>
      <c r="JKM54" s="762">
        <f t="shared" si="3526"/>
        <v>3.7125728390739646E+56</v>
      </c>
      <c r="JKO54" s="762">
        <f t="shared" si="3527"/>
        <v>3.8425128884415531E+56</v>
      </c>
      <c r="JKQ54" s="762">
        <f t="shared" si="3528"/>
        <v>3.9770008395370071E+56</v>
      </c>
      <c r="JKS54" s="762">
        <f t="shared" si="3529"/>
        <v>4.1161958689208019E+56</v>
      </c>
      <c r="JKU54" s="762">
        <f t="shared" si="3530"/>
        <v>4.2602627243330297E+56</v>
      </c>
      <c r="JKW54" s="762">
        <f t="shared" si="3531"/>
        <v>4.4093719196846856E+56</v>
      </c>
      <c r="JKY54" s="762">
        <f t="shared" si="3532"/>
        <v>4.5636999368736489E+56</v>
      </c>
      <c r="JLA54" s="762">
        <f t="shared" si="3533"/>
        <v>4.7234294346642259E+56</v>
      </c>
      <c r="JLC54" s="762">
        <f t="shared" si="3534"/>
        <v>4.8887494648774734E+56</v>
      </c>
      <c r="JLE54" s="762">
        <f t="shared" si="3535"/>
        <v>5.0598556961481847E+56</v>
      </c>
      <c r="JLG54" s="762">
        <f t="shared" si="3536"/>
        <v>5.2369506455133704E+56</v>
      </c>
      <c r="JLI54" s="762">
        <f t="shared" si="3537"/>
        <v>5.4202439181063381E+56</v>
      </c>
      <c r="JLK54" s="762">
        <f t="shared" si="3538"/>
        <v>5.6099524552400594E+56</v>
      </c>
      <c r="JLM54" s="762">
        <f t="shared" si="3539"/>
        <v>5.8063007911734607E+56</v>
      </c>
      <c r="JLO54" s="762">
        <f t="shared" si="3540"/>
        <v>6.0095213188645311E+56</v>
      </c>
      <c r="JLQ54" s="762">
        <f t="shared" si="3541"/>
        <v>6.2198545650247896E+56</v>
      </c>
      <c r="JLS54" s="762">
        <f t="shared" si="3542"/>
        <v>6.437549474800657E+56</v>
      </c>
      <c r="JLU54" s="762">
        <f t="shared" si="3543"/>
        <v>6.6628637064186799E+56</v>
      </c>
      <c r="JLW54" s="762">
        <f t="shared" si="3544"/>
        <v>6.8960639361433329E+56</v>
      </c>
      <c r="JLY54" s="762">
        <f t="shared" si="3545"/>
        <v>7.1374261739083488E+56</v>
      </c>
      <c r="JMA54" s="762">
        <f t="shared" si="3546"/>
        <v>7.3872360899951402E+56</v>
      </c>
      <c r="JMC54" s="762">
        <f t="shared" si="3547"/>
        <v>7.6457893531449695E+56</v>
      </c>
      <c r="JME54" s="762">
        <f t="shared" si="3548"/>
        <v>7.9133919805050423E+56</v>
      </c>
      <c r="JMG54" s="762">
        <f t="shared" si="3549"/>
        <v>8.190360699822719E+56</v>
      </c>
      <c r="JMI54" s="762">
        <f t="shared" si="3550"/>
        <v>8.4770233243165132E+56</v>
      </c>
      <c r="JMK54" s="762">
        <f t="shared" si="3551"/>
        <v>8.7737191406675907E+56</v>
      </c>
      <c r="JMM54" s="762">
        <f t="shared" si="3552"/>
        <v>9.0807993105909558E+56</v>
      </c>
      <c r="JMO54" s="762">
        <f t="shared" si="3553"/>
        <v>9.3986272864616388E+56</v>
      </c>
      <c r="JMQ54" s="762">
        <f t="shared" si="3554"/>
        <v>9.7275792414877956E+56</v>
      </c>
      <c r="JMS54" s="762">
        <f t="shared" si="3555"/>
        <v>1.0068044514939867E+57</v>
      </c>
      <c r="JMU54" s="762">
        <f t="shared" si="3556"/>
        <v>1.0420426072962762E+57</v>
      </c>
      <c r="JMW54" s="762">
        <f t="shared" si="3557"/>
        <v>1.0785140985516458E+57</v>
      </c>
      <c r="JMY54" s="762">
        <f t="shared" si="3558"/>
        <v>1.1162620920009534E+57</v>
      </c>
      <c r="JNA54" s="762">
        <f t="shared" si="3559"/>
        <v>1.1553312652209866E+57</v>
      </c>
      <c r="JNC54" s="762">
        <f t="shared" si="3560"/>
        <v>1.195767859503721E+57</v>
      </c>
      <c r="JNE54" s="762">
        <f t="shared" si="3561"/>
        <v>1.2376197345863512E+57</v>
      </c>
      <c r="JNG54" s="762">
        <f t="shared" si="3562"/>
        <v>1.2809364252968734E+57</v>
      </c>
      <c r="JNI54" s="762">
        <f t="shared" si="3563"/>
        <v>1.3257692001822639E+57</v>
      </c>
      <c r="JNK54" s="762">
        <f t="shared" si="3564"/>
        <v>1.372171122188643E+57</v>
      </c>
      <c r="JNM54" s="762">
        <f t="shared" si="3565"/>
        <v>1.4201971114652455E+57</v>
      </c>
      <c r="JNO54" s="762">
        <f t="shared" si="3566"/>
        <v>1.469904010366529E+57</v>
      </c>
      <c r="JNQ54" s="762">
        <f t="shared" si="3567"/>
        <v>1.5213506507293574E+57</v>
      </c>
      <c r="JNS54" s="762">
        <f t="shared" si="3568"/>
        <v>1.5745979235048848E+57</v>
      </c>
      <c r="JNU54" s="762">
        <f t="shared" si="3569"/>
        <v>1.6297088508275558E+57</v>
      </c>
      <c r="JNW54" s="762">
        <f t="shared" si="3570"/>
        <v>1.6867486606065202E+57</v>
      </c>
      <c r="JNY54" s="762">
        <f t="shared" si="3571"/>
        <v>1.7457848637277482E+57</v>
      </c>
      <c r="JOA54" s="762">
        <f t="shared" si="3572"/>
        <v>1.8068873339582194E+57</v>
      </c>
      <c r="JOC54" s="762">
        <f t="shared" si="3573"/>
        <v>1.8701283906467569E+57</v>
      </c>
      <c r="JOE54" s="762">
        <f t="shared" si="3574"/>
        <v>1.935582884319393E+57</v>
      </c>
      <c r="JOG54" s="762">
        <f t="shared" si="3575"/>
        <v>2.0033282852705716E+57</v>
      </c>
      <c r="JOI54" s="762">
        <f t="shared" si="3576"/>
        <v>2.0734447752550415E+57</v>
      </c>
      <c r="JOK54" s="762">
        <f t="shared" si="3577"/>
        <v>2.1460153423889679E+57</v>
      </c>
      <c r="JOM54" s="762">
        <f t="shared" si="3578"/>
        <v>2.2211258793725818E+57</v>
      </c>
      <c r="JOO54" s="762">
        <f t="shared" si="3579"/>
        <v>2.2988652851506219E+57</v>
      </c>
      <c r="JOQ54" s="762">
        <f t="shared" si="3580"/>
        <v>2.3793255701308935E+57</v>
      </c>
      <c r="JOS54" s="762">
        <f t="shared" si="3581"/>
        <v>2.4626019650854745E+57</v>
      </c>
      <c r="JOU54" s="762">
        <f t="shared" si="3582"/>
        <v>2.5487930338634661E+57</v>
      </c>
      <c r="JOW54" s="762">
        <f t="shared" si="3583"/>
        <v>2.6380007900486871E+57</v>
      </c>
      <c r="JOY54" s="762">
        <f t="shared" si="3584"/>
        <v>2.7303308177003909E+57</v>
      </c>
      <c r="JPA54" s="762">
        <f t="shared" si="3585"/>
        <v>2.8258923963199043E+57</v>
      </c>
      <c r="JPC54" s="762">
        <f t="shared" si="3586"/>
        <v>2.9247986301911008E+57</v>
      </c>
      <c r="JPE54" s="762">
        <f t="shared" si="3587"/>
        <v>3.0271665822477891E+57</v>
      </c>
      <c r="JPG54" s="762">
        <f t="shared" si="3588"/>
        <v>3.1331174126264615E+57</v>
      </c>
      <c r="JPI54" s="762">
        <f t="shared" si="3589"/>
        <v>3.2427765220683877E+57</v>
      </c>
      <c r="JPK54" s="762">
        <f t="shared" si="3590"/>
        <v>3.356273700340781E+57</v>
      </c>
      <c r="JPM54" s="762">
        <f t="shared" si="3591"/>
        <v>3.473743279852708E+57</v>
      </c>
      <c r="JPO54" s="762">
        <f t="shared" si="3592"/>
        <v>3.5953242946475524E+57</v>
      </c>
      <c r="JPQ54" s="762">
        <f t="shared" si="3593"/>
        <v>3.7211606449602165E+57</v>
      </c>
      <c r="JPS54" s="762">
        <f t="shared" si="3594"/>
        <v>3.8514012675338235E+57</v>
      </c>
      <c r="JPU54" s="762">
        <f t="shared" si="3595"/>
        <v>3.9862003118975067E+57</v>
      </c>
      <c r="JPW54" s="762">
        <f t="shared" si="3596"/>
        <v>4.1257173228139191E+57</v>
      </c>
      <c r="JPY54" s="762">
        <f t="shared" si="3597"/>
        <v>4.2701174291124061E+57</v>
      </c>
      <c r="JQA54" s="762">
        <f t="shared" si="3598"/>
        <v>4.4195715391313401E+57</v>
      </c>
      <c r="JQC54" s="762">
        <f t="shared" si="3599"/>
        <v>4.5742565430009366E+57</v>
      </c>
      <c r="JQE54" s="762">
        <f t="shared" si="3600"/>
        <v>4.7343555220059687E+57</v>
      </c>
      <c r="JQG54" s="762">
        <f t="shared" si="3601"/>
        <v>4.9000579652761771E+57</v>
      </c>
      <c r="JQI54" s="762">
        <f t="shared" si="3602"/>
        <v>5.071559994060843E+57</v>
      </c>
      <c r="JQK54" s="762">
        <f t="shared" si="3603"/>
        <v>5.2490645938529721E+57</v>
      </c>
      <c r="JQM54" s="762">
        <f t="shared" si="3604"/>
        <v>5.4327818546378258E+57</v>
      </c>
      <c r="JQO54" s="762">
        <f t="shared" si="3605"/>
        <v>5.6229292195501495E+57</v>
      </c>
      <c r="JQQ54" s="762">
        <f t="shared" si="3606"/>
        <v>5.8197317422344043E+57</v>
      </c>
      <c r="JQS54" s="762">
        <f t="shared" si="3607"/>
        <v>6.023422353212608E+57</v>
      </c>
      <c r="JQU54" s="762">
        <f t="shared" si="3608"/>
        <v>6.2342421355750487E+57</v>
      </c>
      <c r="JQW54" s="762">
        <f t="shared" si="3609"/>
        <v>6.4524406103201746E+57</v>
      </c>
      <c r="JQY54" s="762">
        <f t="shared" si="3610"/>
        <v>6.6782760316813803E+57</v>
      </c>
      <c r="JRA54" s="762">
        <f t="shared" si="3611"/>
        <v>6.9120156927902275E+57</v>
      </c>
      <c r="JRC54" s="762">
        <f t="shared" si="3612"/>
        <v>7.1539362420378855E+57</v>
      </c>
      <c r="JRE54" s="762">
        <f t="shared" si="3613"/>
        <v>7.4043240105092108E+57</v>
      </c>
      <c r="JRG54" s="762">
        <f t="shared" si="3614"/>
        <v>7.6634753508770324E+57</v>
      </c>
      <c r="JRI54" s="762">
        <f t="shared" si="3615"/>
        <v>7.9316969881577281E+57</v>
      </c>
      <c r="JRK54" s="762">
        <f t="shared" si="3616"/>
        <v>8.2093063827432486E+57</v>
      </c>
      <c r="JRM54" s="762">
        <f t="shared" si="3617"/>
        <v>8.4966321061392612E+57</v>
      </c>
      <c r="JRO54" s="762">
        <f t="shared" si="3618"/>
        <v>8.7940142298541345E+57</v>
      </c>
      <c r="JRQ54" s="762">
        <f t="shared" si="3619"/>
        <v>9.1018047278990281E+57</v>
      </c>
      <c r="JRS54" s="762">
        <f t="shared" si="3620"/>
        <v>9.4203678933754931E+57</v>
      </c>
      <c r="JRU54" s="762">
        <f t="shared" si="3621"/>
        <v>9.7500807696436353E+57</v>
      </c>
      <c r="JRW54" s="762">
        <f t="shared" si="3622"/>
        <v>1.0091333596581162E+58</v>
      </c>
      <c r="JRY54" s="762">
        <f t="shared" si="3623"/>
        <v>1.0444530272461501E+58</v>
      </c>
      <c r="JSA54" s="762">
        <f t="shared" si="3624"/>
        <v>1.0810088831997653E+58</v>
      </c>
      <c r="JSC54" s="762">
        <f t="shared" si="3625"/>
        <v>1.118844194111757E+58</v>
      </c>
      <c r="JSE54" s="762">
        <f t="shared" si="3626"/>
        <v>1.1580037409056684E+58</v>
      </c>
      <c r="JSG54" s="762">
        <f t="shared" si="3627"/>
        <v>1.1985338718373667E+58</v>
      </c>
      <c r="JSI54" s="762">
        <f t="shared" si="3628"/>
        <v>1.2404825573516745E+58</v>
      </c>
      <c r="JSK54" s="762">
        <f t="shared" si="3629"/>
        <v>1.283899446858983E+58</v>
      </c>
      <c r="JSM54" s="762">
        <f t="shared" si="3630"/>
        <v>1.3288359274990473E+58</v>
      </c>
      <c r="JSO54" s="762">
        <f t="shared" si="3631"/>
        <v>1.3753451849615138E+58</v>
      </c>
      <c r="JSQ54" s="762">
        <f t="shared" si="3632"/>
        <v>1.4234822664351666E+58</v>
      </c>
      <c r="JSS54" s="762">
        <f t="shared" si="3633"/>
        <v>1.4733041457603973E+58</v>
      </c>
      <c r="JSU54" s="762">
        <f t="shared" si="3634"/>
        <v>1.524869790862011E+58</v>
      </c>
      <c r="JSW54" s="762">
        <f t="shared" si="3635"/>
        <v>1.5782402335421812E+58</v>
      </c>
      <c r="JSY54" s="762">
        <f t="shared" si="3636"/>
        <v>1.6334786417161574E+58</v>
      </c>
      <c r="JTA54" s="762">
        <f t="shared" si="3637"/>
        <v>1.6906503941762227E+58</v>
      </c>
      <c r="JTC54" s="762">
        <f t="shared" si="3638"/>
        <v>1.7498231579723904E+58</v>
      </c>
      <c r="JTE54" s="762">
        <f t="shared" si="3639"/>
        <v>1.811066968501424E+58</v>
      </c>
      <c r="JTG54" s="762">
        <f t="shared" si="3640"/>
        <v>1.8744543123989738E+58</v>
      </c>
      <c r="JTI54" s="762">
        <f t="shared" si="3641"/>
        <v>1.9400602133329377E+58</v>
      </c>
      <c r="JTK54" s="762">
        <f t="shared" si="3642"/>
        <v>2.0079623207995904E+58</v>
      </c>
      <c r="JTM54" s="762">
        <f t="shared" si="3643"/>
        <v>2.078241002027576E+58</v>
      </c>
      <c r="JTO54" s="762">
        <f t="shared" si="3644"/>
        <v>2.150979437098541E+58</v>
      </c>
      <c r="JTQ54" s="762">
        <f t="shared" si="3645"/>
        <v>2.2262637173969897E+58</v>
      </c>
      <c r="JTS54" s="762">
        <f t="shared" si="3646"/>
        <v>2.3041829475058842E+58</v>
      </c>
      <c r="JTU54" s="762">
        <f t="shared" si="3647"/>
        <v>2.3848293506685899E+58</v>
      </c>
      <c r="JTW54" s="762">
        <f t="shared" si="3648"/>
        <v>2.4682983779419904E+58</v>
      </c>
      <c r="JTY54" s="762">
        <f t="shared" si="3649"/>
        <v>2.55468882116996E+58</v>
      </c>
      <c r="JUA54" s="762">
        <f t="shared" si="3650"/>
        <v>2.6441029299109085E+58</v>
      </c>
      <c r="JUC54" s="762">
        <f t="shared" si="3651"/>
        <v>2.73664653245779E+58</v>
      </c>
      <c r="JUE54" s="762">
        <f t="shared" si="3652"/>
        <v>2.8324291610938123E+58</v>
      </c>
      <c r="JUG54" s="762">
        <f t="shared" si="3653"/>
        <v>2.9315641817320954E+58</v>
      </c>
      <c r="JUI54" s="762">
        <f t="shared" si="3654"/>
        <v>3.0341689280927188E+58</v>
      </c>
      <c r="JUK54" s="762">
        <f t="shared" si="3655"/>
        <v>3.1403648405759637E+58</v>
      </c>
      <c r="JUM54" s="762">
        <f t="shared" si="3656"/>
        <v>3.2502776099961219E+58</v>
      </c>
      <c r="JUO54" s="762">
        <f t="shared" si="3657"/>
        <v>3.3640373263459861E+58</v>
      </c>
      <c r="JUQ54" s="762">
        <f t="shared" si="3658"/>
        <v>3.4817786327680952E+58</v>
      </c>
      <c r="JUS54" s="762">
        <f t="shared" si="3659"/>
        <v>3.6036408849149781E+58</v>
      </c>
      <c r="JUU54" s="762">
        <f t="shared" si="3660"/>
        <v>3.7297683158870018E+58</v>
      </c>
      <c r="JUW54" s="762">
        <f t="shared" si="3661"/>
        <v>3.8603102069430465E+58</v>
      </c>
      <c r="JUY54" s="762">
        <f t="shared" si="3662"/>
        <v>3.9954210641860528E+58</v>
      </c>
      <c r="JVA54" s="762">
        <f t="shared" si="3663"/>
        <v>4.1352608014325644E+58</v>
      </c>
      <c r="JVC54" s="762">
        <f t="shared" si="3664"/>
        <v>4.2799949294827037E+58</v>
      </c>
      <c r="JVE54" s="762">
        <f t="shared" si="3665"/>
        <v>4.4297947520145979E+58</v>
      </c>
      <c r="JVG54" s="762">
        <f t="shared" si="3666"/>
        <v>4.5848375683351082E+58</v>
      </c>
      <c r="JVI54" s="762">
        <f t="shared" si="3667"/>
        <v>4.7453068832268365E+58</v>
      </c>
      <c r="JVK54" s="762">
        <f t="shared" si="3668"/>
        <v>4.9113926241397754E+58</v>
      </c>
      <c r="JVM54" s="762">
        <f t="shared" si="3669"/>
        <v>5.0832913659846671E+58</v>
      </c>
      <c r="JVO54" s="762">
        <f t="shared" si="3670"/>
        <v>5.2612065637941303E+58</v>
      </c>
      <c r="JVQ54" s="762">
        <f t="shared" si="3671"/>
        <v>5.4453487935269247E+58</v>
      </c>
      <c r="JVS54" s="762">
        <f t="shared" si="3672"/>
        <v>5.6359360013003671E+58</v>
      </c>
      <c r="JVU54" s="762">
        <f t="shared" si="3673"/>
        <v>5.8331937613458795E+58</v>
      </c>
      <c r="JVW54" s="762">
        <f t="shared" si="3674"/>
        <v>6.0373555429929851E+58</v>
      </c>
      <c r="JVY54" s="762">
        <f t="shared" si="3675"/>
        <v>6.2486629869977391E+58</v>
      </c>
      <c r="JWA54" s="762">
        <f t="shared" si="3676"/>
        <v>6.467366191542659E+58</v>
      </c>
      <c r="JWC54" s="762">
        <f t="shared" si="3677"/>
        <v>6.6937240082466517E+58</v>
      </c>
      <c r="JWE54" s="762">
        <f t="shared" si="3678"/>
        <v>6.9280043485352842E+58</v>
      </c>
      <c r="JWG54" s="762">
        <f t="shared" si="3679"/>
        <v>7.1704845007340185E+58</v>
      </c>
      <c r="JWI54" s="762">
        <f t="shared" si="3680"/>
        <v>7.4214514582597092E+58</v>
      </c>
      <c r="JWK54" s="762">
        <f t="shared" si="3681"/>
        <v>7.6812022592987986E+58</v>
      </c>
      <c r="JWM54" s="762">
        <f t="shared" si="3682"/>
        <v>7.9500443383742562E+58</v>
      </c>
      <c r="JWO54" s="762">
        <f t="shared" si="3683"/>
        <v>8.2282958902173548E+58</v>
      </c>
      <c r="JWQ54" s="762">
        <f t="shared" si="3684"/>
        <v>8.5162862463749611E+58</v>
      </c>
      <c r="JWS54" s="762">
        <f t="shared" si="3685"/>
        <v>8.8143562649980839E+58</v>
      </c>
      <c r="JWU54" s="762">
        <f t="shared" si="3686"/>
        <v>9.1228587342730161E+58</v>
      </c>
      <c r="JWW54" s="762">
        <f t="shared" si="3687"/>
        <v>9.4421587899725705E+58</v>
      </c>
      <c r="JWY54" s="762">
        <f t="shared" si="3688"/>
        <v>9.7726343476216095E+58</v>
      </c>
      <c r="JXA54" s="762">
        <f t="shared" si="3689"/>
        <v>1.0114676549788365E+59</v>
      </c>
      <c r="JXC54" s="762">
        <f t="shared" si="3690"/>
        <v>1.0468690229030957E+59</v>
      </c>
      <c r="JXE54" s="762">
        <f t="shared" si="3691"/>
        <v>1.083509438704704E+59</v>
      </c>
      <c r="JXG54" s="762">
        <f t="shared" si="3692"/>
        <v>1.1214322690593685E+59</v>
      </c>
      <c r="JXI54" s="762">
        <f t="shared" si="3693"/>
        <v>1.1606823984764464E+59</v>
      </c>
      <c r="JXK54" s="762">
        <f t="shared" si="3694"/>
        <v>1.2013062824231218E+59</v>
      </c>
      <c r="JXM54" s="762">
        <f t="shared" si="3695"/>
        <v>1.2433520023079309E+59</v>
      </c>
      <c r="JXO54" s="762">
        <f t="shared" si="3696"/>
        <v>1.2868693223887084E+59</v>
      </c>
      <c r="JXQ54" s="762">
        <f t="shared" si="3697"/>
        <v>1.331909748672313E+59</v>
      </c>
      <c r="JXS54" s="762">
        <f t="shared" si="3698"/>
        <v>1.3785265898758438E+59</v>
      </c>
      <c r="JXU54" s="762">
        <f t="shared" si="3699"/>
        <v>1.4267750205214984E+59</v>
      </c>
      <c r="JXW54" s="762">
        <f t="shared" si="3700"/>
        <v>1.4767121462397506E+59</v>
      </c>
      <c r="JXY54" s="762">
        <f t="shared" si="3701"/>
        <v>1.5283970713581417E+59</v>
      </c>
      <c r="JYA54" s="762">
        <f t="shared" si="3702"/>
        <v>1.5818909688556765E+59</v>
      </c>
      <c r="JYC54" s="762">
        <f t="shared" si="3703"/>
        <v>1.6372571527656251E+59</v>
      </c>
      <c r="JYE54" s="762">
        <f t="shared" si="3704"/>
        <v>1.6945611531124218E+59</v>
      </c>
      <c r="JYG54" s="762">
        <f t="shared" si="3705"/>
        <v>1.7538707934713563E+59</v>
      </c>
      <c r="JYI54" s="762">
        <f t="shared" si="3706"/>
        <v>1.8152562712428536E+59</v>
      </c>
      <c r="JYK54" s="762">
        <f t="shared" si="3707"/>
        <v>1.8787902407363533E+59</v>
      </c>
      <c r="JYM54" s="762">
        <f t="shared" si="3708"/>
        <v>1.9445478991621257E+59</v>
      </c>
      <c r="JYO54" s="762">
        <f t="shared" si="3709"/>
        <v>2.0126070756328001E+59</v>
      </c>
      <c r="JYQ54" s="762">
        <f t="shared" si="3710"/>
        <v>2.083048323279948E+59</v>
      </c>
      <c r="JYS54" s="762">
        <f t="shared" si="3711"/>
        <v>2.1559550145947461E+59</v>
      </c>
      <c r="JYU54" s="762">
        <f t="shared" si="3712"/>
        <v>2.231413440105562E+59</v>
      </c>
      <c r="JYW54" s="762">
        <f t="shared" si="3713"/>
        <v>2.3095129105092566E+59</v>
      </c>
      <c r="JYY54" s="762">
        <f t="shared" si="3714"/>
        <v>2.3903458623770803E+59</v>
      </c>
      <c r="JZA54" s="762">
        <f t="shared" si="3715"/>
        <v>2.474007967560278E+59</v>
      </c>
      <c r="JZC54" s="762">
        <f t="shared" si="3716"/>
        <v>2.5605982464248875E+59</v>
      </c>
      <c r="JZE54" s="762">
        <f t="shared" si="3717"/>
        <v>2.6502191850497582E+59</v>
      </c>
      <c r="JZG54" s="762">
        <f t="shared" si="3718"/>
        <v>2.7429768565264997E+59</v>
      </c>
      <c r="JZI54" s="762">
        <f t="shared" si="3719"/>
        <v>2.838981046504927E+59</v>
      </c>
      <c r="JZK54" s="762">
        <f t="shared" si="3720"/>
        <v>2.9383453831325992E+59</v>
      </c>
      <c r="JZM54" s="762">
        <f t="shared" si="3721"/>
        <v>3.0411874715422401E+59</v>
      </c>
      <c r="JZO54" s="762">
        <f t="shared" si="3722"/>
        <v>3.1476290330462181E+59</v>
      </c>
      <c r="JZQ54" s="762">
        <f t="shared" si="3723"/>
        <v>3.2577960492028354E+59</v>
      </c>
      <c r="JZS54" s="762">
        <f t="shared" si="3724"/>
        <v>3.3718189109249342E+59</v>
      </c>
      <c r="JZU54" s="762">
        <f t="shared" si="3725"/>
        <v>3.4898325728073068E+59</v>
      </c>
      <c r="JZW54" s="762">
        <f t="shared" si="3726"/>
        <v>3.6119767128555622E+59</v>
      </c>
      <c r="JZY54" s="762">
        <f t="shared" si="3727"/>
        <v>3.7383958978055064E+59</v>
      </c>
      <c r="KAA54" s="762">
        <f t="shared" si="3728"/>
        <v>3.8692397542286987E+59</v>
      </c>
      <c r="KAC54" s="762">
        <f t="shared" si="3729"/>
        <v>4.0046631456267029E+59</v>
      </c>
      <c r="KAE54" s="762">
        <f t="shared" si="3730"/>
        <v>4.1448263557236375E+59</v>
      </c>
      <c r="KAG54" s="762">
        <f t="shared" si="3731"/>
        <v>4.2898952781739642E+59</v>
      </c>
      <c r="KAI54" s="762">
        <f t="shared" si="3732"/>
        <v>4.4400416129100522E+59</v>
      </c>
      <c r="KAK54" s="762">
        <f t="shared" si="3733"/>
        <v>4.5954430693619041E+59</v>
      </c>
      <c r="KAM54" s="762">
        <f t="shared" si="3734"/>
        <v>4.7562835767895699E+59</v>
      </c>
      <c r="KAO54" s="762">
        <f t="shared" si="3735"/>
        <v>4.9227535019772049E+59</v>
      </c>
      <c r="KAQ54" s="762">
        <f t="shared" si="3736"/>
        <v>5.0950498745464065E+59</v>
      </c>
      <c r="KAS54" s="762">
        <f t="shared" si="3737"/>
        <v>5.2733766201555303E+59</v>
      </c>
      <c r="KAU54" s="762">
        <f t="shared" si="3738"/>
        <v>5.4579448018609734E+59</v>
      </c>
      <c r="KAW54" s="762">
        <f t="shared" si="3739"/>
        <v>5.6489728699261073E+59</v>
      </c>
      <c r="KAY54" s="762">
        <f t="shared" si="3740"/>
        <v>5.8466869203735208E+59</v>
      </c>
      <c r="KBA54" s="762">
        <f t="shared" si="3741"/>
        <v>6.0513209625865937E+59</v>
      </c>
      <c r="KBC54" s="762">
        <f t="shared" si="3742"/>
        <v>6.2631171962771238E+59</v>
      </c>
      <c r="KBE54" s="762">
        <f t="shared" si="3743"/>
        <v>6.4823262981468226E+59</v>
      </c>
      <c r="KBG54" s="762">
        <f t="shared" si="3744"/>
        <v>6.7092077185819609E+59</v>
      </c>
      <c r="KBI54" s="762">
        <f t="shared" si="3745"/>
        <v>6.9440299887323294E+59</v>
      </c>
      <c r="KBK54" s="762">
        <f t="shared" si="3746"/>
        <v>7.1870710383379605E+59</v>
      </c>
      <c r="KBM54" s="762">
        <f t="shared" si="3747"/>
        <v>7.4386185246797883E+59</v>
      </c>
      <c r="KBO54" s="762">
        <f t="shared" si="3748"/>
        <v>7.6989701730435801E+59</v>
      </c>
      <c r="KBQ54" s="762">
        <f t="shared" si="3749"/>
        <v>7.9684341291001044E+59</v>
      </c>
      <c r="KBS54" s="762">
        <f t="shared" si="3750"/>
        <v>8.2473293236186079E+59</v>
      </c>
      <c r="KBU54" s="762">
        <f t="shared" si="3751"/>
        <v>8.5359858499452591E+59</v>
      </c>
      <c r="KBW54" s="762">
        <f t="shared" si="3752"/>
        <v>8.8347453546933428E+59</v>
      </c>
      <c r="KBY54" s="762">
        <f t="shared" si="3753"/>
        <v>9.1439614421076092E+59</v>
      </c>
      <c r="KCA54" s="762">
        <f t="shared" si="3754"/>
        <v>9.4640000925813751E+59</v>
      </c>
      <c r="KCC54" s="762">
        <f t="shared" si="3755"/>
        <v>9.7952400958217216E+59</v>
      </c>
      <c r="KCE54" s="762">
        <f t="shared" si="3756"/>
        <v>1.013807349917548E+60</v>
      </c>
      <c r="KCG54" s="762">
        <f t="shared" si="3757"/>
        <v>1.0492906071646622E+60</v>
      </c>
      <c r="KCI54" s="762">
        <f t="shared" si="3758"/>
        <v>1.0860157784154253E+60</v>
      </c>
      <c r="KCK54" s="762">
        <f t="shared" si="3759"/>
        <v>1.124026330659965E+60</v>
      </c>
      <c r="KCM54" s="762">
        <f t="shared" si="3760"/>
        <v>1.1633672522330637E+60</v>
      </c>
      <c r="KCO54" s="762">
        <f t="shared" si="3761"/>
        <v>1.2040851060612208E+60</v>
      </c>
      <c r="KCQ54" s="762">
        <f t="shared" si="3762"/>
        <v>1.2462280847733635E+60</v>
      </c>
      <c r="KCS54" s="762">
        <f t="shared" si="3763"/>
        <v>1.2898460677404312E+60</v>
      </c>
      <c r="KCU54" s="762">
        <f t="shared" si="3764"/>
        <v>1.3349906801113462E+60</v>
      </c>
      <c r="KCW54" s="762">
        <f t="shared" si="3765"/>
        <v>1.3817153539152433E+60</v>
      </c>
      <c r="KCY54" s="762">
        <f t="shared" si="3766"/>
        <v>1.4300753913022767E+60</v>
      </c>
      <c r="KDA54" s="762">
        <f t="shared" si="3767"/>
        <v>1.4801280299978563E+60</v>
      </c>
      <c r="KDC54" s="762">
        <f t="shared" si="3768"/>
        <v>1.5319325110477811E+60</v>
      </c>
      <c r="KDE54" s="762">
        <f t="shared" si="3769"/>
        <v>1.5855501489344534E+60</v>
      </c>
      <c r="KDG54" s="762">
        <f t="shared" si="3770"/>
        <v>1.6410444041471591E+60</v>
      </c>
      <c r="KDI54" s="762">
        <f t="shared" si="3771"/>
        <v>1.6984809582923095E+60</v>
      </c>
      <c r="KDK54" s="762">
        <f t="shared" si="3772"/>
        <v>1.7579277918325404E+60</v>
      </c>
      <c r="KDM54" s="762">
        <f t="shared" si="3773"/>
        <v>1.819455264546679E+60</v>
      </c>
      <c r="KDO54" s="762">
        <f t="shared" si="3774"/>
        <v>1.8831361988058125E+60</v>
      </c>
      <c r="KDQ54" s="762">
        <f t="shared" si="3775"/>
        <v>1.9490459657640159E+60</v>
      </c>
      <c r="KDS54" s="762">
        <f t="shared" si="3776"/>
        <v>2.0172625745657562E+60</v>
      </c>
      <c r="KDU54" s="762">
        <f t="shared" si="3777"/>
        <v>2.0878667646755575E+60</v>
      </c>
      <c r="KDW54" s="762">
        <f t="shared" si="3778"/>
        <v>2.1609421014392018E+60</v>
      </c>
      <c r="KDY54" s="762">
        <f t="shared" si="3779"/>
        <v>2.2365750749895736E+60</v>
      </c>
      <c r="KEA54" s="762">
        <f t="shared" si="3780"/>
        <v>2.3148552026142084E+60</v>
      </c>
      <c r="KEC54" s="762">
        <f t="shared" si="3781"/>
        <v>2.3958751347057056E+60</v>
      </c>
      <c r="KEE54" s="762">
        <f t="shared" si="3782"/>
        <v>2.4797307644204052E+60</v>
      </c>
      <c r="KEG54" s="762">
        <f t="shared" si="3783"/>
        <v>2.5665213411751192E+60</v>
      </c>
      <c r="KEI54" s="762">
        <f t="shared" si="3784"/>
        <v>2.6563495881162482E+60</v>
      </c>
      <c r="KEK54" s="762">
        <f t="shared" si="3785"/>
        <v>2.7493218237003169E+60</v>
      </c>
      <c r="KEM54" s="762">
        <f t="shared" si="3786"/>
        <v>2.8455480875298279E+60</v>
      </c>
      <c r="KEO54" s="762">
        <f t="shared" si="3787"/>
        <v>2.9451422705933716E+60</v>
      </c>
      <c r="KEQ54" s="762">
        <f t="shared" si="3788"/>
        <v>3.0482222500641394E+60</v>
      </c>
      <c r="KES54" s="762">
        <f t="shared" si="3789"/>
        <v>3.1549100288163842E+60</v>
      </c>
      <c r="KEU54" s="762">
        <f t="shared" si="3790"/>
        <v>3.2653318798249574E+60</v>
      </c>
      <c r="KEW54" s="762">
        <f t="shared" si="3791"/>
        <v>3.3796184956188307E+60</v>
      </c>
      <c r="KEY54" s="762">
        <f t="shared" si="3792"/>
        <v>3.4979051429654894E+60</v>
      </c>
      <c r="KFA54" s="762">
        <f t="shared" si="3793"/>
        <v>3.620331822969281E+60</v>
      </c>
      <c r="KFC54" s="762">
        <f t="shared" si="3794"/>
        <v>3.7470434367732057E+60</v>
      </c>
      <c r="KFE54" s="762">
        <f t="shared" si="3795"/>
        <v>3.8781899570602674E+60</v>
      </c>
      <c r="KFG54" s="762">
        <f t="shared" si="3796"/>
        <v>4.0139266055573762E+60</v>
      </c>
      <c r="KFI54" s="762">
        <f t="shared" si="3797"/>
        <v>4.1544140367518839E+60</v>
      </c>
      <c r="KFK54" s="762">
        <f t="shared" si="3798"/>
        <v>4.2998185280381992E+60</v>
      </c>
      <c r="KFM54" s="762">
        <f t="shared" si="3799"/>
        <v>4.450312176519536E+60</v>
      </c>
      <c r="KFO54" s="762">
        <f t="shared" si="3800"/>
        <v>4.6060731026977197E+60</v>
      </c>
      <c r="KFQ54" s="762">
        <f t="shared" si="3801"/>
        <v>4.7672856612921394E+60</v>
      </c>
      <c r="KFS54" s="762">
        <f t="shared" si="3802"/>
        <v>4.9341406594373637E+60</v>
      </c>
      <c r="KFU54" s="762">
        <f t="shared" si="3803"/>
        <v>5.106835582517671E+60</v>
      </c>
      <c r="KFW54" s="762">
        <f t="shared" si="3804"/>
        <v>5.2855748279057894E+60</v>
      </c>
      <c r="KFY54" s="762">
        <f t="shared" si="3805"/>
        <v>5.4705699468824919E+60</v>
      </c>
      <c r="KGA54" s="762">
        <f t="shared" si="3806"/>
        <v>5.6620398950233787E+60</v>
      </c>
      <c r="KGC54" s="762">
        <f t="shared" si="3807"/>
        <v>5.8602112913491964E+60</v>
      </c>
      <c r="KGE54" s="762">
        <f t="shared" si="3808"/>
        <v>6.065318686546418E+60</v>
      </c>
      <c r="KGG54" s="762">
        <f t="shared" si="3809"/>
        <v>6.2776048405755419E+60</v>
      </c>
      <c r="KGI54" s="762">
        <f t="shared" si="3810"/>
        <v>6.4973210099956858E+60</v>
      </c>
      <c r="KGK54" s="762">
        <f t="shared" si="3811"/>
        <v>6.7247272453455339E+60</v>
      </c>
      <c r="KGM54" s="762">
        <f t="shared" si="3812"/>
        <v>6.9600926989326273E+60</v>
      </c>
      <c r="KGO54" s="762">
        <f t="shared" si="3813"/>
        <v>7.2036959433952684E+60</v>
      </c>
      <c r="KGQ54" s="762">
        <f t="shared" si="3814"/>
        <v>7.4558253014141024E+60</v>
      </c>
      <c r="KGS54" s="762">
        <f t="shared" si="3815"/>
        <v>7.7167791869635949E+60</v>
      </c>
      <c r="KGU54" s="762">
        <f t="shared" si="3816"/>
        <v>7.9868664585073201E+60</v>
      </c>
      <c r="KGW54" s="762">
        <f t="shared" si="3817"/>
        <v>8.2664067845550753E+60</v>
      </c>
      <c r="KGY54" s="762">
        <f t="shared" si="3818"/>
        <v>8.5557310220145025E+60</v>
      </c>
      <c r="KHA54" s="762">
        <f t="shared" si="3819"/>
        <v>8.8551816077850092E+60</v>
      </c>
      <c r="KHC54" s="762">
        <f t="shared" si="3820"/>
        <v>9.1651129640574835E+60</v>
      </c>
      <c r="KHE54" s="762">
        <f t="shared" si="3821"/>
        <v>9.4858919177994948E+60</v>
      </c>
      <c r="KHG54" s="762">
        <f t="shared" si="3822"/>
        <v>9.8178981349224765E+60</v>
      </c>
      <c r="KHI54" s="762">
        <f t="shared" si="3823"/>
        <v>1.0161524569644763E+61</v>
      </c>
      <c r="KHK54" s="762">
        <f t="shared" si="3824"/>
        <v>1.0517177929582328E+61</v>
      </c>
      <c r="KHM54" s="762">
        <f t="shared" si="3825"/>
        <v>1.0885279157117708E+61</v>
      </c>
      <c r="KHO54" s="762">
        <f t="shared" si="3826"/>
        <v>1.1266263927616827E+61</v>
      </c>
      <c r="KHQ54" s="762">
        <f t="shared" si="3827"/>
        <v>1.1660583165083415E+61</v>
      </c>
      <c r="KHS54" s="762">
        <f t="shared" si="3828"/>
        <v>1.2068703575861333E+61</v>
      </c>
      <c r="KHU54" s="762">
        <f t="shared" si="3829"/>
        <v>1.2491108201016479E+61</v>
      </c>
      <c r="KHW54" s="762">
        <f t="shared" si="3830"/>
        <v>1.2928296988052053E+61</v>
      </c>
      <c r="KHY54" s="762">
        <f t="shared" si="3831"/>
        <v>1.3380787382633874E+61</v>
      </c>
      <c r="KIA54" s="762">
        <f t="shared" si="3832"/>
        <v>1.3849114941026059E+61</v>
      </c>
      <c r="KIC54" s="762">
        <f t="shared" si="3833"/>
        <v>1.4333833963961969E+61</v>
      </c>
      <c r="KIE54" s="762">
        <f t="shared" si="3834"/>
        <v>1.4835518152700636E+61</v>
      </c>
      <c r="KIG54" s="762">
        <f t="shared" si="3835"/>
        <v>1.5354761288045157E+61</v>
      </c>
      <c r="KII54" s="762">
        <f t="shared" si="3836"/>
        <v>1.5892177933126736E+61</v>
      </c>
      <c r="KIK54" s="762">
        <f t="shared" si="3837"/>
        <v>1.644840416078617E+61</v>
      </c>
      <c r="KIM54" s="762">
        <f t="shared" si="3838"/>
        <v>1.7024098306413685E+61</v>
      </c>
      <c r="KIO54" s="762">
        <f t="shared" si="3839"/>
        <v>1.7619941747138162E+61</v>
      </c>
      <c r="KIQ54" s="762">
        <f t="shared" si="3840"/>
        <v>1.8236639708287995E+61</v>
      </c>
      <c r="KIS54" s="762">
        <f t="shared" si="3841"/>
        <v>1.8874922098078074E+61</v>
      </c>
      <c r="KIU54" s="762">
        <f t="shared" si="3842"/>
        <v>1.9535544371510806E+61</v>
      </c>
      <c r="KIW54" s="762">
        <f t="shared" si="3843"/>
        <v>2.0219288424513682E+61</v>
      </c>
      <c r="KIY54" s="762">
        <f t="shared" si="3844"/>
        <v>2.092696351937166E+61</v>
      </c>
      <c r="KJA54" s="762">
        <f t="shared" si="3845"/>
        <v>2.1659407242549666E+61</v>
      </c>
      <c r="KJC54" s="762">
        <f t="shared" si="3846"/>
        <v>2.2417486496038904E+61</v>
      </c>
      <c r="KJE54" s="762">
        <f t="shared" si="3847"/>
        <v>2.3202098523400264E+61</v>
      </c>
      <c r="KJG54" s="762">
        <f t="shared" si="3848"/>
        <v>2.4014171971719272E+61</v>
      </c>
      <c r="KJI54" s="762">
        <f t="shared" si="3849"/>
        <v>2.4854667990729444E+61</v>
      </c>
      <c r="KJK54" s="762">
        <f t="shared" si="3850"/>
        <v>2.5724581370404974E+61</v>
      </c>
      <c r="KJM54" s="762">
        <f t="shared" si="3851"/>
        <v>2.6624941718369146E+61</v>
      </c>
      <c r="KJO54" s="762">
        <f t="shared" si="3852"/>
        <v>2.7556814678512066E+61</v>
      </c>
      <c r="KJQ54" s="762">
        <f t="shared" si="3853"/>
        <v>2.8521303192259988E+61</v>
      </c>
      <c r="KJS54" s="762">
        <f t="shared" si="3854"/>
        <v>2.9519548803989083E+61</v>
      </c>
      <c r="KJU54" s="762">
        <f t="shared" si="3855"/>
        <v>3.0552733012128699E+61</v>
      </c>
      <c r="KJW54" s="762">
        <f t="shared" si="3856"/>
        <v>3.1622078667553199E+61</v>
      </c>
      <c r="KJY54" s="762">
        <f t="shared" si="3857"/>
        <v>3.2728851420917557E+61</v>
      </c>
      <c r="KKA54" s="762">
        <f t="shared" si="3858"/>
        <v>3.3874361220649671E+61</v>
      </c>
      <c r="KKC54" s="762">
        <f t="shared" si="3859"/>
        <v>3.5059963863372408E+61</v>
      </c>
      <c r="KKE54" s="762">
        <f t="shared" si="3860"/>
        <v>3.6287062598590439E+61</v>
      </c>
      <c r="KKG54" s="762">
        <f t="shared" si="3861"/>
        <v>3.7557109789541099E+61</v>
      </c>
      <c r="KKI54" s="762">
        <f t="shared" si="3862"/>
        <v>3.8871608632175032E+61</v>
      </c>
      <c r="KKK54" s="762">
        <f t="shared" si="3863"/>
        <v>4.0232114934301153E+61</v>
      </c>
      <c r="KKM54" s="762">
        <f t="shared" si="3864"/>
        <v>4.1640238957001688E+61</v>
      </c>
      <c r="KKO54" s="762">
        <f t="shared" si="3865"/>
        <v>4.3097647320496745E+61</v>
      </c>
      <c r="KKQ54" s="762">
        <f t="shared" si="3866"/>
        <v>4.4606064976714126E+61</v>
      </c>
      <c r="KKS54" s="762">
        <f t="shared" si="3867"/>
        <v>4.6167277250899115E+61</v>
      </c>
      <c r="KKU54" s="762">
        <f t="shared" si="3868"/>
        <v>4.778313195468058E+61</v>
      </c>
      <c r="KKW54" s="762">
        <f t="shared" si="3869"/>
        <v>4.9455541573094398E+61</v>
      </c>
      <c r="KKY54" s="762">
        <f t="shared" si="3870"/>
        <v>5.1186485528152697E+61</v>
      </c>
      <c r="KLA54" s="762">
        <f t="shared" si="3871"/>
        <v>5.2978012521638032E+61</v>
      </c>
      <c r="KLC54" s="762">
        <f t="shared" si="3872"/>
        <v>5.4832242959895356E+61</v>
      </c>
      <c r="KLE54" s="762">
        <f t="shared" si="3873"/>
        <v>5.6751371463491685E+61</v>
      </c>
      <c r="KLG54" s="762">
        <f t="shared" si="3874"/>
        <v>5.8737669464713889E+61</v>
      </c>
      <c r="KLI54" s="762">
        <f t="shared" si="3875"/>
        <v>6.0793487895978869E+61</v>
      </c>
      <c r="KLK54" s="762">
        <f t="shared" si="3876"/>
        <v>6.2921259972338128E+61</v>
      </c>
      <c r="KLM54" s="762">
        <f t="shared" si="3877"/>
        <v>6.5123504071369959E+61</v>
      </c>
      <c r="KLO54" s="762">
        <f t="shared" si="3878"/>
        <v>6.7402826713867902E+61</v>
      </c>
      <c r="KLQ54" s="762">
        <f t="shared" si="3879"/>
        <v>6.9761925648853274E+61</v>
      </c>
      <c r="KLS54" s="762">
        <f t="shared" si="3880"/>
        <v>7.2203593046563134E+61</v>
      </c>
      <c r="KLU54" s="762">
        <f t="shared" si="3881"/>
        <v>7.4730718803192838E+61</v>
      </c>
      <c r="KLW54" s="762">
        <f t="shared" si="3882"/>
        <v>7.7346293961304583E+61</v>
      </c>
      <c r="KLY54" s="762">
        <f t="shared" si="3883"/>
        <v>8.0053414249950238E+61</v>
      </c>
      <c r="KMA54" s="762">
        <f t="shared" si="3884"/>
        <v>8.2855283748698485E+61</v>
      </c>
      <c r="KMC54" s="762">
        <f t="shared" si="3885"/>
        <v>8.5755218679902923E+61</v>
      </c>
      <c r="KME54" s="762">
        <f t="shared" si="3886"/>
        <v>8.8756651333699523E+61</v>
      </c>
      <c r="KMG54" s="762">
        <f t="shared" si="3887"/>
        <v>9.1863134130379001E+61</v>
      </c>
      <c r="KMI54" s="762">
        <f t="shared" si="3888"/>
        <v>9.5078343824942261E+61</v>
      </c>
      <c r="KMK54" s="762">
        <f t="shared" si="3889"/>
        <v>9.8406085858815236E+61</v>
      </c>
      <c r="KMM54" s="762">
        <f t="shared" si="3890"/>
        <v>1.0185029886387377E+62</v>
      </c>
      <c r="KMO54" s="762">
        <f t="shared" si="3891"/>
        <v>1.0541505932410934E+62</v>
      </c>
      <c r="KMQ54" s="762">
        <f t="shared" si="3892"/>
        <v>1.0910458640045317E+62</v>
      </c>
      <c r="KMS54" s="762">
        <f t="shared" si="3893"/>
        <v>1.1292324692446902E+62</v>
      </c>
      <c r="KMU54" s="762">
        <f t="shared" si="3894"/>
        <v>1.1687556056682543E+62</v>
      </c>
      <c r="KMW54" s="762">
        <f t="shared" si="3895"/>
        <v>1.209662051866643E+62</v>
      </c>
      <c r="KMY54" s="762">
        <f t="shared" si="3896"/>
        <v>1.2520002236819755E+62</v>
      </c>
      <c r="KNA54" s="762">
        <f t="shared" si="3897"/>
        <v>1.2958202315108445E+62</v>
      </c>
      <c r="KNC54" s="762">
        <f t="shared" si="3898"/>
        <v>1.341173939613724E+62</v>
      </c>
      <c r="KNE54" s="762">
        <f t="shared" si="3899"/>
        <v>1.3881150275002043E+62</v>
      </c>
      <c r="KNG54" s="762">
        <f t="shared" si="3900"/>
        <v>1.4366990534627114E+62</v>
      </c>
      <c r="KNI54" s="762">
        <f t="shared" si="3901"/>
        <v>1.4869835203339062E+62</v>
      </c>
      <c r="KNK54" s="762">
        <f t="shared" si="3902"/>
        <v>1.5390279435455928E+62</v>
      </c>
      <c r="KNM54" s="762">
        <f t="shared" si="3903"/>
        <v>1.5928939215696885E+62</v>
      </c>
      <c r="KNO54" s="762">
        <f t="shared" si="3904"/>
        <v>1.6486452088246275E+62</v>
      </c>
      <c r="KNQ54" s="762">
        <f t="shared" si="3905"/>
        <v>1.7063477911334893E+62</v>
      </c>
      <c r="KNS54" s="762">
        <f t="shared" si="3906"/>
        <v>1.7660699638231613E+62</v>
      </c>
      <c r="KNU54" s="762">
        <f t="shared" si="3907"/>
        <v>1.8278824125569718E+62</v>
      </c>
      <c r="KNW54" s="762">
        <f t="shared" si="3908"/>
        <v>1.8918582969964657E+62</v>
      </c>
      <c r="KNY54" s="762">
        <f t="shared" si="3909"/>
        <v>1.9580733373913418E+62</v>
      </c>
      <c r="KOA54" s="762">
        <f t="shared" si="3910"/>
        <v>2.0266059042000385E+62</v>
      </c>
      <c r="KOC54" s="762">
        <f t="shared" si="3911"/>
        <v>2.0975371108470395E+62</v>
      </c>
      <c r="KOE54" s="762">
        <f t="shared" si="3912"/>
        <v>2.170950909726686E+62</v>
      </c>
      <c r="KOG54" s="762">
        <f t="shared" si="3913"/>
        <v>2.24693419156712E+62</v>
      </c>
      <c r="KOI54" s="762">
        <f t="shared" si="3914"/>
        <v>2.325576888271969E+62</v>
      </c>
      <c r="KOK54" s="762">
        <f t="shared" si="3915"/>
        <v>2.4069720793614875E+62</v>
      </c>
      <c r="KOM54" s="762">
        <f t="shared" si="3916"/>
        <v>2.4912161021391394E+62</v>
      </c>
      <c r="KOO54" s="762">
        <f t="shared" si="3917"/>
        <v>2.5784086657140091E+62</v>
      </c>
      <c r="KOQ54" s="762">
        <f t="shared" si="3918"/>
        <v>2.6686529690139993E+62</v>
      </c>
      <c r="KOS54" s="762">
        <f t="shared" si="3919"/>
        <v>2.7620558229294891E+62</v>
      </c>
      <c r="KOU54" s="762">
        <f t="shared" si="3920"/>
        <v>2.8587277767320209E+62</v>
      </c>
      <c r="KOW54" s="762">
        <f t="shared" si="3921"/>
        <v>2.9587832489176412E+62</v>
      </c>
      <c r="KOY54" s="762">
        <f t="shared" si="3922"/>
        <v>3.0623406626297582E+62</v>
      </c>
      <c r="KPA54" s="762">
        <f t="shared" si="3923"/>
        <v>3.1695225858217994E+62</v>
      </c>
      <c r="KPC54" s="762">
        <f t="shared" si="3924"/>
        <v>3.2804558763255621E+62</v>
      </c>
      <c r="KPE54" s="762">
        <f t="shared" si="3925"/>
        <v>3.3952718319969563E+62</v>
      </c>
      <c r="KPG54" s="762">
        <f t="shared" si="3926"/>
        <v>3.5141063461168494E+62</v>
      </c>
      <c r="KPI54" s="762">
        <f t="shared" si="3927"/>
        <v>3.6371000682309387E+62</v>
      </c>
      <c r="KPK54" s="762">
        <f t="shared" si="3928"/>
        <v>3.7643985706190212E+62</v>
      </c>
      <c r="KPM54" s="762">
        <f t="shared" si="3929"/>
        <v>3.8961525205906867E+62</v>
      </c>
      <c r="KPO54" s="762">
        <f t="shared" si="3930"/>
        <v>4.0325178588113605E+62</v>
      </c>
      <c r="KPQ54" s="762">
        <f t="shared" si="3931"/>
        <v>4.1736559838697582E+62</v>
      </c>
      <c r="KPS54" s="762">
        <f t="shared" si="3932"/>
        <v>4.3197339433051991E+62</v>
      </c>
      <c r="KPU54" s="762">
        <f t="shared" si="3933"/>
        <v>4.470924631320881E+62</v>
      </c>
      <c r="KPW54" s="762">
        <f t="shared" si="3934"/>
        <v>4.6274069934171114E+62</v>
      </c>
      <c r="KPY54" s="762">
        <f t="shared" si="3935"/>
        <v>4.7893662381867098E+62</v>
      </c>
      <c r="KQA54" s="762">
        <f t="shared" si="3936"/>
        <v>4.9569940565232439E+62</v>
      </c>
      <c r="KQC54" s="762">
        <f t="shared" si="3937"/>
        <v>5.1304888485015569E+62</v>
      </c>
      <c r="KQE54" s="762">
        <f t="shared" si="3938"/>
        <v>5.3100559581991107E+62</v>
      </c>
      <c r="KQG54" s="762">
        <f t="shared" si="3939"/>
        <v>5.4959079167360796E+62</v>
      </c>
      <c r="KQI54" s="762">
        <f t="shared" si="3940"/>
        <v>5.6882646938218421E+62</v>
      </c>
      <c r="KQK54" s="762">
        <f t="shared" si="3941"/>
        <v>5.8873539581056065E+62</v>
      </c>
      <c r="KQM54" s="762">
        <f t="shared" si="3942"/>
        <v>6.0934113466393024E+62</v>
      </c>
      <c r="KQO54" s="762">
        <f t="shared" si="3943"/>
        <v>6.3066807437716773E+62</v>
      </c>
      <c r="KQQ54" s="762">
        <f t="shared" si="3944"/>
        <v>6.5274145698036858E+62</v>
      </c>
      <c r="KQS54" s="762">
        <f t="shared" si="3945"/>
        <v>6.7558740797468139E+62</v>
      </c>
      <c r="KQU54" s="762">
        <f t="shared" si="3946"/>
        <v>6.9923296725379518E+62</v>
      </c>
      <c r="KQW54" s="762">
        <f t="shared" si="3947"/>
        <v>7.2370612110767796E+62</v>
      </c>
      <c r="KQY54" s="762">
        <f t="shared" si="3948"/>
        <v>7.4903583534644658E+62</v>
      </c>
      <c r="KRA54" s="762">
        <f t="shared" si="3949"/>
        <v>7.7525208958357214E+62</v>
      </c>
      <c r="KRC54" s="762">
        <f t="shared" si="3950"/>
        <v>8.0238591271899712E+62</v>
      </c>
      <c r="KRE54" s="762">
        <f t="shared" si="3951"/>
        <v>8.3046941966416191E+62</v>
      </c>
      <c r="KRG54" s="762">
        <f t="shared" si="3952"/>
        <v>8.5953584935240759E+62</v>
      </c>
      <c r="KRI54" s="762">
        <f t="shared" si="3953"/>
        <v>8.8961960407974178E+62</v>
      </c>
      <c r="KRK54" s="762">
        <f t="shared" si="3954"/>
        <v>9.2075629022253259E+62</v>
      </c>
      <c r="KRM54" s="762">
        <f t="shared" si="3955"/>
        <v>9.529827603803212E+62</v>
      </c>
      <c r="KRO54" s="762">
        <f t="shared" si="3956"/>
        <v>9.863371569936323E+62</v>
      </c>
      <c r="KRQ54" s="762">
        <f t="shared" si="3957"/>
        <v>1.0208589574884093E+63</v>
      </c>
      <c r="KRS54" s="762">
        <f t="shared" si="3958"/>
        <v>1.0565890210005036E+63</v>
      </c>
      <c r="KRU54" s="762">
        <f t="shared" si="3959"/>
        <v>1.0935696367355212E+63</v>
      </c>
      <c r="KRW54" s="762">
        <f t="shared" si="3960"/>
        <v>1.1318445740212643E+63</v>
      </c>
      <c r="KRY54" s="762">
        <f t="shared" si="3961"/>
        <v>1.1714591341120085E+63</v>
      </c>
      <c r="KSA54" s="762">
        <f t="shared" si="3962"/>
        <v>1.2124602038059286E+63</v>
      </c>
      <c r="KSC54" s="762">
        <f t="shared" si="3963"/>
        <v>1.2548963109391361E+63</v>
      </c>
      <c r="KSE54" s="762">
        <f t="shared" si="3964"/>
        <v>1.2988176818220058E+63</v>
      </c>
      <c r="KSG54" s="762">
        <f t="shared" si="3965"/>
        <v>1.3442763006857759E+63</v>
      </c>
      <c r="KSI54" s="762">
        <f t="shared" si="3966"/>
        <v>1.3913259712097779E+63</v>
      </c>
      <c r="KSK54" s="762">
        <f t="shared" si="3967"/>
        <v>1.44002238020212E+63</v>
      </c>
      <c r="KSM54" s="762">
        <f t="shared" si="3968"/>
        <v>1.4904231635091941E+63</v>
      </c>
      <c r="KSO54" s="762">
        <f t="shared" si="3969"/>
        <v>1.5425879742320157E+63</v>
      </c>
      <c r="KSQ54" s="762">
        <f t="shared" si="3970"/>
        <v>1.5965785533301361E+63</v>
      </c>
      <c r="KSS54" s="762">
        <f t="shared" si="3971"/>
        <v>1.6524588026966906E+63</v>
      </c>
      <c r="KSU54" s="762">
        <f t="shared" si="3972"/>
        <v>1.7102948607910746E+63</v>
      </c>
      <c r="KSW54" s="762">
        <f t="shared" si="3973"/>
        <v>1.7701551809187621E+63</v>
      </c>
      <c r="KSY54" s="762">
        <f t="shared" si="3974"/>
        <v>1.8321106122509185E+63</v>
      </c>
      <c r="KTA54" s="762">
        <f t="shared" si="3975"/>
        <v>1.8962344836797005E+63</v>
      </c>
      <c r="KTC54" s="762">
        <f t="shared" si="3976"/>
        <v>1.9626026906084898E+63</v>
      </c>
      <c r="KTE54" s="762">
        <f t="shared" si="3977"/>
        <v>2.0312937847797867E+63</v>
      </c>
      <c r="KTG54" s="762">
        <f t="shared" si="3978"/>
        <v>2.102389067247079E+63</v>
      </c>
      <c r="KTI54" s="762">
        <f t="shared" si="3979"/>
        <v>2.1759726846007265E+63</v>
      </c>
      <c r="KTK54" s="762">
        <f t="shared" si="3980"/>
        <v>2.2521317285617518E+63</v>
      </c>
      <c r="KTM54" s="762">
        <f t="shared" si="3981"/>
        <v>2.3309563390614129E+63</v>
      </c>
      <c r="KTO54" s="762">
        <f t="shared" si="3982"/>
        <v>2.4125398109285623E+63</v>
      </c>
      <c r="KTQ54" s="762">
        <f t="shared" si="3983"/>
        <v>2.4969787043110619E+63</v>
      </c>
      <c r="KTS54" s="762">
        <f t="shared" si="3984"/>
        <v>2.5843729589619488E+63</v>
      </c>
      <c r="KTU54" s="762">
        <f t="shared" si="3985"/>
        <v>2.6748260125256168E+63</v>
      </c>
      <c r="KTW54" s="762">
        <f t="shared" si="3986"/>
        <v>2.768444922964013E+63</v>
      </c>
      <c r="KTY54" s="762">
        <f t="shared" si="3987"/>
        <v>2.8653404952677534E+63</v>
      </c>
      <c r="KUA54" s="762">
        <f t="shared" si="3988"/>
        <v>2.9656274126021244E+63</v>
      </c>
      <c r="KUC54" s="762">
        <f t="shared" si="3989"/>
        <v>3.0694243720431985E+63</v>
      </c>
      <c r="KUE54" s="762">
        <f t="shared" si="3990"/>
        <v>3.1768542250647102E+63</v>
      </c>
      <c r="KUG54" s="762">
        <f t="shared" si="3991"/>
        <v>3.288044122941975E+63</v>
      </c>
      <c r="KUI54" s="762">
        <f t="shared" si="3992"/>
        <v>3.4031256672449438E+63</v>
      </c>
      <c r="KUK54" s="762">
        <f t="shared" si="3993"/>
        <v>3.5222350655985164E+63</v>
      </c>
      <c r="KUM54" s="762">
        <f t="shared" si="3994"/>
        <v>3.6455132928944643E+63</v>
      </c>
      <c r="KUO54" s="762">
        <f t="shared" si="3995"/>
        <v>3.7731062581457705E+63</v>
      </c>
      <c r="KUQ54" s="762">
        <f t="shared" si="3996"/>
        <v>3.905164977180872E+63</v>
      </c>
      <c r="KUS54" s="762">
        <f t="shared" si="3997"/>
        <v>4.041845751382202E+63</v>
      </c>
      <c r="KUU54" s="762">
        <f t="shared" si="3998"/>
        <v>4.1833103526805789E+63</v>
      </c>
      <c r="KUW54" s="762">
        <f t="shared" si="3999"/>
        <v>4.3297262150243991E+63</v>
      </c>
      <c r="KUY54" s="762">
        <f t="shared" si="4000"/>
        <v>4.4812666325502527E+63</v>
      </c>
      <c r="KVA54" s="762">
        <f t="shared" si="4001"/>
        <v>4.6381109646895111E+63</v>
      </c>
      <c r="KVC54" s="762">
        <f t="shared" si="4002"/>
        <v>4.8004448484536438E+63</v>
      </c>
      <c r="KVE54" s="762">
        <f t="shared" si="4003"/>
        <v>4.9684604181495208E+63</v>
      </c>
      <c r="KVG54" s="762">
        <f t="shared" si="4004"/>
        <v>5.1423565327847536E+63</v>
      </c>
      <c r="KVI54" s="762">
        <f t="shared" si="4005"/>
        <v>5.3223390114322196E+63</v>
      </c>
      <c r="KVK54" s="762">
        <f t="shared" si="4006"/>
        <v>5.5086208768323472E+63</v>
      </c>
      <c r="KVM54" s="762">
        <f t="shared" si="4007"/>
        <v>5.7014226075214791E+63</v>
      </c>
      <c r="KVO54" s="762">
        <f t="shared" si="4008"/>
        <v>5.9009723987847303E+63</v>
      </c>
      <c r="KVQ54" s="762">
        <f t="shared" si="4009"/>
        <v>6.1075064327421955E+63</v>
      </c>
      <c r="KVS54" s="762">
        <f t="shared" si="4010"/>
        <v>6.3212691578881716E+63</v>
      </c>
      <c r="KVU54" s="762">
        <f t="shared" si="4011"/>
        <v>6.5425135784142569E+63</v>
      </c>
      <c r="KVW54" s="762">
        <f t="shared" si="4012"/>
        <v>6.7715015536587546E+63</v>
      </c>
      <c r="KVY54" s="762">
        <f t="shared" si="4013"/>
        <v>7.0085041080368108E+63</v>
      </c>
      <c r="KWA54" s="762">
        <f t="shared" si="4014"/>
        <v>7.2538017518180979E+63</v>
      </c>
      <c r="KWC54" s="762">
        <f t="shared" si="4015"/>
        <v>7.5076848131317304E+63</v>
      </c>
      <c r="KWE54" s="762">
        <f t="shared" si="4016"/>
        <v>7.7704537815913407E+63</v>
      </c>
      <c r="KWG54" s="762">
        <f t="shared" si="4017"/>
        <v>8.042419663947037E+63</v>
      </c>
      <c r="KWI54" s="762">
        <f t="shared" si="4018"/>
        <v>8.3239043521851824E+63</v>
      </c>
      <c r="KWK54" s="762">
        <f t="shared" si="4019"/>
        <v>8.6152410045116631E+63</v>
      </c>
      <c r="KWM54" s="762">
        <f t="shared" si="4020"/>
        <v>8.9167744396695711E+63</v>
      </c>
      <c r="KWO54" s="762">
        <f t="shared" si="4021"/>
        <v>9.2288615450580054E+63</v>
      </c>
      <c r="KWQ54" s="762">
        <f t="shared" si="4022"/>
        <v>9.551871699135035E+63</v>
      </c>
      <c r="KWS54" s="762">
        <f t="shared" si="4023"/>
        <v>9.8861872086047606E+63</v>
      </c>
      <c r="KWU54" s="762">
        <f t="shared" si="4024"/>
        <v>1.0232203760905927E+64</v>
      </c>
      <c r="KWW54" s="762">
        <f t="shared" si="4025"/>
        <v>1.0590330892537634E+64</v>
      </c>
      <c r="KWY54" s="762">
        <f t="shared" si="4026"/>
        <v>1.096099247377645E+64</v>
      </c>
      <c r="KXA54" s="762">
        <f t="shared" si="4027"/>
        <v>1.1344627210358624E+64</v>
      </c>
      <c r="KXC54" s="762">
        <f t="shared" si="4028"/>
        <v>1.1741689162721175E+64</v>
      </c>
      <c r="KXE54" s="762">
        <f t="shared" si="4029"/>
        <v>1.2152648283416415E+64</v>
      </c>
      <c r="KXG54" s="762">
        <f t="shared" si="4030"/>
        <v>1.2577990973335989E+64</v>
      </c>
      <c r="KXI54" s="762">
        <f t="shared" si="4031"/>
        <v>1.3018220657402747E+64</v>
      </c>
      <c r="KXK54" s="762">
        <f t="shared" si="4032"/>
        <v>1.3473858380411842E+64</v>
      </c>
      <c r="KXM54" s="762">
        <f t="shared" si="4033"/>
        <v>1.3945443423726255E+64</v>
      </c>
      <c r="KXO54" s="762">
        <f t="shared" si="4034"/>
        <v>1.4433533943556673E+64</v>
      </c>
      <c r="KXQ54" s="762">
        <f t="shared" si="4035"/>
        <v>1.4938707631581156E+64</v>
      </c>
      <c r="KXS54" s="762">
        <f t="shared" si="4036"/>
        <v>1.5461562398686495E+64</v>
      </c>
      <c r="KXU54" s="762">
        <f t="shared" si="4037"/>
        <v>1.600271708264052E+64</v>
      </c>
      <c r="KXW54" s="762">
        <f t="shared" si="4038"/>
        <v>1.6562812180532937E+64</v>
      </c>
      <c r="KXY54" s="762">
        <f t="shared" si="4039"/>
        <v>1.7142510606851587E+64</v>
      </c>
      <c r="KYA54" s="762">
        <f t="shared" si="4040"/>
        <v>1.774249847809139E+64</v>
      </c>
      <c r="KYC54" s="762">
        <f t="shared" si="4041"/>
        <v>1.8363485924824588E+64</v>
      </c>
      <c r="KYE54" s="762">
        <f t="shared" si="4042"/>
        <v>1.9006207932193447E+64</v>
      </c>
      <c r="KYG54" s="762">
        <f t="shared" si="4043"/>
        <v>1.9671425209820216E+64</v>
      </c>
      <c r="KYI54" s="762">
        <f t="shared" si="4044"/>
        <v>2.035992509216392E+64</v>
      </c>
      <c r="KYK54" s="762">
        <f t="shared" si="4045"/>
        <v>2.1072522470389657E+64</v>
      </c>
      <c r="KYM54" s="762">
        <f t="shared" si="4046"/>
        <v>2.1810060756853293E+64</v>
      </c>
      <c r="KYO54" s="762">
        <f t="shared" si="4047"/>
        <v>2.2573412883343155E+64</v>
      </c>
      <c r="KYQ54" s="762">
        <f t="shared" si="4048"/>
        <v>2.3363482334260163E+64</v>
      </c>
      <c r="KYS54" s="762">
        <f t="shared" si="4049"/>
        <v>2.4181204215959266E+64</v>
      </c>
      <c r="KYU54" s="762">
        <f t="shared" si="4050"/>
        <v>2.5027546363517839E+64</v>
      </c>
      <c r="KYW54" s="762">
        <f t="shared" si="4051"/>
        <v>2.5903510486240963E+64</v>
      </c>
      <c r="KYY54" s="762">
        <f t="shared" si="4052"/>
        <v>2.6810133353259395E+64</v>
      </c>
      <c r="KZA54" s="762">
        <f t="shared" si="4053"/>
        <v>2.774848802062347E+64</v>
      </c>
      <c r="KZC54" s="762">
        <f t="shared" si="4054"/>
        <v>2.8719685101345291E+64</v>
      </c>
      <c r="KZE54" s="762">
        <f t="shared" si="4055"/>
        <v>2.9724874079892374E+64</v>
      </c>
      <c r="KZG54" s="762">
        <f t="shared" si="4056"/>
        <v>3.0765244672688607E+64</v>
      </c>
      <c r="KZI54" s="762">
        <f t="shared" si="4057"/>
        <v>3.1842028236232706E+64</v>
      </c>
      <c r="KZK54" s="762">
        <f t="shared" si="4058"/>
        <v>3.2956499224500845E+64</v>
      </c>
      <c r="KZM54" s="762">
        <f t="shared" si="4059"/>
        <v>3.410997669735837E+64</v>
      </c>
      <c r="KZO54" s="762">
        <f t="shared" si="4060"/>
        <v>3.5303825881765912E+64</v>
      </c>
      <c r="KZQ54" s="762">
        <f t="shared" si="4061"/>
        <v>3.6539459787627716E+64</v>
      </c>
      <c r="KZS54" s="762">
        <f t="shared" si="4062"/>
        <v>3.7818340880194684E+64</v>
      </c>
      <c r="KZU54" s="762">
        <f t="shared" si="4063"/>
        <v>3.9141982811001493E+64</v>
      </c>
      <c r="KZW54" s="762">
        <f t="shared" si="4064"/>
        <v>4.0511952209386542E+64</v>
      </c>
      <c r="KZY54" s="762">
        <f t="shared" si="4065"/>
        <v>4.1929870536715069E+64</v>
      </c>
      <c r="LAA54" s="762">
        <f t="shared" si="4066"/>
        <v>4.339741600550009E+64</v>
      </c>
      <c r="LAC54" s="762">
        <f t="shared" si="4067"/>
        <v>4.491632556569259E+64</v>
      </c>
      <c r="LAE54" s="762">
        <f t="shared" si="4068"/>
        <v>4.6488396960491826E+64</v>
      </c>
      <c r="LAG54" s="762">
        <f t="shared" si="4069"/>
        <v>4.8115490854109033E+64</v>
      </c>
      <c r="LAI54" s="762">
        <f t="shared" si="4070"/>
        <v>4.9799533034002849E+64</v>
      </c>
      <c r="LAK54" s="762">
        <f t="shared" si="4071"/>
        <v>5.1542516690192945E+64</v>
      </c>
      <c r="LAM54" s="762">
        <f t="shared" si="4072"/>
        <v>5.3346504774349693E+64</v>
      </c>
      <c r="LAO54" s="762">
        <f t="shared" si="4073"/>
        <v>5.5213632441451929E+64</v>
      </c>
      <c r="LAQ54" s="762">
        <f t="shared" si="4074"/>
        <v>5.7146109576902746E+64</v>
      </c>
      <c r="LAS54" s="762">
        <f t="shared" si="4075"/>
        <v>5.914622341209434E+64</v>
      </c>
      <c r="LAU54" s="762">
        <f t="shared" si="4076"/>
        <v>6.1216341231517636E+64</v>
      </c>
      <c r="LAW54" s="762">
        <f t="shared" si="4077"/>
        <v>6.3358913174620746E+64</v>
      </c>
      <c r="LAY54" s="762">
        <f t="shared" si="4078"/>
        <v>6.5576475135732467E+64</v>
      </c>
      <c r="LBA54" s="762">
        <f t="shared" si="4079"/>
        <v>6.7871651765483104E+64</v>
      </c>
      <c r="LBC54" s="762">
        <f t="shared" si="4080"/>
        <v>7.0247159577275002E+64</v>
      </c>
      <c r="LBE54" s="762">
        <f t="shared" si="4081"/>
        <v>7.2705810162479623E+64</v>
      </c>
      <c r="LBG54" s="762">
        <f t="shared" si="4082"/>
        <v>7.5250513518166403E+64</v>
      </c>
      <c r="LBI54" s="762">
        <f t="shared" si="4083"/>
        <v>7.7884281491302222E+64</v>
      </c>
      <c r="LBK54" s="762">
        <f t="shared" si="4084"/>
        <v>8.0610231343497799E+64</v>
      </c>
      <c r="LBM54" s="762">
        <f t="shared" si="4085"/>
        <v>8.3431589440520211E+64</v>
      </c>
      <c r="LBO54" s="762">
        <f t="shared" si="4086"/>
        <v>8.6351695070938408E+64</v>
      </c>
      <c r="LBQ54" s="762">
        <f t="shared" si="4087"/>
        <v>8.9374004398421242E+64</v>
      </c>
      <c r="LBS54" s="762">
        <f t="shared" si="4088"/>
        <v>9.2502094552365974E+64</v>
      </c>
      <c r="LBU54" s="762">
        <f t="shared" si="4089"/>
        <v>9.5739667861698779E+64</v>
      </c>
      <c r="LBW54" s="762">
        <f t="shared" si="4090"/>
        <v>9.9090556236858224E+64</v>
      </c>
      <c r="LBY54" s="762">
        <f t="shared" si="4091"/>
        <v>1.0255872570514826E+65</v>
      </c>
      <c r="LCA54" s="762">
        <f t="shared" si="4092"/>
        <v>1.0614828110482844E+65</v>
      </c>
      <c r="LCC54" s="762">
        <f t="shared" si="4093"/>
        <v>1.0986347094349742E+65</v>
      </c>
      <c r="LCE54" s="762">
        <f t="shared" si="4094"/>
        <v>1.1370869242651981E+65</v>
      </c>
      <c r="LCG54" s="762">
        <f t="shared" si="4095"/>
        <v>1.1768849666144799E+65</v>
      </c>
      <c r="LCI54" s="762">
        <f t="shared" si="4096"/>
        <v>1.2180759404459867E+65</v>
      </c>
      <c r="LCK54" s="762">
        <f t="shared" si="4097"/>
        <v>1.2607085983615962E+65</v>
      </c>
      <c r="LCM54" s="762">
        <f t="shared" si="4098"/>
        <v>1.304833399304252E+65</v>
      </c>
      <c r="LCO54" s="762">
        <f t="shared" si="4099"/>
        <v>1.3505025682799007E+65</v>
      </c>
      <c r="LCQ54" s="762">
        <f t="shared" si="4100"/>
        <v>1.3977701581696972E+65</v>
      </c>
      <c r="LCS54" s="762">
        <f t="shared" si="4101"/>
        <v>1.4466921137056365E+65</v>
      </c>
      <c r="LCU54" s="762">
        <f t="shared" si="4102"/>
        <v>1.4973263376853337E+65</v>
      </c>
      <c r="LCW54" s="762">
        <f t="shared" si="4103"/>
        <v>1.5497327595043203E+65</v>
      </c>
      <c r="LCY54" s="762">
        <f t="shared" si="4104"/>
        <v>1.6039734060869714E+65</v>
      </c>
      <c r="LDA54" s="762">
        <f t="shared" si="4105"/>
        <v>1.6601124753000152E+65</v>
      </c>
      <c r="LDC54" s="762">
        <f t="shared" si="4106"/>
        <v>1.7182164119355157E+65</v>
      </c>
      <c r="LDE54" s="762">
        <f t="shared" si="4107"/>
        <v>1.7783539863532585E+65</v>
      </c>
      <c r="LDG54" s="762">
        <f t="shared" si="4108"/>
        <v>1.8405963758756224E+65</v>
      </c>
      <c r="LDI54" s="762">
        <f t="shared" si="4109"/>
        <v>1.905017249031269E+65</v>
      </c>
      <c r="LDK54" s="762">
        <f t="shared" si="4110"/>
        <v>1.9716928527473633E+65</v>
      </c>
      <c r="LDM54" s="762">
        <f t="shared" si="4111"/>
        <v>2.0407021025935208E+65</v>
      </c>
      <c r="LDO54" s="762">
        <f t="shared" si="4112"/>
        <v>2.1121266761842941E+65</v>
      </c>
      <c r="LDQ54" s="762">
        <f t="shared" si="4113"/>
        <v>2.186051109850744E+65</v>
      </c>
      <c r="LDS54" s="762">
        <f t="shared" si="4114"/>
        <v>2.2625628986955198E+65</v>
      </c>
      <c r="LDU54" s="762">
        <f t="shared" si="4115"/>
        <v>2.3417526001498629E+65</v>
      </c>
      <c r="LDW54" s="762">
        <f t="shared" si="4116"/>
        <v>2.4237139411551079E+65</v>
      </c>
      <c r="LDY54" s="762">
        <f t="shared" si="4117"/>
        <v>2.5085439290955364E+65</v>
      </c>
      <c r="LEA54" s="762">
        <f t="shared" si="4118"/>
        <v>2.5963429666138797E+65</v>
      </c>
      <c r="LEC54" s="762">
        <f t="shared" si="4119"/>
        <v>2.6872149704453653E+65</v>
      </c>
      <c r="LEE54" s="762">
        <f t="shared" si="4120"/>
        <v>2.7812674944109527E+65</v>
      </c>
      <c r="LEG54" s="762">
        <f t="shared" si="4121"/>
        <v>2.8786118567153357E+65</v>
      </c>
      <c r="LEI54" s="762">
        <f t="shared" si="4122"/>
        <v>2.9793632717003724E+65</v>
      </c>
      <c r="LEK54" s="762">
        <f t="shared" si="4123"/>
        <v>3.0836409862098853E+65</v>
      </c>
      <c r="LEM54" s="762">
        <f t="shared" si="4124"/>
        <v>3.1915684207272308E+65</v>
      </c>
      <c r="LEO54" s="762">
        <f t="shared" si="4125"/>
        <v>3.3032733154526835E+65</v>
      </c>
      <c r="LEQ54" s="762">
        <f t="shared" si="4126"/>
        <v>3.4188878814935269E+65</v>
      </c>
      <c r="LES54" s="762">
        <f t="shared" si="4127"/>
        <v>3.5385489573458002E+65</v>
      </c>
      <c r="LEU54" s="762">
        <f t="shared" si="4128"/>
        <v>3.6623981708529028E+65</v>
      </c>
      <c r="LEW54" s="762">
        <f t="shared" si="4129"/>
        <v>3.790582106832754E+65</v>
      </c>
      <c r="LEY54" s="762">
        <f t="shared" si="4130"/>
        <v>3.9232524805719003E+65</v>
      </c>
      <c r="LFA54" s="762">
        <f t="shared" si="4131"/>
        <v>4.0605663173919164E+65</v>
      </c>
      <c r="LFC54" s="762">
        <f t="shared" si="4132"/>
        <v>4.2026861385006331E+65</v>
      </c>
      <c r="LFE54" s="762">
        <f t="shared" si="4133"/>
        <v>4.3497801533481549E+65</v>
      </c>
      <c r="LFG54" s="762">
        <f t="shared" si="4134"/>
        <v>4.5020224587153402E+65</v>
      </c>
      <c r="LFI54" s="762">
        <f t="shared" si="4135"/>
        <v>4.659593244770377E+65</v>
      </c>
      <c r="LFK54" s="762">
        <f t="shared" si="4136"/>
        <v>4.8226790083373398E+65</v>
      </c>
      <c r="LFM54" s="762">
        <f t="shared" si="4137"/>
        <v>4.9914727736291461E+65</v>
      </c>
      <c r="LFO54" s="762">
        <f t="shared" si="4138"/>
        <v>5.1661743207061654E+65</v>
      </c>
      <c r="LFQ54" s="762">
        <f t="shared" si="4139"/>
        <v>5.3469904219308808E+65</v>
      </c>
      <c r="LFS54" s="762">
        <f t="shared" si="4140"/>
        <v>5.534135086698461E+65</v>
      </c>
      <c r="LFU54" s="762">
        <f t="shared" si="4141"/>
        <v>5.7278298147329069E+65</v>
      </c>
      <c r="LFW54" s="762">
        <f t="shared" si="4142"/>
        <v>5.9283038582485582E+65</v>
      </c>
      <c r="LFY54" s="762">
        <f t="shared" si="4143"/>
        <v>6.1357944932872576E+65</v>
      </c>
      <c r="LGA54" s="762">
        <f t="shared" si="4144"/>
        <v>6.3505473005523108E+65</v>
      </c>
      <c r="LGC54" s="762">
        <f t="shared" si="4145"/>
        <v>6.5728164560716411E+65</v>
      </c>
      <c r="LGE54" s="762">
        <f t="shared" si="4146"/>
        <v>6.8028650320341481E+65</v>
      </c>
      <c r="LGG54" s="762">
        <f t="shared" si="4147"/>
        <v>7.0409653081553431E+65</v>
      </c>
      <c r="LGI54" s="762">
        <f t="shared" si="4148"/>
        <v>7.2873990939407798E+65</v>
      </c>
      <c r="LGK54" s="762">
        <f t="shared" si="4149"/>
        <v>7.5424580622287065E+65</v>
      </c>
      <c r="LGM54" s="762">
        <f t="shared" si="4150"/>
        <v>7.8064440944067107E+65</v>
      </c>
      <c r="LGO54" s="762">
        <f t="shared" si="4151"/>
        <v>8.0796696377109452E+65</v>
      </c>
      <c r="LGQ54" s="762">
        <f t="shared" si="4152"/>
        <v>8.3624580750308275E+65</v>
      </c>
      <c r="LGS54" s="762">
        <f t="shared" si="4153"/>
        <v>8.6551441076569057E+65</v>
      </c>
      <c r="LGU54" s="762">
        <f t="shared" si="4154"/>
        <v>8.9580741514248965E+65</v>
      </c>
      <c r="LGW54" s="762">
        <f t="shared" si="4155"/>
        <v>9.2716067467247681E+65</v>
      </c>
      <c r="LGY54" s="762">
        <f t="shared" si="4156"/>
        <v>9.5961129828601337E+65</v>
      </c>
      <c r="LHA54" s="762">
        <f t="shared" si="4157"/>
        <v>9.9319769372602368E+65</v>
      </c>
      <c r="LHC54" s="762">
        <f t="shared" si="4158"/>
        <v>1.0279596130064345E+66</v>
      </c>
      <c r="LHE54" s="762">
        <f t="shared" si="4159"/>
        <v>1.0639381994616597E+66</v>
      </c>
      <c r="LHG54" s="762">
        <f t="shared" si="4160"/>
        <v>1.1011760364428176E+66</v>
      </c>
      <c r="LHI54" s="762">
        <f t="shared" si="4161"/>
        <v>1.1397171977183162E+66</v>
      </c>
      <c r="LHK54" s="762">
        <f t="shared" si="4162"/>
        <v>1.1796072996384571E+66</v>
      </c>
      <c r="LHM54" s="762">
        <f t="shared" si="4163"/>
        <v>1.220893555125803E+66</v>
      </c>
      <c r="LHO54" s="762">
        <f t="shared" si="4164"/>
        <v>1.2636248295552061E+66</v>
      </c>
      <c r="LHQ54" s="762">
        <f t="shared" si="4165"/>
        <v>1.3078516985896382E+66</v>
      </c>
      <c r="LHS54" s="762">
        <f t="shared" si="4166"/>
        <v>1.3536265080402755E+66</v>
      </c>
      <c r="LHU54" s="762">
        <f t="shared" si="4167"/>
        <v>1.401003435821685E+66</v>
      </c>
      <c r="LHW54" s="762">
        <f t="shared" si="4168"/>
        <v>1.450038556075444E+66</v>
      </c>
      <c r="LHY54" s="762">
        <f t="shared" si="4169"/>
        <v>1.5007899055380845E+66</v>
      </c>
      <c r="LIA54" s="762">
        <f t="shared" si="4170"/>
        <v>1.5533175522319173E+66</v>
      </c>
      <c r="LIC54" s="762">
        <f t="shared" si="4171"/>
        <v>1.6076836665600344E+66</v>
      </c>
      <c r="LIE54" s="762">
        <f t="shared" si="4172"/>
        <v>1.6639525948896356E+66</v>
      </c>
      <c r="LIG54" s="762">
        <f t="shared" si="4173"/>
        <v>1.7221909357107729E+66</v>
      </c>
      <c r="LII54" s="762">
        <f t="shared" si="4174"/>
        <v>1.7824676184606498E+66</v>
      </c>
      <c r="LIK54" s="762">
        <f t="shared" si="4175"/>
        <v>1.8448539851067723E+66</v>
      </c>
      <c r="LIM54" s="762">
        <f t="shared" si="4176"/>
        <v>1.909423874585509E+66</v>
      </c>
      <c r="LIO54" s="762">
        <f t="shared" si="4177"/>
        <v>1.9762537101960019E+66</v>
      </c>
      <c r="LIQ54" s="762">
        <f t="shared" si="4178"/>
        <v>2.0454225900528618E+66</v>
      </c>
      <c r="LIS54" s="762">
        <f t="shared" si="4179"/>
        <v>2.1170123807047118E+66</v>
      </c>
      <c r="LIU54" s="762">
        <f t="shared" si="4180"/>
        <v>2.1911078140293765E+66</v>
      </c>
      <c r="LIW54" s="762">
        <f t="shared" si="4181"/>
        <v>2.2677965875204047E+66</v>
      </c>
      <c r="LIY54" s="762">
        <f t="shared" si="4182"/>
        <v>2.3471694680836186E+66</v>
      </c>
      <c r="LJA54" s="762">
        <f t="shared" si="4183"/>
        <v>2.429320399466545E+66</v>
      </c>
      <c r="LJC54" s="762">
        <f t="shared" si="4184"/>
        <v>2.5143466134478737E+66</v>
      </c>
      <c r="LJE54" s="762">
        <f t="shared" si="4185"/>
        <v>2.6023487449185491E+66</v>
      </c>
      <c r="LJG54" s="762">
        <f t="shared" si="4186"/>
        <v>2.6934309509906981E+66</v>
      </c>
      <c r="LJI54" s="762">
        <f t="shared" si="4187"/>
        <v>2.7877010342753721E+66</v>
      </c>
      <c r="LJK54" s="762">
        <f t="shared" si="4188"/>
        <v>2.88527057047501E+66</v>
      </c>
      <c r="LJM54" s="762">
        <f t="shared" si="4189"/>
        <v>2.9862550404416352E+66</v>
      </c>
      <c r="LJO54" s="762">
        <f t="shared" si="4190"/>
        <v>3.090773966857092E+66</v>
      </c>
      <c r="LJQ54" s="762">
        <f t="shared" si="4191"/>
        <v>3.19895105569709E+66</v>
      </c>
      <c r="LJS54" s="762">
        <f t="shared" si="4192"/>
        <v>3.310914342646488E+66</v>
      </c>
      <c r="LJU54" s="762">
        <f t="shared" si="4193"/>
        <v>3.426796344639115E+66</v>
      </c>
      <c r="LJW54" s="762">
        <f t="shared" si="4194"/>
        <v>3.5467342167014838E+66</v>
      </c>
      <c r="LJY54" s="762">
        <f t="shared" si="4195"/>
        <v>3.6708699142860352E+66</v>
      </c>
      <c r="LKA54" s="762">
        <f t="shared" si="4196"/>
        <v>3.7993503612860462E+66</v>
      </c>
      <c r="LKC54" s="762">
        <f t="shared" si="4197"/>
        <v>3.9323276239310577E+66</v>
      </c>
      <c r="LKE54" s="762">
        <f t="shared" si="4198"/>
        <v>4.0699590907686444E+66</v>
      </c>
      <c r="LKG54" s="762">
        <f t="shared" si="4199"/>
        <v>4.2124076589455464E+66</v>
      </c>
      <c r="LKI54" s="762">
        <f t="shared" si="4200"/>
        <v>4.3598419270086403E+66</v>
      </c>
      <c r="LKK54" s="762">
        <f t="shared" si="4201"/>
        <v>4.5124363944539424E+66</v>
      </c>
      <c r="LKM54" s="762">
        <f t="shared" si="4202"/>
        <v>4.6703716682598297E+66</v>
      </c>
      <c r="LKO54" s="762">
        <f t="shared" si="4203"/>
        <v>4.8338346766489234E+66</v>
      </c>
      <c r="LKQ54" s="762">
        <f t="shared" si="4204"/>
        <v>5.0030188903316355E+66</v>
      </c>
      <c r="LKS54" s="762">
        <f t="shared" si="4205"/>
        <v>5.1781245514932422E+66</v>
      </c>
      <c r="LKU54" s="762">
        <f t="shared" si="4206"/>
        <v>5.3593589107955052E+66</v>
      </c>
      <c r="LKW54" s="762">
        <f t="shared" si="4207"/>
        <v>5.5469364726733475E+66</v>
      </c>
      <c r="LKY54" s="762">
        <f t="shared" si="4208"/>
        <v>5.7410792492169142E+66</v>
      </c>
      <c r="LLA54" s="762">
        <f t="shared" si="4209"/>
        <v>5.9420170229395059E+66</v>
      </c>
      <c r="LLC54" s="762">
        <f t="shared" si="4210"/>
        <v>6.1499876187423883E+66</v>
      </c>
      <c r="LLE54" s="762">
        <f t="shared" si="4211"/>
        <v>6.3652371853983716E+66</v>
      </c>
      <c r="LLG54" s="762">
        <f t="shared" si="4212"/>
        <v>6.5880204868873142E+66</v>
      </c>
      <c r="LLI54" s="762">
        <f t="shared" si="4213"/>
        <v>6.8186012039283692E+66</v>
      </c>
      <c r="LLK54" s="762">
        <f t="shared" si="4214"/>
        <v>7.0572522460658619E+66</v>
      </c>
      <c r="LLM54" s="762">
        <f t="shared" si="4215"/>
        <v>7.3042560746781663E+66</v>
      </c>
      <c r="LLO54" s="762">
        <f t="shared" si="4216"/>
        <v>7.559905037291902E+66</v>
      </c>
      <c r="LLQ54" s="762">
        <f t="shared" si="4217"/>
        <v>7.8245017135971176E+66</v>
      </c>
      <c r="LLS54" s="762">
        <f t="shared" si="4218"/>
        <v>8.0983592735730167E+66</v>
      </c>
      <c r="LLU54" s="762">
        <f t="shared" si="4219"/>
        <v>8.3818018481480722E+66</v>
      </c>
      <c r="LLW54" s="762">
        <f t="shared" si="4220"/>
        <v>8.6751649128332541E+66</v>
      </c>
      <c r="LLY54" s="762">
        <f t="shared" si="4221"/>
        <v>8.9787956847824177E+66</v>
      </c>
      <c r="LMA54" s="762">
        <f t="shared" si="4222"/>
        <v>9.2930535337498021E+66</v>
      </c>
      <c r="LMC54" s="762">
        <f t="shared" si="4223"/>
        <v>9.6183104074310446E+66</v>
      </c>
      <c r="LME54" s="762">
        <f t="shared" si="4224"/>
        <v>9.954951271691131E+66</v>
      </c>
      <c r="LMG54" s="762">
        <f t="shared" si="4225"/>
        <v>1.030337456620032E+67</v>
      </c>
      <c r="LMI54" s="762">
        <f t="shared" si="4226"/>
        <v>1.066399267601733E+67</v>
      </c>
      <c r="LMK54" s="762">
        <f t="shared" si="4227"/>
        <v>1.1037232419677935E+67</v>
      </c>
      <c r="LMM54" s="762">
        <f t="shared" si="4228"/>
        <v>1.1423535554366662E+67</v>
      </c>
      <c r="LMO54" s="762">
        <f t="shared" si="4229"/>
        <v>1.1823359298769494E+67</v>
      </c>
      <c r="LMQ54" s="762">
        <f t="shared" si="4230"/>
        <v>1.2237176874226425E+67</v>
      </c>
      <c r="LMS54" s="762">
        <f t="shared" si="4231"/>
        <v>1.266547806482435E+67</v>
      </c>
      <c r="LMU54" s="762">
        <f t="shared" si="4232"/>
        <v>1.3108769797093201E+67</v>
      </c>
      <c r="LMW54" s="762">
        <f t="shared" si="4233"/>
        <v>1.3567576739991462E+67</v>
      </c>
      <c r="LMY54" s="762">
        <f t="shared" si="4234"/>
        <v>1.4042441925891162E+67</v>
      </c>
      <c r="LNA54" s="762">
        <f t="shared" si="4235"/>
        <v>1.4533927393297351E+67</v>
      </c>
      <c r="LNC54" s="762">
        <f t="shared" si="4236"/>
        <v>1.5042614852062757E+67</v>
      </c>
      <c r="LNE54" s="762">
        <f t="shared" si="4237"/>
        <v>1.5569106371884952E+67</v>
      </c>
      <c r="LNG54" s="762">
        <f t="shared" si="4238"/>
        <v>1.6114025094900923E+67</v>
      </c>
      <c r="LNI54" s="762">
        <f t="shared" si="4239"/>
        <v>1.6678015973222454E+67</v>
      </c>
      <c r="LNK54" s="762">
        <f t="shared" si="4240"/>
        <v>1.7261746532285239E+67</v>
      </c>
      <c r="LNM54" s="762">
        <f t="shared" si="4241"/>
        <v>1.7865907660915221E+67</v>
      </c>
      <c r="LNO54" s="762">
        <f t="shared" si="4242"/>
        <v>1.8491214429047252E+67</v>
      </c>
      <c r="LNQ54" s="762">
        <f t="shared" si="4243"/>
        <v>1.9138406934063904E+67</v>
      </c>
      <c r="LNS54" s="762">
        <f t="shared" si="4244"/>
        <v>1.9808251176756139E+67</v>
      </c>
      <c r="LNU54" s="762">
        <f t="shared" si="4245"/>
        <v>2.0501539967942603E+67</v>
      </c>
      <c r="LNW54" s="762">
        <f t="shared" si="4246"/>
        <v>2.1219093866820591E+67</v>
      </c>
      <c r="LNY54" s="762">
        <f t="shared" si="4247"/>
        <v>2.196176215215931E+67</v>
      </c>
      <c r="LOA54" s="762">
        <f t="shared" si="4248"/>
        <v>2.2730423827484882E+67</v>
      </c>
      <c r="LOC54" s="762">
        <f t="shared" si="4249"/>
        <v>2.3525988661446853E+67</v>
      </c>
      <c r="LOE54" s="762">
        <f t="shared" si="4250"/>
        <v>2.4349398264597492E+67</v>
      </c>
      <c r="LOG54" s="762">
        <f t="shared" si="4251"/>
        <v>2.5201627203858402E+67</v>
      </c>
      <c r="LOI54" s="762">
        <f t="shared" si="4252"/>
        <v>2.6083684155993445E+67</v>
      </c>
      <c r="LOK54" s="762">
        <f t="shared" si="4253"/>
        <v>2.6996613101453213E+67</v>
      </c>
      <c r="LOM54" s="762">
        <f t="shared" si="4254"/>
        <v>2.7941494560004075E+67</v>
      </c>
      <c r="LOO54" s="762">
        <f t="shared" si="4255"/>
        <v>2.8919446869604216E+67</v>
      </c>
      <c r="LOQ54" s="762">
        <f t="shared" si="4256"/>
        <v>2.9931627510040359E+67</v>
      </c>
      <c r="LOS54" s="762">
        <f t="shared" si="4257"/>
        <v>3.0979234472891768E+67</v>
      </c>
      <c r="LOU54" s="762">
        <f t="shared" si="4258"/>
        <v>3.2063507679442977E+67</v>
      </c>
      <c r="LOW54" s="762">
        <f t="shared" si="4259"/>
        <v>3.3185730448223479E+67</v>
      </c>
      <c r="LOY54" s="762">
        <f t="shared" si="4260"/>
        <v>3.4347231013911299E+67</v>
      </c>
      <c r="LPA54" s="762">
        <f t="shared" si="4261"/>
        <v>3.554938409939819E+67</v>
      </c>
      <c r="LPC54" s="762">
        <f t="shared" si="4262"/>
        <v>3.6793612542877125E+67</v>
      </c>
      <c r="LPE54" s="762">
        <f t="shared" si="4263"/>
        <v>3.8081388981877824E+67</v>
      </c>
      <c r="LPG54" s="762">
        <f t="shared" si="4264"/>
        <v>3.9414237596243546E+67</v>
      </c>
      <c r="LPI54" s="762">
        <f t="shared" si="4265"/>
        <v>4.0793735912112064E+67</v>
      </c>
      <c r="LPK54" s="762">
        <f t="shared" si="4266"/>
        <v>4.2221516669035984E+67</v>
      </c>
      <c r="LPM54" s="762">
        <f t="shared" si="4267"/>
        <v>4.3699269752452239E+67</v>
      </c>
      <c r="LPO54" s="762">
        <f t="shared" si="4268"/>
        <v>4.5228744193788064E+67</v>
      </c>
      <c r="LPQ54" s="762">
        <f t="shared" si="4269"/>
        <v>4.681175024057064E+67</v>
      </c>
      <c r="LPS54" s="762">
        <f t="shared" si="4270"/>
        <v>4.845016149899061E+67</v>
      </c>
      <c r="LPU54" s="762">
        <f t="shared" si="4271"/>
        <v>5.0145917151455277E+67</v>
      </c>
      <c r="LPW54" s="762">
        <f t="shared" si="4272"/>
        <v>5.1901024251756209E+67</v>
      </c>
      <c r="LPY54" s="762">
        <f t="shared" si="4273"/>
        <v>5.3717560100567674E+67</v>
      </c>
      <c r="LQA54" s="762">
        <f t="shared" si="4274"/>
        <v>5.5597674704087535E+67</v>
      </c>
      <c r="LQC54" s="762">
        <f t="shared" si="4275"/>
        <v>5.7543593318730598E+67</v>
      </c>
      <c r="LQE54" s="762">
        <f t="shared" si="4276"/>
        <v>5.9557619084886163E+67</v>
      </c>
      <c r="LQG54" s="762">
        <f t="shared" si="4277"/>
        <v>6.164213575285718E+67</v>
      </c>
      <c r="LQI54" s="762">
        <f t="shared" si="4278"/>
        <v>6.3799610504207174E+67</v>
      </c>
      <c r="LQK54" s="762">
        <f t="shared" si="4279"/>
        <v>6.6032596871854419E+67</v>
      </c>
      <c r="LQM54" s="762">
        <f t="shared" si="4280"/>
        <v>6.8343737762369314E+67</v>
      </c>
      <c r="LQO54" s="762">
        <f t="shared" si="4281"/>
        <v>7.0735768584052233E+67</v>
      </c>
      <c r="LQQ54" s="762">
        <f t="shared" si="4282"/>
        <v>7.3211520484494051E+67</v>
      </c>
      <c r="LQS54" s="762">
        <f t="shared" si="4283"/>
        <v>7.5773923701451334E+67</v>
      </c>
      <c r="LQU54" s="762">
        <f t="shared" si="4284"/>
        <v>7.8426011031002129E+67</v>
      </c>
      <c r="LQW54" s="762">
        <f t="shared" si="4285"/>
        <v>8.1170921417087203E+67</v>
      </c>
      <c r="LQY54" s="762">
        <f t="shared" si="4286"/>
        <v>8.4011903666685251E+67</v>
      </c>
      <c r="LRA54" s="762">
        <f t="shared" si="4287"/>
        <v>8.6952320295019225E+67</v>
      </c>
      <c r="LRC54" s="762">
        <f t="shared" si="4288"/>
        <v>8.9995651505344891E+67</v>
      </c>
      <c r="LRE54" s="762">
        <f t="shared" si="4289"/>
        <v>9.3145499308031953E+67</v>
      </c>
      <c r="LRG54" s="762">
        <f t="shared" si="4290"/>
        <v>9.6405591783813069E+67</v>
      </c>
      <c r="LRI54" s="762">
        <f t="shared" si="4291"/>
        <v>9.9779787496246516E+67</v>
      </c>
      <c r="LRK54" s="762">
        <f t="shared" si="4292"/>
        <v>1.0327208005861513E+68</v>
      </c>
      <c r="LRM54" s="762">
        <f t="shared" si="4293"/>
        <v>1.0688660286066666E+68</v>
      </c>
      <c r="LRO54" s="762">
        <f t="shared" si="4294"/>
        <v>1.1062763396078997E+68</v>
      </c>
      <c r="LRQ54" s="762">
        <f t="shared" si="4295"/>
        <v>1.1449960114941761E+68</v>
      </c>
      <c r="LRS54" s="762">
        <f t="shared" si="4296"/>
        <v>1.1850708718964723E+68</v>
      </c>
      <c r="LRU54" s="762">
        <f t="shared" si="4297"/>
        <v>1.2265483524128487E+68</v>
      </c>
      <c r="LRW54" s="762">
        <f t="shared" si="4298"/>
        <v>1.2694775447472983E+68</v>
      </c>
      <c r="LRY54" s="762">
        <f t="shared" si="4299"/>
        <v>1.3139092588134535E+68</v>
      </c>
      <c r="LSA54" s="762">
        <f t="shared" si="4300"/>
        <v>1.3598960828719243E+68</v>
      </c>
      <c r="LSC54" s="762">
        <f t="shared" si="4301"/>
        <v>1.4074924457724416E+68</v>
      </c>
      <c r="LSE54" s="762">
        <f t="shared" si="4302"/>
        <v>1.4567546813744771E+68</v>
      </c>
      <c r="LSG54" s="762">
        <f t="shared" si="4303"/>
        <v>1.5077410952225837E+68</v>
      </c>
      <c r="LSI54" s="762">
        <f t="shared" si="4304"/>
        <v>1.560512033555374E+68</v>
      </c>
      <c r="LSK54" s="762">
        <f t="shared" si="4305"/>
        <v>1.615129954729812E+68</v>
      </c>
      <c r="LSM54" s="762">
        <f t="shared" si="4306"/>
        <v>1.6716595031453552E+68</v>
      </c>
      <c r="LSO54" s="762">
        <f t="shared" si="4307"/>
        <v>1.7301675857554425E+68</v>
      </c>
      <c r="LSQ54" s="762">
        <f t="shared" si="4308"/>
        <v>1.790723451256883E+68</v>
      </c>
      <c r="LSS54" s="762">
        <f t="shared" si="4309"/>
        <v>1.8533987720508737E+68</v>
      </c>
      <c r="LSU54" s="762">
        <f t="shared" si="4310"/>
        <v>1.9182677290726542E+68</v>
      </c>
      <c r="LSW54" s="762">
        <f t="shared" si="4311"/>
        <v>1.9854070995901969E+68</v>
      </c>
      <c r="LSY54" s="762">
        <f t="shared" si="4312"/>
        <v>2.0548963480758536E+68</v>
      </c>
      <c r="LTA54" s="762">
        <f t="shared" si="4313"/>
        <v>2.1268177202585082E+68</v>
      </c>
      <c r="LTC54" s="762">
        <f t="shared" si="4314"/>
        <v>2.2012563404675556E+68</v>
      </c>
      <c r="LTE54" s="762">
        <f t="shared" si="4315"/>
        <v>2.2783003123839196E+68</v>
      </c>
      <c r="LTG54" s="762">
        <f t="shared" si="4316"/>
        <v>2.3580408233173565E+68</v>
      </c>
      <c r="LTI54" s="762">
        <f t="shared" si="4317"/>
        <v>2.4405722521334637E+68</v>
      </c>
      <c r="LTK54" s="762">
        <f t="shared" si="4318"/>
        <v>2.5259922809581346E+68</v>
      </c>
      <c r="LTM54" s="762">
        <f t="shared" si="4319"/>
        <v>2.6144020107916693E+68</v>
      </c>
      <c r="LTO54" s="762">
        <f t="shared" si="4320"/>
        <v>2.7059060811693773E+68</v>
      </c>
      <c r="LTQ54" s="762">
        <f t="shared" si="4321"/>
        <v>2.8006127940103051E+68</v>
      </c>
      <c r="LTS54" s="762">
        <f t="shared" si="4322"/>
        <v>2.8986342418006653E+68</v>
      </c>
      <c r="LTU54" s="762">
        <f t="shared" si="4323"/>
        <v>3.0000864402636884E+68</v>
      </c>
      <c r="LTW54" s="762">
        <f t="shared" si="4324"/>
        <v>3.1050894656729172E+68</v>
      </c>
      <c r="LTY54" s="762">
        <f t="shared" si="4325"/>
        <v>3.2137675969714692E+68</v>
      </c>
      <c r="LUA54" s="762">
        <f t="shared" si="4326"/>
        <v>3.3262494628654705E+68</v>
      </c>
      <c r="LUC54" s="762">
        <f t="shared" si="4327"/>
        <v>3.4426681940657615E+68</v>
      </c>
      <c r="LUE54" s="762">
        <f t="shared" si="4328"/>
        <v>3.5631615808580628E+68</v>
      </c>
      <c r="LUG54" s="762">
        <f t="shared" si="4329"/>
        <v>3.6878722361880947E+68</v>
      </c>
      <c r="LUI54" s="762">
        <f t="shared" si="4330"/>
        <v>3.8169477644546776E+68</v>
      </c>
      <c r="LUK54" s="762">
        <f t="shared" si="4331"/>
        <v>3.950540936210591E+68</v>
      </c>
      <c r="LUM54" s="762">
        <f t="shared" si="4332"/>
        <v>4.0888098689779614E+68</v>
      </c>
      <c r="LUO54" s="762">
        <f t="shared" si="4333"/>
        <v>4.2319182143921898E+68</v>
      </c>
      <c r="LUQ54" s="762">
        <f t="shared" si="4334"/>
        <v>4.3800353518959163E+68</v>
      </c>
      <c r="LUS54" s="762">
        <f t="shared" si="4335"/>
        <v>4.5333365892122731E+68</v>
      </c>
      <c r="LUU54" s="762">
        <f t="shared" si="4336"/>
        <v>4.6920033698347027E+68</v>
      </c>
      <c r="LUW54" s="762">
        <f t="shared" si="4337"/>
        <v>4.8562234877789168E+68</v>
      </c>
      <c r="LUY54" s="762">
        <f t="shared" si="4338"/>
        <v>5.0261913098511783E+68</v>
      </c>
      <c r="LVA54" s="762">
        <f t="shared" si="4339"/>
        <v>5.2021080056959689E+68</v>
      </c>
      <c r="LVC54" s="762">
        <f t="shared" si="4340"/>
        <v>5.3841817858953276E+68</v>
      </c>
      <c r="LVE54" s="762">
        <f t="shared" si="4341"/>
        <v>5.5726281484016634E+68</v>
      </c>
      <c r="LVG54" s="762">
        <f t="shared" si="4342"/>
        <v>5.7676701335957212E+68</v>
      </c>
      <c r="LVI54" s="762">
        <f t="shared" si="4343"/>
        <v>5.9695385882715711E+68</v>
      </c>
      <c r="LVK54" s="762">
        <f t="shared" si="4344"/>
        <v>6.1784724388610758E+68</v>
      </c>
      <c r="LVM54" s="762">
        <f t="shared" si="4345"/>
        <v>6.3947189742212133E+68</v>
      </c>
      <c r="LVO54" s="762">
        <f t="shared" si="4346"/>
        <v>6.6185341383189553E+68</v>
      </c>
      <c r="LVQ54" s="762">
        <f t="shared" si="4347"/>
        <v>6.8501828331601185E+68</v>
      </c>
      <c r="LVS54" s="762">
        <f t="shared" si="4348"/>
        <v>7.0899392323207222E+68</v>
      </c>
      <c r="LVU54" s="762">
        <f t="shared" si="4349"/>
        <v>7.338087105451947E+68</v>
      </c>
      <c r="LVW54" s="762">
        <f t="shared" si="4350"/>
        <v>7.5949201541427647E+68</v>
      </c>
      <c r="LVY54" s="762">
        <f t="shared" si="4351"/>
        <v>7.8607423595377605E+68</v>
      </c>
      <c r="LWA54" s="762">
        <f t="shared" si="4352"/>
        <v>8.1358683421215818E+68</v>
      </c>
      <c r="LWC54" s="762">
        <f t="shared" si="4353"/>
        <v>8.4206237340958365E+68</v>
      </c>
      <c r="LWE54" s="762">
        <f t="shared" si="4354"/>
        <v>8.7153455647891899E+68</v>
      </c>
      <c r="LWG54" s="762">
        <f t="shared" si="4355"/>
        <v>9.0203826595568114E+68</v>
      </c>
      <c r="LWI54" s="762">
        <f t="shared" si="4356"/>
        <v>9.3360960526412999E+68</v>
      </c>
      <c r="LWK54" s="762">
        <f t="shared" si="4357"/>
        <v>9.6628594144837449E+68</v>
      </c>
      <c r="LWM54" s="762">
        <f t="shared" si="4358"/>
        <v>1.0001059493990675E+69</v>
      </c>
      <c r="LWO54" s="762">
        <f t="shared" si="4359"/>
        <v>1.0351096576280348E+69</v>
      </c>
      <c r="LWQ54" s="762">
        <f t="shared" si="4360"/>
        <v>1.0713384956450159E+69</v>
      </c>
      <c r="LWS54" s="762">
        <f t="shared" si="4361"/>
        <v>1.1088353429925913E+69</v>
      </c>
      <c r="LWU54" s="762">
        <f t="shared" si="4362"/>
        <v>1.1476445799973319E+69</v>
      </c>
      <c r="LWW54" s="762">
        <f t="shared" si="4363"/>
        <v>1.1878121402972384E+69</v>
      </c>
      <c r="LWY54" s="762">
        <f t="shared" si="4364"/>
        <v>1.2293855652076416E+69</v>
      </c>
      <c r="LXA54" s="762">
        <f t="shared" si="4365"/>
        <v>1.2724140599899089E+69</v>
      </c>
      <c r="LXC54" s="762">
        <f t="shared" si="4366"/>
        <v>1.3169485520895556E+69</v>
      </c>
      <c r="LXE54" s="762">
        <f t="shared" si="4367"/>
        <v>1.36304175141269E+69</v>
      </c>
      <c r="LXG54" s="762">
        <f t="shared" si="4368"/>
        <v>1.4107482127121341E+69</v>
      </c>
      <c r="LXI54" s="762">
        <f t="shared" si="4369"/>
        <v>1.4601244001570586E+69</v>
      </c>
      <c r="LXK54" s="762">
        <f t="shared" si="4370"/>
        <v>1.5112287541625555E+69</v>
      </c>
      <c r="LXM54" s="762">
        <f t="shared" si="4371"/>
        <v>1.5641217605582449E+69</v>
      </c>
      <c r="LXO54" s="762">
        <f t="shared" si="4372"/>
        <v>1.6188660221777832E+69</v>
      </c>
      <c r="LXQ54" s="762">
        <f t="shared" si="4373"/>
        <v>1.6755263329540056E+69</v>
      </c>
      <c r="LXS54" s="762">
        <f t="shared" si="4374"/>
        <v>1.7341697546073958E+69</v>
      </c>
      <c r="LXU54" s="762">
        <f t="shared" si="4375"/>
        <v>1.7948656960186545E+69</v>
      </c>
      <c r="LXW54" s="762">
        <f t="shared" si="4376"/>
        <v>1.8576859953793073E+69</v>
      </c>
      <c r="LXY54" s="762">
        <f t="shared" si="4377"/>
        <v>1.9227050052175829E+69</v>
      </c>
      <c r="LYA54" s="762">
        <f t="shared" si="4378"/>
        <v>1.9899996804001979E+69</v>
      </c>
      <c r="LYC54" s="762">
        <f t="shared" si="4379"/>
        <v>2.0596496692142046E+69</v>
      </c>
      <c r="LYE54" s="762">
        <f t="shared" si="4380"/>
        <v>2.1317374076367015E+69</v>
      </c>
      <c r="LYG54" s="762">
        <f t="shared" si="4381"/>
        <v>2.206348216903986E+69</v>
      </c>
      <c r="LYI54" s="762">
        <f t="shared" si="4382"/>
        <v>2.2835704044956254E+69</v>
      </c>
      <c r="LYK54" s="762">
        <f t="shared" si="4383"/>
        <v>2.3634953686529723E+69</v>
      </c>
      <c r="LYM54" s="762">
        <f t="shared" si="4384"/>
        <v>2.446217706555826E+69</v>
      </c>
      <c r="LYO54" s="762">
        <f t="shared" si="4385"/>
        <v>2.5318353262852797E+69</v>
      </c>
      <c r="LYQ54" s="762">
        <f t="shared" si="4386"/>
        <v>2.6204495627052642E+69</v>
      </c>
      <c r="LYS54" s="762">
        <f t="shared" si="4387"/>
        <v>2.7121652973999483E+69</v>
      </c>
      <c r="LYU54" s="762">
        <f t="shared" si="4388"/>
        <v>2.8070910828089461E+69</v>
      </c>
      <c r="LYW54" s="762">
        <f t="shared" si="4389"/>
        <v>2.9053392707072591E+69</v>
      </c>
      <c r="LYY54" s="762">
        <f t="shared" si="4390"/>
        <v>3.0070261451820131E+69</v>
      </c>
      <c r="LZA54" s="762">
        <f t="shared" si="4391"/>
        <v>3.1122720602633832E+69</v>
      </c>
      <c r="LZC54" s="762">
        <f t="shared" si="4392"/>
        <v>3.2212015823726013E+69</v>
      </c>
      <c r="LZE54" s="762">
        <f t="shared" si="4393"/>
        <v>3.333943637755642E+69</v>
      </c>
      <c r="LZG54" s="762">
        <f t="shared" si="4394"/>
        <v>3.4506316650770891E+69</v>
      </c>
      <c r="LZI54" s="762">
        <f t="shared" si="4395"/>
        <v>3.5714037733547868E+69</v>
      </c>
      <c r="LZK54" s="762">
        <f t="shared" si="4396"/>
        <v>3.696402905422204E+69</v>
      </c>
      <c r="LZM54" s="762">
        <f t="shared" si="4397"/>
        <v>3.8257770071119806E+69</v>
      </c>
      <c r="LZO54" s="762">
        <f t="shared" si="4398"/>
        <v>3.9596792023608993E+69</v>
      </c>
      <c r="LZQ54" s="762">
        <f t="shared" si="4399"/>
        <v>4.0982679744435301E+69</v>
      </c>
      <c r="LZS54" s="762">
        <f t="shared" si="4400"/>
        <v>4.2417073535490534E+69</v>
      </c>
      <c r="LZU54" s="762">
        <f t="shared" si="4401"/>
        <v>4.3901671109232696E+69</v>
      </c>
      <c r="LZW54" s="762">
        <f t="shared" si="4402"/>
        <v>4.5438229598055836E+69</v>
      </c>
      <c r="LZY54" s="762">
        <f t="shared" si="4403"/>
        <v>4.7028567633987786E+69</v>
      </c>
      <c r="MAA54" s="762">
        <f t="shared" si="4404"/>
        <v>4.8674567501177352E+69</v>
      </c>
      <c r="MAC54" s="762">
        <f t="shared" si="4405"/>
        <v>5.0378177363718552E+69</v>
      </c>
      <c r="MAE54" s="762">
        <f t="shared" si="4406"/>
        <v>5.2141413571448699E+69</v>
      </c>
      <c r="MAG54" s="762">
        <f t="shared" si="4407"/>
        <v>5.3966363046449402E+69</v>
      </c>
      <c r="MAI54" s="762">
        <f t="shared" si="4408"/>
        <v>5.5855185753075126E+69</v>
      </c>
      <c r="MAK54" s="762">
        <f t="shared" si="4409"/>
        <v>5.7810117254432747E+69</v>
      </c>
      <c r="MAM54" s="762">
        <f t="shared" si="4410"/>
        <v>5.9833471358337885E+69</v>
      </c>
      <c r="MAO54" s="762">
        <f t="shared" si="4411"/>
        <v>6.1927642855879706E+69</v>
      </c>
      <c r="MAQ54" s="762">
        <f t="shared" si="4412"/>
        <v>6.4095110355835487E+69</v>
      </c>
      <c r="MAS54" s="762">
        <f t="shared" si="4413"/>
        <v>6.6338439218289727E+69</v>
      </c>
      <c r="MAU54" s="762">
        <f t="shared" si="4414"/>
        <v>6.8660284590929858E+69</v>
      </c>
      <c r="MAW54" s="762">
        <f t="shared" si="4415"/>
        <v>7.10633945516124E+69</v>
      </c>
      <c r="MAY54" s="762">
        <f t="shared" si="4416"/>
        <v>7.3550613360918828E+69</v>
      </c>
      <c r="MBA54" s="762">
        <f t="shared" si="4417"/>
        <v>7.6124884828550979E+69</v>
      </c>
      <c r="MBC54" s="762">
        <f t="shared" si="4418"/>
        <v>7.878925579755025E+69</v>
      </c>
      <c r="MBE54" s="762">
        <f t="shared" si="4419"/>
        <v>8.1546879750464499E+69</v>
      </c>
      <c r="MBG54" s="762">
        <f t="shared" si="4420"/>
        <v>8.4401020541730748E+69</v>
      </c>
      <c r="MBI54" s="762">
        <f t="shared" si="4421"/>
        <v>8.7355056260691312E+69</v>
      </c>
      <c r="MBK54" s="762">
        <f t="shared" si="4422"/>
        <v>9.0412483229815507E+69</v>
      </c>
      <c r="MBM54" s="762">
        <f t="shared" si="4423"/>
        <v>9.3576920142859037E+69</v>
      </c>
      <c r="MBO54" s="762">
        <f t="shared" si="4424"/>
        <v>9.6852112347859092E+69</v>
      </c>
      <c r="MBQ54" s="762">
        <f t="shared" si="4425"/>
        <v>1.0024193628003414E+70</v>
      </c>
      <c r="MBS54" s="762">
        <f t="shared" si="4426"/>
        <v>1.0375040404983533E+70</v>
      </c>
      <c r="MBU54" s="762">
        <f t="shared" si="4427"/>
        <v>1.0738166819157955E+70</v>
      </c>
      <c r="MBW54" s="762">
        <f t="shared" si="4428"/>
        <v>1.1114002657828483E+70</v>
      </c>
      <c r="MBY54" s="762">
        <f t="shared" si="4429"/>
        <v>1.1502992750852479E+70</v>
      </c>
      <c r="MCA54" s="762">
        <f t="shared" si="4430"/>
        <v>1.1905597497132316E+70</v>
      </c>
      <c r="MCC54" s="762">
        <f t="shared" si="4431"/>
        <v>1.2322293409531946E+70</v>
      </c>
      <c r="MCE54" s="762">
        <f t="shared" si="4432"/>
        <v>1.2753573678865563E+70</v>
      </c>
      <c r="MCG54" s="762">
        <f t="shared" si="4433"/>
        <v>1.3199948757625857E+70</v>
      </c>
      <c r="MCI54" s="762">
        <f t="shared" si="4434"/>
        <v>1.3661946964142762E+70</v>
      </c>
      <c r="MCK54" s="762">
        <f t="shared" si="4435"/>
        <v>1.4140115107887757E+70</v>
      </c>
      <c r="MCM54" s="762">
        <f t="shared" si="4436"/>
        <v>1.4635019136663827E+70</v>
      </c>
      <c r="MCO54" s="762">
        <f t="shared" si="4437"/>
        <v>1.5147244806447059E+70</v>
      </c>
      <c r="MCQ54" s="762">
        <f t="shared" si="4438"/>
        <v>1.5677398374672704E+70</v>
      </c>
      <c r="MCS54" s="762">
        <f t="shared" si="4439"/>
        <v>1.6226107317786248E+70</v>
      </c>
      <c r="MCU54" s="762">
        <f t="shared" si="4440"/>
        <v>1.6794021073908764E+70</v>
      </c>
      <c r="MCW54" s="762">
        <f t="shared" si="4441"/>
        <v>1.7381811811495568E+70</v>
      </c>
      <c r="MCY54" s="762">
        <f t="shared" si="4442"/>
        <v>1.7990175224897911E+70</v>
      </c>
      <c r="MDA54" s="762">
        <f t="shared" si="4443"/>
        <v>1.8619831357769336E+70</v>
      </c>
      <c r="MDC54" s="762">
        <f t="shared" si="4444"/>
        <v>1.927152545529126E+70</v>
      </c>
      <c r="MDE54" s="762">
        <f t="shared" si="4445"/>
        <v>1.9946028846226452E+70</v>
      </c>
      <c r="MDG54" s="762">
        <f t="shared" si="4446"/>
        <v>2.0644139855844376E+70</v>
      </c>
      <c r="MDI54" s="762">
        <f t="shared" si="4447"/>
        <v>2.1366684750798927E+70</v>
      </c>
      <c r="MDK54" s="762">
        <f t="shared" si="4448"/>
        <v>2.2114518717076889E+70</v>
      </c>
      <c r="MDM54" s="762">
        <f t="shared" si="4449"/>
        <v>2.2888526872174577E+70</v>
      </c>
      <c r="MDO54" s="762">
        <f t="shared" si="4450"/>
        <v>2.3689625312700684E+70</v>
      </c>
      <c r="MDQ54" s="762">
        <f t="shared" si="4451"/>
        <v>2.4518762198645208E+70</v>
      </c>
      <c r="MDS54" s="762">
        <f t="shared" si="4452"/>
        <v>2.5376918875597788E+70</v>
      </c>
      <c r="MDU54" s="762">
        <f t="shared" si="4453"/>
        <v>2.6265111036243707E+70</v>
      </c>
      <c r="MDW54" s="762">
        <f t="shared" si="4454"/>
        <v>2.7184389922512236E+70</v>
      </c>
      <c r="MDY54" s="762">
        <f t="shared" si="4455"/>
        <v>2.8135843569800163E+70</v>
      </c>
      <c r="MEA54" s="762">
        <f t="shared" si="4456"/>
        <v>2.9120598094743169E+70</v>
      </c>
      <c r="MEC54" s="762">
        <f t="shared" si="4457"/>
        <v>3.0139819028059175E+70</v>
      </c>
      <c r="MEE54" s="762">
        <f t="shared" si="4458"/>
        <v>3.1194712694041241E+70</v>
      </c>
      <c r="MEG54" s="762">
        <f t="shared" si="4459"/>
        <v>3.2286527638332679E+70</v>
      </c>
      <c r="MEI54" s="762">
        <f t="shared" si="4460"/>
        <v>3.3416556105674318E+70</v>
      </c>
      <c r="MEK54" s="762">
        <f t="shared" si="4461"/>
        <v>3.4586135569372919E+70</v>
      </c>
      <c r="MEM54" s="762">
        <f t="shared" si="4462"/>
        <v>3.5796650314300966E+70</v>
      </c>
      <c r="MEO54" s="762">
        <f t="shared" si="4463"/>
        <v>3.7049533075301495E+70</v>
      </c>
      <c r="MEQ54" s="762">
        <f t="shared" si="4464"/>
        <v>3.8346266732937044E+70</v>
      </c>
      <c r="MES54" s="762">
        <f t="shared" si="4465"/>
        <v>3.968838606858984E+70</v>
      </c>
      <c r="MEU54" s="762">
        <f t="shared" si="4466"/>
        <v>4.1077479580990483E+70</v>
      </c>
      <c r="MEW54" s="762">
        <f t="shared" si="4467"/>
        <v>4.2515191366325144E+70</v>
      </c>
      <c r="MEY54" s="762">
        <f t="shared" si="4468"/>
        <v>4.4003223064146518E+70</v>
      </c>
      <c r="MFA54" s="762">
        <f t="shared" si="4469"/>
        <v>4.5543335871391642E+70</v>
      </c>
      <c r="MFC54" s="762">
        <f t="shared" si="4470"/>
        <v>4.7137352626890346E+70</v>
      </c>
      <c r="MFE54" s="762">
        <f t="shared" si="4471"/>
        <v>4.8787159968831503E+70</v>
      </c>
      <c r="MFG54" s="762">
        <f t="shared" si="4472"/>
        <v>5.0494710567740598E+70</v>
      </c>
      <c r="MFI54" s="762">
        <f t="shared" si="4473"/>
        <v>5.2262025437611515E+70</v>
      </c>
      <c r="MFK54" s="762">
        <f t="shared" si="4474"/>
        <v>5.4091196327927914E+70</v>
      </c>
      <c r="MFM54" s="762">
        <f t="shared" si="4475"/>
        <v>5.5984388199405386E+70</v>
      </c>
      <c r="MFO54" s="762">
        <f t="shared" si="4476"/>
        <v>5.7943841786384576E+70</v>
      </c>
      <c r="MFQ54" s="762">
        <f t="shared" si="4477"/>
        <v>5.997187624890803E+70</v>
      </c>
      <c r="MFS54" s="762">
        <f t="shared" si="4478"/>
        <v>6.2070891917619802E+70</v>
      </c>
      <c r="MFU54" s="762">
        <f t="shared" si="4479"/>
        <v>6.4243373134736491E+70</v>
      </c>
      <c r="MFW54" s="762">
        <f t="shared" si="4480"/>
        <v>6.6491891194452266E+70</v>
      </c>
      <c r="MFY54" s="762">
        <f t="shared" si="4481"/>
        <v>6.8819107386258088E+70</v>
      </c>
      <c r="MGA54" s="762">
        <f t="shared" si="4482"/>
        <v>7.1227776144777111E+70</v>
      </c>
      <c r="MGC54" s="762">
        <f t="shared" si="4483"/>
        <v>7.3720748309844299E+70</v>
      </c>
      <c r="MGE54" s="762">
        <f t="shared" si="4484"/>
        <v>7.6300974500688844E+70</v>
      </c>
      <c r="MGG54" s="762">
        <f t="shared" si="4485"/>
        <v>7.8971508608212952E+70</v>
      </c>
      <c r="MGI54" s="762">
        <f t="shared" si="4486"/>
        <v>8.1735511409500403E+70</v>
      </c>
      <c r="MGK54" s="762">
        <f t="shared" si="4487"/>
        <v>8.4596254308832907E+70</v>
      </c>
      <c r="MGM54" s="762">
        <f t="shared" si="4488"/>
        <v>8.7557123209642047E+70</v>
      </c>
      <c r="MGO54" s="762">
        <f t="shared" si="4489"/>
        <v>9.0621622521979514E+70</v>
      </c>
      <c r="MGQ54" s="762">
        <f t="shared" si="4490"/>
        <v>9.379337931024879E+70</v>
      </c>
      <c r="MGS54" s="762">
        <f t="shared" si="4491"/>
        <v>9.7076147586107486E+70</v>
      </c>
      <c r="MGU54" s="762">
        <f t="shared" si="4492"/>
        <v>1.0047381275162124E+71</v>
      </c>
      <c r="MGW54" s="762">
        <f t="shared" si="4493"/>
        <v>1.0399039619792797E+71</v>
      </c>
      <c r="MGY54" s="762">
        <f t="shared" si="4494"/>
        <v>1.0763006006485545E+71</v>
      </c>
      <c r="MHA54" s="762">
        <f t="shared" si="4495"/>
        <v>1.1139711216712537E+71</v>
      </c>
      <c r="MHC54" s="762">
        <f t="shared" si="4496"/>
        <v>1.1529601109297476E+71</v>
      </c>
      <c r="MHE54" s="762">
        <f t="shared" si="4497"/>
        <v>1.1933137148122886E+71</v>
      </c>
      <c r="MHG54" s="762">
        <f t="shared" si="4498"/>
        <v>1.2350796948307186E+71</v>
      </c>
      <c r="MHI54" s="762">
        <f t="shared" si="4499"/>
        <v>1.2783074841497937E+71</v>
      </c>
      <c r="MHK54" s="762">
        <f t="shared" si="4500"/>
        <v>1.3230482460950363E+71</v>
      </c>
      <c r="MHM54" s="762">
        <f t="shared" si="4501"/>
        <v>1.3693549347083625E+71</v>
      </c>
      <c r="MHO54" s="762">
        <f t="shared" si="4502"/>
        <v>1.417282357423155E+71</v>
      </c>
      <c r="MHQ54" s="762">
        <f t="shared" si="4503"/>
        <v>1.4668872399329652E+71</v>
      </c>
      <c r="MHS54" s="762">
        <f t="shared" si="4504"/>
        <v>1.518228293330619E+71</v>
      </c>
      <c r="MHU54" s="762">
        <f t="shared" si="4505"/>
        <v>1.5713662835971905E+71</v>
      </c>
      <c r="MHW54" s="762">
        <f t="shared" si="4506"/>
        <v>1.6263641035230921E+71</v>
      </c>
      <c r="MHY54" s="762">
        <f t="shared" si="4507"/>
        <v>1.6832868471464003E+71</v>
      </c>
      <c r="MIA54" s="762">
        <f t="shared" si="4508"/>
        <v>1.7422018867965242E+71</v>
      </c>
      <c r="MIC54" s="762">
        <f t="shared" si="4509"/>
        <v>1.8031789528344025E+71</v>
      </c>
      <c r="MIE54" s="762">
        <f t="shared" si="4510"/>
        <v>1.8662902161836064E+71</v>
      </c>
      <c r="MIG54" s="762">
        <f t="shared" si="4511"/>
        <v>1.9316103737500325E+71</v>
      </c>
      <c r="MII54" s="762">
        <f t="shared" si="4512"/>
        <v>1.9992167368312835E+71</v>
      </c>
      <c r="MIK54" s="762">
        <f t="shared" si="4513"/>
        <v>2.0691893226203783E+71</v>
      </c>
      <c r="MIM54" s="762">
        <f t="shared" si="4514"/>
        <v>2.1416109489120915E+71</v>
      </c>
      <c r="MIO54" s="762">
        <f t="shared" si="4515"/>
        <v>2.2165673321240143E+71</v>
      </c>
      <c r="MIQ54" s="762">
        <f t="shared" si="4516"/>
        <v>2.2941471887483549E+71</v>
      </c>
      <c r="MIS54" s="762">
        <f t="shared" si="4517"/>
        <v>2.3744423403545472E+71</v>
      </c>
      <c r="MIU54" s="762">
        <f t="shared" si="4518"/>
        <v>2.4575478222669559E+71</v>
      </c>
      <c r="MIW54" s="762">
        <f t="shared" si="4519"/>
        <v>2.543561996046299E+71</v>
      </c>
      <c r="MIY54" s="762">
        <f t="shared" si="4520"/>
        <v>2.6325866659079193E+71</v>
      </c>
      <c r="MJA54" s="762">
        <f t="shared" si="4521"/>
        <v>2.7247271992146965E+71</v>
      </c>
      <c r="MJC54" s="762">
        <f t="shared" si="4522"/>
        <v>2.8200926511872104E+71</v>
      </c>
      <c r="MJE54" s="762">
        <f t="shared" si="4523"/>
        <v>2.9187958939787625E+71</v>
      </c>
      <c r="MJG54" s="762">
        <f t="shared" si="4524"/>
        <v>3.020953750268019E+71</v>
      </c>
      <c r="MJI54" s="762">
        <f t="shared" si="4525"/>
        <v>3.1266871315273993E+71</v>
      </c>
      <c r="MJK54" s="762">
        <f t="shared" si="4526"/>
        <v>3.2361211811308579E+71</v>
      </c>
      <c r="MJM54" s="762">
        <f t="shared" si="4527"/>
        <v>3.3493854224704376E+71</v>
      </c>
      <c r="MJO54" s="762">
        <f t="shared" si="4528"/>
        <v>3.4666139122569025E+71</v>
      </c>
      <c r="MJQ54" s="762">
        <f t="shared" si="4529"/>
        <v>3.587945399185894E+71</v>
      </c>
      <c r="MJS54" s="762">
        <f t="shared" si="4530"/>
        <v>3.7135234881573999E+71</v>
      </c>
      <c r="MJU54" s="762">
        <f t="shared" si="4531"/>
        <v>3.8434968102429085E+71</v>
      </c>
      <c r="MJW54" s="762">
        <f t="shared" si="4532"/>
        <v>3.9780191986014099E+71</v>
      </c>
      <c r="MJY54" s="762">
        <f t="shared" si="4533"/>
        <v>4.117249870552459E+71</v>
      </c>
      <c r="MKA54" s="762">
        <f t="shared" si="4534"/>
        <v>4.2613536160217945E+71</v>
      </c>
      <c r="MKC54" s="762">
        <f t="shared" si="4535"/>
        <v>4.410500992582557E+71</v>
      </c>
      <c r="MKE54" s="762">
        <f t="shared" si="4536"/>
        <v>4.5648685273229462E+71</v>
      </c>
      <c r="MKG54" s="762">
        <f t="shared" si="4537"/>
        <v>4.7246389257792493E+71</v>
      </c>
      <c r="MKI54" s="762">
        <f t="shared" si="4538"/>
        <v>4.8900012881815222E+71</v>
      </c>
      <c r="MKK54" s="762">
        <f t="shared" si="4539"/>
        <v>5.0611513332678752E+71</v>
      </c>
      <c r="MKM54" s="762">
        <f t="shared" si="4540"/>
        <v>5.2382916299322502E+71</v>
      </c>
      <c r="MKO54" s="762">
        <f t="shared" si="4541"/>
        <v>5.4216318369798781E+71</v>
      </c>
      <c r="MKQ54" s="762">
        <f t="shared" si="4542"/>
        <v>5.6113889512741734E+71</v>
      </c>
      <c r="MKS54" s="762">
        <f t="shared" si="4543"/>
        <v>5.8077875645687695E+71</v>
      </c>
      <c r="MKU54" s="762">
        <f t="shared" si="4544"/>
        <v>6.011060129328676E+71</v>
      </c>
      <c r="MKW54" s="762">
        <f t="shared" si="4545"/>
        <v>6.2214472338551792E+71</v>
      </c>
      <c r="MKY54" s="762">
        <f t="shared" si="4546"/>
        <v>6.4391978870401105E+71</v>
      </c>
      <c r="MLA54" s="762">
        <f t="shared" si="4547"/>
        <v>6.6645698130865143E+71</v>
      </c>
      <c r="MLC54" s="762">
        <f t="shared" si="4548"/>
        <v>6.8978297565445418E+71</v>
      </c>
      <c r="MLE54" s="762">
        <f t="shared" si="4549"/>
        <v>7.1392537980236004E+71</v>
      </c>
      <c r="MLG54" s="762">
        <f t="shared" si="4550"/>
        <v>7.3891276809544254E+71</v>
      </c>
      <c r="MLI54" s="762">
        <f t="shared" si="4551"/>
        <v>7.6477471497878293E+71</v>
      </c>
      <c r="MLK54" s="762">
        <f t="shared" si="4552"/>
        <v>7.9154183000304024E+71</v>
      </c>
      <c r="MLM54" s="762">
        <f t="shared" si="4553"/>
        <v>8.1924579405314654E+71</v>
      </c>
      <c r="MLO54" s="762">
        <f t="shared" si="4554"/>
        <v>8.4791939684500661E+71</v>
      </c>
      <c r="MLQ54" s="762">
        <f t="shared" si="4555"/>
        <v>8.7759657573458178E+71</v>
      </c>
      <c r="MLS54" s="762">
        <f t="shared" si="4556"/>
        <v>9.0831245588529211E+71</v>
      </c>
      <c r="MLU54" s="762">
        <f t="shared" si="4557"/>
        <v>9.401033918412772E+71</v>
      </c>
      <c r="MLW54" s="762">
        <f t="shared" si="4558"/>
        <v>9.7300701055572183E+71</v>
      </c>
      <c r="MLY54" s="762">
        <f t="shared" si="4559"/>
        <v>1.0070622559251719E+72</v>
      </c>
      <c r="MMA54" s="762">
        <f t="shared" si="4560"/>
        <v>1.0423094348825529E+72</v>
      </c>
      <c r="MMC54" s="762">
        <f t="shared" si="4561"/>
        <v>1.0787902651034422E+72</v>
      </c>
      <c r="MME54" s="762">
        <f t="shared" si="4562"/>
        <v>1.1165479243820625E+72</v>
      </c>
      <c r="MMG54" s="762">
        <f t="shared" si="4563"/>
        <v>1.1556271017354346E+72</v>
      </c>
      <c r="MMI54" s="762">
        <f t="shared" si="4564"/>
        <v>1.1960740502961746E+72</v>
      </c>
      <c r="MMK54" s="762">
        <f t="shared" si="4565"/>
        <v>1.2379366420565406E+72</v>
      </c>
      <c r="MMM54" s="762">
        <f t="shared" si="4566"/>
        <v>1.2812644245285194E+72</v>
      </c>
      <c r="MMO54" s="762">
        <f t="shared" si="4567"/>
        <v>1.3261086793870174E+72</v>
      </c>
      <c r="MMQ54" s="762">
        <f t="shared" si="4568"/>
        <v>1.3725224831655629E+72</v>
      </c>
      <c r="MMS54" s="762">
        <f t="shared" si="4569"/>
        <v>1.4205607700763575E+72</v>
      </c>
      <c r="MMU54" s="762">
        <f t="shared" si="4570"/>
        <v>1.4702803970290298E+72</v>
      </c>
      <c r="MMW54" s="762">
        <f t="shared" si="4571"/>
        <v>1.5217402109250458E+72</v>
      </c>
      <c r="MMY54" s="762">
        <f t="shared" si="4572"/>
        <v>1.5750011183074223E+72</v>
      </c>
      <c r="MNA54" s="762">
        <f t="shared" si="4573"/>
        <v>1.630126157448182E+72</v>
      </c>
      <c r="MNC54" s="762">
        <f t="shared" si="4574"/>
        <v>1.6871805729588681E+72</v>
      </c>
      <c r="MNE54" s="762">
        <f t="shared" si="4575"/>
        <v>1.7462318930124283E+72</v>
      </c>
      <c r="MNG54" s="762">
        <f t="shared" si="4576"/>
        <v>1.8073500092678633E+72</v>
      </c>
      <c r="MNI54" s="762">
        <f t="shared" si="4577"/>
        <v>1.8706072595922383E+72</v>
      </c>
      <c r="MNK54" s="762">
        <f t="shared" si="4578"/>
        <v>1.9360785136779665E+72</v>
      </c>
      <c r="MNM54" s="762">
        <f t="shared" si="4579"/>
        <v>2.0038412616566951E+72</v>
      </c>
      <c r="MNO54" s="762">
        <f t="shared" si="4580"/>
        <v>2.0739757058146791E+72</v>
      </c>
      <c r="MNQ54" s="762">
        <f t="shared" si="4581"/>
        <v>2.1465648555181926E+72</v>
      </c>
      <c r="MNS54" s="762">
        <f t="shared" si="4582"/>
        <v>2.2216946254613293E+72</v>
      </c>
      <c r="MNU54" s="762">
        <f t="shared" si="4583"/>
        <v>2.2994539373524756E+72</v>
      </c>
      <c r="MNW54" s="762">
        <f t="shared" si="4584"/>
        <v>2.3799348251598121E+72</v>
      </c>
      <c r="MNY54" s="762">
        <f t="shared" si="4585"/>
        <v>2.4632325440404054E+72</v>
      </c>
      <c r="MOA54" s="762">
        <f t="shared" si="4586"/>
        <v>2.5494456830818192E+72</v>
      </c>
      <c r="MOC54" s="762">
        <f t="shared" si="4587"/>
        <v>2.6386762819896825E+72</v>
      </c>
      <c r="MOE54" s="762">
        <f t="shared" si="4588"/>
        <v>2.7310299518593211E+72</v>
      </c>
      <c r="MOG54" s="762">
        <f t="shared" si="4589"/>
        <v>2.826616000174397E+72</v>
      </c>
      <c r="MOI54" s="762">
        <f t="shared" si="4590"/>
        <v>2.9255475601805007E+72</v>
      </c>
      <c r="MOK54" s="762">
        <f t="shared" si="4591"/>
        <v>3.0279417247868179E+72</v>
      </c>
      <c r="MOM54" s="762">
        <f t="shared" si="4592"/>
        <v>3.1339196851543565E+72</v>
      </c>
      <c r="MOO54" s="762">
        <f t="shared" si="4593"/>
        <v>3.2436068741347588E+72</v>
      </c>
      <c r="MOQ54" s="762">
        <f t="shared" si="4594"/>
        <v>3.3571331147294752E+72</v>
      </c>
      <c r="MOS54" s="762">
        <f t="shared" si="4595"/>
        <v>3.4746327737450066E+72</v>
      </c>
      <c r="MOU54" s="762">
        <f t="shared" si="4596"/>
        <v>3.5962449208260812E+72</v>
      </c>
      <c r="MOW54" s="762">
        <f t="shared" si="4597"/>
        <v>3.7221134930549937E+72</v>
      </c>
      <c r="MOY54" s="762">
        <f t="shared" si="4598"/>
        <v>3.8523874653119182E+72</v>
      </c>
      <c r="MPA54" s="762">
        <f t="shared" si="4599"/>
        <v>3.9872210265978353E+72</v>
      </c>
      <c r="MPC54" s="762">
        <f t="shared" si="4600"/>
        <v>4.1267737625287589E+72</v>
      </c>
      <c r="MPE54" s="762">
        <f t="shared" si="4601"/>
        <v>4.2712108442172649E+72</v>
      </c>
      <c r="MPG54" s="762">
        <f t="shared" si="4602"/>
        <v>4.4207032237648687E+72</v>
      </c>
      <c r="MPI54" s="762">
        <f t="shared" si="4603"/>
        <v>4.575427836596639E+72</v>
      </c>
      <c r="MPK54" s="762">
        <f t="shared" si="4604"/>
        <v>4.7355678108775213E+72</v>
      </c>
      <c r="MPM54" s="762">
        <f t="shared" si="4605"/>
        <v>4.9013126842582342E+72</v>
      </c>
      <c r="MPO54" s="762">
        <f t="shared" si="4606"/>
        <v>5.0728586282072724E+72</v>
      </c>
      <c r="MPQ54" s="762">
        <f t="shared" si="4607"/>
        <v>5.2504086801945267E+72</v>
      </c>
      <c r="MPS54" s="762">
        <f t="shared" si="4608"/>
        <v>5.4341729840013348E+72</v>
      </c>
      <c r="MPU54" s="762">
        <f t="shared" si="4609"/>
        <v>5.6243690384413809E+72</v>
      </c>
      <c r="MPW54" s="762">
        <f t="shared" si="4610"/>
        <v>5.8212219547868288E+72</v>
      </c>
      <c r="MPY54" s="762">
        <f t="shared" si="4611"/>
        <v>6.0249647232043669E+72</v>
      </c>
      <c r="MQA54" s="762">
        <f t="shared" si="4612"/>
        <v>6.235838488516519E+72</v>
      </c>
      <c r="MQC54" s="762">
        <f t="shared" si="4613"/>
        <v>6.4540928356145969E+72</v>
      </c>
      <c r="MQE54" s="762">
        <f t="shared" si="4614"/>
        <v>6.6799860848611072E+72</v>
      </c>
      <c r="MQG54" s="762">
        <f t="shared" si="4615"/>
        <v>6.9137855978312452E+72</v>
      </c>
      <c r="MQI54" s="762">
        <f t="shared" si="4616"/>
        <v>7.1557680937553387E+72</v>
      </c>
      <c r="MQK54" s="762">
        <f t="shared" si="4617"/>
        <v>7.4062199770367749E+72</v>
      </c>
      <c r="MQM54" s="762">
        <f t="shared" si="4618"/>
        <v>7.6654376762330619E+72</v>
      </c>
      <c r="MQO54" s="762">
        <f t="shared" si="4619"/>
        <v>7.933727994901218E+72</v>
      </c>
      <c r="MQQ54" s="762">
        <f t="shared" si="4620"/>
        <v>8.2114084747227605E+72</v>
      </c>
      <c r="MQS54" s="762">
        <f t="shared" si="4621"/>
        <v>8.4988077713380569E+72</v>
      </c>
      <c r="MQU54" s="762">
        <f t="shared" si="4622"/>
        <v>8.7962660433348889E+72</v>
      </c>
      <c r="MQW54" s="762">
        <f t="shared" si="4623"/>
        <v>9.1041353548516097E+72</v>
      </c>
      <c r="MQY54" s="762">
        <f t="shared" si="4624"/>
        <v>9.4227800922714159E+72</v>
      </c>
      <c r="MRA54" s="762">
        <f t="shared" si="4625"/>
        <v>9.752577395500914E+72</v>
      </c>
      <c r="MRC54" s="762">
        <f t="shared" si="4626"/>
        <v>1.0093917604343445E+73</v>
      </c>
      <c r="MRE54" s="762">
        <f t="shared" si="4627"/>
        <v>1.0447204720495465E+73</v>
      </c>
      <c r="MRG54" s="762">
        <f t="shared" si="4628"/>
        <v>1.0812856885712806E+73</v>
      </c>
      <c r="MRI54" s="762">
        <f t="shared" si="4629"/>
        <v>1.1191306876712753E+73</v>
      </c>
      <c r="MRK54" s="762">
        <f t="shared" si="4630"/>
        <v>1.1583002617397698E+73</v>
      </c>
      <c r="MRM54" s="762">
        <f t="shared" si="4631"/>
        <v>1.1988407709006617E+73</v>
      </c>
      <c r="MRO54" s="762">
        <f t="shared" si="4632"/>
        <v>1.2408001978821848E+73</v>
      </c>
      <c r="MRQ54" s="762">
        <f t="shared" si="4633"/>
        <v>1.2842282048080612E+73</v>
      </c>
      <c r="MRS54" s="762">
        <f t="shared" si="4634"/>
        <v>1.3291761919763431E+73</v>
      </c>
      <c r="MRU54" s="762">
        <f t="shared" si="4635"/>
        <v>1.375697358695515E+73</v>
      </c>
      <c r="MRW54" s="762">
        <f t="shared" si="4636"/>
        <v>1.4238467662498578E+73</v>
      </c>
      <c r="MRY54" s="762">
        <f t="shared" si="4637"/>
        <v>1.4736814030686027E+73</v>
      </c>
      <c r="MSA54" s="762">
        <f t="shared" si="4638"/>
        <v>1.5252602521760038E+73</v>
      </c>
      <c r="MSC54" s="762">
        <f t="shared" si="4639"/>
        <v>1.5786443610021638E+73</v>
      </c>
      <c r="MSE54" s="762">
        <f t="shared" si="4640"/>
        <v>1.6338969136372394E+73</v>
      </c>
      <c r="MSG54" s="762">
        <f t="shared" si="4641"/>
        <v>1.6910833056145426E+73</v>
      </c>
      <c r="MSI54" s="762">
        <f t="shared" si="4642"/>
        <v>1.7502712213110516E+73</v>
      </c>
      <c r="MSK54" s="762">
        <f t="shared" si="4643"/>
        <v>1.8115307140569381E+73</v>
      </c>
      <c r="MSM54" s="762">
        <f t="shared" si="4644"/>
        <v>1.8749342890489309E+73</v>
      </c>
      <c r="MSO54" s="762">
        <f t="shared" si="4645"/>
        <v>1.9405569891656432E+73</v>
      </c>
      <c r="MSQ54" s="762">
        <f t="shared" si="4646"/>
        <v>2.0084764837864406E+73</v>
      </c>
      <c r="MSS54" s="762">
        <f t="shared" si="4647"/>
        <v>2.0787731607189657E+73</v>
      </c>
      <c r="MSU54" s="762">
        <f t="shared" si="4648"/>
        <v>2.1515302213441293E+73</v>
      </c>
      <c r="MSW54" s="762">
        <f t="shared" si="4649"/>
        <v>2.2268337790911737E+73</v>
      </c>
      <c r="MSY54" s="762">
        <f t="shared" si="4650"/>
        <v>2.3047729613593648E+73</v>
      </c>
      <c r="MTA54" s="762">
        <f t="shared" si="4651"/>
        <v>2.3854400150069424E+73</v>
      </c>
      <c r="MTC54" s="762">
        <f t="shared" si="4652"/>
        <v>2.4689304155321852E+73</v>
      </c>
      <c r="MTE54" s="762">
        <f t="shared" si="4653"/>
        <v>2.5553429800758115E+73</v>
      </c>
      <c r="MTG54" s="762">
        <f t="shared" si="4654"/>
        <v>2.6447799843784646E+73</v>
      </c>
      <c r="MTI54" s="762">
        <f t="shared" si="4655"/>
        <v>2.7373472838317108E+73</v>
      </c>
      <c r="MTK54" s="762">
        <f t="shared" si="4656"/>
        <v>2.8331544387658204E+73</v>
      </c>
      <c r="MTM54" s="762">
        <f t="shared" si="4657"/>
        <v>2.932314844122624E+73</v>
      </c>
      <c r="MTO54" s="762">
        <f t="shared" si="4658"/>
        <v>3.0349458636669159E+73</v>
      </c>
      <c r="MTQ54" s="762">
        <f t="shared" si="4659"/>
        <v>3.1411689688952579E+73</v>
      </c>
      <c r="MTS54" s="762">
        <f t="shared" si="4660"/>
        <v>3.2511098828065916E+73</v>
      </c>
      <c r="MTU54" s="762">
        <f t="shared" si="4661"/>
        <v>3.364898728704822E+73</v>
      </c>
      <c r="MTW54" s="762">
        <f t="shared" si="4662"/>
        <v>3.4826701842094906E+73</v>
      </c>
      <c r="MTY54" s="762">
        <f t="shared" si="4663"/>
        <v>3.6045636406568223E+73</v>
      </c>
      <c r="MUA54" s="762">
        <f t="shared" si="4664"/>
        <v>3.7307233680798108E+73</v>
      </c>
      <c r="MUC54" s="762">
        <f t="shared" si="4665"/>
        <v>3.8612986859626037E+73</v>
      </c>
      <c r="MUE54" s="762">
        <f t="shared" si="4666"/>
        <v>3.9964441399712944E+73</v>
      </c>
      <c r="MUG54" s="762">
        <f t="shared" si="4667"/>
        <v>4.1363196848702893E+73</v>
      </c>
      <c r="MUI54" s="762">
        <f t="shared" si="4668"/>
        <v>4.281090873840749E+73</v>
      </c>
      <c r="MUK54" s="762">
        <f t="shared" si="4669"/>
        <v>4.4309290544251752E+73</v>
      </c>
      <c r="MUM54" s="762">
        <f t="shared" si="4670"/>
        <v>4.5860115713300557E+73</v>
      </c>
      <c r="MUO54" s="762">
        <f t="shared" si="4671"/>
        <v>4.7465219763266072E+73</v>
      </c>
      <c r="MUQ54" s="762">
        <f t="shared" si="4672"/>
        <v>4.9126502454980379E+73</v>
      </c>
      <c r="MUS54" s="762">
        <f t="shared" si="4673"/>
        <v>5.084593004090469E+73</v>
      </c>
      <c r="MUU54" s="762">
        <f t="shared" si="4674"/>
        <v>5.2625537592336352E+73</v>
      </c>
      <c r="MUW54" s="762">
        <f t="shared" si="4675"/>
        <v>5.4467431408068122E+73</v>
      </c>
      <c r="MUY54" s="762">
        <f t="shared" si="4676"/>
        <v>5.6373791507350503E+73</v>
      </c>
      <c r="MVA54" s="762">
        <f t="shared" si="4677"/>
        <v>5.8346874210107771E+73</v>
      </c>
      <c r="MVC54" s="762">
        <f t="shared" si="4678"/>
        <v>6.0389014807461537E+73</v>
      </c>
      <c r="MVE54" s="762">
        <f t="shared" si="4679"/>
        <v>6.2502630325722685E+73</v>
      </c>
      <c r="MVG54" s="762">
        <f t="shared" si="4680"/>
        <v>6.4690222387122969E+73</v>
      </c>
      <c r="MVI54" s="762">
        <f t="shared" si="4681"/>
        <v>6.6954380170672262E+73</v>
      </c>
      <c r="MVK54" s="762">
        <f t="shared" si="4682"/>
        <v>6.9297783476645781E+73</v>
      </c>
      <c r="MVM54" s="762">
        <f t="shared" si="4683"/>
        <v>7.1723205898328372E+73</v>
      </c>
      <c r="MVO54" s="762">
        <f t="shared" si="4684"/>
        <v>7.4233518104769864E+73</v>
      </c>
      <c r="MVQ54" s="762">
        <f t="shared" si="4685"/>
        <v>7.6831691238436806E+73</v>
      </c>
      <c r="MVS54" s="762">
        <f t="shared" si="4686"/>
        <v>7.9520800431782086E+73</v>
      </c>
      <c r="MVU54" s="762">
        <f t="shared" si="4687"/>
        <v>8.2304028446894452E+73</v>
      </c>
      <c r="MVW54" s="762">
        <f t="shared" si="4688"/>
        <v>8.5184669442535746E+73</v>
      </c>
      <c r="MVY54" s="762">
        <f t="shared" si="4689"/>
        <v>8.8166132873024496E+73</v>
      </c>
      <c r="MWA54" s="762">
        <f t="shared" si="4690"/>
        <v>9.1251947523580346E+73</v>
      </c>
      <c r="MWC54" s="762">
        <f t="shared" si="4691"/>
        <v>9.4445765686905646E+73</v>
      </c>
      <c r="MWE54" s="762">
        <f t="shared" si="4692"/>
        <v>9.7751367485947337E+73</v>
      </c>
      <c r="MWG54" s="762">
        <f t="shared" si="4693"/>
        <v>1.0117266534795549E+74</v>
      </c>
      <c r="MWI54" s="762">
        <f t="shared" si="4694"/>
        <v>1.0471370863513393E+74</v>
      </c>
      <c r="MWK54" s="762">
        <f t="shared" si="4695"/>
        <v>1.0837868843736361E+74</v>
      </c>
      <c r="MWM54" s="762">
        <f t="shared" si="4696"/>
        <v>1.1217194253267133E+74</v>
      </c>
      <c r="MWO54" s="762">
        <f t="shared" si="4697"/>
        <v>1.1609796052131483E+74</v>
      </c>
      <c r="MWQ54" s="762">
        <f t="shared" si="4698"/>
        <v>1.2016138913956084E+74</v>
      </c>
      <c r="MWS54" s="762">
        <f t="shared" si="4699"/>
        <v>1.2436703775944547E+74</v>
      </c>
      <c r="MWU54" s="762">
        <f t="shared" si="4700"/>
        <v>1.2871988408102606E+74</v>
      </c>
      <c r="MWW54" s="762">
        <f t="shared" si="4701"/>
        <v>1.3322508002386195E+74</v>
      </c>
      <c r="MWY54" s="762">
        <f t="shared" si="4702"/>
        <v>1.378879578246971E+74</v>
      </c>
      <c r="MXA54" s="762">
        <f t="shared" si="4703"/>
        <v>1.4271403634856149E+74</v>
      </c>
      <c r="MXC54" s="762">
        <f t="shared" si="4704"/>
        <v>1.4770902762076112E+74</v>
      </c>
      <c r="MXE54" s="762">
        <f t="shared" si="4705"/>
        <v>1.5287884358748776E+74</v>
      </c>
      <c r="MXG54" s="762">
        <f t="shared" si="4706"/>
        <v>1.5822960311304982E+74</v>
      </c>
      <c r="MXI54" s="762">
        <f t="shared" si="4707"/>
        <v>1.6376763922200655E+74</v>
      </c>
      <c r="MXK54" s="762">
        <f t="shared" si="4708"/>
        <v>1.6949950659477676E+74</v>
      </c>
      <c r="MXM54" s="762">
        <f t="shared" si="4709"/>
        <v>1.7543198932559393E+74</v>
      </c>
      <c r="MXO54" s="762">
        <f t="shared" si="4710"/>
        <v>1.815721089519897E+74</v>
      </c>
      <c r="MXQ54" s="762">
        <f t="shared" si="4711"/>
        <v>1.8792713276530932E+74</v>
      </c>
      <c r="MXS54" s="762">
        <f t="shared" si="4712"/>
        <v>1.9450458241209513E+74</v>
      </c>
      <c r="MXU54" s="762">
        <f t="shared" si="4713"/>
        <v>2.0131224279651846E+74</v>
      </c>
      <c r="MXW54" s="762">
        <f t="shared" si="4714"/>
        <v>2.0835817129439659E+74</v>
      </c>
      <c r="MXY54" s="762">
        <f t="shared" si="4715"/>
        <v>2.1565070728970046E+74</v>
      </c>
      <c r="MYA54" s="762">
        <f t="shared" si="4716"/>
        <v>2.2319848204483997E+74</v>
      </c>
      <c r="MYC54" s="762">
        <f t="shared" si="4717"/>
        <v>2.3101042891640934E+74</v>
      </c>
      <c r="MYE54" s="762">
        <f t="shared" si="4718"/>
        <v>2.3909579392848368E+74</v>
      </c>
      <c r="MYG54" s="762">
        <f t="shared" si="4719"/>
        <v>2.4746414671598056E+74</v>
      </c>
      <c r="MYI54" s="762">
        <f t="shared" si="4720"/>
        <v>2.5612539185103984E+74</v>
      </c>
      <c r="MYK54" s="762">
        <f t="shared" si="4721"/>
        <v>2.6508978056582621E+74</v>
      </c>
      <c r="MYM54" s="762">
        <f t="shared" si="4722"/>
        <v>2.7436792288563011E+74</v>
      </c>
      <c r="MYO54" s="762">
        <f t="shared" si="4723"/>
        <v>2.8397080018662716E+74</v>
      </c>
      <c r="MYQ54" s="762">
        <f t="shared" si="4724"/>
        <v>2.9390977819315909E+74</v>
      </c>
      <c r="MYS54" s="762">
        <f t="shared" si="4725"/>
        <v>3.0419662042991963E+74</v>
      </c>
      <c r="MYU54" s="762">
        <f t="shared" si="4726"/>
        <v>3.1484350214496681E+74</v>
      </c>
      <c r="MYW54" s="762">
        <f t="shared" si="4727"/>
        <v>3.2586302472004061E+74</v>
      </c>
      <c r="MYY54" s="762">
        <f t="shared" si="4728"/>
        <v>3.3726823058524199E+74</v>
      </c>
      <c r="MZA54" s="762">
        <f t="shared" si="4729"/>
        <v>3.4907261865572544E+74</v>
      </c>
      <c r="MZC54" s="762">
        <f t="shared" si="4730"/>
        <v>3.6129016030867581E+74</v>
      </c>
      <c r="MZE54" s="762">
        <f t="shared" si="4731"/>
        <v>3.7393531591947944E+74</v>
      </c>
      <c r="MZG54" s="762">
        <f t="shared" si="4732"/>
        <v>3.870230519766612E+74</v>
      </c>
      <c r="MZI54" s="762">
        <f t="shared" si="4733"/>
        <v>4.0056885879584432E+74</v>
      </c>
      <c r="MZK54" s="762">
        <f t="shared" si="4734"/>
        <v>4.1458876885369885E+74</v>
      </c>
      <c r="MZM54" s="762">
        <f t="shared" si="4735"/>
        <v>4.2909937576357828E+74</v>
      </c>
      <c r="MZO54" s="762">
        <f t="shared" si="4736"/>
        <v>4.4411785391530348E+74</v>
      </c>
      <c r="MZQ54" s="762">
        <f t="shared" si="4737"/>
        <v>4.5966197880233902E+74</v>
      </c>
      <c r="MZS54" s="762">
        <f t="shared" si="4738"/>
        <v>4.7575014806042088E+74</v>
      </c>
      <c r="MZU54" s="762">
        <f t="shared" si="4739"/>
        <v>4.924014032425356E+74</v>
      </c>
      <c r="MZW54" s="762">
        <f t="shared" si="4740"/>
        <v>5.0963545235602429E+74</v>
      </c>
      <c r="MZY54" s="762">
        <f t="shared" si="4741"/>
        <v>5.2747269318848514E+74</v>
      </c>
      <c r="NAA54" s="762">
        <f t="shared" si="4742"/>
        <v>5.4593423745008209E+74</v>
      </c>
      <c r="NAC54" s="762">
        <f t="shared" si="4743"/>
        <v>5.650419357608349E+74</v>
      </c>
      <c r="NAE54" s="762">
        <f t="shared" si="4744"/>
        <v>5.8481840351246403E+74</v>
      </c>
      <c r="NAG54" s="762">
        <f t="shared" si="4745"/>
        <v>6.0528704763540019E+74</v>
      </c>
      <c r="NAI54" s="762">
        <f t="shared" si="4746"/>
        <v>6.2647209430263916E+74</v>
      </c>
      <c r="NAK54" s="762">
        <f t="shared" si="4747"/>
        <v>6.4839861760323149E+74</v>
      </c>
      <c r="NAM54" s="762">
        <f t="shared" si="4748"/>
        <v>6.7109256921934455E+74</v>
      </c>
      <c r="NAO54" s="762">
        <f t="shared" si="4749"/>
        <v>6.9458080914202153E+74</v>
      </c>
      <c r="NAQ54" s="762">
        <f t="shared" si="4750"/>
        <v>7.1889113746199224E+74</v>
      </c>
      <c r="NAS54" s="762">
        <f t="shared" si="4751"/>
        <v>7.4405232727316194E+74</v>
      </c>
      <c r="NAU54" s="762">
        <f t="shared" si="4752"/>
        <v>7.7009415872772257E+74</v>
      </c>
      <c r="NAW54" s="762">
        <f t="shared" si="4753"/>
        <v>7.9704745428319281E+74</v>
      </c>
      <c r="NAY54" s="762">
        <f t="shared" si="4754"/>
        <v>8.2494411518310448E+74</v>
      </c>
      <c r="NBA54" s="762">
        <f t="shared" si="4755"/>
        <v>8.5381715921451307E+74</v>
      </c>
      <c r="NBC54" s="762">
        <f t="shared" si="4756"/>
        <v>8.8370075978702091E+74</v>
      </c>
      <c r="NBE54" s="762">
        <f t="shared" si="4757"/>
        <v>9.1463028637956652E+74</v>
      </c>
      <c r="NBG54" s="762">
        <f t="shared" si="4758"/>
        <v>9.4664234640285124E+74</v>
      </c>
      <c r="NBI54" s="762">
        <f t="shared" si="4759"/>
        <v>9.7977482852695097E+74</v>
      </c>
      <c r="NBK54" s="762">
        <f t="shared" si="4760"/>
        <v>1.0140669475253943E+75</v>
      </c>
      <c r="NBM54" s="762">
        <f t="shared" si="4761"/>
        <v>1.049559290688783E+75</v>
      </c>
      <c r="NBO54" s="762">
        <f t="shared" si="4762"/>
        <v>1.0862938658628904E+75</v>
      </c>
      <c r="NBQ54" s="762">
        <f t="shared" si="4763"/>
        <v>1.1243141511680916E+75</v>
      </c>
      <c r="NBS54" s="762">
        <f t="shared" si="4764"/>
        <v>1.1636651464589747E+75</v>
      </c>
      <c r="NBU54" s="762">
        <f t="shared" si="4765"/>
        <v>1.2043934265850388E+75</v>
      </c>
      <c r="NBW54" s="762">
        <f t="shared" si="4766"/>
        <v>1.246547196515515E+75</v>
      </c>
      <c r="NBY54" s="762">
        <f t="shared" si="4767"/>
        <v>1.2901763483935579E+75</v>
      </c>
      <c r="NCA54" s="762">
        <f t="shared" si="4768"/>
        <v>1.3353325205873323E+75</v>
      </c>
      <c r="NCC54" s="762">
        <f t="shared" si="4769"/>
        <v>1.3820691588078888E+75</v>
      </c>
      <c r="NCE54" s="762">
        <f t="shared" si="4770"/>
        <v>1.4304415793661649E+75</v>
      </c>
      <c r="NCG54" s="762">
        <f t="shared" si="4771"/>
        <v>1.4805070346439805E+75</v>
      </c>
      <c r="NCI54" s="762">
        <f t="shared" si="4772"/>
        <v>1.5323247808565196E+75</v>
      </c>
      <c r="NCK54" s="762">
        <f t="shared" si="4773"/>
        <v>1.5859561481864977E+75</v>
      </c>
      <c r="NCM54" s="762">
        <f t="shared" si="4774"/>
        <v>1.6414646133730249E+75</v>
      </c>
      <c r="NCO54" s="762">
        <f t="shared" si="4775"/>
        <v>1.6989158748410807E+75</v>
      </c>
      <c r="NCQ54" s="762">
        <f t="shared" si="4776"/>
        <v>1.7583779304605184E+75</v>
      </c>
      <c r="NCS54" s="762">
        <f t="shared" si="4777"/>
        <v>1.8199211580266365E+75</v>
      </c>
      <c r="NCU54" s="762">
        <f t="shared" si="4778"/>
        <v>1.8836183985575688E+75</v>
      </c>
      <c r="NCW54" s="762">
        <f t="shared" si="4779"/>
        <v>1.9495450425070836E+75</v>
      </c>
      <c r="NCY54" s="762">
        <f t="shared" si="4780"/>
        <v>2.0177791189948313E+75</v>
      </c>
      <c r="NDA54" s="762">
        <f t="shared" si="4781"/>
        <v>2.0884013881596503E+75</v>
      </c>
      <c r="NDC54" s="762">
        <f t="shared" si="4782"/>
        <v>2.1614954367452377E+75</v>
      </c>
      <c r="NDE54" s="762">
        <f t="shared" si="4783"/>
        <v>2.2371477770313208E+75</v>
      </c>
      <c r="NDG54" s="762">
        <f t="shared" si="4784"/>
        <v>2.315447949227417E+75</v>
      </c>
      <c r="NDI54" s="762">
        <f t="shared" si="4785"/>
        <v>2.3964886274503764E+75</v>
      </c>
      <c r="NDK54" s="762">
        <f t="shared" si="4786"/>
        <v>2.4803657294111394E+75</v>
      </c>
      <c r="NDM54" s="762">
        <f t="shared" si="4787"/>
        <v>2.5671785299405293E+75</v>
      </c>
      <c r="NDO54" s="762">
        <f t="shared" si="4788"/>
        <v>2.6570297784884477E+75</v>
      </c>
      <c r="NDQ54" s="762">
        <f t="shared" si="4789"/>
        <v>2.7500258207355431E+75</v>
      </c>
      <c r="NDS54" s="762">
        <f t="shared" si="4790"/>
        <v>2.8462767244612868E+75</v>
      </c>
      <c r="NDU54" s="762">
        <f t="shared" si="4791"/>
        <v>2.9458964098174318E+75</v>
      </c>
      <c r="NDW54" s="762">
        <f t="shared" si="4792"/>
        <v>3.0490027841610418E+75</v>
      </c>
      <c r="NDY54" s="762">
        <f t="shared" si="4793"/>
        <v>3.155717881606678E+75</v>
      </c>
      <c r="NEA54" s="762">
        <f t="shared" si="4794"/>
        <v>3.2661680074629116E+75</v>
      </c>
      <c r="NEC54" s="762">
        <f t="shared" si="4795"/>
        <v>3.3804838877241132E+75</v>
      </c>
      <c r="NEE54" s="762">
        <f t="shared" si="4796"/>
        <v>3.4988008237944571E+75</v>
      </c>
      <c r="NEG54" s="762">
        <f t="shared" si="4797"/>
        <v>3.6212588526272628E+75</v>
      </c>
      <c r="NEI54" s="762">
        <f t="shared" si="4798"/>
        <v>3.7480029124692165E+75</v>
      </c>
      <c r="NEK54" s="762">
        <f t="shared" si="4799"/>
        <v>3.8791830144056392E+75</v>
      </c>
      <c r="NEM54" s="762">
        <f t="shared" si="4800"/>
        <v>4.0149544199098365E+75</v>
      </c>
      <c r="NEO54" s="762">
        <f t="shared" si="4801"/>
        <v>4.1554778246066806E+75</v>
      </c>
      <c r="NEQ54" s="762">
        <f t="shared" si="4802"/>
        <v>4.3009195484679137E+75</v>
      </c>
      <c r="NES54" s="762">
        <f t="shared" si="4803"/>
        <v>4.4514517326642904E+75</v>
      </c>
      <c r="NEU54" s="762">
        <f t="shared" si="4804"/>
        <v>4.6072525433075403E+75</v>
      </c>
      <c r="NEW54" s="762">
        <f t="shared" si="4805"/>
        <v>4.7685063823233043E+75</v>
      </c>
      <c r="NEY54" s="762">
        <f t="shared" si="4806"/>
        <v>4.9354041057046199E+75</v>
      </c>
      <c r="NFA54" s="762">
        <f t="shared" si="4807"/>
        <v>5.1081432494042815E+75</v>
      </c>
      <c r="NFC54" s="762">
        <f t="shared" si="4808"/>
        <v>5.2869282631334308E+75</v>
      </c>
      <c r="NFE54" s="762">
        <f t="shared" si="4809"/>
        <v>5.4719707523431005E+75</v>
      </c>
      <c r="NFG54" s="762">
        <f t="shared" si="4810"/>
        <v>5.6634897286751089E+75</v>
      </c>
      <c r="NFI54" s="762">
        <f t="shared" si="4811"/>
        <v>5.8617118691787369E+75</v>
      </c>
      <c r="NFK54" s="762">
        <f t="shared" si="4812"/>
        <v>6.066871784599992E+75</v>
      </c>
      <c r="NFM54" s="762">
        <f t="shared" si="4813"/>
        <v>6.2792122970609909E+75</v>
      </c>
      <c r="NFO54" s="762">
        <f t="shared" si="4814"/>
        <v>6.498984727458125E+75</v>
      </c>
      <c r="NFQ54" s="762">
        <f t="shared" si="4815"/>
        <v>6.7264491929191586E+75</v>
      </c>
      <c r="NFS54" s="762">
        <f t="shared" si="4816"/>
        <v>6.9618749146713286E+75</v>
      </c>
      <c r="NFU54" s="762">
        <f t="shared" si="4817"/>
        <v>7.2055405366848248E+75</v>
      </c>
      <c r="NFW54" s="762">
        <f t="shared" si="4818"/>
        <v>7.4577344554687928E+75</v>
      </c>
      <c r="NFY54" s="762">
        <f t="shared" si="4819"/>
        <v>7.7187551614102004E+75</v>
      </c>
      <c r="NGA54" s="762">
        <f t="shared" si="4820"/>
        <v>7.988911592059557E+75</v>
      </c>
      <c r="NGC54" s="762">
        <f t="shared" si="4821"/>
        <v>8.2685234977816413E+75</v>
      </c>
      <c r="NGE54" s="762">
        <f t="shared" si="4822"/>
        <v>8.557921820203998E+75</v>
      </c>
      <c r="NGG54" s="762">
        <f t="shared" si="4823"/>
        <v>8.8574490839111371E+75</v>
      </c>
      <c r="NGI54" s="762">
        <f t="shared" si="4824"/>
        <v>9.1674598018480259E+75</v>
      </c>
      <c r="NGK54" s="762">
        <f t="shared" si="4825"/>
        <v>9.488320894912706E+75</v>
      </c>
      <c r="NGM54" s="762">
        <f t="shared" si="4826"/>
        <v>9.8204121262346507E+75</v>
      </c>
      <c r="NGO54" s="762">
        <f t="shared" si="4827"/>
        <v>1.0164126550652862E+76</v>
      </c>
      <c r="NGQ54" s="762">
        <f t="shared" si="4828"/>
        <v>1.0519870979925711E+76</v>
      </c>
      <c r="NGS54" s="762">
        <f t="shared" si="4829"/>
        <v>1.0888066464223111E+76</v>
      </c>
      <c r="NGU54" s="762">
        <f t="shared" si="4830"/>
        <v>1.1269148790470918E+76</v>
      </c>
      <c r="NGW54" s="762">
        <f t="shared" si="4831"/>
        <v>1.16635689981374E+76</v>
      </c>
      <c r="NGY54" s="762">
        <f t="shared" si="4832"/>
        <v>1.2071793913072209E+76</v>
      </c>
      <c r="NHA54" s="762">
        <f t="shared" si="4833"/>
        <v>1.2494306700029736E+76</v>
      </c>
      <c r="NHC54" s="762">
        <f t="shared" si="4834"/>
        <v>1.2931607434530776E+76</v>
      </c>
      <c r="NHE54" s="762">
        <f t="shared" si="4835"/>
        <v>1.3384213694739351E+76</v>
      </c>
      <c r="NHG54" s="762">
        <f t="shared" si="4836"/>
        <v>1.3852661174055227E+76</v>
      </c>
      <c r="NHI54" s="762">
        <f t="shared" si="4837"/>
        <v>1.433750431514716E+76</v>
      </c>
      <c r="NHK54" s="762">
        <f t="shared" si="4838"/>
        <v>1.4839316966177309E+76</v>
      </c>
      <c r="NHM54" s="762">
        <f t="shared" si="4839"/>
        <v>1.5358693059993513E+76</v>
      </c>
      <c r="NHO54" s="762">
        <f t="shared" si="4840"/>
        <v>1.5896247317093285E+76</v>
      </c>
      <c r="NHQ54" s="762">
        <f t="shared" si="4841"/>
        <v>1.6452615973191548E+76</v>
      </c>
      <c r="NHS54" s="762">
        <f t="shared" si="4842"/>
        <v>1.7028457532253252E+76</v>
      </c>
      <c r="NHU54" s="762">
        <f t="shared" si="4843"/>
        <v>1.7624453545882113E+76</v>
      </c>
      <c r="NHW54" s="762">
        <f t="shared" si="4844"/>
        <v>1.8241309419987986E+76</v>
      </c>
      <c r="NHY54" s="762">
        <f t="shared" si="4845"/>
        <v>1.8879755249687563E+76</v>
      </c>
      <c r="NIA54" s="762">
        <f t="shared" si="4846"/>
        <v>1.9540546683426627E+76</v>
      </c>
      <c r="NIC54" s="762">
        <f t="shared" si="4847"/>
        <v>2.0224465817346556E+76</v>
      </c>
      <c r="NIE54" s="762">
        <f t="shared" si="4848"/>
        <v>2.0932322120953685E+76</v>
      </c>
      <c r="NIG54" s="762">
        <f t="shared" si="4849"/>
        <v>2.1664953395187062E+76</v>
      </c>
      <c r="NII54" s="762">
        <f t="shared" si="4850"/>
        <v>2.2423226764018607E+76</v>
      </c>
      <c r="NIK54" s="762">
        <f t="shared" si="4851"/>
        <v>2.3208039700759258E+76</v>
      </c>
      <c r="NIM54" s="762">
        <f t="shared" si="4852"/>
        <v>2.4020321090285831E+76</v>
      </c>
      <c r="NIO54" s="762">
        <f t="shared" si="4853"/>
        <v>2.4861032328445834E+76</v>
      </c>
      <c r="NIQ54" s="762">
        <f t="shared" si="4854"/>
        <v>2.5731168459941436E+76</v>
      </c>
      <c r="NIS54" s="762">
        <f t="shared" si="4855"/>
        <v>2.6631759356039383E+76</v>
      </c>
      <c r="NIU54" s="762">
        <f t="shared" si="4856"/>
        <v>2.756387093350076E+76</v>
      </c>
      <c r="NIW54" s="762">
        <f t="shared" si="4857"/>
        <v>2.8528606416173284E+76</v>
      </c>
      <c r="NIY54" s="762">
        <f t="shared" si="4858"/>
        <v>2.9527107640739346E+76</v>
      </c>
      <c r="NJA54" s="762">
        <f t="shared" si="4859"/>
        <v>3.0560556408165223E+76</v>
      </c>
      <c r="NJC54" s="762">
        <f t="shared" si="4860"/>
        <v>3.1630175882451001E+76</v>
      </c>
      <c r="NJE54" s="762">
        <f t="shared" si="4861"/>
        <v>3.2737232038336782E+76</v>
      </c>
      <c r="NJG54" s="762">
        <f t="shared" si="4862"/>
        <v>3.3883035159678568E+76</v>
      </c>
      <c r="NJI54" s="762">
        <f t="shared" si="4863"/>
        <v>3.5068941390267314E+76</v>
      </c>
      <c r="NJK54" s="762">
        <f t="shared" si="4864"/>
        <v>3.6296354338926669E+76</v>
      </c>
      <c r="NJM54" s="762">
        <f t="shared" si="4865"/>
        <v>3.7566726740789096E+76</v>
      </c>
      <c r="NJO54" s="762">
        <f t="shared" si="4866"/>
        <v>3.8881562176716711E+76</v>
      </c>
      <c r="NJQ54" s="762">
        <f t="shared" si="4867"/>
        <v>4.0242416852901796E+76</v>
      </c>
      <c r="NJS54" s="762">
        <f t="shared" si="4868"/>
        <v>4.1650901442753355E+76</v>
      </c>
      <c r="NJU54" s="762">
        <f t="shared" si="4869"/>
        <v>4.3108682993249717E+76</v>
      </c>
      <c r="NJW54" s="762">
        <f t="shared" si="4870"/>
        <v>4.4617486898013453E+76</v>
      </c>
      <c r="NJY54" s="762">
        <f t="shared" si="4871"/>
        <v>4.617909893944392E+76</v>
      </c>
      <c r="NKA54" s="762">
        <f t="shared" si="4872"/>
        <v>4.7795367402324456E+76</v>
      </c>
      <c r="NKC54" s="762">
        <f t="shared" si="4873"/>
        <v>4.9468205261405805E+76</v>
      </c>
      <c r="NKE54" s="762">
        <f t="shared" si="4874"/>
        <v>5.1199592445555003E+76</v>
      </c>
      <c r="NKG54" s="762">
        <f t="shared" si="4875"/>
        <v>5.2991578181149424E+76</v>
      </c>
      <c r="NKI54" s="762">
        <f t="shared" si="4876"/>
        <v>5.484628341748965E+76</v>
      </c>
      <c r="NKK54" s="762">
        <f t="shared" si="4877"/>
        <v>5.6765903337101782E+76</v>
      </c>
      <c r="NKM54" s="762">
        <f t="shared" si="4878"/>
        <v>5.8752709953900335E+76</v>
      </c>
      <c r="NKO54" s="762">
        <f t="shared" si="4879"/>
        <v>6.0809054802286848E+76</v>
      </c>
      <c r="NKQ54" s="762">
        <f t="shared" si="4880"/>
        <v>6.2937371720366883E+76</v>
      </c>
      <c r="NKS54" s="762">
        <f t="shared" si="4881"/>
        <v>6.5140179730579716E+76</v>
      </c>
      <c r="NKU54" s="762">
        <f t="shared" si="4882"/>
        <v>6.7420086021150006E+76</v>
      </c>
      <c r="NKW54" s="762">
        <f t="shared" si="4883"/>
        <v>6.9779789031890245E+76</v>
      </c>
      <c r="NKY54" s="762">
        <f t="shared" si="4884"/>
        <v>7.2222081648006392E+76</v>
      </c>
      <c r="NLA54" s="762">
        <f t="shared" si="4885"/>
        <v>7.4749854505686611E+76</v>
      </c>
      <c r="NLC54" s="762">
        <f t="shared" si="4886"/>
        <v>7.7366099413385635E+76</v>
      </c>
      <c r="NLE54" s="762">
        <f t="shared" si="4887"/>
        <v>8.007391289285412E+76</v>
      </c>
      <c r="NLG54" s="762">
        <f t="shared" si="4888"/>
        <v>8.2876499844104006E+76</v>
      </c>
      <c r="NLI54" s="762">
        <f t="shared" si="4889"/>
        <v>8.5777177338647645E+76</v>
      </c>
      <c r="NLK54" s="762">
        <f t="shared" si="4890"/>
        <v>8.8779378545500308E+76</v>
      </c>
      <c r="NLM54" s="762">
        <f t="shared" si="4891"/>
        <v>9.1886656794592807E+76</v>
      </c>
      <c r="NLO54" s="762">
        <f t="shared" si="4892"/>
        <v>9.5102689782403552E+76</v>
      </c>
      <c r="NLQ54" s="762">
        <f t="shared" si="4893"/>
        <v>9.8431283924787665E+76</v>
      </c>
      <c r="NLS54" s="762">
        <f t="shared" si="4894"/>
        <v>1.0187637886215522E+77</v>
      </c>
      <c r="NLU54" s="762">
        <f t="shared" si="4895"/>
        <v>1.0544205212233065E+77</v>
      </c>
      <c r="NLW54" s="762">
        <f t="shared" si="4896"/>
        <v>1.0913252394661222E+77</v>
      </c>
      <c r="NLY54" s="762">
        <f t="shared" si="4897"/>
        <v>1.1295216228474364E+77</v>
      </c>
      <c r="NMA54" s="762">
        <f t="shared" si="4898"/>
        <v>1.1690548796470965E+77</v>
      </c>
      <c r="NMC54" s="762">
        <f t="shared" si="4899"/>
        <v>1.2099718004347448E+77</v>
      </c>
      <c r="NME54" s="762">
        <f t="shared" si="4900"/>
        <v>1.2523208134499607E+77</v>
      </c>
      <c r="NMG54" s="762">
        <f t="shared" si="4901"/>
        <v>1.2961520419207091E+77</v>
      </c>
      <c r="NMI54" s="762">
        <f t="shared" si="4902"/>
        <v>1.3415173633879338E+77</v>
      </c>
      <c r="NMK54" s="762">
        <f t="shared" si="4903"/>
        <v>1.3884704711065113E+77</v>
      </c>
      <c r="NMM54" s="762">
        <f t="shared" si="4904"/>
        <v>1.437066937595239E+77</v>
      </c>
      <c r="NMO54" s="762">
        <f t="shared" si="4905"/>
        <v>1.4873642804110723E+77</v>
      </c>
      <c r="NMQ54" s="762">
        <f t="shared" si="4906"/>
        <v>1.5394220302254598E+77</v>
      </c>
      <c r="NMS54" s="762">
        <f t="shared" si="4907"/>
        <v>1.5933018012833509E+77</v>
      </c>
      <c r="NMU54" s="762">
        <f t="shared" si="4908"/>
        <v>1.649067364328268E+77</v>
      </c>
      <c r="NMW54" s="762">
        <f t="shared" si="4909"/>
        <v>1.7067847220797572E+77</v>
      </c>
      <c r="NMY54" s="762">
        <f t="shared" si="4910"/>
        <v>1.7665221873525486E+77</v>
      </c>
      <c r="NNA54" s="762">
        <f t="shared" si="4911"/>
        <v>1.8283504639098878E+77</v>
      </c>
      <c r="NNC54" s="762">
        <f t="shared" si="4912"/>
        <v>1.8923427301467336E+77</v>
      </c>
      <c r="NNE54" s="762">
        <f t="shared" si="4913"/>
        <v>1.9585747257018692E+77</v>
      </c>
      <c r="NNG54" s="762">
        <f t="shared" si="4914"/>
        <v>2.0271248411014344E+77</v>
      </c>
      <c r="NNI54" s="762">
        <f t="shared" si="4915"/>
        <v>2.0980742105399846E+77</v>
      </c>
      <c r="NNK54" s="762">
        <f t="shared" si="4916"/>
        <v>2.1715068079088839E+77</v>
      </c>
      <c r="NNM54" s="762">
        <f t="shared" si="4917"/>
        <v>2.2475095461856947E+77</v>
      </c>
      <c r="NNO54" s="762">
        <f t="shared" si="4918"/>
        <v>2.326172380302194E+77</v>
      </c>
      <c r="NNQ54" s="762">
        <f t="shared" si="4919"/>
        <v>2.4075884136127706E+77</v>
      </c>
      <c r="NNS54" s="762">
        <f t="shared" si="4920"/>
        <v>2.4918540080892173E+77</v>
      </c>
      <c r="NNU54" s="762">
        <f t="shared" si="4921"/>
        <v>2.5790688983723397E+77</v>
      </c>
      <c r="NNW54" s="762">
        <f t="shared" si="4922"/>
        <v>2.6693363098153713E+77</v>
      </c>
      <c r="NNY54" s="762">
        <f t="shared" si="4923"/>
        <v>2.7627630806589089E+77</v>
      </c>
      <c r="NOA54" s="762">
        <f t="shared" si="4924"/>
        <v>2.8594597884819708E+77</v>
      </c>
      <c r="NOC54" s="762">
        <f t="shared" si="4925"/>
        <v>2.9595408810788396E+77</v>
      </c>
      <c r="NOE54" s="762">
        <f t="shared" si="4926"/>
        <v>3.0631248119165989E+77</v>
      </c>
      <c r="NOG54" s="762">
        <f t="shared" si="4927"/>
        <v>3.1703341803336797E+77</v>
      </c>
      <c r="NOI54" s="762">
        <f t="shared" si="4928"/>
        <v>3.2812958766453581E+77</v>
      </c>
      <c r="NOK54" s="762">
        <f t="shared" si="4929"/>
        <v>3.3961412323279454E+77</v>
      </c>
      <c r="NOM54" s="762">
        <f t="shared" si="4930"/>
        <v>3.5150061754594234E+77</v>
      </c>
      <c r="NOO54" s="762">
        <f t="shared" si="4931"/>
        <v>3.6380313916005027E+77</v>
      </c>
      <c r="NOQ54" s="762">
        <f t="shared" si="4932"/>
        <v>3.76536249030652E+77</v>
      </c>
      <c r="NOS54" s="762">
        <f t="shared" si="4933"/>
        <v>3.8971501774672477E+77</v>
      </c>
      <c r="NOU54" s="762">
        <f t="shared" si="4934"/>
        <v>4.0335504336786013E+77</v>
      </c>
      <c r="NOW54" s="762">
        <f t="shared" si="4935"/>
        <v>4.174724698857352E+77</v>
      </c>
      <c r="NOY54" s="762">
        <f t="shared" si="4936"/>
        <v>4.3208400633173591E+77</v>
      </c>
      <c r="NPA54" s="762">
        <f t="shared" si="4937"/>
        <v>4.4720694655334664E+77</v>
      </c>
      <c r="NPC54" s="762">
        <f t="shared" si="4938"/>
        <v>4.6285918968271376E+77</v>
      </c>
      <c r="NPE54" s="762">
        <f t="shared" si="4939"/>
        <v>4.7905926132160872E+77</v>
      </c>
      <c r="NPG54" s="762">
        <f t="shared" si="4940"/>
        <v>4.9582633546786499E+77</v>
      </c>
      <c r="NPI54" s="762">
        <f t="shared" si="4941"/>
        <v>5.1318025720924027E+77</v>
      </c>
      <c r="NPK54" s="762">
        <f t="shared" si="4942"/>
        <v>5.3114156621156364E+77</v>
      </c>
      <c r="NPM54" s="762">
        <f t="shared" si="4943"/>
        <v>5.4973152102896836E+77</v>
      </c>
      <c r="NPO54" s="762">
        <f t="shared" si="4944"/>
        <v>5.6897212426498219E+77</v>
      </c>
      <c r="NPQ54" s="762">
        <f t="shared" si="4945"/>
        <v>5.8888614861425647E+77</v>
      </c>
      <c r="NPS54" s="762">
        <f t="shared" si="4946"/>
        <v>6.0949716381575536E+77</v>
      </c>
      <c r="NPU54" s="762">
        <f t="shared" si="4947"/>
        <v>6.308295645493067E+77</v>
      </c>
      <c r="NPW54" s="762">
        <f t="shared" si="4948"/>
        <v>6.5290859930853239E+77</v>
      </c>
      <c r="NPY54" s="762">
        <f t="shared" si="4949"/>
        <v>6.7576040028433098E+77</v>
      </c>
      <c r="NQA54" s="762">
        <f t="shared" si="4950"/>
        <v>6.9941201429428255E+77</v>
      </c>
      <c r="NQC54" s="762">
        <f t="shared" si="4951"/>
        <v>7.2389143479458236E+77</v>
      </c>
      <c r="NQE54" s="762">
        <f t="shared" si="4952"/>
        <v>7.4922763501239273E+77</v>
      </c>
      <c r="NQG54" s="762">
        <f t="shared" si="4953"/>
        <v>7.754506022378264E+77</v>
      </c>
      <c r="NQI54" s="762">
        <f t="shared" si="4954"/>
        <v>8.025913733161503E+77</v>
      </c>
      <c r="NQK54" s="762">
        <f t="shared" si="4955"/>
        <v>8.306820713822155E+77</v>
      </c>
      <c r="NQM54" s="762">
        <f t="shared" si="4956"/>
        <v>8.5975594388059295E+77</v>
      </c>
      <c r="NQO54" s="762">
        <f t="shared" si="4957"/>
        <v>8.8984740191641362E+77</v>
      </c>
      <c r="NQQ54" s="762">
        <f t="shared" si="4958"/>
        <v>9.2099206098348802E+77</v>
      </c>
      <c r="NQS54" s="762">
        <f t="shared" si="4959"/>
        <v>9.5322678311790996E+77</v>
      </c>
      <c r="NQU54" s="762">
        <f t="shared" si="4960"/>
        <v>9.8658972052703664E+77</v>
      </c>
      <c r="NQW54" s="762">
        <f t="shared" si="4961"/>
        <v>1.0211203607454827E+78</v>
      </c>
      <c r="NQY54" s="762">
        <f t="shared" si="4962"/>
        <v>1.0568595733715745E+78</v>
      </c>
      <c r="NRA54" s="762">
        <f t="shared" si="4963"/>
        <v>1.0938496584395795E+78</v>
      </c>
      <c r="NRC54" s="762">
        <f t="shared" si="4964"/>
        <v>1.1321343964849648E+78</v>
      </c>
      <c r="NRE54" s="762">
        <f t="shared" si="4965"/>
        <v>1.1717591003619385E+78</v>
      </c>
      <c r="NRG54" s="762">
        <f t="shared" si="4966"/>
        <v>1.2127706688746062E+78</v>
      </c>
      <c r="NRI54" s="762">
        <f t="shared" si="4967"/>
        <v>1.2552176422852173E+78</v>
      </c>
      <c r="NRK54" s="762">
        <f t="shared" si="4968"/>
        <v>1.2991502597651997E+78</v>
      </c>
      <c r="NRM54" s="762">
        <f t="shared" si="4969"/>
        <v>1.3446205188569816E+78</v>
      </c>
      <c r="NRO54" s="762">
        <f t="shared" si="4970"/>
        <v>1.3916822370169759E+78</v>
      </c>
      <c r="NRQ54" s="762">
        <f t="shared" si="4971"/>
        <v>1.4403911153125701E+78</v>
      </c>
      <c r="NRS54" s="762">
        <f t="shared" si="4972"/>
        <v>1.49080480434851E+78</v>
      </c>
      <c r="NRU54" s="762">
        <f t="shared" si="4973"/>
        <v>1.5429829725007077E+78</v>
      </c>
      <c r="NRW54" s="762">
        <f t="shared" si="4974"/>
        <v>1.5969873765382324E+78</v>
      </c>
      <c r="NRY54" s="762">
        <f t="shared" si="4975"/>
        <v>1.6528819347170704E+78</v>
      </c>
      <c r="NSA54" s="762">
        <f t="shared" si="4976"/>
        <v>1.7107328024321677E+78</v>
      </c>
      <c r="NSC54" s="762">
        <f t="shared" si="4977"/>
        <v>1.7706084505172934E+78</v>
      </c>
      <c r="NSE54" s="762">
        <f t="shared" si="4978"/>
        <v>1.8325797462853986E+78</v>
      </c>
      <c r="NSG54" s="762">
        <f t="shared" si="4979"/>
        <v>1.8967200374053872E+78</v>
      </c>
      <c r="NSI54" s="762">
        <f t="shared" si="4980"/>
        <v>1.9631052387145757E+78</v>
      </c>
      <c r="NSK54" s="762">
        <f t="shared" si="4981"/>
        <v>2.0318139220695858E+78</v>
      </c>
      <c r="NSM54" s="762">
        <f t="shared" si="4982"/>
        <v>2.1029274093420211E+78</v>
      </c>
      <c r="NSO54" s="762">
        <f t="shared" si="4983"/>
        <v>2.1765298686689914E+78</v>
      </c>
      <c r="NSQ54" s="762">
        <f t="shared" si="4984"/>
        <v>2.2527084140724061E+78</v>
      </c>
      <c r="NSS54" s="762">
        <f t="shared" si="4985"/>
        <v>2.3315532085649403E+78</v>
      </c>
      <c r="NSU54" s="762">
        <f t="shared" si="4986"/>
        <v>2.4131575708647131E+78</v>
      </c>
      <c r="NSW54" s="762">
        <f t="shared" si="4987"/>
        <v>2.4976180858449777E+78</v>
      </c>
      <c r="NSY54" s="762">
        <f t="shared" si="4988"/>
        <v>2.5850347188495519E+78</v>
      </c>
      <c r="NTA54" s="762">
        <f t="shared" si="4989"/>
        <v>2.675510934009286E+78</v>
      </c>
      <c r="NTC54" s="762">
        <f t="shared" si="4990"/>
        <v>2.7691538166996107E+78</v>
      </c>
      <c r="NTE54" s="762">
        <f t="shared" si="4991"/>
        <v>2.866074200284097E+78</v>
      </c>
      <c r="NTG54" s="762">
        <f t="shared" si="4992"/>
        <v>2.96638679729404E+78</v>
      </c>
      <c r="NTI54" s="762">
        <f t="shared" si="4993"/>
        <v>3.0702103351993311E+78</v>
      </c>
      <c r="NTK54" s="762">
        <f t="shared" si="4994"/>
        <v>3.1776676969313074E+78</v>
      </c>
      <c r="NTM54" s="762">
        <f t="shared" si="4995"/>
        <v>3.2888860663239029E+78</v>
      </c>
      <c r="NTO54" s="762">
        <f t="shared" si="4996"/>
        <v>3.403997078645239E+78</v>
      </c>
      <c r="NTQ54" s="762">
        <f t="shared" si="4997"/>
        <v>3.5231369763978219E+78</v>
      </c>
      <c r="NTS54" s="762">
        <f t="shared" si="4998"/>
        <v>3.6464467705717454E+78</v>
      </c>
      <c r="NTU54" s="762">
        <f t="shared" si="4999"/>
        <v>3.7740724075417563E+78</v>
      </c>
      <c r="NTW54" s="762">
        <f t="shared" si="5000"/>
        <v>3.9061649418057173E+78</v>
      </c>
      <c r="NTY54" s="762">
        <f t="shared" si="5001"/>
        <v>4.0428807147689168E+78</v>
      </c>
      <c r="NUA54" s="762">
        <f t="shared" si="5002"/>
        <v>4.1843815397858289E+78</v>
      </c>
      <c r="NUC54" s="762">
        <f t="shared" si="5003"/>
        <v>4.3308348936783323E+78</v>
      </c>
      <c r="NUE54" s="762">
        <f t="shared" si="5004"/>
        <v>4.4824141149570737E+78</v>
      </c>
      <c r="NUG54" s="762">
        <f t="shared" si="5005"/>
        <v>4.639298608980571E+78</v>
      </c>
      <c r="NUI54" s="762">
        <f t="shared" si="5006"/>
        <v>4.8016740602948908E+78</v>
      </c>
      <c r="NUK54" s="762">
        <f t="shared" si="5007"/>
        <v>4.9697326524052114E+78</v>
      </c>
      <c r="NUM54" s="762">
        <f t="shared" si="5008"/>
        <v>5.1436732952393935E+78</v>
      </c>
      <c r="NUO54" s="762">
        <f t="shared" si="5009"/>
        <v>5.3237018605727719E+78</v>
      </c>
      <c r="NUQ54" s="762">
        <f t="shared" si="5010"/>
        <v>5.5100314256928188E+78</v>
      </c>
      <c r="NUS54" s="762">
        <f t="shared" si="5011"/>
        <v>5.7028825255920669E+78</v>
      </c>
      <c r="NUU54" s="762">
        <f t="shared" si="5012"/>
        <v>5.9024834139877892E+78</v>
      </c>
      <c r="NUW54" s="762">
        <f t="shared" si="5013"/>
        <v>6.1090703334773611E+78</v>
      </c>
      <c r="NUY54" s="762">
        <f t="shared" si="5014"/>
        <v>6.3228877951490682E+78</v>
      </c>
      <c r="NVA54" s="762">
        <f t="shared" si="5015"/>
        <v>6.5441888679792851E+78</v>
      </c>
      <c r="NVC54" s="762">
        <f t="shared" si="5016"/>
        <v>6.7732354783585592E+78</v>
      </c>
      <c r="NVE54" s="762">
        <f t="shared" si="5017"/>
        <v>7.0102987201011081E+78</v>
      </c>
      <c r="NVG54" s="762">
        <f t="shared" si="5018"/>
        <v>7.255659175304646E+78</v>
      </c>
      <c r="NVI54" s="762">
        <f t="shared" si="5019"/>
        <v>7.5096072464403076E+78</v>
      </c>
      <c r="NVK54" s="762">
        <f t="shared" si="5020"/>
        <v>7.7724435000657171E+78</v>
      </c>
      <c r="NVM54" s="762">
        <f t="shared" si="5021"/>
        <v>8.0444790225680167E+78</v>
      </c>
      <c r="NVO54" s="762">
        <f t="shared" si="5022"/>
        <v>8.3260357883578965E+78</v>
      </c>
      <c r="NVQ54" s="762">
        <f t="shared" si="5023"/>
        <v>8.617447040950422E+78</v>
      </c>
      <c r="NVS54" s="762">
        <f t="shared" si="5024"/>
        <v>8.9190576873836865E+78</v>
      </c>
      <c r="NVU54" s="762">
        <f t="shared" si="5025"/>
        <v>9.2312247064421155E+78</v>
      </c>
      <c r="NVW54" s="762">
        <f t="shared" si="5026"/>
        <v>9.5543175711675894E+78</v>
      </c>
      <c r="NVY54" s="762">
        <f t="shared" si="5027"/>
        <v>9.8887186861584548E+78</v>
      </c>
      <c r="NWA54" s="762">
        <f t="shared" si="5028"/>
        <v>1.0234823840174E+79</v>
      </c>
      <c r="NWC54" s="762">
        <f t="shared" si="5029"/>
        <v>1.0593042674580088E+79</v>
      </c>
      <c r="NWE54" s="762">
        <f t="shared" si="5030"/>
        <v>1.096379916819039E+79</v>
      </c>
      <c r="NWG54" s="762">
        <f t="shared" si="5031"/>
        <v>1.1347532139077054E+79</v>
      </c>
      <c r="NWI54" s="762">
        <f t="shared" si="5032"/>
        <v>1.1744695763944749E+79</v>
      </c>
      <c r="NWK54" s="762">
        <f t="shared" si="5033"/>
        <v>1.2155760115682815E+79</v>
      </c>
      <c r="NWM54" s="762">
        <f t="shared" si="5034"/>
        <v>1.2581211719731713E+79</v>
      </c>
      <c r="NWO54" s="762">
        <f t="shared" si="5035"/>
        <v>1.3021554129922322E+79</v>
      </c>
      <c r="NWQ54" s="762">
        <f t="shared" si="5036"/>
        <v>1.3477308524469602E+79</v>
      </c>
      <c r="NWS54" s="762">
        <f t="shared" si="5037"/>
        <v>1.3949014322826037E+79</v>
      </c>
      <c r="NWU54" s="762">
        <f t="shared" si="5038"/>
        <v>1.4437229824124946E+79</v>
      </c>
      <c r="NWW54" s="762">
        <f t="shared" si="5039"/>
        <v>1.4942532867969319E+79</v>
      </c>
      <c r="NWY54" s="762">
        <f t="shared" si="5040"/>
        <v>1.5465521518348243E+79</v>
      </c>
      <c r="NXA54" s="762">
        <f t="shared" si="5041"/>
        <v>1.600681477149043E+79</v>
      </c>
      <c r="NXC54" s="762">
        <f t="shared" si="5042"/>
        <v>1.6567053288492595E+79</v>
      </c>
      <c r="NXE54" s="762">
        <f t="shared" si="5043"/>
        <v>1.7146900153589835E+79</v>
      </c>
      <c r="NXG54" s="762">
        <f t="shared" si="5044"/>
        <v>1.7747041658965478E+79</v>
      </c>
      <c r="NXI54" s="762">
        <f t="shared" si="5045"/>
        <v>1.8368188117029268E+79</v>
      </c>
      <c r="NXK54" s="762">
        <f t="shared" si="5046"/>
        <v>1.901107470112529E+79</v>
      </c>
      <c r="NXM54" s="762">
        <f t="shared" si="5047"/>
        <v>1.9676462315664673E+79</v>
      </c>
      <c r="NXO54" s="762">
        <f t="shared" si="5048"/>
        <v>2.0365138496712934E+79</v>
      </c>
      <c r="NXQ54" s="762">
        <f t="shared" si="5049"/>
        <v>2.1077918344097884E+79</v>
      </c>
      <c r="NXS54" s="762">
        <f t="shared" si="5050"/>
        <v>2.1815645486141308E+79</v>
      </c>
      <c r="NXU54" s="762">
        <f t="shared" si="5051"/>
        <v>2.2579193078156251E+79</v>
      </c>
      <c r="NXW54" s="762">
        <f t="shared" si="5052"/>
        <v>2.3369464835891719E+79</v>
      </c>
      <c r="NXY54" s="762">
        <f t="shared" si="5053"/>
        <v>2.4187396105147928E+79</v>
      </c>
      <c r="NYA54" s="762">
        <f t="shared" si="5054"/>
        <v>2.5033954968828102E+79</v>
      </c>
      <c r="NYC54" s="762">
        <f t="shared" si="5055"/>
        <v>2.5910143392737085E+79</v>
      </c>
      <c r="NYE54" s="762">
        <f t="shared" si="5056"/>
        <v>2.681699841148288E+79</v>
      </c>
      <c r="NYG54" s="762">
        <f t="shared" si="5057"/>
        <v>2.7755593355884778E+79</v>
      </c>
      <c r="NYI54" s="762">
        <f t="shared" si="5058"/>
        <v>2.8727039123340745E+79</v>
      </c>
      <c r="NYK54" s="762">
        <f t="shared" si="5059"/>
        <v>2.973248549265767E+79</v>
      </c>
      <c r="NYM54" s="762">
        <f t="shared" si="5060"/>
        <v>3.0773122484900684E+79</v>
      </c>
      <c r="NYO54" s="762">
        <f t="shared" si="5061"/>
        <v>3.1850181771872204E+79</v>
      </c>
      <c r="NYQ54" s="762">
        <f t="shared" si="5062"/>
        <v>3.2964938133887726E+79</v>
      </c>
      <c r="NYS54" s="762">
        <f t="shared" si="5063"/>
        <v>3.4118710968573793E+79</v>
      </c>
      <c r="NYU54" s="762">
        <f t="shared" si="5064"/>
        <v>3.5312865852473872E+79</v>
      </c>
      <c r="NYW54" s="762">
        <f t="shared" si="5065"/>
        <v>3.6548816157310455E+79</v>
      </c>
      <c r="NYY54" s="762">
        <f t="shared" si="5066"/>
        <v>3.7828024722816317E+79</v>
      </c>
      <c r="NZA54" s="762">
        <f t="shared" si="5067"/>
        <v>3.9152005588114887E+79</v>
      </c>
      <c r="NZC54" s="762">
        <f t="shared" si="5068"/>
        <v>4.0522325783698907E+79</v>
      </c>
      <c r="NZE54" s="762">
        <f t="shared" si="5069"/>
        <v>4.1940607186128364E+79</v>
      </c>
      <c r="NZG54" s="762">
        <f t="shared" si="5070"/>
        <v>4.340852843764285E+79</v>
      </c>
      <c r="NZI54" s="762">
        <f t="shared" si="5071"/>
        <v>4.4927826932960344E+79</v>
      </c>
      <c r="NZK54" s="762">
        <f t="shared" si="5072"/>
        <v>4.6500300875613955E+79</v>
      </c>
      <c r="NZM54" s="762">
        <f t="shared" si="5073"/>
        <v>4.8127811406260441E+79</v>
      </c>
      <c r="NZO54" s="762">
        <f t="shared" si="5074"/>
        <v>4.9812284805479554E+79</v>
      </c>
      <c r="NZQ54" s="762">
        <f t="shared" si="5075"/>
        <v>5.1555714773671331E+79</v>
      </c>
      <c r="NZS54" s="762">
        <f t="shared" si="5076"/>
        <v>5.3360164790749824E+79</v>
      </c>
      <c r="NZU54" s="762">
        <f t="shared" si="5077"/>
        <v>5.522777055842606E+79</v>
      </c>
      <c r="NZW54" s="762">
        <f t="shared" si="5078"/>
        <v>5.716074252797097E+79</v>
      </c>
      <c r="NZY54" s="762">
        <f t="shared" si="5079"/>
        <v>5.9161368516449949E+79</v>
      </c>
      <c r="OAA54" s="762">
        <f t="shared" si="5080"/>
        <v>6.1232016414525695E+79</v>
      </c>
      <c r="OAC54" s="762">
        <f t="shared" si="5081"/>
        <v>6.337513698903409E+79</v>
      </c>
      <c r="OAE54" s="762">
        <f t="shared" si="5082"/>
        <v>6.5593266783650275E+79</v>
      </c>
      <c r="OAG54" s="762">
        <f t="shared" si="5083"/>
        <v>6.7889031121078032E+79</v>
      </c>
      <c r="OAI54" s="762">
        <f t="shared" si="5084"/>
        <v>7.0265147210315754E+79</v>
      </c>
      <c r="OAK54" s="762">
        <f t="shared" si="5085"/>
        <v>7.2724427362676795E+79</v>
      </c>
      <c r="OAM54" s="762">
        <f t="shared" si="5086"/>
        <v>7.5269782320370472E+79</v>
      </c>
      <c r="OAO54" s="762">
        <f t="shared" si="5087"/>
        <v>7.7904224701583427E+79</v>
      </c>
      <c r="OAQ54" s="762">
        <f t="shared" si="5088"/>
        <v>8.0630872566138844E+79</v>
      </c>
      <c r="OAS54" s="762">
        <f t="shared" si="5089"/>
        <v>8.3452953105953703E+79</v>
      </c>
      <c r="OAU54" s="762">
        <f t="shared" si="5090"/>
        <v>8.6373806464662073E+79</v>
      </c>
      <c r="OAW54" s="762">
        <f t="shared" si="5091"/>
        <v>8.939688969092524E+79</v>
      </c>
      <c r="OAY54" s="762">
        <f t="shared" si="5092"/>
        <v>9.2525780830107611E+79</v>
      </c>
      <c r="OBA54" s="762">
        <f t="shared" si="5093"/>
        <v>9.5764183159161366E+79</v>
      </c>
      <c r="OBC54" s="762">
        <f t="shared" si="5094"/>
        <v>9.9115929569732006E+79</v>
      </c>
      <c r="OBE54" s="762">
        <f t="shared" si="5095"/>
        <v>1.0258498710467262E+80</v>
      </c>
      <c r="OBG54" s="762">
        <f t="shared" si="5096"/>
        <v>1.0617546165333615E+80</v>
      </c>
      <c r="OBI54" s="762">
        <f t="shared" si="5097"/>
        <v>1.098916028112029E+80</v>
      </c>
      <c r="OBK54" s="762">
        <f t="shared" si="5098"/>
        <v>1.13737808909595E+80</v>
      </c>
      <c r="OBM54" s="762">
        <f t="shared" si="5099"/>
        <v>1.1771863222143082E+80</v>
      </c>
      <c r="OBO54" s="762">
        <f t="shared" si="5100"/>
        <v>1.2183878434918088E+80</v>
      </c>
      <c r="OBQ54" s="762">
        <f t="shared" si="5101"/>
        <v>1.2610314180140221E+80</v>
      </c>
      <c r="OBS54" s="762">
        <f t="shared" si="5102"/>
        <v>1.3051675176445127E+80</v>
      </c>
      <c r="OBU54" s="762">
        <f t="shared" si="5103"/>
        <v>1.3508483807620704E+80</v>
      </c>
      <c r="OBW54" s="762">
        <f t="shared" si="5104"/>
        <v>1.3981280740887428E+80</v>
      </c>
      <c r="OBY54" s="762">
        <f t="shared" si="5105"/>
        <v>1.4470625566818486E+80</v>
      </c>
      <c r="OCA54" s="762">
        <f t="shared" si="5106"/>
        <v>1.4977097461657133E+80</v>
      </c>
      <c r="OCC54" s="762">
        <f t="shared" si="5107"/>
        <v>1.5501295872815131E+80</v>
      </c>
      <c r="OCE54" s="762">
        <f t="shared" si="5108"/>
        <v>1.6043841228363661E+80</v>
      </c>
      <c r="OCG54" s="762">
        <f t="shared" si="5109"/>
        <v>1.6605375671356387E+80</v>
      </c>
      <c r="OCI54" s="762">
        <f t="shared" si="5110"/>
        <v>1.7186563819853859E+80</v>
      </c>
      <c r="OCK54" s="762">
        <f t="shared" si="5111"/>
        <v>1.7788093553548743E+80</v>
      </c>
      <c r="OCM54" s="762">
        <f t="shared" si="5112"/>
        <v>1.8410676827922949E+80</v>
      </c>
      <c r="OCO54" s="762">
        <f t="shared" si="5113"/>
        <v>1.9055050516900251E+80</v>
      </c>
      <c r="OCQ54" s="762">
        <f t="shared" si="5114"/>
        <v>1.9721977284991759E+80</v>
      </c>
      <c r="OCS54" s="762">
        <f t="shared" si="5115"/>
        <v>2.041224648996647E+80</v>
      </c>
      <c r="OCU54" s="762">
        <f t="shared" si="5116"/>
        <v>2.1126675117115294E+80</v>
      </c>
      <c r="OCW54" s="762">
        <f t="shared" si="5117"/>
        <v>2.1866108746214327E+80</v>
      </c>
      <c r="OCY54" s="762">
        <f t="shared" si="5118"/>
        <v>2.2631422552331827E+80</v>
      </c>
      <c r="ODA54" s="762">
        <f t="shared" si="5119"/>
        <v>2.3423522341663441E+80</v>
      </c>
      <c r="ODC54" s="762">
        <f t="shared" si="5120"/>
        <v>2.4243345623621659E+80</v>
      </c>
      <c r="ODE54" s="762">
        <f t="shared" si="5121"/>
        <v>2.5091862720448416E+80</v>
      </c>
      <c r="ODG54" s="762">
        <f t="shared" si="5122"/>
        <v>2.5970077915664111E+80</v>
      </c>
      <c r="ODI54" s="762">
        <f t="shared" si="5123"/>
        <v>2.6879030642712354E+80</v>
      </c>
      <c r="ODK54" s="762">
        <f t="shared" si="5124"/>
        <v>2.7819796715207286E+80</v>
      </c>
      <c r="ODM54" s="762">
        <f t="shared" si="5125"/>
        <v>2.8793489600239537E+80</v>
      </c>
      <c r="ODO54" s="762">
        <f t="shared" si="5126"/>
        <v>2.9801261736247919E+80</v>
      </c>
      <c r="ODQ54" s="762">
        <f t="shared" si="5127"/>
        <v>3.0844305897016596E+80</v>
      </c>
      <c r="ODS54" s="762">
        <f t="shared" si="5128"/>
        <v>3.1923856603412174E+80</v>
      </c>
      <c r="ODU54" s="762">
        <f t="shared" si="5129"/>
        <v>3.3041191584531599E+80</v>
      </c>
      <c r="ODW54" s="762">
        <f t="shared" si="5130"/>
        <v>3.4197633289990201E+80</v>
      </c>
      <c r="ODY54" s="762">
        <f t="shared" si="5131"/>
        <v>3.5394550455139854E+80</v>
      </c>
      <c r="OEA54" s="762">
        <f t="shared" si="5132"/>
        <v>3.6633359721069745E+80</v>
      </c>
      <c r="OEC54" s="762">
        <f t="shared" si="5133"/>
        <v>3.7915527311307185E+80</v>
      </c>
      <c r="OEE54" s="762">
        <f t="shared" si="5134"/>
        <v>3.9242570767202935E+80</v>
      </c>
      <c r="OEG54" s="762">
        <f t="shared" si="5135"/>
        <v>4.0616060744055033E+80</v>
      </c>
      <c r="OEI54" s="762">
        <f t="shared" si="5136"/>
        <v>4.2037622870096955E+80</v>
      </c>
      <c r="OEK54" s="762">
        <f t="shared" si="5137"/>
        <v>4.3508939670550343E+80</v>
      </c>
      <c r="OEM54" s="762">
        <f t="shared" si="5138"/>
        <v>4.5031752559019601E+80</v>
      </c>
      <c r="OEO54" s="762">
        <f t="shared" si="5139"/>
        <v>4.6607863898585282E+80</v>
      </c>
      <c r="OEQ54" s="762">
        <f t="shared" si="5140"/>
        <v>4.823913913503576E+80</v>
      </c>
      <c r="OES54" s="762">
        <f t="shared" si="5141"/>
        <v>4.9927509004762004E+80</v>
      </c>
      <c r="OEU54" s="762">
        <f t="shared" si="5142"/>
        <v>5.1674971819928669E+80</v>
      </c>
      <c r="OEW54" s="762">
        <f t="shared" si="5143"/>
        <v>5.3483595833626168E+80</v>
      </c>
      <c r="OEY54" s="762">
        <f t="shared" si="5144"/>
        <v>5.5355521687803076E+80</v>
      </c>
      <c r="OFA54" s="762">
        <f t="shared" si="5145"/>
        <v>5.7292964946876178E+80</v>
      </c>
      <c r="OFC54" s="762">
        <f t="shared" si="5146"/>
        <v>5.929821872001684E+80</v>
      </c>
      <c r="OFE54" s="762">
        <f t="shared" si="5147"/>
        <v>6.1373656375217422E+80</v>
      </c>
      <c r="OFG54" s="762">
        <f t="shared" si="5148"/>
        <v>6.3521734348350022E+80</v>
      </c>
      <c r="OFI54" s="762">
        <f t="shared" si="5149"/>
        <v>6.5744995050542271E+80</v>
      </c>
      <c r="OFK54" s="762">
        <f t="shared" si="5150"/>
        <v>6.8046069877311247E+80</v>
      </c>
      <c r="OFM54" s="762">
        <f t="shared" si="5151"/>
        <v>7.042768232301713E+80</v>
      </c>
      <c r="OFO54" s="762">
        <f t="shared" si="5152"/>
        <v>7.2892651204322723E+80</v>
      </c>
      <c r="OFQ54" s="762">
        <f t="shared" si="5153"/>
        <v>7.5443893996474017E+80</v>
      </c>
      <c r="OFS54" s="762">
        <f t="shared" si="5154"/>
        <v>7.8084430286350598E+80</v>
      </c>
      <c r="OFU54" s="762">
        <f t="shared" si="5155"/>
        <v>8.0817385346372867E+80</v>
      </c>
      <c r="OFW54" s="762">
        <f t="shared" si="5156"/>
        <v>8.3645993833495912E+80</v>
      </c>
      <c r="OFY54" s="762">
        <f t="shared" si="5157"/>
        <v>8.6573603617668264E+80</v>
      </c>
      <c r="OGA54" s="762">
        <f t="shared" si="5158"/>
        <v>8.9603679744286647E+80</v>
      </c>
      <c r="OGC54" s="762">
        <f t="shared" si="5159"/>
        <v>9.2739808535336674E+80</v>
      </c>
      <c r="OGE54" s="762">
        <f t="shared" si="5160"/>
        <v>9.5985701834073449E+80</v>
      </c>
      <c r="OGG54" s="762">
        <f t="shared" si="5161"/>
        <v>9.9345201398266012E+80</v>
      </c>
      <c r="OGI54" s="762">
        <f t="shared" si="5162"/>
        <v>1.0282228344720531E+81</v>
      </c>
      <c r="OGK54" s="762">
        <f t="shared" si="5163"/>
        <v>1.0642106336785749E+81</v>
      </c>
      <c r="OGM54" s="762">
        <f t="shared" si="5164"/>
        <v>1.1014580058573249E+81</v>
      </c>
      <c r="OGO54" s="762">
        <f t="shared" si="5165"/>
        <v>1.1400090360623313E+81</v>
      </c>
      <c r="OGQ54" s="762">
        <f t="shared" si="5166"/>
        <v>1.1799093523245128E+81</v>
      </c>
      <c r="OGS54" s="762">
        <f t="shared" si="5167"/>
        <v>1.2212061796558707E+81</v>
      </c>
      <c r="OGU54" s="762">
        <f t="shared" si="5168"/>
        <v>1.2639483959438261E+81</v>
      </c>
      <c r="OGW54" s="762">
        <f t="shared" si="5169"/>
        <v>1.30818658980186E+81</v>
      </c>
      <c r="OGY54" s="762">
        <f t="shared" si="5170"/>
        <v>1.3539731204449249E+81</v>
      </c>
      <c r="OHA54" s="762">
        <f t="shared" si="5171"/>
        <v>1.4013621796604973E+81</v>
      </c>
      <c r="OHC54" s="762">
        <f t="shared" si="5172"/>
        <v>1.4504098559486145E+81</v>
      </c>
      <c r="OHE54" s="762">
        <f t="shared" si="5173"/>
        <v>1.501174200906816E+81</v>
      </c>
      <c r="OHG54" s="762">
        <f t="shared" si="5174"/>
        <v>1.5537152979385545E+81</v>
      </c>
      <c r="OHI54" s="762">
        <f t="shared" si="5175"/>
        <v>1.6080953333664037E+81</v>
      </c>
      <c r="OHK54" s="762">
        <f t="shared" si="5176"/>
        <v>1.6643786700342278E+81</v>
      </c>
      <c r="OHM54" s="762">
        <f t="shared" si="5177"/>
        <v>1.7226319234854255E+81</v>
      </c>
      <c r="OHO54" s="762">
        <f t="shared" si="5178"/>
        <v>1.7829240408074153E+81</v>
      </c>
      <c r="OHQ54" s="762">
        <f t="shared" si="5179"/>
        <v>1.8453263822356747E+81</v>
      </c>
      <c r="OHS54" s="762">
        <f t="shared" si="5180"/>
        <v>1.9099128056139231E+81</v>
      </c>
      <c r="OHU54" s="762">
        <f t="shared" si="5181"/>
        <v>1.9767597538104102E+81</v>
      </c>
      <c r="OHW54" s="762">
        <f t="shared" si="5182"/>
        <v>2.0459463451937745E+81</v>
      </c>
      <c r="OHY54" s="762">
        <f t="shared" si="5183"/>
        <v>2.1175544672755565E+81</v>
      </c>
      <c r="OIA54" s="762">
        <f t="shared" si="5184"/>
        <v>2.1916688736302009E+81</v>
      </c>
      <c r="OIC54" s="762">
        <f t="shared" si="5185"/>
        <v>2.2683772842072577E+81</v>
      </c>
      <c r="OIE54" s="762">
        <f t="shared" si="5186"/>
        <v>2.3477704891545114E+81</v>
      </c>
      <c r="OIG54" s="762">
        <f t="shared" si="5187"/>
        <v>2.4299424562749193E+81</v>
      </c>
      <c r="OII54" s="762">
        <f t="shared" si="5188"/>
        <v>2.5149904422445415E+81</v>
      </c>
      <c r="OIK54" s="762">
        <f t="shared" si="5189"/>
        <v>2.6030151077231004E+81</v>
      </c>
      <c r="OIM54" s="762">
        <f t="shared" si="5190"/>
        <v>2.6941206364934088E+81</v>
      </c>
      <c r="OIO54" s="762">
        <f t="shared" si="5191"/>
        <v>2.7884148587706777E+81</v>
      </c>
      <c r="OIQ54" s="762">
        <f t="shared" si="5192"/>
        <v>2.8860093788276511E+81</v>
      </c>
      <c r="OIS54" s="762">
        <f t="shared" si="5193"/>
        <v>2.9870197070866185E+81</v>
      </c>
      <c r="OIU54" s="762">
        <f t="shared" si="5194"/>
        <v>3.0915653968346497E+81</v>
      </c>
      <c r="OIW54" s="762">
        <f t="shared" si="5195"/>
        <v>3.1997701857238623E+81</v>
      </c>
      <c r="OIY54" s="762">
        <f t="shared" si="5196"/>
        <v>3.3117621422241974E+81</v>
      </c>
      <c r="OJA54" s="762">
        <f t="shared" si="5197"/>
        <v>3.4276738172020438E+81</v>
      </c>
      <c r="OJC54" s="762">
        <f t="shared" si="5198"/>
        <v>3.5476424008041151E+81</v>
      </c>
      <c r="OJE54" s="762">
        <f t="shared" si="5199"/>
        <v>3.671809884832259E+81</v>
      </c>
      <c r="OJG54" s="762">
        <f t="shared" si="5200"/>
        <v>3.8003232308013877E+81</v>
      </c>
      <c r="OJI54" s="762">
        <f t="shared" si="5201"/>
        <v>3.9333345438794358E+81</v>
      </c>
      <c r="OJK54" s="762">
        <f t="shared" si="5202"/>
        <v>4.0710012529152154E+81</v>
      </c>
      <c r="OJM54" s="762">
        <f t="shared" si="5203"/>
        <v>4.2134862967672476E+81</v>
      </c>
      <c r="OJO54" s="762">
        <f t="shared" si="5204"/>
        <v>4.3609583171541005E+81</v>
      </c>
      <c r="OJQ54" s="762">
        <f t="shared" si="5205"/>
        <v>4.5135918582544933E+81</v>
      </c>
      <c r="OJS54" s="762">
        <f t="shared" si="5206"/>
        <v>4.6715675732934E+81</v>
      </c>
      <c r="OJU54" s="762">
        <f t="shared" si="5207"/>
        <v>4.835072438358669E+81</v>
      </c>
      <c r="OJW54" s="762">
        <f t="shared" si="5208"/>
        <v>5.0042999737012223E+81</v>
      </c>
      <c r="OJY54" s="762">
        <f t="shared" si="5209"/>
        <v>5.1794504727807645E+81</v>
      </c>
      <c r="OKA54" s="762">
        <f t="shared" si="5210"/>
        <v>5.3607312393280904E+81</v>
      </c>
      <c r="OKC54" s="762">
        <f t="shared" si="5211"/>
        <v>5.5483568327045735E+81</v>
      </c>
      <c r="OKE54" s="762">
        <f t="shared" si="5212"/>
        <v>5.7425493218492332E+81</v>
      </c>
      <c r="OKG54" s="762">
        <f t="shared" si="5213"/>
        <v>5.943538548113956E+81</v>
      </c>
      <c r="OKI54" s="762">
        <f t="shared" si="5214"/>
        <v>6.1515623972979443E+81</v>
      </c>
      <c r="OKK54" s="762">
        <f t="shared" si="5215"/>
        <v>6.3668670812033715E+81</v>
      </c>
      <c r="OKM54" s="762">
        <f t="shared" si="5216"/>
        <v>6.5897074290454889E+81</v>
      </c>
      <c r="OKO54" s="762">
        <f t="shared" si="5217"/>
        <v>6.8203471890620805E+81</v>
      </c>
      <c r="OKQ54" s="762">
        <f t="shared" si="5218"/>
        <v>7.0590593406792528E+81</v>
      </c>
      <c r="OKS54" s="762">
        <f t="shared" si="5219"/>
        <v>7.306126417603026E+81</v>
      </c>
      <c r="OKU54" s="762">
        <f t="shared" si="5220"/>
        <v>7.5618408422191314E+81</v>
      </c>
      <c r="OKW54" s="762">
        <f t="shared" si="5221"/>
        <v>7.8265052716968004E+81</v>
      </c>
      <c r="OKY54" s="762">
        <f t="shared" si="5222"/>
        <v>8.1004329562061872E+81</v>
      </c>
      <c r="OLA54" s="762">
        <f t="shared" si="5223"/>
        <v>8.3839481096734037E+81</v>
      </c>
      <c r="OLC54" s="762">
        <f t="shared" si="5224"/>
        <v>8.6773862935119716E+81</v>
      </c>
      <c r="OLE54" s="762">
        <f t="shared" si="5225"/>
        <v>8.9810948137848892E+81</v>
      </c>
      <c r="OLG54" s="762">
        <f t="shared" si="5226"/>
        <v>9.2954331322673591E+81</v>
      </c>
      <c r="OLI54" s="762">
        <f t="shared" si="5227"/>
        <v>9.6207732918967158E+81</v>
      </c>
      <c r="OLK54" s="762">
        <f t="shared" si="5228"/>
        <v>9.9575003571131002E+81</v>
      </c>
      <c r="OLM54" s="762">
        <f t="shared" si="5229"/>
        <v>1.0306012869612058E+82</v>
      </c>
      <c r="OLO54" s="762">
        <f t="shared" si="5230"/>
        <v>1.066672332004848E+82</v>
      </c>
      <c r="OLQ54" s="762">
        <f t="shared" si="5231"/>
        <v>1.1040058636250176E+82</v>
      </c>
      <c r="OLS54" s="762">
        <f t="shared" si="5232"/>
        <v>1.1426460688518932E+82</v>
      </c>
      <c r="OLU54" s="762">
        <f t="shared" si="5233"/>
        <v>1.1826386812617093E+82</v>
      </c>
      <c r="OLW54" s="762">
        <f t="shared" si="5234"/>
        <v>1.2240310351058691E+82</v>
      </c>
      <c r="OLY54" s="762">
        <f t="shared" si="5235"/>
        <v>1.2668721213345743E+82</v>
      </c>
      <c r="OMA54" s="762">
        <f t="shared" si="5236"/>
        <v>1.3112126455812843E+82</v>
      </c>
      <c r="OMC54" s="762">
        <f t="shared" si="5237"/>
        <v>1.3571050881766291E+82</v>
      </c>
      <c r="OME54" s="762">
        <f t="shared" si="5238"/>
        <v>1.404603766262811E+82</v>
      </c>
      <c r="OMG54" s="762">
        <f t="shared" si="5239"/>
        <v>1.4537648980820093E+82</v>
      </c>
      <c r="OMI54" s="762">
        <f t="shared" si="5240"/>
        <v>1.5046466695148795E+82</v>
      </c>
      <c r="OMK54" s="762">
        <f t="shared" si="5241"/>
        <v>1.5573093029479003E+82</v>
      </c>
      <c r="OMM54" s="762">
        <f t="shared" si="5242"/>
        <v>1.6118151285510766E+82</v>
      </c>
      <c r="OMO54" s="762">
        <f t="shared" si="5243"/>
        <v>1.6682286580503641E+82</v>
      </c>
      <c r="OMQ54" s="762">
        <f t="shared" si="5244"/>
        <v>1.7266166610821268E+82</v>
      </c>
      <c r="OMS54" s="762">
        <f t="shared" si="5245"/>
        <v>1.787048244220001E+82</v>
      </c>
      <c r="OMU54" s="762">
        <f t="shared" si="5246"/>
        <v>1.8495949327677009E+82</v>
      </c>
      <c r="OMW54" s="762">
        <f t="shared" si="5247"/>
        <v>1.9143307554145701E+82</v>
      </c>
      <c r="OMY54" s="762">
        <f t="shared" si="5248"/>
        <v>1.9813323318540801E+82</v>
      </c>
      <c r="ONA54" s="762">
        <f t="shared" si="5249"/>
        <v>2.0506789634689728E+82</v>
      </c>
      <c r="ONC54" s="762">
        <f t="shared" si="5250"/>
        <v>2.1224527271903866E+82</v>
      </c>
      <c r="ONE54" s="762">
        <f t="shared" si="5251"/>
        <v>2.19673857264205E+82</v>
      </c>
      <c r="ONG54" s="762">
        <f t="shared" si="5252"/>
        <v>2.2736244226845216E+82</v>
      </c>
      <c r="ONI54" s="762">
        <f t="shared" si="5253"/>
        <v>2.3532012774784796E+82</v>
      </c>
      <c r="ONK54" s="762">
        <f t="shared" si="5254"/>
        <v>2.4355633221902261E+82</v>
      </c>
      <c r="ONM54" s="762">
        <f t="shared" si="5255"/>
        <v>2.5208080384668836E+82</v>
      </c>
      <c r="ONO54" s="762">
        <f t="shared" si="5256"/>
        <v>2.6090363198132244E+82</v>
      </c>
      <c r="ONQ54" s="762">
        <f t="shared" si="5257"/>
        <v>2.7003525910066871E+82</v>
      </c>
      <c r="ONS54" s="762">
        <f t="shared" si="5258"/>
        <v>2.7948649316919208E+82</v>
      </c>
      <c r="ONU54" s="762">
        <f t="shared" si="5259"/>
        <v>2.8926852043011377E+82</v>
      </c>
      <c r="ONW54" s="762">
        <f t="shared" si="5260"/>
        <v>2.9939291864516772E+82</v>
      </c>
      <c r="ONY54" s="762">
        <f t="shared" si="5261"/>
        <v>3.0987167079774855E+82</v>
      </c>
      <c r="OOA54" s="762">
        <f t="shared" si="5262"/>
        <v>3.2071717927566971E+82</v>
      </c>
      <c r="OOC54" s="762">
        <f t="shared" si="5263"/>
        <v>3.319422805503181E+82</v>
      </c>
      <c r="OOE54" s="762">
        <f t="shared" si="5264"/>
        <v>3.4356026036957924E+82</v>
      </c>
      <c r="OOG54" s="762">
        <f t="shared" si="5265"/>
        <v>3.555848694825145E+82</v>
      </c>
      <c r="OOI54" s="762">
        <f t="shared" si="5266"/>
        <v>3.6803033991440246E+82</v>
      </c>
      <c r="OOK54" s="762">
        <f t="shared" si="5267"/>
        <v>3.8091140181140649E+82</v>
      </c>
      <c r="OOM54" s="762">
        <f t="shared" si="5268"/>
        <v>3.9424330087480571E+82</v>
      </c>
      <c r="OOO54" s="762">
        <f t="shared" si="5269"/>
        <v>4.0804181640542386E+82</v>
      </c>
      <c r="OOQ54" s="762">
        <f t="shared" si="5270"/>
        <v>4.2232327997961368E+82</v>
      </c>
      <c r="OOS54" s="762">
        <f t="shared" si="5271"/>
        <v>4.3710459477890012E+82</v>
      </c>
      <c r="OOU54" s="762">
        <f t="shared" si="5272"/>
        <v>4.5240325559616161E+82</v>
      </c>
      <c r="OOW54" s="762">
        <f t="shared" si="5273"/>
        <v>4.6823736954202724E+82</v>
      </c>
      <c r="OOY54" s="762">
        <f t="shared" si="5274"/>
        <v>4.8462567747599819E+82</v>
      </c>
      <c r="OPA54" s="762">
        <f t="shared" si="5275"/>
        <v>5.015875761876581E+82</v>
      </c>
      <c r="OPC54" s="762">
        <f t="shared" si="5276"/>
        <v>5.1914314135422607E+82</v>
      </c>
      <c r="OPE54" s="762">
        <f t="shared" si="5277"/>
        <v>5.3731315130162392E+82</v>
      </c>
      <c r="OPG54" s="762">
        <f t="shared" si="5278"/>
        <v>5.5611911159718073E+82</v>
      </c>
      <c r="OPI54" s="762">
        <f t="shared" si="5279"/>
        <v>5.7558328050308204E+82</v>
      </c>
      <c r="OPK54" s="762">
        <f t="shared" si="5280"/>
        <v>5.9572869532068987E+82</v>
      </c>
      <c r="OPM54" s="762">
        <f t="shared" si="5281"/>
        <v>6.1657919965691399E+82</v>
      </c>
      <c r="OPO54" s="762">
        <f t="shared" si="5282"/>
        <v>6.3815947164490589E+82</v>
      </c>
      <c r="OPQ54" s="762">
        <f t="shared" si="5283"/>
        <v>6.6049505315247754E+82</v>
      </c>
      <c r="OPS54" s="762">
        <f t="shared" si="5284"/>
        <v>6.8361238001281426E+82</v>
      </c>
      <c r="OPU54" s="762">
        <f t="shared" si="5285"/>
        <v>7.0753881331326265E+82</v>
      </c>
      <c r="OPW54" s="762">
        <f t="shared" si="5286"/>
        <v>7.323026717792268E+82</v>
      </c>
      <c r="OPY54" s="762">
        <f t="shared" si="5287"/>
        <v>7.5793326529149963E+82</v>
      </c>
      <c r="OQA54" s="762">
        <f t="shared" si="5288"/>
        <v>7.8446092957670209E+82</v>
      </c>
      <c r="OQC54" s="762">
        <f t="shared" si="5289"/>
        <v>8.1191706211188662E+82</v>
      </c>
      <c r="OQE54" s="762">
        <f t="shared" si="5290"/>
        <v>8.4033415928580252E+82</v>
      </c>
      <c r="OQG54" s="762">
        <f t="shared" si="5291"/>
        <v>8.6974585486080549E+82</v>
      </c>
      <c r="OQI54" s="762">
        <f t="shared" si="5292"/>
        <v>9.0018695978093365E+82</v>
      </c>
      <c r="OQK54" s="762">
        <f t="shared" si="5293"/>
        <v>9.3169350337326626E+82</v>
      </c>
      <c r="OQM54" s="762">
        <f t="shared" si="5294"/>
        <v>9.6430277599133056E+82</v>
      </c>
      <c r="OQO54" s="762">
        <f t="shared" si="5295"/>
        <v>9.9805337315102701E+82</v>
      </c>
      <c r="OQQ54" s="762">
        <f t="shared" si="5296"/>
        <v>1.0329852412113129E+83</v>
      </c>
      <c r="OQS54" s="762">
        <f t="shared" si="5297"/>
        <v>1.0691397246537089E+83</v>
      </c>
      <c r="OQU54" s="762">
        <f t="shared" si="5298"/>
        <v>1.1065596150165886E+83</v>
      </c>
      <c r="OQW54" s="762">
        <f t="shared" si="5299"/>
        <v>1.1452892015421691E+83</v>
      </c>
      <c r="OQY54" s="762">
        <f t="shared" si="5300"/>
        <v>1.1853743235961449E+83</v>
      </c>
      <c r="ORA54" s="762">
        <f t="shared" si="5301"/>
        <v>1.2268624249220099E+83</v>
      </c>
      <c r="ORC54" s="762">
        <f t="shared" si="5302"/>
        <v>1.2698026097942802E+83</v>
      </c>
      <c r="ORE54" s="762">
        <f t="shared" si="5303"/>
        <v>1.3142457011370801E+83</v>
      </c>
      <c r="ORG54" s="762">
        <f t="shared" si="5304"/>
        <v>1.3602443006768777E+83</v>
      </c>
      <c r="ORI54" s="762">
        <f t="shared" si="5305"/>
        <v>1.4078528512005683E+83</v>
      </c>
      <c r="ORK54" s="762">
        <f t="shared" si="5306"/>
        <v>1.4571277009925882E+83</v>
      </c>
      <c r="ORM54" s="762">
        <f t="shared" si="5307"/>
        <v>1.5081271705273286E+83</v>
      </c>
      <c r="ORO54" s="762">
        <f t="shared" si="5308"/>
        <v>1.560911621495785E+83</v>
      </c>
      <c r="ORQ54" s="762">
        <f t="shared" si="5309"/>
        <v>1.6155435282481374E+83</v>
      </c>
      <c r="ORS54" s="762">
        <f t="shared" si="5310"/>
        <v>1.672087551736822E+83</v>
      </c>
      <c r="ORU54" s="762">
        <f t="shared" si="5311"/>
        <v>1.7306106160476107E+83</v>
      </c>
      <c r="ORW54" s="762">
        <f t="shared" si="5312"/>
        <v>1.791181987609277E+83</v>
      </c>
      <c r="ORY54" s="762">
        <f t="shared" si="5313"/>
        <v>1.8538733571756015E+83</v>
      </c>
      <c r="OSA54" s="762">
        <f t="shared" si="5314"/>
        <v>1.9187589246767474E+83</v>
      </c>
      <c r="OSC54" s="762">
        <f t="shared" si="5315"/>
        <v>1.9859154870404335E+83</v>
      </c>
      <c r="OSE54" s="762">
        <f t="shared" si="5316"/>
        <v>2.0554225290868486E+83</v>
      </c>
      <c r="OSG54" s="762">
        <f t="shared" si="5317"/>
        <v>2.1273623176048882E+83</v>
      </c>
      <c r="OSI54" s="762">
        <f t="shared" si="5318"/>
        <v>2.2018199987210592E+83</v>
      </c>
      <c r="OSK54" s="762">
        <f t="shared" si="5319"/>
        <v>2.2788836986762962E+83</v>
      </c>
      <c r="OSM54" s="762">
        <f t="shared" si="5320"/>
        <v>2.3586446281299664E+83</v>
      </c>
      <c r="OSO54" s="762">
        <f t="shared" si="5321"/>
        <v>2.4411971901145152E+83</v>
      </c>
      <c r="OSQ54" s="762">
        <f t="shared" si="5322"/>
        <v>2.5266390917685231E+83</v>
      </c>
      <c r="OSS54" s="762">
        <f t="shared" si="5323"/>
        <v>2.6150714599804214E+83</v>
      </c>
      <c r="OSU54" s="762">
        <f t="shared" si="5324"/>
        <v>2.7065989610797362E+83</v>
      </c>
      <c r="OSW54" s="762">
        <f t="shared" si="5325"/>
        <v>2.8013299247175269E+83</v>
      </c>
      <c r="OSY54" s="762">
        <f t="shared" si="5326"/>
        <v>2.8993764720826403E+83</v>
      </c>
      <c r="OTA54" s="762">
        <f t="shared" si="5327"/>
        <v>3.0008546486055326E+83</v>
      </c>
      <c r="OTC54" s="762">
        <f t="shared" si="5328"/>
        <v>3.1058845613067261E+83</v>
      </c>
      <c r="OTE54" s="762">
        <f t="shared" si="5329"/>
        <v>3.2145905209524614E+83</v>
      </c>
      <c r="OTG54" s="762">
        <f t="shared" si="5330"/>
        <v>3.3271011891857975E+83</v>
      </c>
      <c r="OTI54" s="762">
        <f t="shared" si="5331"/>
        <v>3.4435497308073002E+83</v>
      </c>
      <c r="OTK54" s="762">
        <f t="shared" si="5332"/>
        <v>3.5640739713855552E+83</v>
      </c>
      <c r="OTM54" s="762">
        <f t="shared" si="5333"/>
        <v>3.6888165603840495E+83</v>
      </c>
      <c r="OTO54" s="762">
        <f t="shared" si="5334"/>
        <v>3.817925139997491E+83</v>
      </c>
      <c r="OTQ54" s="762">
        <f t="shared" si="5335"/>
        <v>3.9515525198974029E+83</v>
      </c>
      <c r="OTS54" s="762">
        <f t="shared" si="5336"/>
        <v>4.0898568580938115E+83</v>
      </c>
      <c r="OTU54" s="762">
        <f t="shared" si="5337"/>
        <v>4.2330018481270948E+83</v>
      </c>
      <c r="OTW54" s="762">
        <f t="shared" si="5338"/>
        <v>4.381156912811543E+83</v>
      </c>
      <c r="OTY54" s="762">
        <f t="shared" si="5339"/>
        <v>4.5344974047599467E+83</v>
      </c>
      <c r="OUA54" s="762">
        <f t="shared" si="5340"/>
        <v>4.6932048139265445E+83</v>
      </c>
      <c r="OUC54" s="762">
        <f t="shared" si="5341"/>
        <v>4.8574669824139727E+83</v>
      </c>
      <c r="OUE54" s="762">
        <f t="shared" si="5342"/>
        <v>5.0274783267984617E+83</v>
      </c>
      <c r="OUG54" s="762">
        <f t="shared" si="5343"/>
        <v>5.2034400682364079E+83</v>
      </c>
      <c r="OUI54" s="762">
        <f t="shared" si="5344"/>
        <v>5.3855604706246814E+83</v>
      </c>
      <c r="OUK54" s="762">
        <f t="shared" si="5345"/>
        <v>5.5740550870965453E+83</v>
      </c>
      <c r="OUM54" s="762">
        <f t="shared" si="5346"/>
        <v>5.7691470151449234E+83</v>
      </c>
      <c r="OUO54" s="762">
        <f t="shared" si="5347"/>
        <v>5.9710671606749948E+83</v>
      </c>
      <c r="OUQ54" s="762">
        <f t="shared" si="5348"/>
        <v>6.1800545112986191E+83</v>
      </c>
      <c r="OUS54" s="762">
        <f t="shared" si="5349"/>
        <v>6.3963564191940704E+83</v>
      </c>
      <c r="OUU54" s="762">
        <f t="shared" si="5350"/>
        <v>6.6202288938658621E+83</v>
      </c>
      <c r="OUW54" s="762">
        <f t="shared" si="5351"/>
        <v>6.8519369051511672E+83</v>
      </c>
      <c r="OUY54" s="762">
        <f t="shared" si="5352"/>
        <v>7.0917546968314576E+83</v>
      </c>
      <c r="OVA54" s="762">
        <f t="shared" si="5353"/>
        <v>7.3399661112205582E+83</v>
      </c>
      <c r="OVC54" s="762">
        <f t="shared" si="5354"/>
        <v>7.596864925113277E+83</v>
      </c>
      <c r="OVE54" s="762">
        <f t="shared" si="5355"/>
        <v>7.8627551974922413E+83</v>
      </c>
      <c r="OVG54" s="762">
        <f t="shared" si="5356"/>
        <v>8.1379516294044692E+83</v>
      </c>
      <c r="OVI54" s="762">
        <f t="shared" si="5357"/>
        <v>8.4227799364336245E+83</v>
      </c>
      <c r="OVK54" s="762">
        <f t="shared" si="5358"/>
        <v>8.717577234208801E+83</v>
      </c>
      <c r="OVM54" s="762">
        <f t="shared" si="5359"/>
        <v>9.0226924374061087E+83</v>
      </c>
      <c r="OVO54" s="762">
        <f t="shared" si="5360"/>
        <v>9.3384866727153217E+83</v>
      </c>
      <c r="OVQ54" s="762">
        <f t="shared" si="5361"/>
        <v>9.6653337062603573E+83</v>
      </c>
      <c r="OVS54" s="762">
        <f t="shared" si="5362"/>
        <v>1.0003620385979468E+84</v>
      </c>
      <c r="OVU54" s="762">
        <f t="shared" si="5363"/>
        <v>1.035374709948875E+84</v>
      </c>
      <c r="OVW54" s="762">
        <f t="shared" si="5364"/>
        <v>1.0716128247970856E+84</v>
      </c>
      <c r="OVY54" s="762">
        <f t="shared" si="5365"/>
        <v>1.1091192736649836E+84</v>
      </c>
      <c r="OWA54" s="762">
        <f t="shared" si="5366"/>
        <v>1.1479384482432579E+84</v>
      </c>
      <c r="OWC54" s="762">
        <f t="shared" si="5367"/>
        <v>1.1881162939317717E+84</v>
      </c>
      <c r="OWE54" s="762">
        <f t="shared" si="5368"/>
        <v>1.2297003642193836E+84</v>
      </c>
      <c r="OWG54" s="762">
        <f t="shared" si="5369"/>
        <v>1.272739876967062E+84</v>
      </c>
      <c r="OWI54" s="762">
        <f t="shared" si="5370"/>
        <v>1.317285772660909E+84</v>
      </c>
      <c r="OWK54" s="762">
        <f t="shared" si="5371"/>
        <v>1.3633907747040407E+84</v>
      </c>
      <c r="OWM54" s="762">
        <f t="shared" si="5372"/>
        <v>1.4111094518186819E+84</v>
      </c>
      <c r="OWO54" s="762">
        <f t="shared" si="5373"/>
        <v>1.4604982826323356E+84</v>
      </c>
      <c r="OWQ54" s="762">
        <f t="shared" si="5374"/>
        <v>1.5116157225244671E+84</v>
      </c>
      <c r="OWS54" s="762">
        <f t="shared" si="5375"/>
        <v>1.5645222728128233E+84</v>
      </c>
      <c r="OWU54" s="762">
        <f t="shared" si="5376"/>
        <v>1.619280552361272E+84</v>
      </c>
      <c r="OWW54" s="762">
        <f t="shared" si="5377"/>
        <v>1.6759553716939165E+84</v>
      </c>
      <c r="OWY54" s="762">
        <f t="shared" si="5378"/>
        <v>1.7346138097032034E+84</v>
      </c>
      <c r="OXA54" s="762">
        <f t="shared" si="5379"/>
        <v>1.7953252930428154E+84</v>
      </c>
      <c r="OXC54" s="762">
        <f t="shared" si="5380"/>
        <v>1.8581616782993137E+84</v>
      </c>
      <c r="OXE54" s="762">
        <f t="shared" si="5381"/>
        <v>1.9231973370397894E+84</v>
      </c>
      <c r="OXG54" s="762">
        <f t="shared" si="5382"/>
        <v>1.990509243836182E+84</v>
      </c>
      <c r="OXI54" s="762">
        <f t="shared" si="5383"/>
        <v>2.060177067370448E+84</v>
      </c>
      <c r="OXK54" s="762">
        <f t="shared" si="5384"/>
        <v>2.1322832647284135E+84</v>
      </c>
      <c r="OXM54" s="762">
        <f t="shared" si="5385"/>
        <v>2.2069131789939078E+84</v>
      </c>
      <c r="OXO54" s="762">
        <f t="shared" si="5386"/>
        <v>2.2841551402586943E+84</v>
      </c>
      <c r="OXQ54" s="762">
        <f t="shared" si="5387"/>
        <v>2.3641005701677486E+84</v>
      </c>
      <c r="OXS54" s="762">
        <f t="shared" si="5388"/>
        <v>2.4468440901236198E+84</v>
      </c>
      <c r="OXU54" s="762">
        <f t="shared" si="5389"/>
        <v>2.5324836332779461E+84</v>
      </c>
      <c r="OXW54" s="762">
        <f t="shared" si="5390"/>
        <v>2.6211205604426739E+84</v>
      </c>
      <c r="OXY54" s="762">
        <f t="shared" si="5391"/>
        <v>2.7128597800581675E+84</v>
      </c>
      <c r="OYA54" s="762">
        <f t="shared" si="5392"/>
        <v>2.8078098723602033E+84</v>
      </c>
      <c r="OYC54" s="762">
        <f t="shared" si="5393"/>
        <v>2.9060832178928103E+84</v>
      </c>
      <c r="OYE54" s="762">
        <f t="shared" si="5394"/>
        <v>3.0077961305190582E+84</v>
      </c>
      <c r="OYG54" s="762">
        <f t="shared" si="5395"/>
        <v>3.113068995087225E+84</v>
      </c>
      <c r="OYI54" s="762">
        <f t="shared" si="5396"/>
        <v>3.2220264099152778E+84</v>
      </c>
      <c r="OYK54" s="762">
        <f t="shared" si="5397"/>
        <v>3.3347973342623123E+84</v>
      </c>
      <c r="OYM54" s="762">
        <f t="shared" si="5398"/>
        <v>3.451515240961493E+84</v>
      </c>
      <c r="OYO54" s="762">
        <f t="shared" si="5399"/>
        <v>3.572318274395145E+84</v>
      </c>
      <c r="OYQ54" s="762">
        <f t="shared" si="5400"/>
        <v>3.6973494139989746E+84</v>
      </c>
      <c r="OYS54" s="762">
        <f t="shared" si="5401"/>
        <v>3.8267566434889383E+84</v>
      </c>
      <c r="OYU54" s="762">
        <f t="shared" si="5402"/>
        <v>3.9606931260110511E+84</v>
      </c>
      <c r="OYW54" s="762">
        <f t="shared" si="5403"/>
        <v>4.0993173854214376E+84</v>
      </c>
      <c r="OYY54" s="762">
        <f t="shared" si="5404"/>
        <v>4.2427934939111877E+84</v>
      </c>
      <c r="OZA54" s="762">
        <f t="shared" si="5405"/>
        <v>4.3912912661980789E+84</v>
      </c>
      <c r="OZC54" s="762">
        <f t="shared" si="5406"/>
        <v>4.5449864605150117E+84</v>
      </c>
      <c r="OZE54" s="762">
        <f t="shared" si="5407"/>
        <v>4.7040609866330368E+84</v>
      </c>
      <c r="OZG54" s="762">
        <f t="shared" si="5408"/>
        <v>4.8687031211651929E+84</v>
      </c>
      <c r="OZI54" s="762">
        <f t="shared" si="5409"/>
        <v>5.039107730405974E+84</v>
      </c>
      <c r="OZK54" s="762">
        <f t="shared" si="5410"/>
        <v>5.2154765009701829E+84</v>
      </c>
      <c r="OZM54" s="762">
        <f t="shared" si="5411"/>
        <v>5.3980181785041392E+84</v>
      </c>
      <c r="OZO54" s="762">
        <f t="shared" si="5412"/>
        <v>5.5869488147517833E+84</v>
      </c>
      <c r="OZQ54" s="762">
        <f t="shared" si="5413"/>
        <v>5.782492023268095E+84</v>
      </c>
      <c r="OZS54" s="762">
        <f t="shared" si="5414"/>
        <v>5.9848792440824777E+84</v>
      </c>
      <c r="OZU54" s="762">
        <f t="shared" si="5415"/>
        <v>6.1943500176253637E+84</v>
      </c>
      <c r="OZW54" s="762">
        <f t="shared" si="5416"/>
        <v>6.4111522682422508E+84</v>
      </c>
      <c r="OZY54" s="762">
        <f t="shared" si="5417"/>
        <v>6.6355425976307295E+84</v>
      </c>
      <c r="PAA54" s="762">
        <f t="shared" si="5418"/>
        <v>6.8677865885478044E+84</v>
      </c>
      <c r="PAC54" s="762">
        <f t="shared" si="5419"/>
        <v>7.1081591191469772E+84</v>
      </c>
      <c r="PAE54" s="762">
        <f t="shared" si="5420"/>
        <v>7.3569446883171205E+84</v>
      </c>
      <c r="PAG54" s="762">
        <f t="shared" si="5421"/>
        <v>7.6144377524082194E+84</v>
      </c>
      <c r="PAI54" s="762">
        <f t="shared" si="5422"/>
        <v>7.8809430737425061E+84</v>
      </c>
      <c r="PAK54" s="762">
        <f t="shared" si="5423"/>
        <v>8.1567760813234938E+84</v>
      </c>
      <c r="PAM54" s="762">
        <f t="shared" si="5424"/>
        <v>8.4422632441698156E+84</v>
      </c>
      <c r="PAO54" s="762">
        <f t="shared" si="5425"/>
        <v>8.7377424577157592E+84</v>
      </c>
      <c r="PAQ54" s="762">
        <f t="shared" si="5426"/>
        <v>9.0435634437358108E+84</v>
      </c>
      <c r="PAS54" s="762">
        <f t="shared" si="5427"/>
        <v>9.3600881642665638E+84</v>
      </c>
      <c r="PAU54" s="762">
        <f t="shared" si="5428"/>
        <v>9.6876912500158921E+84</v>
      </c>
      <c r="PAW54" s="762">
        <f t="shared" si="5429"/>
        <v>1.0026760443766448E+85</v>
      </c>
      <c r="PAY54" s="762">
        <f t="shared" si="5430"/>
        <v>1.0377697059298272E+85</v>
      </c>
      <c r="PBA54" s="762">
        <f t="shared" si="5431"/>
        <v>1.0740916456373712E+85</v>
      </c>
      <c r="PBC54" s="762">
        <f t="shared" si="5432"/>
        <v>1.1116848532346791E+85</v>
      </c>
      <c r="PBE54" s="762">
        <f t="shared" si="5433"/>
        <v>1.1505938230978928E+85</v>
      </c>
      <c r="PBG54" s="762">
        <f t="shared" si="5434"/>
        <v>1.190864606906319E+85</v>
      </c>
      <c r="PBI54" s="762">
        <f t="shared" si="5435"/>
        <v>1.2325448681480402E+85</v>
      </c>
      <c r="PBK54" s="762">
        <f t="shared" si="5436"/>
        <v>1.2756839385332214E+85</v>
      </c>
      <c r="PBM54" s="762">
        <f t="shared" si="5437"/>
        <v>1.3203328763818841E+85</v>
      </c>
      <c r="PBO54" s="762">
        <f t="shared" si="5438"/>
        <v>1.3665445270552499E+85</v>
      </c>
      <c r="PBQ54" s="762">
        <f t="shared" si="5439"/>
        <v>1.4143735855021834E+85</v>
      </c>
      <c r="PBS54" s="762">
        <f t="shared" si="5440"/>
        <v>1.4638766609947598E+85</v>
      </c>
      <c r="PBU54" s="762">
        <f t="shared" si="5441"/>
        <v>1.5151123441295762E+85</v>
      </c>
      <c r="PBW54" s="762">
        <f t="shared" si="5442"/>
        <v>1.5681412761741114E+85</v>
      </c>
      <c r="PBY54" s="762">
        <f t="shared" si="5443"/>
        <v>1.623026220840205E+85</v>
      </c>
      <c r="PCA54" s="762">
        <f t="shared" si="5444"/>
        <v>1.6798321385696122E+85</v>
      </c>
      <c r="PCC54" s="762">
        <f t="shared" si="5445"/>
        <v>1.7386262634195485E+85</v>
      </c>
      <c r="PCE54" s="762">
        <f t="shared" si="5446"/>
        <v>1.7994781826392326E+85</v>
      </c>
      <c r="PCG54" s="762">
        <f t="shared" si="5447"/>
        <v>1.8624599190316056E+85</v>
      </c>
      <c r="PCI54" s="762">
        <f t="shared" si="5448"/>
        <v>1.9276460161977116E+85</v>
      </c>
      <c r="PCK54" s="762">
        <f t="shared" si="5449"/>
        <v>1.9951136267646315E+85</v>
      </c>
      <c r="PCM54" s="762">
        <f t="shared" si="5450"/>
        <v>2.0649426037013936E+85</v>
      </c>
      <c r="PCO54" s="762">
        <f t="shared" si="5451"/>
        <v>2.1372155948309421E+85</v>
      </c>
      <c r="PCQ54" s="762">
        <f t="shared" si="5452"/>
        <v>2.2120181406500248E+85</v>
      </c>
      <c r="PCS54" s="762">
        <f t="shared" si="5453"/>
        <v>2.2894387755727755E+85</v>
      </c>
      <c r="PCU54" s="762">
        <f t="shared" si="5454"/>
        <v>2.3695691327178226E+85</v>
      </c>
      <c r="PCW54" s="762">
        <f t="shared" si="5455"/>
        <v>2.4525040523629464E+85</v>
      </c>
      <c r="PCY54" s="762">
        <f t="shared" si="5456"/>
        <v>2.5383416941956493E+85</v>
      </c>
      <c r="PDA54" s="762">
        <f t="shared" si="5457"/>
        <v>2.6271836534924969E+85</v>
      </c>
      <c r="PDC54" s="762">
        <f t="shared" si="5458"/>
        <v>2.7191350813647342E+85</v>
      </c>
      <c r="PDE54" s="762">
        <f t="shared" si="5459"/>
        <v>2.8143048092124995E+85</v>
      </c>
      <c r="PDG54" s="762">
        <f t="shared" si="5460"/>
        <v>2.9128054775349368E+85</v>
      </c>
      <c r="PDI54" s="762">
        <f t="shared" si="5461"/>
        <v>3.0147536692486593E+85</v>
      </c>
      <c r="PDK54" s="762">
        <f t="shared" si="5462"/>
        <v>3.1202700476723621E+85</v>
      </c>
      <c r="PDM54" s="762">
        <f t="shared" si="5463"/>
        <v>3.2294794993408948E+85</v>
      </c>
      <c r="PDO54" s="762">
        <f t="shared" si="5464"/>
        <v>3.342511281817826E+85</v>
      </c>
      <c r="PDQ54" s="762">
        <f t="shared" si="5465"/>
        <v>3.4594991766814494E+85</v>
      </c>
      <c r="PDS54" s="762">
        <f t="shared" si="5466"/>
        <v>3.5805816478652997E+85</v>
      </c>
      <c r="PDU54" s="762">
        <f t="shared" si="5467"/>
        <v>3.7059020055405851E+85</v>
      </c>
      <c r="PDW54" s="762">
        <f t="shared" si="5468"/>
        <v>3.8356085757345051E+85</v>
      </c>
      <c r="PDY54" s="762">
        <f t="shared" si="5469"/>
        <v>3.9698548758852122E+85</v>
      </c>
      <c r="PEA54" s="762">
        <f t="shared" si="5470"/>
        <v>4.1087997965411941E+85</v>
      </c>
      <c r="PEC54" s="762">
        <f t="shared" si="5471"/>
        <v>4.2526077894201359E+85</v>
      </c>
      <c r="PEE54" s="762">
        <f t="shared" si="5472"/>
        <v>4.4014490620498402E+85</v>
      </c>
      <c r="PEG54" s="762">
        <f t="shared" si="5473"/>
        <v>4.5554997792215841E+85</v>
      </c>
      <c r="PEI54" s="762">
        <f t="shared" si="5474"/>
        <v>4.7149422714943389E+85</v>
      </c>
      <c r="PEK54" s="762">
        <f t="shared" si="5475"/>
        <v>4.8799652509966406E+85</v>
      </c>
      <c r="PEM54" s="762">
        <f t="shared" si="5476"/>
        <v>5.050764034781523E+85</v>
      </c>
      <c r="PEO54" s="762">
        <f t="shared" si="5477"/>
        <v>5.2275407759988756E+85</v>
      </c>
      <c r="PEQ54" s="762">
        <f t="shared" si="5478"/>
        <v>5.4105047031588357E+85</v>
      </c>
      <c r="PES54" s="762">
        <f t="shared" si="5479"/>
        <v>5.5998723677693947E+85</v>
      </c>
      <c r="PEU54" s="762">
        <f t="shared" si="5480"/>
        <v>5.7958679006413228E+85</v>
      </c>
      <c r="PEW54" s="762">
        <f t="shared" si="5481"/>
        <v>5.9987232771637689E+85</v>
      </c>
      <c r="PEY54" s="762">
        <f t="shared" si="5482"/>
        <v>6.2086785918645005E+85</v>
      </c>
      <c r="PFA54" s="762">
        <f t="shared" si="5483"/>
        <v>6.4259823425797572E+85</v>
      </c>
      <c r="PFC54" s="762">
        <f t="shared" si="5484"/>
        <v>6.6508917245700484E+85</v>
      </c>
      <c r="PFE54" s="762">
        <f t="shared" si="5485"/>
        <v>6.8836729349300001E+85</v>
      </c>
      <c r="PFG54" s="762">
        <f t="shared" si="5486"/>
        <v>7.1246014876525493E+85</v>
      </c>
      <c r="PFI54" s="762">
        <f t="shared" si="5487"/>
        <v>7.3739625397203885E+85</v>
      </c>
      <c r="PFK54" s="762">
        <f t="shared" si="5488"/>
        <v>7.6320512286106009E+85</v>
      </c>
      <c r="PFM54" s="762">
        <f t="shared" si="5489"/>
        <v>7.8991730216119711E+85</v>
      </c>
      <c r="PFO54" s="762">
        <f t="shared" si="5490"/>
        <v>8.1756440773683888E+85</v>
      </c>
      <c r="PFQ54" s="762">
        <f t="shared" si="5491"/>
        <v>8.4617916200762815E+85</v>
      </c>
      <c r="PFS54" s="762">
        <f t="shared" si="5492"/>
        <v>8.7579543267789504E+85</v>
      </c>
      <c r="PFU54" s="762">
        <f t="shared" si="5493"/>
        <v>9.0644827282162127E+85</v>
      </c>
      <c r="PFW54" s="762">
        <f t="shared" si="5494"/>
        <v>9.3817396237037799E+85</v>
      </c>
      <c r="PFY54" s="762">
        <f t="shared" si="5495"/>
        <v>9.7101005105334109E+85</v>
      </c>
      <c r="PGA54" s="762">
        <f t="shared" si="5496"/>
        <v>1.0049954028402079E+86</v>
      </c>
      <c r="PGC54" s="762">
        <f t="shared" si="5497"/>
        <v>1.0401702419396151E+86</v>
      </c>
      <c r="PGE54" s="762">
        <f t="shared" si="5498"/>
        <v>1.0765762004075016E+86</v>
      </c>
      <c r="PGG54" s="762">
        <f t="shared" si="5499"/>
        <v>1.114256367421764E+86</v>
      </c>
      <c r="PGI54" s="762">
        <f t="shared" si="5500"/>
        <v>1.1532553402815256E+86</v>
      </c>
      <c r="PGK54" s="762">
        <f t="shared" si="5501"/>
        <v>1.1936192771913789E+86</v>
      </c>
      <c r="PGM54" s="762">
        <f t="shared" si="5502"/>
        <v>1.2353959518930771E+86</v>
      </c>
      <c r="PGO54" s="762">
        <f t="shared" si="5503"/>
        <v>1.2786348102093348E+86</v>
      </c>
      <c r="PGQ54" s="762">
        <f t="shared" si="5504"/>
        <v>1.3233870285666615E+86</v>
      </c>
      <c r="PGS54" s="762">
        <f t="shared" si="5505"/>
        <v>1.3697055745664944E+86</v>
      </c>
      <c r="PGU54" s="762">
        <f t="shared" si="5506"/>
        <v>1.4176452696763215E+86</v>
      </c>
      <c r="PGW54" s="762">
        <f t="shared" si="5507"/>
        <v>1.4672628541149927E+86</v>
      </c>
      <c r="PGY54" s="762">
        <f t="shared" si="5508"/>
        <v>1.5186170540090175E+86</v>
      </c>
      <c r="PHA54" s="762">
        <f t="shared" si="5509"/>
        <v>1.5717686508993329E+86</v>
      </c>
      <c r="PHC54" s="762">
        <f t="shared" si="5510"/>
        <v>1.6267805536808093E+86</v>
      </c>
      <c r="PHE54" s="762">
        <f t="shared" si="5511"/>
        <v>1.6837178730596376E+86</v>
      </c>
      <c r="PHG54" s="762">
        <f t="shared" si="5512"/>
        <v>1.7426479986167246E+86</v>
      </c>
      <c r="PHI54" s="762">
        <f t="shared" si="5513"/>
        <v>1.80364067856831E+86</v>
      </c>
      <c r="PHK54" s="762">
        <f t="shared" si="5514"/>
        <v>1.8667681023182008E+86</v>
      </c>
      <c r="PHM54" s="762">
        <f t="shared" si="5515"/>
        <v>1.9321049858993377E+86</v>
      </c>
      <c r="PHO54" s="762">
        <f t="shared" si="5516"/>
        <v>1.9997286604058143E+86</v>
      </c>
      <c r="PHQ54" s="762">
        <f t="shared" si="5517"/>
        <v>2.0697191635200177E+86</v>
      </c>
      <c r="PHS54" s="762">
        <f t="shared" si="5518"/>
        <v>2.1421593342432182E+86</v>
      </c>
      <c r="PHU54" s="762">
        <f t="shared" si="5519"/>
        <v>2.2171349109417308E+86</v>
      </c>
      <c r="PHW54" s="762">
        <f t="shared" si="5520"/>
        <v>2.2947346328246911E+86</v>
      </c>
      <c r="PHY54" s="762">
        <f t="shared" si="5521"/>
        <v>2.3750503449735549E+86</v>
      </c>
      <c r="PIA54" s="762">
        <f t="shared" si="5522"/>
        <v>2.4581771070476292E+86</v>
      </c>
      <c r="PIC54" s="762">
        <f t="shared" si="5523"/>
        <v>2.544213305794296E+86</v>
      </c>
      <c r="PIE54" s="762">
        <f t="shared" si="5524"/>
        <v>2.633260771497096E+86</v>
      </c>
      <c r="PIG54" s="762">
        <f t="shared" si="5525"/>
        <v>2.7254248984994941E+86</v>
      </c>
      <c r="PII54" s="762">
        <f t="shared" si="5526"/>
        <v>2.8208147699469764E+86</v>
      </c>
      <c r="PIK54" s="762">
        <f t="shared" si="5527"/>
        <v>2.9195432868951203E+86</v>
      </c>
      <c r="PIM54" s="762">
        <f t="shared" si="5528"/>
        <v>3.0217273019364491E+86</v>
      </c>
      <c r="PIO54" s="762">
        <f t="shared" si="5529"/>
        <v>3.1274877575042244E+86</v>
      </c>
      <c r="PIQ54" s="762">
        <f t="shared" si="5530"/>
        <v>3.2369498290168718E+86</v>
      </c>
      <c r="PIS54" s="762">
        <f t="shared" si="5531"/>
        <v>3.3502430730324621E+86</v>
      </c>
      <c r="PIU54" s="762">
        <f t="shared" si="5532"/>
        <v>3.4675015805885981E+86</v>
      </c>
      <c r="PIW54" s="762">
        <f t="shared" si="5533"/>
        <v>3.588864135909199E+86</v>
      </c>
      <c r="PIY54" s="762">
        <f t="shared" si="5534"/>
        <v>3.7144743806660209E+86</v>
      </c>
      <c r="PJA54" s="762">
        <f t="shared" si="5535"/>
        <v>3.8444809839893313E+86</v>
      </c>
      <c r="PJC54" s="762">
        <f t="shared" si="5536"/>
        <v>3.9790378184289577E+86</v>
      </c>
      <c r="PJE54" s="762">
        <f t="shared" si="5537"/>
        <v>4.1183041420739708E+86</v>
      </c>
      <c r="PJG54" s="762">
        <f t="shared" si="5538"/>
        <v>4.2624447870465595E+86</v>
      </c>
      <c r="PJI54" s="762">
        <f t="shared" si="5539"/>
        <v>4.4116303545931888E+86</v>
      </c>
      <c r="PJK54" s="762">
        <f t="shared" si="5540"/>
        <v>4.5660374170039499E+86</v>
      </c>
      <c r="PJM54" s="762">
        <f t="shared" si="5541"/>
        <v>4.7258487265990879E+86</v>
      </c>
      <c r="PJO54" s="762">
        <f t="shared" si="5542"/>
        <v>4.8912534320300557E+86</v>
      </c>
      <c r="PJQ54" s="762">
        <f t="shared" si="5543"/>
        <v>5.0624473021511068E+86</v>
      </c>
      <c r="PJS54" s="762">
        <f t="shared" si="5544"/>
        <v>5.2396329577263947E+86</v>
      </c>
      <c r="PJU54" s="762">
        <f t="shared" si="5545"/>
        <v>5.423020111246818E+86</v>
      </c>
      <c r="PJW54" s="762">
        <f t="shared" si="5546"/>
        <v>5.6128258151404565E+86</v>
      </c>
      <c r="PJY54" s="762">
        <f t="shared" si="5547"/>
        <v>5.8092747186703717E+86</v>
      </c>
      <c r="PKA54" s="762">
        <f t="shared" si="5548"/>
        <v>6.0125993338238338E+86</v>
      </c>
      <c r="PKC54" s="762">
        <f t="shared" si="5549"/>
        <v>6.2230403105076672E+86</v>
      </c>
      <c r="PKE54" s="762">
        <f t="shared" si="5550"/>
        <v>6.440846721375435E+86</v>
      </c>
      <c r="PKG54" s="762">
        <f t="shared" si="5551"/>
        <v>6.6662763566235752E+86</v>
      </c>
      <c r="PKI54" s="762">
        <f t="shared" si="5552"/>
        <v>6.8995960291053999E+86</v>
      </c>
      <c r="PKK54" s="762">
        <f t="shared" si="5553"/>
        <v>7.1410818901240881E+86</v>
      </c>
      <c r="PKM54" s="762">
        <f t="shared" si="5554"/>
        <v>7.3910197562784305E+86</v>
      </c>
      <c r="PKO54" s="762">
        <f t="shared" si="5555"/>
        <v>7.6497054477481754E+86</v>
      </c>
      <c r="PKQ54" s="762">
        <f t="shared" si="5556"/>
        <v>7.9174451384193609E+86</v>
      </c>
      <c r="PKS54" s="762">
        <f t="shared" si="5557"/>
        <v>8.1945557182640378E+86</v>
      </c>
      <c r="PKU54" s="762">
        <f t="shared" si="5558"/>
        <v>8.4813651684032779E+86</v>
      </c>
      <c r="PKW54" s="762">
        <f t="shared" si="5559"/>
        <v>8.7782129492973915E+86</v>
      </c>
      <c r="PKY54" s="762">
        <f t="shared" si="5560"/>
        <v>9.0854504025227997E+86</v>
      </c>
      <c r="PLA54" s="762">
        <f t="shared" si="5561"/>
        <v>9.4034411666110965E+86</v>
      </c>
      <c r="PLC54" s="762">
        <f t="shared" si="5562"/>
        <v>9.7325616074424839E+86</v>
      </c>
      <c r="PLE54" s="762">
        <f t="shared" si="5563"/>
        <v>1.0073201263702969E+87</v>
      </c>
      <c r="PLG54" s="762">
        <f t="shared" si="5564"/>
        <v>1.0425763307932573E+87</v>
      </c>
      <c r="PLI54" s="762">
        <f t="shared" si="5565"/>
        <v>1.0790665023710212E+87</v>
      </c>
      <c r="PLK54" s="762">
        <f t="shared" si="5566"/>
        <v>1.1168338299540069E+87</v>
      </c>
      <c r="PLM54" s="762">
        <f t="shared" si="5567"/>
        <v>1.1559230140023971E+87</v>
      </c>
      <c r="PLO54" s="762">
        <f t="shared" si="5568"/>
        <v>1.196380319492481E+87</v>
      </c>
      <c r="PLQ54" s="762">
        <f t="shared" si="5569"/>
        <v>1.2382536306747177E+87</v>
      </c>
      <c r="PLS54" s="762">
        <f t="shared" si="5570"/>
        <v>1.2815925077483327E+87</v>
      </c>
      <c r="PLU54" s="762">
        <f t="shared" si="5571"/>
        <v>1.3264482455195242E+87</v>
      </c>
      <c r="PLW54" s="762">
        <f t="shared" si="5572"/>
        <v>1.3728739341127075E+87</v>
      </c>
      <c r="PLY54" s="762">
        <f t="shared" si="5573"/>
        <v>1.4209245218066521E+87</v>
      </c>
      <c r="PMA54" s="762">
        <f t="shared" si="5574"/>
        <v>1.4706568800698849E+87</v>
      </c>
      <c r="PMC54" s="762">
        <f t="shared" si="5575"/>
        <v>1.5221298708723307E+87</v>
      </c>
      <c r="PME54" s="762">
        <f t="shared" si="5576"/>
        <v>1.575404416352862E+87</v>
      </c>
      <c r="PMG54" s="762">
        <f t="shared" si="5577"/>
        <v>1.630543570925212E+87</v>
      </c>
      <c r="PMI54" s="762">
        <f t="shared" si="5578"/>
        <v>1.6876125959075943E+87</v>
      </c>
      <c r="PMK54" s="762">
        <f t="shared" si="5579"/>
        <v>1.7466790367643599E+87</v>
      </c>
      <c r="PMM54" s="762">
        <f t="shared" si="5580"/>
        <v>1.8078128030511124E+87</v>
      </c>
      <c r="PMO54" s="762">
        <f t="shared" si="5581"/>
        <v>1.8710862511579011E+87</v>
      </c>
      <c r="PMQ54" s="762">
        <f t="shared" si="5582"/>
        <v>1.9365742699484274E+87</v>
      </c>
      <c r="PMS54" s="762">
        <f t="shared" si="5583"/>
        <v>2.0043543693966222E+87</v>
      </c>
      <c r="PMU54" s="762">
        <f t="shared" si="5584"/>
        <v>2.074506772325504E+87</v>
      </c>
      <c r="PMW54" s="762">
        <f t="shared" si="5585"/>
        <v>2.1471145093568964E+87</v>
      </c>
      <c r="PMY54" s="762">
        <f t="shared" si="5586"/>
        <v>2.2222635171843875E+87</v>
      </c>
      <c r="PNA54" s="762">
        <f t="shared" si="5587"/>
        <v>2.300042740285841E+87</v>
      </c>
      <c r="PNC54" s="762">
        <f t="shared" si="5588"/>
        <v>2.3805442361958453E+87</v>
      </c>
      <c r="PNE54" s="762">
        <f t="shared" si="5589"/>
        <v>2.4638632844626999E+87</v>
      </c>
      <c r="PNG54" s="762">
        <f t="shared" si="5590"/>
        <v>2.5500984994188941E+87</v>
      </c>
      <c r="PNI54" s="762">
        <f t="shared" si="5591"/>
        <v>2.639351946898555E+87</v>
      </c>
      <c r="PNK54" s="762">
        <f t="shared" si="5592"/>
        <v>2.7317292650400041E+87</v>
      </c>
      <c r="PNM54" s="762">
        <f t="shared" si="5593"/>
        <v>2.827339789316404E+87</v>
      </c>
      <c r="PNO54" s="762">
        <f t="shared" si="5594"/>
        <v>2.926296681942478E+87</v>
      </c>
      <c r="PNQ54" s="762">
        <f t="shared" si="5595"/>
        <v>3.0287170658104647E+87</v>
      </c>
      <c r="PNS54" s="762">
        <f t="shared" si="5596"/>
        <v>3.1347221631138305E+87</v>
      </c>
      <c r="PNU54" s="762">
        <f t="shared" si="5597"/>
        <v>3.2444374388228142E+87</v>
      </c>
      <c r="PNW54" s="762">
        <f t="shared" si="5598"/>
        <v>3.3579927491816125E+87</v>
      </c>
      <c r="PNY54" s="762">
        <f t="shared" si="5599"/>
        <v>3.4755224954029687E+87</v>
      </c>
      <c r="POA54" s="762">
        <f t="shared" si="5600"/>
        <v>3.5971657827420724E+87</v>
      </c>
      <c r="POC54" s="762">
        <f t="shared" si="5601"/>
        <v>3.7230665851380444E+87</v>
      </c>
      <c r="POE54" s="762">
        <f t="shared" si="5602"/>
        <v>3.8533739156178759E+87</v>
      </c>
      <c r="POG54" s="762">
        <f t="shared" si="5603"/>
        <v>3.9882420026645011E+87</v>
      </c>
      <c r="POI54" s="762">
        <f t="shared" si="5604"/>
        <v>4.1278304727577582E+87</v>
      </c>
      <c r="POK54" s="762">
        <f t="shared" si="5605"/>
        <v>4.2723045393042796E+87</v>
      </c>
      <c r="POM54" s="762">
        <f t="shared" si="5606"/>
        <v>4.4218351981799289E+87</v>
      </c>
      <c r="POO54" s="762">
        <f t="shared" si="5607"/>
        <v>4.5765994301162258E+87</v>
      </c>
      <c r="POQ54" s="762">
        <f t="shared" si="5608"/>
        <v>4.736780410170293E+87</v>
      </c>
      <c r="POS54" s="762">
        <f t="shared" si="5609"/>
        <v>4.9025677245262532E+87</v>
      </c>
      <c r="POU54" s="762">
        <f t="shared" si="5610"/>
        <v>5.0741575948846719E+87</v>
      </c>
      <c r="POW54" s="762">
        <f t="shared" si="5611"/>
        <v>5.2517531107056352E+87</v>
      </c>
      <c r="POY54" s="762">
        <f t="shared" si="5612"/>
        <v>5.4355644695803324E+87</v>
      </c>
      <c r="PPA54" s="762">
        <f t="shared" si="5613"/>
        <v>5.6258092260156433E+87</v>
      </c>
      <c r="PPC54" s="762">
        <f t="shared" si="5614"/>
        <v>5.8227125489261906E+87</v>
      </c>
      <c r="PPE54" s="762">
        <f t="shared" si="5615"/>
        <v>6.0265074881386069E+87</v>
      </c>
      <c r="PPG54" s="762">
        <f t="shared" si="5616"/>
        <v>6.2374352502234575E+87</v>
      </c>
      <c r="PPI54" s="762">
        <f t="shared" si="5617"/>
        <v>6.455745483981278E+87</v>
      </c>
      <c r="PPK54" s="762">
        <f t="shared" si="5618"/>
        <v>6.681696575920622E+87</v>
      </c>
      <c r="PPM54" s="762">
        <f t="shared" si="5619"/>
        <v>6.9155559560778428E+87</v>
      </c>
      <c r="PPO54" s="762">
        <f t="shared" si="5620"/>
        <v>7.157600414540567E+87</v>
      </c>
      <c r="PPQ54" s="762">
        <f t="shared" si="5621"/>
        <v>7.4081164290494865E+87</v>
      </c>
      <c r="PPS54" s="762">
        <f t="shared" si="5622"/>
        <v>7.6674005040662181E+87</v>
      </c>
      <c r="PPU54" s="762">
        <f t="shared" si="5623"/>
        <v>7.9357595217085348E+87</v>
      </c>
      <c r="PPW54" s="762">
        <f t="shared" si="5624"/>
        <v>8.2135111049683332E+87</v>
      </c>
      <c r="PPY54" s="762">
        <f t="shared" si="5625"/>
        <v>8.5009839936422238E+87</v>
      </c>
      <c r="PQA54" s="762">
        <f t="shared" si="5626"/>
        <v>8.7985184334197012E+87</v>
      </c>
      <c r="PQC54" s="762">
        <f t="shared" si="5627"/>
        <v>9.1064665785893897E+87</v>
      </c>
      <c r="PQE54" s="762">
        <f t="shared" si="5628"/>
        <v>9.4251929088400176E+87</v>
      </c>
      <c r="PQG54" s="762">
        <f t="shared" si="5629"/>
        <v>9.7550746606494174E+87</v>
      </c>
      <c r="PQI54" s="762">
        <f t="shared" si="5630"/>
        <v>1.0096502273772146E+88</v>
      </c>
      <c r="PQK54" s="762">
        <f t="shared" si="5631"/>
        <v>1.044987985335417E+88</v>
      </c>
      <c r="PQM54" s="762">
        <f t="shared" si="5632"/>
        <v>1.0815625648221566E+88</v>
      </c>
      <c r="PQO54" s="762">
        <f t="shared" si="5633"/>
        <v>1.1194172545909319E+88</v>
      </c>
      <c r="PQQ54" s="762">
        <f t="shared" si="5634"/>
        <v>1.1585968585016144E+88</v>
      </c>
      <c r="PQS54" s="762">
        <f t="shared" si="5635"/>
        <v>1.1991477485491709E+88</v>
      </c>
      <c r="PQU54" s="762">
        <f t="shared" si="5636"/>
        <v>1.2411179197483917E+88</v>
      </c>
      <c r="PQW54" s="762">
        <f t="shared" si="5637"/>
        <v>1.2845570469395853E+88</v>
      </c>
      <c r="PQY54" s="762">
        <f t="shared" si="5638"/>
        <v>1.3295165435824706E+88</v>
      </c>
      <c r="PRA54" s="762">
        <f t="shared" si="5639"/>
        <v>1.3760496226078569E+88</v>
      </c>
      <c r="PRC54" s="762">
        <f t="shared" si="5640"/>
        <v>1.4242113593991319E+88</v>
      </c>
      <c r="PRE54" s="762">
        <f t="shared" si="5641"/>
        <v>1.4740587569781014E+88</v>
      </c>
      <c r="PRG54" s="762">
        <f t="shared" si="5642"/>
        <v>1.5256508134723348E+88</v>
      </c>
      <c r="PRI54" s="762">
        <f t="shared" si="5643"/>
        <v>1.5790485919438664E+88</v>
      </c>
      <c r="PRK54" s="762">
        <f t="shared" si="5644"/>
        <v>1.6343152926619016E+88</v>
      </c>
      <c r="PRM54" s="762">
        <f t="shared" si="5645"/>
        <v>1.6915163279050679E+88</v>
      </c>
      <c r="PRO54" s="762">
        <f t="shared" si="5646"/>
        <v>1.7507193993817452E+88</v>
      </c>
      <c r="PRQ54" s="762">
        <f t="shared" si="5647"/>
        <v>1.8119945783601062E+88</v>
      </c>
      <c r="PRS54" s="762">
        <f t="shared" si="5648"/>
        <v>1.8754143886027096E+88</v>
      </c>
      <c r="PRU54" s="762">
        <f t="shared" si="5649"/>
        <v>1.9410538922038044E+88</v>
      </c>
      <c r="PRW54" s="762">
        <f t="shared" si="5650"/>
        <v>2.0089907784309375E+88</v>
      </c>
      <c r="PRY54" s="762">
        <f t="shared" si="5651"/>
        <v>2.0793054556760203E+88</v>
      </c>
      <c r="PSA54" s="762">
        <f t="shared" si="5652"/>
        <v>2.1520811466246809E+88</v>
      </c>
      <c r="PSC54" s="762">
        <f t="shared" si="5653"/>
        <v>2.2274039867565445E+88</v>
      </c>
      <c r="PSE54" s="762">
        <f t="shared" si="5654"/>
        <v>2.3053631262930233E+88</v>
      </c>
      <c r="PSG54" s="762">
        <f t="shared" si="5655"/>
        <v>2.3860508357132791E+88</v>
      </c>
      <c r="PSI54" s="762">
        <f t="shared" si="5656"/>
        <v>2.4695626149632435E+88</v>
      </c>
      <c r="PSK54" s="762">
        <f t="shared" si="5657"/>
        <v>2.5559973064869568E+88</v>
      </c>
      <c r="PSM54" s="762">
        <f t="shared" si="5658"/>
        <v>2.645457212214E+88</v>
      </c>
      <c r="PSO54" s="762">
        <f t="shared" si="5659"/>
        <v>2.7380482146414897E+88</v>
      </c>
      <c r="PSQ54" s="762">
        <f t="shared" si="5660"/>
        <v>2.8338799021539417E+88</v>
      </c>
      <c r="PSS54" s="762">
        <f t="shared" si="5661"/>
        <v>2.9330656987293296E+88</v>
      </c>
      <c r="PSU54" s="762">
        <f t="shared" si="5662"/>
        <v>3.035722998184856E+88</v>
      </c>
      <c r="PSW54" s="762">
        <f t="shared" si="5663"/>
        <v>3.1419733031213257E+88</v>
      </c>
      <c r="PSY54" s="762">
        <f t="shared" si="5664"/>
        <v>3.2519423687305719E+88</v>
      </c>
      <c r="PTA54" s="762">
        <f t="shared" si="5665"/>
        <v>3.3657603516361416E+88</v>
      </c>
      <c r="PTC54" s="762">
        <f t="shared" si="5666"/>
        <v>3.4835619639434061E+88</v>
      </c>
      <c r="PTE54" s="762">
        <f t="shared" si="5667"/>
        <v>3.6054866326814252E+88</v>
      </c>
      <c r="PTG54" s="762">
        <f t="shared" si="5668"/>
        <v>3.7316786648252748E+88</v>
      </c>
      <c r="PTI54" s="762">
        <f t="shared" si="5669"/>
        <v>3.8622874180941594E+88</v>
      </c>
      <c r="PTK54" s="762">
        <f t="shared" si="5670"/>
        <v>3.997467477727455E+88</v>
      </c>
      <c r="PTM54" s="762">
        <f t="shared" si="5671"/>
        <v>4.1373788394479155E+88</v>
      </c>
      <c r="PTO54" s="762">
        <f t="shared" si="5672"/>
        <v>4.2821870988285922E+88</v>
      </c>
      <c r="PTQ54" s="762">
        <f t="shared" si="5673"/>
        <v>4.4320636472875922E+88</v>
      </c>
      <c r="PTS54" s="762">
        <f t="shared" si="5674"/>
        <v>4.5871858749426579E+88</v>
      </c>
      <c r="PTU54" s="762">
        <f t="shared" si="5675"/>
        <v>4.7477373805656504E+88</v>
      </c>
      <c r="PTW54" s="762">
        <f t="shared" si="5676"/>
        <v>4.9139081888854477E+88</v>
      </c>
      <c r="PTY54" s="762">
        <f t="shared" si="5677"/>
        <v>5.0858949754964377E+88</v>
      </c>
      <c r="PUA54" s="762">
        <f t="shared" si="5678"/>
        <v>5.2639012996388125E+88</v>
      </c>
      <c r="PUC54" s="762">
        <f t="shared" si="5679"/>
        <v>5.4481378451261703E+88</v>
      </c>
      <c r="PUE54" s="762">
        <f t="shared" si="5680"/>
        <v>5.6388226697055858E+88</v>
      </c>
      <c r="PUG54" s="762">
        <f t="shared" si="5681"/>
        <v>5.8361814631452809E+88</v>
      </c>
      <c r="PUI54" s="762">
        <f t="shared" si="5682"/>
        <v>6.0404478143553656E+88</v>
      </c>
      <c r="PUK54" s="762">
        <f t="shared" si="5683"/>
        <v>6.2518634878578033E+88</v>
      </c>
      <c r="PUM54" s="762">
        <f t="shared" si="5684"/>
        <v>6.4706787099328255E+88</v>
      </c>
      <c r="PUO54" s="762">
        <f t="shared" si="5685"/>
        <v>6.6971524647804744E+88</v>
      </c>
      <c r="PUQ54" s="762">
        <f t="shared" si="5686"/>
        <v>6.9315528010477899E+88</v>
      </c>
      <c r="PUS54" s="762">
        <f t="shared" si="5687"/>
        <v>7.1741571490844617E+88</v>
      </c>
      <c r="PUU54" s="762">
        <f t="shared" si="5688"/>
        <v>7.4252526493024175E+88</v>
      </c>
      <c r="PUW54" s="762">
        <f t="shared" si="5689"/>
        <v>7.6851364920280021E+88</v>
      </c>
      <c r="PUY54" s="762">
        <f t="shared" si="5690"/>
        <v>7.9541162692489809E+88</v>
      </c>
      <c r="PVA54" s="762">
        <f t="shared" si="5691"/>
        <v>8.2325103386726951E+88</v>
      </c>
      <c r="PVC54" s="762">
        <f t="shared" si="5692"/>
        <v>8.5206482005262383E+88</v>
      </c>
      <c r="PVE54" s="762">
        <f t="shared" si="5693"/>
        <v>8.8188708875446554E+88</v>
      </c>
      <c r="PVG54" s="762">
        <f t="shared" si="5694"/>
        <v>9.1275313686087182E+88</v>
      </c>
      <c r="PVI54" s="762">
        <f t="shared" si="5695"/>
        <v>9.4469949665100223E+88</v>
      </c>
      <c r="PVK54" s="762">
        <f t="shared" si="5696"/>
        <v>9.777639790337873E+88</v>
      </c>
      <c r="PVM54" s="762">
        <f t="shared" si="5697"/>
        <v>1.0119857182999698E+89</v>
      </c>
      <c r="PVO54" s="762">
        <f t="shared" si="5698"/>
        <v>1.0474052184404687E+89</v>
      </c>
      <c r="PVQ54" s="762">
        <f t="shared" si="5699"/>
        <v>1.0840644010858851E+89</v>
      </c>
      <c r="PVS54" s="762">
        <f t="shared" si="5700"/>
        <v>1.1220066551238909E+89</v>
      </c>
      <c r="PVU54" s="762">
        <f t="shared" si="5701"/>
        <v>1.161276888053227E+89</v>
      </c>
      <c r="PVW54" s="762">
        <f t="shared" si="5702"/>
        <v>1.2019215791350898E+89</v>
      </c>
      <c r="PVY54" s="762">
        <f t="shared" si="5703"/>
        <v>1.2439888344048179E+89</v>
      </c>
      <c r="PWA54" s="762">
        <f t="shared" si="5704"/>
        <v>1.2875284436089865E+89</v>
      </c>
      <c r="PWC54" s="762">
        <f t="shared" si="5705"/>
        <v>1.3325919391353008E+89</v>
      </c>
      <c r="PWE54" s="762">
        <f t="shared" si="5706"/>
        <v>1.3792326570050362E+89</v>
      </c>
      <c r="PWG54" s="762">
        <f t="shared" si="5707"/>
        <v>1.4275058000002123E+89</v>
      </c>
      <c r="PWI54" s="762">
        <f t="shared" si="5708"/>
        <v>1.4774685030002196E+89</v>
      </c>
      <c r="PWK54" s="762">
        <f t="shared" si="5709"/>
        <v>1.5291799006052272E+89</v>
      </c>
      <c r="PWM54" s="762">
        <f t="shared" si="5710"/>
        <v>1.5827011971264102E+89</v>
      </c>
      <c r="PWO54" s="762">
        <f t="shared" si="5711"/>
        <v>1.6380957390258344E+89</v>
      </c>
      <c r="PWQ54" s="762">
        <f t="shared" si="5712"/>
        <v>1.6954290898917385E+89</v>
      </c>
      <c r="PWS54" s="762">
        <f t="shared" si="5713"/>
        <v>1.7547691080379493E+89</v>
      </c>
      <c r="PWU54" s="762">
        <f t="shared" si="5714"/>
        <v>1.8161860268192774E+89</v>
      </c>
      <c r="PWW54" s="762">
        <f t="shared" si="5715"/>
        <v>1.8797525377579521E+89</v>
      </c>
      <c r="PWY54" s="762">
        <f t="shared" si="5716"/>
        <v>1.9455438765794804E+89</v>
      </c>
      <c r="PXA54" s="762">
        <f t="shared" si="5717"/>
        <v>2.0136379122597622E+89</v>
      </c>
      <c r="PXC54" s="762">
        <f t="shared" si="5718"/>
        <v>2.0841152391888537E+89</v>
      </c>
      <c r="PXE54" s="762">
        <f t="shared" si="5719"/>
        <v>2.1570592725604635E+89</v>
      </c>
      <c r="PXG54" s="762">
        <f t="shared" si="5720"/>
        <v>2.2325563471000797E+89</v>
      </c>
      <c r="PXI54" s="762">
        <f t="shared" si="5721"/>
        <v>2.3106958192485823E+89</v>
      </c>
      <c r="PXK54" s="762">
        <f t="shared" si="5722"/>
        <v>2.3915701729222824E+89</v>
      </c>
      <c r="PXM54" s="762">
        <f t="shared" si="5723"/>
        <v>2.475275128974562E+89</v>
      </c>
      <c r="PXO54" s="762">
        <f t="shared" si="5724"/>
        <v>2.5619097584886715E+89</v>
      </c>
      <c r="PXQ54" s="762">
        <f t="shared" si="5725"/>
        <v>2.6515766000357749E+89</v>
      </c>
      <c r="PXS54" s="762">
        <f t="shared" si="5726"/>
        <v>2.744381781037027E+89</v>
      </c>
      <c r="PXU54" s="762">
        <f t="shared" si="5727"/>
        <v>2.8404351433733226E+89</v>
      </c>
      <c r="PXW54" s="762">
        <f t="shared" si="5728"/>
        <v>2.9398503733913885E+89</v>
      </c>
      <c r="PXY54" s="762">
        <f t="shared" si="5729"/>
        <v>3.0427451364600871E+89</v>
      </c>
      <c r="PYA54" s="762">
        <f t="shared" si="5730"/>
        <v>3.1492412162361899E+89</v>
      </c>
      <c r="PYC54" s="762">
        <f t="shared" si="5731"/>
        <v>3.2594646588044561E+89</v>
      </c>
      <c r="PYE54" s="762">
        <f t="shared" si="5732"/>
        <v>3.3735459218626117E+89</v>
      </c>
      <c r="PYG54" s="762">
        <f t="shared" si="5733"/>
        <v>3.4916200291278028E+89</v>
      </c>
      <c r="PYI54" s="762">
        <f t="shared" si="5734"/>
        <v>3.6138267301472758E+89</v>
      </c>
      <c r="PYK54" s="762">
        <f t="shared" si="5735"/>
        <v>3.7403106657024301E+89</v>
      </c>
      <c r="PYM54" s="762">
        <f t="shared" si="5736"/>
        <v>3.8712215390020152E+89</v>
      </c>
      <c r="PYO54" s="762">
        <f t="shared" si="5737"/>
        <v>4.0067142928670854E+89</v>
      </c>
      <c r="PYQ54" s="762">
        <f t="shared" si="5738"/>
        <v>4.1469492931174329E+89</v>
      </c>
      <c r="PYS54" s="762">
        <f t="shared" si="5739"/>
        <v>4.2920925183765428E+89</v>
      </c>
      <c r="PYU54" s="762">
        <f t="shared" si="5740"/>
        <v>4.4423157565197213E+89</v>
      </c>
      <c r="PYW54" s="762">
        <f t="shared" si="5741"/>
        <v>4.5977968079979113E+89</v>
      </c>
      <c r="PYY54" s="762">
        <f t="shared" si="5742"/>
        <v>4.7587196962778376E+89</v>
      </c>
      <c r="PZA54" s="762">
        <f t="shared" si="5743"/>
        <v>4.9252748856475618E+89</v>
      </c>
      <c r="PZC54" s="762">
        <f t="shared" si="5744"/>
        <v>5.0976595066452263E+89</v>
      </c>
      <c r="PZE54" s="762">
        <f t="shared" si="5745"/>
        <v>5.2760775893778092E+89</v>
      </c>
      <c r="PZG54" s="762">
        <f t="shared" si="5746"/>
        <v>5.4607403050060321E+89</v>
      </c>
      <c r="PZI54" s="762">
        <f t="shared" si="5747"/>
        <v>5.6518662156812425E+89</v>
      </c>
      <c r="PZK54" s="762">
        <f t="shared" si="5748"/>
        <v>5.8496815332300852E+89</v>
      </c>
      <c r="PZM54" s="762">
        <f t="shared" si="5749"/>
        <v>6.0544203868931377E+89</v>
      </c>
      <c r="PZO54" s="762">
        <f t="shared" si="5750"/>
        <v>6.2663251004343969E+89</v>
      </c>
      <c r="PZQ54" s="762">
        <f t="shared" si="5751"/>
        <v>6.4856464789496006E+89</v>
      </c>
      <c r="PZS54" s="762">
        <f t="shared" si="5752"/>
        <v>6.7126441057128363E+89</v>
      </c>
      <c r="PZU54" s="762">
        <f t="shared" si="5753"/>
        <v>6.9475866494127851E+89</v>
      </c>
      <c r="PZW54" s="762">
        <f t="shared" si="5754"/>
        <v>7.1907521821422322E+89</v>
      </c>
      <c r="PZY54" s="762">
        <f t="shared" si="5755"/>
        <v>7.4424285085172099E+89</v>
      </c>
      <c r="QAA54" s="762">
        <f t="shared" si="5756"/>
        <v>7.7029135063153117E+89</v>
      </c>
      <c r="QAC54" s="762">
        <f t="shared" si="5757"/>
        <v>7.9725154790363469E+89</v>
      </c>
      <c r="QAE54" s="762">
        <f t="shared" si="5758"/>
        <v>8.2515535208026181E+89</v>
      </c>
      <c r="QAG54" s="762">
        <f t="shared" si="5759"/>
        <v>8.5403578940307093E+89</v>
      </c>
      <c r="QAI54" s="762">
        <f t="shared" si="5760"/>
        <v>8.8392704203217837E+89</v>
      </c>
      <c r="QAK54" s="762">
        <f t="shared" si="5761"/>
        <v>9.1486448850330454E+89</v>
      </c>
      <c r="QAM54" s="762">
        <f t="shared" si="5762"/>
        <v>9.4688474560092017E+89</v>
      </c>
      <c r="QAO54" s="762">
        <f t="shared" si="5763"/>
        <v>9.8002571169695232E+89</v>
      </c>
      <c r="QAQ54" s="762">
        <f t="shared" si="5764"/>
        <v>1.0143266116063456E+90</v>
      </c>
      <c r="QAS54" s="762">
        <f t="shared" si="5765"/>
        <v>1.0498280430125676E+90</v>
      </c>
      <c r="QAU54" s="762">
        <f t="shared" si="5766"/>
        <v>1.0865720245180073E+90</v>
      </c>
      <c r="QAW54" s="762">
        <f t="shared" si="5767"/>
        <v>1.1246020453761376E+90</v>
      </c>
      <c r="QAY54" s="762">
        <f t="shared" si="5768"/>
        <v>1.1639631169643023E+90</v>
      </c>
      <c r="QBA54" s="762">
        <f t="shared" si="5769"/>
        <v>1.2047018260580527E+90</v>
      </c>
      <c r="QBC54" s="762">
        <f t="shared" si="5770"/>
        <v>1.2468663899700846E+90</v>
      </c>
      <c r="QBE54" s="762">
        <f t="shared" si="5771"/>
        <v>1.2905067136190373E+90</v>
      </c>
      <c r="QBG54" s="762">
        <f t="shared" si="5772"/>
        <v>1.3356744485957035E+90</v>
      </c>
      <c r="QBI54" s="762">
        <f t="shared" si="5773"/>
        <v>1.3824230542965531E+90</v>
      </c>
      <c r="QBK54" s="762">
        <f t="shared" si="5774"/>
        <v>1.4308078611969322E+90</v>
      </c>
      <c r="QBM54" s="762">
        <f t="shared" si="5775"/>
        <v>1.4808861363388247E+90</v>
      </c>
      <c r="QBO54" s="762">
        <f t="shared" si="5776"/>
        <v>1.5327171511106833E+90</v>
      </c>
      <c r="QBQ54" s="762">
        <f t="shared" si="5777"/>
        <v>1.5863622513995572E+90</v>
      </c>
      <c r="QBS54" s="762">
        <f t="shared" si="5778"/>
        <v>1.6418849301985416E+90</v>
      </c>
      <c r="QBU54" s="762">
        <f t="shared" si="5779"/>
        <v>1.6993509027554905E+90</v>
      </c>
      <c r="QBW54" s="762">
        <f t="shared" si="5780"/>
        <v>1.7588281843519324E+90</v>
      </c>
      <c r="QBY54" s="762">
        <f t="shared" si="5781"/>
        <v>1.82038717080425E+90</v>
      </c>
      <c r="QCA54" s="762">
        <f t="shared" si="5782"/>
        <v>1.8841007217823987E+90</v>
      </c>
      <c r="QCC54" s="762">
        <f t="shared" si="5783"/>
        <v>1.9500442470447824E+90</v>
      </c>
      <c r="QCE54" s="762">
        <f t="shared" si="5784"/>
        <v>2.0182957956913496E+90</v>
      </c>
      <c r="QCG54" s="762">
        <f t="shared" si="5785"/>
        <v>2.0889361485405469E+90</v>
      </c>
      <c r="QCI54" s="762">
        <f t="shared" si="5786"/>
        <v>2.1620489137394657E+90</v>
      </c>
      <c r="QCK54" s="762">
        <f t="shared" si="5787"/>
        <v>2.2377206257203468E+90</v>
      </c>
      <c r="QCM54" s="762">
        <f t="shared" si="5788"/>
        <v>2.3160408476205587E+90</v>
      </c>
      <c r="QCO54" s="762">
        <f t="shared" si="5789"/>
        <v>2.3971022772872782E+90</v>
      </c>
      <c r="QCQ54" s="762">
        <f t="shared" si="5790"/>
        <v>2.4810008569923329E+90</v>
      </c>
      <c r="QCS54" s="762">
        <f t="shared" si="5791"/>
        <v>2.5678358869870645E+90</v>
      </c>
      <c r="QCU54" s="762">
        <f t="shared" si="5792"/>
        <v>2.6577101430316117E+90</v>
      </c>
      <c r="QCW54" s="762">
        <f t="shared" si="5793"/>
        <v>2.750729998037718E+90</v>
      </c>
      <c r="QCY54" s="762">
        <f t="shared" si="5794"/>
        <v>2.8470055479690378E+90</v>
      </c>
      <c r="QDA54" s="762">
        <f t="shared" si="5795"/>
        <v>2.9466507421479538E+90</v>
      </c>
      <c r="QDC54" s="762">
        <f t="shared" si="5796"/>
        <v>3.049783518123132E+90</v>
      </c>
      <c r="QDE54" s="762">
        <f t="shared" si="5797"/>
        <v>3.1565259412574415E+90</v>
      </c>
      <c r="QDG54" s="762">
        <f t="shared" si="5798"/>
        <v>3.2670043492014517E+90</v>
      </c>
      <c r="QDI54" s="762">
        <f t="shared" si="5799"/>
        <v>3.3813495014235024E+90</v>
      </c>
      <c r="QDK54" s="762">
        <f t="shared" si="5800"/>
        <v>3.4996967339733249E+90</v>
      </c>
      <c r="QDM54" s="762">
        <f t="shared" si="5801"/>
        <v>3.6221861196623912E+90</v>
      </c>
      <c r="QDO54" s="762">
        <f t="shared" si="5802"/>
        <v>3.7489626338505744E+90</v>
      </c>
      <c r="QDQ54" s="762">
        <f t="shared" si="5803"/>
        <v>3.8801763260353441E+90</v>
      </c>
      <c r="QDS54" s="762">
        <f t="shared" si="5804"/>
        <v>4.0159824974465807E+90</v>
      </c>
      <c r="QDU54" s="762">
        <f t="shared" si="5805"/>
        <v>4.1565418848572106E+90</v>
      </c>
      <c r="QDW54" s="762">
        <f t="shared" si="5806"/>
        <v>4.302020850827213E+90</v>
      </c>
      <c r="QDY54" s="762">
        <f t="shared" si="5807"/>
        <v>4.4525915806061651E+90</v>
      </c>
      <c r="QEA54" s="762">
        <f t="shared" si="5808"/>
        <v>4.6084322859273806E+90</v>
      </c>
      <c r="QEC54" s="762">
        <f t="shared" si="5809"/>
        <v>4.7697274159348388E+90</v>
      </c>
      <c r="QEE54" s="762">
        <f t="shared" si="5810"/>
        <v>4.936667875492558E+90</v>
      </c>
      <c r="QEG54" s="762">
        <f t="shared" si="5811"/>
        <v>5.1094512511347973E+90</v>
      </c>
      <c r="QEI54" s="762">
        <f t="shared" si="5812"/>
        <v>5.2882820449245147E+90</v>
      </c>
      <c r="QEK54" s="762">
        <f t="shared" si="5813"/>
        <v>5.4733719164968723E+90</v>
      </c>
      <c r="QEM54" s="762">
        <f t="shared" si="5814"/>
        <v>5.6649399335742627E+90</v>
      </c>
      <c r="QEO54" s="762">
        <f t="shared" si="5815"/>
        <v>5.8632128312493617E+90</v>
      </c>
      <c r="QEQ54" s="762">
        <f t="shared" si="5816"/>
        <v>6.0684252803430886E+90</v>
      </c>
      <c r="QES54" s="762">
        <f t="shared" si="5817"/>
        <v>6.2808201651550963E+90</v>
      </c>
      <c r="QEU54" s="762">
        <f t="shared" si="5818"/>
        <v>6.5006488709355241E+90</v>
      </c>
      <c r="QEW54" s="762">
        <f t="shared" si="5819"/>
        <v>6.7281715814182671E+90</v>
      </c>
      <c r="QEY54" s="762">
        <f t="shared" si="5820"/>
        <v>6.9636575867679057E+90</v>
      </c>
      <c r="QFA54" s="762">
        <f t="shared" si="5821"/>
        <v>7.2073856023047819E+90</v>
      </c>
      <c r="QFC54" s="762">
        <f t="shared" si="5822"/>
        <v>7.4596440983854492E+90</v>
      </c>
      <c r="QFE54" s="762">
        <f t="shared" si="5823"/>
        <v>7.7207316418289392E+90</v>
      </c>
      <c r="QFG54" s="762">
        <f t="shared" si="5824"/>
        <v>7.9909572492929518E+90</v>
      </c>
      <c r="QFI54" s="762">
        <f t="shared" si="5825"/>
        <v>8.2706407530182041E+90</v>
      </c>
      <c r="QFK54" s="762">
        <f t="shared" si="5826"/>
        <v>8.5601131793738403E+90</v>
      </c>
      <c r="QFM54" s="762">
        <f t="shared" si="5827"/>
        <v>8.8597171406519235E+90</v>
      </c>
      <c r="QFO54" s="762">
        <f t="shared" si="5828"/>
        <v>9.1698072405747392E+90</v>
      </c>
      <c r="QFQ54" s="762">
        <f t="shared" si="5829"/>
        <v>9.4907504939948537E+90</v>
      </c>
      <c r="QFS54" s="762">
        <f t="shared" si="5830"/>
        <v>9.8229267612846729E+90</v>
      </c>
      <c r="QFU54" s="762">
        <f t="shared" si="5831"/>
        <v>1.0166729197929636E+91</v>
      </c>
      <c r="QFW54" s="762">
        <f t="shared" si="5832"/>
        <v>1.0522564719857171E+91</v>
      </c>
      <c r="QFY54" s="762">
        <f t="shared" si="5833"/>
        <v>1.0890854485052171E+91</v>
      </c>
      <c r="QGA54" s="762">
        <f t="shared" si="5834"/>
        <v>1.1272034392028996E+91</v>
      </c>
      <c r="QGC54" s="762">
        <f t="shared" si="5835"/>
        <v>1.166655559575001E+91</v>
      </c>
      <c r="QGE54" s="762">
        <f t="shared" si="5836"/>
        <v>1.207488504160126E+91</v>
      </c>
      <c r="QGG54" s="762">
        <f t="shared" si="5837"/>
        <v>1.2497506018057303E+91</v>
      </c>
      <c r="QGI54" s="762">
        <f t="shared" si="5838"/>
        <v>1.2934918728689308E+91</v>
      </c>
      <c r="QGK54" s="762">
        <f t="shared" si="5839"/>
        <v>1.3387640884193433E+91</v>
      </c>
      <c r="QGM54" s="762">
        <f t="shared" si="5840"/>
        <v>1.3856208315140202E+91</v>
      </c>
      <c r="QGO54" s="762">
        <f t="shared" si="5841"/>
        <v>1.4341175606170108E+91</v>
      </c>
      <c r="QGQ54" s="762">
        <f t="shared" si="5842"/>
        <v>1.484311675238606E+91</v>
      </c>
      <c r="QGS54" s="762">
        <f t="shared" si="5843"/>
        <v>1.5362625838719571E+91</v>
      </c>
      <c r="QGU54" s="762">
        <f t="shared" si="5844"/>
        <v>1.5900317743074755E+91</v>
      </c>
      <c r="QGW54" s="762">
        <f t="shared" si="5845"/>
        <v>1.6456828864082369E+91</v>
      </c>
      <c r="QGY54" s="762">
        <f t="shared" si="5846"/>
        <v>1.7032817874325249E+91</v>
      </c>
      <c r="QHA54" s="762">
        <f t="shared" si="5847"/>
        <v>1.7628966499926632E+91</v>
      </c>
      <c r="QHC54" s="762">
        <f t="shared" si="5848"/>
        <v>1.8245980327424063E+91</v>
      </c>
      <c r="QHE54" s="762">
        <f t="shared" si="5849"/>
        <v>1.8884589638883905E+91</v>
      </c>
      <c r="QHG54" s="762">
        <f t="shared" si="5850"/>
        <v>1.954555027624484E+91</v>
      </c>
      <c r="QHI54" s="762">
        <f t="shared" si="5851"/>
        <v>2.0229644535913409E+91</v>
      </c>
      <c r="QHK54" s="762">
        <f t="shared" si="5852"/>
        <v>2.0937682094670375E+91</v>
      </c>
      <c r="QHM54" s="762">
        <f t="shared" si="5853"/>
        <v>2.1670500967983838E+91</v>
      </c>
      <c r="QHO54" s="762">
        <f t="shared" si="5854"/>
        <v>2.2428968501863272E+91</v>
      </c>
      <c r="QHQ54" s="762">
        <f t="shared" si="5855"/>
        <v>2.3213982399428484E+91</v>
      </c>
      <c r="QHS54" s="762">
        <f t="shared" si="5856"/>
        <v>2.4026471783408479E+91</v>
      </c>
      <c r="QHU54" s="762">
        <f t="shared" si="5857"/>
        <v>2.4867398295827774E+91</v>
      </c>
      <c r="QHW54" s="762">
        <f t="shared" si="5858"/>
        <v>2.5737757236181744E+91</v>
      </c>
      <c r="QHY54" s="762">
        <f t="shared" si="5859"/>
        <v>2.6638578739448104E+91</v>
      </c>
      <c r="QIA54" s="762">
        <f t="shared" si="5860"/>
        <v>2.7570928995328785E+91</v>
      </c>
      <c r="QIC54" s="762">
        <f t="shared" si="5861"/>
        <v>2.8535911510165292E+91</v>
      </c>
      <c r="QIE54" s="762">
        <f t="shared" si="5862"/>
        <v>2.9534668413021075E+91</v>
      </c>
      <c r="QIG54" s="762">
        <f t="shared" si="5863"/>
        <v>3.056838180747681E+91</v>
      </c>
      <c r="QII54" s="762">
        <f t="shared" si="5864"/>
        <v>3.1638275170738497E+91</v>
      </c>
      <c r="QIK54" s="762">
        <f t="shared" si="5865"/>
        <v>3.2745614801714344E+91</v>
      </c>
      <c r="QIM54" s="762">
        <f t="shared" si="5866"/>
        <v>3.3891711319774343E+91</v>
      </c>
      <c r="QIO54" s="762">
        <f t="shared" si="5867"/>
        <v>3.5077921215966444E+91</v>
      </c>
      <c r="QIQ54" s="762">
        <f t="shared" si="5868"/>
        <v>3.6305648458525266E+91</v>
      </c>
      <c r="QIS54" s="762">
        <f t="shared" si="5869"/>
        <v>3.7576346154573649E+91</v>
      </c>
      <c r="QIU54" s="762">
        <f t="shared" si="5870"/>
        <v>3.889151826998372E+91</v>
      </c>
      <c r="QIW54" s="762">
        <f t="shared" si="5871"/>
        <v>4.025272140943315E+91</v>
      </c>
      <c r="QIY54" s="762">
        <f t="shared" si="5872"/>
        <v>4.1661566658763309E+91</v>
      </c>
      <c r="QJA54" s="762">
        <f t="shared" si="5873"/>
        <v>4.3119721491820022E+91</v>
      </c>
      <c r="QJC54" s="762">
        <f t="shared" si="5874"/>
        <v>4.4628911744033721E+91</v>
      </c>
      <c r="QJE54" s="762">
        <f t="shared" si="5875"/>
        <v>4.61909236550749E+91</v>
      </c>
      <c r="QJG54" s="762">
        <f t="shared" si="5876"/>
        <v>4.7807605983002517E+91</v>
      </c>
      <c r="QJI54" s="762">
        <f t="shared" si="5877"/>
        <v>4.94808721924076E+91</v>
      </c>
      <c r="QJK54" s="762">
        <f t="shared" si="5878"/>
        <v>5.1212702719141859E+91</v>
      </c>
      <c r="QJM54" s="762">
        <f t="shared" si="5879"/>
        <v>5.3005147314311821E+91</v>
      </c>
      <c r="QJO54" s="762">
        <f t="shared" si="5880"/>
        <v>5.4860327470312729E+91</v>
      </c>
      <c r="QJQ54" s="762">
        <f t="shared" si="5881"/>
        <v>5.6780438931773672E+91</v>
      </c>
      <c r="QJS54" s="762">
        <f t="shared" si="5882"/>
        <v>5.8767754294385746E+91</v>
      </c>
      <c r="QJU54" s="762">
        <f t="shared" si="5883"/>
        <v>6.0824625694689241E+91</v>
      </c>
      <c r="QJW54" s="762">
        <f t="shared" si="5884"/>
        <v>6.2953487594003362E+91</v>
      </c>
      <c r="QJY54" s="762">
        <f t="shared" si="5885"/>
        <v>6.5156859659793475E+91</v>
      </c>
      <c r="QKA54" s="762">
        <f t="shared" si="5886"/>
        <v>6.7437349747886235E+91</v>
      </c>
      <c r="QKC54" s="762">
        <f t="shared" si="5887"/>
        <v>6.9797656989062248E+91</v>
      </c>
      <c r="QKE54" s="762">
        <f t="shared" si="5888"/>
        <v>7.2240574983679425E+91</v>
      </c>
      <c r="QKG54" s="762">
        <f t="shared" si="5889"/>
        <v>7.4768995108108198E+91</v>
      </c>
      <c r="QKI54" s="762">
        <f t="shared" si="5890"/>
        <v>7.7385909936891982E+91</v>
      </c>
      <c r="QKK54" s="762">
        <f t="shared" si="5891"/>
        <v>8.0094416784683201E+91</v>
      </c>
      <c r="QKM54" s="762">
        <f t="shared" si="5892"/>
        <v>8.2897721372147102E+91</v>
      </c>
      <c r="QKO54" s="762">
        <f t="shared" si="5893"/>
        <v>8.5799141620172238E+91</v>
      </c>
      <c r="QKQ54" s="762">
        <f t="shared" si="5894"/>
        <v>8.880211157687826E+91</v>
      </c>
      <c r="QKS54" s="762">
        <f t="shared" si="5895"/>
        <v>9.1910185482068987E+91</v>
      </c>
      <c r="QKU54" s="762">
        <f t="shared" si="5896"/>
        <v>9.512704197394139E+91</v>
      </c>
      <c r="QKW54" s="762">
        <f t="shared" si="5897"/>
        <v>9.8456488443029331E+91</v>
      </c>
      <c r="QKY54" s="762">
        <f t="shared" si="5898"/>
        <v>1.0190246553853535E+92</v>
      </c>
      <c r="QLA54" s="762">
        <f t="shared" si="5899"/>
        <v>1.0546905183238408E+92</v>
      </c>
      <c r="QLC54" s="762">
        <f t="shared" si="5900"/>
        <v>1.0916046864651752E+92</v>
      </c>
      <c r="QLE54" s="762">
        <f t="shared" si="5901"/>
        <v>1.1298108504914562E+92</v>
      </c>
      <c r="QLG54" s="762">
        <f t="shared" si="5902"/>
        <v>1.169354230258657E+92</v>
      </c>
      <c r="QLI54" s="762">
        <f t="shared" si="5903"/>
        <v>1.2102816283177099E+92</v>
      </c>
      <c r="QLK54" s="762">
        <f t="shared" si="5904"/>
        <v>1.2526414853088297E+92</v>
      </c>
      <c r="QLM54" s="762">
        <f t="shared" si="5905"/>
        <v>1.2964839372946387E+92</v>
      </c>
      <c r="QLO54" s="762">
        <f t="shared" si="5906"/>
        <v>1.3418608750999509E+92</v>
      </c>
      <c r="QLQ54" s="762">
        <f t="shared" si="5907"/>
        <v>1.3888260057284492E+92</v>
      </c>
      <c r="QLS54" s="762">
        <f t="shared" si="5908"/>
        <v>1.4374349159289448E+92</v>
      </c>
      <c r="QLU54" s="762">
        <f t="shared" si="5909"/>
        <v>1.4877451379864578E+92</v>
      </c>
      <c r="QLW54" s="762">
        <f t="shared" si="5910"/>
        <v>1.5398162178159838E+92</v>
      </c>
      <c r="QLY54" s="762">
        <f t="shared" si="5911"/>
        <v>1.5937097854395432E+92</v>
      </c>
      <c r="QMA54" s="762">
        <f t="shared" si="5912"/>
        <v>1.6494896279299272E+92</v>
      </c>
      <c r="QMC54" s="762">
        <f t="shared" si="5913"/>
        <v>1.7072217649074746E+92</v>
      </c>
      <c r="QME54" s="762">
        <f t="shared" si="5914"/>
        <v>1.766974526679236E+92</v>
      </c>
      <c r="QMG54" s="762">
        <f t="shared" si="5915"/>
        <v>1.8288186351130091E+92</v>
      </c>
      <c r="QMI54" s="762">
        <f t="shared" si="5916"/>
        <v>1.8928272873419641E+92</v>
      </c>
      <c r="QMK54" s="762">
        <f t="shared" si="5917"/>
        <v>1.9590762423989327E+92</v>
      </c>
      <c r="QMM54" s="762">
        <f t="shared" si="5918"/>
        <v>2.0276439108828953E+92</v>
      </c>
      <c r="QMO54" s="762">
        <f t="shared" si="5919"/>
        <v>2.0986114477637966E+92</v>
      </c>
      <c r="QMQ54" s="762">
        <f t="shared" si="5920"/>
        <v>2.1720628484355292E+92</v>
      </c>
      <c r="QMS54" s="762">
        <f t="shared" si="5921"/>
        <v>2.2480850481307724E+92</v>
      </c>
      <c r="QMU54" s="762">
        <f t="shared" si="5922"/>
        <v>2.3267680248153493E+92</v>
      </c>
      <c r="QMW54" s="762">
        <f t="shared" si="5923"/>
        <v>2.4082049056838864E+92</v>
      </c>
      <c r="QMY54" s="762">
        <f t="shared" si="5924"/>
        <v>2.4924920773828221E+92</v>
      </c>
      <c r="QNA54" s="762">
        <f t="shared" si="5925"/>
        <v>2.5797293000912207E+92</v>
      </c>
      <c r="QNC54" s="762">
        <f t="shared" si="5926"/>
        <v>2.6700198255944133E+92</v>
      </c>
      <c r="QNE54" s="762">
        <f t="shared" si="5927"/>
        <v>2.7634705194902174E+92</v>
      </c>
      <c r="QNG54" s="762">
        <f t="shared" si="5928"/>
        <v>2.8601919876723747E+92</v>
      </c>
      <c r="QNI54" s="762">
        <f t="shared" si="5929"/>
        <v>2.9602987072409074E+92</v>
      </c>
      <c r="QNK54" s="762">
        <f t="shared" si="5930"/>
        <v>3.0639091619943388E+92</v>
      </c>
      <c r="QNM54" s="762">
        <f t="shared" si="5931"/>
        <v>3.1711459826641407E+92</v>
      </c>
      <c r="QNO54" s="762">
        <f t="shared" si="5932"/>
        <v>3.2821360920573851E+92</v>
      </c>
      <c r="QNQ54" s="762">
        <f t="shared" si="5933"/>
        <v>3.3970108552793931E+92</v>
      </c>
      <c r="QNS54" s="762">
        <f t="shared" si="5934"/>
        <v>3.5159062352141715E+92</v>
      </c>
      <c r="QNU54" s="762">
        <f t="shared" si="5935"/>
        <v>3.638962953446667E+92</v>
      </c>
      <c r="QNW54" s="762">
        <f t="shared" si="5936"/>
        <v>3.7663266568173004E+92</v>
      </c>
      <c r="QNY54" s="762">
        <f t="shared" si="5937"/>
        <v>3.8981480898059054E+92</v>
      </c>
      <c r="QOA54" s="762">
        <f t="shared" si="5938"/>
        <v>4.0345832729491117E+92</v>
      </c>
      <c r="QOC54" s="762">
        <f t="shared" si="5939"/>
        <v>4.17579368750233E+92</v>
      </c>
      <c r="QOE54" s="762">
        <f t="shared" si="5940"/>
        <v>4.3219464665649112E+92</v>
      </c>
      <c r="QOG54" s="762">
        <f t="shared" si="5941"/>
        <v>4.4732145928946826E+92</v>
      </c>
      <c r="QOI54" s="762">
        <f t="shared" si="5942"/>
        <v>4.6297771036459961E+92</v>
      </c>
      <c r="QOK54" s="762">
        <f t="shared" si="5943"/>
        <v>4.7918193022736057E+92</v>
      </c>
      <c r="QOM54" s="762">
        <f t="shared" si="5944"/>
        <v>4.9595329778531816E+92</v>
      </c>
      <c r="QOO54" s="762">
        <f t="shared" si="5945"/>
        <v>5.1331166320780425E+92</v>
      </c>
      <c r="QOQ54" s="762">
        <f t="shared" si="5946"/>
        <v>5.3127757142007735E+92</v>
      </c>
      <c r="QOS54" s="762">
        <f t="shared" si="5947"/>
        <v>5.4987228641977999E+92</v>
      </c>
      <c r="QOU54" s="762">
        <f t="shared" si="5948"/>
        <v>5.6911781644447222E+92</v>
      </c>
      <c r="QOW54" s="762">
        <f t="shared" si="5949"/>
        <v>5.8903694002002866E+92</v>
      </c>
      <c r="QOY54" s="762">
        <f t="shared" si="5950"/>
        <v>6.0965323292072957E+92</v>
      </c>
      <c r="QPA54" s="762">
        <f t="shared" si="5951"/>
        <v>6.3099109607295504E+92</v>
      </c>
      <c r="QPC54" s="762">
        <f t="shared" si="5952"/>
        <v>6.5307578443550845E+92</v>
      </c>
      <c r="QPE54" s="762">
        <f t="shared" si="5953"/>
        <v>6.7593343689075123E+92</v>
      </c>
      <c r="QPG54" s="762">
        <f t="shared" si="5954"/>
        <v>6.9959110718192744E+92</v>
      </c>
      <c r="QPI54" s="762">
        <f t="shared" si="5955"/>
        <v>7.2407679593329485E+92</v>
      </c>
      <c r="QPK54" s="762">
        <f t="shared" si="5956"/>
        <v>7.4941948379096016E+92</v>
      </c>
      <c r="QPM54" s="762">
        <f t="shared" si="5957"/>
        <v>7.7564916572364377E+92</v>
      </c>
      <c r="QPO54" s="762">
        <f t="shared" si="5958"/>
        <v>8.0279688652397118E+92</v>
      </c>
      <c r="QPQ54" s="762">
        <f t="shared" si="5959"/>
        <v>8.3089477755231011E+92</v>
      </c>
      <c r="QPS54" s="762">
        <f t="shared" si="5960"/>
        <v>8.5997609476664086E+92</v>
      </c>
      <c r="QPU54" s="762">
        <f t="shared" si="5961"/>
        <v>8.9007525808347324E+92</v>
      </c>
      <c r="QPW54" s="762">
        <f t="shared" si="5962"/>
        <v>9.2122789211639478E+92</v>
      </c>
      <c r="QPY54" s="762">
        <f t="shared" si="5963"/>
        <v>9.5347086834046847E+92</v>
      </c>
      <c r="QQA54" s="762">
        <f t="shared" si="5964"/>
        <v>9.8684234873238484E+92</v>
      </c>
      <c r="QQC54" s="762">
        <f t="shared" si="5965"/>
        <v>1.0213818309380182E+93</v>
      </c>
      <c r="QQE54" s="762">
        <f t="shared" si="5966"/>
        <v>1.0571301950208488E+93</v>
      </c>
      <c r="QQG54" s="762">
        <f t="shared" si="5967"/>
        <v>1.0941297518465784E+93</v>
      </c>
      <c r="QQI54" s="762">
        <f t="shared" si="5968"/>
        <v>1.1324242931612085E+93</v>
      </c>
      <c r="QQK54" s="762">
        <f t="shared" si="5969"/>
        <v>1.1720591434218508E+93</v>
      </c>
      <c r="QQM54" s="762">
        <f t="shared" si="5970"/>
        <v>1.2130812134416155E+93</v>
      </c>
      <c r="QQO54" s="762">
        <f t="shared" si="5971"/>
        <v>1.255539055912072E+93</v>
      </c>
      <c r="QQQ54" s="762">
        <f t="shared" si="5972"/>
        <v>1.2994829228689945E+93</v>
      </c>
      <c r="QQS54" s="762">
        <f t="shared" si="5973"/>
        <v>1.3449648251694093E+93</v>
      </c>
      <c r="QQU54" s="762">
        <f t="shared" si="5974"/>
        <v>1.3920385940503385E+93</v>
      </c>
      <c r="QQW54" s="762">
        <f t="shared" si="5975"/>
        <v>1.4407599448421002E+93</v>
      </c>
      <c r="QQY54" s="762">
        <f t="shared" si="5976"/>
        <v>1.4911865429115735E+93</v>
      </c>
      <c r="QRA54" s="762">
        <f t="shared" si="5977"/>
        <v>1.5433780719134786E+93</v>
      </c>
      <c r="QRC54" s="762">
        <f t="shared" si="5978"/>
        <v>1.5973963044304501E+93</v>
      </c>
      <c r="QRE54" s="762">
        <f t="shared" si="5979"/>
        <v>1.6533051750855157E+93</v>
      </c>
      <c r="QRG54" s="762">
        <f t="shared" si="5980"/>
        <v>1.7111708562135086E+93</v>
      </c>
      <c r="QRI54" s="762">
        <f t="shared" si="5981"/>
        <v>1.7710618361809812E+93</v>
      </c>
      <c r="QRK54" s="762">
        <f t="shared" si="5982"/>
        <v>1.8330490004473154E+93</v>
      </c>
      <c r="QRM54" s="762">
        <f t="shared" si="5983"/>
        <v>1.8972057154629714E+93</v>
      </c>
      <c r="QRO54" s="762">
        <f t="shared" si="5984"/>
        <v>1.9636079155041753E+93</v>
      </c>
      <c r="QRQ54" s="762">
        <f t="shared" si="5985"/>
        <v>2.0323341925468212E+93</v>
      </c>
      <c r="QRS54" s="762">
        <f t="shared" si="5986"/>
        <v>2.10346588928596E+93</v>
      </c>
      <c r="QRU54" s="762">
        <f t="shared" si="5987"/>
        <v>2.1770871954109684E+93</v>
      </c>
      <c r="QRW54" s="762">
        <f t="shared" si="5988"/>
        <v>2.2532852472503524E+93</v>
      </c>
      <c r="QRY54" s="762">
        <f t="shared" si="5989"/>
        <v>2.3321502309041147E+93</v>
      </c>
      <c r="QSA54" s="762">
        <f t="shared" si="5990"/>
        <v>2.4137754889857584E+93</v>
      </c>
      <c r="QSC54" s="762">
        <f t="shared" si="5991"/>
        <v>2.4982576311002597E+93</v>
      </c>
      <c r="QSE54" s="762">
        <f t="shared" si="5992"/>
        <v>2.5856966481887688E+93</v>
      </c>
      <c r="QSG54" s="762">
        <f t="shared" si="5993"/>
        <v>2.6761960308753756E+93</v>
      </c>
      <c r="QSI54" s="762">
        <f t="shared" si="5994"/>
        <v>2.7698628919560134E+93</v>
      </c>
      <c r="QSK54" s="762">
        <f t="shared" si="5995"/>
        <v>2.8668080931744739E+93</v>
      </c>
      <c r="QSM54" s="762">
        <f t="shared" si="5996"/>
        <v>2.96714637643558E+93</v>
      </c>
      <c r="QSO54" s="762">
        <f t="shared" si="5997"/>
        <v>3.070996499610825E+93</v>
      </c>
      <c r="QSQ54" s="762">
        <f t="shared" si="5998"/>
        <v>3.1784813770972034E+93</v>
      </c>
      <c r="QSS54" s="762">
        <f t="shared" si="5999"/>
        <v>3.2897282252956054E+93</v>
      </c>
      <c r="QSU54" s="762">
        <f t="shared" si="6000"/>
        <v>3.4048687131809512E+93</v>
      </c>
      <c r="QSW54" s="762">
        <f t="shared" si="6001"/>
        <v>3.5240391181422843E+93</v>
      </c>
      <c r="QSY54" s="762">
        <f t="shared" si="6002"/>
        <v>3.647380487277264E+93</v>
      </c>
      <c r="QTA54" s="762">
        <f t="shared" si="6003"/>
        <v>3.775038804331968E+93</v>
      </c>
      <c r="QTC54" s="762">
        <f t="shared" si="6004"/>
        <v>3.9071651624835867E+93</v>
      </c>
      <c r="QTE54" s="762">
        <f t="shared" si="6005"/>
        <v>4.0439159431705119E+93</v>
      </c>
      <c r="QTG54" s="762">
        <f t="shared" si="6006"/>
        <v>4.1854530011814799E+93</v>
      </c>
      <c r="QTI54" s="762">
        <f t="shared" si="6007"/>
        <v>4.3319438562228311E+93</v>
      </c>
      <c r="QTK54" s="762">
        <f t="shared" si="6008"/>
        <v>4.4835618911906297E+93</v>
      </c>
      <c r="QTM54" s="762">
        <f t="shared" si="6009"/>
        <v>4.6404865573823015E+93</v>
      </c>
      <c r="QTO54" s="762">
        <f t="shared" si="6010"/>
        <v>4.8029035868906817E+93</v>
      </c>
      <c r="QTQ54" s="762">
        <f t="shared" si="6011"/>
        <v>4.9710052124318552E+93</v>
      </c>
      <c r="QTS54" s="762">
        <f t="shared" si="6012"/>
        <v>5.1449903948669695E+93</v>
      </c>
      <c r="QTU54" s="762">
        <f t="shared" si="6013"/>
        <v>5.3250650586873132E+93</v>
      </c>
      <c r="QTW54" s="762">
        <f t="shared" si="6014"/>
        <v>5.5114423357413688E+93</v>
      </c>
      <c r="QTY54" s="762">
        <f t="shared" si="6015"/>
        <v>5.7043428174923165E+93</v>
      </c>
      <c r="QUA54" s="762">
        <f t="shared" si="6016"/>
        <v>5.9039948161045469E+93</v>
      </c>
      <c r="QUC54" s="762">
        <f t="shared" si="6017"/>
        <v>6.1106346346682053E+93</v>
      </c>
      <c r="QUE54" s="762">
        <f t="shared" si="6018"/>
        <v>6.324506846881592E+93</v>
      </c>
      <c r="QUG54" s="762">
        <f t="shared" si="6019"/>
        <v>6.5458645865224471E+93</v>
      </c>
      <c r="QUI54" s="762">
        <f t="shared" si="6020"/>
        <v>6.7749698470507322E+93</v>
      </c>
      <c r="QUK54" s="762">
        <f t="shared" si="6021"/>
        <v>7.0120937916975069E+93</v>
      </c>
      <c r="QUM54" s="762">
        <f t="shared" si="6022"/>
        <v>7.2575170744069192E+93</v>
      </c>
      <c r="QUO54" s="762">
        <f t="shared" si="6023"/>
        <v>7.5115301720111608E+93</v>
      </c>
      <c r="QUQ54" s="762">
        <f t="shared" si="6024"/>
        <v>7.7744337280315505E+93</v>
      </c>
      <c r="QUS54" s="762">
        <f t="shared" si="6025"/>
        <v>8.0465389085126544E+93</v>
      </c>
      <c r="QUU54" s="762">
        <f t="shared" si="6026"/>
        <v>8.3281677703105971E+93</v>
      </c>
      <c r="QUW54" s="762">
        <f t="shared" si="6027"/>
        <v>8.6196536422714672E+93</v>
      </c>
      <c r="QUY54" s="762">
        <f t="shared" si="6028"/>
        <v>8.9213415197509678E+93</v>
      </c>
      <c r="QVA54" s="762">
        <f t="shared" si="6029"/>
        <v>9.2335884729422511E+93</v>
      </c>
      <c r="QVC54" s="762">
        <f t="shared" si="6030"/>
        <v>9.5567640694952294E+93</v>
      </c>
      <c r="QVE54" s="762">
        <f t="shared" si="6031"/>
        <v>9.8912508119275614E+93</v>
      </c>
      <c r="QVG54" s="762">
        <f t="shared" si="6032"/>
        <v>1.0237444590345026E+94</v>
      </c>
      <c r="QVI54" s="762">
        <f t="shared" si="6033"/>
        <v>1.0595755151007102E+94</v>
      </c>
      <c r="QVK54" s="762">
        <f t="shared" si="6034"/>
        <v>1.0966606581292348E+94</v>
      </c>
      <c r="QVM54" s="762">
        <f t="shared" si="6035"/>
        <v>1.135043781163758E+94</v>
      </c>
      <c r="QVO54" s="762">
        <f t="shared" si="6036"/>
        <v>1.1747703135044895E+94</v>
      </c>
      <c r="QVQ54" s="762">
        <f t="shared" si="6037"/>
        <v>1.2158872744771465E+94</v>
      </c>
      <c r="QVS54" s="762">
        <f t="shared" si="6038"/>
        <v>1.2584433290838466E+94</v>
      </c>
      <c r="QVU54" s="762">
        <f t="shared" si="6039"/>
        <v>1.3024888456017811E+94</v>
      </c>
      <c r="QVW54" s="762">
        <f t="shared" si="6040"/>
        <v>1.3480759551978433E+94</v>
      </c>
      <c r="QVY54" s="762">
        <f t="shared" si="6041"/>
        <v>1.3952586136297677E+94</v>
      </c>
      <c r="QWA54" s="762">
        <f t="shared" si="6042"/>
        <v>1.4440926651068094E+94</v>
      </c>
      <c r="QWC54" s="762">
        <f t="shared" si="6043"/>
        <v>1.4946359083855477E+94</v>
      </c>
      <c r="QWE54" s="762">
        <f t="shared" si="6044"/>
        <v>1.5469481651790417E+94</v>
      </c>
      <c r="QWG54" s="762">
        <f t="shared" si="6045"/>
        <v>1.6010913509603081E+94</v>
      </c>
      <c r="QWI54" s="762">
        <f t="shared" si="6046"/>
        <v>1.6571295482439188E+94</v>
      </c>
      <c r="QWK54" s="762">
        <f t="shared" si="6047"/>
        <v>1.7151290824324557E+94</v>
      </c>
      <c r="QWM54" s="762">
        <f t="shared" si="6048"/>
        <v>1.7751586003175913E+94</v>
      </c>
      <c r="QWO54" s="762">
        <f t="shared" si="6049"/>
        <v>1.8372891513287068E+94</v>
      </c>
      <c r="QWQ54" s="762">
        <f t="shared" si="6050"/>
        <v>1.9015942716252115E+94</v>
      </c>
      <c r="QWS54" s="762">
        <f t="shared" si="6051"/>
        <v>1.9681500711320936E+94</v>
      </c>
      <c r="QWU54" s="762">
        <f t="shared" si="6052"/>
        <v>2.0370353236217167E+94</v>
      </c>
      <c r="QWW54" s="762">
        <f t="shared" si="6053"/>
        <v>2.1083315599484767E+94</v>
      </c>
      <c r="QWY54" s="762">
        <f t="shared" si="6054"/>
        <v>2.1821231645466734E+94</v>
      </c>
      <c r="QXA54" s="762">
        <f t="shared" si="6055"/>
        <v>2.2584974753058069E+94</v>
      </c>
      <c r="QXC54" s="762">
        <f t="shared" si="6056"/>
        <v>2.33754488694151E+94</v>
      </c>
      <c r="QXE54" s="762">
        <f t="shared" si="6057"/>
        <v>2.4193589579844627E+94</v>
      </c>
      <c r="QXG54" s="762">
        <f t="shared" si="6058"/>
        <v>2.5040365215139188E+94</v>
      </c>
      <c r="QXI54" s="762">
        <f t="shared" si="6059"/>
        <v>2.5916777997669059E+94</v>
      </c>
      <c r="QXK54" s="762">
        <f t="shared" si="6060"/>
        <v>2.6823865227587475E+94</v>
      </c>
      <c r="QXM54" s="762">
        <f t="shared" si="6061"/>
        <v>2.7762700510553034E+94</v>
      </c>
      <c r="QXO54" s="762">
        <f t="shared" si="6062"/>
        <v>2.8734395028422386E+94</v>
      </c>
      <c r="QXQ54" s="762">
        <f t="shared" si="6063"/>
        <v>2.9740098854417167E+94</v>
      </c>
      <c r="QXS54" s="762">
        <f t="shared" si="6064"/>
        <v>3.0781002314321768E+94</v>
      </c>
      <c r="QXU54" s="762">
        <f t="shared" si="6065"/>
        <v>3.1858337395323027E+94</v>
      </c>
      <c r="QXW54" s="762">
        <f t="shared" si="6066"/>
        <v>3.297337920415933E+94</v>
      </c>
      <c r="QXY54" s="762">
        <f t="shared" si="6067"/>
        <v>3.4127447476304907E+94</v>
      </c>
      <c r="QYA54" s="762">
        <f t="shared" si="6068"/>
        <v>3.5321908137975576E+94</v>
      </c>
      <c r="QYC54" s="762">
        <f t="shared" si="6069"/>
        <v>3.6558174922804718E+94</v>
      </c>
      <c r="QYE54" s="762">
        <f t="shared" si="6070"/>
        <v>3.7837711045102882E+94</v>
      </c>
      <c r="QYG54" s="762">
        <f t="shared" si="6071"/>
        <v>3.9162030931681483E+94</v>
      </c>
      <c r="QYI54" s="762">
        <f t="shared" si="6072"/>
        <v>4.0532702014290329E+94</v>
      </c>
      <c r="QYK54" s="762">
        <f t="shared" si="6073"/>
        <v>4.195134658479049E+94</v>
      </c>
      <c r="QYM54" s="762">
        <f t="shared" si="6074"/>
        <v>4.3419643715258155E+94</v>
      </c>
      <c r="QYO54" s="762">
        <f t="shared" si="6075"/>
        <v>4.4939331245292184E+94</v>
      </c>
      <c r="QYQ54" s="762">
        <f t="shared" si="6076"/>
        <v>4.6512207838877404E+94</v>
      </c>
      <c r="QYS54" s="762">
        <f t="shared" si="6077"/>
        <v>4.8140135113238109E+94</v>
      </c>
      <c r="QYU54" s="762">
        <f t="shared" si="6078"/>
        <v>4.9825039842201435E+94</v>
      </c>
      <c r="QYW54" s="762">
        <f t="shared" si="6079"/>
        <v>5.1568916236678478E+94</v>
      </c>
      <c r="QYY54" s="762">
        <f t="shared" si="6080"/>
        <v>5.337382830496222E+94</v>
      </c>
      <c r="QZA54" s="762">
        <f t="shared" si="6081"/>
        <v>5.5241912295635894E+94</v>
      </c>
      <c r="QZC54" s="762">
        <f t="shared" si="6082"/>
        <v>5.7175379225983144E+94</v>
      </c>
      <c r="QZE54" s="762">
        <f t="shared" si="6083"/>
        <v>5.9176517498892547E+94</v>
      </c>
      <c r="QZG54" s="762">
        <f t="shared" si="6084"/>
        <v>6.1247695611353781E+94</v>
      </c>
      <c r="QZI54" s="762">
        <f t="shared" si="6085"/>
        <v>6.3391364957751155E+94</v>
      </c>
      <c r="QZK54" s="762">
        <f t="shared" si="6086"/>
        <v>6.5610062731272441E+94</v>
      </c>
      <c r="QZM54" s="762">
        <f t="shared" si="6087"/>
        <v>6.790641492686697E+94</v>
      </c>
      <c r="QZO54" s="762">
        <f t="shared" si="6088"/>
        <v>7.0283139449307309E+94</v>
      </c>
      <c r="QZQ54" s="762">
        <f t="shared" si="6089"/>
        <v>7.2743049330033053E+94</v>
      </c>
      <c r="QZS54" s="762">
        <f t="shared" si="6090"/>
        <v>7.5289056056584201E+94</v>
      </c>
      <c r="QZU54" s="762">
        <f t="shared" si="6091"/>
        <v>7.7924173018564638E+94</v>
      </c>
      <c r="QZW54" s="762">
        <f t="shared" si="6092"/>
        <v>8.0651519074214395E+94</v>
      </c>
      <c r="QZY54" s="762">
        <f t="shared" si="6093"/>
        <v>8.3474322241811892E+94</v>
      </c>
      <c r="RAA54" s="762">
        <f t="shared" si="6094"/>
        <v>8.6395923520275296E+94</v>
      </c>
      <c r="RAC54" s="762">
        <f t="shared" si="6095"/>
        <v>8.9419780843484927E+94</v>
      </c>
      <c r="RAE54" s="762">
        <f t="shared" si="6096"/>
        <v>9.254947317300689E+94</v>
      </c>
      <c r="RAG54" s="762">
        <f t="shared" si="6097"/>
        <v>9.5788704734062126E+94</v>
      </c>
      <c r="RAI54" s="762">
        <f t="shared" si="6098"/>
        <v>9.9141309399754291E+94</v>
      </c>
      <c r="RAK54" s="762">
        <f t="shared" si="6099"/>
        <v>1.0261125522874568E+95</v>
      </c>
      <c r="RAM54" s="762">
        <f t="shared" si="6100"/>
        <v>1.0620264916175177E+95</v>
      </c>
      <c r="RAO54" s="762">
        <f t="shared" si="6101"/>
        <v>1.0991974188241308E+95</v>
      </c>
      <c r="RAQ54" s="762">
        <f t="shared" si="6102"/>
        <v>1.1376693284829752E+95</v>
      </c>
      <c r="RAS54" s="762">
        <f t="shared" si="6103"/>
        <v>1.1774877549798793E+95</v>
      </c>
      <c r="RAU54" s="762">
        <f t="shared" si="6104"/>
        <v>1.218699826404175E+95</v>
      </c>
      <c r="RAW54" s="762">
        <f t="shared" si="6105"/>
        <v>1.2613543203283209E+95</v>
      </c>
      <c r="RAY54" s="762">
        <f t="shared" si="6106"/>
        <v>1.3055017215398121E+95</v>
      </c>
      <c r="RBA54" s="762">
        <f t="shared" si="6107"/>
        <v>1.3511942817937053E+95</v>
      </c>
      <c r="RBC54" s="762">
        <f t="shared" si="6108"/>
        <v>1.398486081656485E+95</v>
      </c>
      <c r="RBE54" s="762">
        <f t="shared" si="6109"/>
        <v>1.4474330945144617E+95</v>
      </c>
      <c r="RBG54" s="762">
        <f t="shared" si="6110"/>
        <v>1.4980932528224678E+95</v>
      </c>
      <c r="RBI54" s="762">
        <f t="shared" si="6111"/>
        <v>1.550526516671254E+95</v>
      </c>
      <c r="RBK54" s="762">
        <f t="shared" si="6112"/>
        <v>1.6047949447547478E+95</v>
      </c>
      <c r="RBM54" s="762">
        <f t="shared" si="6113"/>
        <v>1.6609627678211638E+95</v>
      </c>
      <c r="RBO54" s="762">
        <f t="shared" si="6114"/>
        <v>1.7190964646949043E+95</v>
      </c>
      <c r="RBQ54" s="762">
        <f t="shared" si="6115"/>
        <v>1.7792648409592258E+95</v>
      </c>
      <c r="RBS54" s="762">
        <f t="shared" si="6116"/>
        <v>1.8415391103927985E+95</v>
      </c>
      <c r="RBU54" s="762">
        <f t="shared" si="6117"/>
        <v>1.9059929792565464E+95</v>
      </c>
      <c r="RBW54" s="762">
        <f t="shared" si="6118"/>
        <v>1.9727027335305256E+95</v>
      </c>
      <c r="RBY54" s="762">
        <f t="shared" si="6119"/>
        <v>2.0417473292040939E+95</v>
      </c>
      <c r="RCA54" s="762">
        <f t="shared" si="6120"/>
        <v>2.1132084857262371E+95</v>
      </c>
      <c r="RCC54" s="762">
        <f t="shared" si="6121"/>
        <v>2.1871707827266551E+95</v>
      </c>
      <c r="RCE54" s="762">
        <f t="shared" si="6122"/>
        <v>2.263721760122088E+95</v>
      </c>
      <c r="RCG54" s="762">
        <f t="shared" si="6123"/>
        <v>2.3429520217263608E+95</v>
      </c>
      <c r="RCI54" s="762">
        <f t="shared" si="6124"/>
        <v>2.4249553424867832E+95</v>
      </c>
      <c r="RCK54" s="762">
        <f t="shared" si="6125"/>
        <v>2.5098287794738204E+95</v>
      </c>
      <c r="RCM54" s="762">
        <f t="shared" si="6126"/>
        <v>2.597672786755404E+95</v>
      </c>
      <c r="RCO54" s="762">
        <f t="shared" si="6127"/>
        <v>2.688591334291843E+95</v>
      </c>
      <c r="RCQ54" s="762">
        <f t="shared" si="6128"/>
        <v>2.7826920309920571E+95</v>
      </c>
      <c r="RCS54" s="762">
        <f t="shared" si="6129"/>
        <v>2.8800862520767789E+95</v>
      </c>
      <c r="RCU54" s="762">
        <f t="shared" si="6130"/>
        <v>2.9808892708994657E+95</v>
      </c>
      <c r="RCW54" s="762">
        <f t="shared" si="6131"/>
        <v>3.085220395380947E+95</v>
      </c>
      <c r="RCY54" s="762">
        <f t="shared" si="6132"/>
        <v>3.1932031092192801E+95</v>
      </c>
      <c r="RDA54" s="762">
        <f t="shared" si="6133"/>
        <v>3.3049652180419547E+95</v>
      </c>
      <c r="RDC54" s="762">
        <f t="shared" si="6134"/>
        <v>3.4206390006734227E+95</v>
      </c>
      <c r="RDE54" s="762">
        <f t="shared" si="6135"/>
        <v>3.5403613656969922E+95</v>
      </c>
      <c r="RDG54" s="762">
        <f t="shared" si="6136"/>
        <v>3.6642740134963867E+95</v>
      </c>
      <c r="RDI54" s="762">
        <f t="shared" si="6137"/>
        <v>3.7925236039687602E+95</v>
      </c>
      <c r="RDK54" s="762">
        <f t="shared" si="6138"/>
        <v>3.9252619301076662E+95</v>
      </c>
      <c r="RDM54" s="762">
        <f t="shared" si="6139"/>
        <v>4.062646097661434E+95</v>
      </c>
      <c r="RDO54" s="762">
        <f t="shared" si="6140"/>
        <v>4.204838711079584E+95</v>
      </c>
      <c r="RDQ54" s="762">
        <f t="shared" si="6141"/>
        <v>4.3520080659673689E+95</v>
      </c>
      <c r="RDS54" s="762">
        <f t="shared" si="6142"/>
        <v>4.5043283482762265E+95</v>
      </c>
      <c r="RDU54" s="762">
        <f t="shared" si="6143"/>
        <v>4.6619798404658942E+95</v>
      </c>
      <c r="RDW54" s="762">
        <f t="shared" si="6144"/>
        <v>4.8251491348822001E+95</v>
      </c>
      <c r="RDY54" s="762">
        <f t="shared" si="6145"/>
        <v>4.9940293546030767E+95</v>
      </c>
      <c r="REA54" s="762">
        <f t="shared" si="6146"/>
        <v>5.168820382014184E+95</v>
      </c>
      <c r="REC54" s="762">
        <f t="shared" si="6147"/>
        <v>5.3497290953846801E+95</v>
      </c>
      <c r="REE54" s="762">
        <f t="shared" si="6148"/>
        <v>5.5369696137231432E+95</v>
      </c>
      <c r="REG54" s="762">
        <f t="shared" si="6149"/>
        <v>5.7307635502034524E+95</v>
      </c>
      <c r="REI54" s="762">
        <f t="shared" si="6150"/>
        <v>5.9313402744605723E+95</v>
      </c>
      <c r="REK54" s="762">
        <f t="shared" si="6151"/>
        <v>6.1389371840666922E+95</v>
      </c>
      <c r="REM54" s="762">
        <f t="shared" si="6152"/>
        <v>6.3537999855090265E+95</v>
      </c>
      <c r="REO54" s="762">
        <f t="shared" si="6153"/>
        <v>6.5761829850018414E+95</v>
      </c>
      <c r="REQ54" s="762">
        <f t="shared" si="6154"/>
        <v>6.8063493894769057E+95</v>
      </c>
      <c r="RES54" s="762">
        <f t="shared" si="6155"/>
        <v>7.0445716181085963E+95</v>
      </c>
      <c r="REU54" s="762">
        <f t="shared" si="6156"/>
        <v>7.2911316247423962E+95</v>
      </c>
      <c r="REW54" s="762">
        <f t="shared" si="6157"/>
        <v>7.5463212316083795E+95</v>
      </c>
      <c r="REY54" s="762">
        <f t="shared" si="6158"/>
        <v>7.8104424747146724E+95</v>
      </c>
      <c r="RFA54" s="762">
        <f t="shared" si="6159"/>
        <v>8.0838079613296853E+95</v>
      </c>
      <c r="RFC54" s="762">
        <f t="shared" si="6160"/>
        <v>8.3667412399762232E+95</v>
      </c>
      <c r="RFE54" s="762">
        <f t="shared" si="6161"/>
        <v>8.6595771833753908E+95</v>
      </c>
      <c r="RFG54" s="762">
        <f t="shared" si="6162"/>
        <v>8.9626623847935285E+95</v>
      </c>
      <c r="RFI54" s="762">
        <f t="shared" si="6163"/>
        <v>9.2763555682613011E+95</v>
      </c>
      <c r="RFK54" s="762">
        <f t="shared" si="6164"/>
        <v>9.6010280131504454E+95</v>
      </c>
      <c r="RFM54" s="762">
        <f t="shared" si="6165"/>
        <v>9.9370639936107097E+95</v>
      </c>
      <c r="RFO54" s="762">
        <f t="shared" si="6166"/>
        <v>1.0284861233387083E+96</v>
      </c>
      <c r="RFQ54" s="762">
        <f t="shared" si="6167"/>
        <v>1.064483137655563E+96</v>
      </c>
      <c r="RFS54" s="762">
        <f t="shared" si="6168"/>
        <v>1.1017400474735075E+96</v>
      </c>
      <c r="RFU54" s="762">
        <f t="shared" si="6169"/>
        <v>1.1403009491350801E+96</v>
      </c>
      <c r="RFW54" s="762">
        <f t="shared" si="6170"/>
        <v>1.1802114823548079E+96</v>
      </c>
      <c r="RFY54" s="762">
        <f t="shared" si="6171"/>
        <v>1.221518884237226E+96</v>
      </c>
      <c r="RGA54" s="762">
        <f t="shared" si="6172"/>
        <v>1.2642720451855289E+96</v>
      </c>
      <c r="RGC54" s="762">
        <f t="shared" si="6173"/>
        <v>1.3085215667670224E+96</v>
      </c>
      <c r="RGE54" s="762">
        <f t="shared" si="6174"/>
        <v>1.3543198216038681E+96</v>
      </c>
      <c r="RGG54" s="762">
        <f t="shared" si="6175"/>
        <v>1.4017210153600033E+96</v>
      </c>
      <c r="RGI54" s="762">
        <f t="shared" si="6176"/>
        <v>1.4507812508976034E+96</v>
      </c>
      <c r="RGK54" s="762">
        <f t="shared" si="6177"/>
        <v>1.5015585946790193E+96</v>
      </c>
      <c r="RGM54" s="762">
        <f t="shared" si="6178"/>
        <v>1.5541131454927848E+96</v>
      </c>
      <c r="RGO54" s="762">
        <f t="shared" si="6179"/>
        <v>1.6085071055850321E+96</v>
      </c>
      <c r="RGQ54" s="762">
        <f t="shared" si="6180"/>
        <v>1.664804854280508E+96</v>
      </c>
      <c r="RGS54" s="762">
        <f t="shared" si="6181"/>
        <v>1.7230730241803257E+96</v>
      </c>
      <c r="RGU54" s="762">
        <f t="shared" si="6182"/>
        <v>1.783380580026637E+96</v>
      </c>
      <c r="RGW54" s="762">
        <f t="shared" si="6183"/>
        <v>1.8457989003275691E+96</v>
      </c>
      <c r="RGY54" s="762">
        <f t="shared" si="6184"/>
        <v>1.9104018618390339E+96</v>
      </c>
      <c r="RHA54" s="762">
        <f t="shared" si="6185"/>
        <v>1.9772659270034E+96</v>
      </c>
      <c r="RHC54" s="762">
        <f t="shared" si="6186"/>
        <v>2.0464702344485189E+96</v>
      </c>
      <c r="RHE54" s="762">
        <f t="shared" si="6187"/>
        <v>2.118096692654217E+96</v>
      </c>
      <c r="RHG54" s="762">
        <f t="shared" si="6188"/>
        <v>2.1922300768971143E+96</v>
      </c>
      <c r="RHI54" s="762">
        <f t="shared" si="6189"/>
        <v>2.2689581295885133E+96</v>
      </c>
      <c r="RHK54" s="762">
        <f t="shared" si="6190"/>
        <v>2.3483716641241111E+96</v>
      </c>
      <c r="RHM54" s="762">
        <f t="shared" si="6191"/>
        <v>2.4305646723684548E+96</v>
      </c>
      <c r="RHO54" s="762">
        <f t="shared" si="6192"/>
        <v>2.5156344359013505E+96</v>
      </c>
      <c r="RHQ54" s="762">
        <f t="shared" si="6193"/>
        <v>2.6036816411578975E+96</v>
      </c>
      <c r="RHS54" s="762">
        <f t="shared" si="6194"/>
        <v>2.6948104985984239E+96</v>
      </c>
      <c r="RHU54" s="762">
        <f t="shared" si="6195"/>
        <v>2.7891288660493686E+96</v>
      </c>
      <c r="RHW54" s="762">
        <f t="shared" si="6196"/>
        <v>2.8867483763610961E+96</v>
      </c>
      <c r="RHY54" s="762">
        <f t="shared" si="6197"/>
        <v>2.9877845695337345E+96</v>
      </c>
      <c r="RIA54" s="762">
        <f t="shared" si="6198"/>
        <v>3.0923570294674152E+96</v>
      </c>
      <c r="RIC54" s="762">
        <f t="shared" si="6199"/>
        <v>3.2005895254987743E+96</v>
      </c>
      <c r="RIE54" s="762">
        <f t="shared" si="6200"/>
        <v>3.3126101588912313E+96</v>
      </c>
      <c r="RIG54" s="762">
        <f t="shared" si="6201"/>
        <v>3.428551514452424E+96</v>
      </c>
      <c r="RII54" s="762">
        <f t="shared" si="6202"/>
        <v>3.5485508174582585E+96</v>
      </c>
      <c r="RIK54" s="762">
        <f t="shared" si="6203"/>
        <v>3.6727500960692975E+96</v>
      </c>
      <c r="RIM54" s="762">
        <f t="shared" si="6204"/>
        <v>3.8012963494317229E+96</v>
      </c>
      <c r="RIO54" s="762">
        <f t="shared" si="6205"/>
        <v>3.9343417216618329E+96</v>
      </c>
      <c r="RIQ54" s="762">
        <f t="shared" si="6206"/>
        <v>4.0720436819199966E+96</v>
      </c>
      <c r="RIS54" s="762">
        <f t="shared" si="6207"/>
        <v>4.2145652107871961E+96</v>
      </c>
      <c r="RIU54" s="762">
        <f t="shared" si="6208"/>
        <v>4.3620749931647475E+96</v>
      </c>
      <c r="RIW54" s="762">
        <f t="shared" si="6209"/>
        <v>4.5147476179255133E+96</v>
      </c>
      <c r="RIY54" s="762">
        <f t="shared" si="6210"/>
        <v>4.6727637845529059E+96</v>
      </c>
      <c r="RJA54" s="762">
        <f t="shared" si="6211"/>
        <v>4.8363105170122576E+96</v>
      </c>
      <c r="RJC54" s="762">
        <f t="shared" si="6212"/>
        <v>5.0055813851076859E+96</v>
      </c>
      <c r="RJE54" s="762">
        <f t="shared" si="6213"/>
        <v>5.1807767335864546E+96</v>
      </c>
      <c r="RJG54" s="762">
        <f t="shared" si="6214"/>
        <v>5.3621039192619797E+96</v>
      </c>
      <c r="RJI54" s="762">
        <f t="shared" si="6215"/>
        <v>5.5497775564361481E+96</v>
      </c>
      <c r="RJK54" s="762">
        <f t="shared" si="6216"/>
        <v>5.7440197709114131E+96</v>
      </c>
      <c r="RJM54" s="762">
        <f t="shared" si="6217"/>
        <v>5.9450604628933124E+96</v>
      </c>
      <c r="RJO54" s="762">
        <f t="shared" si="6218"/>
        <v>6.1531375790945779E+96</v>
      </c>
      <c r="RJQ54" s="762">
        <f t="shared" si="6219"/>
        <v>6.3684973943628876E+96</v>
      </c>
      <c r="RJS54" s="762">
        <f t="shared" si="6220"/>
        <v>6.5913948031655879E+96</v>
      </c>
      <c r="RJU54" s="762">
        <f t="shared" si="6221"/>
        <v>6.8220936212763833E+96</v>
      </c>
      <c r="RJW54" s="762">
        <f t="shared" si="6222"/>
        <v>7.0608668980210559E+96</v>
      </c>
      <c r="RJY54" s="762">
        <f t="shared" si="6223"/>
        <v>7.3079972394517926E+96</v>
      </c>
      <c r="RKA54" s="762">
        <f t="shared" si="6224"/>
        <v>7.5637771428326048E+96</v>
      </c>
      <c r="RKC54" s="762">
        <f t="shared" si="6225"/>
        <v>7.8285093428317453E+96</v>
      </c>
      <c r="RKE54" s="762">
        <f t="shared" si="6226"/>
        <v>8.1025071698308562E+96</v>
      </c>
      <c r="RKG54" s="762">
        <f t="shared" si="6227"/>
        <v>8.3860949207749353E+96</v>
      </c>
      <c r="RKI54" s="762">
        <f t="shared" si="6228"/>
        <v>8.6796082430020569E+96</v>
      </c>
      <c r="RKK54" s="762">
        <f t="shared" si="6229"/>
        <v>8.9833945315071285E+96</v>
      </c>
      <c r="RKM54" s="762">
        <f t="shared" si="6230"/>
        <v>9.2978133401098764E+96</v>
      </c>
      <c r="RKO54" s="762">
        <f t="shared" si="6231"/>
        <v>9.6232368070137213E+96</v>
      </c>
      <c r="RKQ54" s="762">
        <f t="shared" si="6232"/>
        <v>9.9600500952592005E+96</v>
      </c>
      <c r="RKS54" s="762">
        <f t="shared" si="6233"/>
        <v>1.0308651848593272E+97</v>
      </c>
      <c r="RKU54" s="762">
        <f t="shared" si="6234"/>
        <v>1.0669454663294036E+97</v>
      </c>
      <c r="RKW54" s="762">
        <f t="shared" si="6235"/>
        <v>1.1042885576509327E+97</v>
      </c>
      <c r="RKY54" s="762">
        <f t="shared" si="6236"/>
        <v>1.1429386571687152E+97</v>
      </c>
      <c r="RLA54" s="762">
        <f t="shared" si="6237"/>
        <v>1.1829415101696203E+97</v>
      </c>
      <c r="RLC54" s="762">
        <f t="shared" si="6238"/>
        <v>1.224344463025557E+97</v>
      </c>
      <c r="RLE54" s="762">
        <f t="shared" si="6239"/>
        <v>1.2671965192314513E+97</v>
      </c>
      <c r="RLG54" s="762">
        <f t="shared" si="6240"/>
        <v>1.3115483974045519E+97</v>
      </c>
      <c r="RLI54" s="762">
        <f t="shared" si="6241"/>
        <v>1.3574525913137112E+97</v>
      </c>
      <c r="RLK54" s="762">
        <f t="shared" si="6242"/>
        <v>1.404963432009691E+97</v>
      </c>
      <c r="RLM54" s="762">
        <f t="shared" si="6243"/>
        <v>1.4541371521300301E+97</v>
      </c>
      <c r="RLO54" s="762">
        <f t="shared" si="6244"/>
        <v>1.5050319524545811E+97</v>
      </c>
      <c r="RLQ54" s="762">
        <f t="shared" si="6245"/>
        <v>1.5577080707904913E+97</v>
      </c>
      <c r="RLS54" s="762">
        <f t="shared" si="6246"/>
        <v>1.6122278532681585E+97</v>
      </c>
      <c r="RLU54" s="762">
        <f t="shared" si="6247"/>
        <v>1.6686558281325439E+97</v>
      </c>
      <c r="RLW54" s="762">
        <f t="shared" si="6248"/>
        <v>1.7270587821171827E+97</v>
      </c>
      <c r="RLY54" s="762">
        <f t="shared" si="6249"/>
        <v>1.787505839491284E+97</v>
      </c>
      <c r="RMA54" s="762">
        <f t="shared" si="6250"/>
        <v>1.8500685438734787E+97</v>
      </c>
      <c r="RMC54" s="762">
        <f t="shared" si="6251"/>
        <v>1.9148209429090502E+97</v>
      </c>
      <c r="RME54" s="762">
        <f t="shared" si="6252"/>
        <v>1.9818396759108669E+97</v>
      </c>
      <c r="RMG54" s="762">
        <f t="shared" si="6253"/>
        <v>2.051204064567747E+97</v>
      </c>
      <c r="RMI54" s="762">
        <f t="shared" si="6254"/>
        <v>2.1229962068276179E+97</v>
      </c>
      <c r="RMK54" s="762">
        <f t="shared" si="6255"/>
        <v>2.1973010740665842E+97</v>
      </c>
      <c r="RMM54" s="762">
        <f t="shared" si="6256"/>
        <v>2.2742066116589143E+97</v>
      </c>
      <c r="RMO54" s="762">
        <f t="shared" si="6257"/>
        <v>2.353803843066976E+97</v>
      </c>
      <c r="RMQ54" s="762">
        <f t="shared" si="6258"/>
        <v>2.4361869775743199E+97</v>
      </c>
      <c r="RMS54" s="762">
        <f t="shared" si="6259"/>
        <v>2.5214535217894209E+97</v>
      </c>
      <c r="RMU54" s="762">
        <f t="shared" si="6260"/>
        <v>2.6097043950520505E+97</v>
      </c>
      <c r="RMW54" s="762">
        <f t="shared" si="6261"/>
        <v>2.7010440488788723E+97</v>
      </c>
      <c r="RMY54" s="762">
        <f t="shared" si="6262"/>
        <v>2.7955805905896326E+97</v>
      </c>
      <c r="RNA54" s="762">
        <f t="shared" si="6263"/>
        <v>2.8934259112602695E+97</v>
      </c>
      <c r="RNC54" s="762">
        <f t="shared" si="6264"/>
        <v>2.9946958181543787E+97</v>
      </c>
      <c r="RNE54" s="762">
        <f t="shared" si="6265"/>
        <v>3.0995101717897819E+97</v>
      </c>
      <c r="RNG54" s="762">
        <f t="shared" si="6266"/>
        <v>3.2079930278024239E+97</v>
      </c>
      <c r="RNI54" s="762">
        <f t="shared" si="6267"/>
        <v>3.3202727837755084E+97</v>
      </c>
      <c r="RNK54" s="762">
        <f t="shared" si="6268"/>
        <v>3.4364823312076506E+97</v>
      </c>
      <c r="RNM54" s="762">
        <f t="shared" si="6269"/>
        <v>3.5567592127999182E+97</v>
      </c>
      <c r="RNO54" s="762">
        <f t="shared" si="6270"/>
        <v>3.6812457852479148E+97</v>
      </c>
      <c r="RNQ54" s="762">
        <f t="shared" si="6271"/>
        <v>3.8100893877315912E+97</v>
      </c>
      <c r="RNS54" s="762">
        <f t="shared" si="6272"/>
        <v>3.9434425163021966E+97</v>
      </c>
      <c r="RNU54" s="762">
        <f t="shared" si="6273"/>
        <v>4.081463004372773E+97</v>
      </c>
      <c r="RNW54" s="762">
        <f t="shared" si="6274"/>
        <v>4.2243142095258195E+97</v>
      </c>
      <c r="RNY54" s="762">
        <f t="shared" si="6275"/>
        <v>4.3721652068592226E+97</v>
      </c>
      <c r="ROA54" s="762">
        <f t="shared" si="6276"/>
        <v>4.5251909890992953E+97</v>
      </c>
      <c r="ROC54" s="762">
        <f t="shared" si="6277"/>
        <v>4.6835726737177703E+97</v>
      </c>
      <c r="ROE54" s="762">
        <f t="shared" si="6278"/>
        <v>4.8474977172978915E+97</v>
      </c>
      <c r="ROG54" s="762">
        <f t="shared" si="6279"/>
        <v>5.0171601374033176E+97</v>
      </c>
      <c r="ROI54" s="762">
        <f t="shared" si="6280"/>
        <v>5.1927607422124333E+97</v>
      </c>
      <c r="ROK54" s="762">
        <f t="shared" si="6281"/>
        <v>5.3745073681898681E+97</v>
      </c>
      <c r="ROM54" s="762">
        <f t="shared" si="6282"/>
        <v>5.5626151260765133E+97</v>
      </c>
      <c r="ROO54" s="762">
        <f t="shared" si="6283"/>
        <v>5.757306655489191E+97</v>
      </c>
      <c r="ROQ54" s="762">
        <f t="shared" si="6284"/>
        <v>5.9588123884313125E+97</v>
      </c>
      <c r="ROS54" s="762">
        <f t="shared" si="6285"/>
        <v>6.1673708220264076E+97</v>
      </c>
      <c r="ROU54" s="762">
        <f t="shared" si="6286"/>
        <v>6.3832288007973312E+97</v>
      </c>
      <c r="ROW54" s="762">
        <f t="shared" si="6287"/>
        <v>6.6066418088252373E+97</v>
      </c>
      <c r="ROY54" s="762">
        <f t="shared" si="6288"/>
        <v>6.8378742721341201E+97</v>
      </c>
      <c r="RPA54" s="762">
        <f t="shared" si="6289"/>
        <v>7.0771998716588133E+97</v>
      </c>
      <c r="RPC54" s="762">
        <f t="shared" si="6290"/>
        <v>7.3249018671668719E+97</v>
      </c>
      <c r="RPE54" s="762">
        <f t="shared" si="6291"/>
        <v>7.581273432517712E+97</v>
      </c>
      <c r="RPG54" s="762">
        <f t="shared" si="6292"/>
        <v>7.8466180026558316E+97</v>
      </c>
      <c r="RPI54" s="762">
        <f t="shared" si="6293"/>
        <v>8.1212496327487854E+97</v>
      </c>
      <c r="RPK54" s="762">
        <f t="shared" si="6294"/>
        <v>8.405493369894992E+97</v>
      </c>
      <c r="RPM54" s="762">
        <f t="shared" si="6295"/>
        <v>8.6996856378413164E+97</v>
      </c>
      <c r="RPO54" s="762">
        <f t="shared" si="6296"/>
        <v>9.0041746351657621E+97</v>
      </c>
      <c r="RPQ54" s="762">
        <f t="shared" si="6297"/>
        <v>9.3193207473965625E+97</v>
      </c>
      <c r="RPS54" s="762">
        <f t="shared" si="6298"/>
        <v>9.6454969735554419E+97</v>
      </c>
      <c r="RPU54" s="762">
        <f t="shared" si="6299"/>
        <v>9.9830893676298814E+97</v>
      </c>
      <c r="RPW54" s="762">
        <f t="shared" si="6300"/>
        <v>1.0332497495496926E+98</v>
      </c>
      <c r="RPY54" s="762">
        <f t="shared" si="6301"/>
        <v>1.0694134907839317E+98</v>
      </c>
      <c r="RQA54" s="762">
        <f t="shared" si="6302"/>
        <v>1.1068429629613692E+98</v>
      </c>
      <c r="RQC54" s="762">
        <f t="shared" si="6303"/>
        <v>1.1455824666650171E+98</v>
      </c>
      <c r="RQE54" s="762">
        <f t="shared" si="6304"/>
        <v>1.1856778529982926E+98</v>
      </c>
      <c r="RQG54" s="762">
        <f t="shared" si="6305"/>
        <v>1.2271765778532328E+98</v>
      </c>
      <c r="RQI54" s="762">
        <f t="shared" si="6306"/>
        <v>1.2701277580780958E+98</v>
      </c>
      <c r="RQK54" s="762">
        <f t="shared" si="6307"/>
        <v>1.3145822296108291E+98</v>
      </c>
      <c r="RQM54" s="762">
        <f t="shared" si="6308"/>
        <v>1.3605926076472081E+98</v>
      </c>
      <c r="RQO54" s="762">
        <f t="shared" si="6309"/>
        <v>1.4082133489148602E+98</v>
      </c>
      <c r="RQQ54" s="762">
        <f t="shared" si="6310"/>
        <v>1.4575008161268803E+98</v>
      </c>
      <c r="RQS54" s="762">
        <f t="shared" si="6311"/>
        <v>1.5085133446913209E+98</v>
      </c>
      <c r="RQU54" s="762">
        <f t="shared" si="6312"/>
        <v>1.561311311755517E+98</v>
      </c>
      <c r="RQW54" s="762">
        <f t="shared" si="6313"/>
        <v>1.61595720766696E+98</v>
      </c>
      <c r="RQY54" s="762">
        <f t="shared" si="6314"/>
        <v>1.6725157099353034E+98</v>
      </c>
      <c r="RRA54" s="762">
        <f t="shared" si="6315"/>
        <v>1.731053759783039E+98</v>
      </c>
      <c r="RRC54" s="762">
        <f t="shared" si="6316"/>
        <v>1.7916406413754453E+98</v>
      </c>
      <c r="RRE54" s="762">
        <f t="shared" si="6317"/>
        <v>1.8543480638235858E+98</v>
      </c>
      <c r="RRG54" s="762">
        <f t="shared" si="6318"/>
        <v>1.919250246057411E+98</v>
      </c>
      <c r="RRI54" s="762">
        <f t="shared" si="6319"/>
        <v>1.9864240046694203E+98</v>
      </c>
      <c r="RRK54" s="762">
        <f t="shared" si="6320"/>
        <v>2.05594884483285E+98</v>
      </c>
      <c r="RRM54" s="762">
        <f t="shared" si="6321"/>
        <v>2.1279070544019995E+98</v>
      </c>
      <c r="RRO54" s="762">
        <f t="shared" si="6322"/>
        <v>2.2023838013060693E+98</v>
      </c>
      <c r="RRQ54" s="762">
        <f t="shared" si="6323"/>
        <v>2.2794672343517815E+98</v>
      </c>
      <c r="RRS54" s="762">
        <f t="shared" si="6324"/>
        <v>2.3592485875540938E+98</v>
      </c>
      <c r="RRU54" s="762">
        <f t="shared" si="6325"/>
        <v>2.4418222881184868E+98</v>
      </c>
      <c r="RRW54" s="762">
        <f t="shared" si="6326"/>
        <v>2.5272860682026336E+98</v>
      </c>
      <c r="RRY54" s="762">
        <f t="shared" si="6327"/>
        <v>2.6157410805897256E+98</v>
      </c>
      <c r="RSA54" s="762">
        <f t="shared" si="6328"/>
        <v>2.7072920184103657E+98</v>
      </c>
      <c r="RSC54" s="762">
        <f t="shared" si="6329"/>
        <v>2.8020472390547283E+98</v>
      </c>
      <c r="RSE54" s="762">
        <f t="shared" si="6330"/>
        <v>2.9001188924216438E+98</v>
      </c>
      <c r="RSG54" s="762">
        <f t="shared" si="6331"/>
        <v>3.0016230536564014E+98</v>
      </c>
      <c r="RSI54" s="762">
        <f t="shared" si="6332"/>
        <v>3.1066798605343751E+98</v>
      </c>
      <c r="RSK54" s="762">
        <f t="shared" si="6333"/>
        <v>3.2154136556530779E+98</v>
      </c>
      <c r="RSM54" s="762">
        <f t="shared" si="6334"/>
        <v>3.3279531336009352E+98</v>
      </c>
      <c r="RSO54" s="762">
        <f t="shared" si="6335"/>
        <v>3.4444314932769675E+98</v>
      </c>
      <c r="RSQ54" s="762">
        <f t="shared" si="6336"/>
        <v>3.5649865955416612E+98</v>
      </c>
      <c r="RSS54" s="762">
        <f t="shared" si="6337"/>
        <v>3.6897611263856191E+98</v>
      </c>
      <c r="RSU54" s="762">
        <f t="shared" si="6338"/>
        <v>3.8189027658091155E+98</v>
      </c>
      <c r="RSW54" s="762">
        <f t="shared" si="6339"/>
        <v>3.952564362612434E+98</v>
      </c>
      <c r="RSY54" s="762">
        <f t="shared" si="6340"/>
        <v>4.0909041153038687E+98</v>
      </c>
      <c r="RTA54" s="762">
        <f t="shared" si="6341"/>
        <v>4.2340857593395039E+98</v>
      </c>
      <c r="RTC54" s="762">
        <f t="shared" si="6342"/>
        <v>4.3822787609163862E+98</v>
      </c>
      <c r="RTE54" s="762">
        <f t="shared" si="6343"/>
        <v>4.5356585175484594E+98</v>
      </c>
      <c r="RTG54" s="762">
        <f t="shared" si="6344"/>
        <v>4.6944065656626548E+98</v>
      </c>
      <c r="RTI54" s="762">
        <f t="shared" si="6345"/>
        <v>4.8587107954608472E+98</v>
      </c>
      <c r="RTK54" s="762">
        <f t="shared" si="6346"/>
        <v>5.0287656733019763E+98</v>
      </c>
      <c r="RTM54" s="762">
        <f t="shared" si="6347"/>
        <v>5.2047724718675454E+98</v>
      </c>
      <c r="RTO54" s="762">
        <f t="shared" si="6348"/>
        <v>5.386939508382909E+98</v>
      </c>
      <c r="RTQ54" s="762">
        <f t="shared" si="6349"/>
        <v>5.5754823911763101E+98</v>
      </c>
      <c r="RTS54" s="762">
        <f t="shared" si="6350"/>
        <v>5.77062427486748E+98</v>
      </c>
      <c r="RTU54" s="762">
        <f t="shared" si="6351"/>
        <v>5.9725961244878415E+98</v>
      </c>
      <c r="RTW54" s="762">
        <f t="shared" si="6352"/>
        <v>6.1816369888449154E+98</v>
      </c>
      <c r="RTY54" s="762">
        <f t="shared" si="6353"/>
        <v>6.3979942834544867E+98</v>
      </c>
      <c r="RUA54" s="762">
        <f t="shared" si="6354"/>
        <v>6.621924083375393E+98</v>
      </c>
      <c r="RUC54" s="762">
        <f t="shared" si="6355"/>
        <v>6.8536914262935309E+98</v>
      </c>
      <c r="RUE54" s="762">
        <f t="shared" si="6356"/>
        <v>7.0935706262138037E+98</v>
      </c>
      <c r="RUG54" s="762">
        <f t="shared" si="6357"/>
        <v>7.3418455981312864E+98</v>
      </c>
      <c r="RUI54" s="762">
        <f t="shared" si="6358"/>
        <v>7.5988101940658807E+98</v>
      </c>
      <c r="RUK54" s="762">
        <f t="shared" si="6359"/>
        <v>7.8647685508581856E+98</v>
      </c>
      <c r="RUM54" s="762">
        <f t="shared" si="6360"/>
        <v>8.1400354501382217E+98</v>
      </c>
      <c r="RUO54" s="762">
        <f t="shared" si="6361"/>
        <v>8.4249366908930586E+98</v>
      </c>
      <c r="RUQ54" s="762">
        <f t="shared" si="6362"/>
        <v>8.7198094750743149E+98</v>
      </c>
      <c r="RUS54" s="762">
        <f t="shared" si="6363"/>
        <v>9.0250028067019153E+98</v>
      </c>
      <c r="RUU54" s="762">
        <f t="shared" si="6364"/>
        <v>9.3408779049364814E+98</v>
      </c>
      <c r="RUW54" s="762">
        <f t="shared" si="6365"/>
        <v>9.667808631609257E+98</v>
      </c>
      <c r="RUY54" s="762">
        <f t="shared" si="6366"/>
        <v>1.000618193371558E+99</v>
      </c>
      <c r="RVA54" s="762">
        <f t="shared" si="6367"/>
        <v>1.0356398301395624E+99</v>
      </c>
      <c r="RVC54" s="762">
        <f t="shared" si="6368"/>
        <v>1.071887224194447E+99</v>
      </c>
      <c r="RVE54" s="762">
        <f t="shared" si="6369"/>
        <v>1.1094032770412527E+99</v>
      </c>
      <c r="RVG54" s="762">
        <f t="shared" si="6370"/>
        <v>1.1482323917376965E+99</v>
      </c>
      <c r="RVI54" s="762">
        <f t="shared" si="6371"/>
        <v>1.1884205254485157E+99</v>
      </c>
      <c r="RVK54" s="762">
        <f t="shared" si="6372"/>
        <v>1.2300152438392137E+99</v>
      </c>
      <c r="RVM54" s="762">
        <f t="shared" si="6373"/>
        <v>1.273065777373586E+99</v>
      </c>
      <c r="RVO54" s="762">
        <f t="shared" si="6374"/>
        <v>1.3176230795816613E+99</v>
      </c>
      <c r="RVQ54" s="762">
        <f t="shared" si="6375"/>
        <v>1.3637398873670193E+99</v>
      </c>
      <c r="RVS54" s="762">
        <f t="shared" si="6376"/>
        <v>1.4114707834248648E+99</v>
      </c>
      <c r="RVU54" s="762">
        <f t="shared" si="6377"/>
        <v>1.460872260844735E+99</v>
      </c>
      <c r="RVW54" s="762">
        <f t="shared" si="6378"/>
        <v>1.5120027899743006E+99</v>
      </c>
      <c r="RVY54" s="762">
        <f t="shared" si="6379"/>
        <v>1.564922887623401E+99</v>
      </c>
      <c r="RWA54" s="762">
        <f t="shared" si="6380"/>
        <v>1.6196951886902199E+99</v>
      </c>
      <c r="RWC54" s="762">
        <f t="shared" si="6381"/>
        <v>1.6763845202943775E+99</v>
      </c>
      <c r="RWE54" s="762">
        <f t="shared" si="6382"/>
        <v>1.7350579785046806E+99</v>
      </c>
      <c r="RWG54" s="762">
        <f t="shared" si="6383"/>
        <v>1.7957850077523444E+99</v>
      </c>
      <c r="RWI54" s="762">
        <f t="shared" si="6384"/>
        <v>1.8586374830236764E+99</v>
      </c>
      <c r="RWK54" s="762">
        <f t="shared" si="6385"/>
        <v>1.9236897949295048E+99</v>
      </c>
      <c r="RWM54" s="762">
        <f t="shared" si="6386"/>
        <v>1.9910189377520373E+99</v>
      </c>
      <c r="RWO54" s="762">
        <f t="shared" si="6387"/>
        <v>2.0607046005733583E+99</v>
      </c>
      <c r="RWQ54" s="762">
        <f t="shared" si="6388"/>
        <v>2.1328292615934256E+99</v>
      </c>
      <c r="RWS54" s="762">
        <f t="shared" si="6389"/>
        <v>2.2074782857491954E+99</v>
      </c>
      <c r="RWU54" s="762">
        <f t="shared" si="6390"/>
        <v>2.2847400257504172E+99</v>
      </c>
      <c r="RWW54" s="762">
        <f t="shared" si="6391"/>
        <v>2.3647059266516817E+99</v>
      </c>
      <c r="RWY54" s="762">
        <f t="shared" si="6392"/>
        <v>2.4474706340844904E+99</v>
      </c>
      <c r="RXA54" s="762">
        <f t="shared" si="6393"/>
        <v>2.5331321062774473E+99</v>
      </c>
      <c r="RXC54" s="762">
        <f t="shared" si="6394"/>
        <v>2.6217917299971577E+99</v>
      </c>
      <c r="RXE54" s="762">
        <f t="shared" si="6395"/>
        <v>2.7135544405470581E+99</v>
      </c>
      <c r="RXG54" s="762">
        <f t="shared" si="6396"/>
        <v>2.8085288459662048E+99</v>
      </c>
      <c r="RXI54" s="762">
        <f t="shared" si="6397"/>
        <v>2.906827355575022E+99</v>
      </c>
      <c r="RXK54" s="762">
        <f t="shared" si="6398"/>
        <v>3.0085663130201473E+99</v>
      </c>
      <c r="RXM54" s="762">
        <f t="shared" si="6399"/>
        <v>3.1138661339758521E+99</v>
      </c>
      <c r="RXO54" s="762">
        <f t="shared" si="6400"/>
        <v>3.2228514486650068E+99</v>
      </c>
      <c r="RXQ54" s="762">
        <f t="shared" si="6401"/>
        <v>3.335651249368282E+99</v>
      </c>
      <c r="RXS54" s="762">
        <f t="shared" si="6402"/>
        <v>3.4523990430961714E+99</v>
      </c>
      <c r="RXU54" s="762">
        <f t="shared" si="6403"/>
        <v>3.5732330096045369E+99</v>
      </c>
      <c r="RXW54" s="762">
        <f t="shared" si="6404"/>
        <v>3.6982961649406955E+99</v>
      </c>
      <c r="RXY54" s="762">
        <f t="shared" si="6405"/>
        <v>3.8277365307136195E+99</v>
      </c>
      <c r="RYA54" s="762">
        <f t="shared" si="6406"/>
        <v>3.9617073092885958E+99</v>
      </c>
      <c r="RYC54" s="762">
        <f t="shared" si="6407"/>
        <v>4.1003670651136963E+99</v>
      </c>
      <c r="RYE54" s="762">
        <f t="shared" si="6408"/>
        <v>4.2438799123926754E+99</v>
      </c>
      <c r="RYG54" s="762">
        <f t="shared" si="6409"/>
        <v>4.3924157093264183E+99</v>
      </c>
      <c r="RYI54" s="762">
        <f t="shared" si="6410"/>
        <v>4.5461502591528423E+99</v>
      </c>
      <c r="RYK54" s="762">
        <f t="shared" si="6411"/>
        <v>4.705265518223191E+99</v>
      </c>
      <c r="RYM54" s="762">
        <f t="shared" si="6412"/>
        <v>4.8699498113610027E+99</v>
      </c>
      <c r="RYO54" s="762">
        <f t="shared" si="6413"/>
        <v>5.0403980547586377E+99</v>
      </c>
      <c r="RYQ54" s="762">
        <f t="shared" si="6414"/>
        <v>5.21681198667519E+99</v>
      </c>
      <c r="RYS54" s="762">
        <f t="shared" si="6415"/>
        <v>5.399400406208821E+99</v>
      </c>
      <c r="RYU54" s="762">
        <f t="shared" si="6416"/>
        <v>5.588379420426129E+99</v>
      </c>
      <c r="RYW54" s="762">
        <f t="shared" si="6417"/>
        <v>5.7839727001410432E+99</v>
      </c>
      <c r="RYY54" s="762">
        <f t="shared" si="6418"/>
        <v>5.9864117446459794E+99</v>
      </c>
      <c r="RZA54" s="762">
        <f t="shared" si="6419"/>
        <v>6.195936155708588E+99</v>
      </c>
      <c r="RZC54" s="762">
        <f t="shared" si="6420"/>
        <v>6.4127939211583878E+99</v>
      </c>
      <c r="RZE54" s="762">
        <f t="shared" si="6421"/>
        <v>6.6372417083989313E+99</v>
      </c>
      <c r="RZG54" s="762">
        <f t="shared" si="6422"/>
        <v>6.8695451681928933E+99</v>
      </c>
      <c r="RZI54" s="762">
        <f t="shared" si="6423"/>
        <v>7.1099792490796443E+99</v>
      </c>
      <c r="RZK54" s="762">
        <f t="shared" si="6424"/>
        <v>7.358828522797431E+99</v>
      </c>
      <c r="RZM54" s="762">
        <f t="shared" si="6425"/>
        <v>7.6163875210953401E+99</v>
      </c>
      <c r="RZO54" s="762">
        <f t="shared" si="6426"/>
        <v>7.8829610843336767E+99</v>
      </c>
      <c r="RZQ54" s="762">
        <f t="shared" si="6427"/>
        <v>8.1588647222853548E+99</v>
      </c>
      <c r="RZS54" s="762">
        <f t="shared" si="6428"/>
        <v>8.4444249875653416E+99</v>
      </c>
      <c r="RZU54" s="762">
        <f t="shared" si="6429"/>
        <v>8.7399798621301275E+99</v>
      </c>
      <c r="RZW54" s="762">
        <f t="shared" si="6430"/>
        <v>9.0458791573046813E+99</v>
      </c>
      <c r="RZY54" s="762">
        <f t="shared" si="6431"/>
        <v>9.3624849278103446E+99</v>
      </c>
      <c r="SAA54" s="762">
        <f t="shared" si="6432"/>
        <v>9.6901719002837055E+99</v>
      </c>
      <c r="SAC54" s="762">
        <f t="shared" si="6433"/>
        <v>1.0029327916793635E+100</v>
      </c>
      <c r="SAE54" s="762">
        <f t="shared" si="6434"/>
        <v>1.0380354393881411E+100</v>
      </c>
      <c r="SAG54" s="762">
        <f t="shared" si="6435"/>
        <v>1.074366679766726E+100</v>
      </c>
      <c r="SAI54" s="762">
        <f t="shared" si="6436"/>
        <v>1.1119695135585614E+100</v>
      </c>
      <c r="SAK54" s="762">
        <f t="shared" si="6437"/>
        <v>1.1508884465331109E+100</v>
      </c>
      <c r="SAM54" s="762">
        <f t="shared" si="6438"/>
        <v>1.1911695421617697E+100</v>
      </c>
      <c r="SAO54" s="762">
        <f t="shared" si="6439"/>
        <v>1.2328604761374316E+100</v>
      </c>
      <c r="SAQ54" s="762">
        <f t="shared" si="6440"/>
        <v>1.2760105928022417E+100</v>
      </c>
      <c r="SAS54" s="762">
        <f t="shared" si="6441"/>
        <v>1.3206709635503201E+100</v>
      </c>
      <c r="SAU54" s="762">
        <f t="shared" si="6442"/>
        <v>1.3668944472745812E+100</v>
      </c>
      <c r="SAW54" s="762">
        <f t="shared" si="6443"/>
        <v>1.4147357529291915E+100</v>
      </c>
      <c r="SAY54" s="762">
        <f t="shared" si="6444"/>
        <v>1.464251504281713E+100</v>
      </c>
      <c r="SBA54" s="762">
        <f t="shared" si="6445"/>
        <v>1.5155003069315728E+100</v>
      </c>
      <c r="SBC54" s="762">
        <f t="shared" si="6446"/>
        <v>1.5685428176741777E+100</v>
      </c>
      <c r="SBE54" s="762">
        <f t="shared" si="6447"/>
        <v>1.6234418162927737E+100</v>
      </c>
      <c r="SBG54" s="762">
        <f t="shared" si="6448"/>
        <v>1.6802622798630206E+100</v>
      </c>
      <c r="SBI54" s="762">
        <f t="shared" si="6449"/>
        <v>1.7390714596582261E+100</v>
      </c>
      <c r="SBK54" s="762">
        <f t="shared" si="6450"/>
        <v>1.799938960746264E+100</v>
      </c>
      <c r="SBM54" s="762">
        <f t="shared" si="6451"/>
        <v>1.8629368243723833E+100</v>
      </c>
      <c r="SBO54" s="762">
        <f t="shared" si="6452"/>
        <v>1.9281396132254164E+100</v>
      </c>
      <c r="SBQ54" s="762">
        <f t="shared" si="6453"/>
        <v>1.9956244996883057E+100</v>
      </c>
      <c r="SBS54" s="762">
        <f t="shared" si="6454"/>
        <v>2.0654713571773962E+100</v>
      </c>
      <c r="SBU54" s="762">
        <f t="shared" si="6455"/>
        <v>2.137762854678605E+100</v>
      </c>
      <c r="SBW54" s="762">
        <f t="shared" si="6456"/>
        <v>2.2125845545923559E+100</v>
      </c>
      <c r="SBY54" s="762">
        <f t="shared" si="6457"/>
        <v>2.2900250140030882E+100</v>
      </c>
      <c r="SCA54" s="762">
        <f t="shared" si="6458"/>
        <v>2.3701758894931961E+100</v>
      </c>
      <c r="SCC54" s="762">
        <f t="shared" si="6459"/>
        <v>2.4531320456254577E+100</v>
      </c>
      <c r="SCE54" s="762">
        <f t="shared" si="6460"/>
        <v>2.5389916672223485E+100</v>
      </c>
      <c r="SCG54" s="762">
        <f t="shared" si="6461"/>
        <v>2.6278563755751305E+100</v>
      </c>
      <c r="SCI54" s="762">
        <f t="shared" si="6462"/>
        <v>2.7198313487202597E+100</v>
      </c>
      <c r="SCK54" s="762">
        <f t="shared" si="6463"/>
        <v>2.8150254459254685E+100</v>
      </c>
      <c r="SCM54" s="762">
        <f t="shared" si="6464"/>
        <v>2.9135513365328599E+100</v>
      </c>
      <c r="SCO54" s="762">
        <f t="shared" si="6465"/>
        <v>3.0155256333115097E+100</v>
      </c>
      <c r="SCQ54" s="762">
        <f t="shared" si="6466"/>
        <v>3.1210690304774122E+100</v>
      </c>
      <c r="SCS54" s="762">
        <f t="shared" si="6467"/>
        <v>3.2303064465441214E+100</v>
      </c>
      <c r="SCU54" s="762">
        <f t="shared" si="6468"/>
        <v>3.3433671721731655E+100</v>
      </c>
      <c r="SCW54" s="762">
        <f t="shared" si="6469"/>
        <v>3.4603850231992262E+100</v>
      </c>
      <c r="SCY54" s="762">
        <f t="shared" si="6470"/>
        <v>3.5814984990111991E+100</v>
      </c>
      <c r="SDA54" s="762">
        <f t="shared" si="6471"/>
        <v>3.7068509464765906E+100</v>
      </c>
      <c r="SDC54" s="762">
        <f t="shared" si="6472"/>
        <v>3.836590729603271E+100</v>
      </c>
      <c r="SDE54" s="762">
        <f t="shared" si="6473"/>
        <v>3.9708714051393855E+100</v>
      </c>
      <c r="SDG54" s="762">
        <f t="shared" si="6474"/>
        <v>4.1098519043192635E+100</v>
      </c>
      <c r="SDI54" s="762">
        <f t="shared" si="6475"/>
        <v>4.2536967209704375E+100</v>
      </c>
      <c r="SDK54" s="762">
        <f t="shared" si="6476"/>
        <v>4.4025761062044027E+100</v>
      </c>
      <c r="SDM54" s="762">
        <f t="shared" si="6477"/>
        <v>4.5566662699215561E+100</v>
      </c>
      <c r="SDO54" s="762">
        <f t="shared" si="6478"/>
        <v>4.7161495893688104E+100</v>
      </c>
      <c r="SDQ54" s="762">
        <f t="shared" si="6479"/>
        <v>4.8812148249967187E+100</v>
      </c>
      <c r="SDS54" s="762">
        <f t="shared" si="6480"/>
        <v>5.0520573438716035E+100</v>
      </c>
      <c r="SDU54" s="762">
        <f t="shared" si="6481"/>
        <v>5.2288793509071094E+100</v>
      </c>
      <c r="SDW54" s="762">
        <f t="shared" si="6482"/>
        <v>5.411890128188858E+100</v>
      </c>
      <c r="SDY54" s="762">
        <f t="shared" si="6483"/>
        <v>5.6013062826754676E+100</v>
      </c>
      <c r="SEA54" s="762">
        <f t="shared" si="6484"/>
        <v>5.7973520025691088E+100</v>
      </c>
      <c r="SEC54" s="762">
        <f t="shared" si="6485"/>
        <v>6.0002593226590268E+100</v>
      </c>
      <c r="SEE54" s="762">
        <f t="shared" si="6486"/>
        <v>6.2102683989520924E+100</v>
      </c>
      <c r="SEG54" s="762">
        <f t="shared" si="6487"/>
        <v>6.4276277929154149E+100</v>
      </c>
      <c r="SEI54" s="762">
        <f t="shared" si="6488"/>
        <v>6.6525947656674536E+100</v>
      </c>
      <c r="SEK54" s="762">
        <f t="shared" si="6489"/>
        <v>6.8854355824658142E+100</v>
      </c>
      <c r="SEM54" s="762">
        <f t="shared" si="6490"/>
        <v>7.1264258278521166E+100</v>
      </c>
      <c r="SEO54" s="762">
        <f t="shared" si="6491"/>
        <v>7.3758507318269399E+100</v>
      </c>
      <c r="SEQ54" s="762">
        <f t="shared" si="6492"/>
        <v>7.6340055074408829E+100</v>
      </c>
      <c r="SES54" s="762">
        <f t="shared" si="6493"/>
        <v>7.9011957002013127E+100</v>
      </c>
      <c r="SEU54" s="762">
        <f t="shared" si="6494"/>
        <v>8.1777375497083587E+100</v>
      </c>
      <c r="SEW54" s="762">
        <f t="shared" si="6495"/>
        <v>8.4639583639481506E+100</v>
      </c>
      <c r="SEY54" s="762">
        <f t="shared" si="6496"/>
        <v>8.7601969066863346E+100</v>
      </c>
      <c r="SFA54" s="762">
        <f t="shared" si="6497"/>
        <v>9.066803798420356E+100</v>
      </c>
      <c r="SFC54" s="762">
        <f t="shared" si="6498"/>
        <v>9.3841419313650683E+100</v>
      </c>
      <c r="SFE54" s="762">
        <f t="shared" si="6499"/>
        <v>9.7125868989628441E+100</v>
      </c>
      <c r="SFG54" s="762">
        <f t="shared" si="6500"/>
        <v>1.0052527440426543E+101</v>
      </c>
      <c r="SFI54" s="762">
        <f t="shared" si="6501"/>
        <v>1.0404365900841471E+101</v>
      </c>
      <c r="SFK54" s="762">
        <f t="shared" si="6502"/>
        <v>1.0768518707370922E+101</v>
      </c>
      <c r="SFM54" s="762">
        <f t="shared" si="6503"/>
        <v>1.1145416862128904E+101</v>
      </c>
      <c r="SFO54" s="762">
        <f t="shared" si="6504"/>
        <v>1.1535506452303414E+101</v>
      </c>
      <c r="SFQ54" s="762">
        <f t="shared" si="6505"/>
        <v>1.1939249178134033E+101</v>
      </c>
      <c r="SFS54" s="762">
        <f t="shared" si="6506"/>
        <v>1.2357122899368724E+101</v>
      </c>
      <c r="SFU54" s="762">
        <f t="shared" si="6507"/>
        <v>1.2789622200846628E+101</v>
      </c>
      <c r="SFW54" s="762">
        <f t="shared" si="6508"/>
        <v>1.323725897787626E+101</v>
      </c>
      <c r="SFY54" s="762">
        <f t="shared" si="6509"/>
        <v>1.3700563042101928E+101</v>
      </c>
      <c r="SGA54" s="762">
        <f t="shared" si="6510"/>
        <v>1.4180082748575496E+101</v>
      </c>
      <c r="SGC54" s="762">
        <f t="shared" si="6511"/>
        <v>1.4676385644775638E+101</v>
      </c>
      <c r="SGE54" s="762">
        <f t="shared" si="6512"/>
        <v>1.5190059142342784E+101</v>
      </c>
      <c r="SGG54" s="762">
        <f t="shared" si="6513"/>
        <v>1.5721711212324779E+101</v>
      </c>
      <c r="SGI54" s="762">
        <f t="shared" si="6514"/>
        <v>1.6271971104756146E+101</v>
      </c>
      <c r="SGK54" s="762">
        <f t="shared" si="6515"/>
        <v>1.6841490093422609E+101</v>
      </c>
      <c r="SGM54" s="762">
        <f t="shared" si="6516"/>
        <v>1.7430942246692399E+101</v>
      </c>
      <c r="SGO54" s="762">
        <f t="shared" si="6517"/>
        <v>1.8041025225326631E+101</v>
      </c>
      <c r="SGQ54" s="762">
        <f t="shared" si="6518"/>
        <v>1.8672461108213063E+101</v>
      </c>
      <c r="SGS54" s="762">
        <f t="shared" si="6519"/>
        <v>1.9325997247000517E+101</v>
      </c>
      <c r="SGU54" s="762">
        <f t="shared" si="6520"/>
        <v>2.0002407150645534E+101</v>
      </c>
      <c r="SGW54" s="762">
        <f t="shared" si="6521"/>
        <v>2.0702491400918126E+101</v>
      </c>
      <c r="SGY54" s="762">
        <f t="shared" si="6522"/>
        <v>2.1427078599950258E+101</v>
      </c>
      <c r="SHA54" s="762">
        <f t="shared" si="6523"/>
        <v>2.2177026350948514E+101</v>
      </c>
      <c r="SHC54" s="762">
        <f t="shared" si="6524"/>
        <v>2.2953222273231711E+101</v>
      </c>
      <c r="SHE54" s="762">
        <f t="shared" si="6525"/>
        <v>2.3756585052794819E+101</v>
      </c>
      <c r="SHG54" s="762">
        <f t="shared" si="6526"/>
        <v>2.4588065529642637E+101</v>
      </c>
      <c r="SHI54" s="762">
        <f t="shared" si="6527"/>
        <v>2.5448647823180125E+101</v>
      </c>
      <c r="SHK54" s="762">
        <f t="shared" si="6528"/>
        <v>2.6339350496991427E+101</v>
      </c>
      <c r="SHM54" s="762">
        <f t="shared" si="6529"/>
        <v>2.7261227764386126E+101</v>
      </c>
      <c r="SHO54" s="762">
        <f t="shared" si="6530"/>
        <v>2.821537073613964E+101</v>
      </c>
      <c r="SHQ54" s="762">
        <f t="shared" si="6531"/>
        <v>2.9202908711904522E+101</v>
      </c>
      <c r="SHS54" s="762">
        <f t="shared" si="6532"/>
        <v>3.022501051682118E+101</v>
      </c>
      <c r="SHU54" s="762">
        <f t="shared" si="6533"/>
        <v>3.128288588490992E+101</v>
      </c>
      <c r="SHW54" s="762">
        <f t="shared" si="6534"/>
        <v>3.2377786890881767E+101</v>
      </c>
      <c r="SHY54" s="762">
        <f t="shared" si="6535"/>
        <v>3.3511009432062626E+101</v>
      </c>
      <c r="SIA54" s="762">
        <f t="shared" si="6536"/>
        <v>3.4683894762184813E+101</v>
      </c>
      <c r="SIC54" s="762">
        <f t="shared" si="6537"/>
        <v>3.589783107886128E+101</v>
      </c>
      <c r="SIE54" s="762">
        <f t="shared" si="6538"/>
        <v>3.7154255166621422E+101</v>
      </c>
      <c r="SIG54" s="762">
        <f t="shared" si="6539"/>
        <v>3.8454654097453169E+101</v>
      </c>
      <c r="SII54" s="762">
        <f t="shared" si="6540"/>
        <v>3.9800566990864027E+101</v>
      </c>
      <c r="SIK54" s="762">
        <f t="shared" si="6541"/>
        <v>4.1193586835544264E+101</v>
      </c>
      <c r="SIM54" s="762">
        <f t="shared" si="6542"/>
        <v>4.2635362374788311E+101</v>
      </c>
      <c r="SIO54" s="762">
        <f t="shared" si="6543"/>
        <v>4.4127600057905896E+101</v>
      </c>
      <c r="SIQ54" s="762">
        <f t="shared" si="6544"/>
        <v>4.56720660599326E+101</v>
      </c>
      <c r="SIS54" s="762">
        <f t="shared" si="6545"/>
        <v>4.7270588372030235E+101</v>
      </c>
      <c r="SIU54" s="762">
        <f t="shared" si="6546"/>
        <v>4.8925058965051286E+101</v>
      </c>
      <c r="SIW54" s="762">
        <f t="shared" si="6547"/>
        <v>5.0637436028828077E+101</v>
      </c>
      <c r="SIY54" s="762">
        <f t="shared" si="6548"/>
        <v>5.2409746289837056E+101</v>
      </c>
      <c r="SJA54" s="762">
        <f t="shared" si="6549"/>
        <v>5.4244087409981347E+101</v>
      </c>
      <c r="SJC54" s="762">
        <f t="shared" si="6550"/>
        <v>5.6142630469330692E+101</v>
      </c>
      <c r="SJE54" s="762">
        <f t="shared" si="6551"/>
        <v>5.8107622535757262E+101</v>
      </c>
      <c r="SJG54" s="762">
        <f t="shared" si="6552"/>
        <v>6.0141389324508766E+101</v>
      </c>
      <c r="SJI54" s="762">
        <f t="shared" si="6553"/>
        <v>6.2246337950866564E+101</v>
      </c>
      <c r="SJK54" s="762">
        <f t="shared" si="6554"/>
        <v>6.4424959779146887E+101</v>
      </c>
      <c r="SJM54" s="762">
        <f t="shared" si="6555"/>
        <v>6.6679833371417024E+101</v>
      </c>
      <c r="SJO54" s="762">
        <f t="shared" si="6556"/>
        <v>6.9013627539416617E+101</v>
      </c>
      <c r="SJQ54" s="762">
        <f t="shared" si="6557"/>
        <v>7.1429104503296196E+101</v>
      </c>
      <c r="SJS54" s="762">
        <f t="shared" si="6558"/>
        <v>7.3929123160911561E+101</v>
      </c>
      <c r="SJU54" s="762">
        <f t="shared" si="6559"/>
        <v>7.6516642471543459E+101</v>
      </c>
      <c r="SJW54" s="762">
        <f t="shared" si="6560"/>
        <v>7.9194724958047473E+101</v>
      </c>
      <c r="SJY54" s="762">
        <f t="shared" si="6561"/>
        <v>8.1966540331579124E+101</v>
      </c>
      <c r="SKA54" s="762">
        <f t="shared" si="6562"/>
        <v>8.4835369243184381E+101</v>
      </c>
      <c r="SKC54" s="762">
        <f t="shared" si="6563"/>
        <v>8.7804607166695829E+101</v>
      </c>
      <c r="SKE54" s="762">
        <f t="shared" si="6564"/>
        <v>9.087776841753018E+101</v>
      </c>
      <c r="SKG54" s="762">
        <f t="shared" si="6565"/>
        <v>9.4058490312143733E+101</v>
      </c>
      <c r="SKI54" s="762">
        <f t="shared" si="6566"/>
        <v>9.7350537473068761E+101</v>
      </c>
      <c r="SKK54" s="762">
        <f t="shared" si="6567"/>
        <v>1.0075780628462616E+102</v>
      </c>
      <c r="SKM54" s="762">
        <f t="shared" si="6568"/>
        <v>1.0428432950458806E+102</v>
      </c>
      <c r="SKO54" s="762">
        <f t="shared" si="6569"/>
        <v>1.0793428103724864E+102</v>
      </c>
      <c r="SKQ54" s="762">
        <f t="shared" si="6570"/>
        <v>1.1171198087355233E+102</v>
      </c>
      <c r="SKS54" s="762">
        <f t="shared" si="6571"/>
        <v>1.1562190020412665E+102</v>
      </c>
      <c r="SKU54" s="762">
        <f t="shared" si="6572"/>
        <v>1.1966866671127107E+102</v>
      </c>
      <c r="SKW54" s="762">
        <f t="shared" si="6573"/>
        <v>1.2385707004616555E+102</v>
      </c>
      <c r="SKY54" s="762">
        <f t="shared" si="6574"/>
        <v>1.2819206749778133E+102</v>
      </c>
      <c r="SLA54" s="762">
        <f t="shared" si="6575"/>
        <v>1.3267878986020366E+102</v>
      </c>
      <c r="SLC54" s="762">
        <f t="shared" si="6576"/>
        <v>1.3732254750531078E+102</v>
      </c>
      <c r="SLE54" s="762">
        <f t="shared" si="6577"/>
        <v>1.4212883666799664E+102</v>
      </c>
      <c r="SLG54" s="762">
        <f t="shared" si="6578"/>
        <v>1.4710334595137652E+102</v>
      </c>
      <c r="SLI54" s="762">
        <f t="shared" si="6579"/>
        <v>1.5225196305967469E+102</v>
      </c>
      <c r="SLK54" s="762">
        <f t="shared" si="6580"/>
        <v>1.575807817667633E+102</v>
      </c>
      <c r="SLM54" s="762">
        <f t="shared" si="6581"/>
        <v>1.6309610912860001E+102</v>
      </c>
      <c r="SLO54" s="762">
        <f t="shared" si="6582"/>
        <v>1.6880447294810099E+102</v>
      </c>
      <c r="SLQ54" s="762">
        <f t="shared" si="6583"/>
        <v>1.7471262950128452E+102</v>
      </c>
      <c r="SLS54" s="762">
        <f t="shared" si="6584"/>
        <v>1.8082757153382946E+102</v>
      </c>
      <c r="SLU54" s="762">
        <f t="shared" si="6585"/>
        <v>1.8715653653751348E+102</v>
      </c>
      <c r="SLW54" s="762">
        <f t="shared" si="6586"/>
        <v>1.9370701531632643E+102</v>
      </c>
      <c r="SLY54" s="762">
        <f t="shared" si="6587"/>
        <v>2.0048676085239785E+102</v>
      </c>
      <c r="SMA54" s="762">
        <f t="shared" si="6588"/>
        <v>2.0750379748223177E+102</v>
      </c>
      <c r="SMC54" s="762">
        <f t="shared" si="6589"/>
        <v>2.1476643039410987E+102</v>
      </c>
      <c r="SME54" s="762">
        <f t="shared" si="6590"/>
        <v>2.222832554579037E+102</v>
      </c>
      <c r="SMG54" s="762">
        <f t="shared" si="6591"/>
        <v>2.3006316939893031E+102</v>
      </c>
      <c r="SMI54" s="762">
        <f t="shared" si="6592"/>
        <v>2.3811538032789283E+102</v>
      </c>
      <c r="SMK54" s="762">
        <f t="shared" si="6593"/>
        <v>2.4644941863936907E+102</v>
      </c>
      <c r="SMM54" s="762">
        <f t="shared" si="6594"/>
        <v>2.5507514829174695E+102</v>
      </c>
      <c r="SMO54" s="762">
        <f t="shared" si="6595"/>
        <v>2.6400277848195807E+102</v>
      </c>
      <c r="SMQ54" s="762">
        <f t="shared" si="6596"/>
        <v>2.7324287572882656E+102</v>
      </c>
      <c r="SMS54" s="762">
        <f t="shared" si="6597"/>
        <v>2.8280637637933549E+102</v>
      </c>
      <c r="SMU54" s="762">
        <f t="shared" si="6598"/>
        <v>2.927045995526122E+102</v>
      </c>
      <c r="SMW54" s="762">
        <f t="shared" si="6599"/>
        <v>3.0294926053695359E+102</v>
      </c>
      <c r="SMY54" s="762">
        <f t="shared" si="6600"/>
        <v>3.1355248465574696E+102</v>
      </c>
      <c r="SNA54" s="762">
        <f t="shared" si="6601"/>
        <v>3.2452682161869807E+102</v>
      </c>
      <c r="SNC54" s="762">
        <f t="shared" si="6602"/>
        <v>3.3588526037535248E+102</v>
      </c>
      <c r="SNE54" s="762">
        <f t="shared" si="6603"/>
        <v>3.476412444884898E+102</v>
      </c>
      <c r="SNG54" s="762">
        <f t="shared" si="6604"/>
        <v>3.5980868804558692E+102</v>
      </c>
      <c r="SNI54" s="762">
        <f t="shared" si="6605"/>
        <v>3.7240199212718244E+102</v>
      </c>
      <c r="SNK54" s="762">
        <f t="shared" si="6606"/>
        <v>3.8543606185163379E+102</v>
      </c>
      <c r="SNM54" s="762">
        <f t="shared" si="6607"/>
        <v>3.9892632401644095E+102</v>
      </c>
      <c r="SNO54" s="762">
        <f t="shared" si="6608"/>
        <v>4.1288874535701634E+102</v>
      </c>
      <c r="SNQ54" s="762">
        <f t="shared" si="6609"/>
        <v>4.2733985144451187E+102</v>
      </c>
      <c r="SNS54" s="762">
        <f t="shared" si="6610"/>
        <v>4.4229674624506974E+102</v>
      </c>
      <c r="SNU54" s="762">
        <f t="shared" si="6611"/>
        <v>4.5777713236364718E+102</v>
      </c>
      <c r="SNW54" s="762">
        <f t="shared" si="6612"/>
        <v>4.7379933199637479E+102</v>
      </c>
      <c r="SNY54" s="762">
        <f t="shared" si="6613"/>
        <v>4.9038230861624783E+102</v>
      </c>
      <c r="SOA54" s="762">
        <f t="shared" si="6614"/>
        <v>5.0754568941781645E+102</v>
      </c>
      <c r="SOC54" s="762">
        <f t="shared" si="6615"/>
        <v>5.2530978854743995E+102</v>
      </c>
      <c r="SOE54" s="762">
        <f t="shared" si="6616"/>
        <v>5.4369563114660032E+102</v>
      </c>
      <c r="SOG54" s="762">
        <f t="shared" si="6617"/>
        <v>5.6272497823673133E+102</v>
      </c>
      <c r="SOI54" s="762">
        <f t="shared" si="6618"/>
        <v>5.8242035247501687E+102</v>
      </c>
      <c r="SOK54" s="762">
        <f t="shared" si="6619"/>
        <v>6.0280506481164246E+102</v>
      </c>
      <c r="SOM54" s="762">
        <f t="shared" si="6620"/>
        <v>6.2390324208004995E+102</v>
      </c>
      <c r="SOO54" s="762">
        <f t="shared" si="6621"/>
        <v>6.4573985555285162E+102</v>
      </c>
      <c r="SOQ54" s="762">
        <f t="shared" si="6622"/>
        <v>6.6834075049720141E+102</v>
      </c>
      <c r="SOS54" s="762">
        <f t="shared" si="6623"/>
        <v>6.9173267676460339E+102</v>
      </c>
      <c r="SOU54" s="762">
        <f t="shared" si="6624"/>
        <v>7.1594332045136449E+102</v>
      </c>
      <c r="SOW54" s="762">
        <f t="shared" si="6625"/>
        <v>7.4100133666716217E+102</v>
      </c>
      <c r="SOY54" s="762">
        <f t="shared" si="6626"/>
        <v>7.669363834505128E+102</v>
      </c>
      <c r="SPA54" s="762">
        <f t="shared" si="6627"/>
        <v>7.9377915687128074E+102</v>
      </c>
      <c r="SPC54" s="762">
        <f t="shared" si="6628"/>
        <v>8.2156142736177546E+102</v>
      </c>
      <c r="SPE54" s="762">
        <f t="shared" si="6629"/>
        <v>8.5031607731943755E+102</v>
      </c>
      <c r="SPG54" s="762">
        <f t="shared" si="6630"/>
        <v>8.8007714002561775E+102</v>
      </c>
      <c r="SPI54" s="762">
        <f t="shared" si="6631"/>
        <v>9.1087983992651428E+102</v>
      </c>
      <c r="SPK54" s="762">
        <f t="shared" si="6632"/>
        <v>9.4276063432394226E+102</v>
      </c>
      <c r="SPM54" s="762">
        <f t="shared" si="6633"/>
        <v>9.7575725652528007E+102</v>
      </c>
      <c r="SPO54" s="762">
        <f t="shared" si="6634"/>
        <v>1.0099087605036648E+103</v>
      </c>
      <c r="SPQ54" s="762">
        <f t="shared" si="6635"/>
        <v>1.0452555671212931E+103</v>
      </c>
      <c r="SPS54" s="762">
        <f t="shared" si="6636"/>
        <v>1.0818395119705383E+103</v>
      </c>
      <c r="SPU54" s="762">
        <f t="shared" si="6637"/>
        <v>1.119703894889507E+103</v>
      </c>
      <c r="SPW54" s="762">
        <f t="shared" si="6638"/>
        <v>1.1588935312106396E+103</v>
      </c>
      <c r="SPY54" s="762">
        <f t="shared" si="6639"/>
        <v>1.1994548048030119E+103</v>
      </c>
      <c r="SQA54" s="762">
        <f t="shared" si="6640"/>
        <v>1.2414357229711171E+103</v>
      </c>
      <c r="SQC54" s="762">
        <f t="shared" si="6641"/>
        <v>1.2848859732751062E+103</v>
      </c>
      <c r="SQE54" s="762">
        <f t="shared" si="6642"/>
        <v>1.3298569823397347E+103</v>
      </c>
      <c r="SQG54" s="762">
        <f t="shared" si="6643"/>
        <v>1.3764019767216254E+103</v>
      </c>
      <c r="SQI54" s="762">
        <f t="shared" si="6644"/>
        <v>1.4245760459068822E+103</v>
      </c>
      <c r="SQK54" s="762">
        <f t="shared" si="6645"/>
        <v>1.474436207513623E+103</v>
      </c>
      <c r="SQM54" s="762">
        <f t="shared" si="6646"/>
        <v>1.5260414747765996E+103</v>
      </c>
      <c r="SQO54" s="762">
        <f t="shared" si="6647"/>
        <v>1.5794529263937805E+103</v>
      </c>
      <c r="SQQ54" s="762">
        <f t="shared" si="6648"/>
        <v>1.6347337788175626E+103</v>
      </c>
      <c r="SQS54" s="762">
        <f t="shared" si="6649"/>
        <v>1.6919494610761771E+103</v>
      </c>
      <c r="SQU54" s="762">
        <f t="shared" si="6650"/>
        <v>1.7511676922138433E+103</v>
      </c>
      <c r="SQW54" s="762">
        <f t="shared" si="6651"/>
        <v>1.8124585614413275E+103</v>
      </c>
      <c r="SQY54" s="762">
        <f t="shared" si="6652"/>
        <v>1.875894611091774E+103</v>
      </c>
      <c r="SRA54" s="762">
        <f t="shared" si="6653"/>
        <v>1.9415509224799859E+103</v>
      </c>
      <c r="SRC54" s="762">
        <f t="shared" si="6654"/>
        <v>2.0095052047667851E+103</v>
      </c>
      <c r="SRE54" s="762">
        <f t="shared" si="6655"/>
        <v>2.0798378869336226E+103</v>
      </c>
      <c r="SRG54" s="762">
        <f t="shared" si="6656"/>
        <v>2.1526322129762991E+103</v>
      </c>
      <c r="SRI54" s="762">
        <f t="shared" si="6657"/>
        <v>2.2279743404304695E+103</v>
      </c>
      <c r="SRK54" s="762">
        <f t="shared" si="6658"/>
        <v>2.3059534423455358E+103</v>
      </c>
      <c r="SRM54" s="762">
        <f t="shared" si="6659"/>
        <v>2.3866618128276292E+103</v>
      </c>
      <c r="SRO54" s="762">
        <f t="shared" si="6660"/>
        <v>2.4701949762765962E+103</v>
      </c>
      <c r="SRQ54" s="762">
        <f t="shared" si="6661"/>
        <v>2.5566518004462767E+103</v>
      </c>
      <c r="SRS54" s="762">
        <f t="shared" si="6662"/>
        <v>2.6461346134618961E+103</v>
      </c>
      <c r="SRU54" s="762">
        <f t="shared" si="6663"/>
        <v>2.7387493249330625E+103</v>
      </c>
      <c r="SRW54" s="762">
        <f t="shared" si="6664"/>
        <v>2.8346055513057193E+103</v>
      </c>
      <c r="SRY54" s="762">
        <f t="shared" si="6665"/>
        <v>2.9338167456014194E+103</v>
      </c>
      <c r="SSA54" s="762">
        <f t="shared" si="6666"/>
        <v>3.0365003316974689E+103</v>
      </c>
      <c r="SSC54" s="762">
        <f t="shared" si="6667"/>
        <v>3.14277784330688E+103</v>
      </c>
      <c r="SSE54" s="762">
        <f t="shared" si="6668"/>
        <v>3.2527750678226207E+103</v>
      </c>
      <c r="SSG54" s="762">
        <f t="shared" si="6669"/>
        <v>3.3666221951964122E+103</v>
      </c>
      <c r="SSI54" s="762">
        <f t="shared" si="6670"/>
        <v>3.4844539720282863E+103</v>
      </c>
      <c r="SSK54" s="762">
        <f t="shared" si="6671"/>
        <v>3.6064098610492757E+103</v>
      </c>
      <c r="SSM54" s="762">
        <f t="shared" si="6672"/>
        <v>3.7326342061860003E+103</v>
      </c>
      <c r="SSO54" s="762">
        <f t="shared" si="6673"/>
        <v>3.8632764034025097E+103</v>
      </c>
      <c r="SSQ54" s="762">
        <f t="shared" si="6674"/>
        <v>3.9984910775215974E+103</v>
      </c>
      <c r="SSS54" s="762">
        <f t="shared" si="6675"/>
        <v>4.138438265234853E+103</v>
      </c>
      <c r="SSU54" s="762">
        <f t="shared" si="6676"/>
        <v>4.2832836045180727E+103</v>
      </c>
      <c r="SSW54" s="762">
        <f t="shared" si="6677"/>
        <v>4.4331985306762046E+103</v>
      </c>
      <c r="SSY54" s="762">
        <f t="shared" si="6678"/>
        <v>4.5883604792498718E+103</v>
      </c>
      <c r="STA54" s="762">
        <f t="shared" si="6679"/>
        <v>4.748953096023617E+103</v>
      </c>
      <c r="STC54" s="762">
        <f t="shared" si="6680"/>
        <v>4.9151664543844431E+103</v>
      </c>
      <c r="STE54" s="762">
        <f t="shared" si="6681"/>
        <v>5.0871972802878981E+103</v>
      </c>
      <c r="STG54" s="762">
        <f t="shared" si="6682"/>
        <v>5.2652491850979741E+103</v>
      </c>
      <c r="STI54" s="762">
        <f t="shared" si="6683"/>
        <v>5.4495329065764027E+103</v>
      </c>
      <c r="STK54" s="762">
        <f t="shared" si="6684"/>
        <v>5.6402665583065765E+103</v>
      </c>
      <c r="STM54" s="762">
        <f t="shared" si="6685"/>
        <v>5.8376758878473065E+103</v>
      </c>
      <c r="STO54" s="762">
        <f t="shared" si="6686"/>
        <v>6.0419945439219618E+103</v>
      </c>
      <c r="STQ54" s="762">
        <f t="shared" si="6687"/>
        <v>6.2534643529592304E+103</v>
      </c>
      <c r="STS54" s="762">
        <f t="shared" si="6688"/>
        <v>6.472335605312803E+103</v>
      </c>
      <c r="STU54" s="762">
        <f t="shared" si="6689"/>
        <v>6.6988673514987505E+103</v>
      </c>
      <c r="STW54" s="762">
        <f t="shared" si="6690"/>
        <v>6.9333277088012062E+103</v>
      </c>
      <c r="STY54" s="762">
        <f t="shared" si="6691"/>
        <v>7.1759941786092483E+103</v>
      </c>
      <c r="SUA54" s="762">
        <f t="shared" si="6692"/>
        <v>7.4271539748605706E+103</v>
      </c>
      <c r="SUC54" s="762">
        <f t="shared" si="6693"/>
        <v>7.6871043639806901E+103</v>
      </c>
      <c r="SUE54" s="762">
        <f t="shared" si="6694"/>
        <v>7.9561530167200142E+103</v>
      </c>
      <c r="SUG54" s="762">
        <f t="shared" si="6695"/>
        <v>8.2346183723052135E+103</v>
      </c>
      <c r="SUI54" s="762">
        <f t="shared" si="6696"/>
        <v>8.5228300153358952E+103</v>
      </c>
      <c r="SUK54" s="762">
        <f t="shared" si="6697"/>
        <v>8.8211290658726501E+103</v>
      </c>
      <c r="SUM54" s="762">
        <f t="shared" si="6698"/>
        <v>9.1298685831781925E+103</v>
      </c>
      <c r="SUO54" s="762">
        <f t="shared" si="6699"/>
        <v>9.4494139835894281E+103</v>
      </c>
      <c r="SUQ54" s="762">
        <f t="shared" si="6700"/>
        <v>9.7801434730150572E+103</v>
      </c>
      <c r="SUS54" s="762">
        <f t="shared" si="6701"/>
        <v>1.0122448494570583E+104</v>
      </c>
      <c r="SUU54" s="762">
        <f t="shared" si="6702"/>
        <v>1.0476734191880552E+104</v>
      </c>
      <c r="SUW54" s="762">
        <f t="shared" si="6703"/>
        <v>1.084341988859637E+104</v>
      </c>
      <c r="SUY54" s="762">
        <f t="shared" si="6704"/>
        <v>1.1222939584697242E+104</v>
      </c>
      <c r="SVA54" s="762">
        <f t="shared" si="6705"/>
        <v>1.1615742470161645E+104</v>
      </c>
      <c r="SVC54" s="762">
        <f t="shared" si="6706"/>
        <v>1.2022293456617303E+104</v>
      </c>
      <c r="SVE54" s="762">
        <f t="shared" si="6707"/>
        <v>1.2443073727598907E+104</v>
      </c>
      <c r="SVG54" s="762">
        <f t="shared" si="6708"/>
        <v>1.2878581308064867E+104</v>
      </c>
      <c r="SVI54" s="762">
        <f t="shared" si="6709"/>
        <v>1.3329331653847137E+104</v>
      </c>
      <c r="SVK54" s="762">
        <f t="shared" si="6710"/>
        <v>1.3795858261731786E+104</v>
      </c>
      <c r="SVM54" s="762">
        <f t="shared" si="6711"/>
        <v>1.4278713300892398E+104</v>
      </c>
      <c r="SVO54" s="762">
        <f t="shared" si="6712"/>
        <v>1.477846826642363E+104</v>
      </c>
      <c r="SVQ54" s="762">
        <f t="shared" si="6713"/>
        <v>1.5295714655748455E+104</v>
      </c>
      <c r="SVS54" s="762">
        <f t="shared" si="6714"/>
        <v>1.583106466869965E+104</v>
      </c>
      <c r="SVU54" s="762">
        <f t="shared" si="6715"/>
        <v>1.6385151932104138E+104</v>
      </c>
      <c r="SVW54" s="762">
        <f t="shared" si="6716"/>
        <v>1.6958632249727782E+104</v>
      </c>
      <c r="SVY54" s="762">
        <f t="shared" si="6717"/>
        <v>1.7552184378468254E+104</v>
      </c>
      <c r="SWA54" s="762">
        <f t="shared" si="6718"/>
        <v>1.8166510831714642E+104</v>
      </c>
      <c r="SWC54" s="762">
        <f t="shared" si="6719"/>
        <v>1.8802338710824652E+104</v>
      </c>
      <c r="SWE54" s="762">
        <f t="shared" si="6720"/>
        <v>1.9460420565703514E+104</v>
      </c>
      <c r="SWG54" s="762">
        <f t="shared" si="6721"/>
        <v>2.0141535285503134E+104</v>
      </c>
      <c r="SWI54" s="762">
        <f t="shared" si="6722"/>
        <v>2.0846489020495742E+104</v>
      </c>
      <c r="SWK54" s="762">
        <f t="shared" si="6723"/>
        <v>2.1576116136213091E+104</v>
      </c>
      <c r="SWM54" s="762">
        <f t="shared" si="6724"/>
        <v>2.2331280200980548E+104</v>
      </c>
      <c r="SWO54" s="762">
        <f t="shared" si="6725"/>
        <v>2.3112875008014867E+104</v>
      </c>
      <c r="SWQ54" s="762">
        <f t="shared" si="6726"/>
        <v>2.3921825633295387E+104</v>
      </c>
      <c r="SWS54" s="762">
        <f t="shared" si="6727"/>
        <v>2.4759089530460723E+104</v>
      </c>
      <c r="SWU54" s="762">
        <f t="shared" si="6728"/>
        <v>2.5625657664026847E+104</v>
      </c>
      <c r="SWW54" s="762">
        <f t="shared" si="6729"/>
        <v>2.6522555682267783E+104</v>
      </c>
      <c r="SWY54" s="762">
        <f t="shared" si="6730"/>
        <v>2.7450845131147154E+104</v>
      </c>
      <c r="SXA54" s="762">
        <f t="shared" si="6731"/>
        <v>2.8411624710737303E+104</v>
      </c>
      <c r="SXC54" s="762">
        <f t="shared" si="6732"/>
        <v>2.9406031575613106E+104</v>
      </c>
      <c r="SXE54" s="762">
        <f t="shared" si="6733"/>
        <v>3.043524268075956E+104</v>
      </c>
      <c r="SXG54" s="762">
        <f t="shared" si="6734"/>
        <v>3.1500476174586143E+104</v>
      </c>
      <c r="SXI54" s="762">
        <f t="shared" si="6735"/>
        <v>3.2602992840696653E+104</v>
      </c>
      <c r="SXK54" s="762">
        <f t="shared" si="6736"/>
        <v>3.3744097590121035E+104</v>
      </c>
      <c r="SXM54" s="762">
        <f t="shared" si="6737"/>
        <v>3.4925141005775267E+104</v>
      </c>
      <c r="SXO54" s="762">
        <f t="shared" si="6738"/>
        <v>3.6147520940977399E+104</v>
      </c>
      <c r="SXQ54" s="762">
        <f t="shared" si="6739"/>
        <v>3.7412684173911603E+104</v>
      </c>
      <c r="SXS54" s="762">
        <f t="shared" si="6740"/>
        <v>3.8722128119998505E+104</v>
      </c>
      <c r="SXU54" s="762">
        <f t="shared" si="6741"/>
        <v>4.0077402604198448E+104</v>
      </c>
      <c r="SXW54" s="762">
        <f t="shared" si="6742"/>
        <v>4.1480111695345388E+104</v>
      </c>
      <c r="SXY54" s="762">
        <f t="shared" si="6743"/>
        <v>4.2931915604682472E+104</v>
      </c>
      <c r="SYA54" s="762">
        <f t="shared" si="6744"/>
        <v>4.4434532650846356E+104</v>
      </c>
      <c r="SYC54" s="762">
        <f t="shared" si="6745"/>
        <v>4.5989741293625974E+104</v>
      </c>
      <c r="SYE54" s="762">
        <f t="shared" si="6746"/>
        <v>4.7599382238902877E+104</v>
      </c>
      <c r="SYG54" s="762">
        <f t="shared" si="6747"/>
        <v>4.9265360617264474E+104</v>
      </c>
      <c r="SYI54" s="762">
        <f t="shared" si="6748"/>
        <v>5.0989648238868725E+104</v>
      </c>
      <c r="SYK54" s="762">
        <f t="shared" si="6749"/>
        <v>5.2774285927229127E+104</v>
      </c>
      <c r="SYM54" s="762">
        <f t="shared" si="6750"/>
        <v>5.4621385934682141E+104</v>
      </c>
      <c r="SYO54" s="762">
        <f t="shared" si="6751"/>
        <v>5.6533134442396011E+104</v>
      </c>
      <c r="SYQ54" s="762">
        <f t="shared" si="6752"/>
        <v>5.8511794147879867E+104</v>
      </c>
      <c r="SYS54" s="762">
        <f t="shared" si="6753"/>
        <v>6.0559706943055655E+104</v>
      </c>
      <c r="SYU54" s="762">
        <f t="shared" si="6754"/>
        <v>6.2679296686062604E+104</v>
      </c>
      <c r="SYW54" s="762">
        <f t="shared" si="6755"/>
        <v>6.4873072070074793E+104</v>
      </c>
      <c r="SYY54" s="762">
        <f t="shared" si="6756"/>
        <v>6.71436295925274E+104</v>
      </c>
      <c r="SZA54" s="762">
        <f t="shared" si="6757"/>
        <v>6.9493656628265852E+104</v>
      </c>
      <c r="SZC54" s="762">
        <f t="shared" si="6758"/>
        <v>7.1925934610255147E+104</v>
      </c>
      <c r="SZE54" s="762">
        <f t="shared" si="6759"/>
        <v>7.4443342321614069E+104</v>
      </c>
      <c r="SZG54" s="762">
        <f t="shared" si="6760"/>
        <v>7.704885930287056E+104</v>
      </c>
      <c r="SZI54" s="762">
        <f t="shared" si="6761"/>
        <v>7.9745569378471019E+104</v>
      </c>
      <c r="SZK54" s="762">
        <f t="shared" si="6762"/>
        <v>8.2536664306717502E+104</v>
      </c>
      <c r="SZM54" s="762">
        <f t="shared" si="6763"/>
        <v>8.5425447557452611E+104</v>
      </c>
      <c r="SZO54" s="762">
        <f t="shared" si="6764"/>
        <v>8.8415338221963445E+104</v>
      </c>
      <c r="SZQ54" s="762">
        <f t="shared" si="6765"/>
        <v>9.1509875059732162E+104</v>
      </c>
      <c r="SZS54" s="762">
        <f t="shared" si="6766"/>
        <v>9.4712720686822777E+104</v>
      </c>
      <c r="SZU54" s="762">
        <f t="shared" si="6767"/>
        <v>9.8027665910861571E+104</v>
      </c>
      <c r="SZW54" s="762">
        <f t="shared" si="6768"/>
        <v>1.0145863421774172E+105</v>
      </c>
      <c r="SZY54" s="762">
        <f t="shared" si="6769"/>
        <v>1.0500968641536267E+105</v>
      </c>
      <c r="TAA54" s="762">
        <f t="shared" si="6770"/>
        <v>1.0868502543990035E+105</v>
      </c>
      <c r="TAC54" s="762">
        <f t="shared" si="6771"/>
        <v>1.1248900133029686E+105</v>
      </c>
      <c r="TAE54" s="762">
        <f t="shared" si="6772"/>
        <v>1.1642611637685724E+105</v>
      </c>
      <c r="TAG54" s="762">
        <f t="shared" si="6773"/>
        <v>1.2050103045004724E+105</v>
      </c>
      <c r="TAI54" s="762">
        <f t="shared" si="6774"/>
        <v>1.2471856651579888E+105</v>
      </c>
      <c r="TAK54" s="762">
        <f t="shared" si="6775"/>
        <v>1.2908371634385183E+105</v>
      </c>
      <c r="TAM54" s="762">
        <f t="shared" si="6776"/>
        <v>1.3360164641588663E+105</v>
      </c>
      <c r="TAO54" s="762">
        <f t="shared" si="6777"/>
        <v>1.3827770404044266E+105</v>
      </c>
      <c r="TAQ54" s="762">
        <f t="shared" si="6778"/>
        <v>1.4311742368185814E+105</v>
      </c>
      <c r="TAS54" s="762">
        <f t="shared" si="6779"/>
        <v>1.4812653351072316E+105</v>
      </c>
      <c r="TAU54" s="762">
        <f t="shared" si="6780"/>
        <v>1.5331096218359844E+105</v>
      </c>
      <c r="TAW54" s="762">
        <f t="shared" si="6781"/>
        <v>1.5867684586002437E+105</v>
      </c>
      <c r="TAY54" s="762">
        <f t="shared" si="6782"/>
        <v>1.6423053546512522E+105</v>
      </c>
      <c r="TBA54" s="762">
        <f t="shared" si="6783"/>
        <v>1.6997860420640458E+105</v>
      </c>
      <c r="TBC54" s="762">
        <f t="shared" si="6784"/>
        <v>1.7592785535362871E+105</v>
      </c>
      <c r="TBE54" s="762">
        <f t="shared" si="6785"/>
        <v>1.820853302910057E+105</v>
      </c>
      <c r="TBG54" s="762">
        <f t="shared" si="6786"/>
        <v>1.8845831685119089E+105</v>
      </c>
      <c r="TBI54" s="762">
        <f t="shared" si="6787"/>
        <v>1.9505435794098257E+105</v>
      </c>
      <c r="TBK54" s="762">
        <f t="shared" si="6788"/>
        <v>2.0188126046891694E+105</v>
      </c>
      <c r="TBM54" s="762">
        <f t="shared" si="6789"/>
        <v>2.08947104585329E+105</v>
      </c>
      <c r="TBO54" s="762">
        <f t="shared" si="6790"/>
        <v>2.1626025324581551E+105</v>
      </c>
      <c r="TBQ54" s="762">
        <f t="shared" si="6791"/>
        <v>2.2382936210941903E+105</v>
      </c>
      <c r="TBS54" s="762">
        <f t="shared" si="6792"/>
        <v>2.3166338978324869E+105</v>
      </c>
      <c r="TBU54" s="762">
        <f t="shared" si="6793"/>
        <v>2.3977160842566238E+105</v>
      </c>
      <c r="TBW54" s="762">
        <f t="shared" si="6794"/>
        <v>2.4816361472056055E+105</v>
      </c>
      <c r="TBY54" s="762">
        <f t="shared" si="6795"/>
        <v>2.5684934123578015E+105</v>
      </c>
      <c r="TCA54" s="762">
        <f t="shared" si="6796"/>
        <v>2.6583906817903245E+105</v>
      </c>
      <c r="TCC54" s="762">
        <f t="shared" si="6797"/>
        <v>2.7514343556529856E+105</v>
      </c>
      <c r="TCE54" s="762">
        <f t="shared" si="6798"/>
        <v>2.84773455810084E+105</v>
      </c>
      <c r="TCG54" s="762">
        <f t="shared" si="6799"/>
        <v>2.947405267634369E+105</v>
      </c>
      <c r="TCI54" s="762">
        <f t="shared" si="6800"/>
        <v>3.0505644520015715E+105</v>
      </c>
      <c r="TCK54" s="762">
        <f t="shared" si="6801"/>
        <v>3.1573342078216263E+105</v>
      </c>
      <c r="TCM54" s="762">
        <f t="shared" si="6802"/>
        <v>3.2678409050953829E+105</v>
      </c>
      <c r="TCO54" s="762">
        <f t="shared" si="6803"/>
        <v>3.3822153367737208E+105</v>
      </c>
      <c r="TCQ54" s="762">
        <f t="shared" si="6804"/>
        <v>3.5005928735608007E+105</v>
      </c>
      <c r="TCS54" s="762">
        <f t="shared" si="6805"/>
        <v>3.6231136241354284E+105</v>
      </c>
      <c r="TCU54" s="762">
        <f t="shared" si="6806"/>
        <v>3.7499226009801681E+105</v>
      </c>
      <c r="TCW54" s="762">
        <f t="shared" si="6807"/>
        <v>3.8811698920144735E+105</v>
      </c>
      <c r="TCY54" s="762">
        <f t="shared" si="6808"/>
        <v>4.0170108382349798E+105</v>
      </c>
      <c r="TDA54" s="762">
        <f t="shared" si="6809"/>
        <v>4.1576062175732038E+105</v>
      </c>
      <c r="TDC54" s="762">
        <f t="shared" si="6810"/>
        <v>4.3031224351882657E+105</v>
      </c>
      <c r="TDE54" s="762">
        <f t="shared" si="6811"/>
        <v>4.4537317204198547E+105</v>
      </c>
      <c r="TDG54" s="762">
        <f t="shared" si="6812"/>
        <v>4.6096123306345495E+105</v>
      </c>
      <c r="TDI54" s="762">
        <f t="shared" si="6813"/>
        <v>4.7709487622067584E+105</v>
      </c>
      <c r="TDK54" s="762">
        <f t="shared" si="6814"/>
        <v>4.9379319688839947E+105</v>
      </c>
      <c r="TDM54" s="762">
        <f t="shared" si="6815"/>
        <v>5.1107595877949344E+105</v>
      </c>
      <c r="TDO54" s="762">
        <f t="shared" si="6816"/>
        <v>5.2896361733677564E+105</v>
      </c>
      <c r="TDQ54" s="762">
        <f t="shared" si="6817"/>
        <v>5.474773439435627E+105</v>
      </c>
      <c r="TDS54" s="762">
        <f t="shared" si="6818"/>
        <v>5.6663905098158739E+105</v>
      </c>
      <c r="TDU54" s="762">
        <f t="shared" si="6819"/>
        <v>5.8647141776594294E+105</v>
      </c>
      <c r="TDW54" s="762">
        <f t="shared" si="6820"/>
        <v>6.0699791738775086E+105</v>
      </c>
      <c r="TDY54" s="762">
        <f t="shared" si="6821"/>
        <v>6.2824284449632208E+105</v>
      </c>
      <c r="TEA54" s="762">
        <f t="shared" si="6822"/>
        <v>6.5023134405369329E+105</v>
      </c>
      <c r="TEC54" s="762">
        <f t="shared" si="6823"/>
        <v>6.7298944109557256E+105</v>
      </c>
      <c r="TEE54" s="762">
        <f t="shared" si="6824"/>
        <v>6.9654407153391758E+105</v>
      </c>
      <c r="TEG54" s="762">
        <f t="shared" si="6825"/>
        <v>7.2092311403760461E+105</v>
      </c>
      <c r="TEI54" s="762">
        <f t="shared" si="6826"/>
        <v>7.4615542302892072E+105</v>
      </c>
      <c r="TEK54" s="762">
        <f t="shared" si="6827"/>
        <v>7.722708628349329E+105</v>
      </c>
      <c r="TEM54" s="762">
        <f t="shared" si="6828"/>
        <v>7.9930034303415551E+105</v>
      </c>
      <c r="TEO54" s="762">
        <f t="shared" si="6829"/>
        <v>8.2727585504035092E+105</v>
      </c>
      <c r="TEQ54" s="762">
        <f t="shared" si="6830"/>
        <v>8.5623050996676317E+105</v>
      </c>
      <c r="TES54" s="762">
        <f t="shared" si="6831"/>
        <v>8.8619857781559984E+105</v>
      </c>
      <c r="TEU54" s="762">
        <f t="shared" si="6832"/>
        <v>9.1721552803914573E+105</v>
      </c>
      <c r="TEW54" s="762">
        <f t="shared" si="6833"/>
        <v>9.4931807152051582E+105</v>
      </c>
      <c r="TEY54" s="762">
        <f t="shared" si="6834"/>
        <v>9.8254420402373384E+105</v>
      </c>
      <c r="TFA54" s="762">
        <f t="shared" si="6835"/>
        <v>1.0169332511645644E+106</v>
      </c>
      <c r="TFC54" s="762">
        <f t="shared" si="6836"/>
        <v>1.0525259149553241E+106</v>
      </c>
      <c r="TFE54" s="762">
        <f t="shared" si="6837"/>
        <v>1.0893643219787604E+106</v>
      </c>
      <c r="TFG54" s="762">
        <f t="shared" si="6838"/>
        <v>1.1274920732480168E+106</v>
      </c>
      <c r="TFI54" s="762">
        <f t="shared" si="6839"/>
        <v>1.1669542958116972E+106</v>
      </c>
      <c r="TFK54" s="762">
        <f t="shared" si="6840"/>
        <v>1.2077976961651064E+106</v>
      </c>
      <c r="TFM54" s="762">
        <f t="shared" si="6841"/>
        <v>1.2500706155308851E+106</v>
      </c>
      <c r="TFO54" s="762">
        <f t="shared" si="6842"/>
        <v>1.2938230870744661E+106</v>
      </c>
      <c r="TFQ54" s="762">
        <f t="shared" si="6843"/>
        <v>1.3391068951220723E+106</v>
      </c>
      <c r="TFS54" s="762">
        <f t="shared" si="6844"/>
        <v>1.3859756364513447E+106</v>
      </c>
      <c r="TFU54" s="762">
        <f t="shared" si="6845"/>
        <v>1.4344847837271417E+106</v>
      </c>
      <c r="TFW54" s="762">
        <f t="shared" si="6846"/>
        <v>1.4846917511575915E+106</v>
      </c>
      <c r="TFY54" s="762">
        <f t="shared" si="6847"/>
        <v>1.536655962448107E+106</v>
      </c>
      <c r="TGA54" s="762">
        <f t="shared" si="6848"/>
        <v>1.5904389211337907E+106</v>
      </c>
      <c r="TGC54" s="762">
        <f t="shared" si="6849"/>
        <v>1.6461042833734731E+106</v>
      </c>
      <c r="TGE54" s="762">
        <f t="shared" si="6850"/>
        <v>1.7037179332915445E+106</v>
      </c>
      <c r="TGG54" s="762">
        <f t="shared" si="6851"/>
        <v>1.7633480609567484E+106</v>
      </c>
      <c r="TGI54" s="762">
        <f t="shared" si="6852"/>
        <v>1.8250652430902345E+106</v>
      </c>
      <c r="TGK54" s="762">
        <f t="shared" si="6853"/>
        <v>1.8889425265983926E+106</v>
      </c>
      <c r="TGM54" s="762">
        <f t="shared" si="6854"/>
        <v>1.9550555150293363E+106</v>
      </c>
      <c r="TGO54" s="762">
        <f t="shared" si="6855"/>
        <v>2.0234824580553631E+106</v>
      </c>
      <c r="TGQ54" s="762">
        <f t="shared" si="6856"/>
        <v>2.0943043440873004E+106</v>
      </c>
      <c r="TGS54" s="762">
        <f t="shared" si="6857"/>
        <v>2.1676049961303559E+106</v>
      </c>
      <c r="TGU54" s="762">
        <f t="shared" si="6858"/>
        <v>2.2434711709949183E+106</v>
      </c>
      <c r="TGW54" s="762">
        <f t="shared" si="6859"/>
        <v>2.3219926619797403E+106</v>
      </c>
      <c r="TGY54" s="762">
        <f t="shared" si="6860"/>
        <v>2.4032624051490311E+106</v>
      </c>
      <c r="THA54" s="762">
        <f t="shared" si="6861"/>
        <v>2.4873765893292472E+106</v>
      </c>
      <c r="THC54" s="762">
        <f t="shared" si="6862"/>
        <v>2.5744347699557707E+106</v>
      </c>
      <c r="THE54" s="762">
        <f t="shared" si="6863"/>
        <v>2.6645399869042224E+106</v>
      </c>
      <c r="THG54" s="762">
        <f t="shared" si="6864"/>
        <v>2.7577988864458701E+106</v>
      </c>
      <c r="THI54" s="762">
        <f t="shared" si="6865"/>
        <v>2.8543218474714754E+106</v>
      </c>
      <c r="THK54" s="762">
        <f t="shared" si="6866"/>
        <v>2.9542231121329769E+106</v>
      </c>
      <c r="THM54" s="762">
        <f t="shared" si="6867"/>
        <v>3.057620921057631E+106</v>
      </c>
      <c r="THO54" s="762">
        <f t="shared" si="6868"/>
        <v>3.1646376532946478E+106</v>
      </c>
      <c r="THQ54" s="762">
        <f t="shared" si="6869"/>
        <v>3.2753999711599601E+106</v>
      </c>
      <c r="THS54" s="762">
        <f t="shared" si="6870"/>
        <v>3.3900389701505582E+106</v>
      </c>
      <c r="THU54" s="762">
        <f t="shared" si="6871"/>
        <v>3.5086903341058274E+106</v>
      </c>
      <c r="THW54" s="762">
        <f t="shared" si="6872"/>
        <v>3.631494495799531E+106</v>
      </c>
      <c r="THY54" s="762">
        <f t="shared" si="6873"/>
        <v>3.758596803152514E+106</v>
      </c>
      <c r="TIA54" s="762">
        <f t="shared" si="6874"/>
        <v>3.8901476912628519E+106</v>
      </c>
      <c r="TIC54" s="762">
        <f t="shared" si="6875"/>
        <v>4.0263028604570516E+106</v>
      </c>
      <c r="TIE54" s="762">
        <f t="shared" si="6876"/>
        <v>4.167223460573048E+106</v>
      </c>
      <c r="TIG54" s="762">
        <f t="shared" si="6877"/>
        <v>4.3130762816931045E+106</v>
      </c>
      <c r="TII54" s="762">
        <f t="shared" si="6878"/>
        <v>4.4640339515523627E+106</v>
      </c>
      <c r="TIK54" s="762">
        <f t="shared" si="6879"/>
        <v>4.6202751398566948E+106</v>
      </c>
      <c r="TIM54" s="762">
        <f t="shared" si="6880"/>
        <v>4.7819847697516788E+106</v>
      </c>
      <c r="TIO54" s="762">
        <f t="shared" si="6881"/>
        <v>4.949354236692987E+106</v>
      </c>
      <c r="TIQ54" s="762">
        <f t="shared" si="6882"/>
        <v>5.1225816349772415E+106</v>
      </c>
      <c r="TIS54" s="762">
        <f t="shared" si="6883"/>
        <v>5.3018719922014449E+106</v>
      </c>
      <c r="TIU54" s="762">
        <f t="shared" si="6884"/>
        <v>5.4874375119284954E+106</v>
      </c>
      <c r="TIW54" s="762">
        <f t="shared" si="6885"/>
        <v>5.6794978248459921E+106</v>
      </c>
      <c r="TIY54" s="762">
        <f t="shared" si="6886"/>
        <v>5.8782802487156011E+106</v>
      </c>
      <c r="TJA54" s="762">
        <f t="shared" si="6887"/>
        <v>6.0840200574206467E+106</v>
      </c>
      <c r="TJC54" s="762">
        <f t="shared" si="6888"/>
        <v>6.2969607594303686E+106</v>
      </c>
      <c r="TJE54" s="762">
        <f t="shared" si="6889"/>
        <v>6.5173543860104311E+106</v>
      </c>
      <c r="TJG54" s="762">
        <f t="shared" si="6890"/>
        <v>6.745461789520796E+106</v>
      </c>
      <c r="TJI54" s="762">
        <f t="shared" si="6891"/>
        <v>6.9815529521540235E+106</v>
      </c>
      <c r="TJK54" s="762">
        <f t="shared" si="6892"/>
        <v>7.2259073054794135E+106</v>
      </c>
      <c r="TJM54" s="762">
        <f t="shared" si="6893"/>
        <v>7.4788140611711931E+106</v>
      </c>
      <c r="TJO54" s="762">
        <f t="shared" si="6894"/>
        <v>7.7405725533121847E+106</v>
      </c>
      <c r="TJQ54" s="762">
        <f t="shared" si="6895"/>
        <v>8.0114925926781111E+106</v>
      </c>
      <c r="TJS54" s="762">
        <f t="shared" si="6896"/>
        <v>8.291894833421845E+106</v>
      </c>
      <c r="TJU54" s="762">
        <f t="shared" si="6897"/>
        <v>8.582111152591609E+106</v>
      </c>
      <c r="TJW54" s="762">
        <f t="shared" si="6898"/>
        <v>8.8824850429323151E+106</v>
      </c>
      <c r="TJY54" s="762">
        <f t="shared" si="6899"/>
        <v>9.1933720194349457E+106</v>
      </c>
      <c r="TKA54" s="762">
        <f t="shared" si="6900"/>
        <v>9.5151400401151682E+106</v>
      </c>
      <c r="TKC54" s="762">
        <f t="shared" si="6901"/>
        <v>9.8481699415191987E+106</v>
      </c>
      <c r="TKE54" s="762">
        <f t="shared" si="6902"/>
        <v>1.019285588947237E+107</v>
      </c>
      <c r="TKG54" s="762">
        <f t="shared" si="6903"/>
        <v>1.0549605845603901E+107</v>
      </c>
      <c r="TKI54" s="762">
        <f t="shared" si="6904"/>
        <v>1.0918842050200037E+107</v>
      </c>
      <c r="TKK54" s="762">
        <f t="shared" si="6905"/>
        <v>1.1301001521957037E+107</v>
      </c>
      <c r="TKM54" s="762">
        <f t="shared" si="6906"/>
        <v>1.1696536575225532E+107</v>
      </c>
      <c r="TKO54" s="762">
        <f t="shared" si="6907"/>
        <v>1.2105915355358425E+107</v>
      </c>
      <c r="TKQ54" s="762">
        <f t="shared" si="6908"/>
        <v>1.2529622392795968E+107</v>
      </c>
      <c r="TKS54" s="762">
        <f t="shared" si="6909"/>
        <v>1.2968159176543825E+107</v>
      </c>
      <c r="TKU54" s="762">
        <f t="shared" si="6910"/>
        <v>1.3422044747722859E+107</v>
      </c>
      <c r="TKW54" s="762">
        <f t="shared" si="6911"/>
        <v>1.3891816313893159E+107</v>
      </c>
      <c r="TKY54" s="762">
        <f t="shared" si="6912"/>
        <v>1.4378029884879418E+107</v>
      </c>
      <c r="TLA54" s="762">
        <f t="shared" si="6913"/>
        <v>1.4881260930850198E+107</v>
      </c>
      <c r="TLC54" s="762">
        <f t="shared" si="6914"/>
        <v>1.5402105063429953E+107</v>
      </c>
      <c r="TLE54" s="762">
        <f t="shared" si="6915"/>
        <v>1.5941178740649999E+107</v>
      </c>
      <c r="TLG54" s="762">
        <f t="shared" si="6916"/>
        <v>1.6499119996572747E+107</v>
      </c>
      <c r="TLI54" s="762">
        <f t="shared" si="6917"/>
        <v>1.7076589196452793E+107</v>
      </c>
      <c r="TLK54" s="762">
        <f t="shared" si="6918"/>
        <v>1.7674269818328638E+107</v>
      </c>
      <c r="TLM54" s="762">
        <f t="shared" si="6919"/>
        <v>1.8292869261970138E+107</v>
      </c>
      <c r="TLO54" s="762">
        <f t="shared" si="6920"/>
        <v>1.893311968613909E+107</v>
      </c>
      <c r="TLQ54" s="762">
        <f t="shared" si="6921"/>
        <v>1.9595778875153956E+107</v>
      </c>
      <c r="TLS54" s="762">
        <f t="shared" si="6922"/>
        <v>2.0281631135784343E+107</v>
      </c>
      <c r="TLU54" s="762">
        <f t="shared" si="6923"/>
        <v>2.0991488225536791E+107</v>
      </c>
      <c r="TLW54" s="762">
        <f t="shared" si="6924"/>
        <v>2.1726190313430578E+107</v>
      </c>
      <c r="TLY54" s="762">
        <f t="shared" si="6925"/>
        <v>2.2486606974400646E+107</v>
      </c>
      <c r="TMA54" s="762">
        <f t="shared" si="6926"/>
        <v>2.3273638218504668E+107</v>
      </c>
      <c r="TMC54" s="762">
        <f t="shared" si="6927"/>
        <v>2.4088215556152331E+107</v>
      </c>
      <c r="TME54" s="762">
        <f t="shared" si="6928"/>
        <v>2.493130310061766E+107</v>
      </c>
      <c r="TMG54" s="762">
        <f t="shared" si="6929"/>
        <v>2.5803898709139277E+107</v>
      </c>
      <c r="TMI54" s="762">
        <f t="shared" si="6930"/>
        <v>2.6707035163959151E+107</v>
      </c>
      <c r="TMK54" s="762">
        <f t="shared" si="6931"/>
        <v>2.7641781394697719E+107</v>
      </c>
      <c r="TMM54" s="762">
        <f t="shared" si="6932"/>
        <v>2.8609243743512136E+107</v>
      </c>
      <c r="TMO54" s="762">
        <f t="shared" si="6933"/>
        <v>2.9610567274535062E+107</v>
      </c>
      <c r="TMQ54" s="762">
        <f t="shared" si="6934"/>
        <v>3.0646937129143784E+107</v>
      </c>
      <c r="TMS54" s="762">
        <f t="shared" si="6935"/>
        <v>3.1719579928663812E+107</v>
      </c>
      <c r="TMU54" s="762">
        <f t="shared" si="6936"/>
        <v>3.2829765226167042E+107</v>
      </c>
      <c r="TMW54" s="762">
        <f t="shared" si="6937"/>
        <v>3.3978807009082884E+107</v>
      </c>
      <c r="TMY54" s="762">
        <f t="shared" si="6938"/>
        <v>3.5168065254400783E+107</v>
      </c>
      <c r="TNA54" s="762">
        <f t="shared" si="6939"/>
        <v>3.639894753830481E+107</v>
      </c>
      <c r="TNC54" s="762">
        <f t="shared" si="6940"/>
        <v>3.7672910702145474E+107</v>
      </c>
      <c r="TNE54" s="762">
        <f t="shared" si="6941"/>
        <v>3.8991462576720564E+107</v>
      </c>
      <c r="TNG54" s="762">
        <f t="shared" si="6942"/>
        <v>4.035616376690578E+107</v>
      </c>
      <c r="TNI54" s="762">
        <f t="shared" si="6943"/>
        <v>4.1768629498747479E+107</v>
      </c>
      <c r="TNK54" s="762">
        <f t="shared" si="6944"/>
        <v>4.3230531531203639E+107</v>
      </c>
      <c r="TNM54" s="762">
        <f t="shared" si="6945"/>
        <v>4.4743600134795762E+107</v>
      </c>
      <c r="TNO54" s="762">
        <f t="shared" si="6946"/>
        <v>4.6309626139513609E+107</v>
      </c>
      <c r="TNQ54" s="762">
        <f t="shared" si="6947"/>
        <v>4.7930463054396584E+107</v>
      </c>
      <c r="TNS54" s="762">
        <f t="shared" si="6948"/>
        <v>4.9608029261300464E+107</v>
      </c>
      <c r="TNU54" s="762">
        <f t="shared" si="6949"/>
        <v>5.1344310285445977E+107</v>
      </c>
      <c r="TNW54" s="762">
        <f t="shared" si="6950"/>
        <v>5.3141361145436585E+107</v>
      </c>
      <c r="TNY54" s="762">
        <f t="shared" si="6951"/>
        <v>5.5001308785526861E+107</v>
      </c>
      <c r="TOA54" s="762">
        <f t="shared" si="6952"/>
        <v>5.6926354593020295E+107</v>
      </c>
      <c r="TOC54" s="762">
        <f t="shared" si="6953"/>
        <v>5.8918777003776005E+107</v>
      </c>
      <c r="TOE54" s="762">
        <f t="shared" si="6954"/>
        <v>6.0980934198908157E+107</v>
      </c>
      <c r="TOG54" s="762">
        <f t="shared" si="6955"/>
        <v>6.3115266895869941E+107</v>
      </c>
      <c r="TOI54" s="762">
        <f t="shared" si="6956"/>
        <v>6.5324301237225384E+107</v>
      </c>
      <c r="TOK54" s="762">
        <f t="shared" si="6957"/>
        <v>6.7610651780528269E+107</v>
      </c>
      <c r="TOM54" s="762">
        <f t="shared" si="6958"/>
        <v>6.9977024592846754E+107</v>
      </c>
      <c r="TOO54" s="762">
        <f t="shared" si="6959"/>
        <v>7.2426220453596385E+107</v>
      </c>
      <c r="TOQ54" s="762">
        <f t="shared" si="6960"/>
        <v>7.4961138169472254E+107</v>
      </c>
      <c r="TOS54" s="762">
        <f t="shared" si="6961"/>
        <v>7.7584778005403777E+107</v>
      </c>
      <c r="TOU54" s="762">
        <f t="shared" si="6962"/>
        <v>8.0300245235592902E+107</v>
      </c>
      <c r="TOW54" s="762">
        <f t="shared" si="6963"/>
        <v>8.3110753818838645E+107</v>
      </c>
      <c r="TOY54" s="762">
        <f t="shared" si="6964"/>
        <v>8.6019630202497994E+107</v>
      </c>
      <c r="TPA54" s="762">
        <f t="shared" si="6965"/>
        <v>8.9030317259585412E+107</v>
      </c>
      <c r="TPC54" s="762">
        <f t="shared" si="6966"/>
        <v>9.2146378363670895E+107</v>
      </c>
      <c r="TPE54" s="762">
        <f t="shared" si="6967"/>
        <v>9.5371501606399371E+107</v>
      </c>
      <c r="TPG54" s="762">
        <f t="shared" si="6968"/>
        <v>9.8709504162623337E+107</v>
      </c>
      <c r="TPI54" s="762">
        <f t="shared" si="6969"/>
        <v>1.0216433680831515E+108</v>
      </c>
      <c r="TPK54" s="762">
        <f t="shared" si="6970"/>
        <v>1.0574008859660617E+108</v>
      </c>
      <c r="TPM54" s="762">
        <f t="shared" si="6971"/>
        <v>1.0944099169748737E+108</v>
      </c>
      <c r="TPO54" s="762">
        <f t="shared" si="6972"/>
        <v>1.1327142640689942E+108</v>
      </c>
      <c r="TPQ54" s="762">
        <f t="shared" si="6973"/>
        <v>1.1723592633114089E+108</v>
      </c>
      <c r="TPS54" s="762">
        <f t="shared" si="6974"/>
        <v>1.2133918375273082E+108</v>
      </c>
      <c r="TPU54" s="762">
        <f t="shared" si="6975"/>
        <v>1.2558605518407638E+108</v>
      </c>
      <c r="TPW54" s="762">
        <f t="shared" si="6976"/>
        <v>1.2998156711551904E+108</v>
      </c>
      <c r="TPY54" s="762">
        <f t="shared" si="6977"/>
        <v>1.3453092196456219E+108</v>
      </c>
      <c r="TQA54" s="762">
        <f t="shared" si="6978"/>
        <v>1.3923950423332185E+108</v>
      </c>
      <c r="TQC54" s="762">
        <f t="shared" si="6979"/>
        <v>1.4411288688148811E+108</v>
      </c>
      <c r="TQE54" s="762">
        <f t="shared" si="6980"/>
        <v>1.4915683792234018E+108</v>
      </c>
      <c r="TQG54" s="762">
        <f t="shared" si="6981"/>
        <v>1.5437732724962208E+108</v>
      </c>
      <c r="TQI54" s="762">
        <f t="shared" si="6982"/>
        <v>1.5978053370335885E+108</v>
      </c>
      <c r="TQK54" s="762">
        <f t="shared" si="6983"/>
        <v>1.6537285238297639E+108</v>
      </c>
      <c r="TQM54" s="762">
        <f t="shared" si="6984"/>
        <v>1.7116090221638055E+108</v>
      </c>
      <c r="TQO54" s="762">
        <f t="shared" si="6985"/>
        <v>1.7715153379395384E+108</v>
      </c>
      <c r="TQQ54" s="762">
        <f t="shared" si="6986"/>
        <v>1.833518374767422E+108</v>
      </c>
      <c r="TQS54" s="762">
        <f t="shared" si="6987"/>
        <v>1.8976915178842818E+108</v>
      </c>
      <c r="TQU54" s="762">
        <f t="shared" si="6988"/>
        <v>1.9641107210102315E+108</v>
      </c>
      <c r="TQW54" s="762">
        <f t="shared" si="6989"/>
        <v>2.0328545962455895E+108</v>
      </c>
      <c r="TQY54" s="762">
        <f t="shared" si="6990"/>
        <v>2.1040045071141849E+108</v>
      </c>
      <c r="TRA54" s="762">
        <f t="shared" si="6991"/>
        <v>2.1776446648631812E+108</v>
      </c>
      <c r="TRC54" s="762">
        <f t="shared" si="6992"/>
        <v>2.2538622281333924E+108</v>
      </c>
      <c r="TRE54" s="762">
        <f t="shared" si="6993"/>
        <v>2.3327474061180611E+108</v>
      </c>
      <c r="TRG54" s="762">
        <f t="shared" si="6994"/>
        <v>2.414393565332193E+108</v>
      </c>
      <c r="TRI54" s="762">
        <f t="shared" si="6995"/>
        <v>2.4988973401188194E+108</v>
      </c>
      <c r="TRK54" s="762">
        <f t="shared" si="6996"/>
        <v>2.5863587470229777E+108</v>
      </c>
      <c r="TRM54" s="762">
        <f t="shared" si="6997"/>
        <v>2.6768813031687815E+108</v>
      </c>
      <c r="TRO54" s="762">
        <f t="shared" si="6998"/>
        <v>2.7705721487796884E+108</v>
      </c>
      <c r="TRQ54" s="762">
        <f t="shared" si="6999"/>
        <v>2.8675421739869771E+108</v>
      </c>
      <c r="TRS54" s="762">
        <f t="shared" si="7000"/>
        <v>2.9679061500765211E+108</v>
      </c>
      <c r="TRU54" s="762">
        <f t="shared" si="7001"/>
        <v>3.0717828653291992E+108</v>
      </c>
      <c r="TRW54" s="762">
        <f t="shared" si="7002"/>
        <v>3.1792952656157211E+108</v>
      </c>
      <c r="TRY54" s="762">
        <f t="shared" si="7003"/>
        <v>3.2905705999122712E+108</v>
      </c>
      <c r="TSA54" s="762">
        <f t="shared" si="7004"/>
        <v>3.4057405709092003E+108</v>
      </c>
      <c r="TSC54" s="762">
        <f t="shared" si="7005"/>
        <v>3.5249414908910223E+108</v>
      </c>
      <c r="TSE54" s="762">
        <f t="shared" si="7006"/>
        <v>3.6483144430722077E+108</v>
      </c>
      <c r="TSG54" s="762">
        <f t="shared" si="7007"/>
        <v>3.7760054485797346E+108</v>
      </c>
      <c r="TSI54" s="762">
        <f t="shared" si="7008"/>
        <v>3.908165639280025E+108</v>
      </c>
      <c r="TSK54" s="762">
        <f t="shared" si="7009"/>
        <v>4.0449514366548256E+108</v>
      </c>
      <c r="TSM54" s="762">
        <f t="shared" si="7010"/>
        <v>4.1865247369377442E+108</v>
      </c>
      <c r="TSO54" s="762">
        <f t="shared" si="7011"/>
        <v>4.3330531027305649E+108</v>
      </c>
      <c r="TSQ54" s="762">
        <f t="shared" si="7012"/>
        <v>4.4847099613261346E+108</v>
      </c>
      <c r="TSS54" s="762">
        <f t="shared" si="7013"/>
        <v>4.6416748099725487E+108</v>
      </c>
      <c r="TSU54" s="762">
        <f t="shared" si="7014"/>
        <v>4.8041334283215881E+108</v>
      </c>
      <c r="TSW54" s="762">
        <f t="shared" si="7015"/>
        <v>4.972278098312843E+108</v>
      </c>
      <c r="TSY54" s="762">
        <f t="shared" si="7016"/>
        <v>5.146307831753792E+108</v>
      </c>
      <c r="TTA54" s="762">
        <f t="shared" si="7017"/>
        <v>5.3264286058651743E+108</v>
      </c>
      <c r="TTC54" s="762">
        <f t="shared" si="7018"/>
        <v>5.5128536070704546E+108</v>
      </c>
      <c r="TTE54" s="762">
        <f t="shared" si="7019"/>
        <v>5.7058034833179201E+108</v>
      </c>
      <c r="TTG54" s="762">
        <f t="shared" si="7020"/>
        <v>5.9055066052340469E+108</v>
      </c>
      <c r="TTI54" s="762">
        <f t="shared" si="7021"/>
        <v>6.1121993364172377E+108</v>
      </c>
      <c r="TTK54" s="762">
        <f t="shared" si="7022"/>
        <v>6.3261263131918405E+108</v>
      </c>
      <c r="TTM54" s="762">
        <f t="shared" si="7023"/>
        <v>6.5475407341535546E+108</v>
      </c>
      <c r="TTO54" s="762">
        <f t="shared" si="7024"/>
        <v>6.776704659848928E+108</v>
      </c>
      <c r="TTQ54" s="762">
        <f t="shared" si="7025"/>
        <v>7.0138893229436398E+108</v>
      </c>
      <c r="TTS54" s="762">
        <f t="shared" si="7026"/>
        <v>7.2593754492466662E+108</v>
      </c>
      <c r="TTU54" s="762">
        <f t="shared" si="7027"/>
        <v>7.5134535899702994E+108</v>
      </c>
      <c r="TTW54" s="762">
        <f t="shared" si="7028"/>
        <v>7.7764244656192592E+108</v>
      </c>
      <c r="TTY54" s="762">
        <f t="shared" si="7029"/>
        <v>8.0485993219159328E+108</v>
      </c>
      <c r="TUA54" s="762">
        <f t="shared" si="7030"/>
        <v>8.3303002981829897E+108</v>
      </c>
      <c r="TUC54" s="762">
        <f t="shared" si="7031"/>
        <v>8.6218608086193935E+108</v>
      </c>
      <c r="TUE54" s="762">
        <f t="shared" si="7032"/>
        <v>8.9236259369210718E+108</v>
      </c>
      <c r="TUG54" s="762">
        <f t="shared" si="7033"/>
        <v>9.2359528447133083E+108</v>
      </c>
      <c r="TUI54" s="762">
        <f t="shared" si="7034"/>
        <v>9.5592111942782734E+108</v>
      </c>
      <c r="TUK54" s="762">
        <f t="shared" si="7035"/>
        <v>9.893783586078012E+108</v>
      </c>
      <c r="TUM54" s="762">
        <f t="shared" si="7036"/>
        <v>1.0240066011590742E+109</v>
      </c>
      <c r="TUO54" s="762">
        <f t="shared" si="7037"/>
        <v>1.0598468321996416E+109</v>
      </c>
      <c r="TUQ54" s="762">
        <f t="shared" si="7038"/>
        <v>1.0969414713266291E+109</v>
      </c>
      <c r="TUS54" s="762">
        <f t="shared" si="7039"/>
        <v>1.1353344228230609E+109</v>
      </c>
      <c r="TUU54" s="762">
        <f t="shared" si="7040"/>
        <v>1.175071127621868E+109</v>
      </c>
      <c r="TUW54" s="762">
        <f t="shared" si="7041"/>
        <v>1.2161986170886332E+109</v>
      </c>
      <c r="TUY54" s="762">
        <f t="shared" si="7042"/>
        <v>1.2587655686867354E+109</v>
      </c>
      <c r="TVA54" s="762">
        <f t="shared" si="7043"/>
        <v>1.3028223635907709E+109</v>
      </c>
      <c r="TVC54" s="762">
        <f t="shared" si="7044"/>
        <v>1.3484211463164479E+109</v>
      </c>
      <c r="TVE54" s="762">
        <f t="shared" si="7045"/>
        <v>1.3956158864375234E+109</v>
      </c>
      <c r="TVG54" s="762">
        <f t="shared" si="7046"/>
        <v>1.4444624424628366E+109</v>
      </c>
      <c r="TVI54" s="762">
        <f t="shared" si="7047"/>
        <v>1.4950186279490358E+109</v>
      </c>
      <c r="TVK54" s="762">
        <f t="shared" si="7048"/>
        <v>1.547344279927252E+109</v>
      </c>
      <c r="TVM54" s="762">
        <f t="shared" si="7049"/>
        <v>1.6015013297247057E+109</v>
      </c>
      <c r="TVO54" s="762">
        <f t="shared" si="7050"/>
        <v>1.6575538762650702E+109</v>
      </c>
      <c r="TVQ54" s="762">
        <f t="shared" si="7051"/>
        <v>1.7155682619343476E+109</v>
      </c>
      <c r="TVS54" s="762">
        <f t="shared" si="7052"/>
        <v>1.7756131511020495E+109</v>
      </c>
      <c r="TVU54" s="762">
        <f t="shared" si="7053"/>
        <v>1.8377596113906211E+109</v>
      </c>
      <c r="TVW54" s="762">
        <f t="shared" si="7054"/>
        <v>1.9020811977892927E+109</v>
      </c>
      <c r="TVY54" s="762">
        <f t="shared" si="7055"/>
        <v>1.9686540397119176E+109</v>
      </c>
      <c r="TWA54" s="762">
        <f t="shared" si="7056"/>
        <v>2.0375569311018347E+109</v>
      </c>
      <c r="TWC54" s="762">
        <f t="shared" si="7057"/>
        <v>2.1088714236903987E+109</v>
      </c>
      <c r="TWE54" s="762">
        <f t="shared" si="7058"/>
        <v>2.1826819235195625E+109</v>
      </c>
      <c r="TWG54" s="762">
        <f t="shared" si="7059"/>
        <v>2.2590757908427469E+109</v>
      </c>
      <c r="TWI54" s="762">
        <f t="shared" si="7060"/>
        <v>2.3381434435222428E+109</v>
      </c>
      <c r="TWK54" s="762">
        <f t="shared" si="7061"/>
        <v>2.419978464045521E+109</v>
      </c>
      <c r="TWM54" s="762">
        <f t="shared" si="7062"/>
        <v>2.5046777102871139E+109</v>
      </c>
      <c r="TWO54" s="762">
        <f t="shared" si="7063"/>
        <v>2.5923414301471625E+109</v>
      </c>
      <c r="TWQ54" s="762">
        <f t="shared" si="7064"/>
        <v>2.6830733802023128E+109</v>
      </c>
      <c r="TWS54" s="762">
        <f t="shared" si="7065"/>
        <v>2.7769809485093935E+109</v>
      </c>
      <c r="TWU54" s="762">
        <f t="shared" si="7066"/>
        <v>2.8741752817072222E+109</v>
      </c>
      <c r="TWW54" s="762">
        <f t="shared" si="7067"/>
        <v>2.9747714165669749E+109</v>
      </c>
      <c r="TWY54" s="762">
        <f t="shared" si="7068"/>
        <v>3.0788884161468189E+109</v>
      </c>
      <c r="TXA54" s="762">
        <f t="shared" si="7069"/>
        <v>3.1866495107119575E+109</v>
      </c>
      <c r="TXC54" s="762">
        <f t="shared" si="7070"/>
        <v>3.2981822435868756E+109</v>
      </c>
      <c r="TXE54" s="762">
        <f t="shared" si="7071"/>
        <v>3.4136186221124159E+109</v>
      </c>
      <c r="TXG54" s="762">
        <f t="shared" si="7072"/>
        <v>3.5330952738863503E+109</v>
      </c>
      <c r="TXI54" s="762">
        <f t="shared" si="7073"/>
        <v>3.6567536084723724E+109</v>
      </c>
      <c r="TXK54" s="762">
        <f t="shared" si="7074"/>
        <v>3.7847399847689054E+109</v>
      </c>
      <c r="TXM54" s="762">
        <f t="shared" si="7075"/>
        <v>3.9172058842358169E+109</v>
      </c>
      <c r="TXO54" s="762">
        <f t="shared" si="7076"/>
        <v>4.0543080901840703E+109</v>
      </c>
      <c r="TXQ54" s="762">
        <f t="shared" si="7077"/>
        <v>4.1962088733405125E+109</v>
      </c>
      <c r="TXS54" s="762">
        <f t="shared" si="7078"/>
        <v>4.3430761839074304E+109</v>
      </c>
      <c r="TXU54" s="762">
        <f t="shared" si="7079"/>
        <v>4.4950838503441903E+109</v>
      </c>
      <c r="TXW54" s="762">
        <f t="shared" si="7080"/>
        <v>4.6524117851062363E+109</v>
      </c>
      <c r="TXY54" s="762">
        <f t="shared" si="7081"/>
        <v>4.8152461975849539E+109</v>
      </c>
      <c r="TYA54" s="762">
        <f t="shared" si="7082"/>
        <v>4.9837798145004267E+109</v>
      </c>
      <c r="TYC54" s="762">
        <f t="shared" si="7083"/>
        <v>5.158212108007941E+109</v>
      </c>
      <c r="TYE54" s="762">
        <f t="shared" si="7084"/>
        <v>5.3387495317882189E+109</v>
      </c>
      <c r="TYG54" s="762">
        <f t="shared" si="7085"/>
        <v>5.525605765400806E+109</v>
      </c>
      <c r="TYI54" s="762">
        <f t="shared" si="7086"/>
        <v>5.7190019671898338E+109</v>
      </c>
      <c r="TYK54" s="762">
        <f t="shared" si="7087"/>
        <v>5.919167036041478E+109</v>
      </c>
      <c r="TYM54" s="762">
        <f t="shared" si="7088"/>
        <v>6.1263378823029291E+109</v>
      </c>
      <c r="TYO54" s="762">
        <f t="shared" si="7089"/>
        <v>6.3407597081835308E+109</v>
      </c>
      <c r="TYQ54" s="762">
        <f t="shared" si="7090"/>
        <v>6.5626862979699535E+109</v>
      </c>
      <c r="TYS54" s="762">
        <f t="shared" si="7091"/>
        <v>6.7923803183989011E+109</v>
      </c>
      <c r="TYU54" s="762">
        <f t="shared" si="7092"/>
        <v>7.0301136295428625E+109</v>
      </c>
      <c r="TYW54" s="762">
        <f t="shared" si="7093"/>
        <v>7.2761676065768624E+109</v>
      </c>
      <c r="TYY54" s="762">
        <f t="shared" si="7094"/>
        <v>7.5308334728070514E+109</v>
      </c>
      <c r="TZA54" s="762">
        <f t="shared" si="7095"/>
        <v>7.7944126443552972E+109</v>
      </c>
      <c r="TZC54" s="762">
        <f t="shared" si="7096"/>
        <v>8.0672170869077317E+109</v>
      </c>
      <c r="TZE54" s="762">
        <f t="shared" si="7097"/>
        <v>8.3495696849495011E+109</v>
      </c>
      <c r="TZG54" s="762">
        <f t="shared" si="7098"/>
        <v>8.6418046239227332E+109</v>
      </c>
      <c r="TZI54" s="762">
        <f t="shared" si="7099"/>
        <v>8.9442677857600278E+109</v>
      </c>
      <c r="TZK54" s="762">
        <f t="shared" si="7100"/>
        <v>9.2573171582616273E+109</v>
      </c>
      <c r="TZM54" s="762">
        <f t="shared" si="7101"/>
        <v>9.5813232588007829E+109</v>
      </c>
      <c r="TZO54" s="762">
        <f t="shared" si="7102"/>
        <v>9.9166695728588097E+109</v>
      </c>
      <c r="TZQ54" s="762">
        <f t="shared" si="7103"/>
        <v>1.0263753007908868E+110</v>
      </c>
      <c r="TZS54" s="762">
        <f t="shared" si="7104"/>
        <v>1.0622984363185677E+110</v>
      </c>
      <c r="TZU54" s="762">
        <f t="shared" si="7105"/>
        <v>1.0994788815897175E+110</v>
      </c>
      <c r="TZW54" s="762">
        <f t="shared" si="7106"/>
        <v>1.1379606424453575E+110</v>
      </c>
      <c r="TZY54" s="762">
        <f t="shared" si="7107"/>
        <v>1.1777892649309449E+110</v>
      </c>
      <c r="UAA54" s="762">
        <f t="shared" si="7108"/>
        <v>1.2190118892035279E+110</v>
      </c>
      <c r="UAC54" s="762">
        <f t="shared" si="7109"/>
        <v>1.2616773053256513E+110</v>
      </c>
      <c r="UAE54" s="762">
        <f t="shared" si="7110"/>
        <v>1.3058360110120491E+110</v>
      </c>
      <c r="UAG54" s="762">
        <f t="shared" si="7111"/>
        <v>1.3515402713974707E+110</v>
      </c>
      <c r="UAI54" s="762">
        <f t="shared" si="7112"/>
        <v>1.398844180896382E+110</v>
      </c>
      <c r="UAK54" s="762">
        <f t="shared" si="7113"/>
        <v>1.4478037272277554E+110</v>
      </c>
      <c r="UAM54" s="762">
        <f t="shared" si="7114"/>
        <v>1.4984768576807268E+110</v>
      </c>
      <c r="UAO54" s="762">
        <f t="shared" si="7115"/>
        <v>1.5509235476995522E+110</v>
      </c>
      <c r="UAQ54" s="762">
        <f t="shared" si="7116"/>
        <v>1.6052058718690364E+110</v>
      </c>
      <c r="UAS54" s="762">
        <f t="shared" si="7117"/>
        <v>1.6613880773844525E+110</v>
      </c>
      <c r="UAU54" s="762">
        <f t="shared" si="7118"/>
        <v>1.7195366600929082E+110</v>
      </c>
      <c r="UAW54" s="762">
        <f t="shared" si="7119"/>
        <v>1.7797204431961598E+110</v>
      </c>
      <c r="UAY54" s="762">
        <f t="shared" si="7120"/>
        <v>1.8420106587080252E+110</v>
      </c>
      <c r="UBA54" s="762">
        <f t="shared" si="7121"/>
        <v>1.9064810317628058E+110</v>
      </c>
      <c r="UBC54" s="762">
        <f t="shared" si="7122"/>
        <v>1.9732078678745038E+110</v>
      </c>
      <c r="UBE54" s="762">
        <f t="shared" si="7123"/>
        <v>2.0422701432501114E+110</v>
      </c>
      <c r="UBG54" s="762">
        <f t="shared" si="7124"/>
        <v>2.113749598263865E+110</v>
      </c>
      <c r="UBI54" s="762">
        <f t="shared" si="7125"/>
        <v>2.1877308342031002E+110</v>
      </c>
      <c r="UBK54" s="762">
        <f t="shared" si="7126"/>
        <v>2.2643014134002087E+110</v>
      </c>
      <c r="UBM54" s="762">
        <f t="shared" si="7127"/>
        <v>2.3435519628692159E+110</v>
      </c>
      <c r="UBO54" s="762">
        <f t="shared" si="7128"/>
        <v>2.4255762815696383E+110</v>
      </c>
      <c r="UBQ54" s="762">
        <f t="shared" si="7129"/>
        <v>2.5104714514245755E+110</v>
      </c>
      <c r="UBS54" s="762">
        <f t="shared" si="7130"/>
        <v>2.5983379522244354E+110</v>
      </c>
      <c r="UBU54" s="762">
        <f t="shared" si="7131"/>
        <v>2.6892797805522902E+110</v>
      </c>
      <c r="UBW54" s="762">
        <f t="shared" si="7132"/>
        <v>2.7834045728716201E+110</v>
      </c>
      <c r="UBY54" s="762">
        <f t="shared" si="7133"/>
        <v>2.8808237329221266E+110</v>
      </c>
      <c r="UCA54" s="762">
        <f t="shared" si="7134"/>
        <v>2.9816525635744007E+110</v>
      </c>
      <c r="UCC54" s="762">
        <f t="shared" si="7135"/>
        <v>3.0860104032995045E+110</v>
      </c>
      <c r="UCE54" s="762">
        <f t="shared" si="7136"/>
        <v>3.1940207674149872E+110</v>
      </c>
      <c r="UCG54" s="762">
        <f t="shared" si="7137"/>
        <v>3.3058114942745112E+110</v>
      </c>
      <c r="UCI54" s="762">
        <f t="shared" si="7138"/>
        <v>3.4215148965741189E+110</v>
      </c>
      <c r="UCK54" s="762">
        <f t="shared" si="7139"/>
        <v>3.5412679179542127E+110</v>
      </c>
      <c r="UCM54" s="762">
        <f t="shared" si="7140"/>
        <v>3.6652122950826097E+110</v>
      </c>
      <c r="UCO54" s="762">
        <f t="shared" si="7141"/>
        <v>3.7934947254105009E+110</v>
      </c>
      <c r="UCQ54" s="762">
        <f t="shared" si="7142"/>
        <v>3.9262670407998678E+110</v>
      </c>
      <c r="UCS54" s="762">
        <f t="shared" si="7143"/>
        <v>4.0636863872278628E+110</v>
      </c>
      <c r="UCU54" s="762">
        <f t="shared" si="7144"/>
        <v>4.2059154107808376E+110</v>
      </c>
      <c r="UCW54" s="762">
        <f t="shared" si="7145"/>
        <v>4.3531224501581666E+110</v>
      </c>
      <c r="UCY54" s="762">
        <f t="shared" si="7146"/>
        <v>4.5054817359137019E+110</v>
      </c>
      <c r="UDA54" s="762">
        <f t="shared" si="7147"/>
        <v>4.6631735966706814E+110</v>
      </c>
      <c r="UDC54" s="762">
        <f t="shared" si="7148"/>
        <v>4.8263846725541547E+110</v>
      </c>
      <c r="UDE54" s="762">
        <f t="shared" si="7149"/>
        <v>4.9953081360935501E+110</v>
      </c>
      <c r="UDG54" s="762">
        <f t="shared" si="7150"/>
        <v>5.1701439208568242E+110</v>
      </c>
      <c r="UDI54" s="762">
        <f t="shared" si="7151"/>
        <v>5.3510989580868129E+110</v>
      </c>
      <c r="UDK54" s="762">
        <f t="shared" si="7152"/>
        <v>5.5383874216198509E+110</v>
      </c>
      <c r="UDM54" s="762">
        <f t="shared" si="7153"/>
        <v>5.7322309813765455E+110</v>
      </c>
      <c r="UDO54" s="762">
        <f t="shared" si="7154"/>
        <v>5.932859065724724E+110</v>
      </c>
      <c r="UDQ54" s="762">
        <f t="shared" si="7155"/>
        <v>6.140509133025089E+110</v>
      </c>
      <c r="UDS54" s="762">
        <f t="shared" si="7156"/>
        <v>6.3554269526809668E+110</v>
      </c>
      <c r="UDU54" s="762">
        <f t="shared" si="7157"/>
        <v>6.5778668960247995E+110</v>
      </c>
      <c r="UDW54" s="762">
        <f t="shared" si="7158"/>
        <v>6.8080922373856668E+110</v>
      </c>
      <c r="UDY54" s="762">
        <f t="shared" si="7159"/>
        <v>7.046375465694165E+110</v>
      </c>
      <c r="UEA54" s="762">
        <f t="shared" si="7160"/>
        <v>7.2929986069934606E+110</v>
      </c>
      <c r="UEC54" s="762">
        <f t="shared" si="7161"/>
        <v>7.5482535582382307E+110</v>
      </c>
      <c r="UEE54" s="762">
        <f t="shared" si="7162"/>
        <v>7.8124424327765688E+110</v>
      </c>
      <c r="UEG54" s="762">
        <f t="shared" si="7163"/>
        <v>8.0858779179237477E+110</v>
      </c>
      <c r="UEI54" s="762">
        <f t="shared" si="7164"/>
        <v>8.3688836450510778E+110</v>
      </c>
      <c r="UEK54" s="762">
        <f t="shared" si="7165"/>
        <v>8.6617945726278643E+110</v>
      </c>
      <c r="UEM54" s="762">
        <f t="shared" si="7166"/>
        <v>8.9649573826698391E+110</v>
      </c>
      <c r="UEO54" s="762">
        <f t="shared" si="7167"/>
        <v>9.278730891063283E+110</v>
      </c>
      <c r="UEQ54" s="762">
        <f t="shared" si="7168"/>
        <v>9.6034864722504965E+110</v>
      </c>
      <c r="UES54" s="762">
        <f t="shared" si="7169"/>
        <v>9.939608498779263E+110</v>
      </c>
      <c r="UEU54" s="762">
        <f t="shared" si="7170"/>
        <v>1.0287494796236536E+111</v>
      </c>
      <c r="UEW54" s="762">
        <f t="shared" si="7171"/>
        <v>1.0647557114104813E+111</v>
      </c>
      <c r="UEY54" s="762">
        <f t="shared" si="7172"/>
        <v>1.1020221613098481E+111</v>
      </c>
      <c r="UFA54" s="762">
        <f t="shared" si="7173"/>
        <v>1.1405929369556927E+111</v>
      </c>
      <c r="UFC54" s="762">
        <f t="shared" si="7174"/>
        <v>1.1805136897491418E+111</v>
      </c>
      <c r="UFE54" s="762">
        <f t="shared" si="7175"/>
        <v>1.2218316688903617E+111</v>
      </c>
      <c r="UFG54" s="762">
        <f t="shared" si="7176"/>
        <v>1.2645957773015243E+111</v>
      </c>
      <c r="UFI54" s="762">
        <f t="shared" si="7177"/>
        <v>1.3088566295070777E+111</v>
      </c>
      <c r="UFK54" s="762">
        <f t="shared" si="7178"/>
        <v>1.3546666115398252E+111</v>
      </c>
      <c r="UFM54" s="762">
        <f t="shared" si="7179"/>
        <v>1.4020799429437191E+111</v>
      </c>
      <c r="UFO54" s="762">
        <f t="shared" si="7180"/>
        <v>1.4511527409467492E+111</v>
      </c>
      <c r="UFQ54" s="762">
        <f t="shared" si="7181"/>
        <v>1.5019430868798852E+111</v>
      </c>
      <c r="UFS54" s="762">
        <f t="shared" si="7182"/>
        <v>1.5545110949206812E+111</v>
      </c>
      <c r="UFU54" s="762">
        <f t="shared" si="7183"/>
        <v>1.6089189832429049E+111</v>
      </c>
      <c r="UFW54" s="762">
        <f t="shared" si="7184"/>
        <v>1.6652311476564065E+111</v>
      </c>
      <c r="UFY54" s="762">
        <f t="shared" si="7185"/>
        <v>1.7235142378243806E+111</v>
      </c>
      <c r="UGA54" s="762">
        <f t="shared" si="7186"/>
        <v>1.7838372361482337E+111</v>
      </c>
      <c r="UGC54" s="762">
        <f t="shared" si="7187"/>
        <v>1.8462715394134217E+111</v>
      </c>
      <c r="UGE54" s="762">
        <f t="shared" si="7188"/>
        <v>1.9108910432928913E+111</v>
      </c>
      <c r="UGG54" s="762">
        <f t="shared" si="7189"/>
        <v>1.9777722298081424E+111</v>
      </c>
      <c r="UGI54" s="762">
        <f t="shared" si="7190"/>
        <v>2.0469942578514271E+111</v>
      </c>
      <c r="UGK54" s="762">
        <f t="shared" si="7191"/>
        <v>2.118639056876227E+111</v>
      </c>
      <c r="UGM54" s="762">
        <f t="shared" si="7192"/>
        <v>2.1927914238668947E+111</v>
      </c>
      <c r="UGO54" s="762">
        <f t="shared" si="7193"/>
        <v>2.2695391237022359E+111</v>
      </c>
      <c r="UGQ54" s="762">
        <f t="shared" si="7194"/>
        <v>2.3489729930318139E+111</v>
      </c>
      <c r="UGS54" s="762">
        <f t="shared" si="7195"/>
        <v>2.4311870477879271E+111</v>
      </c>
      <c r="UGU54" s="762">
        <f t="shared" si="7196"/>
        <v>2.5162785944605044E+111</v>
      </c>
      <c r="UGW54" s="762">
        <f t="shared" si="7197"/>
        <v>2.604348345266622E+111</v>
      </c>
      <c r="UGY54" s="762">
        <f t="shared" si="7198"/>
        <v>2.6955005373509538E+111</v>
      </c>
      <c r="UHA54" s="762">
        <f t="shared" si="7199"/>
        <v>2.7898430561582371E+111</v>
      </c>
      <c r="UHC54" s="762">
        <f t="shared" si="7200"/>
        <v>2.8874875631237752E+111</v>
      </c>
      <c r="UHE54" s="762">
        <f t="shared" si="7201"/>
        <v>2.9885496278331072E+111</v>
      </c>
      <c r="UHG54" s="762">
        <f t="shared" si="7202"/>
        <v>3.093148864807266E+111</v>
      </c>
      <c r="UHI54" s="762">
        <f t="shared" si="7203"/>
        <v>3.2014090750755199E+111</v>
      </c>
      <c r="UHK54" s="762">
        <f t="shared" si="7204"/>
        <v>3.3134583927031631E+111</v>
      </c>
      <c r="UHM54" s="762">
        <f t="shared" si="7205"/>
        <v>3.4294294364477735E+111</v>
      </c>
      <c r="UHO54" s="762">
        <f t="shared" si="7206"/>
        <v>3.5494594667234456E+111</v>
      </c>
      <c r="UHQ54" s="762">
        <f t="shared" si="7207"/>
        <v>3.6736905480587659E+111</v>
      </c>
      <c r="UHS54" s="762">
        <f t="shared" si="7208"/>
        <v>3.8022697172408226E+111</v>
      </c>
      <c r="UHU54" s="762">
        <f t="shared" si="7209"/>
        <v>3.935349157344251E+111</v>
      </c>
      <c r="UHW54" s="762">
        <f t="shared" si="7210"/>
        <v>4.0730863778512997E+111</v>
      </c>
      <c r="UHY54" s="762">
        <f t="shared" si="7211"/>
        <v>4.2156444010760949E+111</v>
      </c>
      <c r="UIA54" s="762">
        <f t="shared" si="7212"/>
        <v>4.3631919551137576E+111</v>
      </c>
      <c r="UIC54" s="762">
        <f t="shared" si="7213"/>
        <v>4.515903673542739E+111</v>
      </c>
      <c r="UIE54" s="762">
        <f t="shared" si="7214"/>
        <v>4.6739603021167346E+111</v>
      </c>
      <c r="UIG54" s="762">
        <f t="shared" si="7215"/>
        <v>4.8375489126908198E+111</v>
      </c>
      <c r="UII54" s="762">
        <f t="shared" si="7216"/>
        <v>5.0068631246349986E+111</v>
      </c>
      <c r="UIK54" s="762">
        <f t="shared" si="7217"/>
        <v>5.1821033339972227E+111</v>
      </c>
      <c r="UIM54" s="762">
        <f t="shared" si="7218"/>
        <v>5.3634769506871246E+111</v>
      </c>
      <c r="UIO54" s="762">
        <f t="shared" si="7219"/>
        <v>5.5511986439611732E+111</v>
      </c>
      <c r="UIQ54" s="762">
        <f t="shared" si="7220"/>
        <v>5.7454905964998144E+111</v>
      </c>
      <c r="UIS54" s="762">
        <f t="shared" si="7221"/>
        <v>5.9465827673773069E+111</v>
      </c>
      <c r="UIU54" s="762">
        <f t="shared" si="7222"/>
        <v>6.1547131642355126E+111</v>
      </c>
      <c r="UIW54" s="762">
        <f t="shared" si="7223"/>
        <v>6.3701281249837551E+111</v>
      </c>
      <c r="UIY54" s="762">
        <f t="shared" si="7224"/>
        <v>6.5930826093581862E+111</v>
      </c>
      <c r="UJA54" s="762">
        <f t="shared" si="7225"/>
        <v>6.8238405006857217E+111</v>
      </c>
      <c r="UJC54" s="762">
        <f t="shared" si="7226"/>
        <v>7.0626749182097217E+111</v>
      </c>
      <c r="UJE54" s="762">
        <f t="shared" si="7227"/>
        <v>7.3098685403470612E+111</v>
      </c>
      <c r="UJG54" s="762">
        <f t="shared" si="7228"/>
        <v>7.5657139392592078E+111</v>
      </c>
      <c r="UJI54" s="762">
        <f t="shared" si="7229"/>
        <v>7.830513927133279E+111</v>
      </c>
      <c r="UJK54" s="762">
        <f t="shared" si="7230"/>
        <v>8.104581914582943E+111</v>
      </c>
      <c r="UJM54" s="762">
        <f t="shared" si="7231"/>
        <v>8.388242281593345E+111</v>
      </c>
      <c r="UJO54" s="762">
        <f t="shared" si="7232"/>
        <v>8.6818307614491118E+111</v>
      </c>
      <c r="UJQ54" s="762">
        <f t="shared" si="7233"/>
        <v>8.9856948380998299E+111</v>
      </c>
      <c r="UJS54" s="762">
        <f t="shared" si="7234"/>
        <v>9.3001941574333229E+111</v>
      </c>
      <c r="UJU54" s="762">
        <f t="shared" si="7235"/>
        <v>9.6257009529434883E+111</v>
      </c>
      <c r="UJW54" s="762">
        <f t="shared" si="7236"/>
        <v>9.9626004862965106E+111</v>
      </c>
      <c r="UJY54" s="762">
        <f t="shared" si="7237"/>
        <v>1.0311291503316887E+112</v>
      </c>
      <c r="UKA54" s="762">
        <f t="shared" si="7238"/>
        <v>1.0672186705932977E+112</v>
      </c>
      <c r="UKC54" s="762">
        <f t="shared" si="7239"/>
        <v>1.1045713240640631E+112</v>
      </c>
      <c r="UKE54" s="762">
        <f t="shared" si="7240"/>
        <v>1.1432313204063053E+112</v>
      </c>
      <c r="UKG54" s="762">
        <f t="shared" si="7241"/>
        <v>1.1832444166205258E+112</v>
      </c>
      <c r="UKI54" s="762">
        <f t="shared" si="7242"/>
        <v>1.224657971202244E+112</v>
      </c>
      <c r="UKK54" s="762">
        <f t="shared" si="7243"/>
        <v>1.2675210001943225E+112</v>
      </c>
      <c r="UKM54" s="762">
        <f t="shared" si="7244"/>
        <v>1.3118842352011236E+112</v>
      </c>
      <c r="UKO54" s="762">
        <f t="shared" si="7245"/>
        <v>1.3578001834331628E+112</v>
      </c>
      <c r="UKQ54" s="762">
        <f t="shared" si="7246"/>
        <v>1.4053231898533233E+112</v>
      </c>
      <c r="UKS54" s="762">
        <f t="shared" si="7247"/>
        <v>1.4545095014981896E+112</v>
      </c>
      <c r="UKU54" s="762">
        <f t="shared" si="7248"/>
        <v>1.5054173340506262E+112</v>
      </c>
      <c r="UKW54" s="762">
        <f t="shared" si="7249"/>
        <v>1.558106940742398E+112</v>
      </c>
      <c r="UKY54" s="762">
        <f t="shared" si="7250"/>
        <v>1.6126406836683818E+112</v>
      </c>
      <c r="ULA54" s="762">
        <f t="shared" si="7251"/>
        <v>1.669083107596775E+112</v>
      </c>
      <c r="ULC54" s="762">
        <f t="shared" si="7252"/>
        <v>1.727501016362662E+112</v>
      </c>
      <c r="ULE54" s="762">
        <f t="shared" si="7253"/>
        <v>1.787963551935355E+112</v>
      </c>
      <c r="ULG54" s="762">
        <f t="shared" si="7254"/>
        <v>1.8505422762530923E+112</v>
      </c>
      <c r="ULI54" s="762">
        <f t="shared" si="7255"/>
        <v>1.9153112559219504E+112</v>
      </c>
      <c r="ULK54" s="762">
        <f t="shared" si="7256"/>
        <v>1.9823471498792184E+112</v>
      </c>
      <c r="ULM54" s="762">
        <f t="shared" si="7257"/>
        <v>2.0517293001249907E+112</v>
      </c>
      <c r="ULO54" s="762">
        <f t="shared" si="7258"/>
        <v>2.1235398256293654E+112</v>
      </c>
      <c r="ULQ54" s="762">
        <f t="shared" si="7259"/>
        <v>2.197863719526393E+112</v>
      </c>
      <c r="ULS54" s="762">
        <f t="shared" si="7260"/>
        <v>2.2747889497098165E+112</v>
      </c>
      <c r="ULU54" s="762">
        <f t="shared" si="7261"/>
        <v>2.35440656294966E+112</v>
      </c>
      <c r="ULW54" s="762">
        <f t="shared" si="7262"/>
        <v>2.436810792652898E+112</v>
      </c>
      <c r="ULY54" s="762">
        <f t="shared" si="7263"/>
        <v>2.5220991703957491E+112</v>
      </c>
      <c r="UMA54" s="762">
        <f t="shared" si="7264"/>
        <v>2.6103726413596001E+112</v>
      </c>
      <c r="UMC54" s="762">
        <f t="shared" si="7265"/>
        <v>2.7017356838071859E+112</v>
      </c>
      <c r="UME54" s="762">
        <f t="shared" si="7266"/>
        <v>2.7962964327404372E+112</v>
      </c>
      <c r="UMG54" s="762">
        <f t="shared" si="7267"/>
        <v>2.8941668078863524E+112</v>
      </c>
      <c r="UMI54" s="762">
        <f t="shared" si="7268"/>
        <v>2.9954626461623745E+112</v>
      </c>
      <c r="UMK54" s="762">
        <f t="shared" si="7269"/>
        <v>3.1003038387780572E+112</v>
      </c>
      <c r="UMM54" s="762">
        <f t="shared" si="7270"/>
        <v>3.2088144731352888E+112</v>
      </c>
      <c r="UMO54" s="762">
        <f t="shared" si="7271"/>
        <v>3.3211229796950236E+112</v>
      </c>
      <c r="UMQ54" s="762">
        <f t="shared" si="7272"/>
        <v>3.437362283984349E+112</v>
      </c>
      <c r="UMS54" s="762">
        <f t="shared" si="7273"/>
        <v>3.5576699639238011E+112</v>
      </c>
      <c r="UMU54" s="762">
        <f t="shared" si="7274"/>
        <v>3.682188412661134E+112</v>
      </c>
      <c r="UMW54" s="762">
        <f t="shared" si="7275"/>
        <v>3.8110650071042735E+112</v>
      </c>
      <c r="UMY54" s="762">
        <f t="shared" si="7276"/>
        <v>3.9444522823529225E+112</v>
      </c>
      <c r="UNA54" s="762">
        <f t="shared" si="7277"/>
        <v>4.0825081122352745E+112</v>
      </c>
      <c r="UNC54" s="762">
        <f t="shared" si="7278"/>
        <v>4.2253958961635091E+112</v>
      </c>
      <c r="UNE54" s="762">
        <f t="shared" si="7279"/>
        <v>4.3732847525292312E+112</v>
      </c>
      <c r="UNG54" s="762">
        <f t="shared" si="7280"/>
        <v>4.5263497188677542E+112</v>
      </c>
      <c r="UNI54" s="762">
        <f t="shared" si="7281"/>
        <v>4.6847719590281248E+112</v>
      </c>
      <c r="UNK54" s="762">
        <f t="shared" si="7282"/>
        <v>4.8487389775941088E+112</v>
      </c>
      <c r="UNM54" s="762">
        <f t="shared" si="7283"/>
        <v>5.018444841809902E+112</v>
      </c>
      <c r="UNO54" s="762">
        <f t="shared" si="7284"/>
        <v>5.1940904112732478E+112</v>
      </c>
      <c r="UNQ54" s="762">
        <f t="shared" si="7285"/>
        <v>5.3758835756678114E+112</v>
      </c>
      <c r="UNS54" s="762">
        <f t="shared" si="7286"/>
        <v>5.5640395008161842E+112</v>
      </c>
      <c r="UNU54" s="762">
        <f t="shared" si="7287"/>
        <v>5.7587808833447502E+112</v>
      </c>
      <c r="UNW54" s="762">
        <f t="shared" si="7288"/>
        <v>5.9603382142618156E+112</v>
      </c>
      <c r="UNY54" s="762">
        <f t="shared" si="7289"/>
        <v>6.1689500517609789E+112</v>
      </c>
      <c r="UOA54" s="762">
        <f t="shared" si="7290"/>
        <v>6.3848633035726126E+112</v>
      </c>
      <c r="UOC54" s="762">
        <f t="shared" si="7291"/>
        <v>6.6083335191976533E+112</v>
      </c>
      <c r="UOE54" s="762">
        <f t="shared" si="7292"/>
        <v>6.8396251923695704E+112</v>
      </c>
      <c r="UOG54" s="762">
        <f t="shared" si="7293"/>
        <v>7.0790120741025046E+112</v>
      </c>
      <c r="UOI54" s="762">
        <f t="shared" si="7294"/>
        <v>7.3267774966960915E+112</v>
      </c>
      <c r="UOK54" s="762">
        <f t="shared" si="7295"/>
        <v>7.5832147090804542E+112</v>
      </c>
      <c r="UOM54" s="762">
        <f t="shared" si="7296"/>
        <v>7.8486272238982698E+112</v>
      </c>
      <c r="UOO54" s="762">
        <f t="shared" si="7297"/>
        <v>8.1233291767347088E+112</v>
      </c>
      <c r="UOQ54" s="762">
        <f t="shared" si="7298"/>
        <v>8.4076456979204235E+112</v>
      </c>
      <c r="UOS54" s="762">
        <f t="shared" si="7299"/>
        <v>8.7019132973476377E+112</v>
      </c>
      <c r="UOU54" s="762">
        <f t="shared" si="7300"/>
        <v>9.0064802627548041E+112</v>
      </c>
      <c r="UOW54" s="762">
        <f t="shared" si="7301"/>
        <v>9.3217070719512214E+112</v>
      </c>
      <c r="UOY54" s="762">
        <f t="shared" si="7302"/>
        <v>9.6479668194695129E+112</v>
      </c>
      <c r="UPA54" s="762">
        <f t="shared" si="7303"/>
        <v>9.9856456581509455E+112</v>
      </c>
      <c r="UPC54" s="762">
        <f t="shared" si="7304"/>
        <v>1.0335143256186227E+113</v>
      </c>
      <c r="UPE54" s="762">
        <f t="shared" si="7305"/>
        <v>1.0696873270152744E+113</v>
      </c>
      <c r="UPG54" s="762">
        <f t="shared" si="7306"/>
        <v>1.1071263834608089E+113</v>
      </c>
      <c r="UPI54" s="762">
        <f t="shared" si="7307"/>
        <v>1.1458758068819371E+113</v>
      </c>
      <c r="UPK54" s="762">
        <f t="shared" si="7308"/>
        <v>1.1859814601228049E+113</v>
      </c>
      <c r="UPM54" s="762">
        <f t="shared" si="7309"/>
        <v>1.227490811227103E+113</v>
      </c>
      <c r="UPO54" s="762">
        <f t="shared" si="7310"/>
        <v>1.2704529896200515E+113</v>
      </c>
      <c r="UPQ54" s="762">
        <f t="shared" si="7311"/>
        <v>1.3149188442567533E+113</v>
      </c>
      <c r="UPS54" s="762">
        <f t="shared" si="7312"/>
        <v>1.3609410038057396E+113</v>
      </c>
      <c r="UPU54" s="762">
        <f t="shared" si="7313"/>
        <v>1.4085739389389404E+113</v>
      </c>
      <c r="UPW54" s="762">
        <f t="shared" si="7314"/>
        <v>1.4578740268018032E+113</v>
      </c>
      <c r="UPY54" s="762">
        <f t="shared" si="7315"/>
        <v>1.5088996177398663E+113</v>
      </c>
      <c r="UQA54" s="762">
        <f t="shared" si="7316"/>
        <v>1.5617111043607616E+113</v>
      </c>
      <c r="UQC54" s="762">
        <f t="shared" si="7317"/>
        <v>1.6163709930133882E+113</v>
      </c>
      <c r="UQE54" s="762">
        <f t="shared" si="7318"/>
        <v>1.6729439777688565E+113</v>
      </c>
      <c r="UQG54" s="762">
        <f t="shared" si="7319"/>
        <v>1.7314970169907665E+113</v>
      </c>
      <c r="UQI54" s="762">
        <f t="shared" si="7320"/>
        <v>1.7920994125854433E+113</v>
      </c>
      <c r="UQK54" s="762">
        <f t="shared" si="7321"/>
        <v>1.8548228920259337E+113</v>
      </c>
      <c r="UQM54" s="762">
        <f t="shared" si="7322"/>
        <v>1.9197416932468414E+113</v>
      </c>
      <c r="UQO54" s="762">
        <f t="shared" si="7323"/>
        <v>1.9869326525104808E+113</v>
      </c>
      <c r="UQQ54" s="762">
        <f t="shared" si="7324"/>
        <v>2.0564752953483474E+113</v>
      </c>
      <c r="UQS54" s="762">
        <f t="shared" si="7325"/>
        <v>2.1284519306855395E+113</v>
      </c>
      <c r="UQU54" s="762">
        <f t="shared" si="7326"/>
        <v>2.2029477482595333E+113</v>
      </c>
      <c r="UQW54" s="762">
        <f t="shared" si="7327"/>
        <v>2.2800509194486168E+113</v>
      </c>
      <c r="UQY54" s="762">
        <f t="shared" si="7328"/>
        <v>2.359852701629318E+113</v>
      </c>
      <c r="URA54" s="762">
        <f t="shared" si="7329"/>
        <v>2.4424475461863439E+113</v>
      </c>
      <c r="URC54" s="762">
        <f t="shared" si="7330"/>
        <v>2.5279332103028658E+113</v>
      </c>
      <c r="URE54" s="762">
        <f t="shared" si="7331"/>
        <v>2.6164108726634658E+113</v>
      </c>
      <c r="URG54" s="762">
        <f t="shared" si="7332"/>
        <v>2.707985253206687E+113</v>
      </c>
      <c r="URI54" s="762">
        <f t="shared" si="7333"/>
        <v>2.8027647370689207E+113</v>
      </c>
      <c r="URK54" s="762">
        <f t="shared" si="7334"/>
        <v>2.9008615028663326E+113</v>
      </c>
      <c r="URM54" s="762">
        <f t="shared" si="7335"/>
        <v>3.0023916554666541E+113</v>
      </c>
      <c r="URO54" s="762">
        <f t="shared" si="7336"/>
        <v>3.1074753634079869E+113</v>
      </c>
      <c r="URQ54" s="762">
        <f t="shared" si="7337"/>
        <v>3.2162370011272662E+113</v>
      </c>
      <c r="URS54" s="762">
        <f t="shared" si="7338"/>
        <v>3.3288052961667202E+113</v>
      </c>
      <c r="URU54" s="762">
        <f t="shared" si="7339"/>
        <v>3.4453134815325551E+113</v>
      </c>
      <c r="URW54" s="762">
        <f t="shared" si="7340"/>
        <v>3.5658994533861943E+113</v>
      </c>
      <c r="URY54" s="762">
        <f t="shared" si="7341"/>
        <v>3.6907059342547106E+113</v>
      </c>
      <c r="USA54" s="762">
        <f t="shared" si="7342"/>
        <v>3.8198806419536252E+113</v>
      </c>
      <c r="USC54" s="762">
        <f t="shared" si="7343"/>
        <v>3.9535764644220018E+113</v>
      </c>
      <c r="USE54" s="762">
        <f t="shared" si="7344"/>
        <v>4.0919516406767714E+113</v>
      </c>
      <c r="USG54" s="762">
        <f t="shared" si="7345"/>
        <v>4.235169948100458E+113</v>
      </c>
      <c r="USI54" s="762">
        <f t="shared" si="7346"/>
        <v>4.383400896283974E+113</v>
      </c>
      <c r="USK54" s="762">
        <f t="shared" si="7347"/>
        <v>4.5368199276539127E+113</v>
      </c>
      <c r="USM54" s="762">
        <f t="shared" si="7348"/>
        <v>4.6956086251217989E+113</v>
      </c>
      <c r="USO54" s="762">
        <f t="shared" si="7349"/>
        <v>4.8599549270010618E+113</v>
      </c>
      <c r="USQ54" s="762">
        <f t="shared" si="7350"/>
        <v>5.0300533494460985E+113</v>
      </c>
      <c r="USS54" s="762">
        <f t="shared" si="7351"/>
        <v>5.2061052166767118E+113</v>
      </c>
      <c r="USU54" s="762">
        <f t="shared" si="7352"/>
        <v>5.388318899260396E+113</v>
      </c>
      <c r="USW54" s="762">
        <f t="shared" si="7353"/>
        <v>5.5769100607345097E+113</v>
      </c>
      <c r="USY54" s="762">
        <f t="shared" si="7354"/>
        <v>5.7721019128602171E+113</v>
      </c>
      <c r="UTA54" s="762">
        <f t="shared" si="7355"/>
        <v>5.9741254798103243E+113</v>
      </c>
      <c r="UTC54" s="762">
        <f t="shared" si="7356"/>
        <v>6.1832198716036846E+113</v>
      </c>
      <c r="UTE54" s="762">
        <f t="shared" si="7357"/>
        <v>6.3996325671098136E+113</v>
      </c>
      <c r="UTG54" s="762">
        <f t="shared" si="7358"/>
        <v>6.6236197069586571E+113</v>
      </c>
      <c r="UTI54" s="762">
        <f t="shared" si="7359"/>
        <v>6.8554463967022102E+113</v>
      </c>
      <c r="UTK54" s="762">
        <f t="shared" si="7360"/>
        <v>7.0953870205867865E+113</v>
      </c>
      <c r="UTM54" s="762">
        <f t="shared" si="7361"/>
        <v>7.3437255663073231E+113</v>
      </c>
      <c r="UTO54" s="762">
        <f t="shared" si="7362"/>
        <v>7.6007559611280782E+113</v>
      </c>
      <c r="UTQ54" s="762">
        <f t="shared" si="7363"/>
        <v>7.8667824197675599E+113</v>
      </c>
      <c r="UTS54" s="762">
        <f t="shared" si="7364"/>
        <v>8.1421198044594236E+113</v>
      </c>
      <c r="UTU54" s="762">
        <f t="shared" si="7365"/>
        <v>8.4270939976155022E+113</v>
      </c>
      <c r="UTW54" s="762">
        <f t="shared" si="7366"/>
        <v>8.7220422875320443E+113</v>
      </c>
      <c r="UTY54" s="762">
        <f t="shared" si="7367"/>
        <v>9.0273137675956651E+113</v>
      </c>
      <c r="UUA54" s="762">
        <f t="shared" si="7368"/>
        <v>9.3432697494615127E+113</v>
      </c>
      <c r="UUC54" s="762">
        <f t="shared" si="7369"/>
        <v>9.6702841906926645E+113</v>
      </c>
      <c r="UUE54" s="762">
        <f t="shared" si="7370"/>
        <v>1.0008744137366906E+114</v>
      </c>
      <c r="UUG54" s="762">
        <f t="shared" si="7371"/>
        <v>1.0359050182174748E+114</v>
      </c>
      <c r="UUI54" s="762">
        <f t="shared" si="7372"/>
        <v>1.0721616938550864E+114</v>
      </c>
      <c r="UUK54" s="762">
        <f t="shared" si="7373"/>
        <v>1.1096873531400142E+114</v>
      </c>
      <c r="UUM54" s="762">
        <f t="shared" si="7374"/>
        <v>1.1485264104999146E+114</v>
      </c>
      <c r="UUO54" s="762">
        <f t="shared" si="7375"/>
        <v>1.1887248348674115E+114</v>
      </c>
      <c r="UUQ54" s="762">
        <f t="shared" si="7376"/>
        <v>1.2303302040877708E+114</v>
      </c>
      <c r="UUS54" s="762">
        <f t="shared" si="7377"/>
        <v>1.2733917612308427E+114</v>
      </c>
      <c r="UUU54" s="762">
        <f t="shared" si="7378"/>
        <v>1.3179604728739221E+114</v>
      </c>
      <c r="UUW54" s="762">
        <f t="shared" si="7379"/>
        <v>1.3640890894245093E+114</v>
      </c>
      <c r="UUY54" s="762">
        <f t="shared" si="7380"/>
        <v>1.4118322075543669E+114</v>
      </c>
      <c r="UVA54" s="762">
        <f t="shared" si="7381"/>
        <v>1.4612463348187696E+114</v>
      </c>
      <c r="UVC54" s="762">
        <f t="shared" si="7382"/>
        <v>1.5123899565374264E+114</v>
      </c>
      <c r="UVE54" s="762">
        <f t="shared" si="7383"/>
        <v>1.5653236050162362E+114</v>
      </c>
      <c r="UVG54" s="762">
        <f t="shared" si="7384"/>
        <v>1.6201099311918044E+114</v>
      </c>
      <c r="UVI54" s="762">
        <f t="shared" si="7385"/>
        <v>1.6768137787835174E+114</v>
      </c>
      <c r="UVK54" s="762">
        <f t="shared" si="7386"/>
        <v>1.7355022610409402E+114</v>
      </c>
      <c r="UVM54" s="762">
        <f t="shared" si="7387"/>
        <v>1.796244840177373E+114</v>
      </c>
      <c r="UVO54" s="762">
        <f t="shared" si="7388"/>
        <v>1.859113409583581E+114</v>
      </c>
      <c r="UVQ54" s="762">
        <f t="shared" si="7389"/>
        <v>1.9241823789190062E+114</v>
      </c>
      <c r="UVS54" s="762">
        <f t="shared" si="7390"/>
        <v>1.9915287621811714E+114</v>
      </c>
      <c r="UVU54" s="762">
        <f t="shared" si="7391"/>
        <v>2.0612322688575123E+114</v>
      </c>
      <c r="UVW54" s="762">
        <f t="shared" si="7392"/>
        <v>2.133375398267525E+114</v>
      </c>
      <c r="UVY54" s="762">
        <f t="shared" si="7393"/>
        <v>2.2080435372068883E+114</v>
      </c>
      <c r="UWA54" s="762">
        <f t="shared" si="7394"/>
        <v>2.2853250610091293E+114</v>
      </c>
      <c r="UWC54" s="762">
        <f t="shared" si="7395"/>
        <v>2.3653114381444486E+114</v>
      </c>
      <c r="UWE54" s="762">
        <f t="shared" si="7396"/>
        <v>2.4480973384795039E+114</v>
      </c>
      <c r="UWG54" s="762">
        <f t="shared" si="7397"/>
        <v>2.5337807453262866E+114</v>
      </c>
      <c r="UWI54" s="762">
        <f t="shared" si="7398"/>
        <v>2.6224630714127066E+114</v>
      </c>
      <c r="UWK54" s="762">
        <f t="shared" si="7399"/>
        <v>2.7142492789121511E+114</v>
      </c>
      <c r="UWM54" s="762">
        <f t="shared" si="7400"/>
        <v>2.8092480036740762E+114</v>
      </c>
      <c r="UWO54" s="762">
        <f t="shared" si="7401"/>
        <v>2.9075716838026685E+114</v>
      </c>
      <c r="UWQ54" s="762">
        <f t="shared" si="7402"/>
        <v>3.0093366927357618E+114</v>
      </c>
      <c r="UWS54" s="762">
        <f t="shared" si="7403"/>
        <v>3.1146634769815133E+114</v>
      </c>
      <c r="UWU54" s="762">
        <f t="shared" si="7404"/>
        <v>3.2236766986758659E+114</v>
      </c>
      <c r="UWW54" s="762">
        <f t="shared" si="7405"/>
        <v>3.3365053831295211E+114</v>
      </c>
      <c r="UWY54" s="762">
        <f t="shared" si="7406"/>
        <v>3.4532830715390539E+114</v>
      </c>
      <c r="UXA54" s="762">
        <f t="shared" si="7407"/>
        <v>3.5741479790429207E+114</v>
      </c>
      <c r="UXC54" s="762">
        <f t="shared" si="7408"/>
        <v>3.6992431583094225E+114</v>
      </c>
      <c r="UXE54" s="762">
        <f t="shared" si="7409"/>
        <v>3.8287166688502518E+114</v>
      </c>
      <c r="UXG54" s="762">
        <f t="shared" si="7410"/>
        <v>3.9627217522600105E+114</v>
      </c>
      <c r="UXI54" s="762">
        <f t="shared" si="7411"/>
        <v>4.1014170135891104E+114</v>
      </c>
      <c r="UXK54" s="762">
        <f t="shared" si="7412"/>
        <v>4.244966609064729E+114</v>
      </c>
      <c r="UXM54" s="762">
        <f t="shared" si="7413"/>
        <v>4.3935404403819942E+114</v>
      </c>
      <c r="UXO54" s="762">
        <f t="shared" si="7414"/>
        <v>4.5473143557953634E+114</v>
      </c>
      <c r="UXQ54" s="762">
        <f t="shared" si="7415"/>
        <v>4.7064703582482006E+114</v>
      </c>
      <c r="UXS54" s="762">
        <f t="shared" si="7416"/>
        <v>4.8711968207868871E+114</v>
      </c>
      <c r="UXU54" s="762">
        <f t="shared" si="7417"/>
        <v>5.0416887095144275E+114</v>
      </c>
      <c r="UXW54" s="762">
        <f t="shared" si="7418"/>
        <v>5.218147814347432E+114</v>
      </c>
      <c r="UXY54" s="762">
        <f t="shared" si="7419"/>
        <v>5.4007829878495913E+114</v>
      </c>
      <c r="UYA54" s="762">
        <f t="shared" si="7420"/>
        <v>5.5898103924243269E+114</v>
      </c>
      <c r="UYC54" s="762">
        <f t="shared" si="7421"/>
        <v>5.7854537561591777E+114</v>
      </c>
      <c r="UYE54" s="762">
        <f t="shared" si="7422"/>
        <v>5.9879446376247486E+114</v>
      </c>
      <c r="UYG54" s="762">
        <f t="shared" si="7423"/>
        <v>6.1975226999416146E+114</v>
      </c>
      <c r="UYI54" s="762">
        <f t="shared" si="7424"/>
        <v>6.4144359944395705E+114</v>
      </c>
      <c r="UYK54" s="762">
        <f t="shared" si="7425"/>
        <v>6.6389412542449554E+114</v>
      </c>
      <c r="UYM54" s="762">
        <f t="shared" si="7426"/>
        <v>6.8713041981435288E+114</v>
      </c>
      <c r="UYO54" s="762">
        <f t="shared" si="7427"/>
        <v>7.1117998450785518E+114</v>
      </c>
      <c r="UYQ54" s="762">
        <f t="shared" si="7428"/>
        <v>7.3607128396563004E+114</v>
      </c>
      <c r="UYS54" s="762">
        <f t="shared" si="7429"/>
        <v>7.6183377890442702E+114</v>
      </c>
      <c r="UYU54" s="762">
        <f t="shared" si="7430"/>
        <v>7.8849796116608189E+114</v>
      </c>
      <c r="UYW54" s="762">
        <f t="shared" si="7431"/>
        <v>8.160953898068947E+114</v>
      </c>
      <c r="UYY54" s="762">
        <f t="shared" si="7432"/>
        <v>8.4465872845013594E+114</v>
      </c>
      <c r="UZA54" s="762">
        <f t="shared" si="7433"/>
        <v>8.742217839458906E+114</v>
      </c>
      <c r="UZC54" s="762">
        <f t="shared" si="7434"/>
        <v>9.0481954638399666E+114</v>
      </c>
      <c r="UZE54" s="762">
        <f t="shared" si="7435"/>
        <v>9.3648823050743648E+114</v>
      </c>
      <c r="UZG54" s="762">
        <f t="shared" si="7436"/>
        <v>9.6926531857519669E+114</v>
      </c>
      <c r="UZI54" s="762">
        <f t="shared" si="7437"/>
        <v>1.0031896047253284E+115</v>
      </c>
      <c r="UZK54" s="762">
        <f t="shared" si="7438"/>
        <v>1.0383012408907149E+115</v>
      </c>
      <c r="UZM54" s="762">
        <f t="shared" si="7439"/>
        <v>1.0746417843218898E+115</v>
      </c>
      <c r="UZO54" s="762">
        <f t="shared" si="7440"/>
        <v>1.1122542467731557E+115</v>
      </c>
      <c r="UZQ54" s="762">
        <f t="shared" si="7441"/>
        <v>1.1511831454102161E+115</v>
      </c>
      <c r="UZS54" s="762">
        <f t="shared" si="7442"/>
        <v>1.1914745554995736E+115</v>
      </c>
      <c r="UZU54" s="762">
        <f t="shared" si="7443"/>
        <v>1.2331761649420586E+115</v>
      </c>
      <c r="UZW54" s="762">
        <f t="shared" si="7444"/>
        <v>1.2763373307150305E+115</v>
      </c>
      <c r="UZY54" s="762">
        <f t="shared" si="7445"/>
        <v>1.3210091372900564E+115</v>
      </c>
      <c r="VAA54" s="762">
        <f t="shared" si="7446"/>
        <v>1.3672444570952083E+115</v>
      </c>
      <c r="VAC54" s="762">
        <f t="shared" si="7447"/>
        <v>1.4150980130935405E+115</v>
      </c>
      <c r="VAE54" s="762">
        <f t="shared" si="7448"/>
        <v>1.4646264435518144E+115</v>
      </c>
      <c r="VAG54" s="762">
        <f t="shared" si="7449"/>
        <v>1.5158883690761278E+115</v>
      </c>
      <c r="VAI54" s="762">
        <f t="shared" si="7450"/>
        <v>1.5689444619937922E+115</v>
      </c>
      <c r="VAK54" s="762">
        <f t="shared" si="7451"/>
        <v>1.6238575181635747E+115</v>
      </c>
      <c r="VAM54" s="762">
        <f t="shared" si="7452"/>
        <v>1.6806925312992998E+115</v>
      </c>
      <c r="VAO54" s="762">
        <f t="shared" si="7453"/>
        <v>1.7395167698947752E+115</v>
      </c>
      <c r="VAQ54" s="762">
        <f t="shared" si="7454"/>
        <v>1.8003998568410921E+115</v>
      </c>
      <c r="VAS54" s="762">
        <f t="shared" si="7455"/>
        <v>1.8634138518305303E+115</v>
      </c>
      <c r="VAU54" s="762">
        <f t="shared" si="7456"/>
        <v>1.9286333366445987E+115</v>
      </c>
      <c r="VAW54" s="762">
        <f t="shared" si="7457"/>
        <v>1.9961355034271593E+115</v>
      </c>
      <c r="VAY54" s="762">
        <f t="shared" si="7458"/>
        <v>2.0660002460471096E+115</v>
      </c>
      <c r="VBA54" s="762">
        <f t="shared" si="7459"/>
        <v>2.1383102546587581E+115</v>
      </c>
      <c r="VBC54" s="762">
        <f t="shared" si="7460"/>
        <v>2.2131511135718144E+115</v>
      </c>
      <c r="VBE54" s="762">
        <f t="shared" si="7461"/>
        <v>2.2906114025468276E+115</v>
      </c>
      <c r="VBG54" s="762">
        <f t="shared" si="7462"/>
        <v>2.3707828016359665E+115</v>
      </c>
      <c r="VBI54" s="762">
        <f t="shared" si="7463"/>
        <v>2.4537601996932251E+115</v>
      </c>
      <c r="VBK54" s="762">
        <f t="shared" si="7464"/>
        <v>2.5396418066824879E+115</v>
      </c>
      <c r="VBM54" s="762">
        <f t="shared" si="7465"/>
        <v>2.6285292699163747E+115</v>
      </c>
      <c r="VBO54" s="762">
        <f t="shared" si="7466"/>
        <v>2.7205277943634477E+115</v>
      </c>
      <c r="VBQ54" s="762">
        <f t="shared" si="7467"/>
        <v>2.815746267166168E+115</v>
      </c>
      <c r="VBS54" s="762">
        <f t="shared" si="7468"/>
        <v>2.9142973865169837E+115</v>
      </c>
      <c r="VBU54" s="762">
        <f t="shared" si="7469"/>
        <v>3.0162977950450777E+115</v>
      </c>
      <c r="VBW54" s="762">
        <f t="shared" si="7470"/>
        <v>3.1218682178716552E+115</v>
      </c>
      <c r="VBY54" s="762">
        <f t="shared" si="7471"/>
        <v>3.2311336054971628E+115</v>
      </c>
      <c r="VCA54" s="762">
        <f t="shared" si="7472"/>
        <v>3.3442232816895632E+115</v>
      </c>
      <c r="VCC54" s="762">
        <f t="shared" si="7473"/>
        <v>3.4612710965486979E+115</v>
      </c>
      <c r="VCE54" s="762">
        <f t="shared" si="7474"/>
        <v>3.5824155849279021E+115</v>
      </c>
      <c r="VCG54" s="762">
        <f t="shared" si="7475"/>
        <v>3.7078001304003784E+115</v>
      </c>
      <c r="VCI54" s="762">
        <f t="shared" si="7476"/>
        <v>3.8375731349643914E+115</v>
      </c>
      <c r="VCK54" s="762">
        <f t="shared" si="7477"/>
        <v>3.9718881946881445E+115</v>
      </c>
      <c r="VCM54" s="762">
        <f t="shared" si="7478"/>
        <v>4.1109042815022292E+115</v>
      </c>
      <c r="VCO54" s="762">
        <f t="shared" si="7479"/>
        <v>4.2547859313548074E+115</v>
      </c>
      <c r="VCQ54" s="762">
        <f t="shared" si="7480"/>
        <v>4.4037034389522252E+115</v>
      </c>
      <c r="VCS54" s="762">
        <f t="shared" si="7481"/>
        <v>4.5578330593155526E+115</v>
      </c>
      <c r="VCU54" s="762">
        <f t="shared" si="7482"/>
        <v>4.7173572163915963E+115</v>
      </c>
      <c r="VCW54" s="762">
        <f t="shared" si="7483"/>
        <v>4.8824647189653017E+115</v>
      </c>
      <c r="VCY54" s="762">
        <f t="shared" si="7484"/>
        <v>5.0533509841290869E+115</v>
      </c>
      <c r="VDA54" s="762">
        <f t="shared" si="7485"/>
        <v>5.2302182685736043E+115</v>
      </c>
      <c r="VDC54" s="762">
        <f t="shared" si="7486"/>
        <v>5.41327590797368E+115</v>
      </c>
      <c r="VDE54" s="762">
        <f t="shared" si="7487"/>
        <v>5.6027405647527581E+115</v>
      </c>
      <c r="VDG54" s="762">
        <f t="shared" si="7488"/>
        <v>5.798836484519104E+115</v>
      </c>
      <c r="VDI54" s="762">
        <f t="shared" si="7489"/>
        <v>6.0017957614772718E+115</v>
      </c>
      <c r="VDK54" s="762">
        <f t="shared" si="7490"/>
        <v>6.2118586131289761E+115</v>
      </c>
      <c r="VDM54" s="762">
        <f t="shared" si="7491"/>
        <v>6.4292736645884897E+115</v>
      </c>
      <c r="VDO54" s="762">
        <f t="shared" si="7492"/>
        <v>6.6542982428490859E+115</v>
      </c>
      <c r="VDQ54" s="762">
        <f t="shared" si="7493"/>
        <v>6.8871986813488034E+115</v>
      </c>
      <c r="VDS54" s="762">
        <f t="shared" si="7494"/>
        <v>7.1282506351960108E+115</v>
      </c>
      <c r="VDU54" s="762">
        <f t="shared" si="7495"/>
        <v>7.3777394074278705E+115</v>
      </c>
      <c r="VDW54" s="762">
        <f t="shared" si="7496"/>
        <v>7.6359602866878454E+115</v>
      </c>
      <c r="VDY54" s="762">
        <f t="shared" si="7497"/>
        <v>7.9032188967219193E+115</v>
      </c>
      <c r="VEA54" s="762">
        <f t="shared" si="7498"/>
        <v>8.1798315581071867E+115</v>
      </c>
      <c r="VEC54" s="762">
        <f t="shared" si="7499"/>
        <v>8.4661256626409368E+115</v>
      </c>
      <c r="VEE54" s="762">
        <f t="shared" si="7500"/>
        <v>8.7624400608333696E+115</v>
      </c>
      <c r="VEG54" s="762">
        <f t="shared" si="7501"/>
        <v>9.0691254629625365E+115</v>
      </c>
      <c r="VEI54" s="762">
        <f t="shared" si="7502"/>
        <v>9.3865448541662252E+115</v>
      </c>
      <c r="VEK54" s="762">
        <f t="shared" si="7503"/>
        <v>9.7150739240620422E+115</v>
      </c>
      <c r="VEM54" s="762">
        <f t="shared" si="7504"/>
        <v>1.0055101511404213E+116</v>
      </c>
      <c r="VEO54" s="762">
        <f t="shared" si="7505"/>
        <v>1.040703006430336E+116</v>
      </c>
      <c r="VEQ54" s="762">
        <f t="shared" si="7506"/>
        <v>1.0771276116553977E+116</v>
      </c>
      <c r="VES54" s="762">
        <f t="shared" si="7507"/>
        <v>1.1148270780633366E+116</v>
      </c>
      <c r="VEU54" s="762">
        <f t="shared" si="7508"/>
        <v>1.1538460257955533E+116</v>
      </c>
      <c r="VEW54" s="762">
        <f t="shared" si="7509"/>
        <v>1.1942306366983975E+116</v>
      </c>
      <c r="VEY54" s="762">
        <f t="shared" si="7510"/>
        <v>1.2360287089828413E+116</v>
      </c>
      <c r="VFA54" s="762">
        <f t="shared" si="7511"/>
        <v>1.2792897137972406E+116</v>
      </c>
      <c r="VFC54" s="762">
        <f t="shared" si="7512"/>
        <v>1.3240648537801439E+116</v>
      </c>
      <c r="VFE54" s="762">
        <f t="shared" si="7513"/>
        <v>1.3704071236624488E+116</v>
      </c>
      <c r="VFG54" s="762">
        <f t="shared" si="7514"/>
        <v>1.4183713729906344E+116</v>
      </c>
      <c r="VFI54" s="762">
        <f t="shared" si="7515"/>
        <v>1.4680143710453065E+116</v>
      </c>
      <c r="VFK54" s="762">
        <f t="shared" si="7516"/>
        <v>1.5193948740318921E+116</v>
      </c>
      <c r="VFM54" s="762">
        <f t="shared" si="7517"/>
        <v>1.5725736946230083E+116</v>
      </c>
      <c r="VFO54" s="762">
        <f t="shared" si="7518"/>
        <v>1.6276137739348134E+116</v>
      </c>
      <c r="VFQ54" s="762">
        <f t="shared" si="7519"/>
        <v>1.6845802560225317E+116</v>
      </c>
      <c r="VFS54" s="762">
        <f t="shared" si="7520"/>
        <v>1.74354056498332E+116</v>
      </c>
      <c r="VFU54" s="762">
        <f t="shared" si="7521"/>
        <v>1.8045644847577362E+116</v>
      </c>
      <c r="VFW54" s="762">
        <f t="shared" si="7522"/>
        <v>1.8677242417242569E+116</v>
      </c>
      <c r="VFY54" s="762">
        <f t="shared" si="7523"/>
        <v>1.9330945901846059E+116</v>
      </c>
      <c r="VGA54" s="762">
        <f t="shared" si="7524"/>
        <v>2.0007529008410669E+116</v>
      </c>
      <c r="VGC54" s="762">
        <f t="shared" si="7525"/>
        <v>2.0707792523705039E+116</v>
      </c>
      <c r="VGE54" s="762">
        <f t="shared" si="7526"/>
        <v>2.1432565262034712E+116</v>
      </c>
      <c r="VGG54" s="762">
        <f t="shared" si="7527"/>
        <v>2.2182705046205926E+116</v>
      </c>
      <c r="VGI54" s="762">
        <f t="shared" si="7528"/>
        <v>2.295909972282313E+116</v>
      </c>
      <c r="VGK54" s="762">
        <f t="shared" si="7529"/>
        <v>2.3762668213121939E+116</v>
      </c>
      <c r="VGM54" s="762">
        <f t="shared" si="7530"/>
        <v>2.4594361600581205E+116</v>
      </c>
      <c r="VGO54" s="762">
        <f t="shared" si="7531"/>
        <v>2.5455164256601546E+116</v>
      </c>
      <c r="VGQ54" s="762">
        <f t="shared" si="7532"/>
        <v>2.6346095005582598E+116</v>
      </c>
      <c r="VGS54" s="762">
        <f t="shared" si="7533"/>
        <v>2.7268208330777986E+116</v>
      </c>
      <c r="VGU54" s="762">
        <f t="shared" si="7534"/>
        <v>2.8222595622355214E+116</v>
      </c>
      <c r="VGW54" s="762">
        <f t="shared" si="7535"/>
        <v>2.9210386469137645E+116</v>
      </c>
      <c r="VGY54" s="762">
        <f t="shared" si="7536"/>
        <v>3.023274999555746E+116</v>
      </c>
      <c r="VHA54" s="762">
        <f t="shared" si="7537"/>
        <v>3.1290896245401968E+116</v>
      </c>
      <c r="VHC54" s="762">
        <f t="shared" si="7538"/>
        <v>3.2386077613991034E+116</v>
      </c>
      <c r="VHE54" s="762">
        <f t="shared" si="7539"/>
        <v>3.351959033048072E+116</v>
      </c>
      <c r="VHG54" s="762">
        <f t="shared" si="7540"/>
        <v>3.4692775992047542E+116</v>
      </c>
      <c r="VHI54" s="762">
        <f t="shared" si="7541"/>
        <v>3.5907023151769206E+116</v>
      </c>
      <c r="VHK54" s="762">
        <f t="shared" si="7542"/>
        <v>3.7163768962081127E+116</v>
      </c>
      <c r="VHM54" s="762">
        <f t="shared" si="7543"/>
        <v>3.8464500875753967E+116</v>
      </c>
      <c r="VHO54" s="762">
        <f t="shared" si="7544"/>
        <v>3.9810758406405352E+116</v>
      </c>
      <c r="VHQ54" s="762">
        <f t="shared" si="7545"/>
        <v>4.1204134950629536E+116</v>
      </c>
      <c r="VHS54" s="762">
        <f t="shared" si="7546"/>
        <v>4.264627967390157E+116</v>
      </c>
      <c r="VHU54" s="762">
        <f t="shared" si="7547"/>
        <v>4.4138899462488119E+116</v>
      </c>
      <c r="VHW54" s="762">
        <f t="shared" si="7548"/>
        <v>4.5683760943675202E+116</v>
      </c>
      <c r="VHY54" s="762">
        <f t="shared" si="7549"/>
        <v>4.7282692576703827E+116</v>
      </c>
      <c r="VIA54" s="762">
        <f t="shared" si="7550"/>
        <v>4.893758681688846E+116</v>
      </c>
      <c r="VIC54" s="762">
        <f t="shared" si="7551"/>
        <v>5.0650402355479551E+116</v>
      </c>
      <c r="VIE54" s="762">
        <f t="shared" si="7552"/>
        <v>5.2423166437921333E+116</v>
      </c>
      <c r="VIG54" s="762">
        <f t="shared" si="7553"/>
        <v>5.4257977263248576E+116</v>
      </c>
      <c r="VII54" s="762">
        <f t="shared" si="7554"/>
        <v>5.615700646746227E+116</v>
      </c>
      <c r="VIK54" s="762">
        <f t="shared" si="7555"/>
        <v>5.8122501693823441E+116</v>
      </c>
      <c r="VIM54" s="762">
        <f t="shared" si="7556"/>
        <v>6.0156789253107254E+116</v>
      </c>
      <c r="VIO54" s="762">
        <f t="shared" si="7557"/>
        <v>6.2262276876966E+116</v>
      </c>
      <c r="VIQ54" s="762">
        <f t="shared" si="7558"/>
        <v>6.4441456567659803E+116</v>
      </c>
      <c r="VIS54" s="762">
        <f t="shared" si="7559"/>
        <v>6.6696907547527894E+116</v>
      </c>
      <c r="VIU54" s="762">
        <f t="shared" si="7560"/>
        <v>6.9031299311691363E+116</v>
      </c>
      <c r="VIW54" s="762">
        <f t="shared" si="7561"/>
        <v>7.1447394787600554E+116</v>
      </c>
      <c r="VIY54" s="762">
        <f t="shared" si="7562"/>
        <v>7.394805360516657E+116</v>
      </c>
      <c r="VJA54" s="762">
        <f t="shared" si="7563"/>
        <v>7.6536235481347394E+116</v>
      </c>
      <c r="VJC54" s="762">
        <f t="shared" si="7564"/>
        <v>7.9215003723194551E+116</v>
      </c>
      <c r="VJE54" s="762">
        <f t="shared" si="7565"/>
        <v>8.198752885350635E+116</v>
      </c>
      <c r="VJG54" s="762">
        <f t="shared" si="7566"/>
        <v>8.4857092363379065E+116</v>
      </c>
      <c r="VJI54" s="762">
        <f t="shared" si="7567"/>
        <v>8.782709059609733E+116</v>
      </c>
      <c r="VJK54" s="762">
        <f t="shared" si="7568"/>
        <v>9.0901038766960731E+116</v>
      </c>
      <c r="VJM54" s="762">
        <f t="shared" si="7569"/>
        <v>9.4082575123804349E+116</v>
      </c>
      <c r="VJO54" s="762">
        <f t="shared" si="7570"/>
        <v>9.7375465253137497E+116</v>
      </c>
      <c r="VJQ54" s="762">
        <f t="shared" si="7571"/>
        <v>1.007836065369973E+117</v>
      </c>
      <c r="VJS54" s="762">
        <f t="shared" si="7572"/>
        <v>1.043110327657922E+117</v>
      </c>
      <c r="VJU54" s="762">
        <f t="shared" si="7573"/>
        <v>1.0796191891259492E+117</v>
      </c>
      <c r="VJW54" s="762">
        <f t="shared" si="7574"/>
        <v>1.1174058607453574E+117</v>
      </c>
      <c r="VJY54" s="762">
        <f t="shared" si="7575"/>
        <v>1.1565150658714449E+117</v>
      </c>
      <c r="VKA54" s="762">
        <f t="shared" si="7576"/>
        <v>1.1969930931769454E+117</v>
      </c>
      <c r="VKC54" s="762">
        <f t="shared" si="7577"/>
        <v>1.2388878514381384E+117</v>
      </c>
      <c r="VKE54" s="762">
        <f t="shared" si="7578"/>
        <v>1.2822489262384731E+117</v>
      </c>
      <c r="VKG54" s="762">
        <f t="shared" si="7579"/>
        <v>1.3271276386568195E+117</v>
      </c>
      <c r="VKI54" s="762">
        <f t="shared" si="7580"/>
        <v>1.373577106009808E+117</v>
      </c>
      <c r="VKK54" s="762">
        <f t="shared" si="7581"/>
        <v>1.4216523047201511E+117</v>
      </c>
      <c r="VKM54" s="762">
        <f t="shared" si="7582"/>
        <v>1.4714101353853562E+117</v>
      </c>
      <c r="VKO54" s="762">
        <f t="shared" si="7583"/>
        <v>1.5229094901238435E+117</v>
      </c>
      <c r="VKQ54" s="762">
        <f t="shared" si="7584"/>
        <v>1.5762113222781778E+117</v>
      </c>
      <c r="VKS54" s="762">
        <f t="shared" si="7585"/>
        <v>1.6313787185579141E+117</v>
      </c>
      <c r="VKU54" s="762">
        <f t="shared" si="7586"/>
        <v>1.6884769737074409E+117</v>
      </c>
      <c r="VKW54" s="762">
        <f t="shared" si="7587"/>
        <v>1.7475736677872013E+117</v>
      </c>
      <c r="VKY54" s="762">
        <f t="shared" si="7588"/>
        <v>1.8087387461597531E+117</v>
      </c>
      <c r="VLA54" s="762">
        <f t="shared" si="7589"/>
        <v>1.8720446022753442E+117</v>
      </c>
      <c r="VLC54" s="762">
        <f t="shared" si="7590"/>
        <v>1.9375661633549811E+117</v>
      </c>
      <c r="VLE54" s="762">
        <f t="shared" si="7591"/>
        <v>2.0053809790724053E+117</v>
      </c>
      <c r="VLG54" s="762">
        <f t="shared" si="7592"/>
        <v>2.0755693133399393E+117</v>
      </c>
      <c r="VLI54" s="762">
        <f t="shared" si="7593"/>
        <v>2.148214239306837E+117</v>
      </c>
      <c r="VLK54" s="762">
        <f t="shared" si="7594"/>
        <v>2.2234017376825762E+117</v>
      </c>
      <c r="VLM54" s="762">
        <f t="shared" si="7595"/>
        <v>2.3012207985014662E+117</v>
      </c>
      <c r="VLO54" s="762">
        <f t="shared" si="7596"/>
        <v>2.3817635264490175E+117</v>
      </c>
      <c r="VLQ54" s="762">
        <f t="shared" si="7597"/>
        <v>2.4651252498747329E+117</v>
      </c>
      <c r="VLS54" s="762">
        <f t="shared" si="7598"/>
        <v>2.5514046336203485E+117</v>
      </c>
      <c r="VLU54" s="762">
        <f t="shared" si="7599"/>
        <v>2.6407037957970607E+117</v>
      </c>
      <c r="VLW54" s="762">
        <f t="shared" si="7600"/>
        <v>2.7331284286499575E+117</v>
      </c>
      <c r="VLY54" s="762">
        <f t="shared" si="7601"/>
        <v>2.8287879236527056E+117</v>
      </c>
      <c r="VMA54" s="762">
        <f t="shared" si="7602"/>
        <v>2.92779550098055E+117</v>
      </c>
      <c r="VMC54" s="762">
        <f t="shared" si="7603"/>
        <v>3.0302683435148691E+117</v>
      </c>
      <c r="VME54" s="762">
        <f t="shared" si="7604"/>
        <v>3.1363277355378893E+117</v>
      </c>
      <c r="VMG54" s="762">
        <f t="shared" si="7605"/>
        <v>3.2460992062817151E+117</v>
      </c>
      <c r="VMI54" s="762">
        <f t="shared" si="7606"/>
        <v>3.359712678501575E+117</v>
      </c>
      <c r="VMK54" s="762">
        <f t="shared" si="7607"/>
        <v>3.4773026222491297E+117</v>
      </c>
      <c r="VMM54" s="762">
        <f t="shared" si="7608"/>
        <v>3.5990082140278489E+117</v>
      </c>
      <c r="VMO54" s="762">
        <f t="shared" si="7609"/>
        <v>3.7249735015188231E+117</v>
      </c>
      <c r="VMQ54" s="762">
        <f t="shared" si="7610"/>
        <v>3.8553475740719817E+117</v>
      </c>
      <c r="VMS54" s="762">
        <f t="shared" si="7611"/>
        <v>3.9902847391645009E+117</v>
      </c>
      <c r="VMU54" s="762">
        <f t="shared" si="7612"/>
        <v>4.1299447050352582E+117</v>
      </c>
      <c r="VMW54" s="762">
        <f t="shared" si="7613"/>
        <v>4.2744927697114918E+117</v>
      </c>
      <c r="VMY54" s="762">
        <f t="shared" si="7614"/>
        <v>4.4241000166513937E+117</v>
      </c>
      <c r="VNA54" s="762">
        <f t="shared" si="7615"/>
        <v>4.5789435172341923E+117</v>
      </c>
      <c r="VNC54" s="762">
        <f t="shared" si="7616"/>
        <v>4.7392065403373885E+117</v>
      </c>
      <c r="VNE54" s="762">
        <f t="shared" si="7617"/>
        <v>4.9050787692491965E+117</v>
      </c>
      <c r="VNG54" s="762">
        <f t="shared" si="7618"/>
        <v>5.0767565261729185E+117</v>
      </c>
      <c r="VNI54" s="762">
        <f t="shared" si="7619"/>
        <v>5.2544430045889697E+117</v>
      </c>
      <c r="VNK54" s="762">
        <f t="shared" si="7620"/>
        <v>5.4383485097495834E+117</v>
      </c>
      <c r="VNM54" s="762">
        <f t="shared" si="7621"/>
        <v>5.628690707590818E+117</v>
      </c>
      <c r="VNO54" s="762">
        <f t="shared" si="7622"/>
        <v>5.8256948823564961E+117</v>
      </c>
      <c r="VNQ54" s="762">
        <f t="shared" si="7623"/>
        <v>6.0295942032389734E+117</v>
      </c>
      <c r="VNS54" s="762">
        <f t="shared" si="7624"/>
        <v>6.2406300003523373E+117</v>
      </c>
      <c r="VNU54" s="762">
        <f t="shared" si="7625"/>
        <v>6.4590520503646684E+117</v>
      </c>
      <c r="VNW54" s="762">
        <f t="shared" si="7626"/>
        <v>6.6851188721274313E+117</v>
      </c>
      <c r="VNY54" s="762">
        <f t="shared" si="7627"/>
        <v>6.9190980326518904E+117</v>
      </c>
      <c r="VOA54" s="762">
        <f t="shared" si="7628"/>
        <v>7.161266463794706E+117</v>
      </c>
      <c r="VOC54" s="762">
        <f t="shared" si="7629"/>
        <v>7.4119107900275202E+117</v>
      </c>
      <c r="VOE54" s="762">
        <f t="shared" si="7630"/>
        <v>7.6713276676784826E+117</v>
      </c>
      <c r="VOG54" s="762">
        <f t="shared" si="7631"/>
        <v>7.9398241360472284E+117</v>
      </c>
      <c r="VOI54" s="762">
        <f t="shared" si="7632"/>
        <v>8.2177179808088802E+117</v>
      </c>
      <c r="VOK54" s="762">
        <f t="shared" si="7633"/>
        <v>8.5053381101371898E+117</v>
      </c>
      <c r="VOM54" s="762">
        <f t="shared" si="7634"/>
        <v>8.8030249439919907E+117</v>
      </c>
      <c r="VOO54" s="762">
        <f t="shared" si="7635"/>
        <v>9.1111308170317095E+117</v>
      </c>
      <c r="VOQ54" s="762">
        <f t="shared" si="7636"/>
        <v>9.4300203956278192E+117</v>
      </c>
      <c r="VOS54" s="762">
        <f t="shared" si="7637"/>
        <v>9.7600711094747923E+117</v>
      </c>
      <c r="VOU54" s="762">
        <f t="shared" si="7638"/>
        <v>1.010167359830641E+118</v>
      </c>
      <c r="VOW54" s="762">
        <f t="shared" si="7639"/>
        <v>1.0455232174247132E+118</v>
      </c>
      <c r="VOY54" s="762">
        <f t="shared" si="7640"/>
        <v>1.0821165300345782E+118</v>
      </c>
      <c r="VPA54" s="762">
        <f t="shared" si="7641"/>
        <v>1.1199906085857884E+118</v>
      </c>
      <c r="VPC54" s="762">
        <f t="shared" si="7642"/>
        <v>1.1591902798862909E+118</v>
      </c>
      <c r="VPE54" s="762">
        <f t="shared" si="7643"/>
        <v>1.1997619396823109E+118</v>
      </c>
      <c r="VPG54" s="762">
        <f t="shared" si="7644"/>
        <v>1.2417536075711917E+118</v>
      </c>
      <c r="VPI54" s="762">
        <f t="shared" si="7645"/>
        <v>1.2852149838361833E+118</v>
      </c>
      <c r="VPK54" s="762">
        <f t="shared" si="7646"/>
        <v>1.3301975082704495E+118</v>
      </c>
      <c r="VPM54" s="762">
        <f t="shared" si="7647"/>
        <v>1.3767544210599151E+118</v>
      </c>
      <c r="VPO54" s="762">
        <f t="shared" si="7648"/>
        <v>1.424940825797012E+118</v>
      </c>
      <c r="VPQ54" s="762">
        <f t="shared" si="7649"/>
        <v>1.4748137546999074E+118</v>
      </c>
      <c r="VPS54" s="762">
        <f t="shared" si="7650"/>
        <v>1.5264322361144041E+118</v>
      </c>
      <c r="VPU54" s="762">
        <f t="shared" si="7651"/>
        <v>1.5798573643784081E+118</v>
      </c>
      <c r="VPW54" s="762">
        <f t="shared" si="7652"/>
        <v>1.6351523721316522E+118</v>
      </c>
      <c r="VPY54" s="762">
        <f t="shared" si="7653"/>
        <v>1.6923827051562599E+118</v>
      </c>
      <c r="VQA54" s="762">
        <f t="shared" si="7654"/>
        <v>1.7516160998367289E+118</v>
      </c>
      <c r="VQC54" s="762">
        <f t="shared" si="7655"/>
        <v>1.8129226633310143E+118</v>
      </c>
      <c r="VQE54" s="762">
        <f t="shared" si="7656"/>
        <v>1.8763749565475996E+118</v>
      </c>
      <c r="VQG54" s="762">
        <f t="shared" si="7657"/>
        <v>1.9420480800267654E+118</v>
      </c>
      <c r="VQI54" s="762">
        <f t="shared" si="7658"/>
        <v>2.010019762827702E+118</v>
      </c>
      <c r="VQK54" s="762">
        <f t="shared" si="7659"/>
        <v>2.0803704545266714E+118</v>
      </c>
      <c r="VQM54" s="762">
        <f t="shared" si="7660"/>
        <v>2.1531834204351049E+118</v>
      </c>
      <c r="VQO54" s="762">
        <f t="shared" si="7661"/>
        <v>2.2285448401503335E+118</v>
      </c>
      <c r="VQQ54" s="762">
        <f t="shared" si="7662"/>
        <v>2.3065439095555948E+118</v>
      </c>
      <c r="VQS54" s="762">
        <f t="shared" si="7663"/>
        <v>2.3872729463900406E+118</v>
      </c>
      <c r="VQU54" s="762">
        <f t="shared" si="7664"/>
        <v>2.4708274995136921E+118</v>
      </c>
      <c r="VQW54" s="762">
        <f t="shared" si="7665"/>
        <v>2.5573064619966712E+118</v>
      </c>
      <c r="VQY54" s="762">
        <f t="shared" si="7666"/>
        <v>2.6468121881665546E+118</v>
      </c>
      <c r="VRA54" s="762">
        <f t="shared" si="7667"/>
        <v>2.7394506147523839E+118</v>
      </c>
      <c r="VRC54" s="762">
        <f t="shared" si="7668"/>
        <v>2.8353313862687169E+118</v>
      </c>
      <c r="VRE54" s="762">
        <f t="shared" si="7669"/>
        <v>2.9345679847881218E+118</v>
      </c>
      <c r="VRG54" s="762">
        <f t="shared" si="7670"/>
        <v>3.037277864255706E+118</v>
      </c>
      <c r="VRI54" s="762">
        <f t="shared" si="7671"/>
        <v>3.1435825895046556E+118</v>
      </c>
      <c r="VRK54" s="762">
        <f t="shared" si="7672"/>
        <v>3.2536079801373185E+118</v>
      </c>
      <c r="VRM54" s="762">
        <f t="shared" si="7673"/>
        <v>3.3674842594421243E+118</v>
      </c>
      <c r="VRO54" s="762">
        <f t="shared" si="7674"/>
        <v>3.4853462085225986E+118</v>
      </c>
      <c r="VRQ54" s="762">
        <f t="shared" si="7675"/>
        <v>3.6073333258208892E+118</v>
      </c>
      <c r="VRS54" s="762">
        <f t="shared" si="7676"/>
        <v>3.7335899922246201E+118</v>
      </c>
      <c r="VRU54" s="762">
        <f t="shared" si="7677"/>
        <v>3.8642656419524815E+118</v>
      </c>
      <c r="VRW54" s="762">
        <f t="shared" si="7678"/>
        <v>3.999514939420818E+118</v>
      </c>
      <c r="VRY54" s="762">
        <f t="shared" si="7679"/>
        <v>4.1394979623005466E+118</v>
      </c>
      <c r="VSA54" s="762">
        <f t="shared" si="7680"/>
        <v>4.2843803909810653E+118</v>
      </c>
      <c r="VSC54" s="762">
        <f t="shared" si="7681"/>
        <v>4.4343337046654024E+118</v>
      </c>
      <c r="VSE54" s="762">
        <f t="shared" si="7682"/>
        <v>4.5895353843286912E+118</v>
      </c>
      <c r="VSG54" s="762">
        <f t="shared" si="7683"/>
        <v>4.7501691227801946E+118</v>
      </c>
      <c r="VSI54" s="762">
        <f t="shared" si="7684"/>
        <v>4.916425042077501E+118</v>
      </c>
      <c r="VSK54" s="762">
        <f t="shared" si="7685"/>
        <v>5.0884999185502129E+118</v>
      </c>
      <c r="VSM54" s="762">
        <f t="shared" si="7686"/>
        <v>5.2665974156994699E+118</v>
      </c>
      <c r="VSO54" s="762">
        <f t="shared" si="7687"/>
        <v>5.450928325248951E+118</v>
      </c>
      <c r="VSQ54" s="762">
        <f t="shared" si="7688"/>
        <v>5.6417108166326642E+118</v>
      </c>
      <c r="VSS54" s="762">
        <f t="shared" si="7689"/>
        <v>5.8391706952148066E+118</v>
      </c>
      <c r="VSU54" s="762">
        <f t="shared" si="7690"/>
        <v>6.0435416695473241E+118</v>
      </c>
      <c r="VSW54" s="762">
        <f t="shared" si="7691"/>
        <v>6.2550656279814799E+118</v>
      </c>
      <c r="VSY54" s="762">
        <f t="shared" si="7692"/>
        <v>6.4739929249608315E+118</v>
      </c>
      <c r="VTA54" s="762">
        <f t="shared" si="7693"/>
        <v>6.7005826773344599E+118</v>
      </c>
      <c r="VTC54" s="762">
        <f t="shared" si="7694"/>
        <v>6.9351030710411652E+118</v>
      </c>
      <c r="VTE54" s="762">
        <f t="shared" si="7695"/>
        <v>7.1778316785276054E+118</v>
      </c>
      <c r="VTG54" s="762">
        <f t="shared" si="7696"/>
        <v>7.429055787276071E+118</v>
      </c>
      <c r="VTI54" s="762">
        <f t="shared" si="7697"/>
        <v>7.6890727398307329E+118</v>
      </c>
      <c r="VTK54" s="762">
        <f t="shared" si="7698"/>
        <v>7.9581902857248083E+118</v>
      </c>
      <c r="VTM54" s="762">
        <f t="shared" si="7699"/>
        <v>8.2367269457251763E+118</v>
      </c>
      <c r="VTO54" s="762">
        <f t="shared" si="7700"/>
        <v>8.5250123888255566E+118</v>
      </c>
      <c r="VTQ54" s="762">
        <f t="shared" si="7701"/>
        <v>8.8233878224344507E+118</v>
      </c>
      <c r="VTS54" s="762">
        <f t="shared" si="7702"/>
        <v>9.1322063962196549E+118</v>
      </c>
      <c r="VTU54" s="762">
        <f t="shared" si="7703"/>
        <v>9.4518336200873422E+118</v>
      </c>
      <c r="VTW54" s="762">
        <f t="shared" si="7704"/>
        <v>9.7826477967903987E+118</v>
      </c>
      <c r="VTY54" s="762">
        <f t="shared" si="7705"/>
        <v>1.0125040469678062E+119</v>
      </c>
      <c r="VUA54" s="762">
        <f t="shared" si="7706"/>
        <v>1.0479416886116793E+119</v>
      </c>
      <c r="VUC54" s="762">
        <f t="shared" si="7707"/>
        <v>1.0846196477130881E+119</v>
      </c>
      <c r="VUE54" s="762">
        <f t="shared" si="7708"/>
        <v>1.122581335383046E+119</v>
      </c>
      <c r="VUG54" s="762">
        <f t="shared" si="7709"/>
        <v>1.1618716821214525E+119</v>
      </c>
      <c r="VUI54" s="762">
        <f t="shared" si="7710"/>
        <v>1.2025371909957032E+119</v>
      </c>
      <c r="VUK54" s="762">
        <f t="shared" si="7711"/>
        <v>1.2446259926805528E+119</v>
      </c>
      <c r="VUM54" s="762">
        <f t="shared" si="7712"/>
        <v>1.288187902424372E+119</v>
      </c>
      <c r="VUO54" s="762">
        <f t="shared" si="7713"/>
        <v>1.3332744790092248E+119</v>
      </c>
      <c r="VUQ54" s="762">
        <f t="shared" si="7714"/>
        <v>1.3799390857745476E+119</v>
      </c>
      <c r="VUS54" s="762">
        <f t="shared" si="7715"/>
        <v>1.4282369537766566E+119</v>
      </c>
      <c r="VUU54" s="762">
        <f t="shared" si="7716"/>
        <v>1.4782252471588395E+119</v>
      </c>
      <c r="VUW54" s="762">
        <f t="shared" si="7717"/>
        <v>1.5299631308093988E+119</v>
      </c>
      <c r="VUY54" s="762">
        <f t="shared" si="7718"/>
        <v>1.5835118403877277E+119</v>
      </c>
      <c r="VVA54" s="762">
        <f t="shared" si="7719"/>
        <v>1.6389347548012979E+119</v>
      </c>
      <c r="VVC54" s="762">
        <f t="shared" si="7720"/>
        <v>1.696297471219343E+119</v>
      </c>
      <c r="VVE54" s="762">
        <f t="shared" si="7721"/>
        <v>1.7556678827120199E+119</v>
      </c>
      <c r="VVG54" s="762">
        <f t="shared" si="7722"/>
        <v>1.8171162586069404E+119</v>
      </c>
      <c r="VVI54" s="762">
        <f t="shared" si="7723"/>
        <v>1.8807153276581831E+119</v>
      </c>
      <c r="VVK54" s="762">
        <f t="shared" si="7724"/>
        <v>1.9465403641262194E+119</v>
      </c>
      <c r="VVM54" s="762">
        <f t="shared" si="7725"/>
        <v>2.0146692768706369E+119</v>
      </c>
      <c r="VVO54" s="762">
        <f t="shared" si="7726"/>
        <v>2.0851827015611089E+119</v>
      </c>
      <c r="VVQ54" s="762">
        <f t="shared" si="7727"/>
        <v>2.1581640961157475E+119</v>
      </c>
      <c r="VVS54" s="762">
        <f t="shared" si="7728"/>
        <v>2.2336998394797984E+119</v>
      </c>
      <c r="VVU54" s="762">
        <f t="shared" si="7729"/>
        <v>2.3118793338615911E+119</v>
      </c>
      <c r="VVW54" s="762">
        <f t="shared" si="7730"/>
        <v>2.3927951105467467E+119</v>
      </c>
      <c r="VVY54" s="762">
        <f t="shared" si="7731"/>
        <v>2.4765429394158826E+119</v>
      </c>
      <c r="VWA54" s="762">
        <f t="shared" si="7732"/>
        <v>2.5632219422954383E+119</v>
      </c>
      <c r="VWC54" s="762">
        <f t="shared" si="7733"/>
        <v>2.6529347102757784E+119</v>
      </c>
      <c r="VWE54" s="762">
        <f t="shared" si="7734"/>
        <v>2.7457874251354305E+119</v>
      </c>
      <c r="VWG54" s="762">
        <f t="shared" si="7735"/>
        <v>2.8418899850151704E+119</v>
      </c>
      <c r="VWI54" s="762">
        <f t="shared" si="7736"/>
        <v>2.941356134490701E+119</v>
      </c>
      <c r="VWK54" s="762">
        <f t="shared" si="7737"/>
        <v>3.0443035991978752E+119</v>
      </c>
      <c r="VWM54" s="762">
        <f t="shared" si="7738"/>
        <v>3.1508542251698006E+119</v>
      </c>
      <c r="VWO54" s="762">
        <f t="shared" si="7739"/>
        <v>3.2611341230507434E+119</v>
      </c>
      <c r="VWQ54" s="762">
        <f t="shared" si="7740"/>
        <v>3.375273817357519E+119</v>
      </c>
      <c r="VWS54" s="762">
        <f t="shared" si="7741"/>
        <v>3.4934084009650322E+119</v>
      </c>
      <c r="VWU54" s="762">
        <f t="shared" si="7742"/>
        <v>3.6156776949988081E+119</v>
      </c>
      <c r="VWW54" s="762">
        <f t="shared" si="7743"/>
        <v>3.7422264143237659E+119</v>
      </c>
      <c r="VWY54" s="762">
        <f t="shared" si="7744"/>
        <v>3.8732043388250971E+119</v>
      </c>
      <c r="VXA54" s="762">
        <f t="shared" si="7745"/>
        <v>4.008766490683975E+119</v>
      </c>
      <c r="VXC54" s="762">
        <f t="shared" si="7746"/>
        <v>4.1490733178579138E+119</v>
      </c>
      <c r="VXE54" s="762">
        <f t="shared" si="7747"/>
        <v>4.2942908839829402E+119</v>
      </c>
      <c r="VXG54" s="762">
        <f t="shared" si="7748"/>
        <v>4.4445910649223428E+119</v>
      </c>
      <c r="VXI54" s="762">
        <f t="shared" si="7749"/>
        <v>4.6001517521946241E+119</v>
      </c>
      <c r="VXK54" s="762">
        <f t="shared" si="7750"/>
        <v>4.7611570635214352E+119</v>
      </c>
      <c r="VXM54" s="762">
        <f t="shared" si="7751"/>
        <v>4.927797560744685E+119</v>
      </c>
      <c r="VXO54" s="762">
        <f t="shared" si="7752"/>
        <v>5.1002704753707488E+119</v>
      </c>
      <c r="VXQ54" s="762">
        <f t="shared" si="7753"/>
        <v>5.2787799420087249E+119</v>
      </c>
      <c r="VXS54" s="762">
        <f t="shared" si="7754"/>
        <v>5.46353723997903E+119</v>
      </c>
      <c r="VXU54" s="762">
        <f t="shared" si="7755"/>
        <v>5.6547610433782959E+119</v>
      </c>
      <c r="VXW54" s="762">
        <f t="shared" si="7756"/>
        <v>5.8526776798965361E+119</v>
      </c>
      <c r="VXY54" s="762">
        <f t="shared" si="7757"/>
        <v>6.0575213986929147E+119</v>
      </c>
      <c r="VYA54" s="762">
        <f t="shared" si="7758"/>
        <v>6.2695346476471663E+119</v>
      </c>
      <c r="VYC54" s="762">
        <f t="shared" si="7759"/>
        <v>6.4889683603148165E+119</v>
      </c>
      <c r="VYE54" s="762">
        <f t="shared" si="7760"/>
        <v>6.7160822529258339E+119</v>
      </c>
      <c r="VYG54" s="762">
        <f t="shared" si="7761"/>
        <v>6.9511451317782378E+119</v>
      </c>
      <c r="VYI54" s="762">
        <f t="shared" si="7762"/>
        <v>7.1944352113904749E+119</v>
      </c>
      <c r="VYK54" s="762">
        <f t="shared" si="7763"/>
        <v>7.4462404437891412E+119</v>
      </c>
      <c r="VYM54" s="762">
        <f t="shared" si="7764"/>
        <v>7.7068588593217605E+119</v>
      </c>
      <c r="VYO54" s="762">
        <f t="shared" si="7765"/>
        <v>7.9765989193980217E+119</v>
      </c>
      <c r="VYQ54" s="762">
        <f t="shared" si="7766"/>
        <v>8.2557798815769511E+119</v>
      </c>
      <c r="VYS54" s="762">
        <f t="shared" si="7767"/>
        <v>8.5447321774321441E+119</v>
      </c>
      <c r="VYU54" s="762">
        <f t="shared" si="7768"/>
        <v>8.8437978036422679E+119</v>
      </c>
      <c r="VYW54" s="762">
        <f t="shared" si="7769"/>
        <v>9.1533307267697464E+119</v>
      </c>
      <c r="VYY54" s="762">
        <f t="shared" si="7770"/>
        <v>9.4736973022066875E+119</v>
      </c>
      <c r="VZA54" s="762">
        <f t="shared" si="7771"/>
        <v>9.8052767077839215E+119</v>
      </c>
      <c r="VZC54" s="762">
        <f t="shared" si="7772"/>
        <v>1.0148461392556357E+120</v>
      </c>
      <c r="VZE54" s="762">
        <f t="shared" si="7773"/>
        <v>1.0503657541295829E+120</v>
      </c>
      <c r="VZG54" s="762">
        <f t="shared" si="7774"/>
        <v>1.0871285555241183E+120</v>
      </c>
      <c r="VZI54" s="762">
        <f t="shared" si="7775"/>
        <v>1.1251780549674624E+120</v>
      </c>
      <c r="VZK54" s="762">
        <f t="shared" si="7776"/>
        <v>1.1645592868913235E+120</v>
      </c>
      <c r="VZM54" s="762">
        <f t="shared" si="7777"/>
        <v>1.2053188619325197E+120</v>
      </c>
      <c r="VZO54" s="762">
        <f t="shared" si="7778"/>
        <v>1.2475050221001579E+120</v>
      </c>
      <c r="VZQ54" s="762">
        <f t="shared" si="7779"/>
        <v>1.2911676978736634E+120</v>
      </c>
      <c r="VZS54" s="762">
        <f t="shared" si="7780"/>
        <v>1.3363585672992415E+120</v>
      </c>
      <c r="VZU54" s="762">
        <f t="shared" si="7781"/>
        <v>1.3831311171547149E+120</v>
      </c>
      <c r="VZW54" s="762">
        <f t="shared" si="7782"/>
        <v>1.4315407062551298E+120</v>
      </c>
      <c r="VZY54" s="762">
        <f t="shared" si="7783"/>
        <v>1.4816446309740591E+120</v>
      </c>
      <c r="WAA54" s="762">
        <f t="shared" si="7784"/>
        <v>1.533502193058151E+120</v>
      </c>
      <c r="WAC54" s="762">
        <f t="shared" si="7785"/>
        <v>1.5871747698151862E+120</v>
      </c>
      <c r="WAE54" s="762">
        <f t="shared" si="7786"/>
        <v>1.6427258867587176E+120</v>
      </c>
      <c r="WAG54" s="762">
        <f t="shared" si="7787"/>
        <v>1.7002212927952726E+120</v>
      </c>
      <c r="WAI54" s="762">
        <f t="shared" si="7788"/>
        <v>1.7597290380431069E+120</v>
      </c>
      <c r="WAK54" s="762">
        <f t="shared" si="7789"/>
        <v>1.8213195543746154E+120</v>
      </c>
      <c r="WAM54" s="762">
        <f t="shared" si="7790"/>
        <v>1.8850657387777267E+120</v>
      </c>
      <c r="WAO54" s="762">
        <f t="shared" si="7791"/>
        <v>1.9510430396349469E+120</v>
      </c>
      <c r="WAQ54" s="762">
        <f t="shared" si="7792"/>
        <v>2.01932954602217E+120</v>
      </c>
      <c r="WAS54" s="762">
        <f t="shared" si="7793"/>
        <v>2.0900060801329459E+120</v>
      </c>
      <c r="WAU54" s="762">
        <f t="shared" si="7794"/>
        <v>2.1631562929375989E+120</v>
      </c>
      <c r="WAW54" s="762">
        <f t="shared" si="7795"/>
        <v>2.2388667631904147E+120</v>
      </c>
      <c r="WAY54" s="762">
        <f t="shared" si="7796"/>
        <v>2.3172270999020791E+120</v>
      </c>
      <c r="WBA54" s="762">
        <f t="shared" si="7797"/>
        <v>2.3983300483986517E+120</v>
      </c>
      <c r="WBC54" s="762">
        <f t="shared" si="7798"/>
        <v>2.4822716000926042E+120</v>
      </c>
      <c r="WBE54" s="762">
        <f t="shared" si="7799"/>
        <v>2.5691511060958451E+120</v>
      </c>
      <c r="WBG54" s="762">
        <f t="shared" si="7800"/>
        <v>2.6590713948091994E+120</v>
      </c>
      <c r="WBI54" s="762">
        <f t="shared" si="7801"/>
        <v>2.7521388936275212E+120</v>
      </c>
      <c r="WBK54" s="762">
        <f t="shared" si="7802"/>
        <v>2.8484637549044843E+120</v>
      </c>
      <c r="WBM54" s="762">
        <f t="shared" si="7803"/>
        <v>2.9481599863261413E+120</v>
      </c>
      <c r="WBO54" s="762">
        <f t="shared" si="7804"/>
        <v>3.051345585847556E+120</v>
      </c>
      <c r="WBQ54" s="762">
        <f t="shared" si="7805"/>
        <v>3.15814268135222E+120</v>
      </c>
      <c r="WBS54" s="762">
        <f t="shared" si="7806"/>
        <v>3.2686776751995474E+120</v>
      </c>
      <c r="WBU54" s="762">
        <f t="shared" si="7807"/>
        <v>3.3830813938315315E+120</v>
      </c>
      <c r="WBW54" s="762">
        <f t="shared" si="7808"/>
        <v>3.5014892426156349E+120</v>
      </c>
      <c r="WBY54" s="762">
        <f t="shared" si="7809"/>
        <v>3.6240413661071819E+120</v>
      </c>
      <c r="WCA54" s="762">
        <f t="shared" si="7810"/>
        <v>3.7508828139209328E+120</v>
      </c>
      <c r="WCC54" s="762">
        <f t="shared" si="7811"/>
        <v>3.8821637124081654E+120</v>
      </c>
      <c r="WCE54" s="762">
        <f t="shared" si="7812"/>
        <v>4.0180394423424507E+120</v>
      </c>
      <c r="WCG54" s="762">
        <f t="shared" si="7813"/>
        <v>4.158670822824436E+120</v>
      </c>
      <c r="WCI54" s="762">
        <f t="shared" si="7814"/>
        <v>4.3042243016232908E+120</v>
      </c>
      <c r="WCK54" s="762">
        <f t="shared" si="7815"/>
        <v>4.4548721521801058E+120</v>
      </c>
      <c r="WCM54" s="762">
        <f t="shared" si="7816"/>
        <v>4.6107926775064091E+120</v>
      </c>
      <c r="WCO54" s="762">
        <f t="shared" si="7817"/>
        <v>4.7721704212191332E+120</v>
      </c>
      <c r="WCQ54" s="762">
        <f t="shared" si="7818"/>
        <v>4.9391963859618024E+120</v>
      </c>
      <c r="WCS54" s="762">
        <f t="shared" si="7819"/>
        <v>5.1120682594704653E+120</v>
      </c>
      <c r="WCU54" s="762">
        <f t="shared" si="7820"/>
        <v>5.2909906485519312E+120</v>
      </c>
      <c r="WCW54" s="762">
        <f t="shared" si="7821"/>
        <v>5.4761753212512481E+120</v>
      </c>
      <c r="WCY54" s="762">
        <f t="shared" si="7822"/>
        <v>5.667841457495041E+120</v>
      </c>
      <c r="WDA54" s="762">
        <f t="shared" si="7823"/>
        <v>5.8662159085073674E+120</v>
      </c>
      <c r="WDC54" s="762">
        <f t="shared" si="7824"/>
        <v>6.0715334653051246E+120</v>
      </c>
      <c r="WDE54" s="762">
        <f t="shared" si="7825"/>
        <v>6.2840371365908039E+120</v>
      </c>
      <c r="WDG54" s="762">
        <f t="shared" si="7826"/>
        <v>6.5039784363714812E+120</v>
      </c>
      <c r="WDI54" s="762">
        <f t="shared" si="7827"/>
        <v>6.731617681644483E+120</v>
      </c>
      <c r="WDK54" s="762">
        <f t="shared" si="7828"/>
        <v>6.9672243005020392E+120</v>
      </c>
      <c r="WDM54" s="762">
        <f t="shared" si="7829"/>
        <v>7.2110771510196099E+120</v>
      </c>
      <c r="WDO54" s="762">
        <f t="shared" si="7830"/>
        <v>7.4634648513052953E+120</v>
      </c>
      <c r="WDQ54" s="762">
        <f t="shared" si="7831"/>
        <v>7.7246861211009805E+120</v>
      </c>
      <c r="WDS54" s="762">
        <f t="shared" si="7832"/>
        <v>7.9950501353395145E+120</v>
      </c>
      <c r="WDU54" s="762">
        <f t="shared" si="7833"/>
        <v>8.2748768900763974E+120</v>
      </c>
      <c r="WDW54" s="762">
        <f t="shared" si="7834"/>
        <v>8.5644975812290706E+120</v>
      </c>
      <c r="WDY54" s="762">
        <f t="shared" si="7835"/>
        <v>8.8642549965720877E+120</v>
      </c>
      <c r="WEA54" s="762">
        <f t="shared" si="7836"/>
        <v>9.1745039214521096E+120</v>
      </c>
      <c r="WEC54" s="762">
        <f t="shared" si="7837"/>
        <v>9.495611558702933E+120</v>
      </c>
      <c r="WEE54" s="762">
        <f t="shared" si="7838"/>
        <v>9.8279579632575344E+120</v>
      </c>
      <c r="WEG54" s="762">
        <f t="shared" si="7839"/>
        <v>1.0171936491971547E+121</v>
      </c>
      <c r="WEI54" s="762">
        <f t="shared" si="7840"/>
        <v>1.052795426919055E+121</v>
      </c>
      <c r="WEK54" s="762">
        <f t="shared" si="7841"/>
        <v>1.0896432668612219E+121</v>
      </c>
      <c r="WEM54" s="762">
        <f t="shared" si="7842"/>
        <v>1.1277807812013646E+121</v>
      </c>
      <c r="WEO54" s="762">
        <f t="shared" si="7843"/>
        <v>1.1672531085434123E+121</v>
      </c>
      <c r="WEQ54" s="762">
        <f t="shared" si="7844"/>
        <v>1.2081069673424316E+121</v>
      </c>
      <c r="WES54" s="762">
        <f t="shared" si="7845"/>
        <v>1.2503907111994166E+121</v>
      </c>
      <c r="WEU54" s="762">
        <f t="shared" si="7846"/>
        <v>1.2941543860913961E+121</v>
      </c>
      <c r="WEW54" s="762">
        <f t="shared" si="7847"/>
        <v>1.3394497896045948E+121</v>
      </c>
      <c r="WEY54" s="762">
        <f t="shared" si="7848"/>
        <v>1.3863305322407555E+121</v>
      </c>
      <c r="WFA54" s="762">
        <f t="shared" si="7849"/>
        <v>1.4348521008691819E+121</v>
      </c>
      <c r="WFC54" s="762">
        <f t="shared" si="7850"/>
        <v>1.4850719243996032E+121</v>
      </c>
      <c r="WFE54" s="762">
        <f t="shared" si="7851"/>
        <v>1.5370494417535891E+121</v>
      </c>
      <c r="WFG54" s="762">
        <f t="shared" si="7852"/>
        <v>1.5908461722149646E+121</v>
      </c>
      <c r="WFI54" s="762">
        <f t="shared" si="7853"/>
        <v>1.6465257882424882E+121</v>
      </c>
      <c r="WFK54" s="762">
        <f t="shared" si="7854"/>
        <v>1.7041541908309752E+121</v>
      </c>
      <c r="WFM54" s="762">
        <f t="shared" si="7855"/>
        <v>1.7637995875100593E+121</v>
      </c>
      <c r="WFO54" s="762">
        <f t="shared" si="7856"/>
        <v>1.8255325730729113E+121</v>
      </c>
      <c r="WFQ54" s="762">
        <f t="shared" si="7857"/>
        <v>1.889426213130463E+121</v>
      </c>
      <c r="WFS54" s="762">
        <f t="shared" si="7858"/>
        <v>1.955556130590029E+121</v>
      </c>
      <c r="WFU54" s="762">
        <f t="shared" si="7859"/>
        <v>2.0240005951606799E+121</v>
      </c>
      <c r="WFW54" s="762">
        <f t="shared" si="7860"/>
        <v>2.0948406159913034E+121</v>
      </c>
      <c r="WFY54" s="762">
        <f t="shared" si="7861"/>
        <v>2.1681600375509988E+121</v>
      </c>
      <c r="WGA54" s="762">
        <f t="shared" si="7862"/>
        <v>2.2440456388652834E+121</v>
      </c>
      <c r="WGC54" s="762">
        <f t="shared" si="7863"/>
        <v>2.3225872362255679E+121</v>
      </c>
      <c r="WGE54" s="762">
        <f t="shared" si="7864"/>
        <v>2.4038777894934625E+121</v>
      </c>
      <c r="WGG54" s="762">
        <f t="shared" si="7865"/>
        <v>2.4880135121257336E+121</v>
      </c>
      <c r="WGI54" s="762">
        <f t="shared" si="7866"/>
        <v>2.5750939850501339E+121</v>
      </c>
      <c r="WGK54" s="762">
        <f t="shared" si="7867"/>
        <v>2.6652222745268885E+121</v>
      </c>
      <c r="WGM54" s="762">
        <f t="shared" si="7868"/>
        <v>2.7585050541353294E+121</v>
      </c>
      <c r="WGO54" s="762">
        <f t="shared" si="7869"/>
        <v>2.8550527310300655E+121</v>
      </c>
      <c r="WGQ54" s="762">
        <f t="shared" si="7870"/>
        <v>2.9549795766161175E+121</v>
      </c>
      <c r="WGS54" s="762">
        <f t="shared" si="7871"/>
        <v>3.0584038617976813E+121</v>
      </c>
      <c r="WGU54" s="762">
        <f t="shared" si="7872"/>
        <v>3.1654479969605998E+121</v>
      </c>
      <c r="WGW54" s="762">
        <f t="shared" si="7873"/>
        <v>3.2762386768542207E+121</v>
      </c>
      <c r="WGY54" s="762">
        <f t="shared" si="7874"/>
        <v>3.3909070305441181E+121</v>
      </c>
      <c r="WHA54" s="762">
        <f t="shared" si="7875"/>
        <v>3.5095887766131618E+121</v>
      </c>
      <c r="WHC54" s="762">
        <f t="shared" si="7876"/>
        <v>3.6324243837946223E+121</v>
      </c>
      <c r="WHE54" s="762">
        <f t="shared" si="7877"/>
        <v>3.759559237227434E+121</v>
      </c>
      <c r="WHG54" s="762">
        <f t="shared" si="7878"/>
        <v>3.8911438105303937E+121</v>
      </c>
      <c r="WHI54" s="762">
        <f t="shared" si="7879"/>
        <v>4.0273338438989571E+121</v>
      </c>
      <c r="WHK54" s="762">
        <f t="shared" si="7880"/>
        <v>4.16829052843542E+121</v>
      </c>
      <c r="WHM54" s="762">
        <f t="shared" si="7881"/>
        <v>4.314180696930659E+121</v>
      </c>
      <c r="WHO54" s="762">
        <f t="shared" si="7882"/>
        <v>4.4651770213232318E+121</v>
      </c>
      <c r="WHQ54" s="762">
        <f t="shared" si="7883"/>
        <v>4.6214582170695449E+121</v>
      </c>
      <c r="WHS54" s="762">
        <f t="shared" si="7884"/>
        <v>4.7832092546669782E+121</v>
      </c>
      <c r="WHU54" s="762">
        <f t="shared" si="7885"/>
        <v>4.9506215785803218E+121</v>
      </c>
      <c r="WHW54" s="762">
        <f t="shared" si="7886"/>
        <v>5.1238933338306331E+121</v>
      </c>
      <c r="WHY54" s="762">
        <f t="shared" si="7887"/>
        <v>5.3032296005147049E+121</v>
      </c>
      <c r="WIA54" s="762">
        <f t="shared" si="7888"/>
        <v>5.4888426365327193E+121</v>
      </c>
      <c r="WIC54" s="762">
        <f t="shared" si="7889"/>
        <v>5.6809521288113638E+121</v>
      </c>
      <c r="WIE54" s="762">
        <f t="shared" si="7890"/>
        <v>5.8797854533197607E+121</v>
      </c>
      <c r="WIG54" s="762">
        <f t="shared" si="7891"/>
        <v>6.0855779441859514E+121</v>
      </c>
      <c r="WII54" s="762">
        <f t="shared" si="7892"/>
        <v>6.2985731722324588E+121</v>
      </c>
      <c r="WIK54" s="762">
        <f t="shared" si="7893"/>
        <v>6.5190232332605947E+121</v>
      </c>
      <c r="WIM54" s="762">
        <f t="shared" si="7894"/>
        <v>6.7471890464247154E+121</v>
      </c>
      <c r="WIO54" s="762">
        <f t="shared" si="7895"/>
        <v>6.9833406630495803E+121</v>
      </c>
      <c r="WIQ54" s="762">
        <f t="shared" si="7896"/>
        <v>7.227757586256315E+121</v>
      </c>
      <c r="WIS54" s="762">
        <f t="shared" si="7897"/>
        <v>7.4807291017752851E+121</v>
      </c>
      <c r="WIU54" s="762">
        <f t="shared" si="7898"/>
        <v>7.7425546203374191E+121</v>
      </c>
      <c r="WIW54" s="762">
        <f t="shared" si="7899"/>
        <v>8.0135440320492279E+121</v>
      </c>
      <c r="WIY54" s="762">
        <f t="shared" si="7900"/>
        <v>8.2940180731709497E+121</v>
      </c>
      <c r="WJA54" s="762">
        <f t="shared" si="7901"/>
        <v>8.5843087057319324E+121</v>
      </c>
      <c r="WJC54" s="762">
        <f t="shared" si="7902"/>
        <v>8.8847595104325494E+121</v>
      </c>
      <c r="WJE54" s="762">
        <f t="shared" si="7903"/>
        <v>9.1957260932976883E+121</v>
      </c>
      <c r="WJG54" s="762">
        <f t="shared" si="7904"/>
        <v>9.517576506563107E+121</v>
      </c>
      <c r="WJI54" s="762">
        <f t="shared" si="7905"/>
        <v>9.8506916842928149E+121</v>
      </c>
      <c r="WJK54" s="762">
        <f t="shared" si="7906"/>
        <v>1.0195465893243063E+122</v>
      </c>
      <c r="WJM54" s="762">
        <f t="shared" si="7907"/>
        <v>1.055230719950657E+122</v>
      </c>
      <c r="WJO54" s="762">
        <f t="shared" si="7908"/>
        <v>1.0921637951489298E+122</v>
      </c>
      <c r="WJQ54" s="762">
        <f t="shared" si="7909"/>
        <v>1.1303895279791423E+122</v>
      </c>
      <c r="WJS54" s="762">
        <f t="shared" si="7910"/>
        <v>1.1699531614584121E+122</v>
      </c>
      <c r="WJU54" s="762">
        <f t="shared" si="7911"/>
        <v>1.2109015221094564E+122</v>
      </c>
      <c r="WJW54" s="762">
        <f t="shared" si="7912"/>
        <v>1.2532830753832872E+122</v>
      </c>
      <c r="WJY54" s="762">
        <f t="shared" si="7913"/>
        <v>1.2971479830217021E+122</v>
      </c>
      <c r="WKA54" s="762">
        <f t="shared" si="7914"/>
        <v>1.3425481624274616E+122</v>
      </c>
      <c r="WKC54" s="762">
        <f t="shared" si="7915"/>
        <v>1.3895373481124226E+122</v>
      </c>
      <c r="WKE54" s="762">
        <f t="shared" si="7916"/>
        <v>1.4381711552963573E+122</v>
      </c>
      <c r="WKG54" s="762">
        <f t="shared" si="7917"/>
        <v>1.4885071457317297E+122</v>
      </c>
      <c r="WKI54" s="762">
        <f t="shared" si="7918"/>
        <v>1.5406048958323401E+122</v>
      </c>
      <c r="WKK54" s="762">
        <f t="shared" si="7919"/>
        <v>1.594526067186472E+122</v>
      </c>
      <c r="WKM54" s="762">
        <f t="shared" si="7920"/>
        <v>1.6503344795379983E+122</v>
      </c>
      <c r="WKO54" s="762">
        <f t="shared" si="7921"/>
        <v>1.7080961863218281E+122</v>
      </c>
      <c r="WKQ54" s="762">
        <f t="shared" si="7922"/>
        <v>1.767879552843092E+122</v>
      </c>
      <c r="WKS54" s="762">
        <f t="shared" si="7923"/>
        <v>1.8297553371926003E+122</v>
      </c>
      <c r="WKU54" s="762">
        <f t="shared" si="7924"/>
        <v>1.8937967739943412E+122</v>
      </c>
      <c r="WKW54" s="762">
        <f t="shared" si="7925"/>
        <v>1.9600796610841429E+122</v>
      </c>
      <c r="WKY54" s="762">
        <f t="shared" si="7926"/>
        <v>2.0286824492220876E+122</v>
      </c>
      <c r="WLA54" s="762">
        <f t="shared" si="7927"/>
        <v>2.0996863349448605E+122</v>
      </c>
      <c r="WLC54" s="762">
        <f t="shared" si="7928"/>
        <v>2.1731753566679306E+122</v>
      </c>
      <c r="WLE54" s="762">
        <f t="shared" si="7929"/>
        <v>2.2492364941513079E+122</v>
      </c>
      <c r="WLG54" s="762">
        <f t="shared" si="7930"/>
        <v>2.3279597714466034E+122</v>
      </c>
      <c r="WLI54" s="762">
        <f t="shared" si="7931"/>
        <v>2.4094383634472342E+122</v>
      </c>
      <c r="WLK54" s="762">
        <f t="shared" si="7932"/>
        <v>2.4937687061678872E+122</v>
      </c>
      <c r="WLM54" s="762">
        <f t="shared" si="7933"/>
        <v>2.581050610883763E+122</v>
      </c>
      <c r="WLO54" s="762">
        <f t="shared" si="7934"/>
        <v>2.6713873822646947E+122</v>
      </c>
      <c r="WLQ54" s="762">
        <f t="shared" si="7935"/>
        <v>2.7648859406439588E+122</v>
      </c>
      <c r="WLS54" s="762">
        <f t="shared" si="7936"/>
        <v>2.8616569485664969E+122</v>
      </c>
      <c r="WLU54" s="762">
        <f t="shared" si="7937"/>
        <v>2.9618149417663241E+122</v>
      </c>
      <c r="WLW54" s="762">
        <f t="shared" si="7938"/>
        <v>3.0654784647281451E+122</v>
      </c>
      <c r="WLY54" s="762">
        <f t="shared" si="7939"/>
        <v>3.1727702109936302E+122</v>
      </c>
      <c r="WMA54" s="762">
        <f t="shared" si="7940"/>
        <v>3.2838171683784071E+122</v>
      </c>
      <c r="WMC54" s="762">
        <f t="shared" si="7941"/>
        <v>3.3987507692716507E+122</v>
      </c>
      <c r="WME54" s="762">
        <f t="shared" si="7942"/>
        <v>3.517707046196158E+122</v>
      </c>
      <c r="WMG54" s="762">
        <f t="shared" si="7943"/>
        <v>3.640826792813023E+122</v>
      </c>
      <c r="WMI54" s="762">
        <f t="shared" si="7944"/>
        <v>3.7682557305614785E+122</v>
      </c>
      <c r="WMK54" s="762">
        <f t="shared" si="7945"/>
        <v>3.9001446811311301E+122</v>
      </c>
      <c r="WMM54" s="762">
        <f t="shared" si="7946"/>
        <v>4.0366497449707191E+122</v>
      </c>
      <c r="WMO54" s="762">
        <f t="shared" si="7947"/>
        <v>4.1779324860446943E+122</v>
      </c>
      <c r="WMQ54" s="762">
        <f t="shared" si="7948"/>
        <v>4.3241601230562581E+122</v>
      </c>
      <c r="WMS54" s="762">
        <f t="shared" si="7949"/>
        <v>4.4755057273632268E+122</v>
      </c>
      <c r="WMU54" s="762">
        <f t="shared" si="7950"/>
        <v>4.6321484278209392E+122</v>
      </c>
      <c r="WMW54" s="762">
        <f t="shared" si="7951"/>
        <v>4.7942736227946716E+122</v>
      </c>
      <c r="WMY54" s="762">
        <f t="shared" si="7952"/>
        <v>4.962073199592485E+122</v>
      </c>
      <c r="WNA54" s="762">
        <f t="shared" si="7953"/>
        <v>5.1357457615782219E+122</v>
      </c>
      <c r="WNC54" s="762">
        <f t="shared" si="7954"/>
        <v>5.3154968632334589E+122</v>
      </c>
      <c r="WNE54" s="762">
        <f t="shared" si="7955"/>
        <v>5.5015392534466296E+122</v>
      </c>
      <c r="WNG54" s="762">
        <f t="shared" si="7956"/>
        <v>5.6940931273172611E+122</v>
      </c>
      <c r="WNI54" s="762">
        <f t="shared" si="7957"/>
        <v>5.8933863867733651E+122</v>
      </c>
      <c r="WNK54" s="762">
        <f t="shared" si="7958"/>
        <v>6.0996549103104326E+122</v>
      </c>
      <c r="WNM54" s="762">
        <f t="shared" si="7959"/>
        <v>6.3131428321712972E+122</v>
      </c>
      <c r="WNO54" s="762">
        <f t="shared" si="7960"/>
        <v>6.534102831297292E+122</v>
      </c>
      <c r="WNQ54" s="762">
        <f t="shared" si="7961"/>
        <v>6.7627964303926971E+122</v>
      </c>
      <c r="WNS54" s="762">
        <f t="shared" si="7962"/>
        <v>6.9994943054564408E+122</v>
      </c>
      <c r="WNU54" s="762">
        <f t="shared" si="7963"/>
        <v>7.2444766061474164E+122</v>
      </c>
      <c r="WNW54" s="762">
        <f t="shared" si="7964"/>
        <v>7.4980332873625748E+122</v>
      </c>
      <c r="WNY54" s="762">
        <f t="shared" si="7965"/>
        <v>7.7604644524202647E+122</v>
      </c>
      <c r="WOA54" s="762">
        <f t="shared" si="7966"/>
        <v>8.0320807082549733E+122</v>
      </c>
      <c r="WOC54" s="762">
        <f t="shared" si="7967"/>
        <v>8.3132035330438961E+122</v>
      </c>
      <c r="WOE54" s="762">
        <f t="shared" si="7968"/>
        <v>8.6041656567004314E+122</v>
      </c>
      <c r="WOG54" s="762">
        <f t="shared" si="7969"/>
        <v>8.9053114546849455E+122</v>
      </c>
      <c r="WOI54" s="762">
        <f t="shared" si="7970"/>
        <v>9.2169973555989184E+122</v>
      </c>
      <c r="WOK54" s="762">
        <f t="shared" si="7971"/>
        <v>9.5395922630448798E+122</v>
      </c>
      <c r="WOM54" s="762">
        <f t="shared" si="7972"/>
        <v>9.87347799225145E+122</v>
      </c>
      <c r="WOO54" s="762">
        <f t="shared" si="7973"/>
        <v>1.021904972198025E+123</v>
      </c>
      <c r="WOQ54" s="762">
        <f t="shared" si="7974"/>
        <v>1.0576716462249558E+123</v>
      </c>
      <c r="WOS54" s="762">
        <f t="shared" si="7975"/>
        <v>1.0946901538428291E+123</v>
      </c>
      <c r="WOU54" s="762">
        <f t="shared" si="7976"/>
        <v>1.1330043092273281E+123</v>
      </c>
      <c r="WOW54" s="762">
        <f t="shared" si="7977"/>
        <v>1.1726594600502845E+123</v>
      </c>
      <c r="WOY54" s="762">
        <f t="shared" si="7978"/>
        <v>1.2137025411520444E+123</v>
      </c>
      <c r="WPA54" s="762">
        <f t="shared" si="7979"/>
        <v>1.2561821300923659E+123</v>
      </c>
      <c r="WPC54" s="762">
        <f t="shared" si="7980"/>
        <v>1.3001485046455986E+123</v>
      </c>
      <c r="WPE54" s="762">
        <f t="shared" si="7981"/>
        <v>1.3456537023081944E+123</v>
      </c>
      <c r="WPG54" s="762">
        <f t="shared" si="7982"/>
        <v>1.3927515818889811E+123</v>
      </c>
      <c r="WPI54" s="762">
        <f t="shared" si="7983"/>
        <v>1.4414978872550955E+123</v>
      </c>
      <c r="WPK54" s="762">
        <f t="shared" si="7984"/>
        <v>1.4919503133090238E+123</v>
      </c>
      <c r="WPM54" s="762">
        <f t="shared" si="7985"/>
        <v>1.5441685742748395E+123</v>
      </c>
      <c r="WPO54" s="762">
        <f t="shared" si="7986"/>
        <v>1.5982144743744588E+123</v>
      </c>
      <c r="WPQ54" s="762">
        <f t="shared" si="7987"/>
        <v>1.6541519809775648E+123</v>
      </c>
      <c r="WPS54" s="762">
        <f t="shared" si="7988"/>
        <v>1.7120473003117796E+123</v>
      </c>
      <c r="WPU54" s="762">
        <f t="shared" si="7989"/>
        <v>1.7719689558226918E+123</v>
      </c>
      <c r="WPW54" s="762">
        <f t="shared" si="7990"/>
        <v>1.8339878692764859E+123</v>
      </c>
      <c r="WPY54" s="762">
        <f t="shared" si="7991"/>
        <v>1.8981774447011629E+123</v>
      </c>
      <c r="WQA54" s="762">
        <f t="shared" si="7992"/>
        <v>1.9646136552657034E+123</v>
      </c>
      <c r="WQC54" s="762">
        <f t="shared" si="7993"/>
        <v>2.0333751332000028E+123</v>
      </c>
      <c r="WQE54" s="762">
        <f t="shared" si="7994"/>
        <v>2.1045432628620028E+123</v>
      </c>
      <c r="WQG54" s="762">
        <f t="shared" si="7995"/>
        <v>2.1782022770621728E+123</v>
      </c>
      <c r="WQI54" s="762">
        <f t="shared" si="7996"/>
        <v>2.2544393567593485E+123</v>
      </c>
      <c r="WQK54" s="762">
        <f t="shared" si="7997"/>
        <v>2.3333447342459256E+123</v>
      </c>
      <c r="WQM54" s="762">
        <f t="shared" si="7998"/>
        <v>2.4150117999445327E+123</v>
      </c>
      <c r="WQO54" s="762">
        <f t="shared" si="7999"/>
        <v>2.4995372129425913E+123</v>
      </c>
      <c r="WQQ54" s="762">
        <f t="shared" si="8000"/>
        <v>2.5870210153955818E+123</v>
      </c>
      <c r="WQS54" s="762">
        <f t="shared" si="8001"/>
        <v>2.6775667509344272E+123</v>
      </c>
      <c r="WQU54" s="762">
        <f t="shared" si="8002"/>
        <v>2.7712815872171318E+123</v>
      </c>
      <c r="WQW54" s="762">
        <f t="shared" si="8003"/>
        <v>2.8682764427697312E+123</v>
      </c>
      <c r="WQY54" s="762">
        <f t="shared" si="8004"/>
        <v>2.9686661182666716E+123</v>
      </c>
      <c r="WRA54" s="762">
        <f t="shared" si="8005"/>
        <v>3.072569432406005E+123</v>
      </c>
      <c r="WRC54" s="762">
        <f t="shared" si="8006"/>
        <v>3.1801093625402148E+123</v>
      </c>
      <c r="WRE54" s="762">
        <f t="shared" si="8007"/>
        <v>3.2914131902291222E+123</v>
      </c>
      <c r="WRG54" s="762">
        <f t="shared" si="8008"/>
        <v>3.4066126518871409E+123</v>
      </c>
      <c r="WRI54" s="762">
        <f t="shared" si="8009"/>
        <v>3.5258440947031905E+123</v>
      </c>
      <c r="WRK54" s="762">
        <f t="shared" si="8010"/>
        <v>3.6492486380178021E+123</v>
      </c>
      <c r="WRM54" s="762">
        <f t="shared" si="8011"/>
        <v>3.7769723403484249E+123</v>
      </c>
      <c r="WRO54" s="762">
        <f t="shared" si="8012"/>
        <v>3.9091663722606194E+123</v>
      </c>
      <c r="WRQ54" s="762">
        <f t="shared" si="8013"/>
        <v>4.0459871952897405E+123</v>
      </c>
      <c r="WRS54" s="762">
        <f t="shared" si="8014"/>
        <v>4.1875967471248808E+123</v>
      </c>
      <c r="WRU54" s="762">
        <f t="shared" si="8015"/>
        <v>4.3341626332742516E+123</v>
      </c>
      <c r="WRW54" s="762">
        <f t="shared" si="8016"/>
        <v>4.4858583254388502E+123</v>
      </c>
      <c r="WRY54" s="762">
        <f t="shared" si="8017"/>
        <v>4.6428633668292095E+123</v>
      </c>
      <c r="WSA54" s="762">
        <f t="shared" si="8018"/>
        <v>4.8053635846682317E+123</v>
      </c>
      <c r="WSC54" s="762">
        <f t="shared" si="8019"/>
        <v>4.9735513101316192E+123</v>
      </c>
      <c r="WSE54" s="762">
        <f t="shared" si="8020"/>
        <v>5.1476256059862252E+123</v>
      </c>
      <c r="WSG54" s="762">
        <f t="shared" si="8021"/>
        <v>5.3277925021957428E+123</v>
      </c>
      <c r="WSI54" s="762">
        <f t="shared" si="8022"/>
        <v>5.5142652397725937E+123</v>
      </c>
      <c r="WSK54" s="762">
        <f t="shared" si="8023"/>
        <v>5.7072645231646341E+123</v>
      </c>
      <c r="WSM54" s="762">
        <f t="shared" si="8024"/>
        <v>5.9070187814753963E+123</v>
      </c>
      <c r="WSO54" s="762">
        <f t="shared" si="8025"/>
        <v>6.1137644388270342E+123</v>
      </c>
      <c r="WSQ54" s="762">
        <f t="shared" si="8026"/>
        <v>6.32774619418598E+123</v>
      </c>
      <c r="WSS54" s="762">
        <f t="shared" si="8027"/>
        <v>6.549217310982489E+123</v>
      </c>
      <c r="WSU54" s="762">
        <f t="shared" si="8028"/>
        <v>6.7784399168668758E+123</v>
      </c>
      <c r="WSW54" s="762">
        <f t="shared" si="8029"/>
        <v>7.015685313957216E+123</v>
      </c>
      <c r="WSY54" s="762">
        <f t="shared" si="8030"/>
        <v>7.2612342999457178E+123</v>
      </c>
      <c r="WTA54" s="762">
        <f t="shared" si="8031"/>
        <v>7.5153775004438168E+123</v>
      </c>
      <c r="WTC54" s="762">
        <f t="shared" si="8032"/>
        <v>7.7784157129593501E+123</v>
      </c>
      <c r="WTE54" s="762">
        <f t="shared" si="8033"/>
        <v>8.0506602629129262E+123</v>
      </c>
      <c r="WTG54" s="762">
        <f t="shared" si="8034"/>
        <v>8.3324333721148776E+123</v>
      </c>
      <c r="WTI54" s="762">
        <f t="shared" si="8035"/>
        <v>8.6240685401388973E+123</v>
      </c>
      <c r="WTK54" s="762">
        <f t="shared" si="8036"/>
        <v>8.9259109390437575E+123</v>
      </c>
      <c r="WTM54" s="762">
        <f t="shared" si="8037"/>
        <v>9.2383178219102886E+123</v>
      </c>
      <c r="WTO54" s="762">
        <f t="shared" si="8038"/>
        <v>9.5616589456771475E+123</v>
      </c>
      <c r="WTQ54" s="762">
        <f t="shared" si="8039"/>
        <v>9.8963170087758467E+123</v>
      </c>
      <c r="WTS54" s="762">
        <f t="shared" si="8040"/>
        <v>1.0242688104083E+124</v>
      </c>
      <c r="WTU54" s="762">
        <f t="shared" si="8041"/>
        <v>1.0601182187725905E+124</v>
      </c>
      <c r="WTW54" s="762">
        <f t="shared" si="8042"/>
        <v>1.0972223564296311E+124</v>
      </c>
      <c r="WTY54" s="762">
        <f t="shared" si="8043"/>
        <v>1.135625138904668E+124</v>
      </c>
      <c r="WUA54" s="762">
        <f t="shared" si="8044"/>
        <v>1.1753720187663313E+124</v>
      </c>
      <c r="WUC54" s="762">
        <f t="shared" si="8045"/>
        <v>1.2165100394231528E+124</v>
      </c>
      <c r="WUE54" s="762">
        <f t="shared" si="8046"/>
        <v>1.2590878908029632E+124</v>
      </c>
      <c r="WUG54" s="762">
        <f t="shared" si="8047"/>
        <v>1.3031559669810668E+124</v>
      </c>
      <c r="WUI54" s="762">
        <f t="shared" si="8048"/>
        <v>1.3487664258254041E+124</v>
      </c>
      <c r="WUK54" s="762">
        <f t="shared" si="8049"/>
        <v>1.3959732507292931E+124</v>
      </c>
      <c r="WUM54" s="762">
        <f t="shared" si="8050"/>
        <v>1.4448323145048182E+124</v>
      </c>
      <c r="WUO54" s="762">
        <f t="shared" si="8051"/>
        <v>1.4954014455124867E+124</v>
      </c>
      <c r="WUQ54" s="762">
        <f t="shared" si="8052"/>
        <v>1.5477404961054235E+124</v>
      </c>
      <c r="WUS54" s="762">
        <f t="shared" si="8053"/>
        <v>1.6019114134691132E+124</v>
      </c>
      <c r="WUU54" s="762">
        <f t="shared" si="8054"/>
        <v>1.6579783129405322E+124</v>
      </c>
      <c r="WUW54" s="762">
        <f t="shared" si="8055"/>
        <v>1.7160075538934506E+124</v>
      </c>
      <c r="WUY54" s="762">
        <f t="shared" si="8056"/>
        <v>1.7760678182797212E+124</v>
      </c>
      <c r="WVA54" s="762">
        <f t="shared" si="8057"/>
        <v>1.8382301919195114E+124</v>
      </c>
      <c r="WVC54" s="762">
        <f t="shared" si="8058"/>
        <v>1.9025682486366942E+124</v>
      </c>
      <c r="WVE54" s="762">
        <f t="shared" si="8059"/>
        <v>1.9691581373389783E+124</v>
      </c>
      <c r="WVG54" s="762">
        <f t="shared" si="8060"/>
        <v>2.0380786721458423E+124</v>
      </c>
      <c r="WVI54" s="762">
        <f t="shared" si="8061"/>
        <v>2.1094114256709466E+124</v>
      </c>
      <c r="WVK54" s="762">
        <f t="shared" si="8062"/>
        <v>2.1832408255694298E+124</v>
      </c>
      <c r="WVM54" s="762">
        <f t="shared" si="8063"/>
        <v>2.2596542544643597E+124</v>
      </c>
      <c r="WVO54" s="762">
        <f t="shared" si="8064"/>
        <v>2.3387421533706122E+124</v>
      </c>
      <c r="WVQ54" s="762">
        <f t="shared" si="8065"/>
        <v>2.4205981287385835E+124</v>
      </c>
      <c r="WVS54" s="762">
        <f t="shared" si="8066"/>
        <v>2.5053190632444339E+124</v>
      </c>
      <c r="WVU54" s="762">
        <f t="shared" si="8067"/>
        <v>2.5930052304579888E+124</v>
      </c>
      <c r="WVW54" s="762">
        <f t="shared" si="8068"/>
        <v>2.683760413524018E+124</v>
      </c>
      <c r="WVY54" s="762">
        <f t="shared" si="8069"/>
        <v>2.7776920279973584E+124</v>
      </c>
      <c r="WWA54" s="762">
        <f t="shared" si="8070"/>
        <v>2.8749112489772659E+124</v>
      </c>
      <c r="WWC54" s="762">
        <f t="shared" si="8071"/>
        <v>2.9755331426914701E+124</v>
      </c>
      <c r="WWE54" s="762">
        <f t="shared" si="8072"/>
        <v>3.0796768026856713E+124</v>
      </c>
      <c r="WWG54" s="762">
        <f t="shared" si="8073"/>
        <v>3.1874654907796697E+124</v>
      </c>
      <c r="WWI54" s="762">
        <f t="shared" si="8074"/>
        <v>3.2990267829569578E+124</v>
      </c>
      <c r="WWK54" s="762">
        <f t="shared" si="8075"/>
        <v>3.4144927203604512E+124</v>
      </c>
      <c r="WWM54" s="762">
        <f t="shared" si="8076"/>
        <v>3.5339999655730669E+124</v>
      </c>
      <c r="WWO54" s="762">
        <f t="shared" si="8077"/>
        <v>3.6576899643681241E+124</v>
      </c>
      <c r="WWQ54" s="762">
        <f t="shared" si="8078"/>
        <v>3.7857091131210081E+124</v>
      </c>
      <c r="WWS54" s="762">
        <f t="shared" si="8079"/>
        <v>3.9182089320802433E+124</v>
      </c>
      <c r="WWU54" s="762">
        <f t="shared" si="8080"/>
        <v>4.0553462447030515E+124</v>
      </c>
      <c r="WWW54" s="762">
        <f t="shared" si="8081"/>
        <v>4.197283363267658E+124</v>
      </c>
      <c r="WWY54" s="762">
        <f t="shared" si="8082"/>
        <v>4.3441882809820254E+124</v>
      </c>
      <c r="WXA54" s="762">
        <f t="shared" si="8083"/>
        <v>4.4962348708163956E+124</v>
      </c>
      <c r="WXC54" s="762">
        <f t="shared" si="8084"/>
        <v>4.6536030912949695E+124</v>
      </c>
      <c r="WXE54" s="762">
        <f t="shared" si="8085"/>
        <v>4.8164791994902935E+124</v>
      </c>
      <c r="WXG54" s="762">
        <f t="shared" si="8086"/>
        <v>4.9850559714724534E+124</v>
      </c>
      <c r="WXI54" s="762">
        <f t="shared" si="8087"/>
        <v>5.1595329304739892E+124</v>
      </c>
      <c r="WXK54" s="762">
        <f t="shared" si="8088"/>
        <v>5.340116583040578E+124</v>
      </c>
      <c r="WXM54" s="762">
        <f t="shared" si="8089"/>
        <v>5.5270206634469974E+124</v>
      </c>
      <c r="WXO54" s="762">
        <f t="shared" si="8090"/>
        <v>5.7204663866676418E+124</v>
      </c>
      <c r="WXQ54" s="762">
        <f t="shared" si="8091"/>
        <v>5.9206827102010089E+124</v>
      </c>
      <c r="WXS54" s="762">
        <f t="shared" si="8092"/>
        <v>6.1279066050580433E+124</v>
      </c>
      <c r="WXU54" s="762">
        <f t="shared" si="8093"/>
        <v>6.3423833362350747E+124</v>
      </c>
      <c r="WXW54" s="762">
        <f t="shared" si="8094"/>
        <v>6.5643667530033021E+124</v>
      </c>
      <c r="WXY54" s="762">
        <f t="shared" si="8095"/>
        <v>6.794119589358417E+124</v>
      </c>
      <c r="WYA54" s="762">
        <f t="shared" si="8096"/>
        <v>7.0319137749859606E+124</v>
      </c>
      <c r="WYC54" s="762">
        <f t="shared" si="8097"/>
        <v>7.2780307571104689E+124</v>
      </c>
      <c r="WYE54" s="762">
        <f t="shared" si="8098"/>
        <v>7.532761833609335E+124</v>
      </c>
      <c r="WYG54" s="762">
        <f t="shared" si="8099"/>
        <v>7.796408497785661E+124</v>
      </c>
      <c r="WYI54" s="762">
        <f t="shared" si="8100"/>
        <v>8.069282795208159E+124</v>
      </c>
      <c r="WYK54" s="762">
        <f t="shared" si="8101"/>
        <v>8.3517076930404444E+124</v>
      </c>
      <c r="WYM54" s="762">
        <f t="shared" si="8102"/>
        <v>8.6440174622968584E+124</v>
      </c>
      <c r="WYO54" s="762">
        <f t="shared" si="8103"/>
        <v>8.9465580734772471E+124</v>
      </c>
      <c r="WYQ54" s="762">
        <f t="shared" si="8104"/>
        <v>9.2596876060489492E+124</v>
      </c>
      <c r="WYS54" s="762">
        <f t="shared" si="8105"/>
        <v>9.5837766722606621E+124</v>
      </c>
      <c r="WYU54" s="762">
        <f t="shared" si="8106"/>
        <v>9.9192088557897848E+124</v>
      </c>
      <c r="WYW54" s="762">
        <f t="shared" si="8107"/>
        <v>1.0266381165742426E+125</v>
      </c>
      <c r="WYY54" s="762">
        <f t="shared" si="8108"/>
        <v>1.062570450654341E+125</v>
      </c>
      <c r="WZA54" s="762">
        <f t="shared" si="8109"/>
        <v>1.0997604164272428E+125</v>
      </c>
      <c r="WZC54" s="762">
        <f t="shared" si="8110"/>
        <v>1.1382520310021962E+125</v>
      </c>
      <c r="WZE54" s="762">
        <f t="shared" si="8111"/>
        <v>1.1780908520872731E+125</v>
      </c>
      <c r="WZG54" s="762">
        <f t="shared" si="8112"/>
        <v>1.2193240319103275E+125</v>
      </c>
      <c r="WZI54" s="762">
        <f t="shared" si="8113"/>
        <v>1.2620003730271888E+125</v>
      </c>
      <c r="WZK54" s="762">
        <f t="shared" si="8114"/>
        <v>1.3061703860831404E+125</v>
      </c>
      <c r="WZM54" s="762">
        <f t="shared" si="8115"/>
        <v>1.3518863495960502E+125</v>
      </c>
      <c r="WZO54" s="762">
        <f t="shared" si="8116"/>
        <v>1.3992023718319118E+125</v>
      </c>
      <c r="WZQ54" s="762">
        <f t="shared" si="8117"/>
        <v>1.4481744548460285E+125</v>
      </c>
      <c r="WZS54" s="762">
        <f t="shared" si="8118"/>
        <v>1.4988605607656394E+125</v>
      </c>
      <c r="WZU54" s="762">
        <f t="shared" si="8119"/>
        <v>1.5513206803924367E+125</v>
      </c>
      <c r="WZW54" s="762">
        <f t="shared" si="8120"/>
        <v>1.6056169042061718E+125</v>
      </c>
      <c r="WZY54" s="762">
        <f t="shared" si="8121"/>
        <v>1.6618134958533876E+125</v>
      </c>
      <c r="XAA54" s="762">
        <f t="shared" si="8122"/>
        <v>1.7199769682082559E+125</v>
      </c>
      <c r="XAC54" s="762">
        <f t="shared" si="8123"/>
        <v>1.7801761620955446E+125</v>
      </c>
      <c r="XAE54" s="762">
        <f t="shared" si="8124"/>
        <v>1.8424823277688887E+125</v>
      </c>
      <c r="XAG54" s="762">
        <f t="shared" si="8125"/>
        <v>1.9069692092407998E+125</v>
      </c>
      <c r="XAI54" s="762">
        <f t="shared" si="8126"/>
        <v>1.9737131315642276E+125</v>
      </c>
      <c r="XAK54" s="762">
        <f t="shared" si="8127"/>
        <v>2.0427930911689755E+125</v>
      </c>
      <c r="XAM54" s="762">
        <f t="shared" si="8128"/>
        <v>2.1142908493598893E+125</v>
      </c>
      <c r="XAO54" s="762">
        <f t="shared" si="8129"/>
        <v>2.1882910290874854E+125</v>
      </c>
      <c r="XAQ54" s="762">
        <f t="shared" si="8130"/>
        <v>2.2648812151055472E+125</v>
      </c>
      <c r="XAS54" s="762">
        <f t="shared" si="8131"/>
        <v>2.3441520576342411E+125</v>
      </c>
      <c r="XAU54" s="762">
        <f t="shared" si="8132"/>
        <v>2.4261973796514393E+125</v>
      </c>
      <c r="XAW54" s="762">
        <f t="shared" si="8133"/>
        <v>2.5111142879392395E+125</v>
      </c>
      <c r="XAY54" s="762">
        <f t="shared" si="8134"/>
        <v>2.5990032880171128E+125</v>
      </c>
      <c r="XBA54" s="762">
        <f t="shared" si="8135"/>
        <v>2.6899684030977114E+125</v>
      </c>
      <c r="XBC54" s="762">
        <f t="shared" si="8136"/>
        <v>2.784117297206131E+125</v>
      </c>
      <c r="XBE54" s="762">
        <f t="shared" si="8137"/>
        <v>2.8815614026083454E+125</v>
      </c>
      <c r="XBG54" s="762">
        <f t="shared" si="8138"/>
        <v>2.9824160516996373E+125</v>
      </c>
      <c r="XBI54" s="762">
        <f t="shared" si="8139"/>
        <v>3.0868006135091244E+125</v>
      </c>
      <c r="XBK54" s="762">
        <f t="shared" si="8140"/>
        <v>3.1948386349819434E+125</v>
      </c>
      <c r="XBM54" s="762">
        <f t="shared" si="8141"/>
        <v>3.3066579872063114E+125</v>
      </c>
      <c r="XBO54" s="762">
        <f t="shared" si="8142"/>
        <v>3.4223910167585316E+125</v>
      </c>
      <c r="XBQ54" s="762">
        <f t="shared" si="8143"/>
        <v>3.5421747023450801E+125</v>
      </c>
      <c r="XBS54" s="762">
        <f t="shared" si="8144"/>
        <v>3.6661508169271578E+125</v>
      </c>
      <c r="XBU54" s="762">
        <f t="shared" si="8145"/>
        <v>3.7944660955196084E+125</v>
      </c>
      <c r="XBW54" s="762">
        <f t="shared" si="8146"/>
        <v>3.9272724088627946E+125</v>
      </c>
      <c r="XBY54" s="762">
        <f t="shared" si="8147"/>
        <v>4.0647269431729921E+125</v>
      </c>
      <c r="XCA54" s="762">
        <f t="shared" si="8148"/>
        <v>4.2069923861840466E+125</v>
      </c>
      <c r="XCC54" s="762">
        <f t="shared" si="8149"/>
        <v>4.3542371197004878E+125</v>
      </c>
      <c r="XCE54" s="762">
        <f t="shared" si="8150"/>
        <v>4.5066354188900045E+125</v>
      </c>
      <c r="XCG54" s="762">
        <f t="shared" si="8151"/>
        <v>4.6643676585511539E+125</v>
      </c>
      <c r="XCI54" s="762">
        <f t="shared" si="8152"/>
        <v>4.8276205266004437E+125</v>
      </c>
      <c r="XCK54" s="762">
        <f t="shared" si="8153"/>
        <v>4.9965872450314592E+125</v>
      </c>
      <c r="XCM54" s="762">
        <f t="shared" si="8154"/>
        <v>5.1714677986075598E+125</v>
      </c>
      <c r="XCO54" s="762">
        <f t="shared" si="8155"/>
        <v>5.3524691715588237E+125</v>
      </c>
      <c r="XCQ54" s="762">
        <f t="shared" si="8156"/>
        <v>5.539805592563382E+125</v>
      </c>
      <c r="XCS54" s="762">
        <f t="shared" si="8157"/>
        <v>5.7336987883031003E+125</v>
      </c>
      <c r="XCU54" s="762">
        <f t="shared" si="8158"/>
        <v>5.9343782458937082E+125</v>
      </c>
      <c r="XCW54" s="762">
        <f t="shared" si="8159"/>
        <v>6.1420814844999876E+125</v>
      </c>
      <c r="XCY54" s="762">
        <f t="shared" si="8160"/>
        <v>6.3570543364574869E+125</v>
      </c>
      <c r="XDA54" s="762">
        <f t="shared" si="8161"/>
        <v>6.5795512382334986E+125</v>
      </c>
      <c r="XDC54" s="762">
        <f t="shared" si="8162"/>
        <v>6.8098355315716704E+125</v>
      </c>
      <c r="XDE54" s="762">
        <f t="shared" si="8163"/>
        <v>7.0481797751766787E+125</v>
      </c>
      <c r="XDG54" s="762">
        <f t="shared" si="8164"/>
        <v>7.2948660673078621E+125</v>
      </c>
      <c r="XDI54" s="762">
        <f t="shared" si="8165"/>
        <v>7.550186379663636E+125</v>
      </c>
      <c r="XDK54" s="762">
        <f t="shared" si="8166"/>
        <v>7.8144429029518624E+125</v>
      </c>
      <c r="XDM54" s="762">
        <f t="shared" si="8167"/>
        <v>8.087948404555177E+125</v>
      </c>
      <c r="XDO54" s="762">
        <f t="shared" si="8168"/>
        <v>8.3710265987146071E+125</v>
      </c>
      <c r="XDQ54" s="762">
        <f t="shared" si="8169"/>
        <v>8.6640125296696178E+125</v>
      </c>
      <c r="XDS54" s="762">
        <f t="shared" si="8170"/>
        <v>8.9672529682080545E+125</v>
      </c>
      <c r="XDU54" s="762">
        <f t="shared" si="8171"/>
        <v>9.2811068220953352E+125</v>
      </c>
      <c r="XDW54" s="762">
        <f t="shared" si="8172"/>
        <v>9.6059455608686712E+125</v>
      </c>
      <c r="XDY54" s="762">
        <f t="shared" si="8173"/>
        <v>9.9421536554990736E+125</v>
      </c>
      <c r="XEA54" s="762">
        <f t="shared" si="8174"/>
        <v>1.029012903344154E+126</v>
      </c>
      <c r="XEC54" s="762">
        <f t="shared" si="8175"/>
        <v>1.0650283549611993E+126</v>
      </c>
      <c r="XEE54" s="762">
        <f t="shared" si="8176"/>
        <v>1.1023043473848413E+126</v>
      </c>
      <c r="XEG54" s="762">
        <f t="shared" si="8177"/>
        <v>1.1408849995433106E+126</v>
      </c>
      <c r="XEI54" s="762">
        <f t="shared" si="8178"/>
        <v>1.1808159745273264E+126</v>
      </c>
      <c r="XEK54" s="762">
        <f t="shared" si="8179"/>
        <v>1.2221445336357827E+126</v>
      </c>
      <c r="XEM54" s="762">
        <f t="shared" si="8180"/>
        <v>1.264919592313035E+126</v>
      </c>
      <c r="XEO54" s="762">
        <f t="shared" si="8181"/>
        <v>1.3091917780439912E+126</v>
      </c>
      <c r="XEQ54" s="762">
        <f t="shared" si="8182"/>
        <v>1.3550134902755307E+126</v>
      </c>
      <c r="XES54" s="762">
        <f t="shared" si="8183"/>
        <v>1.4024389624351742E+126</v>
      </c>
      <c r="XEU54" s="762">
        <f t="shared" si="8184"/>
        <v>1.4515243261204051E+126</v>
      </c>
      <c r="XEW54" s="762">
        <f t="shared" si="8185"/>
        <v>1.5023276775346191E+126</v>
      </c>
      <c r="XEY54" s="762">
        <f t="shared" si="8186"/>
        <v>1.5549091462483306E+126</v>
      </c>
      <c r="XFA54" s="762">
        <f t="shared" si="8187"/>
        <v>1.6093309663670221E+126</v>
      </c>
      <c r="XFC54" s="762">
        <f t="shared" si="8188"/>
        <v>1.6656575501898677E+126</v>
      </c>
    </row>
    <row r="55" spans="1:1023 1025:2047 2049:3071 3073:4095 4097:5119 5121:6143 6145:7167 7169:8191 8193:9215 9217:10239 10241:11263 11265:12287 12289:13311 13313:14335 14337:15359 15361:16383" s="2" customFormat="1">
      <c r="A55" s="2" t="s">
        <v>2732</v>
      </c>
      <c r="C55" s="760"/>
      <c r="E55" s="767"/>
      <c r="F55" s="762"/>
      <c r="G55" s="762">
        <f t="shared" ref="G55:AG57" si="8189">E55*$C$53</f>
        <v>0</v>
      </c>
      <c r="H55" s="762"/>
      <c r="I55" s="762">
        <f t="shared" si="8189"/>
        <v>0</v>
      </c>
      <c r="J55" s="762"/>
      <c r="K55" s="762">
        <f t="shared" si="8189"/>
        <v>0</v>
      </c>
      <c r="L55" s="762"/>
      <c r="M55" s="762">
        <f t="shared" si="8189"/>
        <v>0</v>
      </c>
      <c r="N55" s="762"/>
      <c r="O55" s="762">
        <f t="shared" si="8189"/>
        <v>0</v>
      </c>
      <c r="P55" s="762"/>
      <c r="Q55" s="762">
        <f t="shared" si="8189"/>
        <v>0</v>
      </c>
      <c r="R55" s="762"/>
      <c r="S55" s="762">
        <f t="shared" si="8189"/>
        <v>0</v>
      </c>
      <c r="T55" s="762"/>
      <c r="U55" s="762">
        <f t="shared" si="8189"/>
        <v>0</v>
      </c>
      <c r="V55" s="762"/>
      <c r="W55" s="762">
        <f t="shared" si="8189"/>
        <v>0</v>
      </c>
      <c r="X55" s="762"/>
      <c r="Y55" s="762">
        <f t="shared" si="8189"/>
        <v>0</v>
      </c>
      <c r="Z55" s="762"/>
      <c r="AA55" s="762">
        <f t="shared" si="8189"/>
        <v>0</v>
      </c>
      <c r="AB55" s="762"/>
      <c r="AC55" s="762">
        <f t="shared" si="8189"/>
        <v>0</v>
      </c>
      <c r="AD55" s="762"/>
      <c r="AE55" s="762">
        <f t="shared" si="8189"/>
        <v>0</v>
      </c>
      <c r="AF55" s="762"/>
      <c r="AG55" s="762">
        <f t="shared" si="8189"/>
        <v>0</v>
      </c>
      <c r="AH55" s="762"/>
    </row>
    <row r="56" spans="1:1023 1025:2047 2049:3071 3073:4095 4097:5119 5121:6143 6145:7167 7169:8191 8193:9215 9217:10239 10241:11263 11265:12287 12289:13311 13313:14335 14337:15359 15361:16383" s="2" customFormat="1">
      <c r="A56" s="768"/>
      <c r="B56" s="768"/>
      <c r="C56" s="760"/>
      <c r="E56" s="767"/>
      <c r="F56" s="762"/>
      <c r="G56" s="762">
        <f t="shared" si="8189"/>
        <v>0</v>
      </c>
      <c r="H56" s="762"/>
      <c r="I56" s="762">
        <f t="shared" si="8189"/>
        <v>0</v>
      </c>
      <c r="J56" s="762"/>
      <c r="K56" s="762">
        <f t="shared" si="8189"/>
        <v>0</v>
      </c>
      <c r="L56" s="762"/>
      <c r="M56" s="762">
        <f t="shared" si="8189"/>
        <v>0</v>
      </c>
      <c r="N56" s="762"/>
      <c r="O56" s="762">
        <f t="shared" si="8189"/>
        <v>0</v>
      </c>
      <c r="P56" s="762"/>
      <c r="Q56" s="762">
        <f t="shared" si="8189"/>
        <v>0</v>
      </c>
      <c r="R56" s="762"/>
      <c r="S56" s="762">
        <f t="shared" si="8189"/>
        <v>0</v>
      </c>
      <c r="T56" s="762"/>
      <c r="U56" s="762">
        <f t="shared" si="8189"/>
        <v>0</v>
      </c>
      <c r="V56" s="762"/>
      <c r="W56" s="762">
        <f t="shared" si="8189"/>
        <v>0</v>
      </c>
      <c r="X56" s="762"/>
      <c r="Y56" s="762">
        <f t="shared" si="8189"/>
        <v>0</v>
      </c>
      <c r="Z56" s="762"/>
      <c r="AA56" s="762">
        <f t="shared" si="8189"/>
        <v>0</v>
      </c>
      <c r="AB56" s="762"/>
      <c r="AC56" s="762">
        <f t="shared" si="8189"/>
        <v>0</v>
      </c>
      <c r="AD56" s="762"/>
      <c r="AE56" s="762">
        <f t="shared" si="8189"/>
        <v>0</v>
      </c>
      <c r="AF56" s="762"/>
      <c r="AG56" s="762">
        <f t="shared" si="8189"/>
        <v>0</v>
      </c>
      <c r="AH56" s="762"/>
    </row>
    <row r="57" spans="1:1023 1025:2047 2049:3071 3073:4095 4097:5119 5121:6143 6145:7167 7169:8191 8193:9215 9217:10239 10241:11263 11265:12287 12289:13311 13313:14335 14337:15359 15361:16383" s="2" customFormat="1">
      <c r="A57" s="768"/>
      <c r="B57" s="768"/>
      <c r="C57" s="760"/>
      <c r="E57" s="769"/>
      <c r="F57" s="762"/>
      <c r="G57" s="770">
        <f t="shared" si="8189"/>
        <v>0</v>
      </c>
      <c r="H57" s="762"/>
      <c r="I57" s="770">
        <f t="shared" si="8189"/>
        <v>0</v>
      </c>
      <c r="J57" s="762"/>
      <c r="K57" s="770">
        <f t="shared" si="8189"/>
        <v>0</v>
      </c>
      <c r="L57" s="762"/>
      <c r="M57" s="770">
        <f t="shared" si="8189"/>
        <v>0</v>
      </c>
      <c r="N57" s="762"/>
      <c r="O57" s="770">
        <f t="shared" si="8189"/>
        <v>0</v>
      </c>
      <c r="P57" s="762"/>
      <c r="Q57" s="770">
        <f t="shared" si="8189"/>
        <v>0</v>
      </c>
      <c r="R57" s="762"/>
      <c r="S57" s="770">
        <f t="shared" si="8189"/>
        <v>0</v>
      </c>
      <c r="T57" s="762"/>
      <c r="U57" s="770">
        <f t="shared" si="8189"/>
        <v>0</v>
      </c>
      <c r="V57" s="762"/>
      <c r="W57" s="770">
        <f t="shared" si="8189"/>
        <v>0</v>
      </c>
      <c r="X57" s="762"/>
      <c r="Y57" s="770">
        <f t="shared" si="8189"/>
        <v>0</v>
      </c>
      <c r="Z57" s="762"/>
      <c r="AA57" s="770">
        <f t="shared" si="8189"/>
        <v>0</v>
      </c>
      <c r="AB57" s="762"/>
      <c r="AC57" s="770">
        <f t="shared" si="8189"/>
        <v>0</v>
      </c>
      <c r="AD57" s="762"/>
      <c r="AE57" s="770">
        <f t="shared" si="8189"/>
        <v>0</v>
      </c>
      <c r="AF57" s="762"/>
      <c r="AG57" s="770">
        <f t="shared" si="8189"/>
        <v>0</v>
      </c>
      <c r="AH57" s="762"/>
    </row>
    <row r="58" spans="1:1023 1025:2047 2049:3071 3073:4095 4097:5119 5121:6143 6145:7167 7169:8191 8193:9215 9217:10239 10241:11263 11265:12287 12289:13311 13313:14335 14337:15359 15361:16383" s="2" customFormat="1">
      <c r="A58" s="764" t="s">
        <v>2733</v>
      </c>
      <c r="C58" s="763"/>
      <c r="E58" s="762">
        <f>SUM(E53:E57)</f>
        <v>42500</v>
      </c>
      <c r="F58" s="762"/>
      <c r="G58" s="762">
        <f>SUM(G53:G57)</f>
        <v>43987.5</v>
      </c>
      <c r="H58" s="762"/>
      <c r="I58" s="762">
        <f>SUM(I53:I57)</f>
        <v>45527.0625</v>
      </c>
      <c r="J58" s="762"/>
      <c r="K58" s="762">
        <f>SUM(K53:K57)</f>
        <v>47120.509687500002</v>
      </c>
      <c r="L58" s="762"/>
      <c r="M58" s="762">
        <f>SUM(M53:M57)</f>
        <v>48769.727526562492</v>
      </c>
      <c r="N58" s="762"/>
      <c r="O58" s="762">
        <f>SUM(O53:O57)</f>
        <v>50476.667989992173</v>
      </c>
      <c r="P58" s="762"/>
      <c r="Q58" s="762">
        <f>SUM(Q53:Q57)</f>
        <v>52243.351369641903</v>
      </c>
      <c r="R58" s="762"/>
      <c r="S58" s="762">
        <f>SUM(S53:S57)</f>
        <v>54071.868667579365</v>
      </c>
      <c r="T58" s="762"/>
      <c r="U58" s="762">
        <f>SUM(U53:U57)</f>
        <v>55964.384070944638</v>
      </c>
      <c r="V58" s="762"/>
      <c r="W58" s="762">
        <f>SUM(W53:W57)</f>
        <v>57923.13751342769</v>
      </c>
      <c r="X58" s="762"/>
      <c r="Y58" s="762">
        <f>SUM(Y53:Y57)</f>
        <v>59950.447326397654</v>
      </c>
      <c r="Z58" s="762"/>
      <c r="AA58" s="762">
        <f>SUM(AA53:AA57)</f>
        <v>62048.712982821569</v>
      </c>
      <c r="AB58" s="762"/>
      <c r="AC58" s="762">
        <f>SUM(AC53:AC57)</f>
        <v>64220.417937220322</v>
      </c>
      <c r="AD58" s="762"/>
      <c r="AE58" s="762">
        <f>SUM(AE53:AE57)</f>
        <v>66468.132565023028</v>
      </c>
      <c r="AF58" s="762"/>
      <c r="AG58" s="762">
        <f>SUM(AG53:AG57)</f>
        <v>68794.517204798831</v>
      </c>
      <c r="AH58" s="762"/>
    </row>
    <row r="59" spans="1:1023 1025:2047 2049:3071 3073:4095 4097:5119 5121:6143 6145:7167 7169:8191 8193:9215 9217:10239 10241:11263 11265:12287 12289:13311 13313:14335 14337:15359 15361:16383" s="2" customFormat="1" ht="12.75" customHeight="1">
      <c r="A59" s="764"/>
      <c r="C59" s="763"/>
      <c r="E59" s="762"/>
      <c r="F59" s="762"/>
      <c r="G59" s="762"/>
      <c r="H59" s="762"/>
      <c r="I59" s="762"/>
      <c r="J59" s="762"/>
      <c r="K59" s="762"/>
      <c r="L59" s="762"/>
      <c r="M59" s="762"/>
      <c r="N59" s="762"/>
      <c r="O59" s="762"/>
      <c r="P59" s="762"/>
      <c r="Q59" s="762"/>
      <c r="R59" s="762"/>
      <c r="S59" s="762"/>
      <c r="T59" s="762"/>
      <c r="U59" s="762"/>
      <c r="V59" s="762"/>
      <c r="W59" s="762"/>
      <c r="X59" s="762"/>
      <c r="Y59" s="762"/>
      <c r="Z59" s="762"/>
      <c r="AA59" s="762"/>
      <c r="AB59" s="762"/>
      <c r="AC59" s="762"/>
      <c r="AD59" s="762"/>
      <c r="AE59" s="762"/>
      <c r="AF59" s="762"/>
      <c r="AG59" s="762"/>
      <c r="AH59" s="762"/>
    </row>
    <row r="60" spans="1:1023 1025:2047 2049:3071 3073:4095 4097:5119 5121:6143 6145:7167 7169:8191 8193:9215 9217:10239 10241:11263 11265:12287 12289:13311 13313:14335 14337:15359 15361:16383" s="764" customFormat="1">
      <c r="A60" s="764" t="s">
        <v>2734</v>
      </c>
      <c r="C60" s="771"/>
      <c r="E60" s="764">
        <f>E45-E58</f>
        <v>44350.778974142158</v>
      </c>
      <c r="G60" s="764">
        <f>G45-G58</f>
        <v>49752.796315914718</v>
      </c>
      <c r="I60" s="764">
        <f>I45-I58</f>
        <v>54922.819441230968</v>
      </c>
      <c r="K60" s="764">
        <f>K45-K58</f>
        <v>59842.201931929987</v>
      </c>
      <c r="M60" s="764">
        <f>M45-M58</f>
        <v>64491.381579700654</v>
      </c>
      <c r="O60" s="764">
        <f>O45-O58</f>
        <v>68849.841754287379</v>
      </c>
      <c r="Q60" s="764">
        <f>Q45-Q58</f>
        <v>72896.071255107236</v>
      </c>
      <c r="S60" s="764">
        <f>S45-S58</f>
        <v>76607.522589082015</v>
      </c>
      <c r="U60" s="764">
        <f>U45-U58</f>
        <v>79960.56861538683</v>
      </c>
      <c r="W60" s="764">
        <f>W45-W58</f>
        <v>82930.457495645227</v>
      </c>
      <c r="Y60" s="764">
        <f>Y45-Y58</f>
        <v>85491.26588582118</v>
      </c>
      <c r="AA60" s="764">
        <f>AA45-AA58</f>
        <v>87615.850303738553</v>
      </c>
      <c r="AC60" s="764">
        <f>AC45-AC58</f>
        <v>89275.796603722949</v>
      </c>
      <c r="AE60" s="764">
        <f>AE45-AE58</f>
        <v>90441.367487329175</v>
      </c>
      <c r="AG60" s="764">
        <f>AG45-AG58</f>
        <v>91081.447976565614</v>
      </c>
    </row>
    <row r="61" spans="1:1023 1025:2047 2049:3071 3073:4095 4097:5119 5121:6143 6145:7167 7169:8191 8193:9215 9217:10239 10241:11263 11265:12287 12289:13311 13313:14335 14337:15359 15361:16383" s="2" customFormat="1" ht="8.25" customHeight="1">
      <c r="C61" s="763"/>
      <c r="E61" s="762"/>
      <c r="F61" s="762"/>
      <c r="G61" s="762"/>
      <c r="H61" s="762"/>
      <c r="I61" s="762"/>
      <c r="J61" s="762"/>
      <c r="K61" s="762"/>
      <c r="L61" s="762"/>
      <c r="M61" s="762"/>
      <c r="N61" s="762"/>
      <c r="O61" s="762"/>
      <c r="P61" s="762"/>
      <c r="Q61" s="762"/>
      <c r="R61" s="762"/>
      <c r="S61" s="762"/>
      <c r="T61" s="762"/>
      <c r="U61" s="762"/>
      <c r="V61" s="762"/>
      <c r="W61" s="762"/>
      <c r="X61" s="762"/>
      <c r="Y61" s="762"/>
      <c r="Z61" s="762"/>
      <c r="AA61" s="762"/>
      <c r="AB61" s="762"/>
      <c r="AC61" s="762"/>
      <c r="AD61" s="762"/>
      <c r="AE61" s="762"/>
      <c r="AF61" s="762"/>
      <c r="AG61" s="762"/>
      <c r="AH61" s="762"/>
    </row>
    <row r="62" spans="1:1023 1025:2047 2049:3071 3073:4095 4097:5119 5121:6143 6145:7167 7169:8191 8193:9215 9217:10239 10241:11263 11265:12287 12289:13311 13313:14335 14337:15359 15361:16383" s="764" customFormat="1">
      <c r="A62" s="764" t="s">
        <v>2735</v>
      </c>
      <c r="C62" s="761">
        <v>1</v>
      </c>
      <c r="E62" s="766">
        <f>E60*$C$62</f>
        <v>44350.778974142158</v>
      </c>
      <c r="G62" s="764">
        <f>G60*$C$62</f>
        <v>49752.796315914718</v>
      </c>
      <c r="I62" s="764">
        <f>I60*$C$62</f>
        <v>54922.819441230968</v>
      </c>
      <c r="K62" s="764">
        <f>K60*$C$62</f>
        <v>59842.201931929987</v>
      </c>
      <c r="M62" s="764">
        <f>M60*$C$62</f>
        <v>64491.381579700654</v>
      </c>
      <c r="O62" s="764">
        <f>O60*$C$62</f>
        <v>68849.841754287379</v>
      </c>
      <c r="Q62" s="764">
        <f>Q60*$C$62</f>
        <v>72896.071255107236</v>
      </c>
      <c r="S62" s="764">
        <f>S60*$C$62</f>
        <v>76607.522589082015</v>
      </c>
      <c r="U62" s="764">
        <f>U60*$C$62</f>
        <v>79960.56861538683</v>
      </c>
      <c r="W62" s="764">
        <f>W60*$C$62</f>
        <v>82930.457495645227</v>
      </c>
      <c r="Y62" s="764">
        <f>Y60*$C$62</f>
        <v>85491.26588582118</v>
      </c>
      <c r="AA62" s="764">
        <f>AA60*$C$62</f>
        <v>87615.850303738553</v>
      </c>
      <c r="AC62" s="764">
        <f>AC60*$C$62</f>
        <v>89275.796603722949</v>
      </c>
      <c r="AE62" s="764">
        <f>AE60*$C$62</f>
        <v>90441.367487329175</v>
      </c>
      <c r="AG62" s="764">
        <f>AG60*$C$62</f>
        <v>91081.447976565614</v>
      </c>
    </row>
    <row r="63" spans="1:1023 1025:2047 2049:3071 3073:4095 4097:5119 5121:6143 6145:7167 7169:8191 8193:9215 9217:10239 10241:11263 11265:12287 12289:13311 13313:14335 14337:15359 15361:16383" s="764" customFormat="1">
      <c r="A63" s="2637" t="s">
        <v>2762</v>
      </c>
      <c r="B63" s="2637"/>
      <c r="C63" s="2637"/>
    </row>
    <row r="64" spans="1:1023 1025:2047 2049:3071 3073:4095 4097:5119 5121:6143 6145:7167 7169:8191 8193:9215 9217:10239 10241:11263 11265:12287 12289:13311 13313:14335 14337:15359 15361:16383" s="2" customFormat="1" ht="8.25" customHeight="1">
      <c r="C64" s="763"/>
      <c r="E64" s="762"/>
      <c r="F64" s="762"/>
      <c r="G64" s="762"/>
      <c r="H64" s="762"/>
      <c r="I64" s="762"/>
      <c r="J64" s="762"/>
      <c r="K64" s="762"/>
      <c r="L64" s="762"/>
      <c r="M64" s="762"/>
      <c r="N64" s="762"/>
      <c r="O64" s="762"/>
      <c r="P64" s="762"/>
      <c r="Q64" s="762"/>
      <c r="R64" s="762"/>
      <c r="S64" s="762"/>
      <c r="T64" s="762"/>
      <c r="U64" s="762"/>
      <c r="V64" s="762"/>
      <c r="W64" s="762"/>
      <c r="X64" s="762"/>
      <c r="Y64" s="762"/>
      <c r="Z64" s="762"/>
      <c r="AA64" s="762"/>
      <c r="AB64" s="762"/>
      <c r="AC64" s="762"/>
      <c r="AD64" s="762"/>
      <c r="AE64" s="762"/>
      <c r="AF64" s="762"/>
      <c r="AG64" s="762"/>
      <c r="AH64" s="762"/>
    </row>
    <row r="65" spans="1:1023 1025:2047 2049:3071 3073:4095 4097:5119 5121:6143 6145:7167 7169:8191 8193:9215 9217:10239 10241:11263 11265:12287 12289:13311 13313:14335 14337:15359 15361:16383" s="2" customFormat="1">
      <c r="A65" s="2" t="s">
        <v>2736</v>
      </c>
      <c r="C65" s="761">
        <v>0.25</v>
      </c>
      <c r="E65" s="762"/>
      <c r="F65" s="762"/>
      <c r="G65" s="762"/>
      <c r="H65" s="762"/>
      <c r="I65" s="762"/>
      <c r="J65" s="762"/>
      <c r="K65" s="762"/>
      <c r="L65" s="762"/>
      <c r="M65" s="762"/>
      <c r="N65" s="762"/>
      <c r="O65" s="762"/>
      <c r="P65" s="762"/>
      <c r="Q65" s="762"/>
      <c r="R65" s="762"/>
      <c r="S65" s="762"/>
      <c r="T65" s="762"/>
      <c r="U65" s="762"/>
      <c r="V65" s="762"/>
      <c r="W65" s="762"/>
      <c r="X65" s="762"/>
      <c r="Y65" s="762"/>
      <c r="Z65" s="762"/>
      <c r="AA65" s="762"/>
      <c r="AB65" s="762"/>
      <c r="AC65" s="762"/>
      <c r="AD65" s="762"/>
      <c r="AE65" s="762"/>
      <c r="AF65" s="762"/>
      <c r="AG65" s="762"/>
      <c r="AH65" s="762"/>
    </row>
    <row r="66" spans="1:1023 1025:2047 2049:3071 3073:4095 4097:5119 5121:6143 6145:7167 7169:8191 8193:9215 9217:10239 10241:11263 11265:12287 12289:13311 13313:14335 14337:15359 15361:16383" s="764" customFormat="1">
      <c r="A66" s="766"/>
      <c r="B66" s="766"/>
      <c r="C66" s="765"/>
      <c r="E66" s="766">
        <f>$E60*$C$65*0</f>
        <v>0</v>
      </c>
      <c r="G66" s="762">
        <f>G60*$C$65*0</f>
        <v>0</v>
      </c>
      <c r="I66" s="762">
        <f t="shared" ref="I66" si="8190">I60*$C$65*0</f>
        <v>0</v>
      </c>
      <c r="K66" s="762">
        <f t="shared" ref="K66" si="8191">K60*$C$65*0</f>
        <v>0</v>
      </c>
      <c r="M66" s="762">
        <f t="shared" ref="M66" si="8192">M60*$C$65*0</f>
        <v>0</v>
      </c>
      <c r="O66" s="762">
        <f t="shared" ref="O66" si="8193">O60*$C$65*0</f>
        <v>0</v>
      </c>
      <c r="Q66" s="762">
        <f t="shared" ref="Q66" si="8194">Q60*$C$65*0</f>
        <v>0</v>
      </c>
      <c r="S66" s="762">
        <f t="shared" ref="S66" si="8195">S60*$C$65*0</f>
        <v>0</v>
      </c>
      <c r="U66" s="762">
        <f t="shared" ref="U66" si="8196">U60*$C$65*0</f>
        <v>0</v>
      </c>
      <c r="W66" s="762">
        <f t="shared" ref="W66" si="8197">W60*$C$65*0</f>
        <v>0</v>
      </c>
      <c r="Y66" s="762">
        <f t="shared" ref="Y66" si="8198">Y60*$C$65*0</f>
        <v>0</v>
      </c>
      <c r="AA66" s="762">
        <f t="shared" ref="AA66" si="8199">AA60*$C$65*0</f>
        <v>0</v>
      </c>
      <c r="AC66" s="762">
        <f t="shared" ref="AC66" si="8200">AC60*$C$65*0</f>
        <v>0</v>
      </c>
      <c r="AE66" s="762">
        <f t="shared" ref="AE66" si="8201">AE60*$C$65*0</f>
        <v>0</v>
      </c>
      <c r="AG66" s="762">
        <f t="shared" ref="AG66" si="8202">AG60*$C$65*0</f>
        <v>0</v>
      </c>
      <c r="AI66" s="762">
        <f t="shared" ref="AI66" si="8203">AI60*$C$65*0</f>
        <v>0</v>
      </c>
      <c r="AK66" s="762">
        <f t="shared" ref="AK66" si="8204">AK60*$C$65*0</f>
        <v>0</v>
      </c>
      <c r="AM66" s="762">
        <f t="shared" ref="AM66" si="8205">AM60*$C$65*0</f>
        <v>0</v>
      </c>
      <c r="AO66" s="762">
        <f t="shared" ref="AO66" si="8206">AO60*$C$65*0</f>
        <v>0</v>
      </c>
      <c r="AQ66" s="762">
        <f t="shared" ref="AQ66" si="8207">AQ60*$C$65*0</f>
        <v>0</v>
      </c>
      <c r="AS66" s="762">
        <f t="shared" ref="AS66" si="8208">AS60*$C$65*0</f>
        <v>0</v>
      </c>
      <c r="AU66" s="762">
        <f t="shared" ref="AU66" si="8209">AU60*$C$65*0</f>
        <v>0</v>
      </c>
      <c r="AW66" s="762">
        <f t="shared" ref="AW66" si="8210">AW60*$C$65*0</f>
        <v>0</v>
      </c>
      <c r="AY66" s="762">
        <f t="shared" ref="AY66" si="8211">AY60*$C$65*0</f>
        <v>0</v>
      </c>
      <c r="BA66" s="762">
        <f t="shared" ref="BA66" si="8212">BA60*$C$65*0</f>
        <v>0</v>
      </c>
      <c r="BC66" s="762">
        <f t="shared" ref="BC66" si="8213">BC60*$C$65*0</f>
        <v>0</v>
      </c>
      <c r="BE66" s="762">
        <f t="shared" ref="BE66" si="8214">BE60*$C$65*0</f>
        <v>0</v>
      </c>
      <c r="BG66" s="762">
        <f t="shared" ref="BG66" si="8215">BG60*$C$65*0</f>
        <v>0</v>
      </c>
      <c r="BI66" s="762">
        <f t="shared" ref="BI66" si="8216">BI60*$C$65*0</f>
        <v>0</v>
      </c>
      <c r="BK66" s="762">
        <f t="shared" ref="BK66" si="8217">BK60*$C$65*0</f>
        <v>0</v>
      </c>
      <c r="BM66" s="762">
        <f t="shared" ref="BM66" si="8218">BM60*$C$65*0</f>
        <v>0</v>
      </c>
      <c r="BO66" s="762">
        <f t="shared" ref="BO66" si="8219">BO60*$C$65*0</f>
        <v>0</v>
      </c>
      <c r="BQ66" s="762">
        <f t="shared" ref="BQ66" si="8220">BQ60*$C$65*0</f>
        <v>0</v>
      </c>
      <c r="BS66" s="762">
        <f t="shared" ref="BS66" si="8221">BS60*$C$65*0</f>
        <v>0</v>
      </c>
      <c r="BU66" s="762">
        <f t="shared" ref="BU66" si="8222">BU60*$C$65*0</f>
        <v>0</v>
      </c>
      <c r="BW66" s="762">
        <f t="shared" ref="BW66" si="8223">BW60*$C$65*0</f>
        <v>0</v>
      </c>
      <c r="BY66" s="762">
        <f t="shared" ref="BY66" si="8224">BY60*$C$65*0</f>
        <v>0</v>
      </c>
      <c r="CA66" s="762">
        <f t="shared" ref="CA66" si="8225">CA60*$C$65*0</f>
        <v>0</v>
      </c>
      <c r="CC66" s="762">
        <f t="shared" ref="CC66" si="8226">CC60*$C$65*0</f>
        <v>0</v>
      </c>
      <c r="CE66" s="762">
        <f t="shared" ref="CE66" si="8227">CE60*$C$65*0</f>
        <v>0</v>
      </c>
      <c r="CG66" s="762">
        <f t="shared" ref="CG66" si="8228">CG60*$C$65*0</f>
        <v>0</v>
      </c>
      <c r="CI66" s="762">
        <f t="shared" ref="CI66" si="8229">CI60*$C$65*0</f>
        <v>0</v>
      </c>
      <c r="CK66" s="762">
        <f t="shared" ref="CK66" si="8230">CK60*$C$65*0</f>
        <v>0</v>
      </c>
      <c r="CM66" s="762">
        <f t="shared" ref="CM66" si="8231">CM60*$C$65*0</f>
        <v>0</v>
      </c>
      <c r="CO66" s="762">
        <f t="shared" ref="CO66" si="8232">CO60*$C$65*0</f>
        <v>0</v>
      </c>
      <c r="CQ66" s="762">
        <f t="shared" ref="CQ66" si="8233">CQ60*$C$65*0</f>
        <v>0</v>
      </c>
      <c r="CS66" s="762">
        <f t="shared" ref="CS66" si="8234">CS60*$C$65*0</f>
        <v>0</v>
      </c>
      <c r="CU66" s="762">
        <f t="shared" ref="CU66" si="8235">CU60*$C$65*0</f>
        <v>0</v>
      </c>
      <c r="CW66" s="762">
        <f t="shared" ref="CW66" si="8236">CW60*$C$65*0</f>
        <v>0</v>
      </c>
      <c r="CY66" s="762">
        <f t="shared" ref="CY66" si="8237">CY60*$C$65*0</f>
        <v>0</v>
      </c>
      <c r="DA66" s="762">
        <f t="shared" ref="DA66" si="8238">DA60*$C$65*0</f>
        <v>0</v>
      </c>
      <c r="DC66" s="762">
        <f t="shared" ref="DC66" si="8239">DC60*$C$65*0</f>
        <v>0</v>
      </c>
      <c r="DE66" s="762">
        <f t="shared" ref="DE66" si="8240">DE60*$C$65*0</f>
        <v>0</v>
      </c>
      <c r="DG66" s="762">
        <f t="shared" ref="DG66" si="8241">DG60*$C$65*0</f>
        <v>0</v>
      </c>
      <c r="DI66" s="762">
        <f t="shared" ref="DI66" si="8242">DI60*$C$65*0</f>
        <v>0</v>
      </c>
      <c r="DK66" s="762">
        <f t="shared" ref="DK66" si="8243">DK60*$C$65*0</f>
        <v>0</v>
      </c>
      <c r="DM66" s="762">
        <f t="shared" ref="DM66" si="8244">DM60*$C$65*0</f>
        <v>0</v>
      </c>
      <c r="DO66" s="762">
        <f t="shared" ref="DO66" si="8245">DO60*$C$65*0</f>
        <v>0</v>
      </c>
      <c r="DQ66" s="762">
        <f t="shared" ref="DQ66" si="8246">DQ60*$C$65*0</f>
        <v>0</v>
      </c>
      <c r="DS66" s="762">
        <f t="shared" ref="DS66" si="8247">DS60*$C$65*0</f>
        <v>0</v>
      </c>
      <c r="DU66" s="762">
        <f t="shared" ref="DU66" si="8248">DU60*$C$65*0</f>
        <v>0</v>
      </c>
      <c r="DW66" s="762">
        <f t="shared" ref="DW66" si="8249">DW60*$C$65*0</f>
        <v>0</v>
      </c>
      <c r="DY66" s="762">
        <f t="shared" ref="DY66" si="8250">DY60*$C$65*0</f>
        <v>0</v>
      </c>
      <c r="EA66" s="762">
        <f t="shared" ref="EA66" si="8251">EA60*$C$65*0</f>
        <v>0</v>
      </c>
      <c r="EC66" s="762">
        <f t="shared" ref="EC66" si="8252">EC60*$C$65*0</f>
        <v>0</v>
      </c>
      <c r="EE66" s="762">
        <f t="shared" ref="EE66" si="8253">EE60*$C$65*0</f>
        <v>0</v>
      </c>
      <c r="EG66" s="762">
        <f t="shared" ref="EG66" si="8254">EG60*$C$65*0</f>
        <v>0</v>
      </c>
      <c r="EI66" s="762">
        <f t="shared" ref="EI66" si="8255">EI60*$C$65*0</f>
        <v>0</v>
      </c>
      <c r="EK66" s="762">
        <f t="shared" ref="EK66" si="8256">EK60*$C$65*0</f>
        <v>0</v>
      </c>
      <c r="EM66" s="762">
        <f t="shared" ref="EM66" si="8257">EM60*$C$65*0</f>
        <v>0</v>
      </c>
      <c r="EO66" s="762">
        <f t="shared" ref="EO66" si="8258">EO60*$C$65*0</f>
        <v>0</v>
      </c>
      <c r="EQ66" s="762">
        <f t="shared" ref="EQ66" si="8259">EQ60*$C$65*0</f>
        <v>0</v>
      </c>
      <c r="ES66" s="762">
        <f t="shared" ref="ES66" si="8260">ES60*$C$65*0</f>
        <v>0</v>
      </c>
      <c r="EU66" s="762">
        <f t="shared" ref="EU66" si="8261">EU60*$C$65*0</f>
        <v>0</v>
      </c>
      <c r="EW66" s="762">
        <f t="shared" ref="EW66" si="8262">EW60*$C$65*0</f>
        <v>0</v>
      </c>
      <c r="EY66" s="762">
        <f t="shared" ref="EY66" si="8263">EY60*$C$65*0</f>
        <v>0</v>
      </c>
      <c r="FA66" s="762">
        <f t="shared" ref="FA66" si="8264">FA60*$C$65*0</f>
        <v>0</v>
      </c>
      <c r="FC66" s="762">
        <f t="shared" ref="FC66" si="8265">FC60*$C$65*0</f>
        <v>0</v>
      </c>
      <c r="FE66" s="762">
        <f t="shared" ref="FE66" si="8266">FE60*$C$65*0</f>
        <v>0</v>
      </c>
      <c r="FG66" s="762">
        <f t="shared" ref="FG66" si="8267">FG60*$C$65*0</f>
        <v>0</v>
      </c>
      <c r="FI66" s="762">
        <f t="shared" ref="FI66" si="8268">FI60*$C$65*0</f>
        <v>0</v>
      </c>
      <c r="FK66" s="762">
        <f t="shared" ref="FK66" si="8269">FK60*$C$65*0</f>
        <v>0</v>
      </c>
      <c r="FM66" s="762">
        <f t="shared" ref="FM66" si="8270">FM60*$C$65*0</f>
        <v>0</v>
      </c>
      <c r="FO66" s="762">
        <f t="shared" ref="FO66" si="8271">FO60*$C$65*0</f>
        <v>0</v>
      </c>
      <c r="FQ66" s="762">
        <f t="shared" ref="FQ66" si="8272">FQ60*$C$65*0</f>
        <v>0</v>
      </c>
      <c r="FS66" s="762">
        <f t="shared" ref="FS66" si="8273">FS60*$C$65*0</f>
        <v>0</v>
      </c>
      <c r="FU66" s="762">
        <f t="shared" ref="FU66" si="8274">FU60*$C$65*0</f>
        <v>0</v>
      </c>
      <c r="FW66" s="762">
        <f t="shared" ref="FW66" si="8275">FW60*$C$65*0</f>
        <v>0</v>
      </c>
      <c r="FY66" s="762">
        <f t="shared" ref="FY66" si="8276">FY60*$C$65*0</f>
        <v>0</v>
      </c>
      <c r="GA66" s="762">
        <f t="shared" ref="GA66" si="8277">GA60*$C$65*0</f>
        <v>0</v>
      </c>
      <c r="GC66" s="762">
        <f t="shared" ref="GC66" si="8278">GC60*$C$65*0</f>
        <v>0</v>
      </c>
      <c r="GE66" s="762">
        <f t="shared" ref="GE66" si="8279">GE60*$C$65*0</f>
        <v>0</v>
      </c>
      <c r="GG66" s="762">
        <f t="shared" ref="GG66" si="8280">GG60*$C$65*0</f>
        <v>0</v>
      </c>
      <c r="GI66" s="762">
        <f t="shared" ref="GI66" si="8281">GI60*$C$65*0</f>
        <v>0</v>
      </c>
      <c r="GK66" s="762">
        <f t="shared" ref="GK66" si="8282">GK60*$C$65*0</f>
        <v>0</v>
      </c>
      <c r="GM66" s="762">
        <f t="shared" ref="GM66" si="8283">GM60*$C$65*0</f>
        <v>0</v>
      </c>
      <c r="GO66" s="762">
        <f t="shared" ref="GO66" si="8284">GO60*$C$65*0</f>
        <v>0</v>
      </c>
      <c r="GQ66" s="762">
        <f t="shared" ref="GQ66" si="8285">GQ60*$C$65*0</f>
        <v>0</v>
      </c>
      <c r="GS66" s="762">
        <f t="shared" ref="GS66" si="8286">GS60*$C$65*0</f>
        <v>0</v>
      </c>
      <c r="GU66" s="762">
        <f t="shared" ref="GU66" si="8287">GU60*$C$65*0</f>
        <v>0</v>
      </c>
      <c r="GW66" s="762">
        <f t="shared" ref="GW66" si="8288">GW60*$C$65*0</f>
        <v>0</v>
      </c>
      <c r="GY66" s="762">
        <f t="shared" ref="GY66" si="8289">GY60*$C$65*0</f>
        <v>0</v>
      </c>
      <c r="HA66" s="762">
        <f t="shared" ref="HA66" si="8290">HA60*$C$65*0</f>
        <v>0</v>
      </c>
      <c r="HC66" s="762">
        <f t="shared" ref="HC66" si="8291">HC60*$C$65*0</f>
        <v>0</v>
      </c>
      <c r="HE66" s="762">
        <f t="shared" ref="HE66" si="8292">HE60*$C$65*0</f>
        <v>0</v>
      </c>
      <c r="HG66" s="762">
        <f t="shared" ref="HG66" si="8293">HG60*$C$65*0</f>
        <v>0</v>
      </c>
      <c r="HI66" s="762">
        <f t="shared" ref="HI66" si="8294">HI60*$C$65*0</f>
        <v>0</v>
      </c>
      <c r="HK66" s="762">
        <f t="shared" ref="HK66" si="8295">HK60*$C$65*0</f>
        <v>0</v>
      </c>
      <c r="HM66" s="762">
        <f t="shared" ref="HM66" si="8296">HM60*$C$65*0</f>
        <v>0</v>
      </c>
      <c r="HO66" s="762">
        <f t="shared" ref="HO66" si="8297">HO60*$C$65*0</f>
        <v>0</v>
      </c>
      <c r="HQ66" s="762">
        <f t="shared" ref="HQ66" si="8298">HQ60*$C$65*0</f>
        <v>0</v>
      </c>
      <c r="HS66" s="762">
        <f t="shared" ref="HS66" si="8299">HS60*$C$65*0</f>
        <v>0</v>
      </c>
      <c r="HU66" s="762">
        <f t="shared" ref="HU66" si="8300">HU60*$C$65*0</f>
        <v>0</v>
      </c>
      <c r="HW66" s="762">
        <f t="shared" ref="HW66" si="8301">HW60*$C$65*0</f>
        <v>0</v>
      </c>
      <c r="HY66" s="762">
        <f t="shared" ref="HY66" si="8302">HY60*$C$65*0</f>
        <v>0</v>
      </c>
      <c r="IA66" s="762">
        <f t="shared" ref="IA66" si="8303">IA60*$C$65*0</f>
        <v>0</v>
      </c>
      <c r="IC66" s="762">
        <f t="shared" ref="IC66" si="8304">IC60*$C$65*0</f>
        <v>0</v>
      </c>
      <c r="IE66" s="762">
        <f t="shared" ref="IE66" si="8305">IE60*$C$65*0</f>
        <v>0</v>
      </c>
      <c r="IG66" s="762">
        <f t="shared" ref="IG66" si="8306">IG60*$C$65*0</f>
        <v>0</v>
      </c>
      <c r="II66" s="762">
        <f t="shared" ref="II66" si="8307">II60*$C$65*0</f>
        <v>0</v>
      </c>
      <c r="IK66" s="762">
        <f t="shared" ref="IK66" si="8308">IK60*$C$65*0</f>
        <v>0</v>
      </c>
      <c r="IM66" s="762">
        <f t="shared" ref="IM66" si="8309">IM60*$C$65*0</f>
        <v>0</v>
      </c>
      <c r="IO66" s="762">
        <f t="shared" ref="IO66" si="8310">IO60*$C$65*0</f>
        <v>0</v>
      </c>
      <c r="IQ66" s="762">
        <f t="shared" ref="IQ66" si="8311">IQ60*$C$65*0</f>
        <v>0</v>
      </c>
      <c r="IS66" s="762">
        <f t="shared" ref="IS66" si="8312">IS60*$C$65*0</f>
        <v>0</v>
      </c>
      <c r="IU66" s="762">
        <f t="shared" ref="IU66" si="8313">IU60*$C$65*0</f>
        <v>0</v>
      </c>
      <c r="IW66" s="762">
        <f t="shared" ref="IW66" si="8314">IW60*$C$65*0</f>
        <v>0</v>
      </c>
      <c r="IY66" s="762">
        <f t="shared" ref="IY66" si="8315">IY60*$C$65*0</f>
        <v>0</v>
      </c>
      <c r="JA66" s="762">
        <f t="shared" ref="JA66" si="8316">JA60*$C$65*0</f>
        <v>0</v>
      </c>
      <c r="JC66" s="762">
        <f t="shared" ref="JC66" si="8317">JC60*$C$65*0</f>
        <v>0</v>
      </c>
      <c r="JE66" s="762">
        <f t="shared" ref="JE66" si="8318">JE60*$C$65*0</f>
        <v>0</v>
      </c>
      <c r="JG66" s="762">
        <f t="shared" ref="JG66" si="8319">JG60*$C$65*0</f>
        <v>0</v>
      </c>
      <c r="JI66" s="762">
        <f t="shared" ref="JI66" si="8320">JI60*$C$65*0</f>
        <v>0</v>
      </c>
      <c r="JK66" s="762">
        <f t="shared" ref="JK66" si="8321">JK60*$C$65*0</f>
        <v>0</v>
      </c>
      <c r="JM66" s="762">
        <f t="shared" ref="JM66" si="8322">JM60*$C$65*0</f>
        <v>0</v>
      </c>
      <c r="JO66" s="762">
        <f t="shared" ref="JO66" si="8323">JO60*$C$65*0</f>
        <v>0</v>
      </c>
      <c r="JQ66" s="762">
        <f t="shared" ref="JQ66" si="8324">JQ60*$C$65*0</f>
        <v>0</v>
      </c>
      <c r="JS66" s="762">
        <f t="shared" ref="JS66" si="8325">JS60*$C$65*0</f>
        <v>0</v>
      </c>
      <c r="JU66" s="762">
        <f t="shared" ref="JU66" si="8326">JU60*$C$65*0</f>
        <v>0</v>
      </c>
      <c r="JW66" s="762">
        <f t="shared" ref="JW66" si="8327">JW60*$C$65*0</f>
        <v>0</v>
      </c>
      <c r="JY66" s="762">
        <f t="shared" ref="JY66" si="8328">JY60*$C$65*0</f>
        <v>0</v>
      </c>
      <c r="KA66" s="762">
        <f t="shared" ref="KA66" si="8329">KA60*$C$65*0</f>
        <v>0</v>
      </c>
      <c r="KC66" s="762">
        <f t="shared" ref="KC66" si="8330">KC60*$C$65*0</f>
        <v>0</v>
      </c>
      <c r="KE66" s="762">
        <f t="shared" ref="KE66" si="8331">KE60*$C$65*0</f>
        <v>0</v>
      </c>
      <c r="KG66" s="762">
        <f t="shared" ref="KG66" si="8332">KG60*$C$65*0</f>
        <v>0</v>
      </c>
      <c r="KI66" s="762">
        <f t="shared" ref="KI66" si="8333">KI60*$C$65*0</f>
        <v>0</v>
      </c>
      <c r="KK66" s="762">
        <f t="shared" ref="KK66" si="8334">KK60*$C$65*0</f>
        <v>0</v>
      </c>
      <c r="KM66" s="762">
        <f t="shared" ref="KM66" si="8335">KM60*$C$65*0</f>
        <v>0</v>
      </c>
      <c r="KO66" s="762">
        <f t="shared" ref="KO66" si="8336">KO60*$C$65*0</f>
        <v>0</v>
      </c>
      <c r="KQ66" s="762">
        <f t="shared" ref="KQ66" si="8337">KQ60*$C$65*0</f>
        <v>0</v>
      </c>
      <c r="KS66" s="762">
        <f t="shared" ref="KS66" si="8338">KS60*$C$65*0</f>
        <v>0</v>
      </c>
      <c r="KU66" s="762">
        <f t="shared" ref="KU66" si="8339">KU60*$C$65*0</f>
        <v>0</v>
      </c>
      <c r="KW66" s="762">
        <f t="shared" ref="KW66" si="8340">KW60*$C$65*0</f>
        <v>0</v>
      </c>
      <c r="KY66" s="762">
        <f t="shared" ref="KY66" si="8341">KY60*$C$65*0</f>
        <v>0</v>
      </c>
      <c r="LA66" s="762">
        <f t="shared" ref="LA66" si="8342">LA60*$C$65*0</f>
        <v>0</v>
      </c>
      <c r="LC66" s="762">
        <f t="shared" ref="LC66" si="8343">LC60*$C$65*0</f>
        <v>0</v>
      </c>
      <c r="LE66" s="762">
        <f t="shared" ref="LE66" si="8344">LE60*$C$65*0</f>
        <v>0</v>
      </c>
      <c r="LG66" s="762">
        <f t="shared" ref="LG66" si="8345">LG60*$C$65*0</f>
        <v>0</v>
      </c>
      <c r="LI66" s="762">
        <f t="shared" ref="LI66" si="8346">LI60*$C$65*0</f>
        <v>0</v>
      </c>
      <c r="LK66" s="762">
        <f t="shared" ref="LK66" si="8347">LK60*$C$65*0</f>
        <v>0</v>
      </c>
      <c r="LM66" s="762">
        <f t="shared" ref="LM66" si="8348">LM60*$C$65*0</f>
        <v>0</v>
      </c>
      <c r="LO66" s="762">
        <f t="shared" ref="LO66" si="8349">LO60*$C$65*0</f>
        <v>0</v>
      </c>
      <c r="LQ66" s="762">
        <f t="shared" ref="LQ66" si="8350">LQ60*$C$65*0</f>
        <v>0</v>
      </c>
      <c r="LS66" s="762">
        <f t="shared" ref="LS66" si="8351">LS60*$C$65*0</f>
        <v>0</v>
      </c>
      <c r="LU66" s="762">
        <f t="shared" ref="LU66" si="8352">LU60*$C$65*0</f>
        <v>0</v>
      </c>
      <c r="LW66" s="762">
        <f t="shared" ref="LW66" si="8353">LW60*$C$65*0</f>
        <v>0</v>
      </c>
      <c r="LY66" s="762">
        <f t="shared" ref="LY66" si="8354">LY60*$C$65*0</f>
        <v>0</v>
      </c>
      <c r="MA66" s="762">
        <f t="shared" ref="MA66" si="8355">MA60*$C$65*0</f>
        <v>0</v>
      </c>
      <c r="MC66" s="762">
        <f t="shared" ref="MC66" si="8356">MC60*$C$65*0</f>
        <v>0</v>
      </c>
      <c r="ME66" s="762">
        <f t="shared" ref="ME66" si="8357">ME60*$C$65*0</f>
        <v>0</v>
      </c>
      <c r="MG66" s="762">
        <f t="shared" ref="MG66" si="8358">MG60*$C$65*0</f>
        <v>0</v>
      </c>
      <c r="MI66" s="762">
        <f t="shared" ref="MI66" si="8359">MI60*$C$65*0</f>
        <v>0</v>
      </c>
      <c r="MK66" s="762">
        <f t="shared" ref="MK66" si="8360">MK60*$C$65*0</f>
        <v>0</v>
      </c>
      <c r="MM66" s="762">
        <f t="shared" ref="MM66" si="8361">MM60*$C$65*0</f>
        <v>0</v>
      </c>
      <c r="MO66" s="762">
        <f t="shared" ref="MO66" si="8362">MO60*$C$65*0</f>
        <v>0</v>
      </c>
      <c r="MQ66" s="762">
        <f t="shared" ref="MQ66" si="8363">MQ60*$C$65*0</f>
        <v>0</v>
      </c>
      <c r="MS66" s="762">
        <f t="shared" ref="MS66" si="8364">MS60*$C$65*0</f>
        <v>0</v>
      </c>
      <c r="MU66" s="762">
        <f t="shared" ref="MU66" si="8365">MU60*$C$65*0</f>
        <v>0</v>
      </c>
      <c r="MW66" s="762">
        <f t="shared" ref="MW66" si="8366">MW60*$C$65*0</f>
        <v>0</v>
      </c>
      <c r="MY66" s="762">
        <f t="shared" ref="MY66" si="8367">MY60*$C$65*0</f>
        <v>0</v>
      </c>
      <c r="NA66" s="762">
        <f t="shared" ref="NA66" si="8368">NA60*$C$65*0</f>
        <v>0</v>
      </c>
      <c r="NC66" s="762">
        <f t="shared" ref="NC66" si="8369">NC60*$C$65*0</f>
        <v>0</v>
      </c>
      <c r="NE66" s="762">
        <f t="shared" ref="NE66" si="8370">NE60*$C$65*0</f>
        <v>0</v>
      </c>
      <c r="NG66" s="762">
        <f t="shared" ref="NG66" si="8371">NG60*$C$65*0</f>
        <v>0</v>
      </c>
      <c r="NI66" s="762">
        <f t="shared" ref="NI66" si="8372">NI60*$C$65*0</f>
        <v>0</v>
      </c>
      <c r="NK66" s="762">
        <f t="shared" ref="NK66" si="8373">NK60*$C$65*0</f>
        <v>0</v>
      </c>
      <c r="NM66" s="762">
        <f t="shared" ref="NM66" si="8374">NM60*$C$65*0</f>
        <v>0</v>
      </c>
      <c r="NO66" s="762">
        <f t="shared" ref="NO66" si="8375">NO60*$C$65*0</f>
        <v>0</v>
      </c>
      <c r="NQ66" s="762">
        <f t="shared" ref="NQ66" si="8376">NQ60*$C$65*0</f>
        <v>0</v>
      </c>
      <c r="NS66" s="762">
        <f t="shared" ref="NS66" si="8377">NS60*$C$65*0</f>
        <v>0</v>
      </c>
      <c r="NU66" s="762">
        <f t="shared" ref="NU66" si="8378">NU60*$C$65*0</f>
        <v>0</v>
      </c>
      <c r="NW66" s="762">
        <f t="shared" ref="NW66" si="8379">NW60*$C$65*0</f>
        <v>0</v>
      </c>
      <c r="NY66" s="762">
        <f t="shared" ref="NY66" si="8380">NY60*$C$65*0</f>
        <v>0</v>
      </c>
      <c r="OA66" s="762">
        <f t="shared" ref="OA66" si="8381">OA60*$C$65*0</f>
        <v>0</v>
      </c>
      <c r="OC66" s="762">
        <f t="shared" ref="OC66" si="8382">OC60*$C$65*0</f>
        <v>0</v>
      </c>
      <c r="OE66" s="762">
        <f t="shared" ref="OE66" si="8383">OE60*$C$65*0</f>
        <v>0</v>
      </c>
      <c r="OG66" s="762">
        <f t="shared" ref="OG66" si="8384">OG60*$C$65*0</f>
        <v>0</v>
      </c>
      <c r="OI66" s="762">
        <f t="shared" ref="OI66" si="8385">OI60*$C$65*0</f>
        <v>0</v>
      </c>
      <c r="OK66" s="762">
        <f t="shared" ref="OK66" si="8386">OK60*$C$65*0</f>
        <v>0</v>
      </c>
      <c r="OM66" s="762">
        <f t="shared" ref="OM66" si="8387">OM60*$C$65*0</f>
        <v>0</v>
      </c>
      <c r="OO66" s="762">
        <f t="shared" ref="OO66" si="8388">OO60*$C$65*0</f>
        <v>0</v>
      </c>
      <c r="OQ66" s="762">
        <f t="shared" ref="OQ66" si="8389">OQ60*$C$65*0</f>
        <v>0</v>
      </c>
      <c r="OS66" s="762">
        <f t="shared" ref="OS66" si="8390">OS60*$C$65*0</f>
        <v>0</v>
      </c>
      <c r="OU66" s="762">
        <f t="shared" ref="OU66" si="8391">OU60*$C$65*0</f>
        <v>0</v>
      </c>
      <c r="OW66" s="762">
        <f t="shared" ref="OW66" si="8392">OW60*$C$65*0</f>
        <v>0</v>
      </c>
      <c r="OY66" s="762">
        <f t="shared" ref="OY66" si="8393">OY60*$C$65*0</f>
        <v>0</v>
      </c>
      <c r="PA66" s="762">
        <f t="shared" ref="PA66" si="8394">PA60*$C$65*0</f>
        <v>0</v>
      </c>
      <c r="PC66" s="762">
        <f t="shared" ref="PC66" si="8395">PC60*$C$65*0</f>
        <v>0</v>
      </c>
      <c r="PE66" s="762">
        <f t="shared" ref="PE66" si="8396">PE60*$C$65*0</f>
        <v>0</v>
      </c>
      <c r="PG66" s="762">
        <f t="shared" ref="PG66" si="8397">PG60*$C$65*0</f>
        <v>0</v>
      </c>
      <c r="PI66" s="762">
        <f t="shared" ref="PI66" si="8398">PI60*$C$65*0</f>
        <v>0</v>
      </c>
      <c r="PK66" s="762">
        <f t="shared" ref="PK66" si="8399">PK60*$C$65*0</f>
        <v>0</v>
      </c>
      <c r="PM66" s="762">
        <f t="shared" ref="PM66" si="8400">PM60*$C$65*0</f>
        <v>0</v>
      </c>
      <c r="PO66" s="762">
        <f t="shared" ref="PO66" si="8401">PO60*$C$65*0</f>
        <v>0</v>
      </c>
      <c r="PQ66" s="762">
        <f t="shared" ref="PQ66" si="8402">PQ60*$C$65*0</f>
        <v>0</v>
      </c>
      <c r="PS66" s="762">
        <f t="shared" ref="PS66" si="8403">PS60*$C$65*0</f>
        <v>0</v>
      </c>
      <c r="PU66" s="762">
        <f t="shared" ref="PU66" si="8404">PU60*$C$65*0</f>
        <v>0</v>
      </c>
      <c r="PW66" s="762">
        <f t="shared" ref="PW66" si="8405">PW60*$C$65*0</f>
        <v>0</v>
      </c>
      <c r="PY66" s="762">
        <f t="shared" ref="PY66" si="8406">PY60*$C$65*0</f>
        <v>0</v>
      </c>
      <c r="QA66" s="762">
        <f t="shared" ref="QA66" si="8407">QA60*$C$65*0</f>
        <v>0</v>
      </c>
      <c r="QC66" s="762">
        <f t="shared" ref="QC66" si="8408">QC60*$C$65*0</f>
        <v>0</v>
      </c>
      <c r="QE66" s="762">
        <f t="shared" ref="QE66" si="8409">QE60*$C$65*0</f>
        <v>0</v>
      </c>
      <c r="QG66" s="762">
        <f t="shared" ref="QG66" si="8410">QG60*$C$65*0</f>
        <v>0</v>
      </c>
      <c r="QI66" s="762">
        <f t="shared" ref="QI66" si="8411">QI60*$C$65*0</f>
        <v>0</v>
      </c>
      <c r="QK66" s="762">
        <f t="shared" ref="QK66" si="8412">QK60*$C$65*0</f>
        <v>0</v>
      </c>
      <c r="QM66" s="762">
        <f t="shared" ref="QM66" si="8413">QM60*$C$65*0</f>
        <v>0</v>
      </c>
      <c r="QO66" s="762">
        <f t="shared" ref="QO66" si="8414">QO60*$C$65*0</f>
        <v>0</v>
      </c>
      <c r="QQ66" s="762">
        <f t="shared" ref="QQ66" si="8415">QQ60*$C$65*0</f>
        <v>0</v>
      </c>
      <c r="QS66" s="762">
        <f t="shared" ref="QS66" si="8416">QS60*$C$65*0</f>
        <v>0</v>
      </c>
      <c r="QU66" s="762">
        <f t="shared" ref="QU66" si="8417">QU60*$C$65*0</f>
        <v>0</v>
      </c>
      <c r="QW66" s="762">
        <f t="shared" ref="QW66" si="8418">QW60*$C$65*0</f>
        <v>0</v>
      </c>
      <c r="QY66" s="762">
        <f t="shared" ref="QY66" si="8419">QY60*$C$65*0</f>
        <v>0</v>
      </c>
      <c r="RA66" s="762">
        <f t="shared" ref="RA66" si="8420">RA60*$C$65*0</f>
        <v>0</v>
      </c>
      <c r="RC66" s="762">
        <f t="shared" ref="RC66" si="8421">RC60*$C$65*0</f>
        <v>0</v>
      </c>
      <c r="RE66" s="762">
        <f t="shared" ref="RE66" si="8422">RE60*$C$65*0</f>
        <v>0</v>
      </c>
      <c r="RG66" s="762">
        <f t="shared" ref="RG66" si="8423">RG60*$C$65*0</f>
        <v>0</v>
      </c>
      <c r="RI66" s="762">
        <f t="shared" ref="RI66" si="8424">RI60*$C$65*0</f>
        <v>0</v>
      </c>
      <c r="RK66" s="762">
        <f t="shared" ref="RK66" si="8425">RK60*$C$65*0</f>
        <v>0</v>
      </c>
      <c r="RM66" s="762">
        <f t="shared" ref="RM66" si="8426">RM60*$C$65*0</f>
        <v>0</v>
      </c>
      <c r="RO66" s="762">
        <f t="shared" ref="RO66" si="8427">RO60*$C$65*0</f>
        <v>0</v>
      </c>
      <c r="RQ66" s="762">
        <f t="shared" ref="RQ66" si="8428">RQ60*$C$65*0</f>
        <v>0</v>
      </c>
      <c r="RS66" s="762">
        <f t="shared" ref="RS66" si="8429">RS60*$C$65*0</f>
        <v>0</v>
      </c>
      <c r="RU66" s="762">
        <f t="shared" ref="RU66" si="8430">RU60*$C$65*0</f>
        <v>0</v>
      </c>
      <c r="RW66" s="762">
        <f t="shared" ref="RW66" si="8431">RW60*$C$65*0</f>
        <v>0</v>
      </c>
      <c r="RY66" s="762">
        <f t="shared" ref="RY66" si="8432">RY60*$C$65*0</f>
        <v>0</v>
      </c>
      <c r="SA66" s="762">
        <f t="shared" ref="SA66" si="8433">SA60*$C$65*0</f>
        <v>0</v>
      </c>
      <c r="SC66" s="762">
        <f t="shared" ref="SC66" si="8434">SC60*$C$65*0</f>
        <v>0</v>
      </c>
      <c r="SE66" s="762">
        <f t="shared" ref="SE66" si="8435">SE60*$C$65*0</f>
        <v>0</v>
      </c>
      <c r="SG66" s="762">
        <f t="shared" ref="SG66" si="8436">SG60*$C$65*0</f>
        <v>0</v>
      </c>
      <c r="SI66" s="762">
        <f t="shared" ref="SI66" si="8437">SI60*$C$65*0</f>
        <v>0</v>
      </c>
      <c r="SK66" s="762">
        <f t="shared" ref="SK66" si="8438">SK60*$C$65*0</f>
        <v>0</v>
      </c>
      <c r="SM66" s="762">
        <f t="shared" ref="SM66" si="8439">SM60*$C$65*0</f>
        <v>0</v>
      </c>
      <c r="SO66" s="762">
        <f t="shared" ref="SO66" si="8440">SO60*$C$65*0</f>
        <v>0</v>
      </c>
      <c r="SQ66" s="762">
        <f t="shared" ref="SQ66" si="8441">SQ60*$C$65*0</f>
        <v>0</v>
      </c>
      <c r="SS66" s="762">
        <f t="shared" ref="SS66" si="8442">SS60*$C$65*0</f>
        <v>0</v>
      </c>
      <c r="SU66" s="762">
        <f t="shared" ref="SU66" si="8443">SU60*$C$65*0</f>
        <v>0</v>
      </c>
      <c r="SW66" s="762">
        <f t="shared" ref="SW66" si="8444">SW60*$C$65*0</f>
        <v>0</v>
      </c>
      <c r="SY66" s="762">
        <f t="shared" ref="SY66" si="8445">SY60*$C$65*0</f>
        <v>0</v>
      </c>
      <c r="TA66" s="762">
        <f t="shared" ref="TA66" si="8446">TA60*$C$65*0</f>
        <v>0</v>
      </c>
      <c r="TC66" s="762">
        <f t="shared" ref="TC66" si="8447">TC60*$C$65*0</f>
        <v>0</v>
      </c>
      <c r="TE66" s="762">
        <f t="shared" ref="TE66" si="8448">TE60*$C$65*0</f>
        <v>0</v>
      </c>
      <c r="TG66" s="762">
        <f t="shared" ref="TG66" si="8449">TG60*$C$65*0</f>
        <v>0</v>
      </c>
      <c r="TI66" s="762">
        <f t="shared" ref="TI66" si="8450">TI60*$C$65*0</f>
        <v>0</v>
      </c>
      <c r="TK66" s="762">
        <f t="shared" ref="TK66" si="8451">TK60*$C$65*0</f>
        <v>0</v>
      </c>
      <c r="TM66" s="762">
        <f t="shared" ref="TM66" si="8452">TM60*$C$65*0</f>
        <v>0</v>
      </c>
      <c r="TO66" s="762">
        <f t="shared" ref="TO66" si="8453">TO60*$C$65*0</f>
        <v>0</v>
      </c>
      <c r="TQ66" s="762">
        <f t="shared" ref="TQ66" si="8454">TQ60*$C$65*0</f>
        <v>0</v>
      </c>
      <c r="TS66" s="762">
        <f t="shared" ref="TS66" si="8455">TS60*$C$65*0</f>
        <v>0</v>
      </c>
      <c r="TU66" s="762">
        <f t="shared" ref="TU66" si="8456">TU60*$C$65*0</f>
        <v>0</v>
      </c>
      <c r="TW66" s="762">
        <f t="shared" ref="TW66" si="8457">TW60*$C$65*0</f>
        <v>0</v>
      </c>
      <c r="TY66" s="762">
        <f t="shared" ref="TY66" si="8458">TY60*$C$65*0</f>
        <v>0</v>
      </c>
      <c r="UA66" s="762">
        <f t="shared" ref="UA66" si="8459">UA60*$C$65*0</f>
        <v>0</v>
      </c>
      <c r="UC66" s="762">
        <f t="shared" ref="UC66" si="8460">UC60*$C$65*0</f>
        <v>0</v>
      </c>
      <c r="UE66" s="762">
        <f t="shared" ref="UE66" si="8461">UE60*$C$65*0</f>
        <v>0</v>
      </c>
      <c r="UG66" s="762">
        <f t="shared" ref="UG66" si="8462">UG60*$C$65*0</f>
        <v>0</v>
      </c>
      <c r="UI66" s="762">
        <f t="shared" ref="UI66" si="8463">UI60*$C$65*0</f>
        <v>0</v>
      </c>
      <c r="UK66" s="762">
        <f t="shared" ref="UK66" si="8464">UK60*$C$65*0</f>
        <v>0</v>
      </c>
      <c r="UM66" s="762">
        <f t="shared" ref="UM66" si="8465">UM60*$C$65*0</f>
        <v>0</v>
      </c>
      <c r="UO66" s="762">
        <f t="shared" ref="UO66" si="8466">UO60*$C$65*0</f>
        <v>0</v>
      </c>
      <c r="UQ66" s="762">
        <f t="shared" ref="UQ66" si="8467">UQ60*$C$65*0</f>
        <v>0</v>
      </c>
      <c r="US66" s="762">
        <f t="shared" ref="US66" si="8468">US60*$C$65*0</f>
        <v>0</v>
      </c>
      <c r="UU66" s="762">
        <f t="shared" ref="UU66" si="8469">UU60*$C$65*0</f>
        <v>0</v>
      </c>
      <c r="UW66" s="762">
        <f t="shared" ref="UW66" si="8470">UW60*$C$65*0</f>
        <v>0</v>
      </c>
      <c r="UY66" s="762">
        <f t="shared" ref="UY66" si="8471">UY60*$C$65*0</f>
        <v>0</v>
      </c>
      <c r="VA66" s="762">
        <f t="shared" ref="VA66" si="8472">VA60*$C$65*0</f>
        <v>0</v>
      </c>
      <c r="VC66" s="762">
        <f t="shared" ref="VC66" si="8473">VC60*$C$65*0</f>
        <v>0</v>
      </c>
      <c r="VE66" s="762">
        <f t="shared" ref="VE66" si="8474">VE60*$C$65*0</f>
        <v>0</v>
      </c>
      <c r="VG66" s="762">
        <f t="shared" ref="VG66" si="8475">VG60*$C$65*0</f>
        <v>0</v>
      </c>
      <c r="VI66" s="762">
        <f t="shared" ref="VI66" si="8476">VI60*$C$65*0</f>
        <v>0</v>
      </c>
      <c r="VK66" s="762">
        <f t="shared" ref="VK66" si="8477">VK60*$C$65*0</f>
        <v>0</v>
      </c>
      <c r="VM66" s="762">
        <f t="shared" ref="VM66" si="8478">VM60*$C$65*0</f>
        <v>0</v>
      </c>
      <c r="VO66" s="762">
        <f t="shared" ref="VO66" si="8479">VO60*$C$65*0</f>
        <v>0</v>
      </c>
      <c r="VQ66" s="762">
        <f t="shared" ref="VQ66" si="8480">VQ60*$C$65*0</f>
        <v>0</v>
      </c>
      <c r="VS66" s="762">
        <f t="shared" ref="VS66" si="8481">VS60*$C$65*0</f>
        <v>0</v>
      </c>
      <c r="VU66" s="762">
        <f t="shared" ref="VU66" si="8482">VU60*$C$65*0</f>
        <v>0</v>
      </c>
      <c r="VW66" s="762">
        <f t="shared" ref="VW66" si="8483">VW60*$C$65*0</f>
        <v>0</v>
      </c>
      <c r="VY66" s="762">
        <f t="shared" ref="VY66" si="8484">VY60*$C$65*0</f>
        <v>0</v>
      </c>
      <c r="WA66" s="762">
        <f t="shared" ref="WA66" si="8485">WA60*$C$65*0</f>
        <v>0</v>
      </c>
      <c r="WC66" s="762">
        <f t="shared" ref="WC66" si="8486">WC60*$C$65*0</f>
        <v>0</v>
      </c>
      <c r="WE66" s="762">
        <f t="shared" ref="WE66" si="8487">WE60*$C$65*0</f>
        <v>0</v>
      </c>
      <c r="WG66" s="762">
        <f t="shared" ref="WG66" si="8488">WG60*$C$65*0</f>
        <v>0</v>
      </c>
      <c r="WI66" s="762">
        <f t="shared" ref="WI66" si="8489">WI60*$C$65*0</f>
        <v>0</v>
      </c>
      <c r="WK66" s="762">
        <f t="shared" ref="WK66" si="8490">WK60*$C$65*0</f>
        <v>0</v>
      </c>
      <c r="WM66" s="762">
        <f t="shared" ref="WM66" si="8491">WM60*$C$65*0</f>
        <v>0</v>
      </c>
      <c r="WO66" s="762">
        <f t="shared" ref="WO66" si="8492">WO60*$C$65*0</f>
        <v>0</v>
      </c>
      <c r="WQ66" s="762">
        <f t="shared" ref="WQ66" si="8493">WQ60*$C$65*0</f>
        <v>0</v>
      </c>
      <c r="WS66" s="762">
        <f t="shared" ref="WS66" si="8494">WS60*$C$65*0</f>
        <v>0</v>
      </c>
      <c r="WU66" s="762">
        <f t="shared" ref="WU66" si="8495">WU60*$C$65*0</f>
        <v>0</v>
      </c>
      <c r="WW66" s="762">
        <f t="shared" ref="WW66" si="8496">WW60*$C$65*0</f>
        <v>0</v>
      </c>
      <c r="WY66" s="762">
        <f t="shared" ref="WY66" si="8497">WY60*$C$65*0</f>
        <v>0</v>
      </c>
      <c r="XA66" s="762">
        <f t="shared" ref="XA66" si="8498">XA60*$C$65*0</f>
        <v>0</v>
      </c>
      <c r="XC66" s="762">
        <f t="shared" ref="XC66" si="8499">XC60*$C$65*0</f>
        <v>0</v>
      </c>
      <c r="XE66" s="762">
        <f t="shared" ref="XE66" si="8500">XE60*$C$65*0</f>
        <v>0</v>
      </c>
      <c r="XG66" s="762">
        <f t="shared" ref="XG66" si="8501">XG60*$C$65*0</f>
        <v>0</v>
      </c>
      <c r="XI66" s="762">
        <f t="shared" ref="XI66" si="8502">XI60*$C$65*0</f>
        <v>0</v>
      </c>
      <c r="XK66" s="762">
        <f t="shared" ref="XK66" si="8503">XK60*$C$65*0</f>
        <v>0</v>
      </c>
      <c r="XM66" s="762">
        <f t="shared" ref="XM66" si="8504">XM60*$C$65*0</f>
        <v>0</v>
      </c>
      <c r="XO66" s="762">
        <f t="shared" ref="XO66" si="8505">XO60*$C$65*0</f>
        <v>0</v>
      </c>
      <c r="XQ66" s="762">
        <f t="shared" ref="XQ66" si="8506">XQ60*$C$65*0</f>
        <v>0</v>
      </c>
      <c r="XS66" s="762">
        <f t="shared" ref="XS66" si="8507">XS60*$C$65*0</f>
        <v>0</v>
      </c>
      <c r="XU66" s="762">
        <f t="shared" ref="XU66" si="8508">XU60*$C$65*0</f>
        <v>0</v>
      </c>
      <c r="XW66" s="762">
        <f t="shared" ref="XW66" si="8509">XW60*$C$65*0</f>
        <v>0</v>
      </c>
      <c r="XY66" s="762">
        <f t="shared" ref="XY66" si="8510">XY60*$C$65*0</f>
        <v>0</v>
      </c>
      <c r="YA66" s="762">
        <f t="shared" ref="YA66" si="8511">YA60*$C$65*0</f>
        <v>0</v>
      </c>
      <c r="YC66" s="762">
        <f t="shared" ref="YC66" si="8512">YC60*$C$65*0</f>
        <v>0</v>
      </c>
      <c r="YE66" s="762">
        <f t="shared" ref="YE66" si="8513">YE60*$C$65*0</f>
        <v>0</v>
      </c>
      <c r="YG66" s="762">
        <f t="shared" ref="YG66" si="8514">YG60*$C$65*0</f>
        <v>0</v>
      </c>
      <c r="YI66" s="762">
        <f t="shared" ref="YI66" si="8515">YI60*$C$65*0</f>
        <v>0</v>
      </c>
      <c r="YK66" s="762">
        <f t="shared" ref="YK66" si="8516">YK60*$C$65*0</f>
        <v>0</v>
      </c>
      <c r="YM66" s="762">
        <f t="shared" ref="YM66" si="8517">YM60*$C$65*0</f>
        <v>0</v>
      </c>
      <c r="YO66" s="762">
        <f t="shared" ref="YO66" si="8518">YO60*$C$65*0</f>
        <v>0</v>
      </c>
      <c r="YQ66" s="762">
        <f t="shared" ref="YQ66" si="8519">YQ60*$C$65*0</f>
        <v>0</v>
      </c>
      <c r="YS66" s="762">
        <f t="shared" ref="YS66" si="8520">YS60*$C$65*0</f>
        <v>0</v>
      </c>
      <c r="YU66" s="762">
        <f t="shared" ref="YU66" si="8521">YU60*$C$65*0</f>
        <v>0</v>
      </c>
      <c r="YW66" s="762">
        <f t="shared" ref="YW66" si="8522">YW60*$C$65*0</f>
        <v>0</v>
      </c>
      <c r="YY66" s="762">
        <f t="shared" ref="YY66" si="8523">YY60*$C$65*0</f>
        <v>0</v>
      </c>
      <c r="ZA66" s="762">
        <f t="shared" ref="ZA66" si="8524">ZA60*$C$65*0</f>
        <v>0</v>
      </c>
      <c r="ZC66" s="762">
        <f t="shared" ref="ZC66" si="8525">ZC60*$C$65*0</f>
        <v>0</v>
      </c>
      <c r="ZE66" s="762">
        <f t="shared" ref="ZE66" si="8526">ZE60*$C$65*0</f>
        <v>0</v>
      </c>
      <c r="ZG66" s="762">
        <f t="shared" ref="ZG66" si="8527">ZG60*$C$65*0</f>
        <v>0</v>
      </c>
      <c r="ZI66" s="762">
        <f t="shared" ref="ZI66" si="8528">ZI60*$C$65*0</f>
        <v>0</v>
      </c>
      <c r="ZK66" s="762">
        <f t="shared" ref="ZK66" si="8529">ZK60*$C$65*0</f>
        <v>0</v>
      </c>
      <c r="ZM66" s="762">
        <f t="shared" ref="ZM66" si="8530">ZM60*$C$65*0</f>
        <v>0</v>
      </c>
      <c r="ZO66" s="762">
        <f t="shared" ref="ZO66" si="8531">ZO60*$C$65*0</f>
        <v>0</v>
      </c>
      <c r="ZQ66" s="762">
        <f t="shared" ref="ZQ66" si="8532">ZQ60*$C$65*0</f>
        <v>0</v>
      </c>
      <c r="ZS66" s="762">
        <f t="shared" ref="ZS66" si="8533">ZS60*$C$65*0</f>
        <v>0</v>
      </c>
      <c r="ZU66" s="762">
        <f t="shared" ref="ZU66" si="8534">ZU60*$C$65*0</f>
        <v>0</v>
      </c>
      <c r="ZW66" s="762">
        <f t="shared" ref="ZW66" si="8535">ZW60*$C$65*0</f>
        <v>0</v>
      </c>
      <c r="ZY66" s="762">
        <f t="shared" ref="ZY66" si="8536">ZY60*$C$65*0</f>
        <v>0</v>
      </c>
      <c r="AAA66" s="762">
        <f t="shared" ref="AAA66" si="8537">AAA60*$C$65*0</f>
        <v>0</v>
      </c>
      <c r="AAC66" s="762">
        <f t="shared" ref="AAC66" si="8538">AAC60*$C$65*0</f>
        <v>0</v>
      </c>
      <c r="AAE66" s="762">
        <f t="shared" ref="AAE66" si="8539">AAE60*$C$65*0</f>
        <v>0</v>
      </c>
      <c r="AAG66" s="762">
        <f t="shared" ref="AAG66" si="8540">AAG60*$C$65*0</f>
        <v>0</v>
      </c>
      <c r="AAI66" s="762">
        <f t="shared" ref="AAI66" si="8541">AAI60*$C$65*0</f>
        <v>0</v>
      </c>
      <c r="AAK66" s="762">
        <f t="shared" ref="AAK66" si="8542">AAK60*$C$65*0</f>
        <v>0</v>
      </c>
      <c r="AAM66" s="762">
        <f t="shared" ref="AAM66" si="8543">AAM60*$C$65*0</f>
        <v>0</v>
      </c>
      <c r="AAO66" s="762">
        <f t="shared" ref="AAO66" si="8544">AAO60*$C$65*0</f>
        <v>0</v>
      </c>
      <c r="AAQ66" s="762">
        <f t="shared" ref="AAQ66" si="8545">AAQ60*$C$65*0</f>
        <v>0</v>
      </c>
      <c r="AAS66" s="762">
        <f t="shared" ref="AAS66" si="8546">AAS60*$C$65*0</f>
        <v>0</v>
      </c>
      <c r="AAU66" s="762">
        <f t="shared" ref="AAU66" si="8547">AAU60*$C$65*0</f>
        <v>0</v>
      </c>
      <c r="AAW66" s="762">
        <f t="shared" ref="AAW66" si="8548">AAW60*$C$65*0</f>
        <v>0</v>
      </c>
      <c r="AAY66" s="762">
        <f t="shared" ref="AAY66" si="8549">AAY60*$C$65*0</f>
        <v>0</v>
      </c>
      <c r="ABA66" s="762">
        <f t="shared" ref="ABA66" si="8550">ABA60*$C$65*0</f>
        <v>0</v>
      </c>
      <c r="ABC66" s="762">
        <f t="shared" ref="ABC66" si="8551">ABC60*$C$65*0</f>
        <v>0</v>
      </c>
      <c r="ABE66" s="762">
        <f t="shared" ref="ABE66" si="8552">ABE60*$C$65*0</f>
        <v>0</v>
      </c>
      <c r="ABG66" s="762">
        <f t="shared" ref="ABG66" si="8553">ABG60*$C$65*0</f>
        <v>0</v>
      </c>
      <c r="ABI66" s="762">
        <f t="shared" ref="ABI66" si="8554">ABI60*$C$65*0</f>
        <v>0</v>
      </c>
      <c r="ABK66" s="762">
        <f t="shared" ref="ABK66" si="8555">ABK60*$C$65*0</f>
        <v>0</v>
      </c>
      <c r="ABM66" s="762">
        <f t="shared" ref="ABM66" si="8556">ABM60*$C$65*0</f>
        <v>0</v>
      </c>
      <c r="ABO66" s="762">
        <f t="shared" ref="ABO66" si="8557">ABO60*$C$65*0</f>
        <v>0</v>
      </c>
      <c r="ABQ66" s="762">
        <f t="shared" ref="ABQ66" si="8558">ABQ60*$C$65*0</f>
        <v>0</v>
      </c>
      <c r="ABS66" s="762">
        <f t="shared" ref="ABS66" si="8559">ABS60*$C$65*0</f>
        <v>0</v>
      </c>
      <c r="ABU66" s="762">
        <f t="shared" ref="ABU66" si="8560">ABU60*$C$65*0</f>
        <v>0</v>
      </c>
      <c r="ABW66" s="762">
        <f t="shared" ref="ABW66" si="8561">ABW60*$C$65*0</f>
        <v>0</v>
      </c>
      <c r="ABY66" s="762">
        <f t="shared" ref="ABY66" si="8562">ABY60*$C$65*0</f>
        <v>0</v>
      </c>
      <c r="ACA66" s="762">
        <f t="shared" ref="ACA66" si="8563">ACA60*$C$65*0</f>
        <v>0</v>
      </c>
      <c r="ACC66" s="762">
        <f t="shared" ref="ACC66" si="8564">ACC60*$C$65*0</f>
        <v>0</v>
      </c>
      <c r="ACE66" s="762">
        <f t="shared" ref="ACE66" si="8565">ACE60*$C$65*0</f>
        <v>0</v>
      </c>
      <c r="ACG66" s="762">
        <f t="shared" ref="ACG66" si="8566">ACG60*$C$65*0</f>
        <v>0</v>
      </c>
      <c r="ACI66" s="762">
        <f t="shared" ref="ACI66" si="8567">ACI60*$C$65*0</f>
        <v>0</v>
      </c>
      <c r="ACK66" s="762">
        <f t="shared" ref="ACK66" si="8568">ACK60*$C$65*0</f>
        <v>0</v>
      </c>
      <c r="ACM66" s="762">
        <f t="shared" ref="ACM66" si="8569">ACM60*$C$65*0</f>
        <v>0</v>
      </c>
      <c r="ACO66" s="762">
        <f t="shared" ref="ACO66" si="8570">ACO60*$C$65*0</f>
        <v>0</v>
      </c>
      <c r="ACQ66" s="762">
        <f t="shared" ref="ACQ66" si="8571">ACQ60*$C$65*0</f>
        <v>0</v>
      </c>
      <c r="ACS66" s="762">
        <f t="shared" ref="ACS66" si="8572">ACS60*$C$65*0</f>
        <v>0</v>
      </c>
      <c r="ACU66" s="762">
        <f t="shared" ref="ACU66" si="8573">ACU60*$C$65*0</f>
        <v>0</v>
      </c>
      <c r="ACW66" s="762">
        <f t="shared" ref="ACW66" si="8574">ACW60*$C$65*0</f>
        <v>0</v>
      </c>
      <c r="ACY66" s="762">
        <f t="shared" ref="ACY66" si="8575">ACY60*$C$65*0</f>
        <v>0</v>
      </c>
      <c r="ADA66" s="762">
        <f t="shared" ref="ADA66" si="8576">ADA60*$C$65*0</f>
        <v>0</v>
      </c>
      <c r="ADC66" s="762">
        <f t="shared" ref="ADC66" si="8577">ADC60*$C$65*0</f>
        <v>0</v>
      </c>
      <c r="ADE66" s="762">
        <f t="shared" ref="ADE66" si="8578">ADE60*$C$65*0</f>
        <v>0</v>
      </c>
      <c r="ADG66" s="762">
        <f t="shared" ref="ADG66" si="8579">ADG60*$C$65*0</f>
        <v>0</v>
      </c>
      <c r="ADI66" s="762">
        <f t="shared" ref="ADI66" si="8580">ADI60*$C$65*0</f>
        <v>0</v>
      </c>
      <c r="ADK66" s="762">
        <f t="shared" ref="ADK66" si="8581">ADK60*$C$65*0</f>
        <v>0</v>
      </c>
      <c r="ADM66" s="762">
        <f t="shared" ref="ADM66" si="8582">ADM60*$C$65*0</f>
        <v>0</v>
      </c>
      <c r="ADO66" s="762">
        <f t="shared" ref="ADO66" si="8583">ADO60*$C$65*0</f>
        <v>0</v>
      </c>
      <c r="ADQ66" s="762">
        <f t="shared" ref="ADQ66" si="8584">ADQ60*$C$65*0</f>
        <v>0</v>
      </c>
      <c r="ADS66" s="762">
        <f t="shared" ref="ADS66" si="8585">ADS60*$C$65*0</f>
        <v>0</v>
      </c>
      <c r="ADU66" s="762">
        <f t="shared" ref="ADU66" si="8586">ADU60*$C$65*0</f>
        <v>0</v>
      </c>
      <c r="ADW66" s="762">
        <f t="shared" ref="ADW66" si="8587">ADW60*$C$65*0</f>
        <v>0</v>
      </c>
      <c r="ADY66" s="762">
        <f t="shared" ref="ADY66" si="8588">ADY60*$C$65*0</f>
        <v>0</v>
      </c>
      <c r="AEA66" s="762">
        <f t="shared" ref="AEA66" si="8589">AEA60*$C$65*0</f>
        <v>0</v>
      </c>
      <c r="AEC66" s="762">
        <f t="shared" ref="AEC66" si="8590">AEC60*$C$65*0</f>
        <v>0</v>
      </c>
      <c r="AEE66" s="762">
        <f t="shared" ref="AEE66" si="8591">AEE60*$C$65*0</f>
        <v>0</v>
      </c>
      <c r="AEG66" s="762">
        <f t="shared" ref="AEG66" si="8592">AEG60*$C$65*0</f>
        <v>0</v>
      </c>
      <c r="AEI66" s="762">
        <f t="shared" ref="AEI66" si="8593">AEI60*$C$65*0</f>
        <v>0</v>
      </c>
      <c r="AEK66" s="762">
        <f t="shared" ref="AEK66" si="8594">AEK60*$C$65*0</f>
        <v>0</v>
      </c>
      <c r="AEM66" s="762">
        <f t="shared" ref="AEM66" si="8595">AEM60*$C$65*0</f>
        <v>0</v>
      </c>
      <c r="AEO66" s="762">
        <f t="shared" ref="AEO66" si="8596">AEO60*$C$65*0</f>
        <v>0</v>
      </c>
      <c r="AEQ66" s="762">
        <f t="shared" ref="AEQ66" si="8597">AEQ60*$C$65*0</f>
        <v>0</v>
      </c>
      <c r="AES66" s="762">
        <f t="shared" ref="AES66" si="8598">AES60*$C$65*0</f>
        <v>0</v>
      </c>
      <c r="AEU66" s="762">
        <f t="shared" ref="AEU66" si="8599">AEU60*$C$65*0</f>
        <v>0</v>
      </c>
      <c r="AEW66" s="762">
        <f t="shared" ref="AEW66" si="8600">AEW60*$C$65*0</f>
        <v>0</v>
      </c>
      <c r="AEY66" s="762">
        <f t="shared" ref="AEY66" si="8601">AEY60*$C$65*0</f>
        <v>0</v>
      </c>
      <c r="AFA66" s="762">
        <f t="shared" ref="AFA66" si="8602">AFA60*$C$65*0</f>
        <v>0</v>
      </c>
      <c r="AFC66" s="762">
        <f t="shared" ref="AFC66" si="8603">AFC60*$C$65*0</f>
        <v>0</v>
      </c>
      <c r="AFE66" s="762">
        <f t="shared" ref="AFE66" si="8604">AFE60*$C$65*0</f>
        <v>0</v>
      </c>
      <c r="AFG66" s="762">
        <f t="shared" ref="AFG66" si="8605">AFG60*$C$65*0</f>
        <v>0</v>
      </c>
      <c r="AFI66" s="762">
        <f t="shared" ref="AFI66" si="8606">AFI60*$C$65*0</f>
        <v>0</v>
      </c>
      <c r="AFK66" s="762">
        <f t="shared" ref="AFK66" si="8607">AFK60*$C$65*0</f>
        <v>0</v>
      </c>
      <c r="AFM66" s="762">
        <f t="shared" ref="AFM66" si="8608">AFM60*$C$65*0</f>
        <v>0</v>
      </c>
      <c r="AFO66" s="762">
        <f t="shared" ref="AFO66" si="8609">AFO60*$C$65*0</f>
        <v>0</v>
      </c>
      <c r="AFQ66" s="762">
        <f t="shared" ref="AFQ66" si="8610">AFQ60*$C$65*0</f>
        <v>0</v>
      </c>
      <c r="AFS66" s="762">
        <f t="shared" ref="AFS66" si="8611">AFS60*$C$65*0</f>
        <v>0</v>
      </c>
      <c r="AFU66" s="762">
        <f t="shared" ref="AFU66" si="8612">AFU60*$C$65*0</f>
        <v>0</v>
      </c>
      <c r="AFW66" s="762">
        <f t="shared" ref="AFW66" si="8613">AFW60*$C$65*0</f>
        <v>0</v>
      </c>
      <c r="AFY66" s="762">
        <f t="shared" ref="AFY66" si="8614">AFY60*$C$65*0</f>
        <v>0</v>
      </c>
      <c r="AGA66" s="762">
        <f t="shared" ref="AGA66" si="8615">AGA60*$C$65*0</f>
        <v>0</v>
      </c>
      <c r="AGC66" s="762">
        <f t="shared" ref="AGC66" si="8616">AGC60*$C$65*0</f>
        <v>0</v>
      </c>
      <c r="AGE66" s="762">
        <f t="shared" ref="AGE66" si="8617">AGE60*$C$65*0</f>
        <v>0</v>
      </c>
      <c r="AGG66" s="762">
        <f t="shared" ref="AGG66" si="8618">AGG60*$C$65*0</f>
        <v>0</v>
      </c>
      <c r="AGI66" s="762">
        <f t="shared" ref="AGI66" si="8619">AGI60*$C$65*0</f>
        <v>0</v>
      </c>
      <c r="AGK66" s="762">
        <f t="shared" ref="AGK66" si="8620">AGK60*$C$65*0</f>
        <v>0</v>
      </c>
      <c r="AGM66" s="762">
        <f t="shared" ref="AGM66" si="8621">AGM60*$C$65*0</f>
        <v>0</v>
      </c>
      <c r="AGO66" s="762">
        <f t="shared" ref="AGO66" si="8622">AGO60*$C$65*0</f>
        <v>0</v>
      </c>
      <c r="AGQ66" s="762">
        <f t="shared" ref="AGQ66" si="8623">AGQ60*$C$65*0</f>
        <v>0</v>
      </c>
      <c r="AGS66" s="762">
        <f t="shared" ref="AGS66" si="8624">AGS60*$C$65*0</f>
        <v>0</v>
      </c>
      <c r="AGU66" s="762">
        <f t="shared" ref="AGU66" si="8625">AGU60*$C$65*0</f>
        <v>0</v>
      </c>
      <c r="AGW66" s="762">
        <f t="shared" ref="AGW66" si="8626">AGW60*$C$65*0</f>
        <v>0</v>
      </c>
      <c r="AGY66" s="762">
        <f t="shared" ref="AGY66" si="8627">AGY60*$C$65*0</f>
        <v>0</v>
      </c>
      <c r="AHA66" s="762">
        <f t="shared" ref="AHA66" si="8628">AHA60*$C$65*0</f>
        <v>0</v>
      </c>
      <c r="AHC66" s="762">
        <f t="shared" ref="AHC66" si="8629">AHC60*$C$65*0</f>
        <v>0</v>
      </c>
      <c r="AHE66" s="762">
        <f t="shared" ref="AHE66" si="8630">AHE60*$C$65*0</f>
        <v>0</v>
      </c>
      <c r="AHG66" s="762">
        <f t="shared" ref="AHG66" si="8631">AHG60*$C$65*0</f>
        <v>0</v>
      </c>
      <c r="AHI66" s="762">
        <f t="shared" ref="AHI66" si="8632">AHI60*$C$65*0</f>
        <v>0</v>
      </c>
      <c r="AHK66" s="762">
        <f t="shared" ref="AHK66" si="8633">AHK60*$C$65*0</f>
        <v>0</v>
      </c>
      <c r="AHM66" s="762">
        <f t="shared" ref="AHM66" si="8634">AHM60*$C$65*0</f>
        <v>0</v>
      </c>
      <c r="AHO66" s="762">
        <f t="shared" ref="AHO66" si="8635">AHO60*$C$65*0</f>
        <v>0</v>
      </c>
      <c r="AHQ66" s="762">
        <f t="shared" ref="AHQ66" si="8636">AHQ60*$C$65*0</f>
        <v>0</v>
      </c>
      <c r="AHS66" s="762">
        <f t="shared" ref="AHS66" si="8637">AHS60*$C$65*0</f>
        <v>0</v>
      </c>
      <c r="AHU66" s="762">
        <f t="shared" ref="AHU66" si="8638">AHU60*$C$65*0</f>
        <v>0</v>
      </c>
      <c r="AHW66" s="762">
        <f t="shared" ref="AHW66" si="8639">AHW60*$C$65*0</f>
        <v>0</v>
      </c>
      <c r="AHY66" s="762">
        <f t="shared" ref="AHY66" si="8640">AHY60*$C$65*0</f>
        <v>0</v>
      </c>
      <c r="AIA66" s="762">
        <f t="shared" ref="AIA66" si="8641">AIA60*$C$65*0</f>
        <v>0</v>
      </c>
      <c r="AIC66" s="762">
        <f t="shared" ref="AIC66" si="8642">AIC60*$C$65*0</f>
        <v>0</v>
      </c>
      <c r="AIE66" s="762">
        <f t="shared" ref="AIE66" si="8643">AIE60*$C$65*0</f>
        <v>0</v>
      </c>
      <c r="AIG66" s="762">
        <f t="shared" ref="AIG66" si="8644">AIG60*$C$65*0</f>
        <v>0</v>
      </c>
      <c r="AII66" s="762">
        <f t="shared" ref="AII66" si="8645">AII60*$C$65*0</f>
        <v>0</v>
      </c>
      <c r="AIK66" s="762">
        <f t="shared" ref="AIK66" si="8646">AIK60*$C$65*0</f>
        <v>0</v>
      </c>
      <c r="AIM66" s="762">
        <f t="shared" ref="AIM66" si="8647">AIM60*$C$65*0</f>
        <v>0</v>
      </c>
      <c r="AIO66" s="762">
        <f t="shared" ref="AIO66" si="8648">AIO60*$C$65*0</f>
        <v>0</v>
      </c>
      <c r="AIQ66" s="762">
        <f t="shared" ref="AIQ66" si="8649">AIQ60*$C$65*0</f>
        <v>0</v>
      </c>
      <c r="AIS66" s="762">
        <f t="shared" ref="AIS66" si="8650">AIS60*$C$65*0</f>
        <v>0</v>
      </c>
      <c r="AIU66" s="762">
        <f t="shared" ref="AIU66" si="8651">AIU60*$C$65*0</f>
        <v>0</v>
      </c>
      <c r="AIW66" s="762">
        <f t="shared" ref="AIW66" si="8652">AIW60*$C$65*0</f>
        <v>0</v>
      </c>
      <c r="AIY66" s="762">
        <f t="shared" ref="AIY66" si="8653">AIY60*$C$65*0</f>
        <v>0</v>
      </c>
      <c r="AJA66" s="762">
        <f t="shared" ref="AJA66" si="8654">AJA60*$C$65*0</f>
        <v>0</v>
      </c>
      <c r="AJC66" s="762">
        <f t="shared" ref="AJC66" si="8655">AJC60*$C$65*0</f>
        <v>0</v>
      </c>
      <c r="AJE66" s="762">
        <f t="shared" ref="AJE66" si="8656">AJE60*$C$65*0</f>
        <v>0</v>
      </c>
      <c r="AJG66" s="762">
        <f t="shared" ref="AJG66" si="8657">AJG60*$C$65*0</f>
        <v>0</v>
      </c>
      <c r="AJI66" s="762">
        <f t="shared" ref="AJI66" si="8658">AJI60*$C$65*0</f>
        <v>0</v>
      </c>
      <c r="AJK66" s="762">
        <f t="shared" ref="AJK66" si="8659">AJK60*$C$65*0</f>
        <v>0</v>
      </c>
      <c r="AJM66" s="762">
        <f t="shared" ref="AJM66" si="8660">AJM60*$C$65*0</f>
        <v>0</v>
      </c>
      <c r="AJO66" s="762">
        <f t="shared" ref="AJO66" si="8661">AJO60*$C$65*0</f>
        <v>0</v>
      </c>
      <c r="AJQ66" s="762">
        <f t="shared" ref="AJQ66" si="8662">AJQ60*$C$65*0</f>
        <v>0</v>
      </c>
      <c r="AJS66" s="762">
        <f t="shared" ref="AJS66" si="8663">AJS60*$C$65*0</f>
        <v>0</v>
      </c>
      <c r="AJU66" s="762">
        <f t="shared" ref="AJU66" si="8664">AJU60*$C$65*0</f>
        <v>0</v>
      </c>
      <c r="AJW66" s="762">
        <f t="shared" ref="AJW66" si="8665">AJW60*$C$65*0</f>
        <v>0</v>
      </c>
      <c r="AJY66" s="762">
        <f t="shared" ref="AJY66" si="8666">AJY60*$C$65*0</f>
        <v>0</v>
      </c>
      <c r="AKA66" s="762">
        <f t="shared" ref="AKA66" si="8667">AKA60*$C$65*0</f>
        <v>0</v>
      </c>
      <c r="AKC66" s="762">
        <f t="shared" ref="AKC66" si="8668">AKC60*$C$65*0</f>
        <v>0</v>
      </c>
      <c r="AKE66" s="762">
        <f t="shared" ref="AKE66" si="8669">AKE60*$C$65*0</f>
        <v>0</v>
      </c>
      <c r="AKG66" s="762">
        <f t="shared" ref="AKG66" si="8670">AKG60*$C$65*0</f>
        <v>0</v>
      </c>
      <c r="AKI66" s="762">
        <f t="shared" ref="AKI66" si="8671">AKI60*$C$65*0</f>
        <v>0</v>
      </c>
      <c r="AKK66" s="762">
        <f t="shared" ref="AKK66" si="8672">AKK60*$C$65*0</f>
        <v>0</v>
      </c>
      <c r="AKM66" s="762">
        <f t="shared" ref="AKM66" si="8673">AKM60*$C$65*0</f>
        <v>0</v>
      </c>
      <c r="AKO66" s="762">
        <f t="shared" ref="AKO66" si="8674">AKO60*$C$65*0</f>
        <v>0</v>
      </c>
      <c r="AKQ66" s="762">
        <f t="shared" ref="AKQ66" si="8675">AKQ60*$C$65*0</f>
        <v>0</v>
      </c>
      <c r="AKS66" s="762">
        <f t="shared" ref="AKS66" si="8676">AKS60*$C$65*0</f>
        <v>0</v>
      </c>
      <c r="AKU66" s="762">
        <f t="shared" ref="AKU66" si="8677">AKU60*$C$65*0</f>
        <v>0</v>
      </c>
      <c r="AKW66" s="762">
        <f t="shared" ref="AKW66" si="8678">AKW60*$C$65*0</f>
        <v>0</v>
      </c>
      <c r="AKY66" s="762">
        <f t="shared" ref="AKY66" si="8679">AKY60*$C$65*0</f>
        <v>0</v>
      </c>
      <c r="ALA66" s="762">
        <f t="shared" ref="ALA66" si="8680">ALA60*$C$65*0</f>
        <v>0</v>
      </c>
      <c r="ALC66" s="762">
        <f t="shared" ref="ALC66" si="8681">ALC60*$C$65*0</f>
        <v>0</v>
      </c>
      <c r="ALE66" s="762">
        <f t="shared" ref="ALE66" si="8682">ALE60*$C$65*0</f>
        <v>0</v>
      </c>
      <c r="ALG66" s="762">
        <f t="shared" ref="ALG66" si="8683">ALG60*$C$65*0</f>
        <v>0</v>
      </c>
      <c r="ALI66" s="762">
        <f t="shared" ref="ALI66" si="8684">ALI60*$C$65*0</f>
        <v>0</v>
      </c>
      <c r="ALK66" s="762">
        <f t="shared" ref="ALK66" si="8685">ALK60*$C$65*0</f>
        <v>0</v>
      </c>
      <c r="ALM66" s="762">
        <f t="shared" ref="ALM66" si="8686">ALM60*$C$65*0</f>
        <v>0</v>
      </c>
      <c r="ALO66" s="762">
        <f t="shared" ref="ALO66" si="8687">ALO60*$C$65*0</f>
        <v>0</v>
      </c>
      <c r="ALQ66" s="762">
        <f t="shared" ref="ALQ66" si="8688">ALQ60*$C$65*0</f>
        <v>0</v>
      </c>
      <c r="ALS66" s="762">
        <f t="shared" ref="ALS66" si="8689">ALS60*$C$65*0</f>
        <v>0</v>
      </c>
      <c r="ALU66" s="762">
        <f t="shared" ref="ALU66" si="8690">ALU60*$C$65*0</f>
        <v>0</v>
      </c>
      <c r="ALW66" s="762">
        <f t="shared" ref="ALW66" si="8691">ALW60*$C$65*0</f>
        <v>0</v>
      </c>
      <c r="ALY66" s="762">
        <f t="shared" ref="ALY66" si="8692">ALY60*$C$65*0</f>
        <v>0</v>
      </c>
      <c r="AMA66" s="762">
        <f t="shared" ref="AMA66" si="8693">AMA60*$C$65*0</f>
        <v>0</v>
      </c>
      <c r="AMC66" s="762">
        <f t="shared" ref="AMC66" si="8694">AMC60*$C$65*0</f>
        <v>0</v>
      </c>
      <c r="AME66" s="762">
        <f t="shared" ref="AME66" si="8695">AME60*$C$65*0</f>
        <v>0</v>
      </c>
      <c r="AMG66" s="762">
        <f t="shared" ref="AMG66" si="8696">AMG60*$C$65*0</f>
        <v>0</v>
      </c>
      <c r="AMI66" s="762">
        <f t="shared" ref="AMI66" si="8697">AMI60*$C$65*0</f>
        <v>0</v>
      </c>
      <c r="AMK66" s="762">
        <f t="shared" ref="AMK66" si="8698">AMK60*$C$65*0</f>
        <v>0</v>
      </c>
      <c r="AMM66" s="762">
        <f t="shared" ref="AMM66" si="8699">AMM60*$C$65*0</f>
        <v>0</v>
      </c>
      <c r="AMO66" s="762">
        <f t="shared" ref="AMO66" si="8700">AMO60*$C$65*0</f>
        <v>0</v>
      </c>
      <c r="AMQ66" s="762">
        <f t="shared" ref="AMQ66" si="8701">AMQ60*$C$65*0</f>
        <v>0</v>
      </c>
      <c r="AMS66" s="762">
        <f t="shared" ref="AMS66" si="8702">AMS60*$C$65*0</f>
        <v>0</v>
      </c>
      <c r="AMU66" s="762">
        <f t="shared" ref="AMU66" si="8703">AMU60*$C$65*0</f>
        <v>0</v>
      </c>
      <c r="AMW66" s="762">
        <f t="shared" ref="AMW66" si="8704">AMW60*$C$65*0</f>
        <v>0</v>
      </c>
      <c r="AMY66" s="762">
        <f t="shared" ref="AMY66" si="8705">AMY60*$C$65*0</f>
        <v>0</v>
      </c>
      <c r="ANA66" s="762">
        <f t="shared" ref="ANA66" si="8706">ANA60*$C$65*0</f>
        <v>0</v>
      </c>
      <c r="ANC66" s="762">
        <f t="shared" ref="ANC66" si="8707">ANC60*$C$65*0</f>
        <v>0</v>
      </c>
      <c r="ANE66" s="762">
        <f t="shared" ref="ANE66" si="8708">ANE60*$C$65*0</f>
        <v>0</v>
      </c>
      <c r="ANG66" s="762">
        <f t="shared" ref="ANG66" si="8709">ANG60*$C$65*0</f>
        <v>0</v>
      </c>
      <c r="ANI66" s="762">
        <f t="shared" ref="ANI66" si="8710">ANI60*$C$65*0</f>
        <v>0</v>
      </c>
      <c r="ANK66" s="762">
        <f t="shared" ref="ANK66" si="8711">ANK60*$C$65*0</f>
        <v>0</v>
      </c>
      <c r="ANM66" s="762">
        <f t="shared" ref="ANM66" si="8712">ANM60*$C$65*0</f>
        <v>0</v>
      </c>
      <c r="ANO66" s="762">
        <f t="shared" ref="ANO66" si="8713">ANO60*$C$65*0</f>
        <v>0</v>
      </c>
      <c r="ANQ66" s="762">
        <f t="shared" ref="ANQ66" si="8714">ANQ60*$C$65*0</f>
        <v>0</v>
      </c>
      <c r="ANS66" s="762">
        <f t="shared" ref="ANS66" si="8715">ANS60*$C$65*0</f>
        <v>0</v>
      </c>
      <c r="ANU66" s="762">
        <f t="shared" ref="ANU66" si="8716">ANU60*$C$65*0</f>
        <v>0</v>
      </c>
      <c r="ANW66" s="762">
        <f t="shared" ref="ANW66" si="8717">ANW60*$C$65*0</f>
        <v>0</v>
      </c>
      <c r="ANY66" s="762">
        <f t="shared" ref="ANY66" si="8718">ANY60*$C$65*0</f>
        <v>0</v>
      </c>
      <c r="AOA66" s="762">
        <f t="shared" ref="AOA66" si="8719">AOA60*$C$65*0</f>
        <v>0</v>
      </c>
      <c r="AOC66" s="762">
        <f t="shared" ref="AOC66" si="8720">AOC60*$C$65*0</f>
        <v>0</v>
      </c>
      <c r="AOE66" s="762">
        <f t="shared" ref="AOE66" si="8721">AOE60*$C$65*0</f>
        <v>0</v>
      </c>
      <c r="AOG66" s="762">
        <f t="shared" ref="AOG66" si="8722">AOG60*$C$65*0</f>
        <v>0</v>
      </c>
      <c r="AOI66" s="762">
        <f t="shared" ref="AOI66" si="8723">AOI60*$C$65*0</f>
        <v>0</v>
      </c>
      <c r="AOK66" s="762">
        <f t="shared" ref="AOK66" si="8724">AOK60*$C$65*0</f>
        <v>0</v>
      </c>
      <c r="AOM66" s="762">
        <f t="shared" ref="AOM66" si="8725">AOM60*$C$65*0</f>
        <v>0</v>
      </c>
      <c r="AOO66" s="762">
        <f t="shared" ref="AOO66" si="8726">AOO60*$C$65*0</f>
        <v>0</v>
      </c>
      <c r="AOQ66" s="762">
        <f t="shared" ref="AOQ66" si="8727">AOQ60*$C$65*0</f>
        <v>0</v>
      </c>
      <c r="AOS66" s="762">
        <f t="shared" ref="AOS66" si="8728">AOS60*$C$65*0</f>
        <v>0</v>
      </c>
      <c r="AOU66" s="762">
        <f t="shared" ref="AOU66" si="8729">AOU60*$C$65*0</f>
        <v>0</v>
      </c>
      <c r="AOW66" s="762">
        <f t="shared" ref="AOW66" si="8730">AOW60*$C$65*0</f>
        <v>0</v>
      </c>
      <c r="AOY66" s="762">
        <f t="shared" ref="AOY66" si="8731">AOY60*$C$65*0</f>
        <v>0</v>
      </c>
      <c r="APA66" s="762">
        <f t="shared" ref="APA66" si="8732">APA60*$C$65*0</f>
        <v>0</v>
      </c>
      <c r="APC66" s="762">
        <f t="shared" ref="APC66" si="8733">APC60*$C$65*0</f>
        <v>0</v>
      </c>
      <c r="APE66" s="762">
        <f t="shared" ref="APE66" si="8734">APE60*$C$65*0</f>
        <v>0</v>
      </c>
      <c r="APG66" s="762">
        <f t="shared" ref="APG66" si="8735">APG60*$C$65*0</f>
        <v>0</v>
      </c>
      <c r="API66" s="762">
        <f t="shared" ref="API66" si="8736">API60*$C$65*0</f>
        <v>0</v>
      </c>
      <c r="APK66" s="762">
        <f t="shared" ref="APK66" si="8737">APK60*$C$65*0</f>
        <v>0</v>
      </c>
      <c r="APM66" s="762">
        <f t="shared" ref="APM66" si="8738">APM60*$C$65*0</f>
        <v>0</v>
      </c>
      <c r="APO66" s="762">
        <f t="shared" ref="APO66" si="8739">APO60*$C$65*0</f>
        <v>0</v>
      </c>
      <c r="APQ66" s="762">
        <f t="shared" ref="APQ66" si="8740">APQ60*$C$65*0</f>
        <v>0</v>
      </c>
      <c r="APS66" s="762">
        <f t="shared" ref="APS66" si="8741">APS60*$C$65*0</f>
        <v>0</v>
      </c>
      <c r="APU66" s="762">
        <f t="shared" ref="APU66" si="8742">APU60*$C$65*0</f>
        <v>0</v>
      </c>
      <c r="APW66" s="762">
        <f t="shared" ref="APW66" si="8743">APW60*$C$65*0</f>
        <v>0</v>
      </c>
      <c r="APY66" s="762">
        <f t="shared" ref="APY66" si="8744">APY60*$C$65*0</f>
        <v>0</v>
      </c>
      <c r="AQA66" s="762">
        <f t="shared" ref="AQA66" si="8745">AQA60*$C$65*0</f>
        <v>0</v>
      </c>
      <c r="AQC66" s="762">
        <f t="shared" ref="AQC66" si="8746">AQC60*$C$65*0</f>
        <v>0</v>
      </c>
      <c r="AQE66" s="762">
        <f t="shared" ref="AQE66" si="8747">AQE60*$C$65*0</f>
        <v>0</v>
      </c>
      <c r="AQG66" s="762">
        <f t="shared" ref="AQG66" si="8748">AQG60*$C$65*0</f>
        <v>0</v>
      </c>
      <c r="AQI66" s="762">
        <f t="shared" ref="AQI66" si="8749">AQI60*$C$65*0</f>
        <v>0</v>
      </c>
      <c r="AQK66" s="762">
        <f t="shared" ref="AQK66" si="8750">AQK60*$C$65*0</f>
        <v>0</v>
      </c>
      <c r="AQM66" s="762">
        <f t="shared" ref="AQM66" si="8751">AQM60*$C$65*0</f>
        <v>0</v>
      </c>
      <c r="AQO66" s="762">
        <f t="shared" ref="AQO66" si="8752">AQO60*$C$65*0</f>
        <v>0</v>
      </c>
      <c r="AQQ66" s="762">
        <f t="shared" ref="AQQ66" si="8753">AQQ60*$C$65*0</f>
        <v>0</v>
      </c>
      <c r="AQS66" s="762">
        <f t="shared" ref="AQS66" si="8754">AQS60*$C$65*0</f>
        <v>0</v>
      </c>
      <c r="AQU66" s="762">
        <f t="shared" ref="AQU66" si="8755">AQU60*$C$65*0</f>
        <v>0</v>
      </c>
      <c r="AQW66" s="762">
        <f t="shared" ref="AQW66" si="8756">AQW60*$C$65*0</f>
        <v>0</v>
      </c>
      <c r="AQY66" s="762">
        <f t="shared" ref="AQY66" si="8757">AQY60*$C$65*0</f>
        <v>0</v>
      </c>
      <c r="ARA66" s="762">
        <f t="shared" ref="ARA66" si="8758">ARA60*$C$65*0</f>
        <v>0</v>
      </c>
      <c r="ARC66" s="762">
        <f t="shared" ref="ARC66" si="8759">ARC60*$C$65*0</f>
        <v>0</v>
      </c>
      <c r="ARE66" s="762">
        <f t="shared" ref="ARE66" si="8760">ARE60*$C$65*0</f>
        <v>0</v>
      </c>
      <c r="ARG66" s="762">
        <f t="shared" ref="ARG66" si="8761">ARG60*$C$65*0</f>
        <v>0</v>
      </c>
      <c r="ARI66" s="762">
        <f t="shared" ref="ARI66" si="8762">ARI60*$C$65*0</f>
        <v>0</v>
      </c>
      <c r="ARK66" s="762">
        <f t="shared" ref="ARK66" si="8763">ARK60*$C$65*0</f>
        <v>0</v>
      </c>
      <c r="ARM66" s="762">
        <f t="shared" ref="ARM66" si="8764">ARM60*$C$65*0</f>
        <v>0</v>
      </c>
      <c r="ARO66" s="762">
        <f t="shared" ref="ARO66" si="8765">ARO60*$C$65*0</f>
        <v>0</v>
      </c>
      <c r="ARQ66" s="762">
        <f t="shared" ref="ARQ66" si="8766">ARQ60*$C$65*0</f>
        <v>0</v>
      </c>
      <c r="ARS66" s="762">
        <f t="shared" ref="ARS66" si="8767">ARS60*$C$65*0</f>
        <v>0</v>
      </c>
      <c r="ARU66" s="762">
        <f t="shared" ref="ARU66" si="8768">ARU60*$C$65*0</f>
        <v>0</v>
      </c>
      <c r="ARW66" s="762">
        <f t="shared" ref="ARW66" si="8769">ARW60*$C$65*0</f>
        <v>0</v>
      </c>
      <c r="ARY66" s="762">
        <f t="shared" ref="ARY66" si="8770">ARY60*$C$65*0</f>
        <v>0</v>
      </c>
      <c r="ASA66" s="762">
        <f t="shared" ref="ASA66" si="8771">ASA60*$C$65*0</f>
        <v>0</v>
      </c>
      <c r="ASC66" s="762">
        <f t="shared" ref="ASC66" si="8772">ASC60*$C$65*0</f>
        <v>0</v>
      </c>
      <c r="ASE66" s="762">
        <f t="shared" ref="ASE66" si="8773">ASE60*$C$65*0</f>
        <v>0</v>
      </c>
      <c r="ASG66" s="762">
        <f t="shared" ref="ASG66" si="8774">ASG60*$C$65*0</f>
        <v>0</v>
      </c>
      <c r="ASI66" s="762">
        <f t="shared" ref="ASI66" si="8775">ASI60*$C$65*0</f>
        <v>0</v>
      </c>
      <c r="ASK66" s="762">
        <f t="shared" ref="ASK66" si="8776">ASK60*$C$65*0</f>
        <v>0</v>
      </c>
      <c r="ASM66" s="762">
        <f t="shared" ref="ASM66" si="8777">ASM60*$C$65*0</f>
        <v>0</v>
      </c>
      <c r="ASO66" s="762">
        <f t="shared" ref="ASO66" si="8778">ASO60*$C$65*0</f>
        <v>0</v>
      </c>
      <c r="ASQ66" s="762">
        <f t="shared" ref="ASQ66" si="8779">ASQ60*$C$65*0</f>
        <v>0</v>
      </c>
      <c r="ASS66" s="762">
        <f t="shared" ref="ASS66" si="8780">ASS60*$C$65*0</f>
        <v>0</v>
      </c>
      <c r="ASU66" s="762">
        <f t="shared" ref="ASU66" si="8781">ASU60*$C$65*0</f>
        <v>0</v>
      </c>
      <c r="ASW66" s="762">
        <f t="shared" ref="ASW66" si="8782">ASW60*$C$65*0</f>
        <v>0</v>
      </c>
      <c r="ASY66" s="762">
        <f t="shared" ref="ASY66" si="8783">ASY60*$C$65*0</f>
        <v>0</v>
      </c>
      <c r="ATA66" s="762">
        <f t="shared" ref="ATA66" si="8784">ATA60*$C$65*0</f>
        <v>0</v>
      </c>
      <c r="ATC66" s="762">
        <f t="shared" ref="ATC66" si="8785">ATC60*$C$65*0</f>
        <v>0</v>
      </c>
      <c r="ATE66" s="762">
        <f t="shared" ref="ATE66" si="8786">ATE60*$C$65*0</f>
        <v>0</v>
      </c>
      <c r="ATG66" s="762">
        <f t="shared" ref="ATG66" si="8787">ATG60*$C$65*0</f>
        <v>0</v>
      </c>
      <c r="ATI66" s="762">
        <f t="shared" ref="ATI66" si="8788">ATI60*$C$65*0</f>
        <v>0</v>
      </c>
      <c r="ATK66" s="762">
        <f t="shared" ref="ATK66" si="8789">ATK60*$C$65*0</f>
        <v>0</v>
      </c>
      <c r="ATM66" s="762">
        <f t="shared" ref="ATM66" si="8790">ATM60*$C$65*0</f>
        <v>0</v>
      </c>
      <c r="ATO66" s="762">
        <f t="shared" ref="ATO66" si="8791">ATO60*$C$65*0</f>
        <v>0</v>
      </c>
      <c r="ATQ66" s="762">
        <f t="shared" ref="ATQ66" si="8792">ATQ60*$C$65*0</f>
        <v>0</v>
      </c>
      <c r="ATS66" s="762">
        <f t="shared" ref="ATS66" si="8793">ATS60*$C$65*0</f>
        <v>0</v>
      </c>
      <c r="ATU66" s="762">
        <f t="shared" ref="ATU66" si="8794">ATU60*$C$65*0</f>
        <v>0</v>
      </c>
      <c r="ATW66" s="762">
        <f t="shared" ref="ATW66" si="8795">ATW60*$C$65*0</f>
        <v>0</v>
      </c>
      <c r="ATY66" s="762">
        <f t="shared" ref="ATY66" si="8796">ATY60*$C$65*0</f>
        <v>0</v>
      </c>
      <c r="AUA66" s="762">
        <f t="shared" ref="AUA66" si="8797">AUA60*$C$65*0</f>
        <v>0</v>
      </c>
      <c r="AUC66" s="762">
        <f t="shared" ref="AUC66" si="8798">AUC60*$C$65*0</f>
        <v>0</v>
      </c>
      <c r="AUE66" s="762">
        <f t="shared" ref="AUE66" si="8799">AUE60*$C$65*0</f>
        <v>0</v>
      </c>
      <c r="AUG66" s="762">
        <f t="shared" ref="AUG66" si="8800">AUG60*$C$65*0</f>
        <v>0</v>
      </c>
      <c r="AUI66" s="762">
        <f t="shared" ref="AUI66" si="8801">AUI60*$C$65*0</f>
        <v>0</v>
      </c>
      <c r="AUK66" s="762">
        <f t="shared" ref="AUK66" si="8802">AUK60*$C$65*0</f>
        <v>0</v>
      </c>
      <c r="AUM66" s="762">
        <f t="shared" ref="AUM66" si="8803">AUM60*$C$65*0</f>
        <v>0</v>
      </c>
      <c r="AUO66" s="762">
        <f t="shared" ref="AUO66" si="8804">AUO60*$C$65*0</f>
        <v>0</v>
      </c>
      <c r="AUQ66" s="762">
        <f t="shared" ref="AUQ66" si="8805">AUQ60*$C$65*0</f>
        <v>0</v>
      </c>
      <c r="AUS66" s="762">
        <f t="shared" ref="AUS66" si="8806">AUS60*$C$65*0</f>
        <v>0</v>
      </c>
      <c r="AUU66" s="762">
        <f t="shared" ref="AUU66" si="8807">AUU60*$C$65*0</f>
        <v>0</v>
      </c>
      <c r="AUW66" s="762">
        <f t="shared" ref="AUW66" si="8808">AUW60*$C$65*0</f>
        <v>0</v>
      </c>
      <c r="AUY66" s="762">
        <f t="shared" ref="AUY66" si="8809">AUY60*$C$65*0</f>
        <v>0</v>
      </c>
      <c r="AVA66" s="762">
        <f t="shared" ref="AVA66" si="8810">AVA60*$C$65*0</f>
        <v>0</v>
      </c>
      <c r="AVC66" s="762">
        <f t="shared" ref="AVC66" si="8811">AVC60*$C$65*0</f>
        <v>0</v>
      </c>
      <c r="AVE66" s="762">
        <f t="shared" ref="AVE66" si="8812">AVE60*$C$65*0</f>
        <v>0</v>
      </c>
      <c r="AVG66" s="762">
        <f t="shared" ref="AVG66" si="8813">AVG60*$C$65*0</f>
        <v>0</v>
      </c>
      <c r="AVI66" s="762">
        <f t="shared" ref="AVI66" si="8814">AVI60*$C$65*0</f>
        <v>0</v>
      </c>
      <c r="AVK66" s="762">
        <f t="shared" ref="AVK66" si="8815">AVK60*$C$65*0</f>
        <v>0</v>
      </c>
      <c r="AVM66" s="762">
        <f t="shared" ref="AVM66" si="8816">AVM60*$C$65*0</f>
        <v>0</v>
      </c>
      <c r="AVO66" s="762">
        <f t="shared" ref="AVO66" si="8817">AVO60*$C$65*0</f>
        <v>0</v>
      </c>
      <c r="AVQ66" s="762">
        <f t="shared" ref="AVQ66" si="8818">AVQ60*$C$65*0</f>
        <v>0</v>
      </c>
      <c r="AVS66" s="762">
        <f t="shared" ref="AVS66" si="8819">AVS60*$C$65*0</f>
        <v>0</v>
      </c>
      <c r="AVU66" s="762">
        <f t="shared" ref="AVU66" si="8820">AVU60*$C$65*0</f>
        <v>0</v>
      </c>
      <c r="AVW66" s="762">
        <f t="shared" ref="AVW66" si="8821">AVW60*$C$65*0</f>
        <v>0</v>
      </c>
      <c r="AVY66" s="762">
        <f t="shared" ref="AVY66" si="8822">AVY60*$C$65*0</f>
        <v>0</v>
      </c>
      <c r="AWA66" s="762">
        <f t="shared" ref="AWA66" si="8823">AWA60*$C$65*0</f>
        <v>0</v>
      </c>
      <c r="AWC66" s="762">
        <f t="shared" ref="AWC66" si="8824">AWC60*$C$65*0</f>
        <v>0</v>
      </c>
      <c r="AWE66" s="762">
        <f t="shared" ref="AWE66" si="8825">AWE60*$C$65*0</f>
        <v>0</v>
      </c>
      <c r="AWG66" s="762">
        <f t="shared" ref="AWG66" si="8826">AWG60*$C$65*0</f>
        <v>0</v>
      </c>
      <c r="AWI66" s="762">
        <f t="shared" ref="AWI66" si="8827">AWI60*$C$65*0</f>
        <v>0</v>
      </c>
      <c r="AWK66" s="762">
        <f t="shared" ref="AWK66" si="8828">AWK60*$C$65*0</f>
        <v>0</v>
      </c>
      <c r="AWM66" s="762">
        <f t="shared" ref="AWM66" si="8829">AWM60*$C$65*0</f>
        <v>0</v>
      </c>
      <c r="AWO66" s="762">
        <f t="shared" ref="AWO66" si="8830">AWO60*$C$65*0</f>
        <v>0</v>
      </c>
      <c r="AWQ66" s="762">
        <f t="shared" ref="AWQ66" si="8831">AWQ60*$C$65*0</f>
        <v>0</v>
      </c>
      <c r="AWS66" s="762">
        <f t="shared" ref="AWS66" si="8832">AWS60*$C$65*0</f>
        <v>0</v>
      </c>
      <c r="AWU66" s="762">
        <f t="shared" ref="AWU66" si="8833">AWU60*$C$65*0</f>
        <v>0</v>
      </c>
      <c r="AWW66" s="762">
        <f t="shared" ref="AWW66" si="8834">AWW60*$C$65*0</f>
        <v>0</v>
      </c>
      <c r="AWY66" s="762">
        <f t="shared" ref="AWY66" si="8835">AWY60*$C$65*0</f>
        <v>0</v>
      </c>
      <c r="AXA66" s="762">
        <f t="shared" ref="AXA66" si="8836">AXA60*$C$65*0</f>
        <v>0</v>
      </c>
      <c r="AXC66" s="762">
        <f t="shared" ref="AXC66" si="8837">AXC60*$C$65*0</f>
        <v>0</v>
      </c>
      <c r="AXE66" s="762">
        <f t="shared" ref="AXE66" si="8838">AXE60*$C$65*0</f>
        <v>0</v>
      </c>
      <c r="AXG66" s="762">
        <f t="shared" ref="AXG66" si="8839">AXG60*$C$65*0</f>
        <v>0</v>
      </c>
      <c r="AXI66" s="762">
        <f t="shared" ref="AXI66" si="8840">AXI60*$C$65*0</f>
        <v>0</v>
      </c>
      <c r="AXK66" s="762">
        <f t="shared" ref="AXK66" si="8841">AXK60*$C$65*0</f>
        <v>0</v>
      </c>
      <c r="AXM66" s="762">
        <f t="shared" ref="AXM66" si="8842">AXM60*$C$65*0</f>
        <v>0</v>
      </c>
      <c r="AXO66" s="762">
        <f t="shared" ref="AXO66" si="8843">AXO60*$C$65*0</f>
        <v>0</v>
      </c>
      <c r="AXQ66" s="762">
        <f t="shared" ref="AXQ66" si="8844">AXQ60*$C$65*0</f>
        <v>0</v>
      </c>
      <c r="AXS66" s="762">
        <f t="shared" ref="AXS66" si="8845">AXS60*$C$65*0</f>
        <v>0</v>
      </c>
      <c r="AXU66" s="762">
        <f t="shared" ref="AXU66" si="8846">AXU60*$C$65*0</f>
        <v>0</v>
      </c>
      <c r="AXW66" s="762">
        <f t="shared" ref="AXW66" si="8847">AXW60*$C$65*0</f>
        <v>0</v>
      </c>
      <c r="AXY66" s="762">
        <f t="shared" ref="AXY66" si="8848">AXY60*$C$65*0</f>
        <v>0</v>
      </c>
      <c r="AYA66" s="762">
        <f t="shared" ref="AYA66" si="8849">AYA60*$C$65*0</f>
        <v>0</v>
      </c>
      <c r="AYC66" s="762">
        <f t="shared" ref="AYC66" si="8850">AYC60*$C$65*0</f>
        <v>0</v>
      </c>
      <c r="AYE66" s="762">
        <f t="shared" ref="AYE66" si="8851">AYE60*$C$65*0</f>
        <v>0</v>
      </c>
      <c r="AYG66" s="762">
        <f t="shared" ref="AYG66" si="8852">AYG60*$C$65*0</f>
        <v>0</v>
      </c>
      <c r="AYI66" s="762">
        <f t="shared" ref="AYI66" si="8853">AYI60*$C$65*0</f>
        <v>0</v>
      </c>
      <c r="AYK66" s="762">
        <f t="shared" ref="AYK66" si="8854">AYK60*$C$65*0</f>
        <v>0</v>
      </c>
      <c r="AYM66" s="762">
        <f t="shared" ref="AYM66" si="8855">AYM60*$C$65*0</f>
        <v>0</v>
      </c>
      <c r="AYO66" s="762">
        <f t="shared" ref="AYO66" si="8856">AYO60*$C$65*0</f>
        <v>0</v>
      </c>
      <c r="AYQ66" s="762">
        <f t="shared" ref="AYQ66" si="8857">AYQ60*$C$65*0</f>
        <v>0</v>
      </c>
      <c r="AYS66" s="762">
        <f t="shared" ref="AYS66" si="8858">AYS60*$C$65*0</f>
        <v>0</v>
      </c>
      <c r="AYU66" s="762">
        <f t="shared" ref="AYU66" si="8859">AYU60*$C$65*0</f>
        <v>0</v>
      </c>
      <c r="AYW66" s="762">
        <f t="shared" ref="AYW66" si="8860">AYW60*$C$65*0</f>
        <v>0</v>
      </c>
      <c r="AYY66" s="762">
        <f t="shared" ref="AYY66" si="8861">AYY60*$C$65*0</f>
        <v>0</v>
      </c>
      <c r="AZA66" s="762">
        <f t="shared" ref="AZA66" si="8862">AZA60*$C$65*0</f>
        <v>0</v>
      </c>
      <c r="AZC66" s="762">
        <f t="shared" ref="AZC66" si="8863">AZC60*$C$65*0</f>
        <v>0</v>
      </c>
      <c r="AZE66" s="762">
        <f t="shared" ref="AZE66" si="8864">AZE60*$C$65*0</f>
        <v>0</v>
      </c>
      <c r="AZG66" s="762">
        <f t="shared" ref="AZG66" si="8865">AZG60*$C$65*0</f>
        <v>0</v>
      </c>
      <c r="AZI66" s="762">
        <f t="shared" ref="AZI66" si="8866">AZI60*$C$65*0</f>
        <v>0</v>
      </c>
      <c r="AZK66" s="762">
        <f t="shared" ref="AZK66" si="8867">AZK60*$C$65*0</f>
        <v>0</v>
      </c>
      <c r="AZM66" s="762">
        <f t="shared" ref="AZM66" si="8868">AZM60*$C$65*0</f>
        <v>0</v>
      </c>
      <c r="AZO66" s="762">
        <f t="shared" ref="AZO66" si="8869">AZO60*$C$65*0</f>
        <v>0</v>
      </c>
      <c r="AZQ66" s="762">
        <f t="shared" ref="AZQ66" si="8870">AZQ60*$C$65*0</f>
        <v>0</v>
      </c>
      <c r="AZS66" s="762">
        <f t="shared" ref="AZS66" si="8871">AZS60*$C$65*0</f>
        <v>0</v>
      </c>
      <c r="AZU66" s="762">
        <f t="shared" ref="AZU66" si="8872">AZU60*$C$65*0</f>
        <v>0</v>
      </c>
      <c r="AZW66" s="762">
        <f t="shared" ref="AZW66" si="8873">AZW60*$C$65*0</f>
        <v>0</v>
      </c>
      <c r="AZY66" s="762">
        <f t="shared" ref="AZY66" si="8874">AZY60*$C$65*0</f>
        <v>0</v>
      </c>
      <c r="BAA66" s="762">
        <f t="shared" ref="BAA66" si="8875">BAA60*$C$65*0</f>
        <v>0</v>
      </c>
      <c r="BAC66" s="762">
        <f t="shared" ref="BAC66" si="8876">BAC60*$C$65*0</f>
        <v>0</v>
      </c>
      <c r="BAE66" s="762">
        <f t="shared" ref="BAE66" si="8877">BAE60*$C$65*0</f>
        <v>0</v>
      </c>
      <c r="BAG66" s="762">
        <f t="shared" ref="BAG66" si="8878">BAG60*$C$65*0</f>
        <v>0</v>
      </c>
      <c r="BAI66" s="762">
        <f t="shared" ref="BAI66" si="8879">BAI60*$C$65*0</f>
        <v>0</v>
      </c>
      <c r="BAK66" s="762">
        <f t="shared" ref="BAK66" si="8880">BAK60*$C$65*0</f>
        <v>0</v>
      </c>
      <c r="BAM66" s="762">
        <f t="shared" ref="BAM66" si="8881">BAM60*$C$65*0</f>
        <v>0</v>
      </c>
      <c r="BAO66" s="762">
        <f t="shared" ref="BAO66" si="8882">BAO60*$C$65*0</f>
        <v>0</v>
      </c>
      <c r="BAQ66" s="762">
        <f t="shared" ref="BAQ66" si="8883">BAQ60*$C$65*0</f>
        <v>0</v>
      </c>
      <c r="BAS66" s="762">
        <f t="shared" ref="BAS66" si="8884">BAS60*$C$65*0</f>
        <v>0</v>
      </c>
      <c r="BAU66" s="762">
        <f t="shared" ref="BAU66" si="8885">BAU60*$C$65*0</f>
        <v>0</v>
      </c>
      <c r="BAW66" s="762">
        <f t="shared" ref="BAW66" si="8886">BAW60*$C$65*0</f>
        <v>0</v>
      </c>
      <c r="BAY66" s="762">
        <f t="shared" ref="BAY66" si="8887">BAY60*$C$65*0</f>
        <v>0</v>
      </c>
      <c r="BBA66" s="762">
        <f t="shared" ref="BBA66" si="8888">BBA60*$C$65*0</f>
        <v>0</v>
      </c>
      <c r="BBC66" s="762">
        <f t="shared" ref="BBC66" si="8889">BBC60*$C$65*0</f>
        <v>0</v>
      </c>
      <c r="BBE66" s="762">
        <f t="shared" ref="BBE66" si="8890">BBE60*$C$65*0</f>
        <v>0</v>
      </c>
      <c r="BBG66" s="762">
        <f t="shared" ref="BBG66" si="8891">BBG60*$C$65*0</f>
        <v>0</v>
      </c>
      <c r="BBI66" s="762">
        <f t="shared" ref="BBI66" si="8892">BBI60*$C$65*0</f>
        <v>0</v>
      </c>
      <c r="BBK66" s="762">
        <f t="shared" ref="BBK66" si="8893">BBK60*$C$65*0</f>
        <v>0</v>
      </c>
      <c r="BBM66" s="762">
        <f t="shared" ref="BBM66" si="8894">BBM60*$C$65*0</f>
        <v>0</v>
      </c>
      <c r="BBO66" s="762">
        <f t="shared" ref="BBO66" si="8895">BBO60*$C$65*0</f>
        <v>0</v>
      </c>
      <c r="BBQ66" s="762">
        <f t="shared" ref="BBQ66" si="8896">BBQ60*$C$65*0</f>
        <v>0</v>
      </c>
      <c r="BBS66" s="762">
        <f t="shared" ref="BBS66" si="8897">BBS60*$C$65*0</f>
        <v>0</v>
      </c>
      <c r="BBU66" s="762">
        <f t="shared" ref="BBU66" si="8898">BBU60*$C$65*0</f>
        <v>0</v>
      </c>
      <c r="BBW66" s="762">
        <f t="shared" ref="BBW66" si="8899">BBW60*$C$65*0</f>
        <v>0</v>
      </c>
      <c r="BBY66" s="762">
        <f t="shared" ref="BBY66" si="8900">BBY60*$C$65*0</f>
        <v>0</v>
      </c>
      <c r="BCA66" s="762">
        <f t="shared" ref="BCA66" si="8901">BCA60*$C$65*0</f>
        <v>0</v>
      </c>
      <c r="BCC66" s="762">
        <f t="shared" ref="BCC66" si="8902">BCC60*$C$65*0</f>
        <v>0</v>
      </c>
      <c r="BCE66" s="762">
        <f t="shared" ref="BCE66" si="8903">BCE60*$C$65*0</f>
        <v>0</v>
      </c>
      <c r="BCG66" s="762">
        <f t="shared" ref="BCG66" si="8904">BCG60*$C$65*0</f>
        <v>0</v>
      </c>
      <c r="BCI66" s="762">
        <f t="shared" ref="BCI66" si="8905">BCI60*$C$65*0</f>
        <v>0</v>
      </c>
      <c r="BCK66" s="762">
        <f t="shared" ref="BCK66" si="8906">BCK60*$C$65*0</f>
        <v>0</v>
      </c>
      <c r="BCM66" s="762">
        <f t="shared" ref="BCM66" si="8907">BCM60*$C$65*0</f>
        <v>0</v>
      </c>
      <c r="BCO66" s="762">
        <f t="shared" ref="BCO66" si="8908">BCO60*$C$65*0</f>
        <v>0</v>
      </c>
      <c r="BCQ66" s="762">
        <f t="shared" ref="BCQ66" si="8909">BCQ60*$C$65*0</f>
        <v>0</v>
      </c>
      <c r="BCS66" s="762">
        <f t="shared" ref="BCS66" si="8910">BCS60*$C$65*0</f>
        <v>0</v>
      </c>
      <c r="BCU66" s="762">
        <f t="shared" ref="BCU66" si="8911">BCU60*$C$65*0</f>
        <v>0</v>
      </c>
      <c r="BCW66" s="762">
        <f t="shared" ref="BCW66" si="8912">BCW60*$C$65*0</f>
        <v>0</v>
      </c>
      <c r="BCY66" s="762">
        <f t="shared" ref="BCY66" si="8913">BCY60*$C$65*0</f>
        <v>0</v>
      </c>
      <c r="BDA66" s="762">
        <f t="shared" ref="BDA66" si="8914">BDA60*$C$65*0</f>
        <v>0</v>
      </c>
      <c r="BDC66" s="762">
        <f t="shared" ref="BDC66" si="8915">BDC60*$C$65*0</f>
        <v>0</v>
      </c>
      <c r="BDE66" s="762">
        <f t="shared" ref="BDE66" si="8916">BDE60*$C$65*0</f>
        <v>0</v>
      </c>
      <c r="BDG66" s="762">
        <f t="shared" ref="BDG66" si="8917">BDG60*$C$65*0</f>
        <v>0</v>
      </c>
      <c r="BDI66" s="762">
        <f t="shared" ref="BDI66" si="8918">BDI60*$C$65*0</f>
        <v>0</v>
      </c>
      <c r="BDK66" s="762">
        <f t="shared" ref="BDK66" si="8919">BDK60*$C$65*0</f>
        <v>0</v>
      </c>
      <c r="BDM66" s="762">
        <f t="shared" ref="BDM66" si="8920">BDM60*$C$65*0</f>
        <v>0</v>
      </c>
      <c r="BDO66" s="762">
        <f t="shared" ref="BDO66" si="8921">BDO60*$C$65*0</f>
        <v>0</v>
      </c>
      <c r="BDQ66" s="762">
        <f t="shared" ref="BDQ66" si="8922">BDQ60*$C$65*0</f>
        <v>0</v>
      </c>
      <c r="BDS66" s="762">
        <f t="shared" ref="BDS66" si="8923">BDS60*$C$65*0</f>
        <v>0</v>
      </c>
      <c r="BDU66" s="762">
        <f t="shared" ref="BDU66" si="8924">BDU60*$C$65*0</f>
        <v>0</v>
      </c>
      <c r="BDW66" s="762">
        <f t="shared" ref="BDW66" si="8925">BDW60*$C$65*0</f>
        <v>0</v>
      </c>
      <c r="BDY66" s="762">
        <f t="shared" ref="BDY66" si="8926">BDY60*$C$65*0</f>
        <v>0</v>
      </c>
      <c r="BEA66" s="762">
        <f t="shared" ref="BEA66" si="8927">BEA60*$C$65*0</f>
        <v>0</v>
      </c>
      <c r="BEC66" s="762">
        <f t="shared" ref="BEC66" si="8928">BEC60*$C$65*0</f>
        <v>0</v>
      </c>
      <c r="BEE66" s="762">
        <f t="shared" ref="BEE66" si="8929">BEE60*$C$65*0</f>
        <v>0</v>
      </c>
      <c r="BEG66" s="762">
        <f t="shared" ref="BEG66" si="8930">BEG60*$C$65*0</f>
        <v>0</v>
      </c>
      <c r="BEI66" s="762">
        <f t="shared" ref="BEI66" si="8931">BEI60*$C$65*0</f>
        <v>0</v>
      </c>
      <c r="BEK66" s="762">
        <f t="shared" ref="BEK66" si="8932">BEK60*$C$65*0</f>
        <v>0</v>
      </c>
      <c r="BEM66" s="762">
        <f t="shared" ref="BEM66" si="8933">BEM60*$C$65*0</f>
        <v>0</v>
      </c>
      <c r="BEO66" s="762">
        <f t="shared" ref="BEO66" si="8934">BEO60*$C$65*0</f>
        <v>0</v>
      </c>
      <c r="BEQ66" s="762">
        <f t="shared" ref="BEQ66" si="8935">BEQ60*$C$65*0</f>
        <v>0</v>
      </c>
      <c r="BES66" s="762">
        <f t="shared" ref="BES66" si="8936">BES60*$C$65*0</f>
        <v>0</v>
      </c>
      <c r="BEU66" s="762">
        <f t="shared" ref="BEU66" si="8937">BEU60*$C$65*0</f>
        <v>0</v>
      </c>
      <c r="BEW66" s="762">
        <f t="shared" ref="BEW66" si="8938">BEW60*$C$65*0</f>
        <v>0</v>
      </c>
      <c r="BEY66" s="762">
        <f t="shared" ref="BEY66" si="8939">BEY60*$C$65*0</f>
        <v>0</v>
      </c>
      <c r="BFA66" s="762">
        <f t="shared" ref="BFA66" si="8940">BFA60*$C$65*0</f>
        <v>0</v>
      </c>
      <c r="BFC66" s="762">
        <f t="shared" ref="BFC66" si="8941">BFC60*$C$65*0</f>
        <v>0</v>
      </c>
      <c r="BFE66" s="762">
        <f t="shared" ref="BFE66" si="8942">BFE60*$C$65*0</f>
        <v>0</v>
      </c>
      <c r="BFG66" s="762">
        <f t="shared" ref="BFG66" si="8943">BFG60*$C$65*0</f>
        <v>0</v>
      </c>
      <c r="BFI66" s="762">
        <f t="shared" ref="BFI66" si="8944">BFI60*$C$65*0</f>
        <v>0</v>
      </c>
      <c r="BFK66" s="762">
        <f t="shared" ref="BFK66" si="8945">BFK60*$C$65*0</f>
        <v>0</v>
      </c>
      <c r="BFM66" s="762">
        <f t="shared" ref="BFM66" si="8946">BFM60*$C$65*0</f>
        <v>0</v>
      </c>
      <c r="BFO66" s="762">
        <f t="shared" ref="BFO66" si="8947">BFO60*$C$65*0</f>
        <v>0</v>
      </c>
      <c r="BFQ66" s="762">
        <f t="shared" ref="BFQ66" si="8948">BFQ60*$C$65*0</f>
        <v>0</v>
      </c>
      <c r="BFS66" s="762">
        <f t="shared" ref="BFS66" si="8949">BFS60*$C$65*0</f>
        <v>0</v>
      </c>
      <c r="BFU66" s="762">
        <f t="shared" ref="BFU66" si="8950">BFU60*$C$65*0</f>
        <v>0</v>
      </c>
      <c r="BFW66" s="762">
        <f t="shared" ref="BFW66" si="8951">BFW60*$C$65*0</f>
        <v>0</v>
      </c>
      <c r="BFY66" s="762">
        <f t="shared" ref="BFY66" si="8952">BFY60*$C$65*0</f>
        <v>0</v>
      </c>
      <c r="BGA66" s="762">
        <f t="shared" ref="BGA66" si="8953">BGA60*$C$65*0</f>
        <v>0</v>
      </c>
      <c r="BGC66" s="762">
        <f t="shared" ref="BGC66" si="8954">BGC60*$C$65*0</f>
        <v>0</v>
      </c>
      <c r="BGE66" s="762">
        <f t="shared" ref="BGE66" si="8955">BGE60*$C$65*0</f>
        <v>0</v>
      </c>
      <c r="BGG66" s="762">
        <f t="shared" ref="BGG66" si="8956">BGG60*$C$65*0</f>
        <v>0</v>
      </c>
      <c r="BGI66" s="762">
        <f t="shared" ref="BGI66" si="8957">BGI60*$C$65*0</f>
        <v>0</v>
      </c>
      <c r="BGK66" s="762">
        <f t="shared" ref="BGK66" si="8958">BGK60*$C$65*0</f>
        <v>0</v>
      </c>
      <c r="BGM66" s="762">
        <f t="shared" ref="BGM66" si="8959">BGM60*$C$65*0</f>
        <v>0</v>
      </c>
      <c r="BGO66" s="762">
        <f t="shared" ref="BGO66" si="8960">BGO60*$C$65*0</f>
        <v>0</v>
      </c>
      <c r="BGQ66" s="762">
        <f t="shared" ref="BGQ66" si="8961">BGQ60*$C$65*0</f>
        <v>0</v>
      </c>
      <c r="BGS66" s="762">
        <f t="shared" ref="BGS66" si="8962">BGS60*$C$65*0</f>
        <v>0</v>
      </c>
      <c r="BGU66" s="762">
        <f t="shared" ref="BGU66" si="8963">BGU60*$C$65*0</f>
        <v>0</v>
      </c>
      <c r="BGW66" s="762">
        <f t="shared" ref="BGW66" si="8964">BGW60*$C$65*0</f>
        <v>0</v>
      </c>
      <c r="BGY66" s="762">
        <f t="shared" ref="BGY66" si="8965">BGY60*$C$65*0</f>
        <v>0</v>
      </c>
      <c r="BHA66" s="762">
        <f t="shared" ref="BHA66" si="8966">BHA60*$C$65*0</f>
        <v>0</v>
      </c>
      <c r="BHC66" s="762">
        <f t="shared" ref="BHC66" si="8967">BHC60*$C$65*0</f>
        <v>0</v>
      </c>
      <c r="BHE66" s="762">
        <f t="shared" ref="BHE66" si="8968">BHE60*$C$65*0</f>
        <v>0</v>
      </c>
      <c r="BHG66" s="762">
        <f t="shared" ref="BHG66" si="8969">BHG60*$C$65*0</f>
        <v>0</v>
      </c>
      <c r="BHI66" s="762">
        <f t="shared" ref="BHI66" si="8970">BHI60*$C$65*0</f>
        <v>0</v>
      </c>
      <c r="BHK66" s="762">
        <f t="shared" ref="BHK66" si="8971">BHK60*$C$65*0</f>
        <v>0</v>
      </c>
      <c r="BHM66" s="762">
        <f t="shared" ref="BHM66" si="8972">BHM60*$C$65*0</f>
        <v>0</v>
      </c>
      <c r="BHO66" s="762">
        <f t="shared" ref="BHO66" si="8973">BHO60*$C$65*0</f>
        <v>0</v>
      </c>
      <c r="BHQ66" s="762">
        <f t="shared" ref="BHQ66" si="8974">BHQ60*$C$65*0</f>
        <v>0</v>
      </c>
      <c r="BHS66" s="762">
        <f t="shared" ref="BHS66" si="8975">BHS60*$C$65*0</f>
        <v>0</v>
      </c>
      <c r="BHU66" s="762">
        <f t="shared" ref="BHU66" si="8976">BHU60*$C$65*0</f>
        <v>0</v>
      </c>
      <c r="BHW66" s="762">
        <f t="shared" ref="BHW66" si="8977">BHW60*$C$65*0</f>
        <v>0</v>
      </c>
      <c r="BHY66" s="762">
        <f t="shared" ref="BHY66" si="8978">BHY60*$C$65*0</f>
        <v>0</v>
      </c>
      <c r="BIA66" s="762">
        <f t="shared" ref="BIA66" si="8979">BIA60*$C$65*0</f>
        <v>0</v>
      </c>
      <c r="BIC66" s="762">
        <f t="shared" ref="BIC66" si="8980">BIC60*$C$65*0</f>
        <v>0</v>
      </c>
      <c r="BIE66" s="762">
        <f t="shared" ref="BIE66" si="8981">BIE60*$C$65*0</f>
        <v>0</v>
      </c>
      <c r="BIG66" s="762">
        <f t="shared" ref="BIG66" si="8982">BIG60*$C$65*0</f>
        <v>0</v>
      </c>
      <c r="BII66" s="762">
        <f t="shared" ref="BII66" si="8983">BII60*$C$65*0</f>
        <v>0</v>
      </c>
      <c r="BIK66" s="762">
        <f t="shared" ref="BIK66" si="8984">BIK60*$C$65*0</f>
        <v>0</v>
      </c>
      <c r="BIM66" s="762">
        <f t="shared" ref="BIM66" si="8985">BIM60*$C$65*0</f>
        <v>0</v>
      </c>
      <c r="BIO66" s="762">
        <f t="shared" ref="BIO66" si="8986">BIO60*$C$65*0</f>
        <v>0</v>
      </c>
      <c r="BIQ66" s="762">
        <f t="shared" ref="BIQ66" si="8987">BIQ60*$C$65*0</f>
        <v>0</v>
      </c>
      <c r="BIS66" s="762">
        <f t="shared" ref="BIS66" si="8988">BIS60*$C$65*0</f>
        <v>0</v>
      </c>
      <c r="BIU66" s="762">
        <f t="shared" ref="BIU66" si="8989">BIU60*$C$65*0</f>
        <v>0</v>
      </c>
      <c r="BIW66" s="762">
        <f t="shared" ref="BIW66" si="8990">BIW60*$C$65*0</f>
        <v>0</v>
      </c>
      <c r="BIY66" s="762">
        <f t="shared" ref="BIY66" si="8991">BIY60*$C$65*0</f>
        <v>0</v>
      </c>
      <c r="BJA66" s="762">
        <f t="shared" ref="BJA66" si="8992">BJA60*$C$65*0</f>
        <v>0</v>
      </c>
      <c r="BJC66" s="762">
        <f t="shared" ref="BJC66" si="8993">BJC60*$C$65*0</f>
        <v>0</v>
      </c>
      <c r="BJE66" s="762">
        <f t="shared" ref="BJE66" si="8994">BJE60*$C$65*0</f>
        <v>0</v>
      </c>
      <c r="BJG66" s="762">
        <f t="shared" ref="BJG66" si="8995">BJG60*$C$65*0</f>
        <v>0</v>
      </c>
      <c r="BJI66" s="762">
        <f t="shared" ref="BJI66" si="8996">BJI60*$C$65*0</f>
        <v>0</v>
      </c>
      <c r="BJK66" s="762">
        <f t="shared" ref="BJK66" si="8997">BJK60*$C$65*0</f>
        <v>0</v>
      </c>
      <c r="BJM66" s="762">
        <f t="shared" ref="BJM66" si="8998">BJM60*$C$65*0</f>
        <v>0</v>
      </c>
      <c r="BJO66" s="762">
        <f t="shared" ref="BJO66" si="8999">BJO60*$C$65*0</f>
        <v>0</v>
      </c>
      <c r="BJQ66" s="762">
        <f t="shared" ref="BJQ66" si="9000">BJQ60*$C$65*0</f>
        <v>0</v>
      </c>
      <c r="BJS66" s="762">
        <f t="shared" ref="BJS66" si="9001">BJS60*$C$65*0</f>
        <v>0</v>
      </c>
      <c r="BJU66" s="762">
        <f t="shared" ref="BJU66" si="9002">BJU60*$C$65*0</f>
        <v>0</v>
      </c>
      <c r="BJW66" s="762">
        <f t="shared" ref="BJW66" si="9003">BJW60*$C$65*0</f>
        <v>0</v>
      </c>
      <c r="BJY66" s="762">
        <f t="shared" ref="BJY66" si="9004">BJY60*$C$65*0</f>
        <v>0</v>
      </c>
      <c r="BKA66" s="762">
        <f t="shared" ref="BKA66" si="9005">BKA60*$C$65*0</f>
        <v>0</v>
      </c>
      <c r="BKC66" s="762">
        <f t="shared" ref="BKC66" si="9006">BKC60*$C$65*0</f>
        <v>0</v>
      </c>
      <c r="BKE66" s="762">
        <f t="shared" ref="BKE66" si="9007">BKE60*$C$65*0</f>
        <v>0</v>
      </c>
      <c r="BKG66" s="762">
        <f t="shared" ref="BKG66" si="9008">BKG60*$C$65*0</f>
        <v>0</v>
      </c>
      <c r="BKI66" s="762">
        <f t="shared" ref="BKI66" si="9009">BKI60*$C$65*0</f>
        <v>0</v>
      </c>
      <c r="BKK66" s="762">
        <f t="shared" ref="BKK66" si="9010">BKK60*$C$65*0</f>
        <v>0</v>
      </c>
      <c r="BKM66" s="762">
        <f t="shared" ref="BKM66" si="9011">BKM60*$C$65*0</f>
        <v>0</v>
      </c>
      <c r="BKO66" s="762">
        <f t="shared" ref="BKO66" si="9012">BKO60*$C$65*0</f>
        <v>0</v>
      </c>
      <c r="BKQ66" s="762">
        <f t="shared" ref="BKQ66" si="9013">BKQ60*$C$65*0</f>
        <v>0</v>
      </c>
      <c r="BKS66" s="762">
        <f t="shared" ref="BKS66" si="9014">BKS60*$C$65*0</f>
        <v>0</v>
      </c>
      <c r="BKU66" s="762">
        <f t="shared" ref="BKU66" si="9015">BKU60*$C$65*0</f>
        <v>0</v>
      </c>
      <c r="BKW66" s="762">
        <f t="shared" ref="BKW66" si="9016">BKW60*$C$65*0</f>
        <v>0</v>
      </c>
      <c r="BKY66" s="762">
        <f t="shared" ref="BKY66" si="9017">BKY60*$C$65*0</f>
        <v>0</v>
      </c>
      <c r="BLA66" s="762">
        <f t="shared" ref="BLA66" si="9018">BLA60*$C$65*0</f>
        <v>0</v>
      </c>
      <c r="BLC66" s="762">
        <f t="shared" ref="BLC66" si="9019">BLC60*$C$65*0</f>
        <v>0</v>
      </c>
      <c r="BLE66" s="762">
        <f t="shared" ref="BLE66" si="9020">BLE60*$C$65*0</f>
        <v>0</v>
      </c>
      <c r="BLG66" s="762">
        <f t="shared" ref="BLG66" si="9021">BLG60*$C$65*0</f>
        <v>0</v>
      </c>
      <c r="BLI66" s="762">
        <f t="shared" ref="BLI66" si="9022">BLI60*$C$65*0</f>
        <v>0</v>
      </c>
      <c r="BLK66" s="762">
        <f t="shared" ref="BLK66" si="9023">BLK60*$C$65*0</f>
        <v>0</v>
      </c>
      <c r="BLM66" s="762">
        <f t="shared" ref="BLM66" si="9024">BLM60*$C$65*0</f>
        <v>0</v>
      </c>
      <c r="BLO66" s="762">
        <f t="shared" ref="BLO66" si="9025">BLO60*$C$65*0</f>
        <v>0</v>
      </c>
      <c r="BLQ66" s="762">
        <f t="shared" ref="BLQ66" si="9026">BLQ60*$C$65*0</f>
        <v>0</v>
      </c>
      <c r="BLS66" s="762">
        <f t="shared" ref="BLS66" si="9027">BLS60*$C$65*0</f>
        <v>0</v>
      </c>
      <c r="BLU66" s="762">
        <f t="shared" ref="BLU66" si="9028">BLU60*$C$65*0</f>
        <v>0</v>
      </c>
      <c r="BLW66" s="762">
        <f t="shared" ref="BLW66" si="9029">BLW60*$C$65*0</f>
        <v>0</v>
      </c>
      <c r="BLY66" s="762">
        <f t="shared" ref="BLY66" si="9030">BLY60*$C$65*0</f>
        <v>0</v>
      </c>
      <c r="BMA66" s="762">
        <f t="shared" ref="BMA66" si="9031">BMA60*$C$65*0</f>
        <v>0</v>
      </c>
      <c r="BMC66" s="762">
        <f t="shared" ref="BMC66" si="9032">BMC60*$C$65*0</f>
        <v>0</v>
      </c>
      <c r="BME66" s="762">
        <f t="shared" ref="BME66" si="9033">BME60*$C$65*0</f>
        <v>0</v>
      </c>
      <c r="BMG66" s="762">
        <f t="shared" ref="BMG66" si="9034">BMG60*$C$65*0</f>
        <v>0</v>
      </c>
      <c r="BMI66" s="762">
        <f t="shared" ref="BMI66" si="9035">BMI60*$C$65*0</f>
        <v>0</v>
      </c>
      <c r="BMK66" s="762">
        <f t="shared" ref="BMK66" si="9036">BMK60*$C$65*0</f>
        <v>0</v>
      </c>
      <c r="BMM66" s="762">
        <f t="shared" ref="BMM66" si="9037">BMM60*$C$65*0</f>
        <v>0</v>
      </c>
      <c r="BMO66" s="762">
        <f t="shared" ref="BMO66" si="9038">BMO60*$C$65*0</f>
        <v>0</v>
      </c>
      <c r="BMQ66" s="762">
        <f t="shared" ref="BMQ66" si="9039">BMQ60*$C$65*0</f>
        <v>0</v>
      </c>
      <c r="BMS66" s="762">
        <f t="shared" ref="BMS66" si="9040">BMS60*$C$65*0</f>
        <v>0</v>
      </c>
      <c r="BMU66" s="762">
        <f t="shared" ref="BMU66" si="9041">BMU60*$C$65*0</f>
        <v>0</v>
      </c>
      <c r="BMW66" s="762">
        <f t="shared" ref="BMW66" si="9042">BMW60*$C$65*0</f>
        <v>0</v>
      </c>
      <c r="BMY66" s="762">
        <f t="shared" ref="BMY66" si="9043">BMY60*$C$65*0</f>
        <v>0</v>
      </c>
      <c r="BNA66" s="762">
        <f t="shared" ref="BNA66" si="9044">BNA60*$C$65*0</f>
        <v>0</v>
      </c>
      <c r="BNC66" s="762">
        <f t="shared" ref="BNC66" si="9045">BNC60*$C$65*0</f>
        <v>0</v>
      </c>
      <c r="BNE66" s="762">
        <f t="shared" ref="BNE66" si="9046">BNE60*$C$65*0</f>
        <v>0</v>
      </c>
      <c r="BNG66" s="762">
        <f t="shared" ref="BNG66" si="9047">BNG60*$C$65*0</f>
        <v>0</v>
      </c>
      <c r="BNI66" s="762">
        <f t="shared" ref="BNI66" si="9048">BNI60*$C$65*0</f>
        <v>0</v>
      </c>
      <c r="BNK66" s="762">
        <f t="shared" ref="BNK66" si="9049">BNK60*$C$65*0</f>
        <v>0</v>
      </c>
      <c r="BNM66" s="762">
        <f t="shared" ref="BNM66" si="9050">BNM60*$C$65*0</f>
        <v>0</v>
      </c>
      <c r="BNO66" s="762">
        <f t="shared" ref="BNO66" si="9051">BNO60*$C$65*0</f>
        <v>0</v>
      </c>
      <c r="BNQ66" s="762">
        <f t="shared" ref="BNQ66" si="9052">BNQ60*$C$65*0</f>
        <v>0</v>
      </c>
      <c r="BNS66" s="762">
        <f t="shared" ref="BNS66" si="9053">BNS60*$C$65*0</f>
        <v>0</v>
      </c>
      <c r="BNU66" s="762">
        <f t="shared" ref="BNU66" si="9054">BNU60*$C$65*0</f>
        <v>0</v>
      </c>
      <c r="BNW66" s="762">
        <f t="shared" ref="BNW66" si="9055">BNW60*$C$65*0</f>
        <v>0</v>
      </c>
      <c r="BNY66" s="762">
        <f t="shared" ref="BNY66" si="9056">BNY60*$C$65*0</f>
        <v>0</v>
      </c>
      <c r="BOA66" s="762">
        <f t="shared" ref="BOA66" si="9057">BOA60*$C$65*0</f>
        <v>0</v>
      </c>
      <c r="BOC66" s="762">
        <f t="shared" ref="BOC66" si="9058">BOC60*$C$65*0</f>
        <v>0</v>
      </c>
      <c r="BOE66" s="762">
        <f t="shared" ref="BOE66" si="9059">BOE60*$C$65*0</f>
        <v>0</v>
      </c>
      <c r="BOG66" s="762">
        <f t="shared" ref="BOG66" si="9060">BOG60*$C$65*0</f>
        <v>0</v>
      </c>
      <c r="BOI66" s="762">
        <f t="shared" ref="BOI66" si="9061">BOI60*$C$65*0</f>
        <v>0</v>
      </c>
      <c r="BOK66" s="762">
        <f t="shared" ref="BOK66" si="9062">BOK60*$C$65*0</f>
        <v>0</v>
      </c>
      <c r="BOM66" s="762">
        <f t="shared" ref="BOM66" si="9063">BOM60*$C$65*0</f>
        <v>0</v>
      </c>
      <c r="BOO66" s="762">
        <f t="shared" ref="BOO66" si="9064">BOO60*$C$65*0</f>
        <v>0</v>
      </c>
      <c r="BOQ66" s="762">
        <f t="shared" ref="BOQ66" si="9065">BOQ60*$C$65*0</f>
        <v>0</v>
      </c>
      <c r="BOS66" s="762">
        <f t="shared" ref="BOS66" si="9066">BOS60*$C$65*0</f>
        <v>0</v>
      </c>
      <c r="BOU66" s="762">
        <f t="shared" ref="BOU66" si="9067">BOU60*$C$65*0</f>
        <v>0</v>
      </c>
      <c r="BOW66" s="762">
        <f t="shared" ref="BOW66" si="9068">BOW60*$C$65*0</f>
        <v>0</v>
      </c>
      <c r="BOY66" s="762">
        <f t="shared" ref="BOY66" si="9069">BOY60*$C$65*0</f>
        <v>0</v>
      </c>
      <c r="BPA66" s="762">
        <f t="shared" ref="BPA66" si="9070">BPA60*$C$65*0</f>
        <v>0</v>
      </c>
      <c r="BPC66" s="762">
        <f t="shared" ref="BPC66" si="9071">BPC60*$C$65*0</f>
        <v>0</v>
      </c>
      <c r="BPE66" s="762">
        <f t="shared" ref="BPE66" si="9072">BPE60*$C$65*0</f>
        <v>0</v>
      </c>
      <c r="BPG66" s="762">
        <f t="shared" ref="BPG66" si="9073">BPG60*$C$65*0</f>
        <v>0</v>
      </c>
      <c r="BPI66" s="762">
        <f t="shared" ref="BPI66" si="9074">BPI60*$C$65*0</f>
        <v>0</v>
      </c>
      <c r="BPK66" s="762">
        <f t="shared" ref="BPK66" si="9075">BPK60*$C$65*0</f>
        <v>0</v>
      </c>
      <c r="BPM66" s="762">
        <f t="shared" ref="BPM66" si="9076">BPM60*$C$65*0</f>
        <v>0</v>
      </c>
      <c r="BPO66" s="762">
        <f t="shared" ref="BPO66" si="9077">BPO60*$C$65*0</f>
        <v>0</v>
      </c>
      <c r="BPQ66" s="762">
        <f t="shared" ref="BPQ66" si="9078">BPQ60*$C$65*0</f>
        <v>0</v>
      </c>
      <c r="BPS66" s="762">
        <f t="shared" ref="BPS66" si="9079">BPS60*$C$65*0</f>
        <v>0</v>
      </c>
      <c r="BPU66" s="762">
        <f t="shared" ref="BPU66" si="9080">BPU60*$C$65*0</f>
        <v>0</v>
      </c>
      <c r="BPW66" s="762">
        <f t="shared" ref="BPW66" si="9081">BPW60*$C$65*0</f>
        <v>0</v>
      </c>
      <c r="BPY66" s="762">
        <f t="shared" ref="BPY66" si="9082">BPY60*$C$65*0</f>
        <v>0</v>
      </c>
      <c r="BQA66" s="762">
        <f t="shared" ref="BQA66" si="9083">BQA60*$C$65*0</f>
        <v>0</v>
      </c>
      <c r="BQC66" s="762">
        <f t="shared" ref="BQC66" si="9084">BQC60*$C$65*0</f>
        <v>0</v>
      </c>
      <c r="BQE66" s="762">
        <f t="shared" ref="BQE66" si="9085">BQE60*$C$65*0</f>
        <v>0</v>
      </c>
      <c r="BQG66" s="762">
        <f t="shared" ref="BQG66" si="9086">BQG60*$C$65*0</f>
        <v>0</v>
      </c>
      <c r="BQI66" s="762">
        <f t="shared" ref="BQI66" si="9087">BQI60*$C$65*0</f>
        <v>0</v>
      </c>
      <c r="BQK66" s="762">
        <f t="shared" ref="BQK66" si="9088">BQK60*$C$65*0</f>
        <v>0</v>
      </c>
      <c r="BQM66" s="762">
        <f t="shared" ref="BQM66" si="9089">BQM60*$C$65*0</f>
        <v>0</v>
      </c>
      <c r="BQO66" s="762">
        <f t="shared" ref="BQO66" si="9090">BQO60*$C$65*0</f>
        <v>0</v>
      </c>
      <c r="BQQ66" s="762">
        <f t="shared" ref="BQQ66" si="9091">BQQ60*$C$65*0</f>
        <v>0</v>
      </c>
      <c r="BQS66" s="762">
        <f t="shared" ref="BQS66" si="9092">BQS60*$C$65*0</f>
        <v>0</v>
      </c>
      <c r="BQU66" s="762">
        <f t="shared" ref="BQU66" si="9093">BQU60*$C$65*0</f>
        <v>0</v>
      </c>
      <c r="BQW66" s="762">
        <f t="shared" ref="BQW66" si="9094">BQW60*$C$65*0</f>
        <v>0</v>
      </c>
      <c r="BQY66" s="762">
        <f t="shared" ref="BQY66" si="9095">BQY60*$C$65*0</f>
        <v>0</v>
      </c>
      <c r="BRA66" s="762">
        <f t="shared" ref="BRA66" si="9096">BRA60*$C$65*0</f>
        <v>0</v>
      </c>
      <c r="BRC66" s="762">
        <f t="shared" ref="BRC66" si="9097">BRC60*$C$65*0</f>
        <v>0</v>
      </c>
      <c r="BRE66" s="762">
        <f t="shared" ref="BRE66" si="9098">BRE60*$C$65*0</f>
        <v>0</v>
      </c>
      <c r="BRG66" s="762">
        <f t="shared" ref="BRG66" si="9099">BRG60*$C$65*0</f>
        <v>0</v>
      </c>
      <c r="BRI66" s="762">
        <f t="shared" ref="BRI66" si="9100">BRI60*$C$65*0</f>
        <v>0</v>
      </c>
      <c r="BRK66" s="762">
        <f t="shared" ref="BRK66" si="9101">BRK60*$C$65*0</f>
        <v>0</v>
      </c>
      <c r="BRM66" s="762">
        <f t="shared" ref="BRM66" si="9102">BRM60*$C$65*0</f>
        <v>0</v>
      </c>
      <c r="BRO66" s="762">
        <f t="shared" ref="BRO66" si="9103">BRO60*$C$65*0</f>
        <v>0</v>
      </c>
      <c r="BRQ66" s="762">
        <f t="shared" ref="BRQ66" si="9104">BRQ60*$C$65*0</f>
        <v>0</v>
      </c>
      <c r="BRS66" s="762">
        <f t="shared" ref="BRS66" si="9105">BRS60*$C$65*0</f>
        <v>0</v>
      </c>
      <c r="BRU66" s="762">
        <f t="shared" ref="BRU66" si="9106">BRU60*$C$65*0</f>
        <v>0</v>
      </c>
      <c r="BRW66" s="762">
        <f t="shared" ref="BRW66" si="9107">BRW60*$C$65*0</f>
        <v>0</v>
      </c>
      <c r="BRY66" s="762">
        <f t="shared" ref="BRY66" si="9108">BRY60*$C$65*0</f>
        <v>0</v>
      </c>
      <c r="BSA66" s="762">
        <f t="shared" ref="BSA66" si="9109">BSA60*$C$65*0</f>
        <v>0</v>
      </c>
      <c r="BSC66" s="762">
        <f t="shared" ref="BSC66" si="9110">BSC60*$C$65*0</f>
        <v>0</v>
      </c>
      <c r="BSE66" s="762">
        <f t="shared" ref="BSE66" si="9111">BSE60*$C$65*0</f>
        <v>0</v>
      </c>
      <c r="BSG66" s="762">
        <f t="shared" ref="BSG66" si="9112">BSG60*$C$65*0</f>
        <v>0</v>
      </c>
      <c r="BSI66" s="762">
        <f t="shared" ref="BSI66" si="9113">BSI60*$C$65*0</f>
        <v>0</v>
      </c>
      <c r="BSK66" s="762">
        <f t="shared" ref="BSK66" si="9114">BSK60*$C$65*0</f>
        <v>0</v>
      </c>
      <c r="BSM66" s="762">
        <f t="shared" ref="BSM66" si="9115">BSM60*$C$65*0</f>
        <v>0</v>
      </c>
      <c r="BSO66" s="762">
        <f t="shared" ref="BSO66" si="9116">BSO60*$C$65*0</f>
        <v>0</v>
      </c>
      <c r="BSQ66" s="762">
        <f t="shared" ref="BSQ66" si="9117">BSQ60*$C$65*0</f>
        <v>0</v>
      </c>
      <c r="BSS66" s="762">
        <f t="shared" ref="BSS66" si="9118">BSS60*$C$65*0</f>
        <v>0</v>
      </c>
      <c r="BSU66" s="762">
        <f t="shared" ref="BSU66" si="9119">BSU60*$C$65*0</f>
        <v>0</v>
      </c>
      <c r="BSW66" s="762">
        <f t="shared" ref="BSW66" si="9120">BSW60*$C$65*0</f>
        <v>0</v>
      </c>
      <c r="BSY66" s="762">
        <f t="shared" ref="BSY66" si="9121">BSY60*$C$65*0</f>
        <v>0</v>
      </c>
      <c r="BTA66" s="762">
        <f t="shared" ref="BTA66" si="9122">BTA60*$C$65*0</f>
        <v>0</v>
      </c>
      <c r="BTC66" s="762">
        <f t="shared" ref="BTC66" si="9123">BTC60*$C$65*0</f>
        <v>0</v>
      </c>
      <c r="BTE66" s="762">
        <f t="shared" ref="BTE66" si="9124">BTE60*$C$65*0</f>
        <v>0</v>
      </c>
      <c r="BTG66" s="762">
        <f t="shared" ref="BTG66" si="9125">BTG60*$C$65*0</f>
        <v>0</v>
      </c>
      <c r="BTI66" s="762">
        <f t="shared" ref="BTI66" si="9126">BTI60*$C$65*0</f>
        <v>0</v>
      </c>
      <c r="BTK66" s="762">
        <f t="shared" ref="BTK66" si="9127">BTK60*$C$65*0</f>
        <v>0</v>
      </c>
      <c r="BTM66" s="762">
        <f t="shared" ref="BTM66" si="9128">BTM60*$C$65*0</f>
        <v>0</v>
      </c>
      <c r="BTO66" s="762">
        <f t="shared" ref="BTO66" si="9129">BTO60*$C$65*0</f>
        <v>0</v>
      </c>
      <c r="BTQ66" s="762">
        <f t="shared" ref="BTQ66" si="9130">BTQ60*$C$65*0</f>
        <v>0</v>
      </c>
      <c r="BTS66" s="762">
        <f t="shared" ref="BTS66" si="9131">BTS60*$C$65*0</f>
        <v>0</v>
      </c>
      <c r="BTU66" s="762">
        <f t="shared" ref="BTU66" si="9132">BTU60*$C$65*0</f>
        <v>0</v>
      </c>
      <c r="BTW66" s="762">
        <f t="shared" ref="BTW66" si="9133">BTW60*$C$65*0</f>
        <v>0</v>
      </c>
      <c r="BTY66" s="762">
        <f t="shared" ref="BTY66" si="9134">BTY60*$C$65*0</f>
        <v>0</v>
      </c>
      <c r="BUA66" s="762">
        <f t="shared" ref="BUA66" si="9135">BUA60*$C$65*0</f>
        <v>0</v>
      </c>
      <c r="BUC66" s="762">
        <f t="shared" ref="BUC66" si="9136">BUC60*$C$65*0</f>
        <v>0</v>
      </c>
      <c r="BUE66" s="762">
        <f t="shared" ref="BUE66" si="9137">BUE60*$C$65*0</f>
        <v>0</v>
      </c>
      <c r="BUG66" s="762">
        <f t="shared" ref="BUG66" si="9138">BUG60*$C$65*0</f>
        <v>0</v>
      </c>
      <c r="BUI66" s="762">
        <f t="shared" ref="BUI66" si="9139">BUI60*$C$65*0</f>
        <v>0</v>
      </c>
      <c r="BUK66" s="762">
        <f t="shared" ref="BUK66" si="9140">BUK60*$C$65*0</f>
        <v>0</v>
      </c>
      <c r="BUM66" s="762">
        <f t="shared" ref="BUM66" si="9141">BUM60*$C$65*0</f>
        <v>0</v>
      </c>
      <c r="BUO66" s="762">
        <f t="shared" ref="BUO66" si="9142">BUO60*$C$65*0</f>
        <v>0</v>
      </c>
      <c r="BUQ66" s="762">
        <f t="shared" ref="BUQ66" si="9143">BUQ60*$C$65*0</f>
        <v>0</v>
      </c>
      <c r="BUS66" s="762">
        <f t="shared" ref="BUS66" si="9144">BUS60*$C$65*0</f>
        <v>0</v>
      </c>
      <c r="BUU66" s="762">
        <f t="shared" ref="BUU66" si="9145">BUU60*$C$65*0</f>
        <v>0</v>
      </c>
      <c r="BUW66" s="762">
        <f t="shared" ref="BUW66" si="9146">BUW60*$C$65*0</f>
        <v>0</v>
      </c>
      <c r="BUY66" s="762">
        <f t="shared" ref="BUY66" si="9147">BUY60*$C$65*0</f>
        <v>0</v>
      </c>
      <c r="BVA66" s="762">
        <f t="shared" ref="BVA66" si="9148">BVA60*$C$65*0</f>
        <v>0</v>
      </c>
      <c r="BVC66" s="762">
        <f t="shared" ref="BVC66" si="9149">BVC60*$C$65*0</f>
        <v>0</v>
      </c>
      <c r="BVE66" s="762">
        <f t="shared" ref="BVE66" si="9150">BVE60*$C$65*0</f>
        <v>0</v>
      </c>
      <c r="BVG66" s="762">
        <f t="shared" ref="BVG66" si="9151">BVG60*$C$65*0</f>
        <v>0</v>
      </c>
      <c r="BVI66" s="762">
        <f t="shared" ref="BVI66" si="9152">BVI60*$C$65*0</f>
        <v>0</v>
      </c>
      <c r="BVK66" s="762">
        <f t="shared" ref="BVK66" si="9153">BVK60*$C$65*0</f>
        <v>0</v>
      </c>
      <c r="BVM66" s="762">
        <f t="shared" ref="BVM66" si="9154">BVM60*$C$65*0</f>
        <v>0</v>
      </c>
      <c r="BVO66" s="762">
        <f t="shared" ref="BVO66" si="9155">BVO60*$C$65*0</f>
        <v>0</v>
      </c>
      <c r="BVQ66" s="762">
        <f t="shared" ref="BVQ66" si="9156">BVQ60*$C$65*0</f>
        <v>0</v>
      </c>
      <c r="BVS66" s="762">
        <f t="shared" ref="BVS66" si="9157">BVS60*$C$65*0</f>
        <v>0</v>
      </c>
      <c r="BVU66" s="762">
        <f t="shared" ref="BVU66" si="9158">BVU60*$C$65*0</f>
        <v>0</v>
      </c>
      <c r="BVW66" s="762">
        <f t="shared" ref="BVW66" si="9159">BVW60*$C$65*0</f>
        <v>0</v>
      </c>
      <c r="BVY66" s="762">
        <f t="shared" ref="BVY66" si="9160">BVY60*$C$65*0</f>
        <v>0</v>
      </c>
      <c r="BWA66" s="762">
        <f t="shared" ref="BWA66" si="9161">BWA60*$C$65*0</f>
        <v>0</v>
      </c>
      <c r="BWC66" s="762">
        <f t="shared" ref="BWC66" si="9162">BWC60*$C$65*0</f>
        <v>0</v>
      </c>
      <c r="BWE66" s="762">
        <f t="shared" ref="BWE66" si="9163">BWE60*$C$65*0</f>
        <v>0</v>
      </c>
      <c r="BWG66" s="762">
        <f t="shared" ref="BWG66" si="9164">BWG60*$C$65*0</f>
        <v>0</v>
      </c>
      <c r="BWI66" s="762">
        <f t="shared" ref="BWI66" si="9165">BWI60*$C$65*0</f>
        <v>0</v>
      </c>
      <c r="BWK66" s="762">
        <f t="shared" ref="BWK66" si="9166">BWK60*$C$65*0</f>
        <v>0</v>
      </c>
      <c r="BWM66" s="762">
        <f t="shared" ref="BWM66" si="9167">BWM60*$C$65*0</f>
        <v>0</v>
      </c>
      <c r="BWO66" s="762">
        <f t="shared" ref="BWO66" si="9168">BWO60*$C$65*0</f>
        <v>0</v>
      </c>
      <c r="BWQ66" s="762">
        <f t="shared" ref="BWQ66" si="9169">BWQ60*$C$65*0</f>
        <v>0</v>
      </c>
      <c r="BWS66" s="762">
        <f t="shared" ref="BWS66" si="9170">BWS60*$C$65*0</f>
        <v>0</v>
      </c>
      <c r="BWU66" s="762">
        <f t="shared" ref="BWU66" si="9171">BWU60*$C$65*0</f>
        <v>0</v>
      </c>
      <c r="BWW66" s="762">
        <f t="shared" ref="BWW66" si="9172">BWW60*$C$65*0</f>
        <v>0</v>
      </c>
      <c r="BWY66" s="762">
        <f t="shared" ref="BWY66" si="9173">BWY60*$C$65*0</f>
        <v>0</v>
      </c>
      <c r="BXA66" s="762">
        <f t="shared" ref="BXA66" si="9174">BXA60*$C$65*0</f>
        <v>0</v>
      </c>
      <c r="BXC66" s="762">
        <f t="shared" ref="BXC66" si="9175">BXC60*$C$65*0</f>
        <v>0</v>
      </c>
      <c r="BXE66" s="762">
        <f t="shared" ref="BXE66" si="9176">BXE60*$C$65*0</f>
        <v>0</v>
      </c>
      <c r="BXG66" s="762">
        <f t="shared" ref="BXG66" si="9177">BXG60*$C$65*0</f>
        <v>0</v>
      </c>
      <c r="BXI66" s="762">
        <f t="shared" ref="BXI66" si="9178">BXI60*$C$65*0</f>
        <v>0</v>
      </c>
      <c r="BXK66" s="762">
        <f t="shared" ref="BXK66" si="9179">BXK60*$C$65*0</f>
        <v>0</v>
      </c>
      <c r="BXM66" s="762">
        <f t="shared" ref="BXM66" si="9180">BXM60*$C$65*0</f>
        <v>0</v>
      </c>
      <c r="BXO66" s="762">
        <f t="shared" ref="BXO66" si="9181">BXO60*$C$65*0</f>
        <v>0</v>
      </c>
      <c r="BXQ66" s="762">
        <f t="shared" ref="BXQ66" si="9182">BXQ60*$C$65*0</f>
        <v>0</v>
      </c>
      <c r="BXS66" s="762">
        <f t="shared" ref="BXS66" si="9183">BXS60*$C$65*0</f>
        <v>0</v>
      </c>
      <c r="BXU66" s="762">
        <f t="shared" ref="BXU66" si="9184">BXU60*$C$65*0</f>
        <v>0</v>
      </c>
      <c r="BXW66" s="762">
        <f t="shared" ref="BXW66" si="9185">BXW60*$C$65*0</f>
        <v>0</v>
      </c>
      <c r="BXY66" s="762">
        <f t="shared" ref="BXY66" si="9186">BXY60*$C$65*0</f>
        <v>0</v>
      </c>
      <c r="BYA66" s="762">
        <f t="shared" ref="BYA66" si="9187">BYA60*$C$65*0</f>
        <v>0</v>
      </c>
      <c r="BYC66" s="762">
        <f t="shared" ref="BYC66" si="9188">BYC60*$C$65*0</f>
        <v>0</v>
      </c>
      <c r="BYE66" s="762">
        <f t="shared" ref="BYE66" si="9189">BYE60*$C$65*0</f>
        <v>0</v>
      </c>
      <c r="BYG66" s="762">
        <f t="shared" ref="BYG66" si="9190">BYG60*$C$65*0</f>
        <v>0</v>
      </c>
      <c r="BYI66" s="762">
        <f t="shared" ref="BYI66" si="9191">BYI60*$C$65*0</f>
        <v>0</v>
      </c>
      <c r="BYK66" s="762">
        <f t="shared" ref="BYK66" si="9192">BYK60*$C$65*0</f>
        <v>0</v>
      </c>
      <c r="BYM66" s="762">
        <f t="shared" ref="BYM66" si="9193">BYM60*$C$65*0</f>
        <v>0</v>
      </c>
      <c r="BYO66" s="762">
        <f t="shared" ref="BYO66" si="9194">BYO60*$C$65*0</f>
        <v>0</v>
      </c>
      <c r="BYQ66" s="762">
        <f t="shared" ref="BYQ66" si="9195">BYQ60*$C$65*0</f>
        <v>0</v>
      </c>
      <c r="BYS66" s="762">
        <f t="shared" ref="BYS66" si="9196">BYS60*$C$65*0</f>
        <v>0</v>
      </c>
      <c r="BYU66" s="762">
        <f t="shared" ref="BYU66" si="9197">BYU60*$C$65*0</f>
        <v>0</v>
      </c>
      <c r="BYW66" s="762">
        <f t="shared" ref="BYW66" si="9198">BYW60*$C$65*0</f>
        <v>0</v>
      </c>
      <c r="BYY66" s="762">
        <f t="shared" ref="BYY66" si="9199">BYY60*$C$65*0</f>
        <v>0</v>
      </c>
      <c r="BZA66" s="762">
        <f t="shared" ref="BZA66" si="9200">BZA60*$C$65*0</f>
        <v>0</v>
      </c>
      <c r="BZC66" s="762">
        <f t="shared" ref="BZC66" si="9201">BZC60*$C$65*0</f>
        <v>0</v>
      </c>
      <c r="BZE66" s="762">
        <f t="shared" ref="BZE66" si="9202">BZE60*$C$65*0</f>
        <v>0</v>
      </c>
      <c r="BZG66" s="762">
        <f t="shared" ref="BZG66" si="9203">BZG60*$C$65*0</f>
        <v>0</v>
      </c>
      <c r="BZI66" s="762">
        <f t="shared" ref="BZI66" si="9204">BZI60*$C$65*0</f>
        <v>0</v>
      </c>
      <c r="BZK66" s="762">
        <f t="shared" ref="BZK66" si="9205">BZK60*$C$65*0</f>
        <v>0</v>
      </c>
      <c r="BZM66" s="762">
        <f t="shared" ref="BZM66" si="9206">BZM60*$C$65*0</f>
        <v>0</v>
      </c>
      <c r="BZO66" s="762">
        <f t="shared" ref="BZO66" si="9207">BZO60*$C$65*0</f>
        <v>0</v>
      </c>
      <c r="BZQ66" s="762">
        <f t="shared" ref="BZQ66" si="9208">BZQ60*$C$65*0</f>
        <v>0</v>
      </c>
      <c r="BZS66" s="762">
        <f t="shared" ref="BZS66" si="9209">BZS60*$C$65*0</f>
        <v>0</v>
      </c>
      <c r="BZU66" s="762">
        <f t="shared" ref="BZU66" si="9210">BZU60*$C$65*0</f>
        <v>0</v>
      </c>
      <c r="BZW66" s="762">
        <f t="shared" ref="BZW66" si="9211">BZW60*$C$65*0</f>
        <v>0</v>
      </c>
      <c r="BZY66" s="762">
        <f t="shared" ref="BZY66" si="9212">BZY60*$C$65*0</f>
        <v>0</v>
      </c>
      <c r="CAA66" s="762">
        <f t="shared" ref="CAA66" si="9213">CAA60*$C$65*0</f>
        <v>0</v>
      </c>
      <c r="CAC66" s="762">
        <f t="shared" ref="CAC66" si="9214">CAC60*$C$65*0</f>
        <v>0</v>
      </c>
      <c r="CAE66" s="762">
        <f t="shared" ref="CAE66" si="9215">CAE60*$C$65*0</f>
        <v>0</v>
      </c>
      <c r="CAG66" s="762">
        <f t="shared" ref="CAG66" si="9216">CAG60*$C$65*0</f>
        <v>0</v>
      </c>
      <c r="CAI66" s="762">
        <f t="shared" ref="CAI66" si="9217">CAI60*$C$65*0</f>
        <v>0</v>
      </c>
      <c r="CAK66" s="762">
        <f t="shared" ref="CAK66" si="9218">CAK60*$C$65*0</f>
        <v>0</v>
      </c>
      <c r="CAM66" s="762">
        <f t="shared" ref="CAM66" si="9219">CAM60*$C$65*0</f>
        <v>0</v>
      </c>
      <c r="CAO66" s="762">
        <f t="shared" ref="CAO66" si="9220">CAO60*$C$65*0</f>
        <v>0</v>
      </c>
      <c r="CAQ66" s="762">
        <f t="shared" ref="CAQ66" si="9221">CAQ60*$C$65*0</f>
        <v>0</v>
      </c>
      <c r="CAS66" s="762">
        <f t="shared" ref="CAS66" si="9222">CAS60*$C$65*0</f>
        <v>0</v>
      </c>
      <c r="CAU66" s="762">
        <f t="shared" ref="CAU66" si="9223">CAU60*$C$65*0</f>
        <v>0</v>
      </c>
      <c r="CAW66" s="762">
        <f t="shared" ref="CAW66" si="9224">CAW60*$C$65*0</f>
        <v>0</v>
      </c>
      <c r="CAY66" s="762">
        <f t="shared" ref="CAY66" si="9225">CAY60*$C$65*0</f>
        <v>0</v>
      </c>
      <c r="CBA66" s="762">
        <f t="shared" ref="CBA66" si="9226">CBA60*$C$65*0</f>
        <v>0</v>
      </c>
      <c r="CBC66" s="762">
        <f t="shared" ref="CBC66" si="9227">CBC60*$C$65*0</f>
        <v>0</v>
      </c>
      <c r="CBE66" s="762">
        <f t="shared" ref="CBE66" si="9228">CBE60*$C$65*0</f>
        <v>0</v>
      </c>
      <c r="CBG66" s="762">
        <f t="shared" ref="CBG66" si="9229">CBG60*$C$65*0</f>
        <v>0</v>
      </c>
      <c r="CBI66" s="762">
        <f t="shared" ref="CBI66" si="9230">CBI60*$C$65*0</f>
        <v>0</v>
      </c>
      <c r="CBK66" s="762">
        <f t="shared" ref="CBK66" si="9231">CBK60*$C$65*0</f>
        <v>0</v>
      </c>
      <c r="CBM66" s="762">
        <f t="shared" ref="CBM66" si="9232">CBM60*$C$65*0</f>
        <v>0</v>
      </c>
      <c r="CBO66" s="762">
        <f t="shared" ref="CBO66" si="9233">CBO60*$C$65*0</f>
        <v>0</v>
      </c>
      <c r="CBQ66" s="762">
        <f t="shared" ref="CBQ66" si="9234">CBQ60*$C$65*0</f>
        <v>0</v>
      </c>
      <c r="CBS66" s="762">
        <f t="shared" ref="CBS66" si="9235">CBS60*$C$65*0</f>
        <v>0</v>
      </c>
      <c r="CBU66" s="762">
        <f t="shared" ref="CBU66" si="9236">CBU60*$C$65*0</f>
        <v>0</v>
      </c>
      <c r="CBW66" s="762">
        <f t="shared" ref="CBW66" si="9237">CBW60*$C$65*0</f>
        <v>0</v>
      </c>
      <c r="CBY66" s="762">
        <f t="shared" ref="CBY66" si="9238">CBY60*$C$65*0</f>
        <v>0</v>
      </c>
      <c r="CCA66" s="762">
        <f t="shared" ref="CCA66" si="9239">CCA60*$C$65*0</f>
        <v>0</v>
      </c>
      <c r="CCC66" s="762">
        <f t="shared" ref="CCC66" si="9240">CCC60*$C$65*0</f>
        <v>0</v>
      </c>
      <c r="CCE66" s="762">
        <f t="shared" ref="CCE66" si="9241">CCE60*$C$65*0</f>
        <v>0</v>
      </c>
      <c r="CCG66" s="762">
        <f t="shared" ref="CCG66" si="9242">CCG60*$C$65*0</f>
        <v>0</v>
      </c>
      <c r="CCI66" s="762">
        <f t="shared" ref="CCI66" si="9243">CCI60*$C$65*0</f>
        <v>0</v>
      </c>
      <c r="CCK66" s="762">
        <f t="shared" ref="CCK66" si="9244">CCK60*$C$65*0</f>
        <v>0</v>
      </c>
      <c r="CCM66" s="762">
        <f t="shared" ref="CCM66" si="9245">CCM60*$C$65*0</f>
        <v>0</v>
      </c>
      <c r="CCO66" s="762">
        <f t="shared" ref="CCO66" si="9246">CCO60*$C$65*0</f>
        <v>0</v>
      </c>
      <c r="CCQ66" s="762">
        <f t="shared" ref="CCQ66" si="9247">CCQ60*$C$65*0</f>
        <v>0</v>
      </c>
      <c r="CCS66" s="762">
        <f t="shared" ref="CCS66" si="9248">CCS60*$C$65*0</f>
        <v>0</v>
      </c>
      <c r="CCU66" s="762">
        <f t="shared" ref="CCU66" si="9249">CCU60*$C$65*0</f>
        <v>0</v>
      </c>
      <c r="CCW66" s="762">
        <f t="shared" ref="CCW66" si="9250">CCW60*$C$65*0</f>
        <v>0</v>
      </c>
      <c r="CCY66" s="762">
        <f t="shared" ref="CCY66" si="9251">CCY60*$C$65*0</f>
        <v>0</v>
      </c>
      <c r="CDA66" s="762">
        <f t="shared" ref="CDA66" si="9252">CDA60*$C$65*0</f>
        <v>0</v>
      </c>
      <c r="CDC66" s="762">
        <f t="shared" ref="CDC66" si="9253">CDC60*$C$65*0</f>
        <v>0</v>
      </c>
      <c r="CDE66" s="762">
        <f t="shared" ref="CDE66" si="9254">CDE60*$C$65*0</f>
        <v>0</v>
      </c>
      <c r="CDG66" s="762">
        <f t="shared" ref="CDG66" si="9255">CDG60*$C$65*0</f>
        <v>0</v>
      </c>
      <c r="CDI66" s="762">
        <f t="shared" ref="CDI66" si="9256">CDI60*$C$65*0</f>
        <v>0</v>
      </c>
      <c r="CDK66" s="762">
        <f t="shared" ref="CDK66" si="9257">CDK60*$C$65*0</f>
        <v>0</v>
      </c>
      <c r="CDM66" s="762">
        <f t="shared" ref="CDM66" si="9258">CDM60*$C$65*0</f>
        <v>0</v>
      </c>
      <c r="CDO66" s="762">
        <f t="shared" ref="CDO66" si="9259">CDO60*$C$65*0</f>
        <v>0</v>
      </c>
      <c r="CDQ66" s="762">
        <f t="shared" ref="CDQ66" si="9260">CDQ60*$C$65*0</f>
        <v>0</v>
      </c>
      <c r="CDS66" s="762">
        <f t="shared" ref="CDS66" si="9261">CDS60*$C$65*0</f>
        <v>0</v>
      </c>
      <c r="CDU66" s="762">
        <f t="shared" ref="CDU66" si="9262">CDU60*$C$65*0</f>
        <v>0</v>
      </c>
      <c r="CDW66" s="762">
        <f t="shared" ref="CDW66" si="9263">CDW60*$C$65*0</f>
        <v>0</v>
      </c>
      <c r="CDY66" s="762">
        <f t="shared" ref="CDY66" si="9264">CDY60*$C$65*0</f>
        <v>0</v>
      </c>
      <c r="CEA66" s="762">
        <f t="shared" ref="CEA66" si="9265">CEA60*$C$65*0</f>
        <v>0</v>
      </c>
      <c r="CEC66" s="762">
        <f t="shared" ref="CEC66" si="9266">CEC60*$C$65*0</f>
        <v>0</v>
      </c>
      <c r="CEE66" s="762">
        <f t="shared" ref="CEE66" si="9267">CEE60*$C$65*0</f>
        <v>0</v>
      </c>
      <c r="CEG66" s="762">
        <f t="shared" ref="CEG66" si="9268">CEG60*$C$65*0</f>
        <v>0</v>
      </c>
      <c r="CEI66" s="762">
        <f t="shared" ref="CEI66" si="9269">CEI60*$C$65*0</f>
        <v>0</v>
      </c>
      <c r="CEK66" s="762">
        <f t="shared" ref="CEK66" si="9270">CEK60*$C$65*0</f>
        <v>0</v>
      </c>
      <c r="CEM66" s="762">
        <f t="shared" ref="CEM66" si="9271">CEM60*$C$65*0</f>
        <v>0</v>
      </c>
      <c r="CEO66" s="762">
        <f t="shared" ref="CEO66" si="9272">CEO60*$C$65*0</f>
        <v>0</v>
      </c>
      <c r="CEQ66" s="762">
        <f t="shared" ref="CEQ66" si="9273">CEQ60*$C$65*0</f>
        <v>0</v>
      </c>
      <c r="CES66" s="762">
        <f t="shared" ref="CES66" si="9274">CES60*$C$65*0</f>
        <v>0</v>
      </c>
      <c r="CEU66" s="762">
        <f t="shared" ref="CEU66" si="9275">CEU60*$C$65*0</f>
        <v>0</v>
      </c>
      <c r="CEW66" s="762">
        <f t="shared" ref="CEW66" si="9276">CEW60*$C$65*0</f>
        <v>0</v>
      </c>
      <c r="CEY66" s="762">
        <f t="shared" ref="CEY66" si="9277">CEY60*$C$65*0</f>
        <v>0</v>
      </c>
      <c r="CFA66" s="762">
        <f t="shared" ref="CFA66" si="9278">CFA60*$C$65*0</f>
        <v>0</v>
      </c>
      <c r="CFC66" s="762">
        <f t="shared" ref="CFC66" si="9279">CFC60*$C$65*0</f>
        <v>0</v>
      </c>
      <c r="CFE66" s="762">
        <f t="shared" ref="CFE66" si="9280">CFE60*$C$65*0</f>
        <v>0</v>
      </c>
      <c r="CFG66" s="762">
        <f t="shared" ref="CFG66" si="9281">CFG60*$C$65*0</f>
        <v>0</v>
      </c>
      <c r="CFI66" s="762">
        <f t="shared" ref="CFI66" si="9282">CFI60*$C$65*0</f>
        <v>0</v>
      </c>
      <c r="CFK66" s="762">
        <f t="shared" ref="CFK66" si="9283">CFK60*$C$65*0</f>
        <v>0</v>
      </c>
      <c r="CFM66" s="762">
        <f t="shared" ref="CFM66" si="9284">CFM60*$C$65*0</f>
        <v>0</v>
      </c>
      <c r="CFO66" s="762">
        <f t="shared" ref="CFO66" si="9285">CFO60*$C$65*0</f>
        <v>0</v>
      </c>
      <c r="CFQ66" s="762">
        <f t="shared" ref="CFQ66" si="9286">CFQ60*$C$65*0</f>
        <v>0</v>
      </c>
      <c r="CFS66" s="762">
        <f t="shared" ref="CFS66" si="9287">CFS60*$C$65*0</f>
        <v>0</v>
      </c>
      <c r="CFU66" s="762">
        <f t="shared" ref="CFU66" si="9288">CFU60*$C$65*0</f>
        <v>0</v>
      </c>
      <c r="CFW66" s="762">
        <f t="shared" ref="CFW66" si="9289">CFW60*$C$65*0</f>
        <v>0</v>
      </c>
      <c r="CFY66" s="762">
        <f t="shared" ref="CFY66" si="9290">CFY60*$C$65*0</f>
        <v>0</v>
      </c>
      <c r="CGA66" s="762">
        <f t="shared" ref="CGA66" si="9291">CGA60*$C$65*0</f>
        <v>0</v>
      </c>
      <c r="CGC66" s="762">
        <f t="shared" ref="CGC66" si="9292">CGC60*$C$65*0</f>
        <v>0</v>
      </c>
      <c r="CGE66" s="762">
        <f t="shared" ref="CGE66" si="9293">CGE60*$C$65*0</f>
        <v>0</v>
      </c>
      <c r="CGG66" s="762">
        <f t="shared" ref="CGG66" si="9294">CGG60*$C$65*0</f>
        <v>0</v>
      </c>
      <c r="CGI66" s="762">
        <f t="shared" ref="CGI66" si="9295">CGI60*$C$65*0</f>
        <v>0</v>
      </c>
      <c r="CGK66" s="762">
        <f t="shared" ref="CGK66" si="9296">CGK60*$C$65*0</f>
        <v>0</v>
      </c>
      <c r="CGM66" s="762">
        <f t="shared" ref="CGM66" si="9297">CGM60*$C$65*0</f>
        <v>0</v>
      </c>
      <c r="CGO66" s="762">
        <f t="shared" ref="CGO66" si="9298">CGO60*$C$65*0</f>
        <v>0</v>
      </c>
      <c r="CGQ66" s="762">
        <f t="shared" ref="CGQ66" si="9299">CGQ60*$C$65*0</f>
        <v>0</v>
      </c>
      <c r="CGS66" s="762">
        <f t="shared" ref="CGS66" si="9300">CGS60*$C$65*0</f>
        <v>0</v>
      </c>
      <c r="CGU66" s="762">
        <f t="shared" ref="CGU66" si="9301">CGU60*$C$65*0</f>
        <v>0</v>
      </c>
      <c r="CGW66" s="762">
        <f t="shared" ref="CGW66" si="9302">CGW60*$C$65*0</f>
        <v>0</v>
      </c>
      <c r="CGY66" s="762">
        <f t="shared" ref="CGY66" si="9303">CGY60*$C$65*0</f>
        <v>0</v>
      </c>
      <c r="CHA66" s="762">
        <f t="shared" ref="CHA66" si="9304">CHA60*$C$65*0</f>
        <v>0</v>
      </c>
      <c r="CHC66" s="762">
        <f t="shared" ref="CHC66" si="9305">CHC60*$C$65*0</f>
        <v>0</v>
      </c>
      <c r="CHE66" s="762">
        <f t="shared" ref="CHE66" si="9306">CHE60*$C$65*0</f>
        <v>0</v>
      </c>
      <c r="CHG66" s="762">
        <f t="shared" ref="CHG66" si="9307">CHG60*$C$65*0</f>
        <v>0</v>
      </c>
      <c r="CHI66" s="762">
        <f t="shared" ref="CHI66" si="9308">CHI60*$C$65*0</f>
        <v>0</v>
      </c>
      <c r="CHK66" s="762">
        <f t="shared" ref="CHK66" si="9309">CHK60*$C$65*0</f>
        <v>0</v>
      </c>
      <c r="CHM66" s="762">
        <f t="shared" ref="CHM66" si="9310">CHM60*$C$65*0</f>
        <v>0</v>
      </c>
      <c r="CHO66" s="762">
        <f t="shared" ref="CHO66" si="9311">CHO60*$C$65*0</f>
        <v>0</v>
      </c>
      <c r="CHQ66" s="762">
        <f t="shared" ref="CHQ66" si="9312">CHQ60*$C$65*0</f>
        <v>0</v>
      </c>
      <c r="CHS66" s="762">
        <f t="shared" ref="CHS66" si="9313">CHS60*$C$65*0</f>
        <v>0</v>
      </c>
      <c r="CHU66" s="762">
        <f t="shared" ref="CHU66" si="9314">CHU60*$C$65*0</f>
        <v>0</v>
      </c>
      <c r="CHW66" s="762">
        <f t="shared" ref="CHW66" si="9315">CHW60*$C$65*0</f>
        <v>0</v>
      </c>
      <c r="CHY66" s="762">
        <f t="shared" ref="CHY66" si="9316">CHY60*$C$65*0</f>
        <v>0</v>
      </c>
      <c r="CIA66" s="762">
        <f t="shared" ref="CIA66" si="9317">CIA60*$C$65*0</f>
        <v>0</v>
      </c>
      <c r="CIC66" s="762">
        <f t="shared" ref="CIC66" si="9318">CIC60*$C$65*0</f>
        <v>0</v>
      </c>
      <c r="CIE66" s="762">
        <f t="shared" ref="CIE66" si="9319">CIE60*$C$65*0</f>
        <v>0</v>
      </c>
      <c r="CIG66" s="762">
        <f t="shared" ref="CIG66" si="9320">CIG60*$C$65*0</f>
        <v>0</v>
      </c>
      <c r="CII66" s="762">
        <f t="shared" ref="CII66" si="9321">CII60*$C$65*0</f>
        <v>0</v>
      </c>
      <c r="CIK66" s="762">
        <f t="shared" ref="CIK66" si="9322">CIK60*$C$65*0</f>
        <v>0</v>
      </c>
      <c r="CIM66" s="762">
        <f t="shared" ref="CIM66" si="9323">CIM60*$C$65*0</f>
        <v>0</v>
      </c>
      <c r="CIO66" s="762">
        <f t="shared" ref="CIO66" si="9324">CIO60*$C$65*0</f>
        <v>0</v>
      </c>
      <c r="CIQ66" s="762">
        <f t="shared" ref="CIQ66" si="9325">CIQ60*$C$65*0</f>
        <v>0</v>
      </c>
      <c r="CIS66" s="762">
        <f t="shared" ref="CIS66" si="9326">CIS60*$C$65*0</f>
        <v>0</v>
      </c>
      <c r="CIU66" s="762">
        <f t="shared" ref="CIU66" si="9327">CIU60*$C$65*0</f>
        <v>0</v>
      </c>
      <c r="CIW66" s="762">
        <f t="shared" ref="CIW66" si="9328">CIW60*$C$65*0</f>
        <v>0</v>
      </c>
      <c r="CIY66" s="762">
        <f t="shared" ref="CIY66" si="9329">CIY60*$C$65*0</f>
        <v>0</v>
      </c>
      <c r="CJA66" s="762">
        <f t="shared" ref="CJA66" si="9330">CJA60*$C$65*0</f>
        <v>0</v>
      </c>
      <c r="CJC66" s="762">
        <f t="shared" ref="CJC66" si="9331">CJC60*$C$65*0</f>
        <v>0</v>
      </c>
      <c r="CJE66" s="762">
        <f t="shared" ref="CJE66" si="9332">CJE60*$C$65*0</f>
        <v>0</v>
      </c>
      <c r="CJG66" s="762">
        <f t="shared" ref="CJG66" si="9333">CJG60*$C$65*0</f>
        <v>0</v>
      </c>
      <c r="CJI66" s="762">
        <f t="shared" ref="CJI66" si="9334">CJI60*$C$65*0</f>
        <v>0</v>
      </c>
      <c r="CJK66" s="762">
        <f t="shared" ref="CJK66" si="9335">CJK60*$C$65*0</f>
        <v>0</v>
      </c>
      <c r="CJM66" s="762">
        <f t="shared" ref="CJM66" si="9336">CJM60*$C$65*0</f>
        <v>0</v>
      </c>
      <c r="CJO66" s="762">
        <f t="shared" ref="CJO66" si="9337">CJO60*$C$65*0</f>
        <v>0</v>
      </c>
      <c r="CJQ66" s="762">
        <f t="shared" ref="CJQ66" si="9338">CJQ60*$C$65*0</f>
        <v>0</v>
      </c>
      <c r="CJS66" s="762">
        <f t="shared" ref="CJS66" si="9339">CJS60*$C$65*0</f>
        <v>0</v>
      </c>
      <c r="CJU66" s="762">
        <f t="shared" ref="CJU66" si="9340">CJU60*$C$65*0</f>
        <v>0</v>
      </c>
      <c r="CJW66" s="762">
        <f t="shared" ref="CJW66" si="9341">CJW60*$C$65*0</f>
        <v>0</v>
      </c>
      <c r="CJY66" s="762">
        <f t="shared" ref="CJY66" si="9342">CJY60*$C$65*0</f>
        <v>0</v>
      </c>
      <c r="CKA66" s="762">
        <f t="shared" ref="CKA66" si="9343">CKA60*$C$65*0</f>
        <v>0</v>
      </c>
      <c r="CKC66" s="762">
        <f t="shared" ref="CKC66" si="9344">CKC60*$C$65*0</f>
        <v>0</v>
      </c>
      <c r="CKE66" s="762">
        <f t="shared" ref="CKE66" si="9345">CKE60*$C$65*0</f>
        <v>0</v>
      </c>
      <c r="CKG66" s="762">
        <f t="shared" ref="CKG66" si="9346">CKG60*$C$65*0</f>
        <v>0</v>
      </c>
      <c r="CKI66" s="762">
        <f t="shared" ref="CKI66" si="9347">CKI60*$C$65*0</f>
        <v>0</v>
      </c>
      <c r="CKK66" s="762">
        <f t="shared" ref="CKK66" si="9348">CKK60*$C$65*0</f>
        <v>0</v>
      </c>
      <c r="CKM66" s="762">
        <f t="shared" ref="CKM66" si="9349">CKM60*$C$65*0</f>
        <v>0</v>
      </c>
      <c r="CKO66" s="762">
        <f t="shared" ref="CKO66" si="9350">CKO60*$C$65*0</f>
        <v>0</v>
      </c>
      <c r="CKQ66" s="762">
        <f t="shared" ref="CKQ66" si="9351">CKQ60*$C$65*0</f>
        <v>0</v>
      </c>
      <c r="CKS66" s="762">
        <f t="shared" ref="CKS66" si="9352">CKS60*$C$65*0</f>
        <v>0</v>
      </c>
      <c r="CKU66" s="762">
        <f t="shared" ref="CKU66" si="9353">CKU60*$C$65*0</f>
        <v>0</v>
      </c>
      <c r="CKW66" s="762">
        <f t="shared" ref="CKW66" si="9354">CKW60*$C$65*0</f>
        <v>0</v>
      </c>
      <c r="CKY66" s="762">
        <f t="shared" ref="CKY66" si="9355">CKY60*$C$65*0</f>
        <v>0</v>
      </c>
      <c r="CLA66" s="762">
        <f t="shared" ref="CLA66" si="9356">CLA60*$C$65*0</f>
        <v>0</v>
      </c>
      <c r="CLC66" s="762">
        <f t="shared" ref="CLC66" si="9357">CLC60*$C$65*0</f>
        <v>0</v>
      </c>
      <c r="CLE66" s="762">
        <f t="shared" ref="CLE66" si="9358">CLE60*$C$65*0</f>
        <v>0</v>
      </c>
      <c r="CLG66" s="762">
        <f t="shared" ref="CLG66" si="9359">CLG60*$C$65*0</f>
        <v>0</v>
      </c>
      <c r="CLI66" s="762">
        <f t="shared" ref="CLI66" si="9360">CLI60*$C$65*0</f>
        <v>0</v>
      </c>
      <c r="CLK66" s="762">
        <f t="shared" ref="CLK66" si="9361">CLK60*$C$65*0</f>
        <v>0</v>
      </c>
      <c r="CLM66" s="762">
        <f t="shared" ref="CLM66" si="9362">CLM60*$C$65*0</f>
        <v>0</v>
      </c>
      <c r="CLO66" s="762">
        <f t="shared" ref="CLO66" si="9363">CLO60*$C$65*0</f>
        <v>0</v>
      </c>
      <c r="CLQ66" s="762">
        <f t="shared" ref="CLQ66" si="9364">CLQ60*$C$65*0</f>
        <v>0</v>
      </c>
      <c r="CLS66" s="762">
        <f t="shared" ref="CLS66" si="9365">CLS60*$C$65*0</f>
        <v>0</v>
      </c>
      <c r="CLU66" s="762">
        <f t="shared" ref="CLU66" si="9366">CLU60*$C$65*0</f>
        <v>0</v>
      </c>
      <c r="CLW66" s="762">
        <f t="shared" ref="CLW66" si="9367">CLW60*$C$65*0</f>
        <v>0</v>
      </c>
      <c r="CLY66" s="762">
        <f t="shared" ref="CLY66" si="9368">CLY60*$C$65*0</f>
        <v>0</v>
      </c>
      <c r="CMA66" s="762">
        <f t="shared" ref="CMA66" si="9369">CMA60*$C$65*0</f>
        <v>0</v>
      </c>
      <c r="CMC66" s="762">
        <f t="shared" ref="CMC66" si="9370">CMC60*$C$65*0</f>
        <v>0</v>
      </c>
      <c r="CME66" s="762">
        <f t="shared" ref="CME66" si="9371">CME60*$C$65*0</f>
        <v>0</v>
      </c>
      <c r="CMG66" s="762">
        <f t="shared" ref="CMG66" si="9372">CMG60*$C$65*0</f>
        <v>0</v>
      </c>
      <c r="CMI66" s="762">
        <f t="shared" ref="CMI66" si="9373">CMI60*$C$65*0</f>
        <v>0</v>
      </c>
      <c r="CMK66" s="762">
        <f t="shared" ref="CMK66" si="9374">CMK60*$C$65*0</f>
        <v>0</v>
      </c>
      <c r="CMM66" s="762">
        <f t="shared" ref="CMM66" si="9375">CMM60*$C$65*0</f>
        <v>0</v>
      </c>
      <c r="CMO66" s="762">
        <f t="shared" ref="CMO66" si="9376">CMO60*$C$65*0</f>
        <v>0</v>
      </c>
      <c r="CMQ66" s="762">
        <f t="shared" ref="CMQ66" si="9377">CMQ60*$C$65*0</f>
        <v>0</v>
      </c>
      <c r="CMS66" s="762">
        <f t="shared" ref="CMS66" si="9378">CMS60*$C$65*0</f>
        <v>0</v>
      </c>
      <c r="CMU66" s="762">
        <f t="shared" ref="CMU66" si="9379">CMU60*$C$65*0</f>
        <v>0</v>
      </c>
      <c r="CMW66" s="762">
        <f t="shared" ref="CMW66" si="9380">CMW60*$C$65*0</f>
        <v>0</v>
      </c>
      <c r="CMY66" s="762">
        <f t="shared" ref="CMY66" si="9381">CMY60*$C$65*0</f>
        <v>0</v>
      </c>
      <c r="CNA66" s="762">
        <f t="shared" ref="CNA66" si="9382">CNA60*$C$65*0</f>
        <v>0</v>
      </c>
      <c r="CNC66" s="762">
        <f t="shared" ref="CNC66" si="9383">CNC60*$C$65*0</f>
        <v>0</v>
      </c>
      <c r="CNE66" s="762">
        <f t="shared" ref="CNE66" si="9384">CNE60*$C$65*0</f>
        <v>0</v>
      </c>
      <c r="CNG66" s="762">
        <f t="shared" ref="CNG66" si="9385">CNG60*$C$65*0</f>
        <v>0</v>
      </c>
      <c r="CNI66" s="762">
        <f t="shared" ref="CNI66" si="9386">CNI60*$C$65*0</f>
        <v>0</v>
      </c>
      <c r="CNK66" s="762">
        <f t="shared" ref="CNK66" si="9387">CNK60*$C$65*0</f>
        <v>0</v>
      </c>
      <c r="CNM66" s="762">
        <f t="shared" ref="CNM66" si="9388">CNM60*$C$65*0</f>
        <v>0</v>
      </c>
      <c r="CNO66" s="762">
        <f t="shared" ref="CNO66" si="9389">CNO60*$C$65*0</f>
        <v>0</v>
      </c>
      <c r="CNQ66" s="762">
        <f t="shared" ref="CNQ66" si="9390">CNQ60*$C$65*0</f>
        <v>0</v>
      </c>
      <c r="CNS66" s="762">
        <f t="shared" ref="CNS66" si="9391">CNS60*$C$65*0</f>
        <v>0</v>
      </c>
      <c r="CNU66" s="762">
        <f t="shared" ref="CNU66" si="9392">CNU60*$C$65*0</f>
        <v>0</v>
      </c>
      <c r="CNW66" s="762">
        <f t="shared" ref="CNW66" si="9393">CNW60*$C$65*0</f>
        <v>0</v>
      </c>
      <c r="CNY66" s="762">
        <f t="shared" ref="CNY66" si="9394">CNY60*$C$65*0</f>
        <v>0</v>
      </c>
      <c r="COA66" s="762">
        <f t="shared" ref="COA66" si="9395">COA60*$C$65*0</f>
        <v>0</v>
      </c>
      <c r="COC66" s="762">
        <f t="shared" ref="COC66" si="9396">COC60*$C$65*0</f>
        <v>0</v>
      </c>
      <c r="COE66" s="762">
        <f t="shared" ref="COE66" si="9397">COE60*$C$65*0</f>
        <v>0</v>
      </c>
      <c r="COG66" s="762">
        <f t="shared" ref="COG66" si="9398">COG60*$C$65*0</f>
        <v>0</v>
      </c>
      <c r="COI66" s="762">
        <f t="shared" ref="COI66" si="9399">COI60*$C$65*0</f>
        <v>0</v>
      </c>
      <c r="COK66" s="762">
        <f t="shared" ref="COK66" si="9400">COK60*$C$65*0</f>
        <v>0</v>
      </c>
      <c r="COM66" s="762">
        <f t="shared" ref="COM66" si="9401">COM60*$C$65*0</f>
        <v>0</v>
      </c>
      <c r="COO66" s="762">
        <f t="shared" ref="COO66" si="9402">COO60*$C$65*0</f>
        <v>0</v>
      </c>
      <c r="COQ66" s="762">
        <f t="shared" ref="COQ66" si="9403">COQ60*$C$65*0</f>
        <v>0</v>
      </c>
      <c r="COS66" s="762">
        <f t="shared" ref="COS66" si="9404">COS60*$C$65*0</f>
        <v>0</v>
      </c>
      <c r="COU66" s="762">
        <f t="shared" ref="COU66" si="9405">COU60*$C$65*0</f>
        <v>0</v>
      </c>
      <c r="COW66" s="762">
        <f t="shared" ref="COW66" si="9406">COW60*$C$65*0</f>
        <v>0</v>
      </c>
      <c r="COY66" s="762">
        <f t="shared" ref="COY66" si="9407">COY60*$C$65*0</f>
        <v>0</v>
      </c>
      <c r="CPA66" s="762">
        <f t="shared" ref="CPA66" si="9408">CPA60*$C$65*0</f>
        <v>0</v>
      </c>
      <c r="CPC66" s="762">
        <f t="shared" ref="CPC66" si="9409">CPC60*$C$65*0</f>
        <v>0</v>
      </c>
      <c r="CPE66" s="762">
        <f t="shared" ref="CPE66" si="9410">CPE60*$C$65*0</f>
        <v>0</v>
      </c>
      <c r="CPG66" s="762">
        <f t="shared" ref="CPG66" si="9411">CPG60*$C$65*0</f>
        <v>0</v>
      </c>
      <c r="CPI66" s="762">
        <f t="shared" ref="CPI66" si="9412">CPI60*$C$65*0</f>
        <v>0</v>
      </c>
      <c r="CPK66" s="762">
        <f t="shared" ref="CPK66" si="9413">CPK60*$C$65*0</f>
        <v>0</v>
      </c>
      <c r="CPM66" s="762">
        <f t="shared" ref="CPM66" si="9414">CPM60*$C$65*0</f>
        <v>0</v>
      </c>
      <c r="CPO66" s="762">
        <f t="shared" ref="CPO66" si="9415">CPO60*$C$65*0</f>
        <v>0</v>
      </c>
      <c r="CPQ66" s="762">
        <f t="shared" ref="CPQ66" si="9416">CPQ60*$C$65*0</f>
        <v>0</v>
      </c>
      <c r="CPS66" s="762">
        <f t="shared" ref="CPS66" si="9417">CPS60*$C$65*0</f>
        <v>0</v>
      </c>
      <c r="CPU66" s="762">
        <f t="shared" ref="CPU66" si="9418">CPU60*$C$65*0</f>
        <v>0</v>
      </c>
      <c r="CPW66" s="762">
        <f t="shared" ref="CPW66" si="9419">CPW60*$C$65*0</f>
        <v>0</v>
      </c>
      <c r="CPY66" s="762">
        <f t="shared" ref="CPY66" si="9420">CPY60*$C$65*0</f>
        <v>0</v>
      </c>
      <c r="CQA66" s="762">
        <f t="shared" ref="CQA66" si="9421">CQA60*$C$65*0</f>
        <v>0</v>
      </c>
      <c r="CQC66" s="762">
        <f t="shared" ref="CQC66" si="9422">CQC60*$C$65*0</f>
        <v>0</v>
      </c>
      <c r="CQE66" s="762">
        <f t="shared" ref="CQE66" si="9423">CQE60*$C$65*0</f>
        <v>0</v>
      </c>
      <c r="CQG66" s="762">
        <f t="shared" ref="CQG66" si="9424">CQG60*$C$65*0</f>
        <v>0</v>
      </c>
      <c r="CQI66" s="762">
        <f t="shared" ref="CQI66" si="9425">CQI60*$C$65*0</f>
        <v>0</v>
      </c>
      <c r="CQK66" s="762">
        <f t="shared" ref="CQK66" si="9426">CQK60*$C$65*0</f>
        <v>0</v>
      </c>
      <c r="CQM66" s="762">
        <f t="shared" ref="CQM66" si="9427">CQM60*$C$65*0</f>
        <v>0</v>
      </c>
      <c r="CQO66" s="762">
        <f t="shared" ref="CQO66" si="9428">CQO60*$C$65*0</f>
        <v>0</v>
      </c>
      <c r="CQQ66" s="762">
        <f t="shared" ref="CQQ66" si="9429">CQQ60*$C$65*0</f>
        <v>0</v>
      </c>
      <c r="CQS66" s="762">
        <f t="shared" ref="CQS66" si="9430">CQS60*$C$65*0</f>
        <v>0</v>
      </c>
      <c r="CQU66" s="762">
        <f t="shared" ref="CQU66" si="9431">CQU60*$C$65*0</f>
        <v>0</v>
      </c>
      <c r="CQW66" s="762">
        <f t="shared" ref="CQW66" si="9432">CQW60*$C$65*0</f>
        <v>0</v>
      </c>
      <c r="CQY66" s="762">
        <f t="shared" ref="CQY66" si="9433">CQY60*$C$65*0</f>
        <v>0</v>
      </c>
      <c r="CRA66" s="762">
        <f t="shared" ref="CRA66" si="9434">CRA60*$C$65*0</f>
        <v>0</v>
      </c>
      <c r="CRC66" s="762">
        <f t="shared" ref="CRC66" si="9435">CRC60*$C$65*0</f>
        <v>0</v>
      </c>
      <c r="CRE66" s="762">
        <f t="shared" ref="CRE66" si="9436">CRE60*$C$65*0</f>
        <v>0</v>
      </c>
      <c r="CRG66" s="762">
        <f t="shared" ref="CRG66" si="9437">CRG60*$C$65*0</f>
        <v>0</v>
      </c>
      <c r="CRI66" s="762">
        <f t="shared" ref="CRI66" si="9438">CRI60*$C$65*0</f>
        <v>0</v>
      </c>
      <c r="CRK66" s="762">
        <f t="shared" ref="CRK66" si="9439">CRK60*$C$65*0</f>
        <v>0</v>
      </c>
      <c r="CRM66" s="762">
        <f t="shared" ref="CRM66" si="9440">CRM60*$C$65*0</f>
        <v>0</v>
      </c>
      <c r="CRO66" s="762">
        <f t="shared" ref="CRO66" si="9441">CRO60*$C$65*0</f>
        <v>0</v>
      </c>
      <c r="CRQ66" s="762">
        <f t="shared" ref="CRQ66" si="9442">CRQ60*$C$65*0</f>
        <v>0</v>
      </c>
      <c r="CRS66" s="762">
        <f t="shared" ref="CRS66" si="9443">CRS60*$C$65*0</f>
        <v>0</v>
      </c>
      <c r="CRU66" s="762">
        <f t="shared" ref="CRU66" si="9444">CRU60*$C$65*0</f>
        <v>0</v>
      </c>
      <c r="CRW66" s="762">
        <f t="shared" ref="CRW66" si="9445">CRW60*$C$65*0</f>
        <v>0</v>
      </c>
      <c r="CRY66" s="762">
        <f t="shared" ref="CRY66" si="9446">CRY60*$C$65*0</f>
        <v>0</v>
      </c>
      <c r="CSA66" s="762">
        <f t="shared" ref="CSA66" si="9447">CSA60*$C$65*0</f>
        <v>0</v>
      </c>
      <c r="CSC66" s="762">
        <f t="shared" ref="CSC66" si="9448">CSC60*$C$65*0</f>
        <v>0</v>
      </c>
      <c r="CSE66" s="762">
        <f t="shared" ref="CSE66" si="9449">CSE60*$C$65*0</f>
        <v>0</v>
      </c>
      <c r="CSG66" s="762">
        <f t="shared" ref="CSG66" si="9450">CSG60*$C$65*0</f>
        <v>0</v>
      </c>
      <c r="CSI66" s="762">
        <f t="shared" ref="CSI66" si="9451">CSI60*$C$65*0</f>
        <v>0</v>
      </c>
      <c r="CSK66" s="762">
        <f t="shared" ref="CSK66" si="9452">CSK60*$C$65*0</f>
        <v>0</v>
      </c>
      <c r="CSM66" s="762">
        <f t="shared" ref="CSM66" si="9453">CSM60*$C$65*0</f>
        <v>0</v>
      </c>
      <c r="CSO66" s="762">
        <f t="shared" ref="CSO66" si="9454">CSO60*$C$65*0</f>
        <v>0</v>
      </c>
      <c r="CSQ66" s="762">
        <f t="shared" ref="CSQ66" si="9455">CSQ60*$C$65*0</f>
        <v>0</v>
      </c>
      <c r="CSS66" s="762">
        <f t="shared" ref="CSS66" si="9456">CSS60*$C$65*0</f>
        <v>0</v>
      </c>
      <c r="CSU66" s="762">
        <f t="shared" ref="CSU66" si="9457">CSU60*$C$65*0</f>
        <v>0</v>
      </c>
      <c r="CSW66" s="762">
        <f t="shared" ref="CSW66" si="9458">CSW60*$C$65*0</f>
        <v>0</v>
      </c>
      <c r="CSY66" s="762">
        <f t="shared" ref="CSY66" si="9459">CSY60*$C$65*0</f>
        <v>0</v>
      </c>
      <c r="CTA66" s="762">
        <f t="shared" ref="CTA66" si="9460">CTA60*$C$65*0</f>
        <v>0</v>
      </c>
      <c r="CTC66" s="762">
        <f t="shared" ref="CTC66" si="9461">CTC60*$C$65*0</f>
        <v>0</v>
      </c>
      <c r="CTE66" s="762">
        <f t="shared" ref="CTE66" si="9462">CTE60*$C$65*0</f>
        <v>0</v>
      </c>
      <c r="CTG66" s="762">
        <f t="shared" ref="CTG66" si="9463">CTG60*$C$65*0</f>
        <v>0</v>
      </c>
      <c r="CTI66" s="762">
        <f t="shared" ref="CTI66" si="9464">CTI60*$C$65*0</f>
        <v>0</v>
      </c>
      <c r="CTK66" s="762">
        <f t="shared" ref="CTK66" si="9465">CTK60*$C$65*0</f>
        <v>0</v>
      </c>
      <c r="CTM66" s="762">
        <f t="shared" ref="CTM66" si="9466">CTM60*$C$65*0</f>
        <v>0</v>
      </c>
      <c r="CTO66" s="762">
        <f t="shared" ref="CTO66" si="9467">CTO60*$C$65*0</f>
        <v>0</v>
      </c>
      <c r="CTQ66" s="762">
        <f t="shared" ref="CTQ66" si="9468">CTQ60*$C$65*0</f>
        <v>0</v>
      </c>
      <c r="CTS66" s="762">
        <f t="shared" ref="CTS66" si="9469">CTS60*$C$65*0</f>
        <v>0</v>
      </c>
      <c r="CTU66" s="762">
        <f t="shared" ref="CTU66" si="9470">CTU60*$C$65*0</f>
        <v>0</v>
      </c>
      <c r="CTW66" s="762">
        <f t="shared" ref="CTW66" si="9471">CTW60*$C$65*0</f>
        <v>0</v>
      </c>
      <c r="CTY66" s="762">
        <f t="shared" ref="CTY66" si="9472">CTY60*$C$65*0</f>
        <v>0</v>
      </c>
      <c r="CUA66" s="762">
        <f t="shared" ref="CUA66" si="9473">CUA60*$C$65*0</f>
        <v>0</v>
      </c>
      <c r="CUC66" s="762">
        <f t="shared" ref="CUC66" si="9474">CUC60*$C$65*0</f>
        <v>0</v>
      </c>
      <c r="CUE66" s="762">
        <f t="shared" ref="CUE66" si="9475">CUE60*$C$65*0</f>
        <v>0</v>
      </c>
      <c r="CUG66" s="762">
        <f t="shared" ref="CUG66" si="9476">CUG60*$C$65*0</f>
        <v>0</v>
      </c>
      <c r="CUI66" s="762">
        <f t="shared" ref="CUI66" si="9477">CUI60*$C$65*0</f>
        <v>0</v>
      </c>
      <c r="CUK66" s="762">
        <f t="shared" ref="CUK66" si="9478">CUK60*$C$65*0</f>
        <v>0</v>
      </c>
      <c r="CUM66" s="762">
        <f t="shared" ref="CUM66" si="9479">CUM60*$C$65*0</f>
        <v>0</v>
      </c>
      <c r="CUO66" s="762">
        <f t="shared" ref="CUO66" si="9480">CUO60*$C$65*0</f>
        <v>0</v>
      </c>
      <c r="CUQ66" s="762">
        <f t="shared" ref="CUQ66" si="9481">CUQ60*$C$65*0</f>
        <v>0</v>
      </c>
      <c r="CUS66" s="762">
        <f t="shared" ref="CUS66" si="9482">CUS60*$C$65*0</f>
        <v>0</v>
      </c>
      <c r="CUU66" s="762">
        <f t="shared" ref="CUU66" si="9483">CUU60*$C$65*0</f>
        <v>0</v>
      </c>
      <c r="CUW66" s="762">
        <f t="shared" ref="CUW66" si="9484">CUW60*$C$65*0</f>
        <v>0</v>
      </c>
      <c r="CUY66" s="762">
        <f t="shared" ref="CUY66" si="9485">CUY60*$C$65*0</f>
        <v>0</v>
      </c>
      <c r="CVA66" s="762">
        <f t="shared" ref="CVA66" si="9486">CVA60*$C$65*0</f>
        <v>0</v>
      </c>
      <c r="CVC66" s="762">
        <f t="shared" ref="CVC66" si="9487">CVC60*$C$65*0</f>
        <v>0</v>
      </c>
      <c r="CVE66" s="762">
        <f t="shared" ref="CVE66" si="9488">CVE60*$C$65*0</f>
        <v>0</v>
      </c>
      <c r="CVG66" s="762">
        <f t="shared" ref="CVG66" si="9489">CVG60*$C$65*0</f>
        <v>0</v>
      </c>
      <c r="CVI66" s="762">
        <f t="shared" ref="CVI66" si="9490">CVI60*$C$65*0</f>
        <v>0</v>
      </c>
      <c r="CVK66" s="762">
        <f t="shared" ref="CVK66" si="9491">CVK60*$C$65*0</f>
        <v>0</v>
      </c>
      <c r="CVM66" s="762">
        <f t="shared" ref="CVM66" si="9492">CVM60*$C$65*0</f>
        <v>0</v>
      </c>
      <c r="CVO66" s="762">
        <f t="shared" ref="CVO66" si="9493">CVO60*$C$65*0</f>
        <v>0</v>
      </c>
      <c r="CVQ66" s="762">
        <f t="shared" ref="CVQ66" si="9494">CVQ60*$C$65*0</f>
        <v>0</v>
      </c>
      <c r="CVS66" s="762">
        <f t="shared" ref="CVS66" si="9495">CVS60*$C$65*0</f>
        <v>0</v>
      </c>
      <c r="CVU66" s="762">
        <f t="shared" ref="CVU66" si="9496">CVU60*$C$65*0</f>
        <v>0</v>
      </c>
      <c r="CVW66" s="762">
        <f t="shared" ref="CVW66" si="9497">CVW60*$C$65*0</f>
        <v>0</v>
      </c>
      <c r="CVY66" s="762">
        <f t="shared" ref="CVY66" si="9498">CVY60*$C$65*0</f>
        <v>0</v>
      </c>
      <c r="CWA66" s="762">
        <f t="shared" ref="CWA66" si="9499">CWA60*$C$65*0</f>
        <v>0</v>
      </c>
      <c r="CWC66" s="762">
        <f t="shared" ref="CWC66" si="9500">CWC60*$C$65*0</f>
        <v>0</v>
      </c>
      <c r="CWE66" s="762">
        <f t="shared" ref="CWE66" si="9501">CWE60*$C$65*0</f>
        <v>0</v>
      </c>
      <c r="CWG66" s="762">
        <f t="shared" ref="CWG66" si="9502">CWG60*$C$65*0</f>
        <v>0</v>
      </c>
      <c r="CWI66" s="762">
        <f t="shared" ref="CWI66" si="9503">CWI60*$C$65*0</f>
        <v>0</v>
      </c>
      <c r="CWK66" s="762">
        <f t="shared" ref="CWK66" si="9504">CWK60*$C$65*0</f>
        <v>0</v>
      </c>
      <c r="CWM66" s="762">
        <f t="shared" ref="CWM66" si="9505">CWM60*$C$65*0</f>
        <v>0</v>
      </c>
      <c r="CWO66" s="762">
        <f t="shared" ref="CWO66" si="9506">CWO60*$C$65*0</f>
        <v>0</v>
      </c>
      <c r="CWQ66" s="762">
        <f t="shared" ref="CWQ66" si="9507">CWQ60*$C$65*0</f>
        <v>0</v>
      </c>
      <c r="CWS66" s="762">
        <f t="shared" ref="CWS66" si="9508">CWS60*$C$65*0</f>
        <v>0</v>
      </c>
      <c r="CWU66" s="762">
        <f t="shared" ref="CWU66" si="9509">CWU60*$C$65*0</f>
        <v>0</v>
      </c>
      <c r="CWW66" s="762">
        <f t="shared" ref="CWW66" si="9510">CWW60*$C$65*0</f>
        <v>0</v>
      </c>
      <c r="CWY66" s="762">
        <f t="shared" ref="CWY66" si="9511">CWY60*$C$65*0</f>
        <v>0</v>
      </c>
      <c r="CXA66" s="762">
        <f t="shared" ref="CXA66" si="9512">CXA60*$C$65*0</f>
        <v>0</v>
      </c>
      <c r="CXC66" s="762">
        <f t="shared" ref="CXC66" si="9513">CXC60*$C$65*0</f>
        <v>0</v>
      </c>
      <c r="CXE66" s="762">
        <f t="shared" ref="CXE66" si="9514">CXE60*$C$65*0</f>
        <v>0</v>
      </c>
      <c r="CXG66" s="762">
        <f t="shared" ref="CXG66" si="9515">CXG60*$C$65*0</f>
        <v>0</v>
      </c>
      <c r="CXI66" s="762">
        <f t="shared" ref="CXI66" si="9516">CXI60*$C$65*0</f>
        <v>0</v>
      </c>
      <c r="CXK66" s="762">
        <f t="shared" ref="CXK66" si="9517">CXK60*$C$65*0</f>
        <v>0</v>
      </c>
      <c r="CXM66" s="762">
        <f t="shared" ref="CXM66" si="9518">CXM60*$C$65*0</f>
        <v>0</v>
      </c>
      <c r="CXO66" s="762">
        <f t="shared" ref="CXO66" si="9519">CXO60*$C$65*0</f>
        <v>0</v>
      </c>
      <c r="CXQ66" s="762">
        <f t="shared" ref="CXQ66" si="9520">CXQ60*$C$65*0</f>
        <v>0</v>
      </c>
      <c r="CXS66" s="762">
        <f t="shared" ref="CXS66" si="9521">CXS60*$C$65*0</f>
        <v>0</v>
      </c>
      <c r="CXU66" s="762">
        <f t="shared" ref="CXU66" si="9522">CXU60*$C$65*0</f>
        <v>0</v>
      </c>
      <c r="CXW66" s="762">
        <f t="shared" ref="CXW66" si="9523">CXW60*$C$65*0</f>
        <v>0</v>
      </c>
      <c r="CXY66" s="762">
        <f t="shared" ref="CXY66" si="9524">CXY60*$C$65*0</f>
        <v>0</v>
      </c>
      <c r="CYA66" s="762">
        <f t="shared" ref="CYA66" si="9525">CYA60*$C$65*0</f>
        <v>0</v>
      </c>
      <c r="CYC66" s="762">
        <f t="shared" ref="CYC66" si="9526">CYC60*$C$65*0</f>
        <v>0</v>
      </c>
      <c r="CYE66" s="762">
        <f t="shared" ref="CYE66" si="9527">CYE60*$C$65*0</f>
        <v>0</v>
      </c>
      <c r="CYG66" s="762">
        <f t="shared" ref="CYG66" si="9528">CYG60*$C$65*0</f>
        <v>0</v>
      </c>
      <c r="CYI66" s="762">
        <f t="shared" ref="CYI66" si="9529">CYI60*$C$65*0</f>
        <v>0</v>
      </c>
      <c r="CYK66" s="762">
        <f t="shared" ref="CYK66" si="9530">CYK60*$C$65*0</f>
        <v>0</v>
      </c>
      <c r="CYM66" s="762">
        <f t="shared" ref="CYM66" si="9531">CYM60*$C$65*0</f>
        <v>0</v>
      </c>
      <c r="CYO66" s="762">
        <f t="shared" ref="CYO66" si="9532">CYO60*$C$65*0</f>
        <v>0</v>
      </c>
      <c r="CYQ66" s="762">
        <f t="shared" ref="CYQ66" si="9533">CYQ60*$C$65*0</f>
        <v>0</v>
      </c>
      <c r="CYS66" s="762">
        <f t="shared" ref="CYS66" si="9534">CYS60*$C$65*0</f>
        <v>0</v>
      </c>
      <c r="CYU66" s="762">
        <f t="shared" ref="CYU66" si="9535">CYU60*$C$65*0</f>
        <v>0</v>
      </c>
      <c r="CYW66" s="762">
        <f t="shared" ref="CYW66" si="9536">CYW60*$C$65*0</f>
        <v>0</v>
      </c>
      <c r="CYY66" s="762">
        <f t="shared" ref="CYY66" si="9537">CYY60*$C$65*0</f>
        <v>0</v>
      </c>
      <c r="CZA66" s="762">
        <f t="shared" ref="CZA66" si="9538">CZA60*$C$65*0</f>
        <v>0</v>
      </c>
      <c r="CZC66" s="762">
        <f t="shared" ref="CZC66" si="9539">CZC60*$C$65*0</f>
        <v>0</v>
      </c>
      <c r="CZE66" s="762">
        <f t="shared" ref="CZE66" si="9540">CZE60*$C$65*0</f>
        <v>0</v>
      </c>
      <c r="CZG66" s="762">
        <f t="shared" ref="CZG66" si="9541">CZG60*$C$65*0</f>
        <v>0</v>
      </c>
      <c r="CZI66" s="762">
        <f t="shared" ref="CZI66" si="9542">CZI60*$C$65*0</f>
        <v>0</v>
      </c>
      <c r="CZK66" s="762">
        <f t="shared" ref="CZK66" si="9543">CZK60*$C$65*0</f>
        <v>0</v>
      </c>
      <c r="CZM66" s="762">
        <f t="shared" ref="CZM66" si="9544">CZM60*$C$65*0</f>
        <v>0</v>
      </c>
      <c r="CZO66" s="762">
        <f t="shared" ref="CZO66" si="9545">CZO60*$C$65*0</f>
        <v>0</v>
      </c>
      <c r="CZQ66" s="762">
        <f t="shared" ref="CZQ66" si="9546">CZQ60*$C$65*0</f>
        <v>0</v>
      </c>
      <c r="CZS66" s="762">
        <f t="shared" ref="CZS66" si="9547">CZS60*$C$65*0</f>
        <v>0</v>
      </c>
      <c r="CZU66" s="762">
        <f t="shared" ref="CZU66" si="9548">CZU60*$C$65*0</f>
        <v>0</v>
      </c>
      <c r="CZW66" s="762">
        <f t="shared" ref="CZW66" si="9549">CZW60*$C$65*0</f>
        <v>0</v>
      </c>
      <c r="CZY66" s="762">
        <f t="shared" ref="CZY66" si="9550">CZY60*$C$65*0</f>
        <v>0</v>
      </c>
      <c r="DAA66" s="762">
        <f t="shared" ref="DAA66" si="9551">DAA60*$C$65*0</f>
        <v>0</v>
      </c>
      <c r="DAC66" s="762">
        <f t="shared" ref="DAC66" si="9552">DAC60*$C$65*0</f>
        <v>0</v>
      </c>
      <c r="DAE66" s="762">
        <f t="shared" ref="DAE66" si="9553">DAE60*$C$65*0</f>
        <v>0</v>
      </c>
      <c r="DAG66" s="762">
        <f t="shared" ref="DAG66" si="9554">DAG60*$C$65*0</f>
        <v>0</v>
      </c>
      <c r="DAI66" s="762">
        <f t="shared" ref="DAI66" si="9555">DAI60*$C$65*0</f>
        <v>0</v>
      </c>
      <c r="DAK66" s="762">
        <f t="shared" ref="DAK66" si="9556">DAK60*$C$65*0</f>
        <v>0</v>
      </c>
      <c r="DAM66" s="762">
        <f t="shared" ref="DAM66" si="9557">DAM60*$C$65*0</f>
        <v>0</v>
      </c>
      <c r="DAO66" s="762">
        <f t="shared" ref="DAO66" si="9558">DAO60*$C$65*0</f>
        <v>0</v>
      </c>
      <c r="DAQ66" s="762">
        <f t="shared" ref="DAQ66" si="9559">DAQ60*$C$65*0</f>
        <v>0</v>
      </c>
      <c r="DAS66" s="762">
        <f t="shared" ref="DAS66" si="9560">DAS60*$C$65*0</f>
        <v>0</v>
      </c>
      <c r="DAU66" s="762">
        <f t="shared" ref="DAU66" si="9561">DAU60*$C$65*0</f>
        <v>0</v>
      </c>
      <c r="DAW66" s="762">
        <f t="shared" ref="DAW66" si="9562">DAW60*$C$65*0</f>
        <v>0</v>
      </c>
      <c r="DAY66" s="762">
        <f t="shared" ref="DAY66" si="9563">DAY60*$C$65*0</f>
        <v>0</v>
      </c>
      <c r="DBA66" s="762">
        <f t="shared" ref="DBA66" si="9564">DBA60*$C$65*0</f>
        <v>0</v>
      </c>
      <c r="DBC66" s="762">
        <f t="shared" ref="DBC66" si="9565">DBC60*$C$65*0</f>
        <v>0</v>
      </c>
      <c r="DBE66" s="762">
        <f t="shared" ref="DBE66" si="9566">DBE60*$C$65*0</f>
        <v>0</v>
      </c>
      <c r="DBG66" s="762">
        <f t="shared" ref="DBG66" si="9567">DBG60*$C$65*0</f>
        <v>0</v>
      </c>
      <c r="DBI66" s="762">
        <f t="shared" ref="DBI66" si="9568">DBI60*$C$65*0</f>
        <v>0</v>
      </c>
      <c r="DBK66" s="762">
        <f t="shared" ref="DBK66" si="9569">DBK60*$C$65*0</f>
        <v>0</v>
      </c>
      <c r="DBM66" s="762">
        <f t="shared" ref="DBM66" si="9570">DBM60*$C$65*0</f>
        <v>0</v>
      </c>
      <c r="DBO66" s="762">
        <f t="shared" ref="DBO66" si="9571">DBO60*$C$65*0</f>
        <v>0</v>
      </c>
      <c r="DBQ66" s="762">
        <f t="shared" ref="DBQ66" si="9572">DBQ60*$C$65*0</f>
        <v>0</v>
      </c>
      <c r="DBS66" s="762">
        <f t="shared" ref="DBS66" si="9573">DBS60*$C$65*0</f>
        <v>0</v>
      </c>
      <c r="DBU66" s="762">
        <f t="shared" ref="DBU66" si="9574">DBU60*$C$65*0</f>
        <v>0</v>
      </c>
      <c r="DBW66" s="762">
        <f t="shared" ref="DBW66" si="9575">DBW60*$C$65*0</f>
        <v>0</v>
      </c>
      <c r="DBY66" s="762">
        <f t="shared" ref="DBY66" si="9576">DBY60*$C$65*0</f>
        <v>0</v>
      </c>
      <c r="DCA66" s="762">
        <f t="shared" ref="DCA66" si="9577">DCA60*$C$65*0</f>
        <v>0</v>
      </c>
      <c r="DCC66" s="762">
        <f t="shared" ref="DCC66" si="9578">DCC60*$C$65*0</f>
        <v>0</v>
      </c>
      <c r="DCE66" s="762">
        <f t="shared" ref="DCE66" si="9579">DCE60*$C$65*0</f>
        <v>0</v>
      </c>
      <c r="DCG66" s="762">
        <f t="shared" ref="DCG66" si="9580">DCG60*$C$65*0</f>
        <v>0</v>
      </c>
      <c r="DCI66" s="762">
        <f t="shared" ref="DCI66" si="9581">DCI60*$C$65*0</f>
        <v>0</v>
      </c>
      <c r="DCK66" s="762">
        <f t="shared" ref="DCK66" si="9582">DCK60*$C$65*0</f>
        <v>0</v>
      </c>
      <c r="DCM66" s="762">
        <f t="shared" ref="DCM66" si="9583">DCM60*$C$65*0</f>
        <v>0</v>
      </c>
      <c r="DCO66" s="762">
        <f t="shared" ref="DCO66" si="9584">DCO60*$C$65*0</f>
        <v>0</v>
      </c>
      <c r="DCQ66" s="762">
        <f t="shared" ref="DCQ66" si="9585">DCQ60*$C$65*0</f>
        <v>0</v>
      </c>
      <c r="DCS66" s="762">
        <f t="shared" ref="DCS66" si="9586">DCS60*$C$65*0</f>
        <v>0</v>
      </c>
      <c r="DCU66" s="762">
        <f t="shared" ref="DCU66" si="9587">DCU60*$C$65*0</f>
        <v>0</v>
      </c>
      <c r="DCW66" s="762">
        <f t="shared" ref="DCW66" si="9588">DCW60*$C$65*0</f>
        <v>0</v>
      </c>
      <c r="DCY66" s="762">
        <f t="shared" ref="DCY66" si="9589">DCY60*$C$65*0</f>
        <v>0</v>
      </c>
      <c r="DDA66" s="762">
        <f t="shared" ref="DDA66" si="9590">DDA60*$C$65*0</f>
        <v>0</v>
      </c>
      <c r="DDC66" s="762">
        <f t="shared" ref="DDC66" si="9591">DDC60*$C$65*0</f>
        <v>0</v>
      </c>
      <c r="DDE66" s="762">
        <f t="shared" ref="DDE66" si="9592">DDE60*$C$65*0</f>
        <v>0</v>
      </c>
      <c r="DDG66" s="762">
        <f t="shared" ref="DDG66" si="9593">DDG60*$C$65*0</f>
        <v>0</v>
      </c>
      <c r="DDI66" s="762">
        <f t="shared" ref="DDI66" si="9594">DDI60*$C$65*0</f>
        <v>0</v>
      </c>
      <c r="DDK66" s="762">
        <f t="shared" ref="DDK66" si="9595">DDK60*$C$65*0</f>
        <v>0</v>
      </c>
      <c r="DDM66" s="762">
        <f t="shared" ref="DDM66" si="9596">DDM60*$C$65*0</f>
        <v>0</v>
      </c>
      <c r="DDO66" s="762">
        <f t="shared" ref="DDO66" si="9597">DDO60*$C$65*0</f>
        <v>0</v>
      </c>
      <c r="DDQ66" s="762">
        <f t="shared" ref="DDQ66" si="9598">DDQ60*$C$65*0</f>
        <v>0</v>
      </c>
      <c r="DDS66" s="762">
        <f t="shared" ref="DDS66" si="9599">DDS60*$C$65*0</f>
        <v>0</v>
      </c>
      <c r="DDU66" s="762">
        <f t="shared" ref="DDU66" si="9600">DDU60*$C$65*0</f>
        <v>0</v>
      </c>
      <c r="DDW66" s="762">
        <f t="shared" ref="DDW66" si="9601">DDW60*$C$65*0</f>
        <v>0</v>
      </c>
      <c r="DDY66" s="762">
        <f t="shared" ref="DDY66" si="9602">DDY60*$C$65*0</f>
        <v>0</v>
      </c>
      <c r="DEA66" s="762">
        <f t="shared" ref="DEA66" si="9603">DEA60*$C$65*0</f>
        <v>0</v>
      </c>
      <c r="DEC66" s="762">
        <f t="shared" ref="DEC66" si="9604">DEC60*$C$65*0</f>
        <v>0</v>
      </c>
      <c r="DEE66" s="762">
        <f t="shared" ref="DEE66" si="9605">DEE60*$C$65*0</f>
        <v>0</v>
      </c>
      <c r="DEG66" s="762">
        <f t="shared" ref="DEG66" si="9606">DEG60*$C$65*0</f>
        <v>0</v>
      </c>
      <c r="DEI66" s="762">
        <f t="shared" ref="DEI66" si="9607">DEI60*$C$65*0</f>
        <v>0</v>
      </c>
      <c r="DEK66" s="762">
        <f t="shared" ref="DEK66" si="9608">DEK60*$C$65*0</f>
        <v>0</v>
      </c>
      <c r="DEM66" s="762">
        <f t="shared" ref="DEM66" si="9609">DEM60*$C$65*0</f>
        <v>0</v>
      </c>
      <c r="DEO66" s="762">
        <f t="shared" ref="DEO66" si="9610">DEO60*$C$65*0</f>
        <v>0</v>
      </c>
      <c r="DEQ66" s="762">
        <f t="shared" ref="DEQ66" si="9611">DEQ60*$C$65*0</f>
        <v>0</v>
      </c>
      <c r="DES66" s="762">
        <f t="shared" ref="DES66" si="9612">DES60*$C$65*0</f>
        <v>0</v>
      </c>
      <c r="DEU66" s="762">
        <f t="shared" ref="DEU66" si="9613">DEU60*$C$65*0</f>
        <v>0</v>
      </c>
      <c r="DEW66" s="762">
        <f t="shared" ref="DEW66" si="9614">DEW60*$C$65*0</f>
        <v>0</v>
      </c>
      <c r="DEY66" s="762">
        <f t="shared" ref="DEY66" si="9615">DEY60*$C$65*0</f>
        <v>0</v>
      </c>
      <c r="DFA66" s="762">
        <f t="shared" ref="DFA66" si="9616">DFA60*$C$65*0</f>
        <v>0</v>
      </c>
      <c r="DFC66" s="762">
        <f t="shared" ref="DFC66" si="9617">DFC60*$C$65*0</f>
        <v>0</v>
      </c>
      <c r="DFE66" s="762">
        <f t="shared" ref="DFE66" si="9618">DFE60*$C$65*0</f>
        <v>0</v>
      </c>
      <c r="DFG66" s="762">
        <f t="shared" ref="DFG66" si="9619">DFG60*$C$65*0</f>
        <v>0</v>
      </c>
      <c r="DFI66" s="762">
        <f t="shared" ref="DFI66" si="9620">DFI60*$C$65*0</f>
        <v>0</v>
      </c>
      <c r="DFK66" s="762">
        <f t="shared" ref="DFK66" si="9621">DFK60*$C$65*0</f>
        <v>0</v>
      </c>
      <c r="DFM66" s="762">
        <f t="shared" ref="DFM66" si="9622">DFM60*$C$65*0</f>
        <v>0</v>
      </c>
      <c r="DFO66" s="762">
        <f t="shared" ref="DFO66" si="9623">DFO60*$C$65*0</f>
        <v>0</v>
      </c>
      <c r="DFQ66" s="762">
        <f t="shared" ref="DFQ66" si="9624">DFQ60*$C$65*0</f>
        <v>0</v>
      </c>
      <c r="DFS66" s="762">
        <f t="shared" ref="DFS66" si="9625">DFS60*$C$65*0</f>
        <v>0</v>
      </c>
      <c r="DFU66" s="762">
        <f t="shared" ref="DFU66" si="9626">DFU60*$C$65*0</f>
        <v>0</v>
      </c>
      <c r="DFW66" s="762">
        <f t="shared" ref="DFW66" si="9627">DFW60*$C$65*0</f>
        <v>0</v>
      </c>
      <c r="DFY66" s="762">
        <f t="shared" ref="DFY66" si="9628">DFY60*$C$65*0</f>
        <v>0</v>
      </c>
      <c r="DGA66" s="762">
        <f t="shared" ref="DGA66" si="9629">DGA60*$C$65*0</f>
        <v>0</v>
      </c>
      <c r="DGC66" s="762">
        <f t="shared" ref="DGC66" si="9630">DGC60*$C$65*0</f>
        <v>0</v>
      </c>
      <c r="DGE66" s="762">
        <f t="shared" ref="DGE66" si="9631">DGE60*$C$65*0</f>
        <v>0</v>
      </c>
      <c r="DGG66" s="762">
        <f t="shared" ref="DGG66" si="9632">DGG60*$C$65*0</f>
        <v>0</v>
      </c>
      <c r="DGI66" s="762">
        <f t="shared" ref="DGI66" si="9633">DGI60*$C$65*0</f>
        <v>0</v>
      </c>
      <c r="DGK66" s="762">
        <f t="shared" ref="DGK66" si="9634">DGK60*$C$65*0</f>
        <v>0</v>
      </c>
      <c r="DGM66" s="762">
        <f t="shared" ref="DGM66" si="9635">DGM60*$C$65*0</f>
        <v>0</v>
      </c>
      <c r="DGO66" s="762">
        <f t="shared" ref="DGO66" si="9636">DGO60*$C$65*0</f>
        <v>0</v>
      </c>
      <c r="DGQ66" s="762">
        <f t="shared" ref="DGQ66" si="9637">DGQ60*$C$65*0</f>
        <v>0</v>
      </c>
      <c r="DGS66" s="762">
        <f t="shared" ref="DGS66" si="9638">DGS60*$C$65*0</f>
        <v>0</v>
      </c>
      <c r="DGU66" s="762">
        <f t="shared" ref="DGU66" si="9639">DGU60*$C$65*0</f>
        <v>0</v>
      </c>
      <c r="DGW66" s="762">
        <f t="shared" ref="DGW66" si="9640">DGW60*$C$65*0</f>
        <v>0</v>
      </c>
      <c r="DGY66" s="762">
        <f t="shared" ref="DGY66" si="9641">DGY60*$C$65*0</f>
        <v>0</v>
      </c>
      <c r="DHA66" s="762">
        <f t="shared" ref="DHA66" si="9642">DHA60*$C$65*0</f>
        <v>0</v>
      </c>
      <c r="DHC66" s="762">
        <f t="shared" ref="DHC66" si="9643">DHC60*$C$65*0</f>
        <v>0</v>
      </c>
      <c r="DHE66" s="762">
        <f t="shared" ref="DHE66" si="9644">DHE60*$C$65*0</f>
        <v>0</v>
      </c>
      <c r="DHG66" s="762">
        <f t="shared" ref="DHG66" si="9645">DHG60*$C$65*0</f>
        <v>0</v>
      </c>
      <c r="DHI66" s="762">
        <f t="shared" ref="DHI66" si="9646">DHI60*$C$65*0</f>
        <v>0</v>
      </c>
      <c r="DHK66" s="762">
        <f t="shared" ref="DHK66" si="9647">DHK60*$C$65*0</f>
        <v>0</v>
      </c>
      <c r="DHM66" s="762">
        <f t="shared" ref="DHM66" si="9648">DHM60*$C$65*0</f>
        <v>0</v>
      </c>
      <c r="DHO66" s="762">
        <f t="shared" ref="DHO66" si="9649">DHO60*$C$65*0</f>
        <v>0</v>
      </c>
      <c r="DHQ66" s="762">
        <f t="shared" ref="DHQ66" si="9650">DHQ60*$C$65*0</f>
        <v>0</v>
      </c>
      <c r="DHS66" s="762">
        <f t="shared" ref="DHS66" si="9651">DHS60*$C$65*0</f>
        <v>0</v>
      </c>
      <c r="DHU66" s="762">
        <f t="shared" ref="DHU66" si="9652">DHU60*$C$65*0</f>
        <v>0</v>
      </c>
      <c r="DHW66" s="762">
        <f t="shared" ref="DHW66" si="9653">DHW60*$C$65*0</f>
        <v>0</v>
      </c>
      <c r="DHY66" s="762">
        <f t="shared" ref="DHY66" si="9654">DHY60*$C$65*0</f>
        <v>0</v>
      </c>
      <c r="DIA66" s="762">
        <f t="shared" ref="DIA66" si="9655">DIA60*$C$65*0</f>
        <v>0</v>
      </c>
      <c r="DIC66" s="762">
        <f t="shared" ref="DIC66" si="9656">DIC60*$C$65*0</f>
        <v>0</v>
      </c>
      <c r="DIE66" s="762">
        <f t="shared" ref="DIE66" si="9657">DIE60*$C$65*0</f>
        <v>0</v>
      </c>
      <c r="DIG66" s="762">
        <f t="shared" ref="DIG66" si="9658">DIG60*$C$65*0</f>
        <v>0</v>
      </c>
      <c r="DII66" s="762">
        <f t="shared" ref="DII66" si="9659">DII60*$C$65*0</f>
        <v>0</v>
      </c>
      <c r="DIK66" s="762">
        <f t="shared" ref="DIK66" si="9660">DIK60*$C$65*0</f>
        <v>0</v>
      </c>
      <c r="DIM66" s="762">
        <f t="shared" ref="DIM66" si="9661">DIM60*$C$65*0</f>
        <v>0</v>
      </c>
      <c r="DIO66" s="762">
        <f t="shared" ref="DIO66" si="9662">DIO60*$C$65*0</f>
        <v>0</v>
      </c>
      <c r="DIQ66" s="762">
        <f t="shared" ref="DIQ66" si="9663">DIQ60*$C$65*0</f>
        <v>0</v>
      </c>
      <c r="DIS66" s="762">
        <f t="shared" ref="DIS66" si="9664">DIS60*$C$65*0</f>
        <v>0</v>
      </c>
      <c r="DIU66" s="762">
        <f t="shared" ref="DIU66" si="9665">DIU60*$C$65*0</f>
        <v>0</v>
      </c>
      <c r="DIW66" s="762">
        <f t="shared" ref="DIW66" si="9666">DIW60*$C$65*0</f>
        <v>0</v>
      </c>
      <c r="DIY66" s="762">
        <f t="shared" ref="DIY66" si="9667">DIY60*$C$65*0</f>
        <v>0</v>
      </c>
      <c r="DJA66" s="762">
        <f t="shared" ref="DJA66" si="9668">DJA60*$C$65*0</f>
        <v>0</v>
      </c>
      <c r="DJC66" s="762">
        <f t="shared" ref="DJC66" si="9669">DJC60*$C$65*0</f>
        <v>0</v>
      </c>
      <c r="DJE66" s="762">
        <f t="shared" ref="DJE66" si="9670">DJE60*$C$65*0</f>
        <v>0</v>
      </c>
      <c r="DJG66" s="762">
        <f t="shared" ref="DJG66" si="9671">DJG60*$C$65*0</f>
        <v>0</v>
      </c>
      <c r="DJI66" s="762">
        <f t="shared" ref="DJI66" si="9672">DJI60*$C$65*0</f>
        <v>0</v>
      </c>
      <c r="DJK66" s="762">
        <f t="shared" ref="DJK66" si="9673">DJK60*$C$65*0</f>
        <v>0</v>
      </c>
      <c r="DJM66" s="762">
        <f t="shared" ref="DJM66" si="9674">DJM60*$C$65*0</f>
        <v>0</v>
      </c>
      <c r="DJO66" s="762">
        <f t="shared" ref="DJO66" si="9675">DJO60*$C$65*0</f>
        <v>0</v>
      </c>
      <c r="DJQ66" s="762">
        <f t="shared" ref="DJQ66" si="9676">DJQ60*$C$65*0</f>
        <v>0</v>
      </c>
      <c r="DJS66" s="762">
        <f t="shared" ref="DJS66" si="9677">DJS60*$C$65*0</f>
        <v>0</v>
      </c>
      <c r="DJU66" s="762">
        <f t="shared" ref="DJU66" si="9678">DJU60*$C$65*0</f>
        <v>0</v>
      </c>
      <c r="DJW66" s="762">
        <f t="shared" ref="DJW66" si="9679">DJW60*$C$65*0</f>
        <v>0</v>
      </c>
      <c r="DJY66" s="762">
        <f t="shared" ref="DJY66" si="9680">DJY60*$C$65*0</f>
        <v>0</v>
      </c>
      <c r="DKA66" s="762">
        <f t="shared" ref="DKA66" si="9681">DKA60*$C$65*0</f>
        <v>0</v>
      </c>
      <c r="DKC66" s="762">
        <f t="shared" ref="DKC66" si="9682">DKC60*$C$65*0</f>
        <v>0</v>
      </c>
      <c r="DKE66" s="762">
        <f t="shared" ref="DKE66" si="9683">DKE60*$C$65*0</f>
        <v>0</v>
      </c>
      <c r="DKG66" s="762">
        <f t="shared" ref="DKG66" si="9684">DKG60*$C$65*0</f>
        <v>0</v>
      </c>
      <c r="DKI66" s="762">
        <f t="shared" ref="DKI66" si="9685">DKI60*$C$65*0</f>
        <v>0</v>
      </c>
      <c r="DKK66" s="762">
        <f t="shared" ref="DKK66" si="9686">DKK60*$C$65*0</f>
        <v>0</v>
      </c>
      <c r="DKM66" s="762">
        <f t="shared" ref="DKM66" si="9687">DKM60*$C$65*0</f>
        <v>0</v>
      </c>
      <c r="DKO66" s="762">
        <f t="shared" ref="DKO66" si="9688">DKO60*$C$65*0</f>
        <v>0</v>
      </c>
      <c r="DKQ66" s="762">
        <f t="shared" ref="DKQ66" si="9689">DKQ60*$C$65*0</f>
        <v>0</v>
      </c>
      <c r="DKS66" s="762">
        <f t="shared" ref="DKS66" si="9690">DKS60*$C$65*0</f>
        <v>0</v>
      </c>
      <c r="DKU66" s="762">
        <f t="shared" ref="DKU66" si="9691">DKU60*$C$65*0</f>
        <v>0</v>
      </c>
      <c r="DKW66" s="762">
        <f t="shared" ref="DKW66" si="9692">DKW60*$C$65*0</f>
        <v>0</v>
      </c>
      <c r="DKY66" s="762">
        <f t="shared" ref="DKY66" si="9693">DKY60*$C$65*0</f>
        <v>0</v>
      </c>
      <c r="DLA66" s="762">
        <f t="shared" ref="DLA66" si="9694">DLA60*$C$65*0</f>
        <v>0</v>
      </c>
      <c r="DLC66" s="762">
        <f t="shared" ref="DLC66" si="9695">DLC60*$C$65*0</f>
        <v>0</v>
      </c>
      <c r="DLE66" s="762">
        <f t="shared" ref="DLE66" si="9696">DLE60*$C$65*0</f>
        <v>0</v>
      </c>
      <c r="DLG66" s="762">
        <f t="shared" ref="DLG66" si="9697">DLG60*$C$65*0</f>
        <v>0</v>
      </c>
      <c r="DLI66" s="762">
        <f t="shared" ref="DLI66" si="9698">DLI60*$C$65*0</f>
        <v>0</v>
      </c>
      <c r="DLK66" s="762">
        <f t="shared" ref="DLK66" si="9699">DLK60*$C$65*0</f>
        <v>0</v>
      </c>
      <c r="DLM66" s="762">
        <f t="shared" ref="DLM66" si="9700">DLM60*$C$65*0</f>
        <v>0</v>
      </c>
      <c r="DLO66" s="762">
        <f t="shared" ref="DLO66" si="9701">DLO60*$C$65*0</f>
        <v>0</v>
      </c>
      <c r="DLQ66" s="762">
        <f t="shared" ref="DLQ66" si="9702">DLQ60*$C$65*0</f>
        <v>0</v>
      </c>
      <c r="DLS66" s="762">
        <f t="shared" ref="DLS66" si="9703">DLS60*$C$65*0</f>
        <v>0</v>
      </c>
      <c r="DLU66" s="762">
        <f t="shared" ref="DLU66" si="9704">DLU60*$C$65*0</f>
        <v>0</v>
      </c>
      <c r="DLW66" s="762">
        <f t="shared" ref="DLW66" si="9705">DLW60*$C$65*0</f>
        <v>0</v>
      </c>
      <c r="DLY66" s="762">
        <f t="shared" ref="DLY66" si="9706">DLY60*$C$65*0</f>
        <v>0</v>
      </c>
      <c r="DMA66" s="762">
        <f t="shared" ref="DMA66" si="9707">DMA60*$C$65*0</f>
        <v>0</v>
      </c>
      <c r="DMC66" s="762">
        <f t="shared" ref="DMC66" si="9708">DMC60*$C$65*0</f>
        <v>0</v>
      </c>
      <c r="DME66" s="762">
        <f t="shared" ref="DME66" si="9709">DME60*$C$65*0</f>
        <v>0</v>
      </c>
      <c r="DMG66" s="762">
        <f t="shared" ref="DMG66" si="9710">DMG60*$C$65*0</f>
        <v>0</v>
      </c>
      <c r="DMI66" s="762">
        <f t="shared" ref="DMI66" si="9711">DMI60*$C$65*0</f>
        <v>0</v>
      </c>
      <c r="DMK66" s="762">
        <f t="shared" ref="DMK66" si="9712">DMK60*$C$65*0</f>
        <v>0</v>
      </c>
      <c r="DMM66" s="762">
        <f t="shared" ref="DMM66" si="9713">DMM60*$C$65*0</f>
        <v>0</v>
      </c>
      <c r="DMO66" s="762">
        <f t="shared" ref="DMO66" si="9714">DMO60*$C$65*0</f>
        <v>0</v>
      </c>
      <c r="DMQ66" s="762">
        <f t="shared" ref="DMQ66" si="9715">DMQ60*$C$65*0</f>
        <v>0</v>
      </c>
      <c r="DMS66" s="762">
        <f t="shared" ref="DMS66" si="9716">DMS60*$C$65*0</f>
        <v>0</v>
      </c>
      <c r="DMU66" s="762">
        <f t="shared" ref="DMU66" si="9717">DMU60*$C$65*0</f>
        <v>0</v>
      </c>
      <c r="DMW66" s="762">
        <f t="shared" ref="DMW66" si="9718">DMW60*$C$65*0</f>
        <v>0</v>
      </c>
      <c r="DMY66" s="762">
        <f t="shared" ref="DMY66" si="9719">DMY60*$C$65*0</f>
        <v>0</v>
      </c>
      <c r="DNA66" s="762">
        <f t="shared" ref="DNA66" si="9720">DNA60*$C$65*0</f>
        <v>0</v>
      </c>
      <c r="DNC66" s="762">
        <f t="shared" ref="DNC66" si="9721">DNC60*$C$65*0</f>
        <v>0</v>
      </c>
      <c r="DNE66" s="762">
        <f t="shared" ref="DNE66" si="9722">DNE60*$C$65*0</f>
        <v>0</v>
      </c>
      <c r="DNG66" s="762">
        <f t="shared" ref="DNG66" si="9723">DNG60*$C$65*0</f>
        <v>0</v>
      </c>
      <c r="DNI66" s="762">
        <f t="shared" ref="DNI66" si="9724">DNI60*$C$65*0</f>
        <v>0</v>
      </c>
      <c r="DNK66" s="762">
        <f t="shared" ref="DNK66" si="9725">DNK60*$C$65*0</f>
        <v>0</v>
      </c>
      <c r="DNM66" s="762">
        <f t="shared" ref="DNM66" si="9726">DNM60*$C$65*0</f>
        <v>0</v>
      </c>
      <c r="DNO66" s="762">
        <f t="shared" ref="DNO66" si="9727">DNO60*$C$65*0</f>
        <v>0</v>
      </c>
      <c r="DNQ66" s="762">
        <f t="shared" ref="DNQ66" si="9728">DNQ60*$C$65*0</f>
        <v>0</v>
      </c>
      <c r="DNS66" s="762">
        <f t="shared" ref="DNS66" si="9729">DNS60*$C$65*0</f>
        <v>0</v>
      </c>
      <c r="DNU66" s="762">
        <f t="shared" ref="DNU66" si="9730">DNU60*$C$65*0</f>
        <v>0</v>
      </c>
      <c r="DNW66" s="762">
        <f t="shared" ref="DNW66" si="9731">DNW60*$C$65*0</f>
        <v>0</v>
      </c>
      <c r="DNY66" s="762">
        <f t="shared" ref="DNY66" si="9732">DNY60*$C$65*0</f>
        <v>0</v>
      </c>
      <c r="DOA66" s="762">
        <f t="shared" ref="DOA66" si="9733">DOA60*$C$65*0</f>
        <v>0</v>
      </c>
      <c r="DOC66" s="762">
        <f t="shared" ref="DOC66" si="9734">DOC60*$C$65*0</f>
        <v>0</v>
      </c>
      <c r="DOE66" s="762">
        <f t="shared" ref="DOE66" si="9735">DOE60*$C$65*0</f>
        <v>0</v>
      </c>
      <c r="DOG66" s="762">
        <f t="shared" ref="DOG66" si="9736">DOG60*$C$65*0</f>
        <v>0</v>
      </c>
      <c r="DOI66" s="762">
        <f t="shared" ref="DOI66" si="9737">DOI60*$C$65*0</f>
        <v>0</v>
      </c>
      <c r="DOK66" s="762">
        <f t="shared" ref="DOK66" si="9738">DOK60*$C$65*0</f>
        <v>0</v>
      </c>
      <c r="DOM66" s="762">
        <f t="shared" ref="DOM66" si="9739">DOM60*$C$65*0</f>
        <v>0</v>
      </c>
      <c r="DOO66" s="762">
        <f t="shared" ref="DOO66" si="9740">DOO60*$C$65*0</f>
        <v>0</v>
      </c>
      <c r="DOQ66" s="762">
        <f t="shared" ref="DOQ66" si="9741">DOQ60*$C$65*0</f>
        <v>0</v>
      </c>
      <c r="DOS66" s="762">
        <f t="shared" ref="DOS66" si="9742">DOS60*$C$65*0</f>
        <v>0</v>
      </c>
      <c r="DOU66" s="762">
        <f t="shared" ref="DOU66" si="9743">DOU60*$C$65*0</f>
        <v>0</v>
      </c>
      <c r="DOW66" s="762">
        <f t="shared" ref="DOW66" si="9744">DOW60*$C$65*0</f>
        <v>0</v>
      </c>
      <c r="DOY66" s="762">
        <f t="shared" ref="DOY66" si="9745">DOY60*$C$65*0</f>
        <v>0</v>
      </c>
      <c r="DPA66" s="762">
        <f t="shared" ref="DPA66" si="9746">DPA60*$C$65*0</f>
        <v>0</v>
      </c>
      <c r="DPC66" s="762">
        <f t="shared" ref="DPC66" si="9747">DPC60*$C$65*0</f>
        <v>0</v>
      </c>
      <c r="DPE66" s="762">
        <f t="shared" ref="DPE66" si="9748">DPE60*$C$65*0</f>
        <v>0</v>
      </c>
      <c r="DPG66" s="762">
        <f t="shared" ref="DPG66" si="9749">DPG60*$C$65*0</f>
        <v>0</v>
      </c>
      <c r="DPI66" s="762">
        <f t="shared" ref="DPI66" si="9750">DPI60*$C$65*0</f>
        <v>0</v>
      </c>
      <c r="DPK66" s="762">
        <f t="shared" ref="DPK66" si="9751">DPK60*$C$65*0</f>
        <v>0</v>
      </c>
      <c r="DPM66" s="762">
        <f t="shared" ref="DPM66" si="9752">DPM60*$C$65*0</f>
        <v>0</v>
      </c>
      <c r="DPO66" s="762">
        <f t="shared" ref="DPO66" si="9753">DPO60*$C$65*0</f>
        <v>0</v>
      </c>
      <c r="DPQ66" s="762">
        <f t="shared" ref="DPQ66" si="9754">DPQ60*$C$65*0</f>
        <v>0</v>
      </c>
      <c r="DPS66" s="762">
        <f t="shared" ref="DPS66" si="9755">DPS60*$C$65*0</f>
        <v>0</v>
      </c>
      <c r="DPU66" s="762">
        <f t="shared" ref="DPU66" si="9756">DPU60*$C$65*0</f>
        <v>0</v>
      </c>
      <c r="DPW66" s="762">
        <f t="shared" ref="DPW66" si="9757">DPW60*$C$65*0</f>
        <v>0</v>
      </c>
      <c r="DPY66" s="762">
        <f t="shared" ref="DPY66" si="9758">DPY60*$C$65*0</f>
        <v>0</v>
      </c>
      <c r="DQA66" s="762">
        <f t="shared" ref="DQA66" si="9759">DQA60*$C$65*0</f>
        <v>0</v>
      </c>
      <c r="DQC66" s="762">
        <f t="shared" ref="DQC66" si="9760">DQC60*$C$65*0</f>
        <v>0</v>
      </c>
      <c r="DQE66" s="762">
        <f t="shared" ref="DQE66" si="9761">DQE60*$C$65*0</f>
        <v>0</v>
      </c>
      <c r="DQG66" s="762">
        <f t="shared" ref="DQG66" si="9762">DQG60*$C$65*0</f>
        <v>0</v>
      </c>
      <c r="DQI66" s="762">
        <f t="shared" ref="DQI66" si="9763">DQI60*$C$65*0</f>
        <v>0</v>
      </c>
      <c r="DQK66" s="762">
        <f t="shared" ref="DQK66" si="9764">DQK60*$C$65*0</f>
        <v>0</v>
      </c>
      <c r="DQM66" s="762">
        <f t="shared" ref="DQM66" si="9765">DQM60*$C$65*0</f>
        <v>0</v>
      </c>
      <c r="DQO66" s="762">
        <f t="shared" ref="DQO66" si="9766">DQO60*$C$65*0</f>
        <v>0</v>
      </c>
      <c r="DQQ66" s="762">
        <f t="shared" ref="DQQ66" si="9767">DQQ60*$C$65*0</f>
        <v>0</v>
      </c>
      <c r="DQS66" s="762">
        <f t="shared" ref="DQS66" si="9768">DQS60*$C$65*0</f>
        <v>0</v>
      </c>
      <c r="DQU66" s="762">
        <f t="shared" ref="DQU66" si="9769">DQU60*$C$65*0</f>
        <v>0</v>
      </c>
      <c r="DQW66" s="762">
        <f t="shared" ref="DQW66" si="9770">DQW60*$C$65*0</f>
        <v>0</v>
      </c>
      <c r="DQY66" s="762">
        <f t="shared" ref="DQY66" si="9771">DQY60*$C$65*0</f>
        <v>0</v>
      </c>
      <c r="DRA66" s="762">
        <f t="shared" ref="DRA66" si="9772">DRA60*$C$65*0</f>
        <v>0</v>
      </c>
      <c r="DRC66" s="762">
        <f t="shared" ref="DRC66" si="9773">DRC60*$C$65*0</f>
        <v>0</v>
      </c>
      <c r="DRE66" s="762">
        <f t="shared" ref="DRE66" si="9774">DRE60*$C$65*0</f>
        <v>0</v>
      </c>
      <c r="DRG66" s="762">
        <f t="shared" ref="DRG66" si="9775">DRG60*$C$65*0</f>
        <v>0</v>
      </c>
      <c r="DRI66" s="762">
        <f t="shared" ref="DRI66" si="9776">DRI60*$C$65*0</f>
        <v>0</v>
      </c>
      <c r="DRK66" s="762">
        <f t="shared" ref="DRK66" si="9777">DRK60*$C$65*0</f>
        <v>0</v>
      </c>
      <c r="DRM66" s="762">
        <f t="shared" ref="DRM66" si="9778">DRM60*$C$65*0</f>
        <v>0</v>
      </c>
      <c r="DRO66" s="762">
        <f t="shared" ref="DRO66" si="9779">DRO60*$C$65*0</f>
        <v>0</v>
      </c>
      <c r="DRQ66" s="762">
        <f t="shared" ref="DRQ66" si="9780">DRQ60*$C$65*0</f>
        <v>0</v>
      </c>
      <c r="DRS66" s="762">
        <f t="shared" ref="DRS66" si="9781">DRS60*$C$65*0</f>
        <v>0</v>
      </c>
      <c r="DRU66" s="762">
        <f t="shared" ref="DRU66" si="9782">DRU60*$C$65*0</f>
        <v>0</v>
      </c>
      <c r="DRW66" s="762">
        <f t="shared" ref="DRW66" si="9783">DRW60*$C$65*0</f>
        <v>0</v>
      </c>
      <c r="DRY66" s="762">
        <f t="shared" ref="DRY66" si="9784">DRY60*$C$65*0</f>
        <v>0</v>
      </c>
      <c r="DSA66" s="762">
        <f t="shared" ref="DSA66" si="9785">DSA60*$C$65*0</f>
        <v>0</v>
      </c>
      <c r="DSC66" s="762">
        <f t="shared" ref="DSC66" si="9786">DSC60*$C$65*0</f>
        <v>0</v>
      </c>
      <c r="DSE66" s="762">
        <f t="shared" ref="DSE66" si="9787">DSE60*$C$65*0</f>
        <v>0</v>
      </c>
      <c r="DSG66" s="762">
        <f t="shared" ref="DSG66" si="9788">DSG60*$C$65*0</f>
        <v>0</v>
      </c>
      <c r="DSI66" s="762">
        <f t="shared" ref="DSI66" si="9789">DSI60*$C$65*0</f>
        <v>0</v>
      </c>
      <c r="DSK66" s="762">
        <f t="shared" ref="DSK66" si="9790">DSK60*$C$65*0</f>
        <v>0</v>
      </c>
      <c r="DSM66" s="762">
        <f t="shared" ref="DSM66" si="9791">DSM60*$C$65*0</f>
        <v>0</v>
      </c>
      <c r="DSO66" s="762">
        <f t="shared" ref="DSO66" si="9792">DSO60*$C$65*0</f>
        <v>0</v>
      </c>
      <c r="DSQ66" s="762">
        <f t="shared" ref="DSQ66" si="9793">DSQ60*$C$65*0</f>
        <v>0</v>
      </c>
      <c r="DSS66" s="762">
        <f t="shared" ref="DSS66" si="9794">DSS60*$C$65*0</f>
        <v>0</v>
      </c>
      <c r="DSU66" s="762">
        <f t="shared" ref="DSU66" si="9795">DSU60*$C$65*0</f>
        <v>0</v>
      </c>
      <c r="DSW66" s="762">
        <f t="shared" ref="DSW66" si="9796">DSW60*$C$65*0</f>
        <v>0</v>
      </c>
      <c r="DSY66" s="762">
        <f t="shared" ref="DSY66" si="9797">DSY60*$C$65*0</f>
        <v>0</v>
      </c>
      <c r="DTA66" s="762">
        <f t="shared" ref="DTA66" si="9798">DTA60*$C$65*0</f>
        <v>0</v>
      </c>
      <c r="DTC66" s="762">
        <f t="shared" ref="DTC66" si="9799">DTC60*$C$65*0</f>
        <v>0</v>
      </c>
      <c r="DTE66" s="762">
        <f t="shared" ref="DTE66" si="9800">DTE60*$C$65*0</f>
        <v>0</v>
      </c>
      <c r="DTG66" s="762">
        <f t="shared" ref="DTG66" si="9801">DTG60*$C$65*0</f>
        <v>0</v>
      </c>
      <c r="DTI66" s="762">
        <f t="shared" ref="DTI66" si="9802">DTI60*$C$65*0</f>
        <v>0</v>
      </c>
      <c r="DTK66" s="762">
        <f t="shared" ref="DTK66" si="9803">DTK60*$C$65*0</f>
        <v>0</v>
      </c>
      <c r="DTM66" s="762">
        <f t="shared" ref="DTM66" si="9804">DTM60*$C$65*0</f>
        <v>0</v>
      </c>
      <c r="DTO66" s="762">
        <f t="shared" ref="DTO66" si="9805">DTO60*$C$65*0</f>
        <v>0</v>
      </c>
      <c r="DTQ66" s="762">
        <f t="shared" ref="DTQ66" si="9806">DTQ60*$C$65*0</f>
        <v>0</v>
      </c>
      <c r="DTS66" s="762">
        <f t="shared" ref="DTS66" si="9807">DTS60*$C$65*0</f>
        <v>0</v>
      </c>
      <c r="DTU66" s="762">
        <f t="shared" ref="DTU66" si="9808">DTU60*$C$65*0</f>
        <v>0</v>
      </c>
      <c r="DTW66" s="762">
        <f t="shared" ref="DTW66" si="9809">DTW60*$C$65*0</f>
        <v>0</v>
      </c>
      <c r="DTY66" s="762">
        <f t="shared" ref="DTY66" si="9810">DTY60*$C$65*0</f>
        <v>0</v>
      </c>
      <c r="DUA66" s="762">
        <f t="shared" ref="DUA66" si="9811">DUA60*$C$65*0</f>
        <v>0</v>
      </c>
      <c r="DUC66" s="762">
        <f t="shared" ref="DUC66" si="9812">DUC60*$C$65*0</f>
        <v>0</v>
      </c>
      <c r="DUE66" s="762">
        <f t="shared" ref="DUE66" si="9813">DUE60*$C$65*0</f>
        <v>0</v>
      </c>
      <c r="DUG66" s="762">
        <f t="shared" ref="DUG66" si="9814">DUG60*$C$65*0</f>
        <v>0</v>
      </c>
      <c r="DUI66" s="762">
        <f t="shared" ref="DUI66" si="9815">DUI60*$C$65*0</f>
        <v>0</v>
      </c>
      <c r="DUK66" s="762">
        <f t="shared" ref="DUK66" si="9816">DUK60*$C$65*0</f>
        <v>0</v>
      </c>
      <c r="DUM66" s="762">
        <f t="shared" ref="DUM66" si="9817">DUM60*$C$65*0</f>
        <v>0</v>
      </c>
      <c r="DUO66" s="762">
        <f t="shared" ref="DUO66" si="9818">DUO60*$C$65*0</f>
        <v>0</v>
      </c>
      <c r="DUQ66" s="762">
        <f t="shared" ref="DUQ66" si="9819">DUQ60*$C$65*0</f>
        <v>0</v>
      </c>
      <c r="DUS66" s="762">
        <f t="shared" ref="DUS66" si="9820">DUS60*$C$65*0</f>
        <v>0</v>
      </c>
      <c r="DUU66" s="762">
        <f t="shared" ref="DUU66" si="9821">DUU60*$C$65*0</f>
        <v>0</v>
      </c>
      <c r="DUW66" s="762">
        <f t="shared" ref="DUW66" si="9822">DUW60*$C$65*0</f>
        <v>0</v>
      </c>
      <c r="DUY66" s="762">
        <f t="shared" ref="DUY66" si="9823">DUY60*$C$65*0</f>
        <v>0</v>
      </c>
      <c r="DVA66" s="762">
        <f t="shared" ref="DVA66" si="9824">DVA60*$C$65*0</f>
        <v>0</v>
      </c>
      <c r="DVC66" s="762">
        <f t="shared" ref="DVC66" si="9825">DVC60*$C$65*0</f>
        <v>0</v>
      </c>
      <c r="DVE66" s="762">
        <f t="shared" ref="DVE66" si="9826">DVE60*$C$65*0</f>
        <v>0</v>
      </c>
      <c r="DVG66" s="762">
        <f t="shared" ref="DVG66" si="9827">DVG60*$C$65*0</f>
        <v>0</v>
      </c>
      <c r="DVI66" s="762">
        <f t="shared" ref="DVI66" si="9828">DVI60*$C$65*0</f>
        <v>0</v>
      </c>
      <c r="DVK66" s="762">
        <f t="shared" ref="DVK66" si="9829">DVK60*$C$65*0</f>
        <v>0</v>
      </c>
      <c r="DVM66" s="762">
        <f t="shared" ref="DVM66" si="9830">DVM60*$C$65*0</f>
        <v>0</v>
      </c>
      <c r="DVO66" s="762">
        <f t="shared" ref="DVO66" si="9831">DVO60*$C$65*0</f>
        <v>0</v>
      </c>
      <c r="DVQ66" s="762">
        <f t="shared" ref="DVQ66" si="9832">DVQ60*$C$65*0</f>
        <v>0</v>
      </c>
      <c r="DVS66" s="762">
        <f t="shared" ref="DVS66" si="9833">DVS60*$C$65*0</f>
        <v>0</v>
      </c>
      <c r="DVU66" s="762">
        <f t="shared" ref="DVU66" si="9834">DVU60*$C$65*0</f>
        <v>0</v>
      </c>
      <c r="DVW66" s="762">
        <f t="shared" ref="DVW66" si="9835">DVW60*$C$65*0</f>
        <v>0</v>
      </c>
      <c r="DVY66" s="762">
        <f t="shared" ref="DVY66" si="9836">DVY60*$C$65*0</f>
        <v>0</v>
      </c>
      <c r="DWA66" s="762">
        <f t="shared" ref="DWA66" si="9837">DWA60*$C$65*0</f>
        <v>0</v>
      </c>
      <c r="DWC66" s="762">
        <f t="shared" ref="DWC66" si="9838">DWC60*$C$65*0</f>
        <v>0</v>
      </c>
      <c r="DWE66" s="762">
        <f t="shared" ref="DWE66" si="9839">DWE60*$C$65*0</f>
        <v>0</v>
      </c>
      <c r="DWG66" s="762">
        <f t="shared" ref="DWG66" si="9840">DWG60*$C$65*0</f>
        <v>0</v>
      </c>
      <c r="DWI66" s="762">
        <f t="shared" ref="DWI66" si="9841">DWI60*$C$65*0</f>
        <v>0</v>
      </c>
      <c r="DWK66" s="762">
        <f t="shared" ref="DWK66" si="9842">DWK60*$C$65*0</f>
        <v>0</v>
      </c>
      <c r="DWM66" s="762">
        <f t="shared" ref="DWM66" si="9843">DWM60*$C$65*0</f>
        <v>0</v>
      </c>
      <c r="DWO66" s="762">
        <f t="shared" ref="DWO66" si="9844">DWO60*$C$65*0</f>
        <v>0</v>
      </c>
      <c r="DWQ66" s="762">
        <f t="shared" ref="DWQ66" si="9845">DWQ60*$C$65*0</f>
        <v>0</v>
      </c>
      <c r="DWS66" s="762">
        <f t="shared" ref="DWS66" si="9846">DWS60*$C$65*0</f>
        <v>0</v>
      </c>
      <c r="DWU66" s="762">
        <f t="shared" ref="DWU66" si="9847">DWU60*$C$65*0</f>
        <v>0</v>
      </c>
      <c r="DWW66" s="762">
        <f t="shared" ref="DWW66" si="9848">DWW60*$C$65*0</f>
        <v>0</v>
      </c>
      <c r="DWY66" s="762">
        <f t="shared" ref="DWY66" si="9849">DWY60*$C$65*0</f>
        <v>0</v>
      </c>
      <c r="DXA66" s="762">
        <f t="shared" ref="DXA66" si="9850">DXA60*$C$65*0</f>
        <v>0</v>
      </c>
      <c r="DXC66" s="762">
        <f t="shared" ref="DXC66" si="9851">DXC60*$C$65*0</f>
        <v>0</v>
      </c>
      <c r="DXE66" s="762">
        <f t="shared" ref="DXE66" si="9852">DXE60*$C$65*0</f>
        <v>0</v>
      </c>
      <c r="DXG66" s="762">
        <f t="shared" ref="DXG66" si="9853">DXG60*$C$65*0</f>
        <v>0</v>
      </c>
      <c r="DXI66" s="762">
        <f t="shared" ref="DXI66" si="9854">DXI60*$C$65*0</f>
        <v>0</v>
      </c>
      <c r="DXK66" s="762">
        <f t="shared" ref="DXK66" si="9855">DXK60*$C$65*0</f>
        <v>0</v>
      </c>
      <c r="DXM66" s="762">
        <f t="shared" ref="DXM66" si="9856">DXM60*$C$65*0</f>
        <v>0</v>
      </c>
      <c r="DXO66" s="762">
        <f t="shared" ref="DXO66" si="9857">DXO60*$C$65*0</f>
        <v>0</v>
      </c>
      <c r="DXQ66" s="762">
        <f t="shared" ref="DXQ66" si="9858">DXQ60*$C$65*0</f>
        <v>0</v>
      </c>
      <c r="DXS66" s="762">
        <f t="shared" ref="DXS66" si="9859">DXS60*$C$65*0</f>
        <v>0</v>
      </c>
      <c r="DXU66" s="762">
        <f t="shared" ref="DXU66" si="9860">DXU60*$C$65*0</f>
        <v>0</v>
      </c>
      <c r="DXW66" s="762">
        <f t="shared" ref="DXW66" si="9861">DXW60*$C$65*0</f>
        <v>0</v>
      </c>
      <c r="DXY66" s="762">
        <f t="shared" ref="DXY66" si="9862">DXY60*$C$65*0</f>
        <v>0</v>
      </c>
      <c r="DYA66" s="762">
        <f t="shared" ref="DYA66" si="9863">DYA60*$C$65*0</f>
        <v>0</v>
      </c>
      <c r="DYC66" s="762">
        <f t="shared" ref="DYC66" si="9864">DYC60*$C$65*0</f>
        <v>0</v>
      </c>
      <c r="DYE66" s="762">
        <f t="shared" ref="DYE66" si="9865">DYE60*$C$65*0</f>
        <v>0</v>
      </c>
      <c r="DYG66" s="762">
        <f t="shared" ref="DYG66" si="9866">DYG60*$C$65*0</f>
        <v>0</v>
      </c>
      <c r="DYI66" s="762">
        <f t="shared" ref="DYI66" si="9867">DYI60*$C$65*0</f>
        <v>0</v>
      </c>
      <c r="DYK66" s="762">
        <f t="shared" ref="DYK66" si="9868">DYK60*$C$65*0</f>
        <v>0</v>
      </c>
      <c r="DYM66" s="762">
        <f t="shared" ref="DYM66" si="9869">DYM60*$C$65*0</f>
        <v>0</v>
      </c>
      <c r="DYO66" s="762">
        <f t="shared" ref="DYO66" si="9870">DYO60*$C$65*0</f>
        <v>0</v>
      </c>
      <c r="DYQ66" s="762">
        <f t="shared" ref="DYQ66" si="9871">DYQ60*$C$65*0</f>
        <v>0</v>
      </c>
      <c r="DYS66" s="762">
        <f t="shared" ref="DYS66" si="9872">DYS60*$C$65*0</f>
        <v>0</v>
      </c>
      <c r="DYU66" s="762">
        <f t="shared" ref="DYU66" si="9873">DYU60*$C$65*0</f>
        <v>0</v>
      </c>
      <c r="DYW66" s="762">
        <f t="shared" ref="DYW66" si="9874">DYW60*$C$65*0</f>
        <v>0</v>
      </c>
      <c r="DYY66" s="762">
        <f t="shared" ref="DYY66" si="9875">DYY60*$C$65*0</f>
        <v>0</v>
      </c>
      <c r="DZA66" s="762">
        <f t="shared" ref="DZA66" si="9876">DZA60*$C$65*0</f>
        <v>0</v>
      </c>
      <c r="DZC66" s="762">
        <f t="shared" ref="DZC66" si="9877">DZC60*$C$65*0</f>
        <v>0</v>
      </c>
      <c r="DZE66" s="762">
        <f t="shared" ref="DZE66" si="9878">DZE60*$C$65*0</f>
        <v>0</v>
      </c>
      <c r="DZG66" s="762">
        <f t="shared" ref="DZG66" si="9879">DZG60*$C$65*0</f>
        <v>0</v>
      </c>
      <c r="DZI66" s="762">
        <f t="shared" ref="DZI66" si="9880">DZI60*$C$65*0</f>
        <v>0</v>
      </c>
      <c r="DZK66" s="762">
        <f t="shared" ref="DZK66" si="9881">DZK60*$C$65*0</f>
        <v>0</v>
      </c>
      <c r="DZM66" s="762">
        <f t="shared" ref="DZM66" si="9882">DZM60*$C$65*0</f>
        <v>0</v>
      </c>
      <c r="DZO66" s="762">
        <f t="shared" ref="DZO66" si="9883">DZO60*$C$65*0</f>
        <v>0</v>
      </c>
      <c r="DZQ66" s="762">
        <f t="shared" ref="DZQ66" si="9884">DZQ60*$C$65*0</f>
        <v>0</v>
      </c>
      <c r="DZS66" s="762">
        <f t="shared" ref="DZS66" si="9885">DZS60*$C$65*0</f>
        <v>0</v>
      </c>
      <c r="DZU66" s="762">
        <f t="shared" ref="DZU66" si="9886">DZU60*$C$65*0</f>
        <v>0</v>
      </c>
      <c r="DZW66" s="762">
        <f t="shared" ref="DZW66" si="9887">DZW60*$C$65*0</f>
        <v>0</v>
      </c>
      <c r="DZY66" s="762">
        <f t="shared" ref="DZY66" si="9888">DZY60*$C$65*0</f>
        <v>0</v>
      </c>
      <c r="EAA66" s="762">
        <f t="shared" ref="EAA66" si="9889">EAA60*$C$65*0</f>
        <v>0</v>
      </c>
      <c r="EAC66" s="762">
        <f t="shared" ref="EAC66" si="9890">EAC60*$C$65*0</f>
        <v>0</v>
      </c>
      <c r="EAE66" s="762">
        <f t="shared" ref="EAE66" si="9891">EAE60*$C$65*0</f>
        <v>0</v>
      </c>
      <c r="EAG66" s="762">
        <f t="shared" ref="EAG66" si="9892">EAG60*$C$65*0</f>
        <v>0</v>
      </c>
      <c r="EAI66" s="762">
        <f t="shared" ref="EAI66" si="9893">EAI60*$C$65*0</f>
        <v>0</v>
      </c>
      <c r="EAK66" s="762">
        <f t="shared" ref="EAK66" si="9894">EAK60*$C$65*0</f>
        <v>0</v>
      </c>
      <c r="EAM66" s="762">
        <f t="shared" ref="EAM66" si="9895">EAM60*$C$65*0</f>
        <v>0</v>
      </c>
      <c r="EAO66" s="762">
        <f t="shared" ref="EAO66" si="9896">EAO60*$C$65*0</f>
        <v>0</v>
      </c>
      <c r="EAQ66" s="762">
        <f t="shared" ref="EAQ66" si="9897">EAQ60*$C$65*0</f>
        <v>0</v>
      </c>
      <c r="EAS66" s="762">
        <f t="shared" ref="EAS66" si="9898">EAS60*$C$65*0</f>
        <v>0</v>
      </c>
      <c r="EAU66" s="762">
        <f t="shared" ref="EAU66" si="9899">EAU60*$C$65*0</f>
        <v>0</v>
      </c>
      <c r="EAW66" s="762">
        <f t="shared" ref="EAW66" si="9900">EAW60*$C$65*0</f>
        <v>0</v>
      </c>
      <c r="EAY66" s="762">
        <f t="shared" ref="EAY66" si="9901">EAY60*$C$65*0</f>
        <v>0</v>
      </c>
      <c r="EBA66" s="762">
        <f t="shared" ref="EBA66" si="9902">EBA60*$C$65*0</f>
        <v>0</v>
      </c>
      <c r="EBC66" s="762">
        <f t="shared" ref="EBC66" si="9903">EBC60*$C$65*0</f>
        <v>0</v>
      </c>
      <c r="EBE66" s="762">
        <f t="shared" ref="EBE66" si="9904">EBE60*$C$65*0</f>
        <v>0</v>
      </c>
      <c r="EBG66" s="762">
        <f t="shared" ref="EBG66" si="9905">EBG60*$C$65*0</f>
        <v>0</v>
      </c>
      <c r="EBI66" s="762">
        <f t="shared" ref="EBI66" si="9906">EBI60*$C$65*0</f>
        <v>0</v>
      </c>
      <c r="EBK66" s="762">
        <f t="shared" ref="EBK66" si="9907">EBK60*$C$65*0</f>
        <v>0</v>
      </c>
      <c r="EBM66" s="762">
        <f t="shared" ref="EBM66" si="9908">EBM60*$C$65*0</f>
        <v>0</v>
      </c>
      <c r="EBO66" s="762">
        <f t="shared" ref="EBO66" si="9909">EBO60*$C$65*0</f>
        <v>0</v>
      </c>
      <c r="EBQ66" s="762">
        <f t="shared" ref="EBQ66" si="9910">EBQ60*$C$65*0</f>
        <v>0</v>
      </c>
      <c r="EBS66" s="762">
        <f t="shared" ref="EBS66" si="9911">EBS60*$C$65*0</f>
        <v>0</v>
      </c>
      <c r="EBU66" s="762">
        <f t="shared" ref="EBU66" si="9912">EBU60*$C$65*0</f>
        <v>0</v>
      </c>
      <c r="EBW66" s="762">
        <f t="shared" ref="EBW66" si="9913">EBW60*$C$65*0</f>
        <v>0</v>
      </c>
      <c r="EBY66" s="762">
        <f t="shared" ref="EBY66" si="9914">EBY60*$C$65*0</f>
        <v>0</v>
      </c>
      <c r="ECA66" s="762">
        <f t="shared" ref="ECA66" si="9915">ECA60*$C$65*0</f>
        <v>0</v>
      </c>
      <c r="ECC66" s="762">
        <f t="shared" ref="ECC66" si="9916">ECC60*$C$65*0</f>
        <v>0</v>
      </c>
      <c r="ECE66" s="762">
        <f t="shared" ref="ECE66" si="9917">ECE60*$C$65*0</f>
        <v>0</v>
      </c>
      <c r="ECG66" s="762">
        <f t="shared" ref="ECG66" si="9918">ECG60*$C$65*0</f>
        <v>0</v>
      </c>
      <c r="ECI66" s="762">
        <f t="shared" ref="ECI66" si="9919">ECI60*$C$65*0</f>
        <v>0</v>
      </c>
      <c r="ECK66" s="762">
        <f t="shared" ref="ECK66" si="9920">ECK60*$C$65*0</f>
        <v>0</v>
      </c>
      <c r="ECM66" s="762">
        <f t="shared" ref="ECM66" si="9921">ECM60*$C$65*0</f>
        <v>0</v>
      </c>
      <c r="ECO66" s="762">
        <f t="shared" ref="ECO66" si="9922">ECO60*$C$65*0</f>
        <v>0</v>
      </c>
      <c r="ECQ66" s="762">
        <f t="shared" ref="ECQ66" si="9923">ECQ60*$C$65*0</f>
        <v>0</v>
      </c>
      <c r="ECS66" s="762">
        <f t="shared" ref="ECS66" si="9924">ECS60*$C$65*0</f>
        <v>0</v>
      </c>
      <c r="ECU66" s="762">
        <f t="shared" ref="ECU66" si="9925">ECU60*$C$65*0</f>
        <v>0</v>
      </c>
      <c r="ECW66" s="762">
        <f t="shared" ref="ECW66" si="9926">ECW60*$C$65*0</f>
        <v>0</v>
      </c>
      <c r="ECY66" s="762">
        <f t="shared" ref="ECY66" si="9927">ECY60*$C$65*0</f>
        <v>0</v>
      </c>
      <c r="EDA66" s="762">
        <f t="shared" ref="EDA66" si="9928">EDA60*$C$65*0</f>
        <v>0</v>
      </c>
      <c r="EDC66" s="762">
        <f t="shared" ref="EDC66" si="9929">EDC60*$C$65*0</f>
        <v>0</v>
      </c>
      <c r="EDE66" s="762">
        <f t="shared" ref="EDE66" si="9930">EDE60*$C$65*0</f>
        <v>0</v>
      </c>
      <c r="EDG66" s="762">
        <f t="shared" ref="EDG66" si="9931">EDG60*$C$65*0</f>
        <v>0</v>
      </c>
      <c r="EDI66" s="762">
        <f t="shared" ref="EDI66" si="9932">EDI60*$C$65*0</f>
        <v>0</v>
      </c>
      <c r="EDK66" s="762">
        <f t="shared" ref="EDK66" si="9933">EDK60*$C$65*0</f>
        <v>0</v>
      </c>
      <c r="EDM66" s="762">
        <f t="shared" ref="EDM66" si="9934">EDM60*$C$65*0</f>
        <v>0</v>
      </c>
      <c r="EDO66" s="762">
        <f t="shared" ref="EDO66" si="9935">EDO60*$C$65*0</f>
        <v>0</v>
      </c>
      <c r="EDQ66" s="762">
        <f t="shared" ref="EDQ66" si="9936">EDQ60*$C$65*0</f>
        <v>0</v>
      </c>
      <c r="EDS66" s="762">
        <f t="shared" ref="EDS66" si="9937">EDS60*$C$65*0</f>
        <v>0</v>
      </c>
      <c r="EDU66" s="762">
        <f t="shared" ref="EDU66" si="9938">EDU60*$C$65*0</f>
        <v>0</v>
      </c>
      <c r="EDW66" s="762">
        <f t="shared" ref="EDW66" si="9939">EDW60*$C$65*0</f>
        <v>0</v>
      </c>
      <c r="EDY66" s="762">
        <f t="shared" ref="EDY66" si="9940">EDY60*$C$65*0</f>
        <v>0</v>
      </c>
      <c r="EEA66" s="762">
        <f t="shared" ref="EEA66" si="9941">EEA60*$C$65*0</f>
        <v>0</v>
      </c>
      <c r="EEC66" s="762">
        <f t="shared" ref="EEC66" si="9942">EEC60*$C$65*0</f>
        <v>0</v>
      </c>
      <c r="EEE66" s="762">
        <f t="shared" ref="EEE66" si="9943">EEE60*$C$65*0</f>
        <v>0</v>
      </c>
      <c r="EEG66" s="762">
        <f t="shared" ref="EEG66" si="9944">EEG60*$C$65*0</f>
        <v>0</v>
      </c>
      <c r="EEI66" s="762">
        <f t="shared" ref="EEI66" si="9945">EEI60*$C$65*0</f>
        <v>0</v>
      </c>
      <c r="EEK66" s="762">
        <f t="shared" ref="EEK66" si="9946">EEK60*$C$65*0</f>
        <v>0</v>
      </c>
      <c r="EEM66" s="762">
        <f t="shared" ref="EEM66" si="9947">EEM60*$C$65*0</f>
        <v>0</v>
      </c>
      <c r="EEO66" s="762">
        <f t="shared" ref="EEO66" si="9948">EEO60*$C$65*0</f>
        <v>0</v>
      </c>
      <c r="EEQ66" s="762">
        <f t="shared" ref="EEQ66" si="9949">EEQ60*$C$65*0</f>
        <v>0</v>
      </c>
      <c r="EES66" s="762">
        <f t="shared" ref="EES66" si="9950">EES60*$C$65*0</f>
        <v>0</v>
      </c>
      <c r="EEU66" s="762">
        <f t="shared" ref="EEU66" si="9951">EEU60*$C$65*0</f>
        <v>0</v>
      </c>
      <c r="EEW66" s="762">
        <f t="shared" ref="EEW66" si="9952">EEW60*$C$65*0</f>
        <v>0</v>
      </c>
      <c r="EEY66" s="762">
        <f t="shared" ref="EEY66" si="9953">EEY60*$C$65*0</f>
        <v>0</v>
      </c>
      <c r="EFA66" s="762">
        <f t="shared" ref="EFA66" si="9954">EFA60*$C$65*0</f>
        <v>0</v>
      </c>
      <c r="EFC66" s="762">
        <f t="shared" ref="EFC66" si="9955">EFC60*$C$65*0</f>
        <v>0</v>
      </c>
      <c r="EFE66" s="762">
        <f t="shared" ref="EFE66" si="9956">EFE60*$C$65*0</f>
        <v>0</v>
      </c>
      <c r="EFG66" s="762">
        <f t="shared" ref="EFG66" si="9957">EFG60*$C$65*0</f>
        <v>0</v>
      </c>
      <c r="EFI66" s="762">
        <f t="shared" ref="EFI66" si="9958">EFI60*$C$65*0</f>
        <v>0</v>
      </c>
      <c r="EFK66" s="762">
        <f t="shared" ref="EFK66" si="9959">EFK60*$C$65*0</f>
        <v>0</v>
      </c>
      <c r="EFM66" s="762">
        <f t="shared" ref="EFM66" si="9960">EFM60*$C$65*0</f>
        <v>0</v>
      </c>
      <c r="EFO66" s="762">
        <f t="shared" ref="EFO66" si="9961">EFO60*$C$65*0</f>
        <v>0</v>
      </c>
      <c r="EFQ66" s="762">
        <f t="shared" ref="EFQ66" si="9962">EFQ60*$C$65*0</f>
        <v>0</v>
      </c>
      <c r="EFS66" s="762">
        <f t="shared" ref="EFS66" si="9963">EFS60*$C$65*0</f>
        <v>0</v>
      </c>
      <c r="EFU66" s="762">
        <f t="shared" ref="EFU66" si="9964">EFU60*$C$65*0</f>
        <v>0</v>
      </c>
      <c r="EFW66" s="762">
        <f t="shared" ref="EFW66" si="9965">EFW60*$C$65*0</f>
        <v>0</v>
      </c>
      <c r="EFY66" s="762">
        <f t="shared" ref="EFY66" si="9966">EFY60*$C$65*0</f>
        <v>0</v>
      </c>
      <c r="EGA66" s="762">
        <f t="shared" ref="EGA66" si="9967">EGA60*$C$65*0</f>
        <v>0</v>
      </c>
      <c r="EGC66" s="762">
        <f t="shared" ref="EGC66" si="9968">EGC60*$C$65*0</f>
        <v>0</v>
      </c>
      <c r="EGE66" s="762">
        <f t="shared" ref="EGE66" si="9969">EGE60*$C$65*0</f>
        <v>0</v>
      </c>
      <c r="EGG66" s="762">
        <f t="shared" ref="EGG66" si="9970">EGG60*$C$65*0</f>
        <v>0</v>
      </c>
      <c r="EGI66" s="762">
        <f t="shared" ref="EGI66" si="9971">EGI60*$C$65*0</f>
        <v>0</v>
      </c>
      <c r="EGK66" s="762">
        <f t="shared" ref="EGK66" si="9972">EGK60*$C$65*0</f>
        <v>0</v>
      </c>
      <c r="EGM66" s="762">
        <f t="shared" ref="EGM66" si="9973">EGM60*$C$65*0</f>
        <v>0</v>
      </c>
      <c r="EGO66" s="762">
        <f t="shared" ref="EGO66" si="9974">EGO60*$C$65*0</f>
        <v>0</v>
      </c>
      <c r="EGQ66" s="762">
        <f t="shared" ref="EGQ66" si="9975">EGQ60*$C$65*0</f>
        <v>0</v>
      </c>
      <c r="EGS66" s="762">
        <f t="shared" ref="EGS66" si="9976">EGS60*$C$65*0</f>
        <v>0</v>
      </c>
      <c r="EGU66" s="762">
        <f t="shared" ref="EGU66" si="9977">EGU60*$C$65*0</f>
        <v>0</v>
      </c>
      <c r="EGW66" s="762">
        <f t="shared" ref="EGW66" si="9978">EGW60*$C$65*0</f>
        <v>0</v>
      </c>
      <c r="EGY66" s="762">
        <f t="shared" ref="EGY66" si="9979">EGY60*$C$65*0</f>
        <v>0</v>
      </c>
      <c r="EHA66" s="762">
        <f t="shared" ref="EHA66" si="9980">EHA60*$C$65*0</f>
        <v>0</v>
      </c>
      <c r="EHC66" s="762">
        <f t="shared" ref="EHC66" si="9981">EHC60*$C$65*0</f>
        <v>0</v>
      </c>
      <c r="EHE66" s="762">
        <f t="shared" ref="EHE66" si="9982">EHE60*$C$65*0</f>
        <v>0</v>
      </c>
      <c r="EHG66" s="762">
        <f t="shared" ref="EHG66" si="9983">EHG60*$C$65*0</f>
        <v>0</v>
      </c>
      <c r="EHI66" s="762">
        <f t="shared" ref="EHI66" si="9984">EHI60*$C$65*0</f>
        <v>0</v>
      </c>
      <c r="EHK66" s="762">
        <f t="shared" ref="EHK66" si="9985">EHK60*$C$65*0</f>
        <v>0</v>
      </c>
      <c r="EHM66" s="762">
        <f t="shared" ref="EHM66" si="9986">EHM60*$C$65*0</f>
        <v>0</v>
      </c>
      <c r="EHO66" s="762">
        <f t="shared" ref="EHO66" si="9987">EHO60*$C$65*0</f>
        <v>0</v>
      </c>
      <c r="EHQ66" s="762">
        <f t="shared" ref="EHQ66" si="9988">EHQ60*$C$65*0</f>
        <v>0</v>
      </c>
      <c r="EHS66" s="762">
        <f t="shared" ref="EHS66" si="9989">EHS60*$C$65*0</f>
        <v>0</v>
      </c>
      <c r="EHU66" s="762">
        <f t="shared" ref="EHU66" si="9990">EHU60*$C$65*0</f>
        <v>0</v>
      </c>
      <c r="EHW66" s="762">
        <f t="shared" ref="EHW66" si="9991">EHW60*$C$65*0</f>
        <v>0</v>
      </c>
      <c r="EHY66" s="762">
        <f t="shared" ref="EHY66" si="9992">EHY60*$C$65*0</f>
        <v>0</v>
      </c>
      <c r="EIA66" s="762">
        <f t="shared" ref="EIA66" si="9993">EIA60*$C$65*0</f>
        <v>0</v>
      </c>
      <c r="EIC66" s="762">
        <f t="shared" ref="EIC66" si="9994">EIC60*$C$65*0</f>
        <v>0</v>
      </c>
      <c r="EIE66" s="762">
        <f t="shared" ref="EIE66" si="9995">EIE60*$C$65*0</f>
        <v>0</v>
      </c>
      <c r="EIG66" s="762">
        <f t="shared" ref="EIG66" si="9996">EIG60*$C$65*0</f>
        <v>0</v>
      </c>
      <c r="EII66" s="762">
        <f t="shared" ref="EII66" si="9997">EII60*$C$65*0</f>
        <v>0</v>
      </c>
      <c r="EIK66" s="762">
        <f t="shared" ref="EIK66" si="9998">EIK60*$C$65*0</f>
        <v>0</v>
      </c>
      <c r="EIM66" s="762">
        <f t="shared" ref="EIM66" si="9999">EIM60*$C$65*0</f>
        <v>0</v>
      </c>
      <c r="EIO66" s="762">
        <f t="shared" ref="EIO66" si="10000">EIO60*$C$65*0</f>
        <v>0</v>
      </c>
      <c r="EIQ66" s="762">
        <f t="shared" ref="EIQ66" si="10001">EIQ60*$C$65*0</f>
        <v>0</v>
      </c>
      <c r="EIS66" s="762">
        <f t="shared" ref="EIS66" si="10002">EIS60*$C$65*0</f>
        <v>0</v>
      </c>
      <c r="EIU66" s="762">
        <f t="shared" ref="EIU66" si="10003">EIU60*$C$65*0</f>
        <v>0</v>
      </c>
      <c r="EIW66" s="762">
        <f t="shared" ref="EIW66" si="10004">EIW60*$C$65*0</f>
        <v>0</v>
      </c>
      <c r="EIY66" s="762">
        <f t="shared" ref="EIY66" si="10005">EIY60*$C$65*0</f>
        <v>0</v>
      </c>
      <c r="EJA66" s="762">
        <f t="shared" ref="EJA66" si="10006">EJA60*$C$65*0</f>
        <v>0</v>
      </c>
      <c r="EJC66" s="762">
        <f t="shared" ref="EJC66" si="10007">EJC60*$C$65*0</f>
        <v>0</v>
      </c>
      <c r="EJE66" s="762">
        <f t="shared" ref="EJE66" si="10008">EJE60*$C$65*0</f>
        <v>0</v>
      </c>
      <c r="EJG66" s="762">
        <f t="shared" ref="EJG66" si="10009">EJG60*$C$65*0</f>
        <v>0</v>
      </c>
      <c r="EJI66" s="762">
        <f t="shared" ref="EJI66" si="10010">EJI60*$C$65*0</f>
        <v>0</v>
      </c>
      <c r="EJK66" s="762">
        <f t="shared" ref="EJK66" si="10011">EJK60*$C$65*0</f>
        <v>0</v>
      </c>
      <c r="EJM66" s="762">
        <f t="shared" ref="EJM66" si="10012">EJM60*$C$65*0</f>
        <v>0</v>
      </c>
      <c r="EJO66" s="762">
        <f t="shared" ref="EJO66" si="10013">EJO60*$C$65*0</f>
        <v>0</v>
      </c>
      <c r="EJQ66" s="762">
        <f t="shared" ref="EJQ66" si="10014">EJQ60*$C$65*0</f>
        <v>0</v>
      </c>
      <c r="EJS66" s="762">
        <f t="shared" ref="EJS66" si="10015">EJS60*$C$65*0</f>
        <v>0</v>
      </c>
      <c r="EJU66" s="762">
        <f t="shared" ref="EJU66" si="10016">EJU60*$C$65*0</f>
        <v>0</v>
      </c>
      <c r="EJW66" s="762">
        <f t="shared" ref="EJW66" si="10017">EJW60*$C$65*0</f>
        <v>0</v>
      </c>
      <c r="EJY66" s="762">
        <f t="shared" ref="EJY66" si="10018">EJY60*$C$65*0</f>
        <v>0</v>
      </c>
      <c r="EKA66" s="762">
        <f t="shared" ref="EKA66" si="10019">EKA60*$C$65*0</f>
        <v>0</v>
      </c>
      <c r="EKC66" s="762">
        <f t="shared" ref="EKC66" si="10020">EKC60*$C$65*0</f>
        <v>0</v>
      </c>
      <c r="EKE66" s="762">
        <f t="shared" ref="EKE66" si="10021">EKE60*$C$65*0</f>
        <v>0</v>
      </c>
      <c r="EKG66" s="762">
        <f t="shared" ref="EKG66" si="10022">EKG60*$C$65*0</f>
        <v>0</v>
      </c>
      <c r="EKI66" s="762">
        <f t="shared" ref="EKI66" si="10023">EKI60*$C$65*0</f>
        <v>0</v>
      </c>
      <c r="EKK66" s="762">
        <f t="shared" ref="EKK66" si="10024">EKK60*$C$65*0</f>
        <v>0</v>
      </c>
      <c r="EKM66" s="762">
        <f t="shared" ref="EKM66" si="10025">EKM60*$C$65*0</f>
        <v>0</v>
      </c>
      <c r="EKO66" s="762">
        <f t="shared" ref="EKO66" si="10026">EKO60*$C$65*0</f>
        <v>0</v>
      </c>
      <c r="EKQ66" s="762">
        <f t="shared" ref="EKQ66" si="10027">EKQ60*$C$65*0</f>
        <v>0</v>
      </c>
      <c r="EKS66" s="762">
        <f t="shared" ref="EKS66" si="10028">EKS60*$C$65*0</f>
        <v>0</v>
      </c>
      <c r="EKU66" s="762">
        <f t="shared" ref="EKU66" si="10029">EKU60*$C$65*0</f>
        <v>0</v>
      </c>
      <c r="EKW66" s="762">
        <f t="shared" ref="EKW66" si="10030">EKW60*$C$65*0</f>
        <v>0</v>
      </c>
      <c r="EKY66" s="762">
        <f t="shared" ref="EKY66" si="10031">EKY60*$C$65*0</f>
        <v>0</v>
      </c>
      <c r="ELA66" s="762">
        <f t="shared" ref="ELA66" si="10032">ELA60*$C$65*0</f>
        <v>0</v>
      </c>
      <c r="ELC66" s="762">
        <f t="shared" ref="ELC66" si="10033">ELC60*$C$65*0</f>
        <v>0</v>
      </c>
      <c r="ELE66" s="762">
        <f t="shared" ref="ELE66" si="10034">ELE60*$C$65*0</f>
        <v>0</v>
      </c>
      <c r="ELG66" s="762">
        <f t="shared" ref="ELG66" si="10035">ELG60*$C$65*0</f>
        <v>0</v>
      </c>
      <c r="ELI66" s="762">
        <f t="shared" ref="ELI66" si="10036">ELI60*$C$65*0</f>
        <v>0</v>
      </c>
      <c r="ELK66" s="762">
        <f t="shared" ref="ELK66" si="10037">ELK60*$C$65*0</f>
        <v>0</v>
      </c>
      <c r="ELM66" s="762">
        <f t="shared" ref="ELM66" si="10038">ELM60*$C$65*0</f>
        <v>0</v>
      </c>
      <c r="ELO66" s="762">
        <f t="shared" ref="ELO66" si="10039">ELO60*$C$65*0</f>
        <v>0</v>
      </c>
      <c r="ELQ66" s="762">
        <f t="shared" ref="ELQ66" si="10040">ELQ60*$C$65*0</f>
        <v>0</v>
      </c>
      <c r="ELS66" s="762">
        <f t="shared" ref="ELS66" si="10041">ELS60*$C$65*0</f>
        <v>0</v>
      </c>
      <c r="ELU66" s="762">
        <f t="shared" ref="ELU66" si="10042">ELU60*$C$65*0</f>
        <v>0</v>
      </c>
      <c r="ELW66" s="762">
        <f t="shared" ref="ELW66" si="10043">ELW60*$C$65*0</f>
        <v>0</v>
      </c>
      <c r="ELY66" s="762">
        <f t="shared" ref="ELY66" si="10044">ELY60*$C$65*0</f>
        <v>0</v>
      </c>
      <c r="EMA66" s="762">
        <f t="shared" ref="EMA66" si="10045">EMA60*$C$65*0</f>
        <v>0</v>
      </c>
      <c r="EMC66" s="762">
        <f t="shared" ref="EMC66" si="10046">EMC60*$C$65*0</f>
        <v>0</v>
      </c>
      <c r="EME66" s="762">
        <f t="shared" ref="EME66" si="10047">EME60*$C$65*0</f>
        <v>0</v>
      </c>
      <c r="EMG66" s="762">
        <f t="shared" ref="EMG66" si="10048">EMG60*$C$65*0</f>
        <v>0</v>
      </c>
      <c r="EMI66" s="762">
        <f t="shared" ref="EMI66" si="10049">EMI60*$C$65*0</f>
        <v>0</v>
      </c>
      <c r="EMK66" s="762">
        <f t="shared" ref="EMK66" si="10050">EMK60*$C$65*0</f>
        <v>0</v>
      </c>
      <c r="EMM66" s="762">
        <f t="shared" ref="EMM66" si="10051">EMM60*$C$65*0</f>
        <v>0</v>
      </c>
      <c r="EMO66" s="762">
        <f t="shared" ref="EMO66" si="10052">EMO60*$C$65*0</f>
        <v>0</v>
      </c>
      <c r="EMQ66" s="762">
        <f t="shared" ref="EMQ66" si="10053">EMQ60*$C$65*0</f>
        <v>0</v>
      </c>
      <c r="EMS66" s="762">
        <f t="shared" ref="EMS66" si="10054">EMS60*$C$65*0</f>
        <v>0</v>
      </c>
      <c r="EMU66" s="762">
        <f t="shared" ref="EMU66" si="10055">EMU60*$C$65*0</f>
        <v>0</v>
      </c>
      <c r="EMW66" s="762">
        <f t="shared" ref="EMW66" si="10056">EMW60*$C$65*0</f>
        <v>0</v>
      </c>
      <c r="EMY66" s="762">
        <f t="shared" ref="EMY66" si="10057">EMY60*$C$65*0</f>
        <v>0</v>
      </c>
      <c r="ENA66" s="762">
        <f t="shared" ref="ENA66" si="10058">ENA60*$C$65*0</f>
        <v>0</v>
      </c>
      <c r="ENC66" s="762">
        <f t="shared" ref="ENC66" si="10059">ENC60*$C$65*0</f>
        <v>0</v>
      </c>
      <c r="ENE66" s="762">
        <f t="shared" ref="ENE66" si="10060">ENE60*$C$65*0</f>
        <v>0</v>
      </c>
      <c r="ENG66" s="762">
        <f t="shared" ref="ENG66" si="10061">ENG60*$C$65*0</f>
        <v>0</v>
      </c>
      <c r="ENI66" s="762">
        <f t="shared" ref="ENI66" si="10062">ENI60*$C$65*0</f>
        <v>0</v>
      </c>
      <c r="ENK66" s="762">
        <f t="shared" ref="ENK66" si="10063">ENK60*$C$65*0</f>
        <v>0</v>
      </c>
      <c r="ENM66" s="762">
        <f t="shared" ref="ENM66" si="10064">ENM60*$C$65*0</f>
        <v>0</v>
      </c>
      <c r="ENO66" s="762">
        <f t="shared" ref="ENO66" si="10065">ENO60*$C$65*0</f>
        <v>0</v>
      </c>
      <c r="ENQ66" s="762">
        <f t="shared" ref="ENQ66" si="10066">ENQ60*$C$65*0</f>
        <v>0</v>
      </c>
      <c r="ENS66" s="762">
        <f t="shared" ref="ENS66" si="10067">ENS60*$C$65*0</f>
        <v>0</v>
      </c>
      <c r="ENU66" s="762">
        <f t="shared" ref="ENU66" si="10068">ENU60*$C$65*0</f>
        <v>0</v>
      </c>
      <c r="ENW66" s="762">
        <f t="shared" ref="ENW66" si="10069">ENW60*$C$65*0</f>
        <v>0</v>
      </c>
      <c r="ENY66" s="762">
        <f t="shared" ref="ENY66" si="10070">ENY60*$C$65*0</f>
        <v>0</v>
      </c>
      <c r="EOA66" s="762">
        <f t="shared" ref="EOA66" si="10071">EOA60*$C$65*0</f>
        <v>0</v>
      </c>
      <c r="EOC66" s="762">
        <f t="shared" ref="EOC66" si="10072">EOC60*$C$65*0</f>
        <v>0</v>
      </c>
      <c r="EOE66" s="762">
        <f t="shared" ref="EOE66" si="10073">EOE60*$C$65*0</f>
        <v>0</v>
      </c>
      <c r="EOG66" s="762">
        <f t="shared" ref="EOG66" si="10074">EOG60*$C$65*0</f>
        <v>0</v>
      </c>
      <c r="EOI66" s="762">
        <f t="shared" ref="EOI66" si="10075">EOI60*$C$65*0</f>
        <v>0</v>
      </c>
      <c r="EOK66" s="762">
        <f t="shared" ref="EOK66" si="10076">EOK60*$C$65*0</f>
        <v>0</v>
      </c>
      <c r="EOM66" s="762">
        <f t="shared" ref="EOM66" si="10077">EOM60*$C$65*0</f>
        <v>0</v>
      </c>
      <c r="EOO66" s="762">
        <f t="shared" ref="EOO66" si="10078">EOO60*$C$65*0</f>
        <v>0</v>
      </c>
      <c r="EOQ66" s="762">
        <f t="shared" ref="EOQ66" si="10079">EOQ60*$C$65*0</f>
        <v>0</v>
      </c>
      <c r="EOS66" s="762">
        <f t="shared" ref="EOS66" si="10080">EOS60*$C$65*0</f>
        <v>0</v>
      </c>
      <c r="EOU66" s="762">
        <f t="shared" ref="EOU66" si="10081">EOU60*$C$65*0</f>
        <v>0</v>
      </c>
      <c r="EOW66" s="762">
        <f t="shared" ref="EOW66" si="10082">EOW60*$C$65*0</f>
        <v>0</v>
      </c>
      <c r="EOY66" s="762">
        <f t="shared" ref="EOY66" si="10083">EOY60*$C$65*0</f>
        <v>0</v>
      </c>
      <c r="EPA66" s="762">
        <f t="shared" ref="EPA66" si="10084">EPA60*$C$65*0</f>
        <v>0</v>
      </c>
      <c r="EPC66" s="762">
        <f t="shared" ref="EPC66" si="10085">EPC60*$C$65*0</f>
        <v>0</v>
      </c>
      <c r="EPE66" s="762">
        <f t="shared" ref="EPE66" si="10086">EPE60*$C$65*0</f>
        <v>0</v>
      </c>
      <c r="EPG66" s="762">
        <f t="shared" ref="EPG66" si="10087">EPG60*$C$65*0</f>
        <v>0</v>
      </c>
      <c r="EPI66" s="762">
        <f t="shared" ref="EPI66" si="10088">EPI60*$C$65*0</f>
        <v>0</v>
      </c>
      <c r="EPK66" s="762">
        <f t="shared" ref="EPK66" si="10089">EPK60*$C$65*0</f>
        <v>0</v>
      </c>
      <c r="EPM66" s="762">
        <f t="shared" ref="EPM66" si="10090">EPM60*$C$65*0</f>
        <v>0</v>
      </c>
      <c r="EPO66" s="762">
        <f t="shared" ref="EPO66" si="10091">EPO60*$C$65*0</f>
        <v>0</v>
      </c>
      <c r="EPQ66" s="762">
        <f t="shared" ref="EPQ66" si="10092">EPQ60*$C$65*0</f>
        <v>0</v>
      </c>
      <c r="EPS66" s="762">
        <f t="shared" ref="EPS66" si="10093">EPS60*$C$65*0</f>
        <v>0</v>
      </c>
      <c r="EPU66" s="762">
        <f t="shared" ref="EPU66" si="10094">EPU60*$C$65*0</f>
        <v>0</v>
      </c>
      <c r="EPW66" s="762">
        <f t="shared" ref="EPW66" si="10095">EPW60*$C$65*0</f>
        <v>0</v>
      </c>
      <c r="EPY66" s="762">
        <f t="shared" ref="EPY66" si="10096">EPY60*$C$65*0</f>
        <v>0</v>
      </c>
      <c r="EQA66" s="762">
        <f t="shared" ref="EQA66" si="10097">EQA60*$C$65*0</f>
        <v>0</v>
      </c>
      <c r="EQC66" s="762">
        <f t="shared" ref="EQC66" si="10098">EQC60*$C$65*0</f>
        <v>0</v>
      </c>
      <c r="EQE66" s="762">
        <f t="shared" ref="EQE66" si="10099">EQE60*$C$65*0</f>
        <v>0</v>
      </c>
      <c r="EQG66" s="762">
        <f t="shared" ref="EQG66" si="10100">EQG60*$C$65*0</f>
        <v>0</v>
      </c>
      <c r="EQI66" s="762">
        <f t="shared" ref="EQI66" si="10101">EQI60*$C$65*0</f>
        <v>0</v>
      </c>
      <c r="EQK66" s="762">
        <f t="shared" ref="EQK66" si="10102">EQK60*$C$65*0</f>
        <v>0</v>
      </c>
      <c r="EQM66" s="762">
        <f t="shared" ref="EQM66" si="10103">EQM60*$C$65*0</f>
        <v>0</v>
      </c>
      <c r="EQO66" s="762">
        <f t="shared" ref="EQO66" si="10104">EQO60*$C$65*0</f>
        <v>0</v>
      </c>
      <c r="EQQ66" s="762">
        <f t="shared" ref="EQQ66" si="10105">EQQ60*$C$65*0</f>
        <v>0</v>
      </c>
      <c r="EQS66" s="762">
        <f t="shared" ref="EQS66" si="10106">EQS60*$C$65*0</f>
        <v>0</v>
      </c>
      <c r="EQU66" s="762">
        <f t="shared" ref="EQU66" si="10107">EQU60*$C$65*0</f>
        <v>0</v>
      </c>
      <c r="EQW66" s="762">
        <f t="shared" ref="EQW66" si="10108">EQW60*$C$65*0</f>
        <v>0</v>
      </c>
      <c r="EQY66" s="762">
        <f t="shared" ref="EQY66" si="10109">EQY60*$C$65*0</f>
        <v>0</v>
      </c>
      <c r="ERA66" s="762">
        <f t="shared" ref="ERA66" si="10110">ERA60*$C$65*0</f>
        <v>0</v>
      </c>
      <c r="ERC66" s="762">
        <f t="shared" ref="ERC66" si="10111">ERC60*$C$65*0</f>
        <v>0</v>
      </c>
      <c r="ERE66" s="762">
        <f t="shared" ref="ERE66" si="10112">ERE60*$C$65*0</f>
        <v>0</v>
      </c>
      <c r="ERG66" s="762">
        <f t="shared" ref="ERG66" si="10113">ERG60*$C$65*0</f>
        <v>0</v>
      </c>
      <c r="ERI66" s="762">
        <f t="shared" ref="ERI66" si="10114">ERI60*$C$65*0</f>
        <v>0</v>
      </c>
      <c r="ERK66" s="762">
        <f t="shared" ref="ERK66" si="10115">ERK60*$C$65*0</f>
        <v>0</v>
      </c>
      <c r="ERM66" s="762">
        <f t="shared" ref="ERM66" si="10116">ERM60*$C$65*0</f>
        <v>0</v>
      </c>
      <c r="ERO66" s="762">
        <f t="shared" ref="ERO66" si="10117">ERO60*$C$65*0</f>
        <v>0</v>
      </c>
      <c r="ERQ66" s="762">
        <f t="shared" ref="ERQ66" si="10118">ERQ60*$C$65*0</f>
        <v>0</v>
      </c>
      <c r="ERS66" s="762">
        <f t="shared" ref="ERS66" si="10119">ERS60*$C$65*0</f>
        <v>0</v>
      </c>
      <c r="ERU66" s="762">
        <f t="shared" ref="ERU66" si="10120">ERU60*$C$65*0</f>
        <v>0</v>
      </c>
      <c r="ERW66" s="762">
        <f t="shared" ref="ERW66" si="10121">ERW60*$C$65*0</f>
        <v>0</v>
      </c>
      <c r="ERY66" s="762">
        <f t="shared" ref="ERY66" si="10122">ERY60*$C$65*0</f>
        <v>0</v>
      </c>
      <c r="ESA66" s="762">
        <f t="shared" ref="ESA66" si="10123">ESA60*$C$65*0</f>
        <v>0</v>
      </c>
      <c r="ESC66" s="762">
        <f t="shared" ref="ESC66" si="10124">ESC60*$C$65*0</f>
        <v>0</v>
      </c>
      <c r="ESE66" s="762">
        <f t="shared" ref="ESE66" si="10125">ESE60*$C$65*0</f>
        <v>0</v>
      </c>
      <c r="ESG66" s="762">
        <f t="shared" ref="ESG66" si="10126">ESG60*$C$65*0</f>
        <v>0</v>
      </c>
      <c r="ESI66" s="762">
        <f t="shared" ref="ESI66" si="10127">ESI60*$C$65*0</f>
        <v>0</v>
      </c>
      <c r="ESK66" s="762">
        <f t="shared" ref="ESK66" si="10128">ESK60*$C$65*0</f>
        <v>0</v>
      </c>
      <c r="ESM66" s="762">
        <f t="shared" ref="ESM66" si="10129">ESM60*$C$65*0</f>
        <v>0</v>
      </c>
      <c r="ESO66" s="762">
        <f t="shared" ref="ESO66" si="10130">ESO60*$C$65*0</f>
        <v>0</v>
      </c>
      <c r="ESQ66" s="762">
        <f t="shared" ref="ESQ66" si="10131">ESQ60*$C$65*0</f>
        <v>0</v>
      </c>
      <c r="ESS66" s="762">
        <f t="shared" ref="ESS66" si="10132">ESS60*$C$65*0</f>
        <v>0</v>
      </c>
      <c r="ESU66" s="762">
        <f t="shared" ref="ESU66" si="10133">ESU60*$C$65*0</f>
        <v>0</v>
      </c>
      <c r="ESW66" s="762">
        <f t="shared" ref="ESW66" si="10134">ESW60*$C$65*0</f>
        <v>0</v>
      </c>
      <c r="ESY66" s="762">
        <f t="shared" ref="ESY66" si="10135">ESY60*$C$65*0</f>
        <v>0</v>
      </c>
      <c r="ETA66" s="762">
        <f t="shared" ref="ETA66" si="10136">ETA60*$C$65*0</f>
        <v>0</v>
      </c>
      <c r="ETC66" s="762">
        <f t="shared" ref="ETC66" si="10137">ETC60*$C$65*0</f>
        <v>0</v>
      </c>
      <c r="ETE66" s="762">
        <f t="shared" ref="ETE66" si="10138">ETE60*$C$65*0</f>
        <v>0</v>
      </c>
      <c r="ETG66" s="762">
        <f t="shared" ref="ETG66" si="10139">ETG60*$C$65*0</f>
        <v>0</v>
      </c>
      <c r="ETI66" s="762">
        <f t="shared" ref="ETI66" si="10140">ETI60*$C$65*0</f>
        <v>0</v>
      </c>
      <c r="ETK66" s="762">
        <f t="shared" ref="ETK66" si="10141">ETK60*$C$65*0</f>
        <v>0</v>
      </c>
      <c r="ETM66" s="762">
        <f t="shared" ref="ETM66" si="10142">ETM60*$C$65*0</f>
        <v>0</v>
      </c>
      <c r="ETO66" s="762">
        <f t="shared" ref="ETO66" si="10143">ETO60*$C$65*0</f>
        <v>0</v>
      </c>
      <c r="ETQ66" s="762">
        <f t="shared" ref="ETQ66" si="10144">ETQ60*$C$65*0</f>
        <v>0</v>
      </c>
      <c r="ETS66" s="762">
        <f t="shared" ref="ETS66" si="10145">ETS60*$C$65*0</f>
        <v>0</v>
      </c>
      <c r="ETU66" s="762">
        <f t="shared" ref="ETU66" si="10146">ETU60*$C$65*0</f>
        <v>0</v>
      </c>
      <c r="ETW66" s="762">
        <f t="shared" ref="ETW66" si="10147">ETW60*$C$65*0</f>
        <v>0</v>
      </c>
      <c r="ETY66" s="762">
        <f t="shared" ref="ETY66" si="10148">ETY60*$C$65*0</f>
        <v>0</v>
      </c>
      <c r="EUA66" s="762">
        <f t="shared" ref="EUA66" si="10149">EUA60*$C$65*0</f>
        <v>0</v>
      </c>
      <c r="EUC66" s="762">
        <f t="shared" ref="EUC66" si="10150">EUC60*$C$65*0</f>
        <v>0</v>
      </c>
      <c r="EUE66" s="762">
        <f t="shared" ref="EUE66" si="10151">EUE60*$C$65*0</f>
        <v>0</v>
      </c>
      <c r="EUG66" s="762">
        <f t="shared" ref="EUG66" si="10152">EUG60*$C$65*0</f>
        <v>0</v>
      </c>
      <c r="EUI66" s="762">
        <f t="shared" ref="EUI66" si="10153">EUI60*$C$65*0</f>
        <v>0</v>
      </c>
      <c r="EUK66" s="762">
        <f t="shared" ref="EUK66" si="10154">EUK60*$C$65*0</f>
        <v>0</v>
      </c>
      <c r="EUM66" s="762">
        <f t="shared" ref="EUM66" si="10155">EUM60*$C$65*0</f>
        <v>0</v>
      </c>
      <c r="EUO66" s="762">
        <f t="shared" ref="EUO66" si="10156">EUO60*$C$65*0</f>
        <v>0</v>
      </c>
      <c r="EUQ66" s="762">
        <f t="shared" ref="EUQ66" si="10157">EUQ60*$C$65*0</f>
        <v>0</v>
      </c>
      <c r="EUS66" s="762">
        <f t="shared" ref="EUS66" si="10158">EUS60*$C$65*0</f>
        <v>0</v>
      </c>
      <c r="EUU66" s="762">
        <f t="shared" ref="EUU66" si="10159">EUU60*$C$65*0</f>
        <v>0</v>
      </c>
      <c r="EUW66" s="762">
        <f t="shared" ref="EUW66" si="10160">EUW60*$C$65*0</f>
        <v>0</v>
      </c>
      <c r="EUY66" s="762">
        <f t="shared" ref="EUY66" si="10161">EUY60*$C$65*0</f>
        <v>0</v>
      </c>
      <c r="EVA66" s="762">
        <f t="shared" ref="EVA66" si="10162">EVA60*$C$65*0</f>
        <v>0</v>
      </c>
      <c r="EVC66" s="762">
        <f t="shared" ref="EVC66" si="10163">EVC60*$C$65*0</f>
        <v>0</v>
      </c>
      <c r="EVE66" s="762">
        <f t="shared" ref="EVE66" si="10164">EVE60*$C$65*0</f>
        <v>0</v>
      </c>
      <c r="EVG66" s="762">
        <f t="shared" ref="EVG66" si="10165">EVG60*$C$65*0</f>
        <v>0</v>
      </c>
      <c r="EVI66" s="762">
        <f t="shared" ref="EVI66" si="10166">EVI60*$C$65*0</f>
        <v>0</v>
      </c>
      <c r="EVK66" s="762">
        <f t="shared" ref="EVK66" si="10167">EVK60*$C$65*0</f>
        <v>0</v>
      </c>
      <c r="EVM66" s="762">
        <f t="shared" ref="EVM66" si="10168">EVM60*$C$65*0</f>
        <v>0</v>
      </c>
      <c r="EVO66" s="762">
        <f t="shared" ref="EVO66" si="10169">EVO60*$C$65*0</f>
        <v>0</v>
      </c>
      <c r="EVQ66" s="762">
        <f t="shared" ref="EVQ66" si="10170">EVQ60*$C$65*0</f>
        <v>0</v>
      </c>
      <c r="EVS66" s="762">
        <f t="shared" ref="EVS66" si="10171">EVS60*$C$65*0</f>
        <v>0</v>
      </c>
      <c r="EVU66" s="762">
        <f t="shared" ref="EVU66" si="10172">EVU60*$C$65*0</f>
        <v>0</v>
      </c>
      <c r="EVW66" s="762">
        <f t="shared" ref="EVW66" si="10173">EVW60*$C$65*0</f>
        <v>0</v>
      </c>
      <c r="EVY66" s="762">
        <f t="shared" ref="EVY66" si="10174">EVY60*$C$65*0</f>
        <v>0</v>
      </c>
      <c r="EWA66" s="762">
        <f t="shared" ref="EWA66" si="10175">EWA60*$C$65*0</f>
        <v>0</v>
      </c>
      <c r="EWC66" s="762">
        <f t="shared" ref="EWC66" si="10176">EWC60*$C$65*0</f>
        <v>0</v>
      </c>
      <c r="EWE66" s="762">
        <f t="shared" ref="EWE66" si="10177">EWE60*$C$65*0</f>
        <v>0</v>
      </c>
      <c r="EWG66" s="762">
        <f t="shared" ref="EWG66" si="10178">EWG60*$C$65*0</f>
        <v>0</v>
      </c>
      <c r="EWI66" s="762">
        <f t="shared" ref="EWI66" si="10179">EWI60*$C$65*0</f>
        <v>0</v>
      </c>
      <c r="EWK66" s="762">
        <f t="shared" ref="EWK66" si="10180">EWK60*$C$65*0</f>
        <v>0</v>
      </c>
      <c r="EWM66" s="762">
        <f t="shared" ref="EWM66" si="10181">EWM60*$C$65*0</f>
        <v>0</v>
      </c>
      <c r="EWO66" s="762">
        <f t="shared" ref="EWO66" si="10182">EWO60*$C$65*0</f>
        <v>0</v>
      </c>
      <c r="EWQ66" s="762">
        <f t="shared" ref="EWQ66" si="10183">EWQ60*$C$65*0</f>
        <v>0</v>
      </c>
      <c r="EWS66" s="762">
        <f t="shared" ref="EWS66" si="10184">EWS60*$C$65*0</f>
        <v>0</v>
      </c>
      <c r="EWU66" s="762">
        <f t="shared" ref="EWU66" si="10185">EWU60*$C$65*0</f>
        <v>0</v>
      </c>
      <c r="EWW66" s="762">
        <f t="shared" ref="EWW66" si="10186">EWW60*$C$65*0</f>
        <v>0</v>
      </c>
      <c r="EWY66" s="762">
        <f t="shared" ref="EWY66" si="10187">EWY60*$C$65*0</f>
        <v>0</v>
      </c>
      <c r="EXA66" s="762">
        <f t="shared" ref="EXA66" si="10188">EXA60*$C$65*0</f>
        <v>0</v>
      </c>
      <c r="EXC66" s="762">
        <f t="shared" ref="EXC66" si="10189">EXC60*$C$65*0</f>
        <v>0</v>
      </c>
      <c r="EXE66" s="762">
        <f t="shared" ref="EXE66" si="10190">EXE60*$C$65*0</f>
        <v>0</v>
      </c>
      <c r="EXG66" s="762">
        <f t="shared" ref="EXG66" si="10191">EXG60*$C$65*0</f>
        <v>0</v>
      </c>
      <c r="EXI66" s="762">
        <f t="shared" ref="EXI66" si="10192">EXI60*$C$65*0</f>
        <v>0</v>
      </c>
      <c r="EXK66" s="762">
        <f t="shared" ref="EXK66" si="10193">EXK60*$C$65*0</f>
        <v>0</v>
      </c>
      <c r="EXM66" s="762">
        <f t="shared" ref="EXM66" si="10194">EXM60*$C$65*0</f>
        <v>0</v>
      </c>
      <c r="EXO66" s="762">
        <f t="shared" ref="EXO66" si="10195">EXO60*$C$65*0</f>
        <v>0</v>
      </c>
      <c r="EXQ66" s="762">
        <f t="shared" ref="EXQ66" si="10196">EXQ60*$C$65*0</f>
        <v>0</v>
      </c>
      <c r="EXS66" s="762">
        <f t="shared" ref="EXS66" si="10197">EXS60*$C$65*0</f>
        <v>0</v>
      </c>
      <c r="EXU66" s="762">
        <f t="shared" ref="EXU66" si="10198">EXU60*$C$65*0</f>
        <v>0</v>
      </c>
      <c r="EXW66" s="762">
        <f t="shared" ref="EXW66" si="10199">EXW60*$C$65*0</f>
        <v>0</v>
      </c>
      <c r="EXY66" s="762">
        <f t="shared" ref="EXY66" si="10200">EXY60*$C$65*0</f>
        <v>0</v>
      </c>
      <c r="EYA66" s="762">
        <f t="shared" ref="EYA66" si="10201">EYA60*$C$65*0</f>
        <v>0</v>
      </c>
      <c r="EYC66" s="762">
        <f t="shared" ref="EYC66" si="10202">EYC60*$C$65*0</f>
        <v>0</v>
      </c>
      <c r="EYE66" s="762">
        <f t="shared" ref="EYE66" si="10203">EYE60*$C$65*0</f>
        <v>0</v>
      </c>
      <c r="EYG66" s="762">
        <f t="shared" ref="EYG66" si="10204">EYG60*$C$65*0</f>
        <v>0</v>
      </c>
      <c r="EYI66" s="762">
        <f t="shared" ref="EYI66" si="10205">EYI60*$C$65*0</f>
        <v>0</v>
      </c>
      <c r="EYK66" s="762">
        <f t="shared" ref="EYK66" si="10206">EYK60*$C$65*0</f>
        <v>0</v>
      </c>
      <c r="EYM66" s="762">
        <f t="shared" ref="EYM66" si="10207">EYM60*$C$65*0</f>
        <v>0</v>
      </c>
      <c r="EYO66" s="762">
        <f t="shared" ref="EYO66" si="10208">EYO60*$C$65*0</f>
        <v>0</v>
      </c>
      <c r="EYQ66" s="762">
        <f t="shared" ref="EYQ66" si="10209">EYQ60*$C$65*0</f>
        <v>0</v>
      </c>
      <c r="EYS66" s="762">
        <f t="shared" ref="EYS66" si="10210">EYS60*$C$65*0</f>
        <v>0</v>
      </c>
      <c r="EYU66" s="762">
        <f t="shared" ref="EYU66" si="10211">EYU60*$C$65*0</f>
        <v>0</v>
      </c>
      <c r="EYW66" s="762">
        <f t="shared" ref="EYW66" si="10212">EYW60*$C$65*0</f>
        <v>0</v>
      </c>
      <c r="EYY66" s="762">
        <f t="shared" ref="EYY66" si="10213">EYY60*$C$65*0</f>
        <v>0</v>
      </c>
      <c r="EZA66" s="762">
        <f t="shared" ref="EZA66" si="10214">EZA60*$C$65*0</f>
        <v>0</v>
      </c>
      <c r="EZC66" s="762">
        <f t="shared" ref="EZC66" si="10215">EZC60*$C$65*0</f>
        <v>0</v>
      </c>
      <c r="EZE66" s="762">
        <f t="shared" ref="EZE66" si="10216">EZE60*$C$65*0</f>
        <v>0</v>
      </c>
      <c r="EZG66" s="762">
        <f t="shared" ref="EZG66" si="10217">EZG60*$C$65*0</f>
        <v>0</v>
      </c>
      <c r="EZI66" s="762">
        <f t="shared" ref="EZI66" si="10218">EZI60*$C$65*0</f>
        <v>0</v>
      </c>
      <c r="EZK66" s="762">
        <f t="shared" ref="EZK66" si="10219">EZK60*$C$65*0</f>
        <v>0</v>
      </c>
      <c r="EZM66" s="762">
        <f t="shared" ref="EZM66" si="10220">EZM60*$C$65*0</f>
        <v>0</v>
      </c>
      <c r="EZO66" s="762">
        <f t="shared" ref="EZO66" si="10221">EZO60*$C$65*0</f>
        <v>0</v>
      </c>
      <c r="EZQ66" s="762">
        <f t="shared" ref="EZQ66" si="10222">EZQ60*$C$65*0</f>
        <v>0</v>
      </c>
      <c r="EZS66" s="762">
        <f t="shared" ref="EZS66" si="10223">EZS60*$C$65*0</f>
        <v>0</v>
      </c>
      <c r="EZU66" s="762">
        <f t="shared" ref="EZU66" si="10224">EZU60*$C$65*0</f>
        <v>0</v>
      </c>
      <c r="EZW66" s="762">
        <f t="shared" ref="EZW66" si="10225">EZW60*$C$65*0</f>
        <v>0</v>
      </c>
      <c r="EZY66" s="762">
        <f t="shared" ref="EZY66" si="10226">EZY60*$C$65*0</f>
        <v>0</v>
      </c>
      <c r="FAA66" s="762">
        <f t="shared" ref="FAA66" si="10227">FAA60*$C$65*0</f>
        <v>0</v>
      </c>
      <c r="FAC66" s="762">
        <f t="shared" ref="FAC66" si="10228">FAC60*$C$65*0</f>
        <v>0</v>
      </c>
      <c r="FAE66" s="762">
        <f t="shared" ref="FAE66" si="10229">FAE60*$C$65*0</f>
        <v>0</v>
      </c>
      <c r="FAG66" s="762">
        <f t="shared" ref="FAG66" si="10230">FAG60*$C$65*0</f>
        <v>0</v>
      </c>
      <c r="FAI66" s="762">
        <f t="shared" ref="FAI66" si="10231">FAI60*$C$65*0</f>
        <v>0</v>
      </c>
      <c r="FAK66" s="762">
        <f t="shared" ref="FAK66" si="10232">FAK60*$C$65*0</f>
        <v>0</v>
      </c>
      <c r="FAM66" s="762">
        <f t="shared" ref="FAM66" si="10233">FAM60*$C$65*0</f>
        <v>0</v>
      </c>
      <c r="FAO66" s="762">
        <f t="shared" ref="FAO66" si="10234">FAO60*$C$65*0</f>
        <v>0</v>
      </c>
      <c r="FAQ66" s="762">
        <f t="shared" ref="FAQ66" si="10235">FAQ60*$C$65*0</f>
        <v>0</v>
      </c>
      <c r="FAS66" s="762">
        <f t="shared" ref="FAS66" si="10236">FAS60*$C$65*0</f>
        <v>0</v>
      </c>
      <c r="FAU66" s="762">
        <f t="shared" ref="FAU66" si="10237">FAU60*$C$65*0</f>
        <v>0</v>
      </c>
      <c r="FAW66" s="762">
        <f t="shared" ref="FAW66" si="10238">FAW60*$C$65*0</f>
        <v>0</v>
      </c>
      <c r="FAY66" s="762">
        <f t="shared" ref="FAY66" si="10239">FAY60*$C$65*0</f>
        <v>0</v>
      </c>
      <c r="FBA66" s="762">
        <f t="shared" ref="FBA66" si="10240">FBA60*$C$65*0</f>
        <v>0</v>
      </c>
      <c r="FBC66" s="762">
        <f t="shared" ref="FBC66" si="10241">FBC60*$C$65*0</f>
        <v>0</v>
      </c>
      <c r="FBE66" s="762">
        <f t="shared" ref="FBE66" si="10242">FBE60*$C$65*0</f>
        <v>0</v>
      </c>
      <c r="FBG66" s="762">
        <f t="shared" ref="FBG66" si="10243">FBG60*$C$65*0</f>
        <v>0</v>
      </c>
      <c r="FBI66" s="762">
        <f t="shared" ref="FBI66" si="10244">FBI60*$C$65*0</f>
        <v>0</v>
      </c>
      <c r="FBK66" s="762">
        <f t="shared" ref="FBK66" si="10245">FBK60*$C$65*0</f>
        <v>0</v>
      </c>
      <c r="FBM66" s="762">
        <f t="shared" ref="FBM66" si="10246">FBM60*$C$65*0</f>
        <v>0</v>
      </c>
      <c r="FBO66" s="762">
        <f t="shared" ref="FBO66" si="10247">FBO60*$C$65*0</f>
        <v>0</v>
      </c>
      <c r="FBQ66" s="762">
        <f t="shared" ref="FBQ66" si="10248">FBQ60*$C$65*0</f>
        <v>0</v>
      </c>
      <c r="FBS66" s="762">
        <f t="shared" ref="FBS66" si="10249">FBS60*$C$65*0</f>
        <v>0</v>
      </c>
      <c r="FBU66" s="762">
        <f t="shared" ref="FBU66" si="10250">FBU60*$C$65*0</f>
        <v>0</v>
      </c>
      <c r="FBW66" s="762">
        <f t="shared" ref="FBW66" si="10251">FBW60*$C$65*0</f>
        <v>0</v>
      </c>
      <c r="FBY66" s="762">
        <f t="shared" ref="FBY66" si="10252">FBY60*$C$65*0</f>
        <v>0</v>
      </c>
      <c r="FCA66" s="762">
        <f t="shared" ref="FCA66" si="10253">FCA60*$C$65*0</f>
        <v>0</v>
      </c>
      <c r="FCC66" s="762">
        <f t="shared" ref="FCC66" si="10254">FCC60*$C$65*0</f>
        <v>0</v>
      </c>
      <c r="FCE66" s="762">
        <f t="shared" ref="FCE66" si="10255">FCE60*$C$65*0</f>
        <v>0</v>
      </c>
      <c r="FCG66" s="762">
        <f t="shared" ref="FCG66" si="10256">FCG60*$C$65*0</f>
        <v>0</v>
      </c>
      <c r="FCI66" s="762">
        <f t="shared" ref="FCI66" si="10257">FCI60*$C$65*0</f>
        <v>0</v>
      </c>
      <c r="FCK66" s="762">
        <f t="shared" ref="FCK66" si="10258">FCK60*$C$65*0</f>
        <v>0</v>
      </c>
      <c r="FCM66" s="762">
        <f t="shared" ref="FCM66" si="10259">FCM60*$C$65*0</f>
        <v>0</v>
      </c>
      <c r="FCO66" s="762">
        <f t="shared" ref="FCO66" si="10260">FCO60*$C$65*0</f>
        <v>0</v>
      </c>
      <c r="FCQ66" s="762">
        <f t="shared" ref="FCQ66" si="10261">FCQ60*$C$65*0</f>
        <v>0</v>
      </c>
      <c r="FCS66" s="762">
        <f t="shared" ref="FCS66" si="10262">FCS60*$C$65*0</f>
        <v>0</v>
      </c>
      <c r="FCU66" s="762">
        <f t="shared" ref="FCU66" si="10263">FCU60*$C$65*0</f>
        <v>0</v>
      </c>
      <c r="FCW66" s="762">
        <f t="shared" ref="FCW66" si="10264">FCW60*$C$65*0</f>
        <v>0</v>
      </c>
      <c r="FCY66" s="762">
        <f t="shared" ref="FCY66" si="10265">FCY60*$C$65*0</f>
        <v>0</v>
      </c>
      <c r="FDA66" s="762">
        <f t="shared" ref="FDA66" si="10266">FDA60*$C$65*0</f>
        <v>0</v>
      </c>
      <c r="FDC66" s="762">
        <f t="shared" ref="FDC66" si="10267">FDC60*$C$65*0</f>
        <v>0</v>
      </c>
      <c r="FDE66" s="762">
        <f t="shared" ref="FDE66" si="10268">FDE60*$C$65*0</f>
        <v>0</v>
      </c>
      <c r="FDG66" s="762">
        <f t="shared" ref="FDG66" si="10269">FDG60*$C$65*0</f>
        <v>0</v>
      </c>
      <c r="FDI66" s="762">
        <f t="shared" ref="FDI66" si="10270">FDI60*$C$65*0</f>
        <v>0</v>
      </c>
      <c r="FDK66" s="762">
        <f t="shared" ref="FDK66" si="10271">FDK60*$C$65*0</f>
        <v>0</v>
      </c>
      <c r="FDM66" s="762">
        <f t="shared" ref="FDM66" si="10272">FDM60*$C$65*0</f>
        <v>0</v>
      </c>
      <c r="FDO66" s="762">
        <f t="shared" ref="FDO66" si="10273">FDO60*$C$65*0</f>
        <v>0</v>
      </c>
      <c r="FDQ66" s="762">
        <f t="shared" ref="FDQ66" si="10274">FDQ60*$C$65*0</f>
        <v>0</v>
      </c>
      <c r="FDS66" s="762">
        <f t="shared" ref="FDS66" si="10275">FDS60*$C$65*0</f>
        <v>0</v>
      </c>
      <c r="FDU66" s="762">
        <f t="shared" ref="FDU66" si="10276">FDU60*$C$65*0</f>
        <v>0</v>
      </c>
      <c r="FDW66" s="762">
        <f t="shared" ref="FDW66" si="10277">FDW60*$C$65*0</f>
        <v>0</v>
      </c>
      <c r="FDY66" s="762">
        <f t="shared" ref="FDY66" si="10278">FDY60*$C$65*0</f>
        <v>0</v>
      </c>
      <c r="FEA66" s="762">
        <f t="shared" ref="FEA66" si="10279">FEA60*$C$65*0</f>
        <v>0</v>
      </c>
      <c r="FEC66" s="762">
        <f t="shared" ref="FEC66" si="10280">FEC60*$C$65*0</f>
        <v>0</v>
      </c>
      <c r="FEE66" s="762">
        <f t="shared" ref="FEE66" si="10281">FEE60*$C$65*0</f>
        <v>0</v>
      </c>
      <c r="FEG66" s="762">
        <f t="shared" ref="FEG66" si="10282">FEG60*$C$65*0</f>
        <v>0</v>
      </c>
      <c r="FEI66" s="762">
        <f t="shared" ref="FEI66" si="10283">FEI60*$C$65*0</f>
        <v>0</v>
      </c>
      <c r="FEK66" s="762">
        <f t="shared" ref="FEK66" si="10284">FEK60*$C$65*0</f>
        <v>0</v>
      </c>
      <c r="FEM66" s="762">
        <f t="shared" ref="FEM66" si="10285">FEM60*$C$65*0</f>
        <v>0</v>
      </c>
      <c r="FEO66" s="762">
        <f t="shared" ref="FEO66" si="10286">FEO60*$C$65*0</f>
        <v>0</v>
      </c>
      <c r="FEQ66" s="762">
        <f t="shared" ref="FEQ66" si="10287">FEQ60*$C$65*0</f>
        <v>0</v>
      </c>
      <c r="FES66" s="762">
        <f t="shared" ref="FES66" si="10288">FES60*$C$65*0</f>
        <v>0</v>
      </c>
      <c r="FEU66" s="762">
        <f t="shared" ref="FEU66" si="10289">FEU60*$C$65*0</f>
        <v>0</v>
      </c>
      <c r="FEW66" s="762">
        <f t="shared" ref="FEW66" si="10290">FEW60*$C$65*0</f>
        <v>0</v>
      </c>
      <c r="FEY66" s="762">
        <f t="shared" ref="FEY66" si="10291">FEY60*$C$65*0</f>
        <v>0</v>
      </c>
      <c r="FFA66" s="762">
        <f t="shared" ref="FFA66" si="10292">FFA60*$C$65*0</f>
        <v>0</v>
      </c>
      <c r="FFC66" s="762">
        <f t="shared" ref="FFC66" si="10293">FFC60*$C$65*0</f>
        <v>0</v>
      </c>
      <c r="FFE66" s="762">
        <f t="shared" ref="FFE66" si="10294">FFE60*$C$65*0</f>
        <v>0</v>
      </c>
      <c r="FFG66" s="762">
        <f t="shared" ref="FFG66" si="10295">FFG60*$C$65*0</f>
        <v>0</v>
      </c>
      <c r="FFI66" s="762">
        <f t="shared" ref="FFI66" si="10296">FFI60*$C$65*0</f>
        <v>0</v>
      </c>
      <c r="FFK66" s="762">
        <f t="shared" ref="FFK66" si="10297">FFK60*$C$65*0</f>
        <v>0</v>
      </c>
      <c r="FFM66" s="762">
        <f t="shared" ref="FFM66" si="10298">FFM60*$C$65*0</f>
        <v>0</v>
      </c>
      <c r="FFO66" s="762">
        <f t="shared" ref="FFO66" si="10299">FFO60*$C$65*0</f>
        <v>0</v>
      </c>
      <c r="FFQ66" s="762">
        <f t="shared" ref="FFQ66" si="10300">FFQ60*$C$65*0</f>
        <v>0</v>
      </c>
      <c r="FFS66" s="762">
        <f t="shared" ref="FFS66" si="10301">FFS60*$C$65*0</f>
        <v>0</v>
      </c>
      <c r="FFU66" s="762">
        <f t="shared" ref="FFU66" si="10302">FFU60*$C$65*0</f>
        <v>0</v>
      </c>
      <c r="FFW66" s="762">
        <f t="shared" ref="FFW66" si="10303">FFW60*$C$65*0</f>
        <v>0</v>
      </c>
      <c r="FFY66" s="762">
        <f t="shared" ref="FFY66" si="10304">FFY60*$C$65*0</f>
        <v>0</v>
      </c>
      <c r="FGA66" s="762">
        <f t="shared" ref="FGA66" si="10305">FGA60*$C$65*0</f>
        <v>0</v>
      </c>
      <c r="FGC66" s="762">
        <f t="shared" ref="FGC66" si="10306">FGC60*$C$65*0</f>
        <v>0</v>
      </c>
      <c r="FGE66" s="762">
        <f t="shared" ref="FGE66" si="10307">FGE60*$C$65*0</f>
        <v>0</v>
      </c>
      <c r="FGG66" s="762">
        <f t="shared" ref="FGG66" si="10308">FGG60*$C$65*0</f>
        <v>0</v>
      </c>
      <c r="FGI66" s="762">
        <f t="shared" ref="FGI66" si="10309">FGI60*$C$65*0</f>
        <v>0</v>
      </c>
      <c r="FGK66" s="762">
        <f t="shared" ref="FGK66" si="10310">FGK60*$C$65*0</f>
        <v>0</v>
      </c>
      <c r="FGM66" s="762">
        <f t="shared" ref="FGM66" si="10311">FGM60*$C$65*0</f>
        <v>0</v>
      </c>
      <c r="FGO66" s="762">
        <f t="shared" ref="FGO66" si="10312">FGO60*$C$65*0</f>
        <v>0</v>
      </c>
      <c r="FGQ66" s="762">
        <f t="shared" ref="FGQ66" si="10313">FGQ60*$C$65*0</f>
        <v>0</v>
      </c>
      <c r="FGS66" s="762">
        <f t="shared" ref="FGS66" si="10314">FGS60*$C$65*0</f>
        <v>0</v>
      </c>
      <c r="FGU66" s="762">
        <f t="shared" ref="FGU66" si="10315">FGU60*$C$65*0</f>
        <v>0</v>
      </c>
      <c r="FGW66" s="762">
        <f t="shared" ref="FGW66" si="10316">FGW60*$C$65*0</f>
        <v>0</v>
      </c>
      <c r="FGY66" s="762">
        <f t="shared" ref="FGY66" si="10317">FGY60*$C$65*0</f>
        <v>0</v>
      </c>
      <c r="FHA66" s="762">
        <f t="shared" ref="FHA66" si="10318">FHA60*$C$65*0</f>
        <v>0</v>
      </c>
      <c r="FHC66" s="762">
        <f t="shared" ref="FHC66" si="10319">FHC60*$C$65*0</f>
        <v>0</v>
      </c>
      <c r="FHE66" s="762">
        <f t="shared" ref="FHE66" si="10320">FHE60*$C$65*0</f>
        <v>0</v>
      </c>
      <c r="FHG66" s="762">
        <f t="shared" ref="FHG66" si="10321">FHG60*$C$65*0</f>
        <v>0</v>
      </c>
      <c r="FHI66" s="762">
        <f t="shared" ref="FHI66" si="10322">FHI60*$C$65*0</f>
        <v>0</v>
      </c>
      <c r="FHK66" s="762">
        <f t="shared" ref="FHK66" si="10323">FHK60*$C$65*0</f>
        <v>0</v>
      </c>
      <c r="FHM66" s="762">
        <f t="shared" ref="FHM66" si="10324">FHM60*$C$65*0</f>
        <v>0</v>
      </c>
      <c r="FHO66" s="762">
        <f t="shared" ref="FHO66" si="10325">FHO60*$C$65*0</f>
        <v>0</v>
      </c>
      <c r="FHQ66" s="762">
        <f t="shared" ref="FHQ66" si="10326">FHQ60*$C$65*0</f>
        <v>0</v>
      </c>
      <c r="FHS66" s="762">
        <f t="shared" ref="FHS66" si="10327">FHS60*$C$65*0</f>
        <v>0</v>
      </c>
      <c r="FHU66" s="762">
        <f t="shared" ref="FHU66" si="10328">FHU60*$C$65*0</f>
        <v>0</v>
      </c>
      <c r="FHW66" s="762">
        <f t="shared" ref="FHW66" si="10329">FHW60*$C$65*0</f>
        <v>0</v>
      </c>
      <c r="FHY66" s="762">
        <f t="shared" ref="FHY66" si="10330">FHY60*$C$65*0</f>
        <v>0</v>
      </c>
      <c r="FIA66" s="762">
        <f t="shared" ref="FIA66" si="10331">FIA60*$C$65*0</f>
        <v>0</v>
      </c>
      <c r="FIC66" s="762">
        <f t="shared" ref="FIC66" si="10332">FIC60*$C$65*0</f>
        <v>0</v>
      </c>
      <c r="FIE66" s="762">
        <f t="shared" ref="FIE66" si="10333">FIE60*$C$65*0</f>
        <v>0</v>
      </c>
      <c r="FIG66" s="762">
        <f t="shared" ref="FIG66" si="10334">FIG60*$C$65*0</f>
        <v>0</v>
      </c>
      <c r="FII66" s="762">
        <f t="shared" ref="FII66" si="10335">FII60*$C$65*0</f>
        <v>0</v>
      </c>
      <c r="FIK66" s="762">
        <f t="shared" ref="FIK66" si="10336">FIK60*$C$65*0</f>
        <v>0</v>
      </c>
      <c r="FIM66" s="762">
        <f t="shared" ref="FIM66" si="10337">FIM60*$C$65*0</f>
        <v>0</v>
      </c>
      <c r="FIO66" s="762">
        <f t="shared" ref="FIO66" si="10338">FIO60*$C$65*0</f>
        <v>0</v>
      </c>
      <c r="FIQ66" s="762">
        <f t="shared" ref="FIQ66" si="10339">FIQ60*$C$65*0</f>
        <v>0</v>
      </c>
      <c r="FIS66" s="762">
        <f t="shared" ref="FIS66" si="10340">FIS60*$C$65*0</f>
        <v>0</v>
      </c>
      <c r="FIU66" s="762">
        <f t="shared" ref="FIU66" si="10341">FIU60*$C$65*0</f>
        <v>0</v>
      </c>
      <c r="FIW66" s="762">
        <f t="shared" ref="FIW66" si="10342">FIW60*$C$65*0</f>
        <v>0</v>
      </c>
      <c r="FIY66" s="762">
        <f t="shared" ref="FIY66" si="10343">FIY60*$C$65*0</f>
        <v>0</v>
      </c>
      <c r="FJA66" s="762">
        <f t="shared" ref="FJA66" si="10344">FJA60*$C$65*0</f>
        <v>0</v>
      </c>
      <c r="FJC66" s="762">
        <f t="shared" ref="FJC66" si="10345">FJC60*$C$65*0</f>
        <v>0</v>
      </c>
      <c r="FJE66" s="762">
        <f t="shared" ref="FJE66" si="10346">FJE60*$C$65*0</f>
        <v>0</v>
      </c>
      <c r="FJG66" s="762">
        <f t="shared" ref="FJG66" si="10347">FJG60*$C$65*0</f>
        <v>0</v>
      </c>
      <c r="FJI66" s="762">
        <f t="shared" ref="FJI66" si="10348">FJI60*$C$65*0</f>
        <v>0</v>
      </c>
      <c r="FJK66" s="762">
        <f t="shared" ref="FJK66" si="10349">FJK60*$C$65*0</f>
        <v>0</v>
      </c>
      <c r="FJM66" s="762">
        <f t="shared" ref="FJM66" si="10350">FJM60*$C$65*0</f>
        <v>0</v>
      </c>
      <c r="FJO66" s="762">
        <f t="shared" ref="FJO66" si="10351">FJO60*$C$65*0</f>
        <v>0</v>
      </c>
      <c r="FJQ66" s="762">
        <f t="shared" ref="FJQ66" si="10352">FJQ60*$C$65*0</f>
        <v>0</v>
      </c>
      <c r="FJS66" s="762">
        <f t="shared" ref="FJS66" si="10353">FJS60*$C$65*0</f>
        <v>0</v>
      </c>
      <c r="FJU66" s="762">
        <f t="shared" ref="FJU66" si="10354">FJU60*$C$65*0</f>
        <v>0</v>
      </c>
      <c r="FJW66" s="762">
        <f t="shared" ref="FJW66" si="10355">FJW60*$C$65*0</f>
        <v>0</v>
      </c>
      <c r="FJY66" s="762">
        <f t="shared" ref="FJY66" si="10356">FJY60*$C$65*0</f>
        <v>0</v>
      </c>
      <c r="FKA66" s="762">
        <f t="shared" ref="FKA66" si="10357">FKA60*$C$65*0</f>
        <v>0</v>
      </c>
      <c r="FKC66" s="762">
        <f t="shared" ref="FKC66" si="10358">FKC60*$C$65*0</f>
        <v>0</v>
      </c>
      <c r="FKE66" s="762">
        <f t="shared" ref="FKE66" si="10359">FKE60*$C$65*0</f>
        <v>0</v>
      </c>
      <c r="FKG66" s="762">
        <f t="shared" ref="FKG66" si="10360">FKG60*$C$65*0</f>
        <v>0</v>
      </c>
      <c r="FKI66" s="762">
        <f t="shared" ref="FKI66" si="10361">FKI60*$C$65*0</f>
        <v>0</v>
      </c>
      <c r="FKK66" s="762">
        <f t="shared" ref="FKK66" si="10362">FKK60*$C$65*0</f>
        <v>0</v>
      </c>
      <c r="FKM66" s="762">
        <f t="shared" ref="FKM66" si="10363">FKM60*$C$65*0</f>
        <v>0</v>
      </c>
      <c r="FKO66" s="762">
        <f t="shared" ref="FKO66" si="10364">FKO60*$C$65*0</f>
        <v>0</v>
      </c>
      <c r="FKQ66" s="762">
        <f t="shared" ref="FKQ66" si="10365">FKQ60*$C$65*0</f>
        <v>0</v>
      </c>
      <c r="FKS66" s="762">
        <f t="shared" ref="FKS66" si="10366">FKS60*$C$65*0</f>
        <v>0</v>
      </c>
      <c r="FKU66" s="762">
        <f t="shared" ref="FKU66" si="10367">FKU60*$C$65*0</f>
        <v>0</v>
      </c>
      <c r="FKW66" s="762">
        <f t="shared" ref="FKW66" si="10368">FKW60*$C$65*0</f>
        <v>0</v>
      </c>
      <c r="FKY66" s="762">
        <f t="shared" ref="FKY66" si="10369">FKY60*$C$65*0</f>
        <v>0</v>
      </c>
      <c r="FLA66" s="762">
        <f t="shared" ref="FLA66" si="10370">FLA60*$C$65*0</f>
        <v>0</v>
      </c>
      <c r="FLC66" s="762">
        <f t="shared" ref="FLC66" si="10371">FLC60*$C$65*0</f>
        <v>0</v>
      </c>
      <c r="FLE66" s="762">
        <f t="shared" ref="FLE66" si="10372">FLE60*$C$65*0</f>
        <v>0</v>
      </c>
      <c r="FLG66" s="762">
        <f t="shared" ref="FLG66" si="10373">FLG60*$C$65*0</f>
        <v>0</v>
      </c>
      <c r="FLI66" s="762">
        <f t="shared" ref="FLI66" si="10374">FLI60*$C$65*0</f>
        <v>0</v>
      </c>
      <c r="FLK66" s="762">
        <f t="shared" ref="FLK66" si="10375">FLK60*$C$65*0</f>
        <v>0</v>
      </c>
      <c r="FLM66" s="762">
        <f t="shared" ref="FLM66" si="10376">FLM60*$C$65*0</f>
        <v>0</v>
      </c>
      <c r="FLO66" s="762">
        <f t="shared" ref="FLO66" si="10377">FLO60*$C$65*0</f>
        <v>0</v>
      </c>
      <c r="FLQ66" s="762">
        <f t="shared" ref="FLQ66" si="10378">FLQ60*$C$65*0</f>
        <v>0</v>
      </c>
      <c r="FLS66" s="762">
        <f t="shared" ref="FLS66" si="10379">FLS60*$C$65*0</f>
        <v>0</v>
      </c>
      <c r="FLU66" s="762">
        <f t="shared" ref="FLU66" si="10380">FLU60*$C$65*0</f>
        <v>0</v>
      </c>
      <c r="FLW66" s="762">
        <f t="shared" ref="FLW66" si="10381">FLW60*$C$65*0</f>
        <v>0</v>
      </c>
      <c r="FLY66" s="762">
        <f t="shared" ref="FLY66" si="10382">FLY60*$C$65*0</f>
        <v>0</v>
      </c>
      <c r="FMA66" s="762">
        <f t="shared" ref="FMA66" si="10383">FMA60*$C$65*0</f>
        <v>0</v>
      </c>
      <c r="FMC66" s="762">
        <f t="shared" ref="FMC66" si="10384">FMC60*$C$65*0</f>
        <v>0</v>
      </c>
      <c r="FME66" s="762">
        <f t="shared" ref="FME66" si="10385">FME60*$C$65*0</f>
        <v>0</v>
      </c>
      <c r="FMG66" s="762">
        <f t="shared" ref="FMG66" si="10386">FMG60*$C$65*0</f>
        <v>0</v>
      </c>
      <c r="FMI66" s="762">
        <f t="shared" ref="FMI66" si="10387">FMI60*$C$65*0</f>
        <v>0</v>
      </c>
      <c r="FMK66" s="762">
        <f t="shared" ref="FMK66" si="10388">FMK60*$C$65*0</f>
        <v>0</v>
      </c>
      <c r="FMM66" s="762">
        <f t="shared" ref="FMM66" si="10389">FMM60*$C$65*0</f>
        <v>0</v>
      </c>
      <c r="FMO66" s="762">
        <f t="shared" ref="FMO66" si="10390">FMO60*$C$65*0</f>
        <v>0</v>
      </c>
      <c r="FMQ66" s="762">
        <f t="shared" ref="FMQ66" si="10391">FMQ60*$C$65*0</f>
        <v>0</v>
      </c>
      <c r="FMS66" s="762">
        <f t="shared" ref="FMS66" si="10392">FMS60*$C$65*0</f>
        <v>0</v>
      </c>
      <c r="FMU66" s="762">
        <f t="shared" ref="FMU66" si="10393">FMU60*$C$65*0</f>
        <v>0</v>
      </c>
      <c r="FMW66" s="762">
        <f t="shared" ref="FMW66" si="10394">FMW60*$C$65*0</f>
        <v>0</v>
      </c>
      <c r="FMY66" s="762">
        <f t="shared" ref="FMY66" si="10395">FMY60*$C$65*0</f>
        <v>0</v>
      </c>
      <c r="FNA66" s="762">
        <f t="shared" ref="FNA66" si="10396">FNA60*$C$65*0</f>
        <v>0</v>
      </c>
      <c r="FNC66" s="762">
        <f t="shared" ref="FNC66" si="10397">FNC60*$C$65*0</f>
        <v>0</v>
      </c>
      <c r="FNE66" s="762">
        <f t="shared" ref="FNE66" si="10398">FNE60*$C$65*0</f>
        <v>0</v>
      </c>
      <c r="FNG66" s="762">
        <f t="shared" ref="FNG66" si="10399">FNG60*$C$65*0</f>
        <v>0</v>
      </c>
      <c r="FNI66" s="762">
        <f t="shared" ref="FNI66" si="10400">FNI60*$C$65*0</f>
        <v>0</v>
      </c>
      <c r="FNK66" s="762">
        <f t="shared" ref="FNK66" si="10401">FNK60*$C$65*0</f>
        <v>0</v>
      </c>
      <c r="FNM66" s="762">
        <f t="shared" ref="FNM66" si="10402">FNM60*$C$65*0</f>
        <v>0</v>
      </c>
      <c r="FNO66" s="762">
        <f t="shared" ref="FNO66" si="10403">FNO60*$C$65*0</f>
        <v>0</v>
      </c>
      <c r="FNQ66" s="762">
        <f t="shared" ref="FNQ66" si="10404">FNQ60*$C$65*0</f>
        <v>0</v>
      </c>
      <c r="FNS66" s="762">
        <f t="shared" ref="FNS66" si="10405">FNS60*$C$65*0</f>
        <v>0</v>
      </c>
      <c r="FNU66" s="762">
        <f t="shared" ref="FNU66" si="10406">FNU60*$C$65*0</f>
        <v>0</v>
      </c>
      <c r="FNW66" s="762">
        <f t="shared" ref="FNW66" si="10407">FNW60*$C$65*0</f>
        <v>0</v>
      </c>
      <c r="FNY66" s="762">
        <f t="shared" ref="FNY66" si="10408">FNY60*$C$65*0</f>
        <v>0</v>
      </c>
      <c r="FOA66" s="762">
        <f t="shared" ref="FOA66" si="10409">FOA60*$C$65*0</f>
        <v>0</v>
      </c>
      <c r="FOC66" s="762">
        <f t="shared" ref="FOC66" si="10410">FOC60*$C$65*0</f>
        <v>0</v>
      </c>
      <c r="FOE66" s="762">
        <f t="shared" ref="FOE66" si="10411">FOE60*$C$65*0</f>
        <v>0</v>
      </c>
      <c r="FOG66" s="762">
        <f t="shared" ref="FOG66" si="10412">FOG60*$C$65*0</f>
        <v>0</v>
      </c>
      <c r="FOI66" s="762">
        <f t="shared" ref="FOI66" si="10413">FOI60*$C$65*0</f>
        <v>0</v>
      </c>
      <c r="FOK66" s="762">
        <f t="shared" ref="FOK66" si="10414">FOK60*$C$65*0</f>
        <v>0</v>
      </c>
      <c r="FOM66" s="762">
        <f t="shared" ref="FOM66" si="10415">FOM60*$C$65*0</f>
        <v>0</v>
      </c>
      <c r="FOO66" s="762">
        <f t="shared" ref="FOO66" si="10416">FOO60*$C$65*0</f>
        <v>0</v>
      </c>
      <c r="FOQ66" s="762">
        <f t="shared" ref="FOQ66" si="10417">FOQ60*$C$65*0</f>
        <v>0</v>
      </c>
      <c r="FOS66" s="762">
        <f t="shared" ref="FOS66" si="10418">FOS60*$C$65*0</f>
        <v>0</v>
      </c>
      <c r="FOU66" s="762">
        <f t="shared" ref="FOU66" si="10419">FOU60*$C$65*0</f>
        <v>0</v>
      </c>
      <c r="FOW66" s="762">
        <f t="shared" ref="FOW66" si="10420">FOW60*$C$65*0</f>
        <v>0</v>
      </c>
      <c r="FOY66" s="762">
        <f t="shared" ref="FOY66" si="10421">FOY60*$C$65*0</f>
        <v>0</v>
      </c>
      <c r="FPA66" s="762">
        <f t="shared" ref="FPA66" si="10422">FPA60*$C$65*0</f>
        <v>0</v>
      </c>
      <c r="FPC66" s="762">
        <f t="shared" ref="FPC66" si="10423">FPC60*$C$65*0</f>
        <v>0</v>
      </c>
      <c r="FPE66" s="762">
        <f t="shared" ref="FPE66" si="10424">FPE60*$C$65*0</f>
        <v>0</v>
      </c>
      <c r="FPG66" s="762">
        <f t="shared" ref="FPG66" si="10425">FPG60*$C$65*0</f>
        <v>0</v>
      </c>
      <c r="FPI66" s="762">
        <f t="shared" ref="FPI66" si="10426">FPI60*$C$65*0</f>
        <v>0</v>
      </c>
      <c r="FPK66" s="762">
        <f t="shared" ref="FPK66" si="10427">FPK60*$C$65*0</f>
        <v>0</v>
      </c>
      <c r="FPM66" s="762">
        <f t="shared" ref="FPM66" si="10428">FPM60*$C$65*0</f>
        <v>0</v>
      </c>
      <c r="FPO66" s="762">
        <f t="shared" ref="FPO66" si="10429">FPO60*$C$65*0</f>
        <v>0</v>
      </c>
      <c r="FPQ66" s="762">
        <f t="shared" ref="FPQ66" si="10430">FPQ60*$C$65*0</f>
        <v>0</v>
      </c>
      <c r="FPS66" s="762">
        <f t="shared" ref="FPS66" si="10431">FPS60*$C$65*0</f>
        <v>0</v>
      </c>
      <c r="FPU66" s="762">
        <f t="shared" ref="FPU66" si="10432">FPU60*$C$65*0</f>
        <v>0</v>
      </c>
      <c r="FPW66" s="762">
        <f t="shared" ref="FPW66" si="10433">FPW60*$C$65*0</f>
        <v>0</v>
      </c>
      <c r="FPY66" s="762">
        <f t="shared" ref="FPY66" si="10434">FPY60*$C$65*0</f>
        <v>0</v>
      </c>
      <c r="FQA66" s="762">
        <f t="shared" ref="FQA66" si="10435">FQA60*$C$65*0</f>
        <v>0</v>
      </c>
      <c r="FQC66" s="762">
        <f t="shared" ref="FQC66" si="10436">FQC60*$C$65*0</f>
        <v>0</v>
      </c>
      <c r="FQE66" s="762">
        <f t="shared" ref="FQE66" si="10437">FQE60*$C$65*0</f>
        <v>0</v>
      </c>
      <c r="FQG66" s="762">
        <f t="shared" ref="FQG66" si="10438">FQG60*$C$65*0</f>
        <v>0</v>
      </c>
      <c r="FQI66" s="762">
        <f t="shared" ref="FQI66" si="10439">FQI60*$C$65*0</f>
        <v>0</v>
      </c>
      <c r="FQK66" s="762">
        <f t="shared" ref="FQK66" si="10440">FQK60*$C$65*0</f>
        <v>0</v>
      </c>
      <c r="FQM66" s="762">
        <f t="shared" ref="FQM66" si="10441">FQM60*$C$65*0</f>
        <v>0</v>
      </c>
      <c r="FQO66" s="762">
        <f t="shared" ref="FQO66" si="10442">FQO60*$C$65*0</f>
        <v>0</v>
      </c>
      <c r="FQQ66" s="762">
        <f t="shared" ref="FQQ66" si="10443">FQQ60*$C$65*0</f>
        <v>0</v>
      </c>
      <c r="FQS66" s="762">
        <f t="shared" ref="FQS66" si="10444">FQS60*$C$65*0</f>
        <v>0</v>
      </c>
      <c r="FQU66" s="762">
        <f t="shared" ref="FQU66" si="10445">FQU60*$C$65*0</f>
        <v>0</v>
      </c>
      <c r="FQW66" s="762">
        <f t="shared" ref="FQW66" si="10446">FQW60*$C$65*0</f>
        <v>0</v>
      </c>
      <c r="FQY66" s="762">
        <f t="shared" ref="FQY66" si="10447">FQY60*$C$65*0</f>
        <v>0</v>
      </c>
      <c r="FRA66" s="762">
        <f t="shared" ref="FRA66" si="10448">FRA60*$C$65*0</f>
        <v>0</v>
      </c>
      <c r="FRC66" s="762">
        <f t="shared" ref="FRC66" si="10449">FRC60*$C$65*0</f>
        <v>0</v>
      </c>
      <c r="FRE66" s="762">
        <f t="shared" ref="FRE66" si="10450">FRE60*$C$65*0</f>
        <v>0</v>
      </c>
      <c r="FRG66" s="762">
        <f t="shared" ref="FRG66" si="10451">FRG60*$C$65*0</f>
        <v>0</v>
      </c>
      <c r="FRI66" s="762">
        <f t="shared" ref="FRI66" si="10452">FRI60*$C$65*0</f>
        <v>0</v>
      </c>
      <c r="FRK66" s="762">
        <f t="shared" ref="FRK66" si="10453">FRK60*$C$65*0</f>
        <v>0</v>
      </c>
      <c r="FRM66" s="762">
        <f t="shared" ref="FRM66" si="10454">FRM60*$C$65*0</f>
        <v>0</v>
      </c>
      <c r="FRO66" s="762">
        <f t="shared" ref="FRO66" si="10455">FRO60*$C$65*0</f>
        <v>0</v>
      </c>
      <c r="FRQ66" s="762">
        <f t="shared" ref="FRQ66" si="10456">FRQ60*$C$65*0</f>
        <v>0</v>
      </c>
      <c r="FRS66" s="762">
        <f t="shared" ref="FRS66" si="10457">FRS60*$C$65*0</f>
        <v>0</v>
      </c>
      <c r="FRU66" s="762">
        <f t="shared" ref="FRU66" si="10458">FRU60*$C$65*0</f>
        <v>0</v>
      </c>
      <c r="FRW66" s="762">
        <f t="shared" ref="FRW66" si="10459">FRW60*$C$65*0</f>
        <v>0</v>
      </c>
      <c r="FRY66" s="762">
        <f t="shared" ref="FRY66" si="10460">FRY60*$C$65*0</f>
        <v>0</v>
      </c>
      <c r="FSA66" s="762">
        <f t="shared" ref="FSA66" si="10461">FSA60*$C$65*0</f>
        <v>0</v>
      </c>
      <c r="FSC66" s="762">
        <f t="shared" ref="FSC66" si="10462">FSC60*$C$65*0</f>
        <v>0</v>
      </c>
      <c r="FSE66" s="762">
        <f t="shared" ref="FSE66" si="10463">FSE60*$C$65*0</f>
        <v>0</v>
      </c>
      <c r="FSG66" s="762">
        <f t="shared" ref="FSG66" si="10464">FSG60*$C$65*0</f>
        <v>0</v>
      </c>
      <c r="FSI66" s="762">
        <f t="shared" ref="FSI66" si="10465">FSI60*$C$65*0</f>
        <v>0</v>
      </c>
      <c r="FSK66" s="762">
        <f t="shared" ref="FSK66" si="10466">FSK60*$C$65*0</f>
        <v>0</v>
      </c>
      <c r="FSM66" s="762">
        <f t="shared" ref="FSM66" si="10467">FSM60*$C$65*0</f>
        <v>0</v>
      </c>
      <c r="FSO66" s="762">
        <f t="shared" ref="FSO66" si="10468">FSO60*$C$65*0</f>
        <v>0</v>
      </c>
      <c r="FSQ66" s="762">
        <f t="shared" ref="FSQ66" si="10469">FSQ60*$C$65*0</f>
        <v>0</v>
      </c>
      <c r="FSS66" s="762">
        <f t="shared" ref="FSS66" si="10470">FSS60*$C$65*0</f>
        <v>0</v>
      </c>
      <c r="FSU66" s="762">
        <f t="shared" ref="FSU66" si="10471">FSU60*$C$65*0</f>
        <v>0</v>
      </c>
      <c r="FSW66" s="762">
        <f t="shared" ref="FSW66" si="10472">FSW60*$C$65*0</f>
        <v>0</v>
      </c>
      <c r="FSY66" s="762">
        <f t="shared" ref="FSY66" si="10473">FSY60*$C$65*0</f>
        <v>0</v>
      </c>
      <c r="FTA66" s="762">
        <f t="shared" ref="FTA66" si="10474">FTA60*$C$65*0</f>
        <v>0</v>
      </c>
      <c r="FTC66" s="762">
        <f t="shared" ref="FTC66" si="10475">FTC60*$C$65*0</f>
        <v>0</v>
      </c>
      <c r="FTE66" s="762">
        <f t="shared" ref="FTE66" si="10476">FTE60*$C$65*0</f>
        <v>0</v>
      </c>
      <c r="FTG66" s="762">
        <f t="shared" ref="FTG66" si="10477">FTG60*$C$65*0</f>
        <v>0</v>
      </c>
      <c r="FTI66" s="762">
        <f t="shared" ref="FTI66" si="10478">FTI60*$C$65*0</f>
        <v>0</v>
      </c>
      <c r="FTK66" s="762">
        <f t="shared" ref="FTK66" si="10479">FTK60*$C$65*0</f>
        <v>0</v>
      </c>
      <c r="FTM66" s="762">
        <f t="shared" ref="FTM66" si="10480">FTM60*$C$65*0</f>
        <v>0</v>
      </c>
      <c r="FTO66" s="762">
        <f t="shared" ref="FTO66" si="10481">FTO60*$C$65*0</f>
        <v>0</v>
      </c>
      <c r="FTQ66" s="762">
        <f t="shared" ref="FTQ66" si="10482">FTQ60*$C$65*0</f>
        <v>0</v>
      </c>
      <c r="FTS66" s="762">
        <f t="shared" ref="FTS66" si="10483">FTS60*$C$65*0</f>
        <v>0</v>
      </c>
      <c r="FTU66" s="762">
        <f t="shared" ref="FTU66" si="10484">FTU60*$C$65*0</f>
        <v>0</v>
      </c>
      <c r="FTW66" s="762">
        <f t="shared" ref="FTW66" si="10485">FTW60*$C$65*0</f>
        <v>0</v>
      </c>
      <c r="FTY66" s="762">
        <f t="shared" ref="FTY66" si="10486">FTY60*$C$65*0</f>
        <v>0</v>
      </c>
      <c r="FUA66" s="762">
        <f t="shared" ref="FUA66" si="10487">FUA60*$C$65*0</f>
        <v>0</v>
      </c>
      <c r="FUC66" s="762">
        <f t="shared" ref="FUC66" si="10488">FUC60*$C$65*0</f>
        <v>0</v>
      </c>
      <c r="FUE66" s="762">
        <f t="shared" ref="FUE66" si="10489">FUE60*$C$65*0</f>
        <v>0</v>
      </c>
      <c r="FUG66" s="762">
        <f t="shared" ref="FUG66" si="10490">FUG60*$C$65*0</f>
        <v>0</v>
      </c>
      <c r="FUI66" s="762">
        <f t="shared" ref="FUI66" si="10491">FUI60*$C$65*0</f>
        <v>0</v>
      </c>
      <c r="FUK66" s="762">
        <f t="shared" ref="FUK66" si="10492">FUK60*$C$65*0</f>
        <v>0</v>
      </c>
      <c r="FUM66" s="762">
        <f t="shared" ref="FUM66" si="10493">FUM60*$C$65*0</f>
        <v>0</v>
      </c>
      <c r="FUO66" s="762">
        <f t="shared" ref="FUO66" si="10494">FUO60*$C$65*0</f>
        <v>0</v>
      </c>
      <c r="FUQ66" s="762">
        <f t="shared" ref="FUQ66" si="10495">FUQ60*$C$65*0</f>
        <v>0</v>
      </c>
      <c r="FUS66" s="762">
        <f t="shared" ref="FUS66" si="10496">FUS60*$C$65*0</f>
        <v>0</v>
      </c>
      <c r="FUU66" s="762">
        <f t="shared" ref="FUU66" si="10497">FUU60*$C$65*0</f>
        <v>0</v>
      </c>
      <c r="FUW66" s="762">
        <f t="shared" ref="FUW66" si="10498">FUW60*$C$65*0</f>
        <v>0</v>
      </c>
      <c r="FUY66" s="762">
        <f t="shared" ref="FUY66" si="10499">FUY60*$C$65*0</f>
        <v>0</v>
      </c>
      <c r="FVA66" s="762">
        <f t="shared" ref="FVA66" si="10500">FVA60*$C$65*0</f>
        <v>0</v>
      </c>
      <c r="FVC66" s="762">
        <f t="shared" ref="FVC66" si="10501">FVC60*$C$65*0</f>
        <v>0</v>
      </c>
      <c r="FVE66" s="762">
        <f t="shared" ref="FVE66" si="10502">FVE60*$C$65*0</f>
        <v>0</v>
      </c>
      <c r="FVG66" s="762">
        <f t="shared" ref="FVG66" si="10503">FVG60*$C$65*0</f>
        <v>0</v>
      </c>
      <c r="FVI66" s="762">
        <f t="shared" ref="FVI66" si="10504">FVI60*$C$65*0</f>
        <v>0</v>
      </c>
      <c r="FVK66" s="762">
        <f t="shared" ref="FVK66" si="10505">FVK60*$C$65*0</f>
        <v>0</v>
      </c>
      <c r="FVM66" s="762">
        <f t="shared" ref="FVM66" si="10506">FVM60*$C$65*0</f>
        <v>0</v>
      </c>
      <c r="FVO66" s="762">
        <f t="shared" ref="FVO66" si="10507">FVO60*$C$65*0</f>
        <v>0</v>
      </c>
      <c r="FVQ66" s="762">
        <f t="shared" ref="FVQ66" si="10508">FVQ60*$C$65*0</f>
        <v>0</v>
      </c>
      <c r="FVS66" s="762">
        <f t="shared" ref="FVS66" si="10509">FVS60*$C$65*0</f>
        <v>0</v>
      </c>
      <c r="FVU66" s="762">
        <f t="shared" ref="FVU66" si="10510">FVU60*$C$65*0</f>
        <v>0</v>
      </c>
      <c r="FVW66" s="762">
        <f t="shared" ref="FVW66" si="10511">FVW60*$C$65*0</f>
        <v>0</v>
      </c>
      <c r="FVY66" s="762">
        <f t="shared" ref="FVY66" si="10512">FVY60*$C$65*0</f>
        <v>0</v>
      </c>
      <c r="FWA66" s="762">
        <f t="shared" ref="FWA66" si="10513">FWA60*$C$65*0</f>
        <v>0</v>
      </c>
      <c r="FWC66" s="762">
        <f t="shared" ref="FWC66" si="10514">FWC60*$C$65*0</f>
        <v>0</v>
      </c>
      <c r="FWE66" s="762">
        <f t="shared" ref="FWE66" si="10515">FWE60*$C$65*0</f>
        <v>0</v>
      </c>
      <c r="FWG66" s="762">
        <f t="shared" ref="FWG66" si="10516">FWG60*$C$65*0</f>
        <v>0</v>
      </c>
      <c r="FWI66" s="762">
        <f t="shared" ref="FWI66" si="10517">FWI60*$C$65*0</f>
        <v>0</v>
      </c>
      <c r="FWK66" s="762">
        <f t="shared" ref="FWK66" si="10518">FWK60*$C$65*0</f>
        <v>0</v>
      </c>
      <c r="FWM66" s="762">
        <f t="shared" ref="FWM66" si="10519">FWM60*$C$65*0</f>
        <v>0</v>
      </c>
      <c r="FWO66" s="762">
        <f t="shared" ref="FWO66" si="10520">FWO60*$C$65*0</f>
        <v>0</v>
      </c>
      <c r="FWQ66" s="762">
        <f t="shared" ref="FWQ66" si="10521">FWQ60*$C$65*0</f>
        <v>0</v>
      </c>
      <c r="FWS66" s="762">
        <f t="shared" ref="FWS66" si="10522">FWS60*$C$65*0</f>
        <v>0</v>
      </c>
      <c r="FWU66" s="762">
        <f t="shared" ref="FWU66" si="10523">FWU60*$C$65*0</f>
        <v>0</v>
      </c>
      <c r="FWW66" s="762">
        <f t="shared" ref="FWW66" si="10524">FWW60*$C$65*0</f>
        <v>0</v>
      </c>
      <c r="FWY66" s="762">
        <f t="shared" ref="FWY66" si="10525">FWY60*$C$65*0</f>
        <v>0</v>
      </c>
      <c r="FXA66" s="762">
        <f t="shared" ref="FXA66" si="10526">FXA60*$C$65*0</f>
        <v>0</v>
      </c>
      <c r="FXC66" s="762">
        <f t="shared" ref="FXC66" si="10527">FXC60*$C$65*0</f>
        <v>0</v>
      </c>
      <c r="FXE66" s="762">
        <f t="shared" ref="FXE66" si="10528">FXE60*$C$65*0</f>
        <v>0</v>
      </c>
      <c r="FXG66" s="762">
        <f t="shared" ref="FXG66" si="10529">FXG60*$C$65*0</f>
        <v>0</v>
      </c>
      <c r="FXI66" s="762">
        <f t="shared" ref="FXI66" si="10530">FXI60*$C$65*0</f>
        <v>0</v>
      </c>
      <c r="FXK66" s="762">
        <f t="shared" ref="FXK66" si="10531">FXK60*$C$65*0</f>
        <v>0</v>
      </c>
      <c r="FXM66" s="762">
        <f t="shared" ref="FXM66" si="10532">FXM60*$C$65*0</f>
        <v>0</v>
      </c>
      <c r="FXO66" s="762">
        <f t="shared" ref="FXO66" si="10533">FXO60*$C$65*0</f>
        <v>0</v>
      </c>
      <c r="FXQ66" s="762">
        <f t="shared" ref="FXQ66" si="10534">FXQ60*$C$65*0</f>
        <v>0</v>
      </c>
      <c r="FXS66" s="762">
        <f t="shared" ref="FXS66" si="10535">FXS60*$C$65*0</f>
        <v>0</v>
      </c>
      <c r="FXU66" s="762">
        <f t="shared" ref="FXU66" si="10536">FXU60*$C$65*0</f>
        <v>0</v>
      </c>
      <c r="FXW66" s="762">
        <f t="shared" ref="FXW66" si="10537">FXW60*$C$65*0</f>
        <v>0</v>
      </c>
      <c r="FXY66" s="762">
        <f t="shared" ref="FXY66" si="10538">FXY60*$C$65*0</f>
        <v>0</v>
      </c>
      <c r="FYA66" s="762">
        <f t="shared" ref="FYA66" si="10539">FYA60*$C$65*0</f>
        <v>0</v>
      </c>
      <c r="FYC66" s="762">
        <f t="shared" ref="FYC66" si="10540">FYC60*$C$65*0</f>
        <v>0</v>
      </c>
      <c r="FYE66" s="762">
        <f t="shared" ref="FYE66" si="10541">FYE60*$C$65*0</f>
        <v>0</v>
      </c>
      <c r="FYG66" s="762">
        <f t="shared" ref="FYG66" si="10542">FYG60*$C$65*0</f>
        <v>0</v>
      </c>
      <c r="FYI66" s="762">
        <f t="shared" ref="FYI66" si="10543">FYI60*$C$65*0</f>
        <v>0</v>
      </c>
      <c r="FYK66" s="762">
        <f t="shared" ref="FYK66" si="10544">FYK60*$C$65*0</f>
        <v>0</v>
      </c>
      <c r="FYM66" s="762">
        <f t="shared" ref="FYM66" si="10545">FYM60*$C$65*0</f>
        <v>0</v>
      </c>
      <c r="FYO66" s="762">
        <f t="shared" ref="FYO66" si="10546">FYO60*$C$65*0</f>
        <v>0</v>
      </c>
      <c r="FYQ66" s="762">
        <f t="shared" ref="FYQ66" si="10547">FYQ60*$C$65*0</f>
        <v>0</v>
      </c>
      <c r="FYS66" s="762">
        <f t="shared" ref="FYS66" si="10548">FYS60*$C$65*0</f>
        <v>0</v>
      </c>
      <c r="FYU66" s="762">
        <f t="shared" ref="FYU66" si="10549">FYU60*$C$65*0</f>
        <v>0</v>
      </c>
      <c r="FYW66" s="762">
        <f t="shared" ref="FYW66" si="10550">FYW60*$C$65*0</f>
        <v>0</v>
      </c>
      <c r="FYY66" s="762">
        <f t="shared" ref="FYY66" si="10551">FYY60*$C$65*0</f>
        <v>0</v>
      </c>
      <c r="FZA66" s="762">
        <f t="shared" ref="FZA66" si="10552">FZA60*$C$65*0</f>
        <v>0</v>
      </c>
      <c r="FZC66" s="762">
        <f t="shared" ref="FZC66" si="10553">FZC60*$C$65*0</f>
        <v>0</v>
      </c>
      <c r="FZE66" s="762">
        <f t="shared" ref="FZE66" si="10554">FZE60*$C$65*0</f>
        <v>0</v>
      </c>
      <c r="FZG66" s="762">
        <f t="shared" ref="FZG66" si="10555">FZG60*$C$65*0</f>
        <v>0</v>
      </c>
      <c r="FZI66" s="762">
        <f t="shared" ref="FZI66" si="10556">FZI60*$C$65*0</f>
        <v>0</v>
      </c>
      <c r="FZK66" s="762">
        <f t="shared" ref="FZK66" si="10557">FZK60*$C$65*0</f>
        <v>0</v>
      </c>
      <c r="FZM66" s="762">
        <f t="shared" ref="FZM66" si="10558">FZM60*$C$65*0</f>
        <v>0</v>
      </c>
      <c r="FZO66" s="762">
        <f t="shared" ref="FZO66" si="10559">FZO60*$C$65*0</f>
        <v>0</v>
      </c>
      <c r="FZQ66" s="762">
        <f t="shared" ref="FZQ66" si="10560">FZQ60*$C$65*0</f>
        <v>0</v>
      </c>
      <c r="FZS66" s="762">
        <f t="shared" ref="FZS66" si="10561">FZS60*$C$65*0</f>
        <v>0</v>
      </c>
      <c r="FZU66" s="762">
        <f t="shared" ref="FZU66" si="10562">FZU60*$C$65*0</f>
        <v>0</v>
      </c>
      <c r="FZW66" s="762">
        <f t="shared" ref="FZW66" si="10563">FZW60*$C$65*0</f>
        <v>0</v>
      </c>
      <c r="FZY66" s="762">
        <f t="shared" ref="FZY66" si="10564">FZY60*$C$65*0</f>
        <v>0</v>
      </c>
      <c r="GAA66" s="762">
        <f t="shared" ref="GAA66" si="10565">GAA60*$C$65*0</f>
        <v>0</v>
      </c>
      <c r="GAC66" s="762">
        <f t="shared" ref="GAC66" si="10566">GAC60*$C$65*0</f>
        <v>0</v>
      </c>
      <c r="GAE66" s="762">
        <f t="shared" ref="GAE66" si="10567">GAE60*$C$65*0</f>
        <v>0</v>
      </c>
      <c r="GAG66" s="762">
        <f t="shared" ref="GAG66" si="10568">GAG60*$C$65*0</f>
        <v>0</v>
      </c>
      <c r="GAI66" s="762">
        <f t="shared" ref="GAI66" si="10569">GAI60*$C$65*0</f>
        <v>0</v>
      </c>
      <c r="GAK66" s="762">
        <f t="shared" ref="GAK66" si="10570">GAK60*$C$65*0</f>
        <v>0</v>
      </c>
      <c r="GAM66" s="762">
        <f t="shared" ref="GAM66" si="10571">GAM60*$C$65*0</f>
        <v>0</v>
      </c>
      <c r="GAO66" s="762">
        <f t="shared" ref="GAO66" si="10572">GAO60*$C$65*0</f>
        <v>0</v>
      </c>
      <c r="GAQ66" s="762">
        <f t="shared" ref="GAQ66" si="10573">GAQ60*$C$65*0</f>
        <v>0</v>
      </c>
      <c r="GAS66" s="762">
        <f t="shared" ref="GAS66" si="10574">GAS60*$C$65*0</f>
        <v>0</v>
      </c>
      <c r="GAU66" s="762">
        <f t="shared" ref="GAU66" si="10575">GAU60*$C$65*0</f>
        <v>0</v>
      </c>
      <c r="GAW66" s="762">
        <f t="shared" ref="GAW66" si="10576">GAW60*$C$65*0</f>
        <v>0</v>
      </c>
      <c r="GAY66" s="762">
        <f t="shared" ref="GAY66" si="10577">GAY60*$C$65*0</f>
        <v>0</v>
      </c>
      <c r="GBA66" s="762">
        <f t="shared" ref="GBA66" si="10578">GBA60*$C$65*0</f>
        <v>0</v>
      </c>
      <c r="GBC66" s="762">
        <f t="shared" ref="GBC66" si="10579">GBC60*$C$65*0</f>
        <v>0</v>
      </c>
      <c r="GBE66" s="762">
        <f t="shared" ref="GBE66" si="10580">GBE60*$C$65*0</f>
        <v>0</v>
      </c>
      <c r="GBG66" s="762">
        <f t="shared" ref="GBG66" si="10581">GBG60*$C$65*0</f>
        <v>0</v>
      </c>
      <c r="GBI66" s="762">
        <f t="shared" ref="GBI66" si="10582">GBI60*$C$65*0</f>
        <v>0</v>
      </c>
      <c r="GBK66" s="762">
        <f t="shared" ref="GBK66" si="10583">GBK60*$C$65*0</f>
        <v>0</v>
      </c>
      <c r="GBM66" s="762">
        <f t="shared" ref="GBM66" si="10584">GBM60*$C$65*0</f>
        <v>0</v>
      </c>
      <c r="GBO66" s="762">
        <f t="shared" ref="GBO66" si="10585">GBO60*$C$65*0</f>
        <v>0</v>
      </c>
      <c r="GBQ66" s="762">
        <f t="shared" ref="GBQ66" si="10586">GBQ60*$C$65*0</f>
        <v>0</v>
      </c>
      <c r="GBS66" s="762">
        <f t="shared" ref="GBS66" si="10587">GBS60*$C$65*0</f>
        <v>0</v>
      </c>
      <c r="GBU66" s="762">
        <f t="shared" ref="GBU66" si="10588">GBU60*$C$65*0</f>
        <v>0</v>
      </c>
      <c r="GBW66" s="762">
        <f t="shared" ref="GBW66" si="10589">GBW60*$C$65*0</f>
        <v>0</v>
      </c>
      <c r="GBY66" s="762">
        <f t="shared" ref="GBY66" si="10590">GBY60*$C$65*0</f>
        <v>0</v>
      </c>
      <c r="GCA66" s="762">
        <f t="shared" ref="GCA66" si="10591">GCA60*$C$65*0</f>
        <v>0</v>
      </c>
      <c r="GCC66" s="762">
        <f t="shared" ref="GCC66" si="10592">GCC60*$C$65*0</f>
        <v>0</v>
      </c>
      <c r="GCE66" s="762">
        <f t="shared" ref="GCE66" si="10593">GCE60*$C$65*0</f>
        <v>0</v>
      </c>
      <c r="GCG66" s="762">
        <f t="shared" ref="GCG66" si="10594">GCG60*$C$65*0</f>
        <v>0</v>
      </c>
      <c r="GCI66" s="762">
        <f t="shared" ref="GCI66" si="10595">GCI60*$C$65*0</f>
        <v>0</v>
      </c>
      <c r="GCK66" s="762">
        <f t="shared" ref="GCK66" si="10596">GCK60*$C$65*0</f>
        <v>0</v>
      </c>
      <c r="GCM66" s="762">
        <f t="shared" ref="GCM66" si="10597">GCM60*$C$65*0</f>
        <v>0</v>
      </c>
      <c r="GCO66" s="762">
        <f t="shared" ref="GCO66" si="10598">GCO60*$C$65*0</f>
        <v>0</v>
      </c>
      <c r="GCQ66" s="762">
        <f t="shared" ref="GCQ66" si="10599">GCQ60*$C$65*0</f>
        <v>0</v>
      </c>
      <c r="GCS66" s="762">
        <f t="shared" ref="GCS66" si="10600">GCS60*$C$65*0</f>
        <v>0</v>
      </c>
      <c r="GCU66" s="762">
        <f t="shared" ref="GCU66" si="10601">GCU60*$C$65*0</f>
        <v>0</v>
      </c>
      <c r="GCW66" s="762">
        <f t="shared" ref="GCW66" si="10602">GCW60*$C$65*0</f>
        <v>0</v>
      </c>
      <c r="GCY66" s="762">
        <f t="shared" ref="GCY66" si="10603">GCY60*$C$65*0</f>
        <v>0</v>
      </c>
      <c r="GDA66" s="762">
        <f t="shared" ref="GDA66" si="10604">GDA60*$C$65*0</f>
        <v>0</v>
      </c>
      <c r="GDC66" s="762">
        <f t="shared" ref="GDC66" si="10605">GDC60*$C$65*0</f>
        <v>0</v>
      </c>
      <c r="GDE66" s="762">
        <f t="shared" ref="GDE66" si="10606">GDE60*$C$65*0</f>
        <v>0</v>
      </c>
      <c r="GDG66" s="762">
        <f t="shared" ref="GDG66" si="10607">GDG60*$C$65*0</f>
        <v>0</v>
      </c>
      <c r="GDI66" s="762">
        <f t="shared" ref="GDI66" si="10608">GDI60*$C$65*0</f>
        <v>0</v>
      </c>
      <c r="GDK66" s="762">
        <f t="shared" ref="GDK66" si="10609">GDK60*$C$65*0</f>
        <v>0</v>
      </c>
      <c r="GDM66" s="762">
        <f t="shared" ref="GDM66" si="10610">GDM60*$C$65*0</f>
        <v>0</v>
      </c>
      <c r="GDO66" s="762">
        <f t="shared" ref="GDO66" si="10611">GDO60*$C$65*0</f>
        <v>0</v>
      </c>
      <c r="GDQ66" s="762">
        <f t="shared" ref="GDQ66" si="10612">GDQ60*$C$65*0</f>
        <v>0</v>
      </c>
      <c r="GDS66" s="762">
        <f t="shared" ref="GDS66" si="10613">GDS60*$C$65*0</f>
        <v>0</v>
      </c>
      <c r="GDU66" s="762">
        <f t="shared" ref="GDU66" si="10614">GDU60*$C$65*0</f>
        <v>0</v>
      </c>
      <c r="GDW66" s="762">
        <f t="shared" ref="GDW66" si="10615">GDW60*$C$65*0</f>
        <v>0</v>
      </c>
      <c r="GDY66" s="762">
        <f t="shared" ref="GDY66" si="10616">GDY60*$C$65*0</f>
        <v>0</v>
      </c>
      <c r="GEA66" s="762">
        <f t="shared" ref="GEA66" si="10617">GEA60*$C$65*0</f>
        <v>0</v>
      </c>
      <c r="GEC66" s="762">
        <f t="shared" ref="GEC66" si="10618">GEC60*$C$65*0</f>
        <v>0</v>
      </c>
      <c r="GEE66" s="762">
        <f t="shared" ref="GEE66" si="10619">GEE60*$C$65*0</f>
        <v>0</v>
      </c>
      <c r="GEG66" s="762">
        <f t="shared" ref="GEG66" si="10620">GEG60*$C$65*0</f>
        <v>0</v>
      </c>
      <c r="GEI66" s="762">
        <f t="shared" ref="GEI66" si="10621">GEI60*$C$65*0</f>
        <v>0</v>
      </c>
      <c r="GEK66" s="762">
        <f t="shared" ref="GEK66" si="10622">GEK60*$C$65*0</f>
        <v>0</v>
      </c>
      <c r="GEM66" s="762">
        <f t="shared" ref="GEM66" si="10623">GEM60*$C$65*0</f>
        <v>0</v>
      </c>
      <c r="GEO66" s="762">
        <f t="shared" ref="GEO66" si="10624">GEO60*$C$65*0</f>
        <v>0</v>
      </c>
      <c r="GEQ66" s="762">
        <f t="shared" ref="GEQ66" si="10625">GEQ60*$C$65*0</f>
        <v>0</v>
      </c>
      <c r="GES66" s="762">
        <f t="shared" ref="GES66" si="10626">GES60*$C$65*0</f>
        <v>0</v>
      </c>
      <c r="GEU66" s="762">
        <f t="shared" ref="GEU66" si="10627">GEU60*$C$65*0</f>
        <v>0</v>
      </c>
      <c r="GEW66" s="762">
        <f t="shared" ref="GEW66" si="10628">GEW60*$C$65*0</f>
        <v>0</v>
      </c>
      <c r="GEY66" s="762">
        <f t="shared" ref="GEY66" si="10629">GEY60*$C$65*0</f>
        <v>0</v>
      </c>
      <c r="GFA66" s="762">
        <f t="shared" ref="GFA66" si="10630">GFA60*$C$65*0</f>
        <v>0</v>
      </c>
      <c r="GFC66" s="762">
        <f t="shared" ref="GFC66" si="10631">GFC60*$C$65*0</f>
        <v>0</v>
      </c>
      <c r="GFE66" s="762">
        <f t="shared" ref="GFE66" si="10632">GFE60*$C$65*0</f>
        <v>0</v>
      </c>
      <c r="GFG66" s="762">
        <f t="shared" ref="GFG66" si="10633">GFG60*$C$65*0</f>
        <v>0</v>
      </c>
      <c r="GFI66" s="762">
        <f t="shared" ref="GFI66" si="10634">GFI60*$C$65*0</f>
        <v>0</v>
      </c>
      <c r="GFK66" s="762">
        <f t="shared" ref="GFK66" si="10635">GFK60*$C$65*0</f>
        <v>0</v>
      </c>
      <c r="GFM66" s="762">
        <f t="shared" ref="GFM66" si="10636">GFM60*$C$65*0</f>
        <v>0</v>
      </c>
      <c r="GFO66" s="762">
        <f t="shared" ref="GFO66" si="10637">GFO60*$C$65*0</f>
        <v>0</v>
      </c>
      <c r="GFQ66" s="762">
        <f t="shared" ref="GFQ66" si="10638">GFQ60*$C$65*0</f>
        <v>0</v>
      </c>
      <c r="GFS66" s="762">
        <f t="shared" ref="GFS66" si="10639">GFS60*$C$65*0</f>
        <v>0</v>
      </c>
      <c r="GFU66" s="762">
        <f t="shared" ref="GFU66" si="10640">GFU60*$C$65*0</f>
        <v>0</v>
      </c>
      <c r="GFW66" s="762">
        <f t="shared" ref="GFW66" si="10641">GFW60*$C$65*0</f>
        <v>0</v>
      </c>
      <c r="GFY66" s="762">
        <f t="shared" ref="GFY66" si="10642">GFY60*$C$65*0</f>
        <v>0</v>
      </c>
      <c r="GGA66" s="762">
        <f t="shared" ref="GGA66" si="10643">GGA60*$C$65*0</f>
        <v>0</v>
      </c>
      <c r="GGC66" s="762">
        <f t="shared" ref="GGC66" si="10644">GGC60*$C$65*0</f>
        <v>0</v>
      </c>
      <c r="GGE66" s="762">
        <f t="shared" ref="GGE66" si="10645">GGE60*$C$65*0</f>
        <v>0</v>
      </c>
      <c r="GGG66" s="762">
        <f t="shared" ref="GGG66" si="10646">GGG60*$C$65*0</f>
        <v>0</v>
      </c>
      <c r="GGI66" s="762">
        <f t="shared" ref="GGI66" si="10647">GGI60*$C$65*0</f>
        <v>0</v>
      </c>
      <c r="GGK66" s="762">
        <f t="shared" ref="GGK66" si="10648">GGK60*$C$65*0</f>
        <v>0</v>
      </c>
      <c r="GGM66" s="762">
        <f t="shared" ref="GGM66" si="10649">GGM60*$C$65*0</f>
        <v>0</v>
      </c>
      <c r="GGO66" s="762">
        <f t="shared" ref="GGO66" si="10650">GGO60*$C$65*0</f>
        <v>0</v>
      </c>
      <c r="GGQ66" s="762">
        <f t="shared" ref="GGQ66" si="10651">GGQ60*$C$65*0</f>
        <v>0</v>
      </c>
      <c r="GGS66" s="762">
        <f t="shared" ref="GGS66" si="10652">GGS60*$C$65*0</f>
        <v>0</v>
      </c>
      <c r="GGU66" s="762">
        <f t="shared" ref="GGU66" si="10653">GGU60*$C$65*0</f>
        <v>0</v>
      </c>
      <c r="GGW66" s="762">
        <f t="shared" ref="GGW66" si="10654">GGW60*$C$65*0</f>
        <v>0</v>
      </c>
      <c r="GGY66" s="762">
        <f t="shared" ref="GGY66" si="10655">GGY60*$C$65*0</f>
        <v>0</v>
      </c>
      <c r="GHA66" s="762">
        <f t="shared" ref="GHA66" si="10656">GHA60*$C$65*0</f>
        <v>0</v>
      </c>
      <c r="GHC66" s="762">
        <f t="shared" ref="GHC66" si="10657">GHC60*$C$65*0</f>
        <v>0</v>
      </c>
      <c r="GHE66" s="762">
        <f t="shared" ref="GHE66" si="10658">GHE60*$C$65*0</f>
        <v>0</v>
      </c>
      <c r="GHG66" s="762">
        <f t="shared" ref="GHG66" si="10659">GHG60*$C$65*0</f>
        <v>0</v>
      </c>
      <c r="GHI66" s="762">
        <f t="shared" ref="GHI66" si="10660">GHI60*$C$65*0</f>
        <v>0</v>
      </c>
      <c r="GHK66" s="762">
        <f t="shared" ref="GHK66" si="10661">GHK60*$C$65*0</f>
        <v>0</v>
      </c>
      <c r="GHM66" s="762">
        <f t="shared" ref="GHM66" si="10662">GHM60*$C$65*0</f>
        <v>0</v>
      </c>
      <c r="GHO66" s="762">
        <f t="shared" ref="GHO66" si="10663">GHO60*$C$65*0</f>
        <v>0</v>
      </c>
      <c r="GHQ66" s="762">
        <f t="shared" ref="GHQ66" si="10664">GHQ60*$C$65*0</f>
        <v>0</v>
      </c>
      <c r="GHS66" s="762">
        <f t="shared" ref="GHS66" si="10665">GHS60*$C$65*0</f>
        <v>0</v>
      </c>
      <c r="GHU66" s="762">
        <f t="shared" ref="GHU66" si="10666">GHU60*$C$65*0</f>
        <v>0</v>
      </c>
      <c r="GHW66" s="762">
        <f t="shared" ref="GHW66" si="10667">GHW60*$C$65*0</f>
        <v>0</v>
      </c>
      <c r="GHY66" s="762">
        <f t="shared" ref="GHY66" si="10668">GHY60*$C$65*0</f>
        <v>0</v>
      </c>
      <c r="GIA66" s="762">
        <f t="shared" ref="GIA66" si="10669">GIA60*$C$65*0</f>
        <v>0</v>
      </c>
      <c r="GIC66" s="762">
        <f t="shared" ref="GIC66" si="10670">GIC60*$C$65*0</f>
        <v>0</v>
      </c>
      <c r="GIE66" s="762">
        <f t="shared" ref="GIE66" si="10671">GIE60*$C$65*0</f>
        <v>0</v>
      </c>
      <c r="GIG66" s="762">
        <f t="shared" ref="GIG66" si="10672">GIG60*$C$65*0</f>
        <v>0</v>
      </c>
      <c r="GII66" s="762">
        <f t="shared" ref="GII66" si="10673">GII60*$C$65*0</f>
        <v>0</v>
      </c>
      <c r="GIK66" s="762">
        <f t="shared" ref="GIK66" si="10674">GIK60*$C$65*0</f>
        <v>0</v>
      </c>
      <c r="GIM66" s="762">
        <f t="shared" ref="GIM66" si="10675">GIM60*$C$65*0</f>
        <v>0</v>
      </c>
      <c r="GIO66" s="762">
        <f t="shared" ref="GIO66" si="10676">GIO60*$C$65*0</f>
        <v>0</v>
      </c>
      <c r="GIQ66" s="762">
        <f t="shared" ref="GIQ66" si="10677">GIQ60*$C$65*0</f>
        <v>0</v>
      </c>
      <c r="GIS66" s="762">
        <f t="shared" ref="GIS66" si="10678">GIS60*$C$65*0</f>
        <v>0</v>
      </c>
      <c r="GIU66" s="762">
        <f t="shared" ref="GIU66" si="10679">GIU60*$C$65*0</f>
        <v>0</v>
      </c>
      <c r="GIW66" s="762">
        <f t="shared" ref="GIW66" si="10680">GIW60*$C$65*0</f>
        <v>0</v>
      </c>
      <c r="GIY66" s="762">
        <f t="shared" ref="GIY66" si="10681">GIY60*$C$65*0</f>
        <v>0</v>
      </c>
      <c r="GJA66" s="762">
        <f t="shared" ref="GJA66" si="10682">GJA60*$C$65*0</f>
        <v>0</v>
      </c>
      <c r="GJC66" s="762">
        <f t="shared" ref="GJC66" si="10683">GJC60*$C$65*0</f>
        <v>0</v>
      </c>
      <c r="GJE66" s="762">
        <f t="shared" ref="GJE66" si="10684">GJE60*$C$65*0</f>
        <v>0</v>
      </c>
      <c r="GJG66" s="762">
        <f t="shared" ref="GJG66" si="10685">GJG60*$C$65*0</f>
        <v>0</v>
      </c>
      <c r="GJI66" s="762">
        <f t="shared" ref="GJI66" si="10686">GJI60*$C$65*0</f>
        <v>0</v>
      </c>
      <c r="GJK66" s="762">
        <f t="shared" ref="GJK66" si="10687">GJK60*$C$65*0</f>
        <v>0</v>
      </c>
      <c r="GJM66" s="762">
        <f t="shared" ref="GJM66" si="10688">GJM60*$C$65*0</f>
        <v>0</v>
      </c>
      <c r="GJO66" s="762">
        <f t="shared" ref="GJO66" si="10689">GJO60*$C$65*0</f>
        <v>0</v>
      </c>
      <c r="GJQ66" s="762">
        <f t="shared" ref="GJQ66" si="10690">GJQ60*$C$65*0</f>
        <v>0</v>
      </c>
      <c r="GJS66" s="762">
        <f t="shared" ref="GJS66" si="10691">GJS60*$C$65*0</f>
        <v>0</v>
      </c>
      <c r="GJU66" s="762">
        <f t="shared" ref="GJU66" si="10692">GJU60*$C$65*0</f>
        <v>0</v>
      </c>
      <c r="GJW66" s="762">
        <f t="shared" ref="GJW66" si="10693">GJW60*$C$65*0</f>
        <v>0</v>
      </c>
      <c r="GJY66" s="762">
        <f t="shared" ref="GJY66" si="10694">GJY60*$C$65*0</f>
        <v>0</v>
      </c>
      <c r="GKA66" s="762">
        <f t="shared" ref="GKA66" si="10695">GKA60*$C$65*0</f>
        <v>0</v>
      </c>
      <c r="GKC66" s="762">
        <f t="shared" ref="GKC66" si="10696">GKC60*$C$65*0</f>
        <v>0</v>
      </c>
      <c r="GKE66" s="762">
        <f t="shared" ref="GKE66" si="10697">GKE60*$C$65*0</f>
        <v>0</v>
      </c>
      <c r="GKG66" s="762">
        <f t="shared" ref="GKG66" si="10698">GKG60*$C$65*0</f>
        <v>0</v>
      </c>
      <c r="GKI66" s="762">
        <f t="shared" ref="GKI66" si="10699">GKI60*$C$65*0</f>
        <v>0</v>
      </c>
      <c r="GKK66" s="762">
        <f t="shared" ref="GKK66" si="10700">GKK60*$C$65*0</f>
        <v>0</v>
      </c>
      <c r="GKM66" s="762">
        <f t="shared" ref="GKM66" si="10701">GKM60*$C$65*0</f>
        <v>0</v>
      </c>
      <c r="GKO66" s="762">
        <f t="shared" ref="GKO66" si="10702">GKO60*$C$65*0</f>
        <v>0</v>
      </c>
      <c r="GKQ66" s="762">
        <f t="shared" ref="GKQ66" si="10703">GKQ60*$C$65*0</f>
        <v>0</v>
      </c>
      <c r="GKS66" s="762">
        <f t="shared" ref="GKS66" si="10704">GKS60*$C$65*0</f>
        <v>0</v>
      </c>
      <c r="GKU66" s="762">
        <f t="shared" ref="GKU66" si="10705">GKU60*$C$65*0</f>
        <v>0</v>
      </c>
      <c r="GKW66" s="762">
        <f t="shared" ref="GKW66" si="10706">GKW60*$C$65*0</f>
        <v>0</v>
      </c>
      <c r="GKY66" s="762">
        <f t="shared" ref="GKY66" si="10707">GKY60*$C$65*0</f>
        <v>0</v>
      </c>
      <c r="GLA66" s="762">
        <f t="shared" ref="GLA66" si="10708">GLA60*$C$65*0</f>
        <v>0</v>
      </c>
      <c r="GLC66" s="762">
        <f t="shared" ref="GLC66" si="10709">GLC60*$C$65*0</f>
        <v>0</v>
      </c>
      <c r="GLE66" s="762">
        <f t="shared" ref="GLE66" si="10710">GLE60*$C$65*0</f>
        <v>0</v>
      </c>
      <c r="GLG66" s="762">
        <f t="shared" ref="GLG66" si="10711">GLG60*$C$65*0</f>
        <v>0</v>
      </c>
      <c r="GLI66" s="762">
        <f t="shared" ref="GLI66" si="10712">GLI60*$C$65*0</f>
        <v>0</v>
      </c>
      <c r="GLK66" s="762">
        <f t="shared" ref="GLK66" si="10713">GLK60*$C$65*0</f>
        <v>0</v>
      </c>
      <c r="GLM66" s="762">
        <f t="shared" ref="GLM66" si="10714">GLM60*$C$65*0</f>
        <v>0</v>
      </c>
      <c r="GLO66" s="762">
        <f t="shared" ref="GLO66" si="10715">GLO60*$C$65*0</f>
        <v>0</v>
      </c>
      <c r="GLQ66" s="762">
        <f t="shared" ref="GLQ66" si="10716">GLQ60*$C$65*0</f>
        <v>0</v>
      </c>
      <c r="GLS66" s="762">
        <f t="shared" ref="GLS66" si="10717">GLS60*$C$65*0</f>
        <v>0</v>
      </c>
      <c r="GLU66" s="762">
        <f t="shared" ref="GLU66" si="10718">GLU60*$C$65*0</f>
        <v>0</v>
      </c>
      <c r="GLW66" s="762">
        <f t="shared" ref="GLW66" si="10719">GLW60*$C$65*0</f>
        <v>0</v>
      </c>
      <c r="GLY66" s="762">
        <f t="shared" ref="GLY66" si="10720">GLY60*$C$65*0</f>
        <v>0</v>
      </c>
      <c r="GMA66" s="762">
        <f t="shared" ref="GMA66" si="10721">GMA60*$C$65*0</f>
        <v>0</v>
      </c>
      <c r="GMC66" s="762">
        <f t="shared" ref="GMC66" si="10722">GMC60*$C$65*0</f>
        <v>0</v>
      </c>
      <c r="GME66" s="762">
        <f t="shared" ref="GME66" si="10723">GME60*$C$65*0</f>
        <v>0</v>
      </c>
      <c r="GMG66" s="762">
        <f t="shared" ref="GMG66" si="10724">GMG60*$C$65*0</f>
        <v>0</v>
      </c>
      <c r="GMI66" s="762">
        <f t="shared" ref="GMI66" si="10725">GMI60*$C$65*0</f>
        <v>0</v>
      </c>
      <c r="GMK66" s="762">
        <f t="shared" ref="GMK66" si="10726">GMK60*$C$65*0</f>
        <v>0</v>
      </c>
      <c r="GMM66" s="762">
        <f t="shared" ref="GMM66" si="10727">GMM60*$C$65*0</f>
        <v>0</v>
      </c>
      <c r="GMO66" s="762">
        <f t="shared" ref="GMO66" si="10728">GMO60*$C$65*0</f>
        <v>0</v>
      </c>
      <c r="GMQ66" s="762">
        <f t="shared" ref="GMQ66" si="10729">GMQ60*$C$65*0</f>
        <v>0</v>
      </c>
      <c r="GMS66" s="762">
        <f t="shared" ref="GMS66" si="10730">GMS60*$C$65*0</f>
        <v>0</v>
      </c>
      <c r="GMU66" s="762">
        <f t="shared" ref="GMU66" si="10731">GMU60*$C$65*0</f>
        <v>0</v>
      </c>
      <c r="GMW66" s="762">
        <f t="shared" ref="GMW66" si="10732">GMW60*$C$65*0</f>
        <v>0</v>
      </c>
      <c r="GMY66" s="762">
        <f t="shared" ref="GMY66" si="10733">GMY60*$C$65*0</f>
        <v>0</v>
      </c>
      <c r="GNA66" s="762">
        <f t="shared" ref="GNA66" si="10734">GNA60*$C$65*0</f>
        <v>0</v>
      </c>
      <c r="GNC66" s="762">
        <f t="shared" ref="GNC66" si="10735">GNC60*$C$65*0</f>
        <v>0</v>
      </c>
      <c r="GNE66" s="762">
        <f t="shared" ref="GNE66" si="10736">GNE60*$C$65*0</f>
        <v>0</v>
      </c>
      <c r="GNG66" s="762">
        <f t="shared" ref="GNG66" si="10737">GNG60*$C$65*0</f>
        <v>0</v>
      </c>
      <c r="GNI66" s="762">
        <f t="shared" ref="GNI66" si="10738">GNI60*$C$65*0</f>
        <v>0</v>
      </c>
      <c r="GNK66" s="762">
        <f t="shared" ref="GNK66" si="10739">GNK60*$C$65*0</f>
        <v>0</v>
      </c>
      <c r="GNM66" s="762">
        <f t="shared" ref="GNM66" si="10740">GNM60*$C$65*0</f>
        <v>0</v>
      </c>
      <c r="GNO66" s="762">
        <f t="shared" ref="GNO66" si="10741">GNO60*$C$65*0</f>
        <v>0</v>
      </c>
      <c r="GNQ66" s="762">
        <f t="shared" ref="GNQ66" si="10742">GNQ60*$C$65*0</f>
        <v>0</v>
      </c>
      <c r="GNS66" s="762">
        <f t="shared" ref="GNS66" si="10743">GNS60*$C$65*0</f>
        <v>0</v>
      </c>
      <c r="GNU66" s="762">
        <f t="shared" ref="GNU66" si="10744">GNU60*$C$65*0</f>
        <v>0</v>
      </c>
      <c r="GNW66" s="762">
        <f t="shared" ref="GNW66" si="10745">GNW60*$C$65*0</f>
        <v>0</v>
      </c>
      <c r="GNY66" s="762">
        <f t="shared" ref="GNY66" si="10746">GNY60*$C$65*0</f>
        <v>0</v>
      </c>
      <c r="GOA66" s="762">
        <f t="shared" ref="GOA66" si="10747">GOA60*$C$65*0</f>
        <v>0</v>
      </c>
      <c r="GOC66" s="762">
        <f t="shared" ref="GOC66" si="10748">GOC60*$C$65*0</f>
        <v>0</v>
      </c>
      <c r="GOE66" s="762">
        <f t="shared" ref="GOE66" si="10749">GOE60*$C$65*0</f>
        <v>0</v>
      </c>
      <c r="GOG66" s="762">
        <f t="shared" ref="GOG66" si="10750">GOG60*$C$65*0</f>
        <v>0</v>
      </c>
      <c r="GOI66" s="762">
        <f t="shared" ref="GOI66" si="10751">GOI60*$C$65*0</f>
        <v>0</v>
      </c>
      <c r="GOK66" s="762">
        <f t="shared" ref="GOK66" si="10752">GOK60*$C$65*0</f>
        <v>0</v>
      </c>
      <c r="GOM66" s="762">
        <f t="shared" ref="GOM66" si="10753">GOM60*$C$65*0</f>
        <v>0</v>
      </c>
      <c r="GOO66" s="762">
        <f t="shared" ref="GOO66" si="10754">GOO60*$C$65*0</f>
        <v>0</v>
      </c>
      <c r="GOQ66" s="762">
        <f t="shared" ref="GOQ66" si="10755">GOQ60*$C$65*0</f>
        <v>0</v>
      </c>
      <c r="GOS66" s="762">
        <f t="shared" ref="GOS66" si="10756">GOS60*$C$65*0</f>
        <v>0</v>
      </c>
      <c r="GOU66" s="762">
        <f t="shared" ref="GOU66" si="10757">GOU60*$C$65*0</f>
        <v>0</v>
      </c>
      <c r="GOW66" s="762">
        <f t="shared" ref="GOW66" si="10758">GOW60*$C$65*0</f>
        <v>0</v>
      </c>
      <c r="GOY66" s="762">
        <f t="shared" ref="GOY66" si="10759">GOY60*$C$65*0</f>
        <v>0</v>
      </c>
      <c r="GPA66" s="762">
        <f t="shared" ref="GPA66" si="10760">GPA60*$C$65*0</f>
        <v>0</v>
      </c>
      <c r="GPC66" s="762">
        <f t="shared" ref="GPC66" si="10761">GPC60*$C$65*0</f>
        <v>0</v>
      </c>
      <c r="GPE66" s="762">
        <f t="shared" ref="GPE66" si="10762">GPE60*$C$65*0</f>
        <v>0</v>
      </c>
      <c r="GPG66" s="762">
        <f t="shared" ref="GPG66" si="10763">GPG60*$C$65*0</f>
        <v>0</v>
      </c>
      <c r="GPI66" s="762">
        <f t="shared" ref="GPI66" si="10764">GPI60*$C$65*0</f>
        <v>0</v>
      </c>
      <c r="GPK66" s="762">
        <f t="shared" ref="GPK66" si="10765">GPK60*$C$65*0</f>
        <v>0</v>
      </c>
      <c r="GPM66" s="762">
        <f t="shared" ref="GPM66" si="10766">GPM60*$C$65*0</f>
        <v>0</v>
      </c>
      <c r="GPO66" s="762">
        <f t="shared" ref="GPO66" si="10767">GPO60*$C$65*0</f>
        <v>0</v>
      </c>
      <c r="GPQ66" s="762">
        <f t="shared" ref="GPQ66" si="10768">GPQ60*$C$65*0</f>
        <v>0</v>
      </c>
      <c r="GPS66" s="762">
        <f t="shared" ref="GPS66" si="10769">GPS60*$C$65*0</f>
        <v>0</v>
      </c>
      <c r="GPU66" s="762">
        <f t="shared" ref="GPU66" si="10770">GPU60*$C$65*0</f>
        <v>0</v>
      </c>
      <c r="GPW66" s="762">
        <f t="shared" ref="GPW66" si="10771">GPW60*$C$65*0</f>
        <v>0</v>
      </c>
      <c r="GPY66" s="762">
        <f t="shared" ref="GPY66" si="10772">GPY60*$C$65*0</f>
        <v>0</v>
      </c>
      <c r="GQA66" s="762">
        <f t="shared" ref="GQA66" si="10773">GQA60*$C$65*0</f>
        <v>0</v>
      </c>
      <c r="GQC66" s="762">
        <f t="shared" ref="GQC66" si="10774">GQC60*$C$65*0</f>
        <v>0</v>
      </c>
      <c r="GQE66" s="762">
        <f t="shared" ref="GQE66" si="10775">GQE60*$C$65*0</f>
        <v>0</v>
      </c>
      <c r="GQG66" s="762">
        <f t="shared" ref="GQG66" si="10776">GQG60*$C$65*0</f>
        <v>0</v>
      </c>
      <c r="GQI66" s="762">
        <f t="shared" ref="GQI66" si="10777">GQI60*$C$65*0</f>
        <v>0</v>
      </c>
      <c r="GQK66" s="762">
        <f t="shared" ref="GQK66" si="10778">GQK60*$C$65*0</f>
        <v>0</v>
      </c>
      <c r="GQM66" s="762">
        <f t="shared" ref="GQM66" si="10779">GQM60*$C$65*0</f>
        <v>0</v>
      </c>
      <c r="GQO66" s="762">
        <f t="shared" ref="GQO66" si="10780">GQO60*$C$65*0</f>
        <v>0</v>
      </c>
      <c r="GQQ66" s="762">
        <f t="shared" ref="GQQ66" si="10781">GQQ60*$C$65*0</f>
        <v>0</v>
      </c>
      <c r="GQS66" s="762">
        <f t="shared" ref="GQS66" si="10782">GQS60*$C$65*0</f>
        <v>0</v>
      </c>
      <c r="GQU66" s="762">
        <f t="shared" ref="GQU66" si="10783">GQU60*$C$65*0</f>
        <v>0</v>
      </c>
      <c r="GQW66" s="762">
        <f t="shared" ref="GQW66" si="10784">GQW60*$C$65*0</f>
        <v>0</v>
      </c>
      <c r="GQY66" s="762">
        <f t="shared" ref="GQY66" si="10785">GQY60*$C$65*0</f>
        <v>0</v>
      </c>
      <c r="GRA66" s="762">
        <f t="shared" ref="GRA66" si="10786">GRA60*$C$65*0</f>
        <v>0</v>
      </c>
      <c r="GRC66" s="762">
        <f t="shared" ref="GRC66" si="10787">GRC60*$C$65*0</f>
        <v>0</v>
      </c>
      <c r="GRE66" s="762">
        <f t="shared" ref="GRE66" si="10788">GRE60*$C$65*0</f>
        <v>0</v>
      </c>
      <c r="GRG66" s="762">
        <f t="shared" ref="GRG66" si="10789">GRG60*$C$65*0</f>
        <v>0</v>
      </c>
      <c r="GRI66" s="762">
        <f t="shared" ref="GRI66" si="10790">GRI60*$C$65*0</f>
        <v>0</v>
      </c>
      <c r="GRK66" s="762">
        <f t="shared" ref="GRK66" si="10791">GRK60*$C$65*0</f>
        <v>0</v>
      </c>
      <c r="GRM66" s="762">
        <f t="shared" ref="GRM66" si="10792">GRM60*$C$65*0</f>
        <v>0</v>
      </c>
      <c r="GRO66" s="762">
        <f t="shared" ref="GRO66" si="10793">GRO60*$C$65*0</f>
        <v>0</v>
      </c>
      <c r="GRQ66" s="762">
        <f t="shared" ref="GRQ66" si="10794">GRQ60*$C$65*0</f>
        <v>0</v>
      </c>
      <c r="GRS66" s="762">
        <f t="shared" ref="GRS66" si="10795">GRS60*$C$65*0</f>
        <v>0</v>
      </c>
      <c r="GRU66" s="762">
        <f t="shared" ref="GRU66" si="10796">GRU60*$C$65*0</f>
        <v>0</v>
      </c>
      <c r="GRW66" s="762">
        <f t="shared" ref="GRW66" si="10797">GRW60*$C$65*0</f>
        <v>0</v>
      </c>
      <c r="GRY66" s="762">
        <f t="shared" ref="GRY66" si="10798">GRY60*$C$65*0</f>
        <v>0</v>
      </c>
      <c r="GSA66" s="762">
        <f t="shared" ref="GSA66" si="10799">GSA60*$C$65*0</f>
        <v>0</v>
      </c>
      <c r="GSC66" s="762">
        <f t="shared" ref="GSC66" si="10800">GSC60*$C$65*0</f>
        <v>0</v>
      </c>
      <c r="GSE66" s="762">
        <f t="shared" ref="GSE66" si="10801">GSE60*$C$65*0</f>
        <v>0</v>
      </c>
      <c r="GSG66" s="762">
        <f t="shared" ref="GSG66" si="10802">GSG60*$C$65*0</f>
        <v>0</v>
      </c>
      <c r="GSI66" s="762">
        <f t="shared" ref="GSI66" si="10803">GSI60*$C$65*0</f>
        <v>0</v>
      </c>
      <c r="GSK66" s="762">
        <f t="shared" ref="GSK66" si="10804">GSK60*$C$65*0</f>
        <v>0</v>
      </c>
      <c r="GSM66" s="762">
        <f t="shared" ref="GSM66" si="10805">GSM60*$C$65*0</f>
        <v>0</v>
      </c>
      <c r="GSO66" s="762">
        <f t="shared" ref="GSO66" si="10806">GSO60*$C$65*0</f>
        <v>0</v>
      </c>
      <c r="GSQ66" s="762">
        <f t="shared" ref="GSQ66" si="10807">GSQ60*$C$65*0</f>
        <v>0</v>
      </c>
      <c r="GSS66" s="762">
        <f t="shared" ref="GSS66" si="10808">GSS60*$C$65*0</f>
        <v>0</v>
      </c>
      <c r="GSU66" s="762">
        <f t="shared" ref="GSU66" si="10809">GSU60*$C$65*0</f>
        <v>0</v>
      </c>
      <c r="GSW66" s="762">
        <f t="shared" ref="GSW66" si="10810">GSW60*$C$65*0</f>
        <v>0</v>
      </c>
      <c r="GSY66" s="762">
        <f t="shared" ref="GSY66" si="10811">GSY60*$C$65*0</f>
        <v>0</v>
      </c>
      <c r="GTA66" s="762">
        <f t="shared" ref="GTA66" si="10812">GTA60*$C$65*0</f>
        <v>0</v>
      </c>
      <c r="GTC66" s="762">
        <f t="shared" ref="GTC66" si="10813">GTC60*$C$65*0</f>
        <v>0</v>
      </c>
      <c r="GTE66" s="762">
        <f t="shared" ref="GTE66" si="10814">GTE60*$C$65*0</f>
        <v>0</v>
      </c>
      <c r="GTG66" s="762">
        <f t="shared" ref="GTG66" si="10815">GTG60*$C$65*0</f>
        <v>0</v>
      </c>
      <c r="GTI66" s="762">
        <f t="shared" ref="GTI66" si="10816">GTI60*$C$65*0</f>
        <v>0</v>
      </c>
      <c r="GTK66" s="762">
        <f t="shared" ref="GTK66" si="10817">GTK60*$C$65*0</f>
        <v>0</v>
      </c>
      <c r="GTM66" s="762">
        <f t="shared" ref="GTM66" si="10818">GTM60*$C$65*0</f>
        <v>0</v>
      </c>
      <c r="GTO66" s="762">
        <f t="shared" ref="GTO66" si="10819">GTO60*$C$65*0</f>
        <v>0</v>
      </c>
      <c r="GTQ66" s="762">
        <f t="shared" ref="GTQ66" si="10820">GTQ60*$C$65*0</f>
        <v>0</v>
      </c>
      <c r="GTS66" s="762">
        <f t="shared" ref="GTS66" si="10821">GTS60*$C$65*0</f>
        <v>0</v>
      </c>
      <c r="GTU66" s="762">
        <f t="shared" ref="GTU66" si="10822">GTU60*$C$65*0</f>
        <v>0</v>
      </c>
      <c r="GTW66" s="762">
        <f t="shared" ref="GTW66" si="10823">GTW60*$C$65*0</f>
        <v>0</v>
      </c>
      <c r="GTY66" s="762">
        <f t="shared" ref="GTY66" si="10824">GTY60*$C$65*0</f>
        <v>0</v>
      </c>
      <c r="GUA66" s="762">
        <f t="shared" ref="GUA66" si="10825">GUA60*$C$65*0</f>
        <v>0</v>
      </c>
      <c r="GUC66" s="762">
        <f t="shared" ref="GUC66" si="10826">GUC60*$C$65*0</f>
        <v>0</v>
      </c>
      <c r="GUE66" s="762">
        <f t="shared" ref="GUE66" si="10827">GUE60*$C$65*0</f>
        <v>0</v>
      </c>
      <c r="GUG66" s="762">
        <f t="shared" ref="GUG66" si="10828">GUG60*$C$65*0</f>
        <v>0</v>
      </c>
      <c r="GUI66" s="762">
        <f t="shared" ref="GUI66" si="10829">GUI60*$C$65*0</f>
        <v>0</v>
      </c>
      <c r="GUK66" s="762">
        <f t="shared" ref="GUK66" si="10830">GUK60*$C$65*0</f>
        <v>0</v>
      </c>
      <c r="GUM66" s="762">
        <f t="shared" ref="GUM66" si="10831">GUM60*$C$65*0</f>
        <v>0</v>
      </c>
      <c r="GUO66" s="762">
        <f t="shared" ref="GUO66" si="10832">GUO60*$C$65*0</f>
        <v>0</v>
      </c>
      <c r="GUQ66" s="762">
        <f t="shared" ref="GUQ66" si="10833">GUQ60*$C$65*0</f>
        <v>0</v>
      </c>
      <c r="GUS66" s="762">
        <f t="shared" ref="GUS66" si="10834">GUS60*$C$65*0</f>
        <v>0</v>
      </c>
      <c r="GUU66" s="762">
        <f t="shared" ref="GUU66" si="10835">GUU60*$C$65*0</f>
        <v>0</v>
      </c>
      <c r="GUW66" s="762">
        <f t="shared" ref="GUW66" si="10836">GUW60*$C$65*0</f>
        <v>0</v>
      </c>
      <c r="GUY66" s="762">
        <f t="shared" ref="GUY66" si="10837">GUY60*$C$65*0</f>
        <v>0</v>
      </c>
      <c r="GVA66" s="762">
        <f t="shared" ref="GVA66" si="10838">GVA60*$C$65*0</f>
        <v>0</v>
      </c>
      <c r="GVC66" s="762">
        <f t="shared" ref="GVC66" si="10839">GVC60*$C$65*0</f>
        <v>0</v>
      </c>
      <c r="GVE66" s="762">
        <f t="shared" ref="GVE66" si="10840">GVE60*$C$65*0</f>
        <v>0</v>
      </c>
      <c r="GVG66" s="762">
        <f t="shared" ref="GVG66" si="10841">GVG60*$C$65*0</f>
        <v>0</v>
      </c>
      <c r="GVI66" s="762">
        <f t="shared" ref="GVI66" si="10842">GVI60*$C$65*0</f>
        <v>0</v>
      </c>
      <c r="GVK66" s="762">
        <f t="shared" ref="GVK66" si="10843">GVK60*$C$65*0</f>
        <v>0</v>
      </c>
      <c r="GVM66" s="762">
        <f t="shared" ref="GVM66" si="10844">GVM60*$C$65*0</f>
        <v>0</v>
      </c>
      <c r="GVO66" s="762">
        <f t="shared" ref="GVO66" si="10845">GVO60*$C$65*0</f>
        <v>0</v>
      </c>
      <c r="GVQ66" s="762">
        <f t="shared" ref="GVQ66" si="10846">GVQ60*$C$65*0</f>
        <v>0</v>
      </c>
      <c r="GVS66" s="762">
        <f t="shared" ref="GVS66" si="10847">GVS60*$C$65*0</f>
        <v>0</v>
      </c>
      <c r="GVU66" s="762">
        <f t="shared" ref="GVU66" si="10848">GVU60*$C$65*0</f>
        <v>0</v>
      </c>
      <c r="GVW66" s="762">
        <f t="shared" ref="GVW66" si="10849">GVW60*$C$65*0</f>
        <v>0</v>
      </c>
      <c r="GVY66" s="762">
        <f t="shared" ref="GVY66" si="10850">GVY60*$C$65*0</f>
        <v>0</v>
      </c>
      <c r="GWA66" s="762">
        <f t="shared" ref="GWA66" si="10851">GWA60*$C$65*0</f>
        <v>0</v>
      </c>
      <c r="GWC66" s="762">
        <f t="shared" ref="GWC66" si="10852">GWC60*$C$65*0</f>
        <v>0</v>
      </c>
      <c r="GWE66" s="762">
        <f t="shared" ref="GWE66" si="10853">GWE60*$C$65*0</f>
        <v>0</v>
      </c>
      <c r="GWG66" s="762">
        <f t="shared" ref="GWG66" si="10854">GWG60*$C$65*0</f>
        <v>0</v>
      </c>
      <c r="GWI66" s="762">
        <f t="shared" ref="GWI66" si="10855">GWI60*$C$65*0</f>
        <v>0</v>
      </c>
      <c r="GWK66" s="762">
        <f t="shared" ref="GWK66" si="10856">GWK60*$C$65*0</f>
        <v>0</v>
      </c>
      <c r="GWM66" s="762">
        <f t="shared" ref="GWM66" si="10857">GWM60*$C$65*0</f>
        <v>0</v>
      </c>
      <c r="GWO66" s="762">
        <f t="shared" ref="GWO66" si="10858">GWO60*$C$65*0</f>
        <v>0</v>
      </c>
      <c r="GWQ66" s="762">
        <f t="shared" ref="GWQ66" si="10859">GWQ60*$C$65*0</f>
        <v>0</v>
      </c>
      <c r="GWS66" s="762">
        <f t="shared" ref="GWS66" si="10860">GWS60*$C$65*0</f>
        <v>0</v>
      </c>
      <c r="GWU66" s="762">
        <f t="shared" ref="GWU66" si="10861">GWU60*$C$65*0</f>
        <v>0</v>
      </c>
      <c r="GWW66" s="762">
        <f t="shared" ref="GWW66" si="10862">GWW60*$C$65*0</f>
        <v>0</v>
      </c>
      <c r="GWY66" s="762">
        <f t="shared" ref="GWY66" si="10863">GWY60*$C$65*0</f>
        <v>0</v>
      </c>
      <c r="GXA66" s="762">
        <f t="shared" ref="GXA66" si="10864">GXA60*$C$65*0</f>
        <v>0</v>
      </c>
      <c r="GXC66" s="762">
        <f t="shared" ref="GXC66" si="10865">GXC60*$C$65*0</f>
        <v>0</v>
      </c>
      <c r="GXE66" s="762">
        <f t="shared" ref="GXE66" si="10866">GXE60*$C$65*0</f>
        <v>0</v>
      </c>
      <c r="GXG66" s="762">
        <f t="shared" ref="GXG66" si="10867">GXG60*$C$65*0</f>
        <v>0</v>
      </c>
      <c r="GXI66" s="762">
        <f t="shared" ref="GXI66" si="10868">GXI60*$C$65*0</f>
        <v>0</v>
      </c>
      <c r="GXK66" s="762">
        <f t="shared" ref="GXK66" si="10869">GXK60*$C$65*0</f>
        <v>0</v>
      </c>
      <c r="GXM66" s="762">
        <f t="shared" ref="GXM66" si="10870">GXM60*$C$65*0</f>
        <v>0</v>
      </c>
      <c r="GXO66" s="762">
        <f t="shared" ref="GXO66" si="10871">GXO60*$C$65*0</f>
        <v>0</v>
      </c>
      <c r="GXQ66" s="762">
        <f t="shared" ref="GXQ66" si="10872">GXQ60*$C$65*0</f>
        <v>0</v>
      </c>
      <c r="GXS66" s="762">
        <f t="shared" ref="GXS66" si="10873">GXS60*$C$65*0</f>
        <v>0</v>
      </c>
      <c r="GXU66" s="762">
        <f t="shared" ref="GXU66" si="10874">GXU60*$C$65*0</f>
        <v>0</v>
      </c>
      <c r="GXW66" s="762">
        <f t="shared" ref="GXW66" si="10875">GXW60*$C$65*0</f>
        <v>0</v>
      </c>
      <c r="GXY66" s="762">
        <f t="shared" ref="GXY66" si="10876">GXY60*$C$65*0</f>
        <v>0</v>
      </c>
      <c r="GYA66" s="762">
        <f t="shared" ref="GYA66" si="10877">GYA60*$C$65*0</f>
        <v>0</v>
      </c>
      <c r="GYC66" s="762">
        <f t="shared" ref="GYC66" si="10878">GYC60*$C$65*0</f>
        <v>0</v>
      </c>
      <c r="GYE66" s="762">
        <f t="shared" ref="GYE66" si="10879">GYE60*$C$65*0</f>
        <v>0</v>
      </c>
      <c r="GYG66" s="762">
        <f t="shared" ref="GYG66" si="10880">GYG60*$C$65*0</f>
        <v>0</v>
      </c>
      <c r="GYI66" s="762">
        <f t="shared" ref="GYI66" si="10881">GYI60*$C$65*0</f>
        <v>0</v>
      </c>
      <c r="GYK66" s="762">
        <f t="shared" ref="GYK66" si="10882">GYK60*$C$65*0</f>
        <v>0</v>
      </c>
      <c r="GYM66" s="762">
        <f t="shared" ref="GYM66" si="10883">GYM60*$C$65*0</f>
        <v>0</v>
      </c>
      <c r="GYO66" s="762">
        <f t="shared" ref="GYO66" si="10884">GYO60*$C$65*0</f>
        <v>0</v>
      </c>
      <c r="GYQ66" s="762">
        <f t="shared" ref="GYQ66" si="10885">GYQ60*$C$65*0</f>
        <v>0</v>
      </c>
      <c r="GYS66" s="762">
        <f t="shared" ref="GYS66" si="10886">GYS60*$C$65*0</f>
        <v>0</v>
      </c>
      <c r="GYU66" s="762">
        <f t="shared" ref="GYU66" si="10887">GYU60*$C$65*0</f>
        <v>0</v>
      </c>
      <c r="GYW66" s="762">
        <f t="shared" ref="GYW66" si="10888">GYW60*$C$65*0</f>
        <v>0</v>
      </c>
      <c r="GYY66" s="762">
        <f t="shared" ref="GYY66" si="10889">GYY60*$C$65*0</f>
        <v>0</v>
      </c>
      <c r="GZA66" s="762">
        <f t="shared" ref="GZA66" si="10890">GZA60*$C$65*0</f>
        <v>0</v>
      </c>
      <c r="GZC66" s="762">
        <f t="shared" ref="GZC66" si="10891">GZC60*$C$65*0</f>
        <v>0</v>
      </c>
      <c r="GZE66" s="762">
        <f t="shared" ref="GZE66" si="10892">GZE60*$C$65*0</f>
        <v>0</v>
      </c>
      <c r="GZG66" s="762">
        <f t="shared" ref="GZG66" si="10893">GZG60*$C$65*0</f>
        <v>0</v>
      </c>
      <c r="GZI66" s="762">
        <f t="shared" ref="GZI66" si="10894">GZI60*$C$65*0</f>
        <v>0</v>
      </c>
      <c r="GZK66" s="762">
        <f t="shared" ref="GZK66" si="10895">GZK60*$C$65*0</f>
        <v>0</v>
      </c>
      <c r="GZM66" s="762">
        <f t="shared" ref="GZM66" si="10896">GZM60*$C$65*0</f>
        <v>0</v>
      </c>
      <c r="GZO66" s="762">
        <f t="shared" ref="GZO66" si="10897">GZO60*$C$65*0</f>
        <v>0</v>
      </c>
      <c r="GZQ66" s="762">
        <f t="shared" ref="GZQ66" si="10898">GZQ60*$C$65*0</f>
        <v>0</v>
      </c>
      <c r="GZS66" s="762">
        <f t="shared" ref="GZS66" si="10899">GZS60*$C$65*0</f>
        <v>0</v>
      </c>
      <c r="GZU66" s="762">
        <f t="shared" ref="GZU66" si="10900">GZU60*$C$65*0</f>
        <v>0</v>
      </c>
      <c r="GZW66" s="762">
        <f t="shared" ref="GZW66" si="10901">GZW60*$C$65*0</f>
        <v>0</v>
      </c>
      <c r="GZY66" s="762">
        <f t="shared" ref="GZY66" si="10902">GZY60*$C$65*0</f>
        <v>0</v>
      </c>
      <c r="HAA66" s="762">
        <f t="shared" ref="HAA66" si="10903">HAA60*$C$65*0</f>
        <v>0</v>
      </c>
      <c r="HAC66" s="762">
        <f t="shared" ref="HAC66" si="10904">HAC60*$C$65*0</f>
        <v>0</v>
      </c>
      <c r="HAE66" s="762">
        <f t="shared" ref="HAE66" si="10905">HAE60*$C$65*0</f>
        <v>0</v>
      </c>
      <c r="HAG66" s="762">
        <f t="shared" ref="HAG66" si="10906">HAG60*$C$65*0</f>
        <v>0</v>
      </c>
      <c r="HAI66" s="762">
        <f t="shared" ref="HAI66" si="10907">HAI60*$C$65*0</f>
        <v>0</v>
      </c>
      <c r="HAK66" s="762">
        <f t="shared" ref="HAK66" si="10908">HAK60*$C$65*0</f>
        <v>0</v>
      </c>
      <c r="HAM66" s="762">
        <f t="shared" ref="HAM66" si="10909">HAM60*$C$65*0</f>
        <v>0</v>
      </c>
      <c r="HAO66" s="762">
        <f t="shared" ref="HAO66" si="10910">HAO60*$C$65*0</f>
        <v>0</v>
      </c>
      <c r="HAQ66" s="762">
        <f t="shared" ref="HAQ66" si="10911">HAQ60*$C$65*0</f>
        <v>0</v>
      </c>
      <c r="HAS66" s="762">
        <f t="shared" ref="HAS66" si="10912">HAS60*$C$65*0</f>
        <v>0</v>
      </c>
      <c r="HAU66" s="762">
        <f t="shared" ref="HAU66" si="10913">HAU60*$C$65*0</f>
        <v>0</v>
      </c>
      <c r="HAW66" s="762">
        <f t="shared" ref="HAW66" si="10914">HAW60*$C$65*0</f>
        <v>0</v>
      </c>
      <c r="HAY66" s="762">
        <f t="shared" ref="HAY66" si="10915">HAY60*$C$65*0</f>
        <v>0</v>
      </c>
      <c r="HBA66" s="762">
        <f t="shared" ref="HBA66" si="10916">HBA60*$C$65*0</f>
        <v>0</v>
      </c>
      <c r="HBC66" s="762">
        <f t="shared" ref="HBC66" si="10917">HBC60*$C$65*0</f>
        <v>0</v>
      </c>
      <c r="HBE66" s="762">
        <f t="shared" ref="HBE66" si="10918">HBE60*$C$65*0</f>
        <v>0</v>
      </c>
      <c r="HBG66" s="762">
        <f t="shared" ref="HBG66" si="10919">HBG60*$C$65*0</f>
        <v>0</v>
      </c>
      <c r="HBI66" s="762">
        <f t="shared" ref="HBI66" si="10920">HBI60*$C$65*0</f>
        <v>0</v>
      </c>
      <c r="HBK66" s="762">
        <f t="shared" ref="HBK66" si="10921">HBK60*$C$65*0</f>
        <v>0</v>
      </c>
      <c r="HBM66" s="762">
        <f t="shared" ref="HBM66" si="10922">HBM60*$C$65*0</f>
        <v>0</v>
      </c>
      <c r="HBO66" s="762">
        <f t="shared" ref="HBO66" si="10923">HBO60*$C$65*0</f>
        <v>0</v>
      </c>
      <c r="HBQ66" s="762">
        <f t="shared" ref="HBQ66" si="10924">HBQ60*$C$65*0</f>
        <v>0</v>
      </c>
      <c r="HBS66" s="762">
        <f t="shared" ref="HBS66" si="10925">HBS60*$C$65*0</f>
        <v>0</v>
      </c>
      <c r="HBU66" s="762">
        <f t="shared" ref="HBU66" si="10926">HBU60*$C$65*0</f>
        <v>0</v>
      </c>
      <c r="HBW66" s="762">
        <f t="shared" ref="HBW66" si="10927">HBW60*$C$65*0</f>
        <v>0</v>
      </c>
      <c r="HBY66" s="762">
        <f t="shared" ref="HBY66" si="10928">HBY60*$C$65*0</f>
        <v>0</v>
      </c>
      <c r="HCA66" s="762">
        <f t="shared" ref="HCA66" si="10929">HCA60*$C$65*0</f>
        <v>0</v>
      </c>
      <c r="HCC66" s="762">
        <f t="shared" ref="HCC66" si="10930">HCC60*$C$65*0</f>
        <v>0</v>
      </c>
      <c r="HCE66" s="762">
        <f t="shared" ref="HCE66" si="10931">HCE60*$C$65*0</f>
        <v>0</v>
      </c>
      <c r="HCG66" s="762">
        <f t="shared" ref="HCG66" si="10932">HCG60*$C$65*0</f>
        <v>0</v>
      </c>
      <c r="HCI66" s="762">
        <f t="shared" ref="HCI66" si="10933">HCI60*$C$65*0</f>
        <v>0</v>
      </c>
      <c r="HCK66" s="762">
        <f t="shared" ref="HCK66" si="10934">HCK60*$C$65*0</f>
        <v>0</v>
      </c>
      <c r="HCM66" s="762">
        <f t="shared" ref="HCM66" si="10935">HCM60*$C$65*0</f>
        <v>0</v>
      </c>
      <c r="HCO66" s="762">
        <f t="shared" ref="HCO66" si="10936">HCO60*$C$65*0</f>
        <v>0</v>
      </c>
      <c r="HCQ66" s="762">
        <f t="shared" ref="HCQ66" si="10937">HCQ60*$C$65*0</f>
        <v>0</v>
      </c>
      <c r="HCS66" s="762">
        <f t="shared" ref="HCS66" si="10938">HCS60*$C$65*0</f>
        <v>0</v>
      </c>
      <c r="HCU66" s="762">
        <f t="shared" ref="HCU66" si="10939">HCU60*$C$65*0</f>
        <v>0</v>
      </c>
      <c r="HCW66" s="762">
        <f t="shared" ref="HCW66" si="10940">HCW60*$C$65*0</f>
        <v>0</v>
      </c>
      <c r="HCY66" s="762">
        <f t="shared" ref="HCY66" si="10941">HCY60*$C$65*0</f>
        <v>0</v>
      </c>
      <c r="HDA66" s="762">
        <f t="shared" ref="HDA66" si="10942">HDA60*$C$65*0</f>
        <v>0</v>
      </c>
      <c r="HDC66" s="762">
        <f t="shared" ref="HDC66" si="10943">HDC60*$C$65*0</f>
        <v>0</v>
      </c>
      <c r="HDE66" s="762">
        <f t="shared" ref="HDE66" si="10944">HDE60*$C$65*0</f>
        <v>0</v>
      </c>
      <c r="HDG66" s="762">
        <f t="shared" ref="HDG66" si="10945">HDG60*$C$65*0</f>
        <v>0</v>
      </c>
      <c r="HDI66" s="762">
        <f t="shared" ref="HDI66" si="10946">HDI60*$C$65*0</f>
        <v>0</v>
      </c>
      <c r="HDK66" s="762">
        <f t="shared" ref="HDK66" si="10947">HDK60*$C$65*0</f>
        <v>0</v>
      </c>
      <c r="HDM66" s="762">
        <f t="shared" ref="HDM66" si="10948">HDM60*$C$65*0</f>
        <v>0</v>
      </c>
      <c r="HDO66" s="762">
        <f t="shared" ref="HDO66" si="10949">HDO60*$C$65*0</f>
        <v>0</v>
      </c>
      <c r="HDQ66" s="762">
        <f t="shared" ref="HDQ66" si="10950">HDQ60*$C$65*0</f>
        <v>0</v>
      </c>
      <c r="HDS66" s="762">
        <f t="shared" ref="HDS66" si="10951">HDS60*$C$65*0</f>
        <v>0</v>
      </c>
      <c r="HDU66" s="762">
        <f t="shared" ref="HDU66" si="10952">HDU60*$C$65*0</f>
        <v>0</v>
      </c>
      <c r="HDW66" s="762">
        <f t="shared" ref="HDW66" si="10953">HDW60*$C$65*0</f>
        <v>0</v>
      </c>
      <c r="HDY66" s="762">
        <f t="shared" ref="HDY66" si="10954">HDY60*$C$65*0</f>
        <v>0</v>
      </c>
      <c r="HEA66" s="762">
        <f t="shared" ref="HEA66" si="10955">HEA60*$C$65*0</f>
        <v>0</v>
      </c>
      <c r="HEC66" s="762">
        <f t="shared" ref="HEC66" si="10956">HEC60*$C$65*0</f>
        <v>0</v>
      </c>
      <c r="HEE66" s="762">
        <f t="shared" ref="HEE66" si="10957">HEE60*$C$65*0</f>
        <v>0</v>
      </c>
      <c r="HEG66" s="762">
        <f t="shared" ref="HEG66" si="10958">HEG60*$C$65*0</f>
        <v>0</v>
      </c>
      <c r="HEI66" s="762">
        <f t="shared" ref="HEI66" si="10959">HEI60*$C$65*0</f>
        <v>0</v>
      </c>
      <c r="HEK66" s="762">
        <f t="shared" ref="HEK66" si="10960">HEK60*$C$65*0</f>
        <v>0</v>
      </c>
      <c r="HEM66" s="762">
        <f t="shared" ref="HEM66" si="10961">HEM60*$C$65*0</f>
        <v>0</v>
      </c>
      <c r="HEO66" s="762">
        <f t="shared" ref="HEO66" si="10962">HEO60*$C$65*0</f>
        <v>0</v>
      </c>
      <c r="HEQ66" s="762">
        <f t="shared" ref="HEQ66" si="10963">HEQ60*$C$65*0</f>
        <v>0</v>
      </c>
      <c r="HES66" s="762">
        <f t="shared" ref="HES66" si="10964">HES60*$C$65*0</f>
        <v>0</v>
      </c>
      <c r="HEU66" s="762">
        <f t="shared" ref="HEU66" si="10965">HEU60*$C$65*0</f>
        <v>0</v>
      </c>
      <c r="HEW66" s="762">
        <f t="shared" ref="HEW66" si="10966">HEW60*$C$65*0</f>
        <v>0</v>
      </c>
      <c r="HEY66" s="762">
        <f t="shared" ref="HEY66" si="10967">HEY60*$C$65*0</f>
        <v>0</v>
      </c>
      <c r="HFA66" s="762">
        <f t="shared" ref="HFA66" si="10968">HFA60*$C$65*0</f>
        <v>0</v>
      </c>
      <c r="HFC66" s="762">
        <f t="shared" ref="HFC66" si="10969">HFC60*$C$65*0</f>
        <v>0</v>
      </c>
      <c r="HFE66" s="762">
        <f t="shared" ref="HFE66" si="10970">HFE60*$C$65*0</f>
        <v>0</v>
      </c>
      <c r="HFG66" s="762">
        <f t="shared" ref="HFG66" si="10971">HFG60*$C$65*0</f>
        <v>0</v>
      </c>
      <c r="HFI66" s="762">
        <f t="shared" ref="HFI66" si="10972">HFI60*$C$65*0</f>
        <v>0</v>
      </c>
      <c r="HFK66" s="762">
        <f t="shared" ref="HFK66" si="10973">HFK60*$C$65*0</f>
        <v>0</v>
      </c>
      <c r="HFM66" s="762">
        <f t="shared" ref="HFM66" si="10974">HFM60*$C$65*0</f>
        <v>0</v>
      </c>
      <c r="HFO66" s="762">
        <f t="shared" ref="HFO66" si="10975">HFO60*$C$65*0</f>
        <v>0</v>
      </c>
      <c r="HFQ66" s="762">
        <f t="shared" ref="HFQ66" si="10976">HFQ60*$C$65*0</f>
        <v>0</v>
      </c>
      <c r="HFS66" s="762">
        <f t="shared" ref="HFS66" si="10977">HFS60*$C$65*0</f>
        <v>0</v>
      </c>
      <c r="HFU66" s="762">
        <f t="shared" ref="HFU66" si="10978">HFU60*$C$65*0</f>
        <v>0</v>
      </c>
      <c r="HFW66" s="762">
        <f t="shared" ref="HFW66" si="10979">HFW60*$C$65*0</f>
        <v>0</v>
      </c>
      <c r="HFY66" s="762">
        <f t="shared" ref="HFY66" si="10980">HFY60*$C$65*0</f>
        <v>0</v>
      </c>
      <c r="HGA66" s="762">
        <f t="shared" ref="HGA66" si="10981">HGA60*$C$65*0</f>
        <v>0</v>
      </c>
      <c r="HGC66" s="762">
        <f t="shared" ref="HGC66" si="10982">HGC60*$C$65*0</f>
        <v>0</v>
      </c>
      <c r="HGE66" s="762">
        <f t="shared" ref="HGE66" si="10983">HGE60*$C$65*0</f>
        <v>0</v>
      </c>
      <c r="HGG66" s="762">
        <f t="shared" ref="HGG66" si="10984">HGG60*$C$65*0</f>
        <v>0</v>
      </c>
      <c r="HGI66" s="762">
        <f t="shared" ref="HGI66" si="10985">HGI60*$C$65*0</f>
        <v>0</v>
      </c>
      <c r="HGK66" s="762">
        <f t="shared" ref="HGK66" si="10986">HGK60*$C$65*0</f>
        <v>0</v>
      </c>
      <c r="HGM66" s="762">
        <f t="shared" ref="HGM66" si="10987">HGM60*$C$65*0</f>
        <v>0</v>
      </c>
      <c r="HGO66" s="762">
        <f t="shared" ref="HGO66" si="10988">HGO60*$C$65*0</f>
        <v>0</v>
      </c>
      <c r="HGQ66" s="762">
        <f t="shared" ref="HGQ66" si="10989">HGQ60*$C$65*0</f>
        <v>0</v>
      </c>
      <c r="HGS66" s="762">
        <f t="shared" ref="HGS66" si="10990">HGS60*$C$65*0</f>
        <v>0</v>
      </c>
      <c r="HGU66" s="762">
        <f t="shared" ref="HGU66" si="10991">HGU60*$C$65*0</f>
        <v>0</v>
      </c>
      <c r="HGW66" s="762">
        <f t="shared" ref="HGW66" si="10992">HGW60*$C$65*0</f>
        <v>0</v>
      </c>
      <c r="HGY66" s="762">
        <f t="shared" ref="HGY66" si="10993">HGY60*$C$65*0</f>
        <v>0</v>
      </c>
      <c r="HHA66" s="762">
        <f t="shared" ref="HHA66" si="10994">HHA60*$C$65*0</f>
        <v>0</v>
      </c>
      <c r="HHC66" s="762">
        <f t="shared" ref="HHC66" si="10995">HHC60*$C$65*0</f>
        <v>0</v>
      </c>
      <c r="HHE66" s="762">
        <f t="shared" ref="HHE66" si="10996">HHE60*$C$65*0</f>
        <v>0</v>
      </c>
      <c r="HHG66" s="762">
        <f t="shared" ref="HHG66" si="10997">HHG60*$C$65*0</f>
        <v>0</v>
      </c>
      <c r="HHI66" s="762">
        <f t="shared" ref="HHI66" si="10998">HHI60*$C$65*0</f>
        <v>0</v>
      </c>
      <c r="HHK66" s="762">
        <f t="shared" ref="HHK66" si="10999">HHK60*$C$65*0</f>
        <v>0</v>
      </c>
      <c r="HHM66" s="762">
        <f t="shared" ref="HHM66" si="11000">HHM60*$C$65*0</f>
        <v>0</v>
      </c>
      <c r="HHO66" s="762">
        <f t="shared" ref="HHO66" si="11001">HHO60*$C$65*0</f>
        <v>0</v>
      </c>
      <c r="HHQ66" s="762">
        <f t="shared" ref="HHQ66" si="11002">HHQ60*$C$65*0</f>
        <v>0</v>
      </c>
      <c r="HHS66" s="762">
        <f t="shared" ref="HHS66" si="11003">HHS60*$C$65*0</f>
        <v>0</v>
      </c>
      <c r="HHU66" s="762">
        <f t="shared" ref="HHU66" si="11004">HHU60*$C$65*0</f>
        <v>0</v>
      </c>
      <c r="HHW66" s="762">
        <f t="shared" ref="HHW66" si="11005">HHW60*$C$65*0</f>
        <v>0</v>
      </c>
      <c r="HHY66" s="762">
        <f t="shared" ref="HHY66" si="11006">HHY60*$C$65*0</f>
        <v>0</v>
      </c>
      <c r="HIA66" s="762">
        <f t="shared" ref="HIA66" si="11007">HIA60*$C$65*0</f>
        <v>0</v>
      </c>
      <c r="HIC66" s="762">
        <f t="shared" ref="HIC66" si="11008">HIC60*$C$65*0</f>
        <v>0</v>
      </c>
      <c r="HIE66" s="762">
        <f t="shared" ref="HIE66" si="11009">HIE60*$C$65*0</f>
        <v>0</v>
      </c>
      <c r="HIG66" s="762">
        <f t="shared" ref="HIG66" si="11010">HIG60*$C$65*0</f>
        <v>0</v>
      </c>
      <c r="HII66" s="762">
        <f t="shared" ref="HII66" si="11011">HII60*$C$65*0</f>
        <v>0</v>
      </c>
      <c r="HIK66" s="762">
        <f t="shared" ref="HIK66" si="11012">HIK60*$C$65*0</f>
        <v>0</v>
      </c>
      <c r="HIM66" s="762">
        <f t="shared" ref="HIM66" si="11013">HIM60*$C$65*0</f>
        <v>0</v>
      </c>
      <c r="HIO66" s="762">
        <f t="shared" ref="HIO66" si="11014">HIO60*$C$65*0</f>
        <v>0</v>
      </c>
      <c r="HIQ66" s="762">
        <f t="shared" ref="HIQ66" si="11015">HIQ60*$C$65*0</f>
        <v>0</v>
      </c>
      <c r="HIS66" s="762">
        <f t="shared" ref="HIS66" si="11016">HIS60*$C$65*0</f>
        <v>0</v>
      </c>
      <c r="HIU66" s="762">
        <f t="shared" ref="HIU66" si="11017">HIU60*$C$65*0</f>
        <v>0</v>
      </c>
      <c r="HIW66" s="762">
        <f t="shared" ref="HIW66" si="11018">HIW60*$C$65*0</f>
        <v>0</v>
      </c>
      <c r="HIY66" s="762">
        <f t="shared" ref="HIY66" si="11019">HIY60*$C$65*0</f>
        <v>0</v>
      </c>
      <c r="HJA66" s="762">
        <f t="shared" ref="HJA66" si="11020">HJA60*$C$65*0</f>
        <v>0</v>
      </c>
      <c r="HJC66" s="762">
        <f t="shared" ref="HJC66" si="11021">HJC60*$C$65*0</f>
        <v>0</v>
      </c>
      <c r="HJE66" s="762">
        <f t="shared" ref="HJE66" si="11022">HJE60*$C$65*0</f>
        <v>0</v>
      </c>
      <c r="HJG66" s="762">
        <f t="shared" ref="HJG66" si="11023">HJG60*$C$65*0</f>
        <v>0</v>
      </c>
      <c r="HJI66" s="762">
        <f t="shared" ref="HJI66" si="11024">HJI60*$C$65*0</f>
        <v>0</v>
      </c>
      <c r="HJK66" s="762">
        <f t="shared" ref="HJK66" si="11025">HJK60*$C$65*0</f>
        <v>0</v>
      </c>
      <c r="HJM66" s="762">
        <f t="shared" ref="HJM66" si="11026">HJM60*$C$65*0</f>
        <v>0</v>
      </c>
      <c r="HJO66" s="762">
        <f t="shared" ref="HJO66" si="11027">HJO60*$C$65*0</f>
        <v>0</v>
      </c>
      <c r="HJQ66" s="762">
        <f t="shared" ref="HJQ66" si="11028">HJQ60*$C$65*0</f>
        <v>0</v>
      </c>
      <c r="HJS66" s="762">
        <f t="shared" ref="HJS66" si="11029">HJS60*$C$65*0</f>
        <v>0</v>
      </c>
      <c r="HJU66" s="762">
        <f t="shared" ref="HJU66" si="11030">HJU60*$C$65*0</f>
        <v>0</v>
      </c>
      <c r="HJW66" s="762">
        <f t="shared" ref="HJW66" si="11031">HJW60*$C$65*0</f>
        <v>0</v>
      </c>
      <c r="HJY66" s="762">
        <f t="shared" ref="HJY66" si="11032">HJY60*$C$65*0</f>
        <v>0</v>
      </c>
      <c r="HKA66" s="762">
        <f t="shared" ref="HKA66" si="11033">HKA60*$C$65*0</f>
        <v>0</v>
      </c>
      <c r="HKC66" s="762">
        <f t="shared" ref="HKC66" si="11034">HKC60*$C$65*0</f>
        <v>0</v>
      </c>
      <c r="HKE66" s="762">
        <f t="shared" ref="HKE66" si="11035">HKE60*$C$65*0</f>
        <v>0</v>
      </c>
      <c r="HKG66" s="762">
        <f t="shared" ref="HKG66" si="11036">HKG60*$C$65*0</f>
        <v>0</v>
      </c>
      <c r="HKI66" s="762">
        <f t="shared" ref="HKI66" si="11037">HKI60*$C$65*0</f>
        <v>0</v>
      </c>
      <c r="HKK66" s="762">
        <f t="shared" ref="HKK66" si="11038">HKK60*$C$65*0</f>
        <v>0</v>
      </c>
      <c r="HKM66" s="762">
        <f t="shared" ref="HKM66" si="11039">HKM60*$C$65*0</f>
        <v>0</v>
      </c>
      <c r="HKO66" s="762">
        <f t="shared" ref="HKO66" si="11040">HKO60*$C$65*0</f>
        <v>0</v>
      </c>
      <c r="HKQ66" s="762">
        <f t="shared" ref="HKQ66" si="11041">HKQ60*$C$65*0</f>
        <v>0</v>
      </c>
      <c r="HKS66" s="762">
        <f t="shared" ref="HKS66" si="11042">HKS60*$C$65*0</f>
        <v>0</v>
      </c>
      <c r="HKU66" s="762">
        <f t="shared" ref="HKU66" si="11043">HKU60*$C$65*0</f>
        <v>0</v>
      </c>
      <c r="HKW66" s="762">
        <f t="shared" ref="HKW66" si="11044">HKW60*$C$65*0</f>
        <v>0</v>
      </c>
      <c r="HKY66" s="762">
        <f t="shared" ref="HKY66" si="11045">HKY60*$C$65*0</f>
        <v>0</v>
      </c>
      <c r="HLA66" s="762">
        <f t="shared" ref="HLA66" si="11046">HLA60*$C$65*0</f>
        <v>0</v>
      </c>
      <c r="HLC66" s="762">
        <f t="shared" ref="HLC66" si="11047">HLC60*$C$65*0</f>
        <v>0</v>
      </c>
      <c r="HLE66" s="762">
        <f t="shared" ref="HLE66" si="11048">HLE60*$C$65*0</f>
        <v>0</v>
      </c>
      <c r="HLG66" s="762">
        <f t="shared" ref="HLG66" si="11049">HLG60*$C$65*0</f>
        <v>0</v>
      </c>
      <c r="HLI66" s="762">
        <f t="shared" ref="HLI66" si="11050">HLI60*$C$65*0</f>
        <v>0</v>
      </c>
      <c r="HLK66" s="762">
        <f t="shared" ref="HLK66" si="11051">HLK60*$C$65*0</f>
        <v>0</v>
      </c>
      <c r="HLM66" s="762">
        <f t="shared" ref="HLM66" si="11052">HLM60*$C$65*0</f>
        <v>0</v>
      </c>
      <c r="HLO66" s="762">
        <f t="shared" ref="HLO66" si="11053">HLO60*$C$65*0</f>
        <v>0</v>
      </c>
      <c r="HLQ66" s="762">
        <f t="shared" ref="HLQ66" si="11054">HLQ60*$C$65*0</f>
        <v>0</v>
      </c>
      <c r="HLS66" s="762">
        <f t="shared" ref="HLS66" si="11055">HLS60*$C$65*0</f>
        <v>0</v>
      </c>
      <c r="HLU66" s="762">
        <f t="shared" ref="HLU66" si="11056">HLU60*$C$65*0</f>
        <v>0</v>
      </c>
      <c r="HLW66" s="762">
        <f t="shared" ref="HLW66" si="11057">HLW60*$C$65*0</f>
        <v>0</v>
      </c>
      <c r="HLY66" s="762">
        <f t="shared" ref="HLY66" si="11058">HLY60*$C$65*0</f>
        <v>0</v>
      </c>
      <c r="HMA66" s="762">
        <f t="shared" ref="HMA66" si="11059">HMA60*$C$65*0</f>
        <v>0</v>
      </c>
      <c r="HMC66" s="762">
        <f t="shared" ref="HMC66" si="11060">HMC60*$C$65*0</f>
        <v>0</v>
      </c>
      <c r="HME66" s="762">
        <f t="shared" ref="HME66" si="11061">HME60*$C$65*0</f>
        <v>0</v>
      </c>
      <c r="HMG66" s="762">
        <f t="shared" ref="HMG66" si="11062">HMG60*$C$65*0</f>
        <v>0</v>
      </c>
      <c r="HMI66" s="762">
        <f t="shared" ref="HMI66" si="11063">HMI60*$C$65*0</f>
        <v>0</v>
      </c>
      <c r="HMK66" s="762">
        <f t="shared" ref="HMK66" si="11064">HMK60*$C$65*0</f>
        <v>0</v>
      </c>
      <c r="HMM66" s="762">
        <f t="shared" ref="HMM66" si="11065">HMM60*$C$65*0</f>
        <v>0</v>
      </c>
      <c r="HMO66" s="762">
        <f t="shared" ref="HMO66" si="11066">HMO60*$C$65*0</f>
        <v>0</v>
      </c>
      <c r="HMQ66" s="762">
        <f t="shared" ref="HMQ66" si="11067">HMQ60*$C$65*0</f>
        <v>0</v>
      </c>
      <c r="HMS66" s="762">
        <f t="shared" ref="HMS66" si="11068">HMS60*$C$65*0</f>
        <v>0</v>
      </c>
      <c r="HMU66" s="762">
        <f t="shared" ref="HMU66" si="11069">HMU60*$C$65*0</f>
        <v>0</v>
      </c>
      <c r="HMW66" s="762">
        <f t="shared" ref="HMW66" si="11070">HMW60*$C$65*0</f>
        <v>0</v>
      </c>
      <c r="HMY66" s="762">
        <f t="shared" ref="HMY66" si="11071">HMY60*$C$65*0</f>
        <v>0</v>
      </c>
      <c r="HNA66" s="762">
        <f t="shared" ref="HNA66" si="11072">HNA60*$C$65*0</f>
        <v>0</v>
      </c>
      <c r="HNC66" s="762">
        <f t="shared" ref="HNC66" si="11073">HNC60*$C$65*0</f>
        <v>0</v>
      </c>
      <c r="HNE66" s="762">
        <f t="shared" ref="HNE66" si="11074">HNE60*$C$65*0</f>
        <v>0</v>
      </c>
      <c r="HNG66" s="762">
        <f t="shared" ref="HNG66" si="11075">HNG60*$C$65*0</f>
        <v>0</v>
      </c>
      <c r="HNI66" s="762">
        <f t="shared" ref="HNI66" si="11076">HNI60*$C$65*0</f>
        <v>0</v>
      </c>
      <c r="HNK66" s="762">
        <f t="shared" ref="HNK66" si="11077">HNK60*$C$65*0</f>
        <v>0</v>
      </c>
      <c r="HNM66" s="762">
        <f t="shared" ref="HNM66" si="11078">HNM60*$C$65*0</f>
        <v>0</v>
      </c>
      <c r="HNO66" s="762">
        <f t="shared" ref="HNO66" si="11079">HNO60*$C$65*0</f>
        <v>0</v>
      </c>
      <c r="HNQ66" s="762">
        <f t="shared" ref="HNQ66" si="11080">HNQ60*$C$65*0</f>
        <v>0</v>
      </c>
      <c r="HNS66" s="762">
        <f t="shared" ref="HNS66" si="11081">HNS60*$C$65*0</f>
        <v>0</v>
      </c>
      <c r="HNU66" s="762">
        <f t="shared" ref="HNU66" si="11082">HNU60*$C$65*0</f>
        <v>0</v>
      </c>
      <c r="HNW66" s="762">
        <f t="shared" ref="HNW66" si="11083">HNW60*$C$65*0</f>
        <v>0</v>
      </c>
      <c r="HNY66" s="762">
        <f t="shared" ref="HNY66" si="11084">HNY60*$C$65*0</f>
        <v>0</v>
      </c>
      <c r="HOA66" s="762">
        <f t="shared" ref="HOA66" si="11085">HOA60*$C$65*0</f>
        <v>0</v>
      </c>
      <c r="HOC66" s="762">
        <f t="shared" ref="HOC66" si="11086">HOC60*$C$65*0</f>
        <v>0</v>
      </c>
      <c r="HOE66" s="762">
        <f t="shared" ref="HOE66" si="11087">HOE60*$C$65*0</f>
        <v>0</v>
      </c>
      <c r="HOG66" s="762">
        <f t="shared" ref="HOG66" si="11088">HOG60*$C$65*0</f>
        <v>0</v>
      </c>
      <c r="HOI66" s="762">
        <f t="shared" ref="HOI66" si="11089">HOI60*$C$65*0</f>
        <v>0</v>
      </c>
      <c r="HOK66" s="762">
        <f t="shared" ref="HOK66" si="11090">HOK60*$C$65*0</f>
        <v>0</v>
      </c>
      <c r="HOM66" s="762">
        <f t="shared" ref="HOM66" si="11091">HOM60*$C$65*0</f>
        <v>0</v>
      </c>
      <c r="HOO66" s="762">
        <f t="shared" ref="HOO66" si="11092">HOO60*$C$65*0</f>
        <v>0</v>
      </c>
      <c r="HOQ66" s="762">
        <f t="shared" ref="HOQ66" si="11093">HOQ60*$C$65*0</f>
        <v>0</v>
      </c>
      <c r="HOS66" s="762">
        <f t="shared" ref="HOS66" si="11094">HOS60*$C$65*0</f>
        <v>0</v>
      </c>
      <c r="HOU66" s="762">
        <f t="shared" ref="HOU66" si="11095">HOU60*$C$65*0</f>
        <v>0</v>
      </c>
      <c r="HOW66" s="762">
        <f t="shared" ref="HOW66" si="11096">HOW60*$C$65*0</f>
        <v>0</v>
      </c>
      <c r="HOY66" s="762">
        <f t="shared" ref="HOY66" si="11097">HOY60*$C$65*0</f>
        <v>0</v>
      </c>
      <c r="HPA66" s="762">
        <f t="shared" ref="HPA66" si="11098">HPA60*$C$65*0</f>
        <v>0</v>
      </c>
      <c r="HPC66" s="762">
        <f t="shared" ref="HPC66" si="11099">HPC60*$C$65*0</f>
        <v>0</v>
      </c>
      <c r="HPE66" s="762">
        <f t="shared" ref="HPE66" si="11100">HPE60*$C$65*0</f>
        <v>0</v>
      </c>
      <c r="HPG66" s="762">
        <f t="shared" ref="HPG66" si="11101">HPG60*$C$65*0</f>
        <v>0</v>
      </c>
      <c r="HPI66" s="762">
        <f t="shared" ref="HPI66" si="11102">HPI60*$C$65*0</f>
        <v>0</v>
      </c>
      <c r="HPK66" s="762">
        <f t="shared" ref="HPK66" si="11103">HPK60*$C$65*0</f>
        <v>0</v>
      </c>
      <c r="HPM66" s="762">
        <f t="shared" ref="HPM66" si="11104">HPM60*$C$65*0</f>
        <v>0</v>
      </c>
      <c r="HPO66" s="762">
        <f t="shared" ref="HPO66" si="11105">HPO60*$C$65*0</f>
        <v>0</v>
      </c>
      <c r="HPQ66" s="762">
        <f t="shared" ref="HPQ66" si="11106">HPQ60*$C$65*0</f>
        <v>0</v>
      </c>
      <c r="HPS66" s="762">
        <f t="shared" ref="HPS66" si="11107">HPS60*$C$65*0</f>
        <v>0</v>
      </c>
      <c r="HPU66" s="762">
        <f t="shared" ref="HPU66" si="11108">HPU60*$C$65*0</f>
        <v>0</v>
      </c>
      <c r="HPW66" s="762">
        <f t="shared" ref="HPW66" si="11109">HPW60*$C$65*0</f>
        <v>0</v>
      </c>
      <c r="HPY66" s="762">
        <f t="shared" ref="HPY66" si="11110">HPY60*$C$65*0</f>
        <v>0</v>
      </c>
      <c r="HQA66" s="762">
        <f t="shared" ref="HQA66" si="11111">HQA60*$C$65*0</f>
        <v>0</v>
      </c>
      <c r="HQC66" s="762">
        <f t="shared" ref="HQC66" si="11112">HQC60*$C$65*0</f>
        <v>0</v>
      </c>
      <c r="HQE66" s="762">
        <f t="shared" ref="HQE66" si="11113">HQE60*$C$65*0</f>
        <v>0</v>
      </c>
      <c r="HQG66" s="762">
        <f t="shared" ref="HQG66" si="11114">HQG60*$C$65*0</f>
        <v>0</v>
      </c>
      <c r="HQI66" s="762">
        <f t="shared" ref="HQI66" si="11115">HQI60*$C$65*0</f>
        <v>0</v>
      </c>
      <c r="HQK66" s="762">
        <f t="shared" ref="HQK66" si="11116">HQK60*$C$65*0</f>
        <v>0</v>
      </c>
      <c r="HQM66" s="762">
        <f t="shared" ref="HQM66" si="11117">HQM60*$C$65*0</f>
        <v>0</v>
      </c>
      <c r="HQO66" s="762">
        <f t="shared" ref="HQO66" si="11118">HQO60*$C$65*0</f>
        <v>0</v>
      </c>
      <c r="HQQ66" s="762">
        <f t="shared" ref="HQQ66" si="11119">HQQ60*$C$65*0</f>
        <v>0</v>
      </c>
      <c r="HQS66" s="762">
        <f t="shared" ref="HQS66" si="11120">HQS60*$C$65*0</f>
        <v>0</v>
      </c>
      <c r="HQU66" s="762">
        <f t="shared" ref="HQU66" si="11121">HQU60*$C$65*0</f>
        <v>0</v>
      </c>
      <c r="HQW66" s="762">
        <f t="shared" ref="HQW66" si="11122">HQW60*$C$65*0</f>
        <v>0</v>
      </c>
      <c r="HQY66" s="762">
        <f t="shared" ref="HQY66" si="11123">HQY60*$C$65*0</f>
        <v>0</v>
      </c>
      <c r="HRA66" s="762">
        <f t="shared" ref="HRA66" si="11124">HRA60*$C$65*0</f>
        <v>0</v>
      </c>
      <c r="HRC66" s="762">
        <f t="shared" ref="HRC66" si="11125">HRC60*$C$65*0</f>
        <v>0</v>
      </c>
      <c r="HRE66" s="762">
        <f t="shared" ref="HRE66" si="11126">HRE60*$C$65*0</f>
        <v>0</v>
      </c>
      <c r="HRG66" s="762">
        <f t="shared" ref="HRG66" si="11127">HRG60*$C$65*0</f>
        <v>0</v>
      </c>
      <c r="HRI66" s="762">
        <f t="shared" ref="HRI66" si="11128">HRI60*$C$65*0</f>
        <v>0</v>
      </c>
      <c r="HRK66" s="762">
        <f t="shared" ref="HRK66" si="11129">HRK60*$C$65*0</f>
        <v>0</v>
      </c>
      <c r="HRM66" s="762">
        <f t="shared" ref="HRM66" si="11130">HRM60*$C$65*0</f>
        <v>0</v>
      </c>
      <c r="HRO66" s="762">
        <f t="shared" ref="HRO66" si="11131">HRO60*$C$65*0</f>
        <v>0</v>
      </c>
      <c r="HRQ66" s="762">
        <f t="shared" ref="HRQ66" si="11132">HRQ60*$C$65*0</f>
        <v>0</v>
      </c>
      <c r="HRS66" s="762">
        <f t="shared" ref="HRS66" si="11133">HRS60*$C$65*0</f>
        <v>0</v>
      </c>
      <c r="HRU66" s="762">
        <f t="shared" ref="HRU66" si="11134">HRU60*$C$65*0</f>
        <v>0</v>
      </c>
      <c r="HRW66" s="762">
        <f t="shared" ref="HRW66" si="11135">HRW60*$C$65*0</f>
        <v>0</v>
      </c>
      <c r="HRY66" s="762">
        <f t="shared" ref="HRY66" si="11136">HRY60*$C$65*0</f>
        <v>0</v>
      </c>
      <c r="HSA66" s="762">
        <f t="shared" ref="HSA66" si="11137">HSA60*$C$65*0</f>
        <v>0</v>
      </c>
      <c r="HSC66" s="762">
        <f t="shared" ref="HSC66" si="11138">HSC60*$C$65*0</f>
        <v>0</v>
      </c>
      <c r="HSE66" s="762">
        <f t="shared" ref="HSE66" si="11139">HSE60*$C$65*0</f>
        <v>0</v>
      </c>
      <c r="HSG66" s="762">
        <f t="shared" ref="HSG66" si="11140">HSG60*$C$65*0</f>
        <v>0</v>
      </c>
      <c r="HSI66" s="762">
        <f t="shared" ref="HSI66" si="11141">HSI60*$C$65*0</f>
        <v>0</v>
      </c>
      <c r="HSK66" s="762">
        <f t="shared" ref="HSK66" si="11142">HSK60*$C$65*0</f>
        <v>0</v>
      </c>
      <c r="HSM66" s="762">
        <f t="shared" ref="HSM66" si="11143">HSM60*$C$65*0</f>
        <v>0</v>
      </c>
      <c r="HSO66" s="762">
        <f t="shared" ref="HSO66" si="11144">HSO60*$C$65*0</f>
        <v>0</v>
      </c>
      <c r="HSQ66" s="762">
        <f t="shared" ref="HSQ66" si="11145">HSQ60*$C$65*0</f>
        <v>0</v>
      </c>
      <c r="HSS66" s="762">
        <f t="shared" ref="HSS66" si="11146">HSS60*$C$65*0</f>
        <v>0</v>
      </c>
      <c r="HSU66" s="762">
        <f t="shared" ref="HSU66" si="11147">HSU60*$C$65*0</f>
        <v>0</v>
      </c>
      <c r="HSW66" s="762">
        <f t="shared" ref="HSW66" si="11148">HSW60*$C$65*0</f>
        <v>0</v>
      </c>
      <c r="HSY66" s="762">
        <f t="shared" ref="HSY66" si="11149">HSY60*$C$65*0</f>
        <v>0</v>
      </c>
      <c r="HTA66" s="762">
        <f t="shared" ref="HTA66" si="11150">HTA60*$C$65*0</f>
        <v>0</v>
      </c>
      <c r="HTC66" s="762">
        <f t="shared" ref="HTC66" si="11151">HTC60*$C$65*0</f>
        <v>0</v>
      </c>
      <c r="HTE66" s="762">
        <f t="shared" ref="HTE66" si="11152">HTE60*$C$65*0</f>
        <v>0</v>
      </c>
      <c r="HTG66" s="762">
        <f t="shared" ref="HTG66" si="11153">HTG60*$C$65*0</f>
        <v>0</v>
      </c>
      <c r="HTI66" s="762">
        <f t="shared" ref="HTI66" si="11154">HTI60*$C$65*0</f>
        <v>0</v>
      </c>
      <c r="HTK66" s="762">
        <f t="shared" ref="HTK66" si="11155">HTK60*$C$65*0</f>
        <v>0</v>
      </c>
      <c r="HTM66" s="762">
        <f t="shared" ref="HTM66" si="11156">HTM60*$C$65*0</f>
        <v>0</v>
      </c>
      <c r="HTO66" s="762">
        <f t="shared" ref="HTO66" si="11157">HTO60*$C$65*0</f>
        <v>0</v>
      </c>
      <c r="HTQ66" s="762">
        <f t="shared" ref="HTQ66" si="11158">HTQ60*$C$65*0</f>
        <v>0</v>
      </c>
      <c r="HTS66" s="762">
        <f t="shared" ref="HTS66" si="11159">HTS60*$C$65*0</f>
        <v>0</v>
      </c>
      <c r="HTU66" s="762">
        <f t="shared" ref="HTU66" si="11160">HTU60*$C$65*0</f>
        <v>0</v>
      </c>
      <c r="HTW66" s="762">
        <f t="shared" ref="HTW66" si="11161">HTW60*$C$65*0</f>
        <v>0</v>
      </c>
      <c r="HTY66" s="762">
        <f t="shared" ref="HTY66" si="11162">HTY60*$C$65*0</f>
        <v>0</v>
      </c>
      <c r="HUA66" s="762">
        <f t="shared" ref="HUA66" si="11163">HUA60*$C$65*0</f>
        <v>0</v>
      </c>
      <c r="HUC66" s="762">
        <f t="shared" ref="HUC66" si="11164">HUC60*$C$65*0</f>
        <v>0</v>
      </c>
      <c r="HUE66" s="762">
        <f t="shared" ref="HUE66" si="11165">HUE60*$C$65*0</f>
        <v>0</v>
      </c>
      <c r="HUG66" s="762">
        <f t="shared" ref="HUG66" si="11166">HUG60*$C$65*0</f>
        <v>0</v>
      </c>
      <c r="HUI66" s="762">
        <f t="shared" ref="HUI66" si="11167">HUI60*$C$65*0</f>
        <v>0</v>
      </c>
      <c r="HUK66" s="762">
        <f t="shared" ref="HUK66" si="11168">HUK60*$C$65*0</f>
        <v>0</v>
      </c>
      <c r="HUM66" s="762">
        <f t="shared" ref="HUM66" si="11169">HUM60*$C$65*0</f>
        <v>0</v>
      </c>
      <c r="HUO66" s="762">
        <f t="shared" ref="HUO66" si="11170">HUO60*$C$65*0</f>
        <v>0</v>
      </c>
      <c r="HUQ66" s="762">
        <f t="shared" ref="HUQ66" si="11171">HUQ60*$C$65*0</f>
        <v>0</v>
      </c>
      <c r="HUS66" s="762">
        <f t="shared" ref="HUS66" si="11172">HUS60*$C$65*0</f>
        <v>0</v>
      </c>
      <c r="HUU66" s="762">
        <f t="shared" ref="HUU66" si="11173">HUU60*$C$65*0</f>
        <v>0</v>
      </c>
      <c r="HUW66" s="762">
        <f t="shared" ref="HUW66" si="11174">HUW60*$C$65*0</f>
        <v>0</v>
      </c>
      <c r="HUY66" s="762">
        <f t="shared" ref="HUY66" si="11175">HUY60*$C$65*0</f>
        <v>0</v>
      </c>
      <c r="HVA66" s="762">
        <f t="shared" ref="HVA66" si="11176">HVA60*$C$65*0</f>
        <v>0</v>
      </c>
      <c r="HVC66" s="762">
        <f t="shared" ref="HVC66" si="11177">HVC60*$C$65*0</f>
        <v>0</v>
      </c>
      <c r="HVE66" s="762">
        <f t="shared" ref="HVE66" si="11178">HVE60*$C$65*0</f>
        <v>0</v>
      </c>
      <c r="HVG66" s="762">
        <f t="shared" ref="HVG66" si="11179">HVG60*$C$65*0</f>
        <v>0</v>
      </c>
      <c r="HVI66" s="762">
        <f t="shared" ref="HVI66" si="11180">HVI60*$C$65*0</f>
        <v>0</v>
      </c>
      <c r="HVK66" s="762">
        <f t="shared" ref="HVK66" si="11181">HVK60*$C$65*0</f>
        <v>0</v>
      </c>
      <c r="HVM66" s="762">
        <f t="shared" ref="HVM66" si="11182">HVM60*$C$65*0</f>
        <v>0</v>
      </c>
      <c r="HVO66" s="762">
        <f t="shared" ref="HVO66" si="11183">HVO60*$C$65*0</f>
        <v>0</v>
      </c>
      <c r="HVQ66" s="762">
        <f t="shared" ref="HVQ66" si="11184">HVQ60*$C$65*0</f>
        <v>0</v>
      </c>
      <c r="HVS66" s="762">
        <f t="shared" ref="HVS66" si="11185">HVS60*$C$65*0</f>
        <v>0</v>
      </c>
      <c r="HVU66" s="762">
        <f t="shared" ref="HVU66" si="11186">HVU60*$C$65*0</f>
        <v>0</v>
      </c>
      <c r="HVW66" s="762">
        <f t="shared" ref="HVW66" si="11187">HVW60*$C$65*0</f>
        <v>0</v>
      </c>
      <c r="HVY66" s="762">
        <f t="shared" ref="HVY66" si="11188">HVY60*$C$65*0</f>
        <v>0</v>
      </c>
      <c r="HWA66" s="762">
        <f t="shared" ref="HWA66" si="11189">HWA60*$C$65*0</f>
        <v>0</v>
      </c>
      <c r="HWC66" s="762">
        <f t="shared" ref="HWC66" si="11190">HWC60*$C$65*0</f>
        <v>0</v>
      </c>
      <c r="HWE66" s="762">
        <f t="shared" ref="HWE66" si="11191">HWE60*$C$65*0</f>
        <v>0</v>
      </c>
      <c r="HWG66" s="762">
        <f t="shared" ref="HWG66" si="11192">HWG60*$C$65*0</f>
        <v>0</v>
      </c>
      <c r="HWI66" s="762">
        <f t="shared" ref="HWI66" si="11193">HWI60*$C$65*0</f>
        <v>0</v>
      </c>
      <c r="HWK66" s="762">
        <f t="shared" ref="HWK66" si="11194">HWK60*$C$65*0</f>
        <v>0</v>
      </c>
      <c r="HWM66" s="762">
        <f t="shared" ref="HWM66" si="11195">HWM60*$C$65*0</f>
        <v>0</v>
      </c>
      <c r="HWO66" s="762">
        <f t="shared" ref="HWO66" si="11196">HWO60*$C$65*0</f>
        <v>0</v>
      </c>
      <c r="HWQ66" s="762">
        <f t="shared" ref="HWQ66" si="11197">HWQ60*$C$65*0</f>
        <v>0</v>
      </c>
      <c r="HWS66" s="762">
        <f t="shared" ref="HWS66" si="11198">HWS60*$C$65*0</f>
        <v>0</v>
      </c>
      <c r="HWU66" s="762">
        <f t="shared" ref="HWU66" si="11199">HWU60*$C$65*0</f>
        <v>0</v>
      </c>
      <c r="HWW66" s="762">
        <f t="shared" ref="HWW66" si="11200">HWW60*$C$65*0</f>
        <v>0</v>
      </c>
      <c r="HWY66" s="762">
        <f t="shared" ref="HWY66" si="11201">HWY60*$C$65*0</f>
        <v>0</v>
      </c>
      <c r="HXA66" s="762">
        <f t="shared" ref="HXA66" si="11202">HXA60*$C$65*0</f>
        <v>0</v>
      </c>
      <c r="HXC66" s="762">
        <f t="shared" ref="HXC66" si="11203">HXC60*$C$65*0</f>
        <v>0</v>
      </c>
      <c r="HXE66" s="762">
        <f t="shared" ref="HXE66" si="11204">HXE60*$C$65*0</f>
        <v>0</v>
      </c>
      <c r="HXG66" s="762">
        <f t="shared" ref="HXG66" si="11205">HXG60*$C$65*0</f>
        <v>0</v>
      </c>
      <c r="HXI66" s="762">
        <f t="shared" ref="HXI66" si="11206">HXI60*$C$65*0</f>
        <v>0</v>
      </c>
      <c r="HXK66" s="762">
        <f t="shared" ref="HXK66" si="11207">HXK60*$C$65*0</f>
        <v>0</v>
      </c>
      <c r="HXM66" s="762">
        <f t="shared" ref="HXM66" si="11208">HXM60*$C$65*0</f>
        <v>0</v>
      </c>
      <c r="HXO66" s="762">
        <f t="shared" ref="HXO66" si="11209">HXO60*$C$65*0</f>
        <v>0</v>
      </c>
      <c r="HXQ66" s="762">
        <f t="shared" ref="HXQ66" si="11210">HXQ60*$C$65*0</f>
        <v>0</v>
      </c>
      <c r="HXS66" s="762">
        <f t="shared" ref="HXS66" si="11211">HXS60*$C$65*0</f>
        <v>0</v>
      </c>
      <c r="HXU66" s="762">
        <f t="shared" ref="HXU66" si="11212">HXU60*$C$65*0</f>
        <v>0</v>
      </c>
      <c r="HXW66" s="762">
        <f t="shared" ref="HXW66" si="11213">HXW60*$C$65*0</f>
        <v>0</v>
      </c>
      <c r="HXY66" s="762">
        <f t="shared" ref="HXY66" si="11214">HXY60*$C$65*0</f>
        <v>0</v>
      </c>
      <c r="HYA66" s="762">
        <f t="shared" ref="HYA66" si="11215">HYA60*$C$65*0</f>
        <v>0</v>
      </c>
      <c r="HYC66" s="762">
        <f t="shared" ref="HYC66" si="11216">HYC60*$C$65*0</f>
        <v>0</v>
      </c>
      <c r="HYE66" s="762">
        <f t="shared" ref="HYE66" si="11217">HYE60*$C$65*0</f>
        <v>0</v>
      </c>
      <c r="HYG66" s="762">
        <f t="shared" ref="HYG66" si="11218">HYG60*$C$65*0</f>
        <v>0</v>
      </c>
      <c r="HYI66" s="762">
        <f t="shared" ref="HYI66" si="11219">HYI60*$C$65*0</f>
        <v>0</v>
      </c>
      <c r="HYK66" s="762">
        <f t="shared" ref="HYK66" si="11220">HYK60*$C$65*0</f>
        <v>0</v>
      </c>
      <c r="HYM66" s="762">
        <f t="shared" ref="HYM66" si="11221">HYM60*$C$65*0</f>
        <v>0</v>
      </c>
      <c r="HYO66" s="762">
        <f t="shared" ref="HYO66" si="11222">HYO60*$C$65*0</f>
        <v>0</v>
      </c>
      <c r="HYQ66" s="762">
        <f t="shared" ref="HYQ66" si="11223">HYQ60*$C$65*0</f>
        <v>0</v>
      </c>
      <c r="HYS66" s="762">
        <f t="shared" ref="HYS66" si="11224">HYS60*$C$65*0</f>
        <v>0</v>
      </c>
      <c r="HYU66" s="762">
        <f t="shared" ref="HYU66" si="11225">HYU60*$C$65*0</f>
        <v>0</v>
      </c>
      <c r="HYW66" s="762">
        <f t="shared" ref="HYW66" si="11226">HYW60*$C$65*0</f>
        <v>0</v>
      </c>
      <c r="HYY66" s="762">
        <f t="shared" ref="HYY66" si="11227">HYY60*$C$65*0</f>
        <v>0</v>
      </c>
      <c r="HZA66" s="762">
        <f t="shared" ref="HZA66" si="11228">HZA60*$C$65*0</f>
        <v>0</v>
      </c>
      <c r="HZC66" s="762">
        <f t="shared" ref="HZC66" si="11229">HZC60*$C$65*0</f>
        <v>0</v>
      </c>
      <c r="HZE66" s="762">
        <f t="shared" ref="HZE66" si="11230">HZE60*$C$65*0</f>
        <v>0</v>
      </c>
      <c r="HZG66" s="762">
        <f t="shared" ref="HZG66" si="11231">HZG60*$C$65*0</f>
        <v>0</v>
      </c>
      <c r="HZI66" s="762">
        <f t="shared" ref="HZI66" si="11232">HZI60*$C$65*0</f>
        <v>0</v>
      </c>
      <c r="HZK66" s="762">
        <f t="shared" ref="HZK66" si="11233">HZK60*$C$65*0</f>
        <v>0</v>
      </c>
      <c r="HZM66" s="762">
        <f t="shared" ref="HZM66" si="11234">HZM60*$C$65*0</f>
        <v>0</v>
      </c>
      <c r="HZO66" s="762">
        <f t="shared" ref="HZO66" si="11235">HZO60*$C$65*0</f>
        <v>0</v>
      </c>
      <c r="HZQ66" s="762">
        <f t="shared" ref="HZQ66" si="11236">HZQ60*$C$65*0</f>
        <v>0</v>
      </c>
      <c r="HZS66" s="762">
        <f t="shared" ref="HZS66" si="11237">HZS60*$C$65*0</f>
        <v>0</v>
      </c>
      <c r="HZU66" s="762">
        <f t="shared" ref="HZU66" si="11238">HZU60*$C$65*0</f>
        <v>0</v>
      </c>
      <c r="HZW66" s="762">
        <f t="shared" ref="HZW66" si="11239">HZW60*$C$65*0</f>
        <v>0</v>
      </c>
      <c r="HZY66" s="762">
        <f t="shared" ref="HZY66" si="11240">HZY60*$C$65*0</f>
        <v>0</v>
      </c>
      <c r="IAA66" s="762">
        <f t="shared" ref="IAA66" si="11241">IAA60*$C$65*0</f>
        <v>0</v>
      </c>
      <c r="IAC66" s="762">
        <f t="shared" ref="IAC66" si="11242">IAC60*$C$65*0</f>
        <v>0</v>
      </c>
      <c r="IAE66" s="762">
        <f t="shared" ref="IAE66" si="11243">IAE60*$C$65*0</f>
        <v>0</v>
      </c>
      <c r="IAG66" s="762">
        <f t="shared" ref="IAG66" si="11244">IAG60*$C$65*0</f>
        <v>0</v>
      </c>
      <c r="IAI66" s="762">
        <f t="shared" ref="IAI66" si="11245">IAI60*$C$65*0</f>
        <v>0</v>
      </c>
      <c r="IAK66" s="762">
        <f t="shared" ref="IAK66" si="11246">IAK60*$C$65*0</f>
        <v>0</v>
      </c>
      <c r="IAM66" s="762">
        <f t="shared" ref="IAM66" si="11247">IAM60*$C$65*0</f>
        <v>0</v>
      </c>
      <c r="IAO66" s="762">
        <f t="shared" ref="IAO66" si="11248">IAO60*$C$65*0</f>
        <v>0</v>
      </c>
      <c r="IAQ66" s="762">
        <f t="shared" ref="IAQ66" si="11249">IAQ60*$C$65*0</f>
        <v>0</v>
      </c>
      <c r="IAS66" s="762">
        <f t="shared" ref="IAS66" si="11250">IAS60*$C$65*0</f>
        <v>0</v>
      </c>
      <c r="IAU66" s="762">
        <f t="shared" ref="IAU66" si="11251">IAU60*$C$65*0</f>
        <v>0</v>
      </c>
      <c r="IAW66" s="762">
        <f t="shared" ref="IAW66" si="11252">IAW60*$C$65*0</f>
        <v>0</v>
      </c>
      <c r="IAY66" s="762">
        <f t="shared" ref="IAY66" si="11253">IAY60*$C$65*0</f>
        <v>0</v>
      </c>
      <c r="IBA66" s="762">
        <f t="shared" ref="IBA66" si="11254">IBA60*$C$65*0</f>
        <v>0</v>
      </c>
      <c r="IBC66" s="762">
        <f t="shared" ref="IBC66" si="11255">IBC60*$C$65*0</f>
        <v>0</v>
      </c>
      <c r="IBE66" s="762">
        <f t="shared" ref="IBE66" si="11256">IBE60*$C$65*0</f>
        <v>0</v>
      </c>
      <c r="IBG66" s="762">
        <f t="shared" ref="IBG66" si="11257">IBG60*$C$65*0</f>
        <v>0</v>
      </c>
      <c r="IBI66" s="762">
        <f t="shared" ref="IBI66" si="11258">IBI60*$C$65*0</f>
        <v>0</v>
      </c>
      <c r="IBK66" s="762">
        <f t="shared" ref="IBK66" si="11259">IBK60*$C$65*0</f>
        <v>0</v>
      </c>
      <c r="IBM66" s="762">
        <f t="shared" ref="IBM66" si="11260">IBM60*$C$65*0</f>
        <v>0</v>
      </c>
      <c r="IBO66" s="762">
        <f t="shared" ref="IBO66" si="11261">IBO60*$C$65*0</f>
        <v>0</v>
      </c>
      <c r="IBQ66" s="762">
        <f t="shared" ref="IBQ66" si="11262">IBQ60*$C$65*0</f>
        <v>0</v>
      </c>
      <c r="IBS66" s="762">
        <f t="shared" ref="IBS66" si="11263">IBS60*$C$65*0</f>
        <v>0</v>
      </c>
      <c r="IBU66" s="762">
        <f t="shared" ref="IBU66" si="11264">IBU60*$C$65*0</f>
        <v>0</v>
      </c>
      <c r="IBW66" s="762">
        <f t="shared" ref="IBW66" si="11265">IBW60*$C$65*0</f>
        <v>0</v>
      </c>
      <c r="IBY66" s="762">
        <f t="shared" ref="IBY66" si="11266">IBY60*$C$65*0</f>
        <v>0</v>
      </c>
      <c r="ICA66" s="762">
        <f t="shared" ref="ICA66" si="11267">ICA60*$C$65*0</f>
        <v>0</v>
      </c>
      <c r="ICC66" s="762">
        <f t="shared" ref="ICC66" si="11268">ICC60*$C$65*0</f>
        <v>0</v>
      </c>
      <c r="ICE66" s="762">
        <f t="shared" ref="ICE66" si="11269">ICE60*$C$65*0</f>
        <v>0</v>
      </c>
      <c r="ICG66" s="762">
        <f t="shared" ref="ICG66" si="11270">ICG60*$C$65*0</f>
        <v>0</v>
      </c>
      <c r="ICI66" s="762">
        <f t="shared" ref="ICI66" si="11271">ICI60*$C$65*0</f>
        <v>0</v>
      </c>
      <c r="ICK66" s="762">
        <f t="shared" ref="ICK66" si="11272">ICK60*$C$65*0</f>
        <v>0</v>
      </c>
      <c r="ICM66" s="762">
        <f t="shared" ref="ICM66" si="11273">ICM60*$C$65*0</f>
        <v>0</v>
      </c>
      <c r="ICO66" s="762">
        <f t="shared" ref="ICO66" si="11274">ICO60*$C$65*0</f>
        <v>0</v>
      </c>
      <c r="ICQ66" s="762">
        <f t="shared" ref="ICQ66" si="11275">ICQ60*$C$65*0</f>
        <v>0</v>
      </c>
      <c r="ICS66" s="762">
        <f t="shared" ref="ICS66" si="11276">ICS60*$C$65*0</f>
        <v>0</v>
      </c>
      <c r="ICU66" s="762">
        <f t="shared" ref="ICU66" si="11277">ICU60*$C$65*0</f>
        <v>0</v>
      </c>
      <c r="ICW66" s="762">
        <f t="shared" ref="ICW66" si="11278">ICW60*$C$65*0</f>
        <v>0</v>
      </c>
      <c r="ICY66" s="762">
        <f t="shared" ref="ICY66" si="11279">ICY60*$C$65*0</f>
        <v>0</v>
      </c>
      <c r="IDA66" s="762">
        <f t="shared" ref="IDA66" si="11280">IDA60*$C$65*0</f>
        <v>0</v>
      </c>
      <c r="IDC66" s="762">
        <f t="shared" ref="IDC66" si="11281">IDC60*$C$65*0</f>
        <v>0</v>
      </c>
      <c r="IDE66" s="762">
        <f t="shared" ref="IDE66" si="11282">IDE60*$C$65*0</f>
        <v>0</v>
      </c>
      <c r="IDG66" s="762">
        <f t="shared" ref="IDG66" si="11283">IDG60*$C$65*0</f>
        <v>0</v>
      </c>
      <c r="IDI66" s="762">
        <f t="shared" ref="IDI66" si="11284">IDI60*$C$65*0</f>
        <v>0</v>
      </c>
      <c r="IDK66" s="762">
        <f t="shared" ref="IDK66" si="11285">IDK60*$C$65*0</f>
        <v>0</v>
      </c>
      <c r="IDM66" s="762">
        <f t="shared" ref="IDM66" si="11286">IDM60*$C$65*0</f>
        <v>0</v>
      </c>
      <c r="IDO66" s="762">
        <f t="shared" ref="IDO66" si="11287">IDO60*$C$65*0</f>
        <v>0</v>
      </c>
      <c r="IDQ66" s="762">
        <f t="shared" ref="IDQ66" si="11288">IDQ60*$C$65*0</f>
        <v>0</v>
      </c>
      <c r="IDS66" s="762">
        <f t="shared" ref="IDS66" si="11289">IDS60*$C$65*0</f>
        <v>0</v>
      </c>
      <c r="IDU66" s="762">
        <f t="shared" ref="IDU66" si="11290">IDU60*$C$65*0</f>
        <v>0</v>
      </c>
      <c r="IDW66" s="762">
        <f t="shared" ref="IDW66" si="11291">IDW60*$C$65*0</f>
        <v>0</v>
      </c>
      <c r="IDY66" s="762">
        <f t="shared" ref="IDY66" si="11292">IDY60*$C$65*0</f>
        <v>0</v>
      </c>
      <c r="IEA66" s="762">
        <f t="shared" ref="IEA66" si="11293">IEA60*$C$65*0</f>
        <v>0</v>
      </c>
      <c r="IEC66" s="762">
        <f t="shared" ref="IEC66" si="11294">IEC60*$C$65*0</f>
        <v>0</v>
      </c>
      <c r="IEE66" s="762">
        <f t="shared" ref="IEE66" si="11295">IEE60*$C$65*0</f>
        <v>0</v>
      </c>
      <c r="IEG66" s="762">
        <f t="shared" ref="IEG66" si="11296">IEG60*$C$65*0</f>
        <v>0</v>
      </c>
      <c r="IEI66" s="762">
        <f t="shared" ref="IEI66" si="11297">IEI60*$C$65*0</f>
        <v>0</v>
      </c>
      <c r="IEK66" s="762">
        <f t="shared" ref="IEK66" si="11298">IEK60*$C$65*0</f>
        <v>0</v>
      </c>
      <c r="IEM66" s="762">
        <f t="shared" ref="IEM66" si="11299">IEM60*$C$65*0</f>
        <v>0</v>
      </c>
      <c r="IEO66" s="762">
        <f t="shared" ref="IEO66" si="11300">IEO60*$C$65*0</f>
        <v>0</v>
      </c>
      <c r="IEQ66" s="762">
        <f t="shared" ref="IEQ66" si="11301">IEQ60*$C$65*0</f>
        <v>0</v>
      </c>
      <c r="IES66" s="762">
        <f t="shared" ref="IES66" si="11302">IES60*$C$65*0</f>
        <v>0</v>
      </c>
      <c r="IEU66" s="762">
        <f t="shared" ref="IEU66" si="11303">IEU60*$C$65*0</f>
        <v>0</v>
      </c>
      <c r="IEW66" s="762">
        <f t="shared" ref="IEW66" si="11304">IEW60*$C$65*0</f>
        <v>0</v>
      </c>
      <c r="IEY66" s="762">
        <f t="shared" ref="IEY66" si="11305">IEY60*$C$65*0</f>
        <v>0</v>
      </c>
      <c r="IFA66" s="762">
        <f t="shared" ref="IFA66" si="11306">IFA60*$C$65*0</f>
        <v>0</v>
      </c>
      <c r="IFC66" s="762">
        <f t="shared" ref="IFC66" si="11307">IFC60*$C$65*0</f>
        <v>0</v>
      </c>
      <c r="IFE66" s="762">
        <f t="shared" ref="IFE66" si="11308">IFE60*$C$65*0</f>
        <v>0</v>
      </c>
      <c r="IFG66" s="762">
        <f t="shared" ref="IFG66" si="11309">IFG60*$C$65*0</f>
        <v>0</v>
      </c>
      <c r="IFI66" s="762">
        <f t="shared" ref="IFI66" si="11310">IFI60*$C$65*0</f>
        <v>0</v>
      </c>
      <c r="IFK66" s="762">
        <f t="shared" ref="IFK66" si="11311">IFK60*$C$65*0</f>
        <v>0</v>
      </c>
      <c r="IFM66" s="762">
        <f t="shared" ref="IFM66" si="11312">IFM60*$C$65*0</f>
        <v>0</v>
      </c>
      <c r="IFO66" s="762">
        <f t="shared" ref="IFO66" si="11313">IFO60*$C$65*0</f>
        <v>0</v>
      </c>
      <c r="IFQ66" s="762">
        <f t="shared" ref="IFQ66" si="11314">IFQ60*$C$65*0</f>
        <v>0</v>
      </c>
      <c r="IFS66" s="762">
        <f t="shared" ref="IFS66" si="11315">IFS60*$C$65*0</f>
        <v>0</v>
      </c>
      <c r="IFU66" s="762">
        <f t="shared" ref="IFU66" si="11316">IFU60*$C$65*0</f>
        <v>0</v>
      </c>
      <c r="IFW66" s="762">
        <f t="shared" ref="IFW66" si="11317">IFW60*$C$65*0</f>
        <v>0</v>
      </c>
      <c r="IFY66" s="762">
        <f t="shared" ref="IFY66" si="11318">IFY60*$C$65*0</f>
        <v>0</v>
      </c>
      <c r="IGA66" s="762">
        <f t="shared" ref="IGA66" si="11319">IGA60*$C$65*0</f>
        <v>0</v>
      </c>
      <c r="IGC66" s="762">
        <f t="shared" ref="IGC66" si="11320">IGC60*$C$65*0</f>
        <v>0</v>
      </c>
      <c r="IGE66" s="762">
        <f t="shared" ref="IGE66" si="11321">IGE60*$C$65*0</f>
        <v>0</v>
      </c>
      <c r="IGG66" s="762">
        <f t="shared" ref="IGG66" si="11322">IGG60*$C$65*0</f>
        <v>0</v>
      </c>
      <c r="IGI66" s="762">
        <f t="shared" ref="IGI66" si="11323">IGI60*$C$65*0</f>
        <v>0</v>
      </c>
      <c r="IGK66" s="762">
        <f t="shared" ref="IGK66" si="11324">IGK60*$C$65*0</f>
        <v>0</v>
      </c>
      <c r="IGM66" s="762">
        <f t="shared" ref="IGM66" si="11325">IGM60*$C$65*0</f>
        <v>0</v>
      </c>
      <c r="IGO66" s="762">
        <f t="shared" ref="IGO66" si="11326">IGO60*$C$65*0</f>
        <v>0</v>
      </c>
      <c r="IGQ66" s="762">
        <f t="shared" ref="IGQ66" si="11327">IGQ60*$C$65*0</f>
        <v>0</v>
      </c>
      <c r="IGS66" s="762">
        <f t="shared" ref="IGS66" si="11328">IGS60*$C$65*0</f>
        <v>0</v>
      </c>
      <c r="IGU66" s="762">
        <f t="shared" ref="IGU66" si="11329">IGU60*$C$65*0</f>
        <v>0</v>
      </c>
      <c r="IGW66" s="762">
        <f t="shared" ref="IGW66" si="11330">IGW60*$C$65*0</f>
        <v>0</v>
      </c>
      <c r="IGY66" s="762">
        <f t="shared" ref="IGY66" si="11331">IGY60*$C$65*0</f>
        <v>0</v>
      </c>
      <c r="IHA66" s="762">
        <f t="shared" ref="IHA66" si="11332">IHA60*$C$65*0</f>
        <v>0</v>
      </c>
      <c r="IHC66" s="762">
        <f t="shared" ref="IHC66" si="11333">IHC60*$C$65*0</f>
        <v>0</v>
      </c>
      <c r="IHE66" s="762">
        <f t="shared" ref="IHE66" si="11334">IHE60*$C$65*0</f>
        <v>0</v>
      </c>
      <c r="IHG66" s="762">
        <f t="shared" ref="IHG66" si="11335">IHG60*$C$65*0</f>
        <v>0</v>
      </c>
      <c r="IHI66" s="762">
        <f t="shared" ref="IHI66" si="11336">IHI60*$C$65*0</f>
        <v>0</v>
      </c>
      <c r="IHK66" s="762">
        <f t="shared" ref="IHK66" si="11337">IHK60*$C$65*0</f>
        <v>0</v>
      </c>
      <c r="IHM66" s="762">
        <f t="shared" ref="IHM66" si="11338">IHM60*$C$65*0</f>
        <v>0</v>
      </c>
      <c r="IHO66" s="762">
        <f t="shared" ref="IHO66" si="11339">IHO60*$C$65*0</f>
        <v>0</v>
      </c>
      <c r="IHQ66" s="762">
        <f t="shared" ref="IHQ66" si="11340">IHQ60*$C$65*0</f>
        <v>0</v>
      </c>
      <c r="IHS66" s="762">
        <f t="shared" ref="IHS66" si="11341">IHS60*$C$65*0</f>
        <v>0</v>
      </c>
      <c r="IHU66" s="762">
        <f t="shared" ref="IHU66" si="11342">IHU60*$C$65*0</f>
        <v>0</v>
      </c>
      <c r="IHW66" s="762">
        <f t="shared" ref="IHW66" si="11343">IHW60*$C$65*0</f>
        <v>0</v>
      </c>
      <c r="IHY66" s="762">
        <f t="shared" ref="IHY66" si="11344">IHY60*$C$65*0</f>
        <v>0</v>
      </c>
      <c r="IIA66" s="762">
        <f t="shared" ref="IIA66" si="11345">IIA60*$C$65*0</f>
        <v>0</v>
      </c>
      <c r="IIC66" s="762">
        <f t="shared" ref="IIC66" si="11346">IIC60*$C$65*0</f>
        <v>0</v>
      </c>
      <c r="IIE66" s="762">
        <f t="shared" ref="IIE66" si="11347">IIE60*$C$65*0</f>
        <v>0</v>
      </c>
      <c r="IIG66" s="762">
        <f t="shared" ref="IIG66" si="11348">IIG60*$C$65*0</f>
        <v>0</v>
      </c>
      <c r="III66" s="762">
        <f t="shared" ref="III66" si="11349">III60*$C$65*0</f>
        <v>0</v>
      </c>
      <c r="IIK66" s="762">
        <f t="shared" ref="IIK66" si="11350">IIK60*$C$65*0</f>
        <v>0</v>
      </c>
      <c r="IIM66" s="762">
        <f t="shared" ref="IIM66" si="11351">IIM60*$C$65*0</f>
        <v>0</v>
      </c>
      <c r="IIO66" s="762">
        <f t="shared" ref="IIO66" si="11352">IIO60*$C$65*0</f>
        <v>0</v>
      </c>
      <c r="IIQ66" s="762">
        <f t="shared" ref="IIQ66" si="11353">IIQ60*$C$65*0</f>
        <v>0</v>
      </c>
      <c r="IIS66" s="762">
        <f t="shared" ref="IIS66" si="11354">IIS60*$C$65*0</f>
        <v>0</v>
      </c>
      <c r="IIU66" s="762">
        <f t="shared" ref="IIU66" si="11355">IIU60*$C$65*0</f>
        <v>0</v>
      </c>
      <c r="IIW66" s="762">
        <f t="shared" ref="IIW66" si="11356">IIW60*$C$65*0</f>
        <v>0</v>
      </c>
      <c r="IIY66" s="762">
        <f t="shared" ref="IIY66" si="11357">IIY60*$C$65*0</f>
        <v>0</v>
      </c>
      <c r="IJA66" s="762">
        <f t="shared" ref="IJA66" si="11358">IJA60*$C$65*0</f>
        <v>0</v>
      </c>
      <c r="IJC66" s="762">
        <f t="shared" ref="IJC66" si="11359">IJC60*$C$65*0</f>
        <v>0</v>
      </c>
      <c r="IJE66" s="762">
        <f t="shared" ref="IJE66" si="11360">IJE60*$C$65*0</f>
        <v>0</v>
      </c>
      <c r="IJG66" s="762">
        <f t="shared" ref="IJG66" si="11361">IJG60*$C$65*0</f>
        <v>0</v>
      </c>
      <c r="IJI66" s="762">
        <f t="shared" ref="IJI66" si="11362">IJI60*$C$65*0</f>
        <v>0</v>
      </c>
      <c r="IJK66" s="762">
        <f t="shared" ref="IJK66" si="11363">IJK60*$C$65*0</f>
        <v>0</v>
      </c>
      <c r="IJM66" s="762">
        <f t="shared" ref="IJM66" si="11364">IJM60*$C$65*0</f>
        <v>0</v>
      </c>
      <c r="IJO66" s="762">
        <f t="shared" ref="IJO66" si="11365">IJO60*$C$65*0</f>
        <v>0</v>
      </c>
      <c r="IJQ66" s="762">
        <f t="shared" ref="IJQ66" si="11366">IJQ60*$C$65*0</f>
        <v>0</v>
      </c>
      <c r="IJS66" s="762">
        <f t="shared" ref="IJS66" si="11367">IJS60*$C$65*0</f>
        <v>0</v>
      </c>
      <c r="IJU66" s="762">
        <f t="shared" ref="IJU66" si="11368">IJU60*$C$65*0</f>
        <v>0</v>
      </c>
      <c r="IJW66" s="762">
        <f t="shared" ref="IJW66" si="11369">IJW60*$C$65*0</f>
        <v>0</v>
      </c>
      <c r="IJY66" s="762">
        <f t="shared" ref="IJY66" si="11370">IJY60*$C$65*0</f>
        <v>0</v>
      </c>
      <c r="IKA66" s="762">
        <f t="shared" ref="IKA66" si="11371">IKA60*$C$65*0</f>
        <v>0</v>
      </c>
      <c r="IKC66" s="762">
        <f t="shared" ref="IKC66" si="11372">IKC60*$C$65*0</f>
        <v>0</v>
      </c>
      <c r="IKE66" s="762">
        <f t="shared" ref="IKE66" si="11373">IKE60*$C$65*0</f>
        <v>0</v>
      </c>
      <c r="IKG66" s="762">
        <f t="shared" ref="IKG66" si="11374">IKG60*$C$65*0</f>
        <v>0</v>
      </c>
      <c r="IKI66" s="762">
        <f t="shared" ref="IKI66" si="11375">IKI60*$C$65*0</f>
        <v>0</v>
      </c>
      <c r="IKK66" s="762">
        <f t="shared" ref="IKK66" si="11376">IKK60*$C$65*0</f>
        <v>0</v>
      </c>
      <c r="IKM66" s="762">
        <f t="shared" ref="IKM66" si="11377">IKM60*$C$65*0</f>
        <v>0</v>
      </c>
      <c r="IKO66" s="762">
        <f t="shared" ref="IKO66" si="11378">IKO60*$C$65*0</f>
        <v>0</v>
      </c>
      <c r="IKQ66" s="762">
        <f t="shared" ref="IKQ66" si="11379">IKQ60*$C$65*0</f>
        <v>0</v>
      </c>
      <c r="IKS66" s="762">
        <f t="shared" ref="IKS66" si="11380">IKS60*$C$65*0</f>
        <v>0</v>
      </c>
      <c r="IKU66" s="762">
        <f t="shared" ref="IKU66" si="11381">IKU60*$C$65*0</f>
        <v>0</v>
      </c>
      <c r="IKW66" s="762">
        <f t="shared" ref="IKW66" si="11382">IKW60*$C$65*0</f>
        <v>0</v>
      </c>
      <c r="IKY66" s="762">
        <f t="shared" ref="IKY66" si="11383">IKY60*$C$65*0</f>
        <v>0</v>
      </c>
      <c r="ILA66" s="762">
        <f t="shared" ref="ILA66" si="11384">ILA60*$C$65*0</f>
        <v>0</v>
      </c>
      <c r="ILC66" s="762">
        <f t="shared" ref="ILC66" si="11385">ILC60*$C$65*0</f>
        <v>0</v>
      </c>
      <c r="ILE66" s="762">
        <f t="shared" ref="ILE66" si="11386">ILE60*$C$65*0</f>
        <v>0</v>
      </c>
      <c r="ILG66" s="762">
        <f t="shared" ref="ILG66" si="11387">ILG60*$C$65*0</f>
        <v>0</v>
      </c>
      <c r="ILI66" s="762">
        <f t="shared" ref="ILI66" si="11388">ILI60*$C$65*0</f>
        <v>0</v>
      </c>
      <c r="ILK66" s="762">
        <f t="shared" ref="ILK66" si="11389">ILK60*$C$65*0</f>
        <v>0</v>
      </c>
      <c r="ILM66" s="762">
        <f t="shared" ref="ILM66" si="11390">ILM60*$C$65*0</f>
        <v>0</v>
      </c>
      <c r="ILO66" s="762">
        <f t="shared" ref="ILO66" si="11391">ILO60*$C$65*0</f>
        <v>0</v>
      </c>
      <c r="ILQ66" s="762">
        <f t="shared" ref="ILQ66" si="11392">ILQ60*$C$65*0</f>
        <v>0</v>
      </c>
      <c r="ILS66" s="762">
        <f t="shared" ref="ILS66" si="11393">ILS60*$C$65*0</f>
        <v>0</v>
      </c>
      <c r="ILU66" s="762">
        <f t="shared" ref="ILU66" si="11394">ILU60*$C$65*0</f>
        <v>0</v>
      </c>
      <c r="ILW66" s="762">
        <f t="shared" ref="ILW66" si="11395">ILW60*$C$65*0</f>
        <v>0</v>
      </c>
      <c r="ILY66" s="762">
        <f t="shared" ref="ILY66" si="11396">ILY60*$C$65*0</f>
        <v>0</v>
      </c>
      <c r="IMA66" s="762">
        <f t="shared" ref="IMA66" si="11397">IMA60*$C$65*0</f>
        <v>0</v>
      </c>
      <c r="IMC66" s="762">
        <f t="shared" ref="IMC66" si="11398">IMC60*$C$65*0</f>
        <v>0</v>
      </c>
      <c r="IME66" s="762">
        <f t="shared" ref="IME66" si="11399">IME60*$C$65*0</f>
        <v>0</v>
      </c>
      <c r="IMG66" s="762">
        <f t="shared" ref="IMG66" si="11400">IMG60*$C$65*0</f>
        <v>0</v>
      </c>
      <c r="IMI66" s="762">
        <f t="shared" ref="IMI66" si="11401">IMI60*$C$65*0</f>
        <v>0</v>
      </c>
      <c r="IMK66" s="762">
        <f t="shared" ref="IMK66" si="11402">IMK60*$C$65*0</f>
        <v>0</v>
      </c>
      <c r="IMM66" s="762">
        <f t="shared" ref="IMM66" si="11403">IMM60*$C$65*0</f>
        <v>0</v>
      </c>
      <c r="IMO66" s="762">
        <f t="shared" ref="IMO66" si="11404">IMO60*$C$65*0</f>
        <v>0</v>
      </c>
      <c r="IMQ66" s="762">
        <f t="shared" ref="IMQ66" si="11405">IMQ60*$C$65*0</f>
        <v>0</v>
      </c>
      <c r="IMS66" s="762">
        <f t="shared" ref="IMS66" si="11406">IMS60*$C$65*0</f>
        <v>0</v>
      </c>
      <c r="IMU66" s="762">
        <f t="shared" ref="IMU66" si="11407">IMU60*$C$65*0</f>
        <v>0</v>
      </c>
      <c r="IMW66" s="762">
        <f t="shared" ref="IMW66" si="11408">IMW60*$C$65*0</f>
        <v>0</v>
      </c>
      <c r="IMY66" s="762">
        <f t="shared" ref="IMY66" si="11409">IMY60*$C$65*0</f>
        <v>0</v>
      </c>
      <c r="INA66" s="762">
        <f t="shared" ref="INA66" si="11410">INA60*$C$65*0</f>
        <v>0</v>
      </c>
      <c r="INC66" s="762">
        <f t="shared" ref="INC66" si="11411">INC60*$C$65*0</f>
        <v>0</v>
      </c>
      <c r="INE66" s="762">
        <f t="shared" ref="INE66" si="11412">INE60*$C$65*0</f>
        <v>0</v>
      </c>
      <c r="ING66" s="762">
        <f t="shared" ref="ING66" si="11413">ING60*$C$65*0</f>
        <v>0</v>
      </c>
      <c r="INI66" s="762">
        <f t="shared" ref="INI66" si="11414">INI60*$C$65*0</f>
        <v>0</v>
      </c>
      <c r="INK66" s="762">
        <f t="shared" ref="INK66" si="11415">INK60*$C$65*0</f>
        <v>0</v>
      </c>
      <c r="INM66" s="762">
        <f t="shared" ref="INM66" si="11416">INM60*$C$65*0</f>
        <v>0</v>
      </c>
      <c r="INO66" s="762">
        <f t="shared" ref="INO66" si="11417">INO60*$C$65*0</f>
        <v>0</v>
      </c>
      <c r="INQ66" s="762">
        <f t="shared" ref="INQ66" si="11418">INQ60*$C$65*0</f>
        <v>0</v>
      </c>
      <c r="INS66" s="762">
        <f t="shared" ref="INS66" si="11419">INS60*$C$65*0</f>
        <v>0</v>
      </c>
      <c r="INU66" s="762">
        <f t="shared" ref="INU66" si="11420">INU60*$C$65*0</f>
        <v>0</v>
      </c>
      <c r="INW66" s="762">
        <f t="shared" ref="INW66" si="11421">INW60*$C$65*0</f>
        <v>0</v>
      </c>
      <c r="INY66" s="762">
        <f t="shared" ref="INY66" si="11422">INY60*$C$65*0</f>
        <v>0</v>
      </c>
      <c r="IOA66" s="762">
        <f t="shared" ref="IOA66" si="11423">IOA60*$C$65*0</f>
        <v>0</v>
      </c>
      <c r="IOC66" s="762">
        <f t="shared" ref="IOC66" si="11424">IOC60*$C$65*0</f>
        <v>0</v>
      </c>
      <c r="IOE66" s="762">
        <f t="shared" ref="IOE66" si="11425">IOE60*$C$65*0</f>
        <v>0</v>
      </c>
      <c r="IOG66" s="762">
        <f t="shared" ref="IOG66" si="11426">IOG60*$C$65*0</f>
        <v>0</v>
      </c>
      <c r="IOI66" s="762">
        <f t="shared" ref="IOI66" si="11427">IOI60*$C$65*0</f>
        <v>0</v>
      </c>
      <c r="IOK66" s="762">
        <f t="shared" ref="IOK66" si="11428">IOK60*$C$65*0</f>
        <v>0</v>
      </c>
      <c r="IOM66" s="762">
        <f t="shared" ref="IOM66" si="11429">IOM60*$C$65*0</f>
        <v>0</v>
      </c>
      <c r="IOO66" s="762">
        <f t="shared" ref="IOO66" si="11430">IOO60*$C$65*0</f>
        <v>0</v>
      </c>
      <c r="IOQ66" s="762">
        <f t="shared" ref="IOQ66" si="11431">IOQ60*$C$65*0</f>
        <v>0</v>
      </c>
      <c r="IOS66" s="762">
        <f t="shared" ref="IOS66" si="11432">IOS60*$C$65*0</f>
        <v>0</v>
      </c>
      <c r="IOU66" s="762">
        <f t="shared" ref="IOU66" si="11433">IOU60*$C$65*0</f>
        <v>0</v>
      </c>
      <c r="IOW66" s="762">
        <f t="shared" ref="IOW66" si="11434">IOW60*$C$65*0</f>
        <v>0</v>
      </c>
      <c r="IOY66" s="762">
        <f t="shared" ref="IOY66" si="11435">IOY60*$C$65*0</f>
        <v>0</v>
      </c>
      <c r="IPA66" s="762">
        <f t="shared" ref="IPA66" si="11436">IPA60*$C$65*0</f>
        <v>0</v>
      </c>
      <c r="IPC66" s="762">
        <f t="shared" ref="IPC66" si="11437">IPC60*$C$65*0</f>
        <v>0</v>
      </c>
      <c r="IPE66" s="762">
        <f t="shared" ref="IPE66" si="11438">IPE60*$C$65*0</f>
        <v>0</v>
      </c>
      <c r="IPG66" s="762">
        <f t="shared" ref="IPG66" si="11439">IPG60*$C$65*0</f>
        <v>0</v>
      </c>
      <c r="IPI66" s="762">
        <f t="shared" ref="IPI66" si="11440">IPI60*$C$65*0</f>
        <v>0</v>
      </c>
      <c r="IPK66" s="762">
        <f t="shared" ref="IPK66" si="11441">IPK60*$C$65*0</f>
        <v>0</v>
      </c>
      <c r="IPM66" s="762">
        <f t="shared" ref="IPM66" si="11442">IPM60*$C$65*0</f>
        <v>0</v>
      </c>
      <c r="IPO66" s="762">
        <f t="shared" ref="IPO66" si="11443">IPO60*$C$65*0</f>
        <v>0</v>
      </c>
      <c r="IPQ66" s="762">
        <f t="shared" ref="IPQ66" si="11444">IPQ60*$C$65*0</f>
        <v>0</v>
      </c>
      <c r="IPS66" s="762">
        <f t="shared" ref="IPS66" si="11445">IPS60*$C$65*0</f>
        <v>0</v>
      </c>
      <c r="IPU66" s="762">
        <f t="shared" ref="IPU66" si="11446">IPU60*$C$65*0</f>
        <v>0</v>
      </c>
      <c r="IPW66" s="762">
        <f t="shared" ref="IPW66" si="11447">IPW60*$C$65*0</f>
        <v>0</v>
      </c>
      <c r="IPY66" s="762">
        <f t="shared" ref="IPY66" si="11448">IPY60*$C$65*0</f>
        <v>0</v>
      </c>
      <c r="IQA66" s="762">
        <f t="shared" ref="IQA66" si="11449">IQA60*$C$65*0</f>
        <v>0</v>
      </c>
      <c r="IQC66" s="762">
        <f t="shared" ref="IQC66" si="11450">IQC60*$C$65*0</f>
        <v>0</v>
      </c>
      <c r="IQE66" s="762">
        <f t="shared" ref="IQE66" si="11451">IQE60*$C$65*0</f>
        <v>0</v>
      </c>
      <c r="IQG66" s="762">
        <f t="shared" ref="IQG66" si="11452">IQG60*$C$65*0</f>
        <v>0</v>
      </c>
      <c r="IQI66" s="762">
        <f t="shared" ref="IQI66" si="11453">IQI60*$C$65*0</f>
        <v>0</v>
      </c>
      <c r="IQK66" s="762">
        <f t="shared" ref="IQK66" si="11454">IQK60*$C$65*0</f>
        <v>0</v>
      </c>
      <c r="IQM66" s="762">
        <f t="shared" ref="IQM66" si="11455">IQM60*$C$65*0</f>
        <v>0</v>
      </c>
      <c r="IQO66" s="762">
        <f t="shared" ref="IQO66" si="11456">IQO60*$C$65*0</f>
        <v>0</v>
      </c>
      <c r="IQQ66" s="762">
        <f t="shared" ref="IQQ66" si="11457">IQQ60*$C$65*0</f>
        <v>0</v>
      </c>
      <c r="IQS66" s="762">
        <f t="shared" ref="IQS66" si="11458">IQS60*$C$65*0</f>
        <v>0</v>
      </c>
      <c r="IQU66" s="762">
        <f t="shared" ref="IQU66" si="11459">IQU60*$C$65*0</f>
        <v>0</v>
      </c>
      <c r="IQW66" s="762">
        <f t="shared" ref="IQW66" si="11460">IQW60*$C$65*0</f>
        <v>0</v>
      </c>
      <c r="IQY66" s="762">
        <f t="shared" ref="IQY66" si="11461">IQY60*$C$65*0</f>
        <v>0</v>
      </c>
      <c r="IRA66" s="762">
        <f t="shared" ref="IRA66" si="11462">IRA60*$C$65*0</f>
        <v>0</v>
      </c>
      <c r="IRC66" s="762">
        <f t="shared" ref="IRC66" si="11463">IRC60*$C$65*0</f>
        <v>0</v>
      </c>
      <c r="IRE66" s="762">
        <f t="shared" ref="IRE66" si="11464">IRE60*$C$65*0</f>
        <v>0</v>
      </c>
      <c r="IRG66" s="762">
        <f t="shared" ref="IRG66" si="11465">IRG60*$C$65*0</f>
        <v>0</v>
      </c>
      <c r="IRI66" s="762">
        <f t="shared" ref="IRI66" si="11466">IRI60*$C$65*0</f>
        <v>0</v>
      </c>
      <c r="IRK66" s="762">
        <f t="shared" ref="IRK66" si="11467">IRK60*$C$65*0</f>
        <v>0</v>
      </c>
      <c r="IRM66" s="762">
        <f t="shared" ref="IRM66" si="11468">IRM60*$C$65*0</f>
        <v>0</v>
      </c>
      <c r="IRO66" s="762">
        <f t="shared" ref="IRO66" si="11469">IRO60*$C$65*0</f>
        <v>0</v>
      </c>
      <c r="IRQ66" s="762">
        <f t="shared" ref="IRQ66" si="11470">IRQ60*$C$65*0</f>
        <v>0</v>
      </c>
      <c r="IRS66" s="762">
        <f t="shared" ref="IRS66" si="11471">IRS60*$C$65*0</f>
        <v>0</v>
      </c>
      <c r="IRU66" s="762">
        <f t="shared" ref="IRU66" si="11472">IRU60*$C$65*0</f>
        <v>0</v>
      </c>
      <c r="IRW66" s="762">
        <f t="shared" ref="IRW66" si="11473">IRW60*$C$65*0</f>
        <v>0</v>
      </c>
      <c r="IRY66" s="762">
        <f t="shared" ref="IRY66" si="11474">IRY60*$C$65*0</f>
        <v>0</v>
      </c>
      <c r="ISA66" s="762">
        <f t="shared" ref="ISA66" si="11475">ISA60*$C$65*0</f>
        <v>0</v>
      </c>
      <c r="ISC66" s="762">
        <f t="shared" ref="ISC66" si="11476">ISC60*$C$65*0</f>
        <v>0</v>
      </c>
      <c r="ISE66" s="762">
        <f t="shared" ref="ISE66" si="11477">ISE60*$C$65*0</f>
        <v>0</v>
      </c>
      <c r="ISG66" s="762">
        <f t="shared" ref="ISG66" si="11478">ISG60*$C$65*0</f>
        <v>0</v>
      </c>
      <c r="ISI66" s="762">
        <f t="shared" ref="ISI66" si="11479">ISI60*$C$65*0</f>
        <v>0</v>
      </c>
      <c r="ISK66" s="762">
        <f t="shared" ref="ISK66" si="11480">ISK60*$C$65*0</f>
        <v>0</v>
      </c>
      <c r="ISM66" s="762">
        <f t="shared" ref="ISM66" si="11481">ISM60*$C$65*0</f>
        <v>0</v>
      </c>
      <c r="ISO66" s="762">
        <f t="shared" ref="ISO66" si="11482">ISO60*$C$65*0</f>
        <v>0</v>
      </c>
      <c r="ISQ66" s="762">
        <f t="shared" ref="ISQ66" si="11483">ISQ60*$C$65*0</f>
        <v>0</v>
      </c>
      <c r="ISS66" s="762">
        <f t="shared" ref="ISS66" si="11484">ISS60*$C$65*0</f>
        <v>0</v>
      </c>
      <c r="ISU66" s="762">
        <f t="shared" ref="ISU66" si="11485">ISU60*$C$65*0</f>
        <v>0</v>
      </c>
      <c r="ISW66" s="762">
        <f t="shared" ref="ISW66" si="11486">ISW60*$C$65*0</f>
        <v>0</v>
      </c>
      <c r="ISY66" s="762">
        <f t="shared" ref="ISY66" si="11487">ISY60*$C$65*0</f>
        <v>0</v>
      </c>
      <c r="ITA66" s="762">
        <f t="shared" ref="ITA66" si="11488">ITA60*$C$65*0</f>
        <v>0</v>
      </c>
      <c r="ITC66" s="762">
        <f t="shared" ref="ITC66" si="11489">ITC60*$C$65*0</f>
        <v>0</v>
      </c>
      <c r="ITE66" s="762">
        <f t="shared" ref="ITE66" si="11490">ITE60*$C$65*0</f>
        <v>0</v>
      </c>
      <c r="ITG66" s="762">
        <f t="shared" ref="ITG66" si="11491">ITG60*$C$65*0</f>
        <v>0</v>
      </c>
      <c r="ITI66" s="762">
        <f t="shared" ref="ITI66" si="11492">ITI60*$C$65*0</f>
        <v>0</v>
      </c>
      <c r="ITK66" s="762">
        <f t="shared" ref="ITK66" si="11493">ITK60*$C$65*0</f>
        <v>0</v>
      </c>
      <c r="ITM66" s="762">
        <f t="shared" ref="ITM66" si="11494">ITM60*$C$65*0</f>
        <v>0</v>
      </c>
      <c r="ITO66" s="762">
        <f t="shared" ref="ITO66" si="11495">ITO60*$C$65*0</f>
        <v>0</v>
      </c>
      <c r="ITQ66" s="762">
        <f t="shared" ref="ITQ66" si="11496">ITQ60*$C$65*0</f>
        <v>0</v>
      </c>
      <c r="ITS66" s="762">
        <f t="shared" ref="ITS66" si="11497">ITS60*$C$65*0</f>
        <v>0</v>
      </c>
      <c r="ITU66" s="762">
        <f t="shared" ref="ITU66" si="11498">ITU60*$C$65*0</f>
        <v>0</v>
      </c>
      <c r="ITW66" s="762">
        <f t="shared" ref="ITW66" si="11499">ITW60*$C$65*0</f>
        <v>0</v>
      </c>
      <c r="ITY66" s="762">
        <f t="shared" ref="ITY66" si="11500">ITY60*$C$65*0</f>
        <v>0</v>
      </c>
      <c r="IUA66" s="762">
        <f t="shared" ref="IUA66" si="11501">IUA60*$C$65*0</f>
        <v>0</v>
      </c>
      <c r="IUC66" s="762">
        <f t="shared" ref="IUC66" si="11502">IUC60*$C$65*0</f>
        <v>0</v>
      </c>
      <c r="IUE66" s="762">
        <f t="shared" ref="IUE66" si="11503">IUE60*$C$65*0</f>
        <v>0</v>
      </c>
      <c r="IUG66" s="762">
        <f t="shared" ref="IUG66" si="11504">IUG60*$C$65*0</f>
        <v>0</v>
      </c>
      <c r="IUI66" s="762">
        <f t="shared" ref="IUI66" si="11505">IUI60*$C$65*0</f>
        <v>0</v>
      </c>
      <c r="IUK66" s="762">
        <f t="shared" ref="IUK66" si="11506">IUK60*$C$65*0</f>
        <v>0</v>
      </c>
      <c r="IUM66" s="762">
        <f t="shared" ref="IUM66" si="11507">IUM60*$C$65*0</f>
        <v>0</v>
      </c>
      <c r="IUO66" s="762">
        <f t="shared" ref="IUO66" si="11508">IUO60*$C$65*0</f>
        <v>0</v>
      </c>
      <c r="IUQ66" s="762">
        <f t="shared" ref="IUQ66" si="11509">IUQ60*$C$65*0</f>
        <v>0</v>
      </c>
      <c r="IUS66" s="762">
        <f t="shared" ref="IUS66" si="11510">IUS60*$C$65*0</f>
        <v>0</v>
      </c>
      <c r="IUU66" s="762">
        <f t="shared" ref="IUU66" si="11511">IUU60*$C$65*0</f>
        <v>0</v>
      </c>
      <c r="IUW66" s="762">
        <f t="shared" ref="IUW66" si="11512">IUW60*$C$65*0</f>
        <v>0</v>
      </c>
      <c r="IUY66" s="762">
        <f t="shared" ref="IUY66" si="11513">IUY60*$C$65*0</f>
        <v>0</v>
      </c>
      <c r="IVA66" s="762">
        <f t="shared" ref="IVA66" si="11514">IVA60*$C$65*0</f>
        <v>0</v>
      </c>
      <c r="IVC66" s="762">
        <f t="shared" ref="IVC66" si="11515">IVC60*$C$65*0</f>
        <v>0</v>
      </c>
      <c r="IVE66" s="762">
        <f t="shared" ref="IVE66" si="11516">IVE60*$C$65*0</f>
        <v>0</v>
      </c>
      <c r="IVG66" s="762">
        <f t="shared" ref="IVG66" si="11517">IVG60*$C$65*0</f>
        <v>0</v>
      </c>
      <c r="IVI66" s="762">
        <f t="shared" ref="IVI66" si="11518">IVI60*$C$65*0</f>
        <v>0</v>
      </c>
      <c r="IVK66" s="762">
        <f t="shared" ref="IVK66" si="11519">IVK60*$C$65*0</f>
        <v>0</v>
      </c>
      <c r="IVM66" s="762">
        <f t="shared" ref="IVM66" si="11520">IVM60*$C$65*0</f>
        <v>0</v>
      </c>
      <c r="IVO66" s="762">
        <f t="shared" ref="IVO66" si="11521">IVO60*$C$65*0</f>
        <v>0</v>
      </c>
      <c r="IVQ66" s="762">
        <f t="shared" ref="IVQ66" si="11522">IVQ60*$C$65*0</f>
        <v>0</v>
      </c>
      <c r="IVS66" s="762">
        <f t="shared" ref="IVS66" si="11523">IVS60*$C$65*0</f>
        <v>0</v>
      </c>
      <c r="IVU66" s="762">
        <f t="shared" ref="IVU66" si="11524">IVU60*$C$65*0</f>
        <v>0</v>
      </c>
      <c r="IVW66" s="762">
        <f t="shared" ref="IVW66" si="11525">IVW60*$C$65*0</f>
        <v>0</v>
      </c>
      <c r="IVY66" s="762">
        <f t="shared" ref="IVY66" si="11526">IVY60*$C$65*0</f>
        <v>0</v>
      </c>
      <c r="IWA66" s="762">
        <f t="shared" ref="IWA66" si="11527">IWA60*$C$65*0</f>
        <v>0</v>
      </c>
      <c r="IWC66" s="762">
        <f t="shared" ref="IWC66" si="11528">IWC60*$C$65*0</f>
        <v>0</v>
      </c>
      <c r="IWE66" s="762">
        <f t="shared" ref="IWE66" si="11529">IWE60*$C$65*0</f>
        <v>0</v>
      </c>
      <c r="IWG66" s="762">
        <f t="shared" ref="IWG66" si="11530">IWG60*$C$65*0</f>
        <v>0</v>
      </c>
      <c r="IWI66" s="762">
        <f t="shared" ref="IWI66" si="11531">IWI60*$C$65*0</f>
        <v>0</v>
      </c>
      <c r="IWK66" s="762">
        <f t="shared" ref="IWK66" si="11532">IWK60*$C$65*0</f>
        <v>0</v>
      </c>
      <c r="IWM66" s="762">
        <f t="shared" ref="IWM66" si="11533">IWM60*$C$65*0</f>
        <v>0</v>
      </c>
      <c r="IWO66" s="762">
        <f t="shared" ref="IWO66" si="11534">IWO60*$C$65*0</f>
        <v>0</v>
      </c>
      <c r="IWQ66" s="762">
        <f t="shared" ref="IWQ66" si="11535">IWQ60*$C$65*0</f>
        <v>0</v>
      </c>
      <c r="IWS66" s="762">
        <f t="shared" ref="IWS66" si="11536">IWS60*$C$65*0</f>
        <v>0</v>
      </c>
      <c r="IWU66" s="762">
        <f t="shared" ref="IWU66" si="11537">IWU60*$C$65*0</f>
        <v>0</v>
      </c>
      <c r="IWW66" s="762">
        <f t="shared" ref="IWW66" si="11538">IWW60*$C$65*0</f>
        <v>0</v>
      </c>
      <c r="IWY66" s="762">
        <f t="shared" ref="IWY66" si="11539">IWY60*$C$65*0</f>
        <v>0</v>
      </c>
      <c r="IXA66" s="762">
        <f t="shared" ref="IXA66" si="11540">IXA60*$C$65*0</f>
        <v>0</v>
      </c>
      <c r="IXC66" s="762">
        <f t="shared" ref="IXC66" si="11541">IXC60*$C$65*0</f>
        <v>0</v>
      </c>
      <c r="IXE66" s="762">
        <f t="shared" ref="IXE66" si="11542">IXE60*$C$65*0</f>
        <v>0</v>
      </c>
      <c r="IXG66" s="762">
        <f t="shared" ref="IXG66" si="11543">IXG60*$C$65*0</f>
        <v>0</v>
      </c>
      <c r="IXI66" s="762">
        <f t="shared" ref="IXI66" si="11544">IXI60*$C$65*0</f>
        <v>0</v>
      </c>
      <c r="IXK66" s="762">
        <f t="shared" ref="IXK66" si="11545">IXK60*$C$65*0</f>
        <v>0</v>
      </c>
      <c r="IXM66" s="762">
        <f t="shared" ref="IXM66" si="11546">IXM60*$C$65*0</f>
        <v>0</v>
      </c>
      <c r="IXO66" s="762">
        <f t="shared" ref="IXO66" si="11547">IXO60*$C$65*0</f>
        <v>0</v>
      </c>
      <c r="IXQ66" s="762">
        <f t="shared" ref="IXQ66" si="11548">IXQ60*$C$65*0</f>
        <v>0</v>
      </c>
      <c r="IXS66" s="762">
        <f t="shared" ref="IXS66" si="11549">IXS60*$C$65*0</f>
        <v>0</v>
      </c>
      <c r="IXU66" s="762">
        <f t="shared" ref="IXU66" si="11550">IXU60*$C$65*0</f>
        <v>0</v>
      </c>
      <c r="IXW66" s="762">
        <f t="shared" ref="IXW66" si="11551">IXW60*$C$65*0</f>
        <v>0</v>
      </c>
      <c r="IXY66" s="762">
        <f t="shared" ref="IXY66" si="11552">IXY60*$C$65*0</f>
        <v>0</v>
      </c>
      <c r="IYA66" s="762">
        <f t="shared" ref="IYA66" si="11553">IYA60*$C$65*0</f>
        <v>0</v>
      </c>
      <c r="IYC66" s="762">
        <f t="shared" ref="IYC66" si="11554">IYC60*$C$65*0</f>
        <v>0</v>
      </c>
      <c r="IYE66" s="762">
        <f t="shared" ref="IYE66" si="11555">IYE60*$C$65*0</f>
        <v>0</v>
      </c>
      <c r="IYG66" s="762">
        <f t="shared" ref="IYG66" si="11556">IYG60*$C$65*0</f>
        <v>0</v>
      </c>
      <c r="IYI66" s="762">
        <f t="shared" ref="IYI66" si="11557">IYI60*$C$65*0</f>
        <v>0</v>
      </c>
      <c r="IYK66" s="762">
        <f t="shared" ref="IYK66" si="11558">IYK60*$C$65*0</f>
        <v>0</v>
      </c>
      <c r="IYM66" s="762">
        <f t="shared" ref="IYM66" si="11559">IYM60*$C$65*0</f>
        <v>0</v>
      </c>
      <c r="IYO66" s="762">
        <f t="shared" ref="IYO66" si="11560">IYO60*$C$65*0</f>
        <v>0</v>
      </c>
      <c r="IYQ66" s="762">
        <f t="shared" ref="IYQ66" si="11561">IYQ60*$C$65*0</f>
        <v>0</v>
      </c>
      <c r="IYS66" s="762">
        <f t="shared" ref="IYS66" si="11562">IYS60*$C$65*0</f>
        <v>0</v>
      </c>
      <c r="IYU66" s="762">
        <f t="shared" ref="IYU66" si="11563">IYU60*$C$65*0</f>
        <v>0</v>
      </c>
      <c r="IYW66" s="762">
        <f t="shared" ref="IYW66" si="11564">IYW60*$C$65*0</f>
        <v>0</v>
      </c>
      <c r="IYY66" s="762">
        <f t="shared" ref="IYY66" si="11565">IYY60*$C$65*0</f>
        <v>0</v>
      </c>
      <c r="IZA66" s="762">
        <f t="shared" ref="IZA66" si="11566">IZA60*$C$65*0</f>
        <v>0</v>
      </c>
      <c r="IZC66" s="762">
        <f t="shared" ref="IZC66" si="11567">IZC60*$C$65*0</f>
        <v>0</v>
      </c>
      <c r="IZE66" s="762">
        <f t="shared" ref="IZE66" si="11568">IZE60*$C$65*0</f>
        <v>0</v>
      </c>
      <c r="IZG66" s="762">
        <f t="shared" ref="IZG66" si="11569">IZG60*$C$65*0</f>
        <v>0</v>
      </c>
      <c r="IZI66" s="762">
        <f t="shared" ref="IZI66" si="11570">IZI60*$C$65*0</f>
        <v>0</v>
      </c>
      <c r="IZK66" s="762">
        <f t="shared" ref="IZK66" si="11571">IZK60*$C$65*0</f>
        <v>0</v>
      </c>
      <c r="IZM66" s="762">
        <f t="shared" ref="IZM66" si="11572">IZM60*$C$65*0</f>
        <v>0</v>
      </c>
      <c r="IZO66" s="762">
        <f t="shared" ref="IZO66" si="11573">IZO60*$C$65*0</f>
        <v>0</v>
      </c>
      <c r="IZQ66" s="762">
        <f t="shared" ref="IZQ66" si="11574">IZQ60*$C$65*0</f>
        <v>0</v>
      </c>
      <c r="IZS66" s="762">
        <f t="shared" ref="IZS66" si="11575">IZS60*$C$65*0</f>
        <v>0</v>
      </c>
      <c r="IZU66" s="762">
        <f t="shared" ref="IZU66" si="11576">IZU60*$C$65*0</f>
        <v>0</v>
      </c>
      <c r="IZW66" s="762">
        <f t="shared" ref="IZW66" si="11577">IZW60*$C$65*0</f>
        <v>0</v>
      </c>
      <c r="IZY66" s="762">
        <f t="shared" ref="IZY66" si="11578">IZY60*$C$65*0</f>
        <v>0</v>
      </c>
      <c r="JAA66" s="762">
        <f t="shared" ref="JAA66" si="11579">JAA60*$C$65*0</f>
        <v>0</v>
      </c>
      <c r="JAC66" s="762">
        <f t="shared" ref="JAC66" si="11580">JAC60*$C$65*0</f>
        <v>0</v>
      </c>
      <c r="JAE66" s="762">
        <f t="shared" ref="JAE66" si="11581">JAE60*$C$65*0</f>
        <v>0</v>
      </c>
      <c r="JAG66" s="762">
        <f t="shared" ref="JAG66" si="11582">JAG60*$C$65*0</f>
        <v>0</v>
      </c>
      <c r="JAI66" s="762">
        <f t="shared" ref="JAI66" si="11583">JAI60*$C$65*0</f>
        <v>0</v>
      </c>
      <c r="JAK66" s="762">
        <f t="shared" ref="JAK66" si="11584">JAK60*$C$65*0</f>
        <v>0</v>
      </c>
      <c r="JAM66" s="762">
        <f t="shared" ref="JAM66" si="11585">JAM60*$C$65*0</f>
        <v>0</v>
      </c>
      <c r="JAO66" s="762">
        <f t="shared" ref="JAO66" si="11586">JAO60*$C$65*0</f>
        <v>0</v>
      </c>
      <c r="JAQ66" s="762">
        <f t="shared" ref="JAQ66" si="11587">JAQ60*$C$65*0</f>
        <v>0</v>
      </c>
      <c r="JAS66" s="762">
        <f t="shared" ref="JAS66" si="11588">JAS60*$C$65*0</f>
        <v>0</v>
      </c>
      <c r="JAU66" s="762">
        <f t="shared" ref="JAU66" si="11589">JAU60*$C$65*0</f>
        <v>0</v>
      </c>
      <c r="JAW66" s="762">
        <f t="shared" ref="JAW66" si="11590">JAW60*$C$65*0</f>
        <v>0</v>
      </c>
      <c r="JAY66" s="762">
        <f t="shared" ref="JAY66" si="11591">JAY60*$C$65*0</f>
        <v>0</v>
      </c>
      <c r="JBA66" s="762">
        <f t="shared" ref="JBA66" si="11592">JBA60*$C$65*0</f>
        <v>0</v>
      </c>
      <c r="JBC66" s="762">
        <f t="shared" ref="JBC66" si="11593">JBC60*$C$65*0</f>
        <v>0</v>
      </c>
      <c r="JBE66" s="762">
        <f t="shared" ref="JBE66" si="11594">JBE60*$C$65*0</f>
        <v>0</v>
      </c>
      <c r="JBG66" s="762">
        <f t="shared" ref="JBG66" si="11595">JBG60*$C$65*0</f>
        <v>0</v>
      </c>
      <c r="JBI66" s="762">
        <f t="shared" ref="JBI66" si="11596">JBI60*$C$65*0</f>
        <v>0</v>
      </c>
      <c r="JBK66" s="762">
        <f t="shared" ref="JBK66" si="11597">JBK60*$C$65*0</f>
        <v>0</v>
      </c>
      <c r="JBM66" s="762">
        <f t="shared" ref="JBM66" si="11598">JBM60*$C$65*0</f>
        <v>0</v>
      </c>
      <c r="JBO66" s="762">
        <f t="shared" ref="JBO66" si="11599">JBO60*$C$65*0</f>
        <v>0</v>
      </c>
      <c r="JBQ66" s="762">
        <f t="shared" ref="JBQ66" si="11600">JBQ60*$C$65*0</f>
        <v>0</v>
      </c>
      <c r="JBS66" s="762">
        <f t="shared" ref="JBS66" si="11601">JBS60*$C$65*0</f>
        <v>0</v>
      </c>
      <c r="JBU66" s="762">
        <f t="shared" ref="JBU66" si="11602">JBU60*$C$65*0</f>
        <v>0</v>
      </c>
      <c r="JBW66" s="762">
        <f t="shared" ref="JBW66" si="11603">JBW60*$C$65*0</f>
        <v>0</v>
      </c>
      <c r="JBY66" s="762">
        <f t="shared" ref="JBY66" si="11604">JBY60*$C$65*0</f>
        <v>0</v>
      </c>
      <c r="JCA66" s="762">
        <f t="shared" ref="JCA66" si="11605">JCA60*$C$65*0</f>
        <v>0</v>
      </c>
      <c r="JCC66" s="762">
        <f t="shared" ref="JCC66" si="11606">JCC60*$C$65*0</f>
        <v>0</v>
      </c>
      <c r="JCE66" s="762">
        <f t="shared" ref="JCE66" si="11607">JCE60*$C$65*0</f>
        <v>0</v>
      </c>
      <c r="JCG66" s="762">
        <f t="shared" ref="JCG66" si="11608">JCG60*$C$65*0</f>
        <v>0</v>
      </c>
      <c r="JCI66" s="762">
        <f t="shared" ref="JCI66" si="11609">JCI60*$C$65*0</f>
        <v>0</v>
      </c>
      <c r="JCK66" s="762">
        <f t="shared" ref="JCK66" si="11610">JCK60*$C$65*0</f>
        <v>0</v>
      </c>
      <c r="JCM66" s="762">
        <f t="shared" ref="JCM66" si="11611">JCM60*$C$65*0</f>
        <v>0</v>
      </c>
      <c r="JCO66" s="762">
        <f t="shared" ref="JCO66" si="11612">JCO60*$C$65*0</f>
        <v>0</v>
      </c>
      <c r="JCQ66" s="762">
        <f t="shared" ref="JCQ66" si="11613">JCQ60*$C$65*0</f>
        <v>0</v>
      </c>
      <c r="JCS66" s="762">
        <f t="shared" ref="JCS66" si="11614">JCS60*$C$65*0</f>
        <v>0</v>
      </c>
      <c r="JCU66" s="762">
        <f t="shared" ref="JCU66" si="11615">JCU60*$C$65*0</f>
        <v>0</v>
      </c>
      <c r="JCW66" s="762">
        <f t="shared" ref="JCW66" si="11616">JCW60*$C$65*0</f>
        <v>0</v>
      </c>
      <c r="JCY66" s="762">
        <f t="shared" ref="JCY66" si="11617">JCY60*$C$65*0</f>
        <v>0</v>
      </c>
      <c r="JDA66" s="762">
        <f t="shared" ref="JDA66" si="11618">JDA60*$C$65*0</f>
        <v>0</v>
      </c>
      <c r="JDC66" s="762">
        <f t="shared" ref="JDC66" si="11619">JDC60*$C$65*0</f>
        <v>0</v>
      </c>
      <c r="JDE66" s="762">
        <f t="shared" ref="JDE66" si="11620">JDE60*$C$65*0</f>
        <v>0</v>
      </c>
      <c r="JDG66" s="762">
        <f t="shared" ref="JDG66" si="11621">JDG60*$C$65*0</f>
        <v>0</v>
      </c>
      <c r="JDI66" s="762">
        <f t="shared" ref="JDI66" si="11622">JDI60*$C$65*0</f>
        <v>0</v>
      </c>
      <c r="JDK66" s="762">
        <f t="shared" ref="JDK66" si="11623">JDK60*$C$65*0</f>
        <v>0</v>
      </c>
      <c r="JDM66" s="762">
        <f t="shared" ref="JDM66" si="11624">JDM60*$C$65*0</f>
        <v>0</v>
      </c>
      <c r="JDO66" s="762">
        <f t="shared" ref="JDO66" si="11625">JDO60*$C$65*0</f>
        <v>0</v>
      </c>
      <c r="JDQ66" s="762">
        <f t="shared" ref="JDQ66" si="11626">JDQ60*$C$65*0</f>
        <v>0</v>
      </c>
      <c r="JDS66" s="762">
        <f t="shared" ref="JDS66" si="11627">JDS60*$C$65*0</f>
        <v>0</v>
      </c>
      <c r="JDU66" s="762">
        <f t="shared" ref="JDU66" si="11628">JDU60*$C$65*0</f>
        <v>0</v>
      </c>
      <c r="JDW66" s="762">
        <f t="shared" ref="JDW66" si="11629">JDW60*$C$65*0</f>
        <v>0</v>
      </c>
      <c r="JDY66" s="762">
        <f t="shared" ref="JDY66" si="11630">JDY60*$C$65*0</f>
        <v>0</v>
      </c>
      <c r="JEA66" s="762">
        <f t="shared" ref="JEA66" si="11631">JEA60*$C$65*0</f>
        <v>0</v>
      </c>
      <c r="JEC66" s="762">
        <f t="shared" ref="JEC66" si="11632">JEC60*$C$65*0</f>
        <v>0</v>
      </c>
      <c r="JEE66" s="762">
        <f t="shared" ref="JEE66" si="11633">JEE60*$C$65*0</f>
        <v>0</v>
      </c>
      <c r="JEG66" s="762">
        <f t="shared" ref="JEG66" si="11634">JEG60*$C$65*0</f>
        <v>0</v>
      </c>
      <c r="JEI66" s="762">
        <f t="shared" ref="JEI66" si="11635">JEI60*$C$65*0</f>
        <v>0</v>
      </c>
      <c r="JEK66" s="762">
        <f t="shared" ref="JEK66" si="11636">JEK60*$C$65*0</f>
        <v>0</v>
      </c>
      <c r="JEM66" s="762">
        <f t="shared" ref="JEM66" si="11637">JEM60*$C$65*0</f>
        <v>0</v>
      </c>
      <c r="JEO66" s="762">
        <f t="shared" ref="JEO66" si="11638">JEO60*$C$65*0</f>
        <v>0</v>
      </c>
      <c r="JEQ66" s="762">
        <f t="shared" ref="JEQ66" si="11639">JEQ60*$C$65*0</f>
        <v>0</v>
      </c>
      <c r="JES66" s="762">
        <f t="shared" ref="JES66" si="11640">JES60*$C$65*0</f>
        <v>0</v>
      </c>
      <c r="JEU66" s="762">
        <f t="shared" ref="JEU66" si="11641">JEU60*$C$65*0</f>
        <v>0</v>
      </c>
      <c r="JEW66" s="762">
        <f t="shared" ref="JEW66" si="11642">JEW60*$C$65*0</f>
        <v>0</v>
      </c>
      <c r="JEY66" s="762">
        <f t="shared" ref="JEY66" si="11643">JEY60*$C$65*0</f>
        <v>0</v>
      </c>
      <c r="JFA66" s="762">
        <f t="shared" ref="JFA66" si="11644">JFA60*$C$65*0</f>
        <v>0</v>
      </c>
      <c r="JFC66" s="762">
        <f t="shared" ref="JFC66" si="11645">JFC60*$C$65*0</f>
        <v>0</v>
      </c>
      <c r="JFE66" s="762">
        <f t="shared" ref="JFE66" si="11646">JFE60*$C$65*0</f>
        <v>0</v>
      </c>
      <c r="JFG66" s="762">
        <f t="shared" ref="JFG66" si="11647">JFG60*$C$65*0</f>
        <v>0</v>
      </c>
      <c r="JFI66" s="762">
        <f t="shared" ref="JFI66" si="11648">JFI60*$C$65*0</f>
        <v>0</v>
      </c>
      <c r="JFK66" s="762">
        <f t="shared" ref="JFK66" si="11649">JFK60*$C$65*0</f>
        <v>0</v>
      </c>
      <c r="JFM66" s="762">
        <f t="shared" ref="JFM66" si="11650">JFM60*$C$65*0</f>
        <v>0</v>
      </c>
      <c r="JFO66" s="762">
        <f t="shared" ref="JFO66" si="11651">JFO60*$C$65*0</f>
        <v>0</v>
      </c>
      <c r="JFQ66" s="762">
        <f t="shared" ref="JFQ66" si="11652">JFQ60*$C$65*0</f>
        <v>0</v>
      </c>
      <c r="JFS66" s="762">
        <f t="shared" ref="JFS66" si="11653">JFS60*$C$65*0</f>
        <v>0</v>
      </c>
      <c r="JFU66" s="762">
        <f t="shared" ref="JFU66" si="11654">JFU60*$C$65*0</f>
        <v>0</v>
      </c>
      <c r="JFW66" s="762">
        <f t="shared" ref="JFW66" si="11655">JFW60*$C$65*0</f>
        <v>0</v>
      </c>
      <c r="JFY66" s="762">
        <f t="shared" ref="JFY66" si="11656">JFY60*$C$65*0</f>
        <v>0</v>
      </c>
      <c r="JGA66" s="762">
        <f t="shared" ref="JGA66" si="11657">JGA60*$C$65*0</f>
        <v>0</v>
      </c>
      <c r="JGC66" s="762">
        <f t="shared" ref="JGC66" si="11658">JGC60*$C$65*0</f>
        <v>0</v>
      </c>
      <c r="JGE66" s="762">
        <f t="shared" ref="JGE66" si="11659">JGE60*$C$65*0</f>
        <v>0</v>
      </c>
      <c r="JGG66" s="762">
        <f t="shared" ref="JGG66" si="11660">JGG60*$C$65*0</f>
        <v>0</v>
      </c>
      <c r="JGI66" s="762">
        <f t="shared" ref="JGI66" si="11661">JGI60*$C$65*0</f>
        <v>0</v>
      </c>
      <c r="JGK66" s="762">
        <f t="shared" ref="JGK66" si="11662">JGK60*$C$65*0</f>
        <v>0</v>
      </c>
      <c r="JGM66" s="762">
        <f t="shared" ref="JGM66" si="11663">JGM60*$C$65*0</f>
        <v>0</v>
      </c>
      <c r="JGO66" s="762">
        <f t="shared" ref="JGO66" si="11664">JGO60*$C$65*0</f>
        <v>0</v>
      </c>
      <c r="JGQ66" s="762">
        <f t="shared" ref="JGQ66" si="11665">JGQ60*$C$65*0</f>
        <v>0</v>
      </c>
      <c r="JGS66" s="762">
        <f t="shared" ref="JGS66" si="11666">JGS60*$C$65*0</f>
        <v>0</v>
      </c>
      <c r="JGU66" s="762">
        <f t="shared" ref="JGU66" si="11667">JGU60*$C$65*0</f>
        <v>0</v>
      </c>
      <c r="JGW66" s="762">
        <f t="shared" ref="JGW66" si="11668">JGW60*$C$65*0</f>
        <v>0</v>
      </c>
      <c r="JGY66" s="762">
        <f t="shared" ref="JGY66" si="11669">JGY60*$C$65*0</f>
        <v>0</v>
      </c>
      <c r="JHA66" s="762">
        <f t="shared" ref="JHA66" si="11670">JHA60*$C$65*0</f>
        <v>0</v>
      </c>
      <c r="JHC66" s="762">
        <f t="shared" ref="JHC66" si="11671">JHC60*$C$65*0</f>
        <v>0</v>
      </c>
      <c r="JHE66" s="762">
        <f t="shared" ref="JHE66" si="11672">JHE60*$C$65*0</f>
        <v>0</v>
      </c>
      <c r="JHG66" s="762">
        <f t="shared" ref="JHG66" si="11673">JHG60*$C$65*0</f>
        <v>0</v>
      </c>
      <c r="JHI66" s="762">
        <f t="shared" ref="JHI66" si="11674">JHI60*$C$65*0</f>
        <v>0</v>
      </c>
      <c r="JHK66" s="762">
        <f t="shared" ref="JHK66" si="11675">JHK60*$C$65*0</f>
        <v>0</v>
      </c>
      <c r="JHM66" s="762">
        <f t="shared" ref="JHM66" si="11676">JHM60*$C$65*0</f>
        <v>0</v>
      </c>
      <c r="JHO66" s="762">
        <f t="shared" ref="JHO66" si="11677">JHO60*$C$65*0</f>
        <v>0</v>
      </c>
      <c r="JHQ66" s="762">
        <f t="shared" ref="JHQ66" si="11678">JHQ60*$C$65*0</f>
        <v>0</v>
      </c>
      <c r="JHS66" s="762">
        <f t="shared" ref="JHS66" si="11679">JHS60*$C$65*0</f>
        <v>0</v>
      </c>
      <c r="JHU66" s="762">
        <f t="shared" ref="JHU66" si="11680">JHU60*$C$65*0</f>
        <v>0</v>
      </c>
      <c r="JHW66" s="762">
        <f t="shared" ref="JHW66" si="11681">JHW60*$C$65*0</f>
        <v>0</v>
      </c>
      <c r="JHY66" s="762">
        <f t="shared" ref="JHY66" si="11682">JHY60*$C$65*0</f>
        <v>0</v>
      </c>
      <c r="JIA66" s="762">
        <f t="shared" ref="JIA66" si="11683">JIA60*$C$65*0</f>
        <v>0</v>
      </c>
      <c r="JIC66" s="762">
        <f t="shared" ref="JIC66" si="11684">JIC60*$C$65*0</f>
        <v>0</v>
      </c>
      <c r="JIE66" s="762">
        <f t="shared" ref="JIE66" si="11685">JIE60*$C$65*0</f>
        <v>0</v>
      </c>
      <c r="JIG66" s="762">
        <f t="shared" ref="JIG66" si="11686">JIG60*$C$65*0</f>
        <v>0</v>
      </c>
      <c r="JII66" s="762">
        <f t="shared" ref="JII66" si="11687">JII60*$C$65*0</f>
        <v>0</v>
      </c>
      <c r="JIK66" s="762">
        <f t="shared" ref="JIK66" si="11688">JIK60*$C$65*0</f>
        <v>0</v>
      </c>
      <c r="JIM66" s="762">
        <f t="shared" ref="JIM66" si="11689">JIM60*$C$65*0</f>
        <v>0</v>
      </c>
      <c r="JIO66" s="762">
        <f t="shared" ref="JIO66" si="11690">JIO60*$C$65*0</f>
        <v>0</v>
      </c>
      <c r="JIQ66" s="762">
        <f t="shared" ref="JIQ66" si="11691">JIQ60*$C$65*0</f>
        <v>0</v>
      </c>
      <c r="JIS66" s="762">
        <f t="shared" ref="JIS66" si="11692">JIS60*$C$65*0</f>
        <v>0</v>
      </c>
      <c r="JIU66" s="762">
        <f t="shared" ref="JIU66" si="11693">JIU60*$C$65*0</f>
        <v>0</v>
      </c>
      <c r="JIW66" s="762">
        <f t="shared" ref="JIW66" si="11694">JIW60*$C$65*0</f>
        <v>0</v>
      </c>
      <c r="JIY66" s="762">
        <f t="shared" ref="JIY66" si="11695">JIY60*$C$65*0</f>
        <v>0</v>
      </c>
      <c r="JJA66" s="762">
        <f t="shared" ref="JJA66" si="11696">JJA60*$C$65*0</f>
        <v>0</v>
      </c>
      <c r="JJC66" s="762">
        <f t="shared" ref="JJC66" si="11697">JJC60*$C$65*0</f>
        <v>0</v>
      </c>
      <c r="JJE66" s="762">
        <f t="shared" ref="JJE66" si="11698">JJE60*$C$65*0</f>
        <v>0</v>
      </c>
      <c r="JJG66" s="762">
        <f t="shared" ref="JJG66" si="11699">JJG60*$C$65*0</f>
        <v>0</v>
      </c>
      <c r="JJI66" s="762">
        <f t="shared" ref="JJI66" si="11700">JJI60*$C$65*0</f>
        <v>0</v>
      </c>
      <c r="JJK66" s="762">
        <f t="shared" ref="JJK66" si="11701">JJK60*$C$65*0</f>
        <v>0</v>
      </c>
      <c r="JJM66" s="762">
        <f t="shared" ref="JJM66" si="11702">JJM60*$C$65*0</f>
        <v>0</v>
      </c>
      <c r="JJO66" s="762">
        <f t="shared" ref="JJO66" si="11703">JJO60*$C$65*0</f>
        <v>0</v>
      </c>
      <c r="JJQ66" s="762">
        <f t="shared" ref="JJQ66" si="11704">JJQ60*$C$65*0</f>
        <v>0</v>
      </c>
      <c r="JJS66" s="762">
        <f t="shared" ref="JJS66" si="11705">JJS60*$C$65*0</f>
        <v>0</v>
      </c>
      <c r="JJU66" s="762">
        <f t="shared" ref="JJU66" si="11706">JJU60*$C$65*0</f>
        <v>0</v>
      </c>
      <c r="JJW66" s="762">
        <f t="shared" ref="JJW66" si="11707">JJW60*$C$65*0</f>
        <v>0</v>
      </c>
      <c r="JJY66" s="762">
        <f t="shared" ref="JJY66" si="11708">JJY60*$C$65*0</f>
        <v>0</v>
      </c>
      <c r="JKA66" s="762">
        <f t="shared" ref="JKA66" si="11709">JKA60*$C$65*0</f>
        <v>0</v>
      </c>
      <c r="JKC66" s="762">
        <f t="shared" ref="JKC66" si="11710">JKC60*$C$65*0</f>
        <v>0</v>
      </c>
      <c r="JKE66" s="762">
        <f t="shared" ref="JKE66" si="11711">JKE60*$C$65*0</f>
        <v>0</v>
      </c>
      <c r="JKG66" s="762">
        <f t="shared" ref="JKG66" si="11712">JKG60*$C$65*0</f>
        <v>0</v>
      </c>
      <c r="JKI66" s="762">
        <f t="shared" ref="JKI66" si="11713">JKI60*$C$65*0</f>
        <v>0</v>
      </c>
      <c r="JKK66" s="762">
        <f t="shared" ref="JKK66" si="11714">JKK60*$C$65*0</f>
        <v>0</v>
      </c>
      <c r="JKM66" s="762">
        <f t="shared" ref="JKM66" si="11715">JKM60*$C$65*0</f>
        <v>0</v>
      </c>
      <c r="JKO66" s="762">
        <f t="shared" ref="JKO66" si="11716">JKO60*$C$65*0</f>
        <v>0</v>
      </c>
      <c r="JKQ66" s="762">
        <f t="shared" ref="JKQ66" si="11717">JKQ60*$C$65*0</f>
        <v>0</v>
      </c>
      <c r="JKS66" s="762">
        <f t="shared" ref="JKS66" si="11718">JKS60*$C$65*0</f>
        <v>0</v>
      </c>
      <c r="JKU66" s="762">
        <f t="shared" ref="JKU66" si="11719">JKU60*$C$65*0</f>
        <v>0</v>
      </c>
      <c r="JKW66" s="762">
        <f t="shared" ref="JKW66" si="11720">JKW60*$C$65*0</f>
        <v>0</v>
      </c>
      <c r="JKY66" s="762">
        <f t="shared" ref="JKY66" si="11721">JKY60*$C$65*0</f>
        <v>0</v>
      </c>
      <c r="JLA66" s="762">
        <f t="shared" ref="JLA66" si="11722">JLA60*$C$65*0</f>
        <v>0</v>
      </c>
      <c r="JLC66" s="762">
        <f t="shared" ref="JLC66" si="11723">JLC60*$C$65*0</f>
        <v>0</v>
      </c>
      <c r="JLE66" s="762">
        <f t="shared" ref="JLE66" si="11724">JLE60*$C$65*0</f>
        <v>0</v>
      </c>
      <c r="JLG66" s="762">
        <f t="shared" ref="JLG66" si="11725">JLG60*$C$65*0</f>
        <v>0</v>
      </c>
      <c r="JLI66" s="762">
        <f t="shared" ref="JLI66" si="11726">JLI60*$C$65*0</f>
        <v>0</v>
      </c>
      <c r="JLK66" s="762">
        <f t="shared" ref="JLK66" si="11727">JLK60*$C$65*0</f>
        <v>0</v>
      </c>
      <c r="JLM66" s="762">
        <f t="shared" ref="JLM66" si="11728">JLM60*$C$65*0</f>
        <v>0</v>
      </c>
      <c r="JLO66" s="762">
        <f t="shared" ref="JLO66" si="11729">JLO60*$C$65*0</f>
        <v>0</v>
      </c>
      <c r="JLQ66" s="762">
        <f t="shared" ref="JLQ66" si="11730">JLQ60*$C$65*0</f>
        <v>0</v>
      </c>
      <c r="JLS66" s="762">
        <f t="shared" ref="JLS66" si="11731">JLS60*$C$65*0</f>
        <v>0</v>
      </c>
      <c r="JLU66" s="762">
        <f t="shared" ref="JLU66" si="11732">JLU60*$C$65*0</f>
        <v>0</v>
      </c>
      <c r="JLW66" s="762">
        <f t="shared" ref="JLW66" si="11733">JLW60*$C$65*0</f>
        <v>0</v>
      </c>
      <c r="JLY66" s="762">
        <f t="shared" ref="JLY66" si="11734">JLY60*$C$65*0</f>
        <v>0</v>
      </c>
      <c r="JMA66" s="762">
        <f t="shared" ref="JMA66" si="11735">JMA60*$C$65*0</f>
        <v>0</v>
      </c>
      <c r="JMC66" s="762">
        <f t="shared" ref="JMC66" si="11736">JMC60*$C$65*0</f>
        <v>0</v>
      </c>
      <c r="JME66" s="762">
        <f t="shared" ref="JME66" si="11737">JME60*$C$65*0</f>
        <v>0</v>
      </c>
      <c r="JMG66" s="762">
        <f t="shared" ref="JMG66" si="11738">JMG60*$C$65*0</f>
        <v>0</v>
      </c>
      <c r="JMI66" s="762">
        <f t="shared" ref="JMI66" si="11739">JMI60*$C$65*0</f>
        <v>0</v>
      </c>
      <c r="JMK66" s="762">
        <f t="shared" ref="JMK66" si="11740">JMK60*$C$65*0</f>
        <v>0</v>
      </c>
      <c r="JMM66" s="762">
        <f t="shared" ref="JMM66" si="11741">JMM60*$C$65*0</f>
        <v>0</v>
      </c>
      <c r="JMO66" s="762">
        <f t="shared" ref="JMO66" si="11742">JMO60*$C$65*0</f>
        <v>0</v>
      </c>
      <c r="JMQ66" s="762">
        <f t="shared" ref="JMQ66" si="11743">JMQ60*$C$65*0</f>
        <v>0</v>
      </c>
      <c r="JMS66" s="762">
        <f t="shared" ref="JMS66" si="11744">JMS60*$C$65*0</f>
        <v>0</v>
      </c>
      <c r="JMU66" s="762">
        <f t="shared" ref="JMU66" si="11745">JMU60*$C$65*0</f>
        <v>0</v>
      </c>
      <c r="JMW66" s="762">
        <f t="shared" ref="JMW66" si="11746">JMW60*$C$65*0</f>
        <v>0</v>
      </c>
      <c r="JMY66" s="762">
        <f t="shared" ref="JMY66" si="11747">JMY60*$C$65*0</f>
        <v>0</v>
      </c>
      <c r="JNA66" s="762">
        <f t="shared" ref="JNA66" si="11748">JNA60*$C$65*0</f>
        <v>0</v>
      </c>
      <c r="JNC66" s="762">
        <f t="shared" ref="JNC66" si="11749">JNC60*$C$65*0</f>
        <v>0</v>
      </c>
      <c r="JNE66" s="762">
        <f t="shared" ref="JNE66" si="11750">JNE60*$C$65*0</f>
        <v>0</v>
      </c>
      <c r="JNG66" s="762">
        <f t="shared" ref="JNG66" si="11751">JNG60*$C$65*0</f>
        <v>0</v>
      </c>
      <c r="JNI66" s="762">
        <f t="shared" ref="JNI66" si="11752">JNI60*$C$65*0</f>
        <v>0</v>
      </c>
      <c r="JNK66" s="762">
        <f t="shared" ref="JNK66" si="11753">JNK60*$C$65*0</f>
        <v>0</v>
      </c>
      <c r="JNM66" s="762">
        <f t="shared" ref="JNM66" si="11754">JNM60*$C$65*0</f>
        <v>0</v>
      </c>
      <c r="JNO66" s="762">
        <f t="shared" ref="JNO66" si="11755">JNO60*$C$65*0</f>
        <v>0</v>
      </c>
      <c r="JNQ66" s="762">
        <f t="shared" ref="JNQ66" si="11756">JNQ60*$C$65*0</f>
        <v>0</v>
      </c>
      <c r="JNS66" s="762">
        <f t="shared" ref="JNS66" si="11757">JNS60*$C$65*0</f>
        <v>0</v>
      </c>
      <c r="JNU66" s="762">
        <f t="shared" ref="JNU66" si="11758">JNU60*$C$65*0</f>
        <v>0</v>
      </c>
      <c r="JNW66" s="762">
        <f t="shared" ref="JNW66" si="11759">JNW60*$C$65*0</f>
        <v>0</v>
      </c>
      <c r="JNY66" s="762">
        <f t="shared" ref="JNY66" si="11760">JNY60*$C$65*0</f>
        <v>0</v>
      </c>
      <c r="JOA66" s="762">
        <f t="shared" ref="JOA66" si="11761">JOA60*$C$65*0</f>
        <v>0</v>
      </c>
      <c r="JOC66" s="762">
        <f t="shared" ref="JOC66" si="11762">JOC60*$C$65*0</f>
        <v>0</v>
      </c>
      <c r="JOE66" s="762">
        <f t="shared" ref="JOE66" si="11763">JOE60*$C$65*0</f>
        <v>0</v>
      </c>
      <c r="JOG66" s="762">
        <f t="shared" ref="JOG66" si="11764">JOG60*$C$65*0</f>
        <v>0</v>
      </c>
      <c r="JOI66" s="762">
        <f t="shared" ref="JOI66" si="11765">JOI60*$C$65*0</f>
        <v>0</v>
      </c>
      <c r="JOK66" s="762">
        <f t="shared" ref="JOK66" si="11766">JOK60*$C$65*0</f>
        <v>0</v>
      </c>
      <c r="JOM66" s="762">
        <f t="shared" ref="JOM66" si="11767">JOM60*$C$65*0</f>
        <v>0</v>
      </c>
      <c r="JOO66" s="762">
        <f t="shared" ref="JOO66" si="11768">JOO60*$C$65*0</f>
        <v>0</v>
      </c>
      <c r="JOQ66" s="762">
        <f t="shared" ref="JOQ66" si="11769">JOQ60*$C$65*0</f>
        <v>0</v>
      </c>
      <c r="JOS66" s="762">
        <f t="shared" ref="JOS66" si="11770">JOS60*$C$65*0</f>
        <v>0</v>
      </c>
      <c r="JOU66" s="762">
        <f t="shared" ref="JOU66" si="11771">JOU60*$C$65*0</f>
        <v>0</v>
      </c>
      <c r="JOW66" s="762">
        <f t="shared" ref="JOW66" si="11772">JOW60*$C$65*0</f>
        <v>0</v>
      </c>
      <c r="JOY66" s="762">
        <f t="shared" ref="JOY66" si="11773">JOY60*$C$65*0</f>
        <v>0</v>
      </c>
      <c r="JPA66" s="762">
        <f t="shared" ref="JPA66" si="11774">JPA60*$C$65*0</f>
        <v>0</v>
      </c>
      <c r="JPC66" s="762">
        <f t="shared" ref="JPC66" si="11775">JPC60*$C$65*0</f>
        <v>0</v>
      </c>
      <c r="JPE66" s="762">
        <f t="shared" ref="JPE66" si="11776">JPE60*$C$65*0</f>
        <v>0</v>
      </c>
      <c r="JPG66" s="762">
        <f t="shared" ref="JPG66" si="11777">JPG60*$C$65*0</f>
        <v>0</v>
      </c>
      <c r="JPI66" s="762">
        <f t="shared" ref="JPI66" si="11778">JPI60*$C$65*0</f>
        <v>0</v>
      </c>
      <c r="JPK66" s="762">
        <f t="shared" ref="JPK66" si="11779">JPK60*$C$65*0</f>
        <v>0</v>
      </c>
      <c r="JPM66" s="762">
        <f t="shared" ref="JPM66" si="11780">JPM60*$C$65*0</f>
        <v>0</v>
      </c>
      <c r="JPO66" s="762">
        <f t="shared" ref="JPO66" si="11781">JPO60*$C$65*0</f>
        <v>0</v>
      </c>
      <c r="JPQ66" s="762">
        <f t="shared" ref="JPQ66" si="11782">JPQ60*$C$65*0</f>
        <v>0</v>
      </c>
      <c r="JPS66" s="762">
        <f t="shared" ref="JPS66" si="11783">JPS60*$C$65*0</f>
        <v>0</v>
      </c>
      <c r="JPU66" s="762">
        <f t="shared" ref="JPU66" si="11784">JPU60*$C$65*0</f>
        <v>0</v>
      </c>
      <c r="JPW66" s="762">
        <f t="shared" ref="JPW66" si="11785">JPW60*$C$65*0</f>
        <v>0</v>
      </c>
      <c r="JPY66" s="762">
        <f t="shared" ref="JPY66" si="11786">JPY60*$C$65*0</f>
        <v>0</v>
      </c>
      <c r="JQA66" s="762">
        <f t="shared" ref="JQA66" si="11787">JQA60*$C$65*0</f>
        <v>0</v>
      </c>
      <c r="JQC66" s="762">
        <f t="shared" ref="JQC66" si="11788">JQC60*$C$65*0</f>
        <v>0</v>
      </c>
      <c r="JQE66" s="762">
        <f t="shared" ref="JQE66" si="11789">JQE60*$C$65*0</f>
        <v>0</v>
      </c>
      <c r="JQG66" s="762">
        <f t="shared" ref="JQG66" si="11790">JQG60*$C$65*0</f>
        <v>0</v>
      </c>
      <c r="JQI66" s="762">
        <f t="shared" ref="JQI66" si="11791">JQI60*$C$65*0</f>
        <v>0</v>
      </c>
      <c r="JQK66" s="762">
        <f t="shared" ref="JQK66" si="11792">JQK60*$C$65*0</f>
        <v>0</v>
      </c>
      <c r="JQM66" s="762">
        <f t="shared" ref="JQM66" si="11793">JQM60*$C$65*0</f>
        <v>0</v>
      </c>
      <c r="JQO66" s="762">
        <f t="shared" ref="JQO66" si="11794">JQO60*$C$65*0</f>
        <v>0</v>
      </c>
      <c r="JQQ66" s="762">
        <f t="shared" ref="JQQ66" si="11795">JQQ60*$C$65*0</f>
        <v>0</v>
      </c>
      <c r="JQS66" s="762">
        <f t="shared" ref="JQS66" si="11796">JQS60*$C$65*0</f>
        <v>0</v>
      </c>
      <c r="JQU66" s="762">
        <f t="shared" ref="JQU66" si="11797">JQU60*$C$65*0</f>
        <v>0</v>
      </c>
      <c r="JQW66" s="762">
        <f t="shared" ref="JQW66" si="11798">JQW60*$C$65*0</f>
        <v>0</v>
      </c>
      <c r="JQY66" s="762">
        <f t="shared" ref="JQY66" si="11799">JQY60*$C$65*0</f>
        <v>0</v>
      </c>
      <c r="JRA66" s="762">
        <f t="shared" ref="JRA66" si="11800">JRA60*$C$65*0</f>
        <v>0</v>
      </c>
      <c r="JRC66" s="762">
        <f t="shared" ref="JRC66" si="11801">JRC60*$C$65*0</f>
        <v>0</v>
      </c>
      <c r="JRE66" s="762">
        <f t="shared" ref="JRE66" si="11802">JRE60*$C$65*0</f>
        <v>0</v>
      </c>
      <c r="JRG66" s="762">
        <f t="shared" ref="JRG66" si="11803">JRG60*$C$65*0</f>
        <v>0</v>
      </c>
      <c r="JRI66" s="762">
        <f t="shared" ref="JRI66" si="11804">JRI60*$C$65*0</f>
        <v>0</v>
      </c>
      <c r="JRK66" s="762">
        <f t="shared" ref="JRK66" si="11805">JRK60*$C$65*0</f>
        <v>0</v>
      </c>
      <c r="JRM66" s="762">
        <f t="shared" ref="JRM66" si="11806">JRM60*$C$65*0</f>
        <v>0</v>
      </c>
      <c r="JRO66" s="762">
        <f t="shared" ref="JRO66" si="11807">JRO60*$C$65*0</f>
        <v>0</v>
      </c>
      <c r="JRQ66" s="762">
        <f t="shared" ref="JRQ66" si="11808">JRQ60*$C$65*0</f>
        <v>0</v>
      </c>
      <c r="JRS66" s="762">
        <f t="shared" ref="JRS66" si="11809">JRS60*$C$65*0</f>
        <v>0</v>
      </c>
      <c r="JRU66" s="762">
        <f t="shared" ref="JRU66" si="11810">JRU60*$C$65*0</f>
        <v>0</v>
      </c>
      <c r="JRW66" s="762">
        <f t="shared" ref="JRW66" si="11811">JRW60*$C$65*0</f>
        <v>0</v>
      </c>
      <c r="JRY66" s="762">
        <f t="shared" ref="JRY66" si="11812">JRY60*$C$65*0</f>
        <v>0</v>
      </c>
      <c r="JSA66" s="762">
        <f t="shared" ref="JSA66" si="11813">JSA60*$C$65*0</f>
        <v>0</v>
      </c>
      <c r="JSC66" s="762">
        <f t="shared" ref="JSC66" si="11814">JSC60*$C$65*0</f>
        <v>0</v>
      </c>
      <c r="JSE66" s="762">
        <f t="shared" ref="JSE66" si="11815">JSE60*$C$65*0</f>
        <v>0</v>
      </c>
      <c r="JSG66" s="762">
        <f t="shared" ref="JSG66" si="11816">JSG60*$C$65*0</f>
        <v>0</v>
      </c>
      <c r="JSI66" s="762">
        <f t="shared" ref="JSI66" si="11817">JSI60*$C$65*0</f>
        <v>0</v>
      </c>
      <c r="JSK66" s="762">
        <f t="shared" ref="JSK66" si="11818">JSK60*$C$65*0</f>
        <v>0</v>
      </c>
      <c r="JSM66" s="762">
        <f t="shared" ref="JSM66" si="11819">JSM60*$C$65*0</f>
        <v>0</v>
      </c>
      <c r="JSO66" s="762">
        <f t="shared" ref="JSO66" si="11820">JSO60*$C$65*0</f>
        <v>0</v>
      </c>
      <c r="JSQ66" s="762">
        <f t="shared" ref="JSQ66" si="11821">JSQ60*$C$65*0</f>
        <v>0</v>
      </c>
      <c r="JSS66" s="762">
        <f t="shared" ref="JSS66" si="11822">JSS60*$C$65*0</f>
        <v>0</v>
      </c>
      <c r="JSU66" s="762">
        <f t="shared" ref="JSU66" si="11823">JSU60*$C$65*0</f>
        <v>0</v>
      </c>
      <c r="JSW66" s="762">
        <f t="shared" ref="JSW66" si="11824">JSW60*$C$65*0</f>
        <v>0</v>
      </c>
      <c r="JSY66" s="762">
        <f t="shared" ref="JSY66" si="11825">JSY60*$C$65*0</f>
        <v>0</v>
      </c>
      <c r="JTA66" s="762">
        <f t="shared" ref="JTA66" si="11826">JTA60*$C$65*0</f>
        <v>0</v>
      </c>
      <c r="JTC66" s="762">
        <f t="shared" ref="JTC66" si="11827">JTC60*$C$65*0</f>
        <v>0</v>
      </c>
      <c r="JTE66" s="762">
        <f t="shared" ref="JTE66" si="11828">JTE60*$C$65*0</f>
        <v>0</v>
      </c>
      <c r="JTG66" s="762">
        <f t="shared" ref="JTG66" si="11829">JTG60*$C$65*0</f>
        <v>0</v>
      </c>
      <c r="JTI66" s="762">
        <f t="shared" ref="JTI66" si="11830">JTI60*$C$65*0</f>
        <v>0</v>
      </c>
      <c r="JTK66" s="762">
        <f t="shared" ref="JTK66" si="11831">JTK60*$C$65*0</f>
        <v>0</v>
      </c>
      <c r="JTM66" s="762">
        <f t="shared" ref="JTM66" si="11832">JTM60*$C$65*0</f>
        <v>0</v>
      </c>
      <c r="JTO66" s="762">
        <f t="shared" ref="JTO66" si="11833">JTO60*$C$65*0</f>
        <v>0</v>
      </c>
      <c r="JTQ66" s="762">
        <f t="shared" ref="JTQ66" si="11834">JTQ60*$C$65*0</f>
        <v>0</v>
      </c>
      <c r="JTS66" s="762">
        <f t="shared" ref="JTS66" si="11835">JTS60*$C$65*0</f>
        <v>0</v>
      </c>
      <c r="JTU66" s="762">
        <f t="shared" ref="JTU66" si="11836">JTU60*$C$65*0</f>
        <v>0</v>
      </c>
      <c r="JTW66" s="762">
        <f t="shared" ref="JTW66" si="11837">JTW60*$C$65*0</f>
        <v>0</v>
      </c>
      <c r="JTY66" s="762">
        <f t="shared" ref="JTY66" si="11838">JTY60*$C$65*0</f>
        <v>0</v>
      </c>
      <c r="JUA66" s="762">
        <f t="shared" ref="JUA66" si="11839">JUA60*$C$65*0</f>
        <v>0</v>
      </c>
      <c r="JUC66" s="762">
        <f t="shared" ref="JUC66" si="11840">JUC60*$C$65*0</f>
        <v>0</v>
      </c>
      <c r="JUE66" s="762">
        <f t="shared" ref="JUE66" si="11841">JUE60*$C$65*0</f>
        <v>0</v>
      </c>
      <c r="JUG66" s="762">
        <f t="shared" ref="JUG66" si="11842">JUG60*$C$65*0</f>
        <v>0</v>
      </c>
      <c r="JUI66" s="762">
        <f t="shared" ref="JUI66" si="11843">JUI60*$C$65*0</f>
        <v>0</v>
      </c>
      <c r="JUK66" s="762">
        <f t="shared" ref="JUK66" si="11844">JUK60*$C$65*0</f>
        <v>0</v>
      </c>
      <c r="JUM66" s="762">
        <f t="shared" ref="JUM66" si="11845">JUM60*$C$65*0</f>
        <v>0</v>
      </c>
      <c r="JUO66" s="762">
        <f t="shared" ref="JUO66" si="11846">JUO60*$C$65*0</f>
        <v>0</v>
      </c>
      <c r="JUQ66" s="762">
        <f t="shared" ref="JUQ66" si="11847">JUQ60*$C$65*0</f>
        <v>0</v>
      </c>
      <c r="JUS66" s="762">
        <f t="shared" ref="JUS66" si="11848">JUS60*$C$65*0</f>
        <v>0</v>
      </c>
      <c r="JUU66" s="762">
        <f t="shared" ref="JUU66" si="11849">JUU60*$C$65*0</f>
        <v>0</v>
      </c>
      <c r="JUW66" s="762">
        <f t="shared" ref="JUW66" si="11850">JUW60*$C$65*0</f>
        <v>0</v>
      </c>
      <c r="JUY66" s="762">
        <f t="shared" ref="JUY66" si="11851">JUY60*$C$65*0</f>
        <v>0</v>
      </c>
      <c r="JVA66" s="762">
        <f t="shared" ref="JVA66" si="11852">JVA60*$C$65*0</f>
        <v>0</v>
      </c>
      <c r="JVC66" s="762">
        <f t="shared" ref="JVC66" si="11853">JVC60*$C$65*0</f>
        <v>0</v>
      </c>
      <c r="JVE66" s="762">
        <f t="shared" ref="JVE66" si="11854">JVE60*$C$65*0</f>
        <v>0</v>
      </c>
      <c r="JVG66" s="762">
        <f t="shared" ref="JVG66" si="11855">JVG60*$C$65*0</f>
        <v>0</v>
      </c>
      <c r="JVI66" s="762">
        <f t="shared" ref="JVI66" si="11856">JVI60*$C$65*0</f>
        <v>0</v>
      </c>
      <c r="JVK66" s="762">
        <f t="shared" ref="JVK66" si="11857">JVK60*$C$65*0</f>
        <v>0</v>
      </c>
      <c r="JVM66" s="762">
        <f t="shared" ref="JVM66" si="11858">JVM60*$C$65*0</f>
        <v>0</v>
      </c>
      <c r="JVO66" s="762">
        <f t="shared" ref="JVO66" si="11859">JVO60*$C$65*0</f>
        <v>0</v>
      </c>
      <c r="JVQ66" s="762">
        <f t="shared" ref="JVQ66" si="11860">JVQ60*$C$65*0</f>
        <v>0</v>
      </c>
      <c r="JVS66" s="762">
        <f t="shared" ref="JVS66" si="11861">JVS60*$C$65*0</f>
        <v>0</v>
      </c>
      <c r="JVU66" s="762">
        <f t="shared" ref="JVU66" si="11862">JVU60*$C$65*0</f>
        <v>0</v>
      </c>
      <c r="JVW66" s="762">
        <f t="shared" ref="JVW66" si="11863">JVW60*$C$65*0</f>
        <v>0</v>
      </c>
      <c r="JVY66" s="762">
        <f t="shared" ref="JVY66" si="11864">JVY60*$C$65*0</f>
        <v>0</v>
      </c>
      <c r="JWA66" s="762">
        <f t="shared" ref="JWA66" si="11865">JWA60*$C$65*0</f>
        <v>0</v>
      </c>
      <c r="JWC66" s="762">
        <f t="shared" ref="JWC66" si="11866">JWC60*$C$65*0</f>
        <v>0</v>
      </c>
      <c r="JWE66" s="762">
        <f t="shared" ref="JWE66" si="11867">JWE60*$C$65*0</f>
        <v>0</v>
      </c>
      <c r="JWG66" s="762">
        <f t="shared" ref="JWG66" si="11868">JWG60*$C$65*0</f>
        <v>0</v>
      </c>
      <c r="JWI66" s="762">
        <f t="shared" ref="JWI66" si="11869">JWI60*$C$65*0</f>
        <v>0</v>
      </c>
      <c r="JWK66" s="762">
        <f t="shared" ref="JWK66" si="11870">JWK60*$C$65*0</f>
        <v>0</v>
      </c>
      <c r="JWM66" s="762">
        <f t="shared" ref="JWM66" si="11871">JWM60*$C$65*0</f>
        <v>0</v>
      </c>
      <c r="JWO66" s="762">
        <f t="shared" ref="JWO66" si="11872">JWO60*$C$65*0</f>
        <v>0</v>
      </c>
      <c r="JWQ66" s="762">
        <f t="shared" ref="JWQ66" si="11873">JWQ60*$C$65*0</f>
        <v>0</v>
      </c>
      <c r="JWS66" s="762">
        <f t="shared" ref="JWS66" si="11874">JWS60*$C$65*0</f>
        <v>0</v>
      </c>
      <c r="JWU66" s="762">
        <f t="shared" ref="JWU66" si="11875">JWU60*$C$65*0</f>
        <v>0</v>
      </c>
      <c r="JWW66" s="762">
        <f t="shared" ref="JWW66" si="11876">JWW60*$C$65*0</f>
        <v>0</v>
      </c>
      <c r="JWY66" s="762">
        <f t="shared" ref="JWY66" si="11877">JWY60*$C$65*0</f>
        <v>0</v>
      </c>
      <c r="JXA66" s="762">
        <f t="shared" ref="JXA66" si="11878">JXA60*$C$65*0</f>
        <v>0</v>
      </c>
      <c r="JXC66" s="762">
        <f t="shared" ref="JXC66" si="11879">JXC60*$C$65*0</f>
        <v>0</v>
      </c>
      <c r="JXE66" s="762">
        <f t="shared" ref="JXE66" si="11880">JXE60*$C$65*0</f>
        <v>0</v>
      </c>
      <c r="JXG66" s="762">
        <f t="shared" ref="JXG66" si="11881">JXG60*$C$65*0</f>
        <v>0</v>
      </c>
      <c r="JXI66" s="762">
        <f t="shared" ref="JXI66" si="11882">JXI60*$C$65*0</f>
        <v>0</v>
      </c>
      <c r="JXK66" s="762">
        <f t="shared" ref="JXK66" si="11883">JXK60*$C$65*0</f>
        <v>0</v>
      </c>
      <c r="JXM66" s="762">
        <f t="shared" ref="JXM66" si="11884">JXM60*$C$65*0</f>
        <v>0</v>
      </c>
      <c r="JXO66" s="762">
        <f t="shared" ref="JXO66" si="11885">JXO60*$C$65*0</f>
        <v>0</v>
      </c>
      <c r="JXQ66" s="762">
        <f t="shared" ref="JXQ66" si="11886">JXQ60*$C$65*0</f>
        <v>0</v>
      </c>
      <c r="JXS66" s="762">
        <f t="shared" ref="JXS66" si="11887">JXS60*$C$65*0</f>
        <v>0</v>
      </c>
      <c r="JXU66" s="762">
        <f t="shared" ref="JXU66" si="11888">JXU60*$C$65*0</f>
        <v>0</v>
      </c>
      <c r="JXW66" s="762">
        <f t="shared" ref="JXW66" si="11889">JXW60*$C$65*0</f>
        <v>0</v>
      </c>
      <c r="JXY66" s="762">
        <f t="shared" ref="JXY66" si="11890">JXY60*$C$65*0</f>
        <v>0</v>
      </c>
      <c r="JYA66" s="762">
        <f t="shared" ref="JYA66" si="11891">JYA60*$C$65*0</f>
        <v>0</v>
      </c>
      <c r="JYC66" s="762">
        <f t="shared" ref="JYC66" si="11892">JYC60*$C$65*0</f>
        <v>0</v>
      </c>
      <c r="JYE66" s="762">
        <f t="shared" ref="JYE66" si="11893">JYE60*$C$65*0</f>
        <v>0</v>
      </c>
      <c r="JYG66" s="762">
        <f t="shared" ref="JYG66" si="11894">JYG60*$C$65*0</f>
        <v>0</v>
      </c>
      <c r="JYI66" s="762">
        <f t="shared" ref="JYI66" si="11895">JYI60*$C$65*0</f>
        <v>0</v>
      </c>
      <c r="JYK66" s="762">
        <f t="shared" ref="JYK66" si="11896">JYK60*$C$65*0</f>
        <v>0</v>
      </c>
      <c r="JYM66" s="762">
        <f t="shared" ref="JYM66" si="11897">JYM60*$C$65*0</f>
        <v>0</v>
      </c>
      <c r="JYO66" s="762">
        <f t="shared" ref="JYO66" si="11898">JYO60*$C$65*0</f>
        <v>0</v>
      </c>
      <c r="JYQ66" s="762">
        <f t="shared" ref="JYQ66" si="11899">JYQ60*$C$65*0</f>
        <v>0</v>
      </c>
      <c r="JYS66" s="762">
        <f t="shared" ref="JYS66" si="11900">JYS60*$C$65*0</f>
        <v>0</v>
      </c>
      <c r="JYU66" s="762">
        <f t="shared" ref="JYU66" si="11901">JYU60*$C$65*0</f>
        <v>0</v>
      </c>
      <c r="JYW66" s="762">
        <f t="shared" ref="JYW66" si="11902">JYW60*$C$65*0</f>
        <v>0</v>
      </c>
      <c r="JYY66" s="762">
        <f t="shared" ref="JYY66" si="11903">JYY60*$C$65*0</f>
        <v>0</v>
      </c>
      <c r="JZA66" s="762">
        <f t="shared" ref="JZA66" si="11904">JZA60*$C$65*0</f>
        <v>0</v>
      </c>
      <c r="JZC66" s="762">
        <f t="shared" ref="JZC66" si="11905">JZC60*$C$65*0</f>
        <v>0</v>
      </c>
      <c r="JZE66" s="762">
        <f t="shared" ref="JZE66" si="11906">JZE60*$C$65*0</f>
        <v>0</v>
      </c>
      <c r="JZG66" s="762">
        <f t="shared" ref="JZG66" si="11907">JZG60*$C$65*0</f>
        <v>0</v>
      </c>
      <c r="JZI66" s="762">
        <f t="shared" ref="JZI66" si="11908">JZI60*$C$65*0</f>
        <v>0</v>
      </c>
      <c r="JZK66" s="762">
        <f t="shared" ref="JZK66" si="11909">JZK60*$C$65*0</f>
        <v>0</v>
      </c>
      <c r="JZM66" s="762">
        <f t="shared" ref="JZM66" si="11910">JZM60*$C$65*0</f>
        <v>0</v>
      </c>
      <c r="JZO66" s="762">
        <f t="shared" ref="JZO66" si="11911">JZO60*$C$65*0</f>
        <v>0</v>
      </c>
      <c r="JZQ66" s="762">
        <f t="shared" ref="JZQ66" si="11912">JZQ60*$C$65*0</f>
        <v>0</v>
      </c>
      <c r="JZS66" s="762">
        <f t="shared" ref="JZS66" si="11913">JZS60*$C$65*0</f>
        <v>0</v>
      </c>
      <c r="JZU66" s="762">
        <f t="shared" ref="JZU66" si="11914">JZU60*$C$65*0</f>
        <v>0</v>
      </c>
      <c r="JZW66" s="762">
        <f t="shared" ref="JZW66" si="11915">JZW60*$C$65*0</f>
        <v>0</v>
      </c>
      <c r="JZY66" s="762">
        <f t="shared" ref="JZY66" si="11916">JZY60*$C$65*0</f>
        <v>0</v>
      </c>
      <c r="KAA66" s="762">
        <f t="shared" ref="KAA66" si="11917">KAA60*$C$65*0</f>
        <v>0</v>
      </c>
      <c r="KAC66" s="762">
        <f t="shared" ref="KAC66" si="11918">KAC60*$C$65*0</f>
        <v>0</v>
      </c>
      <c r="KAE66" s="762">
        <f t="shared" ref="KAE66" si="11919">KAE60*$C$65*0</f>
        <v>0</v>
      </c>
      <c r="KAG66" s="762">
        <f t="shared" ref="KAG66" si="11920">KAG60*$C$65*0</f>
        <v>0</v>
      </c>
      <c r="KAI66" s="762">
        <f t="shared" ref="KAI66" si="11921">KAI60*$C$65*0</f>
        <v>0</v>
      </c>
      <c r="KAK66" s="762">
        <f t="shared" ref="KAK66" si="11922">KAK60*$C$65*0</f>
        <v>0</v>
      </c>
      <c r="KAM66" s="762">
        <f t="shared" ref="KAM66" si="11923">KAM60*$C$65*0</f>
        <v>0</v>
      </c>
      <c r="KAO66" s="762">
        <f t="shared" ref="KAO66" si="11924">KAO60*$C$65*0</f>
        <v>0</v>
      </c>
      <c r="KAQ66" s="762">
        <f t="shared" ref="KAQ66" si="11925">KAQ60*$C$65*0</f>
        <v>0</v>
      </c>
      <c r="KAS66" s="762">
        <f t="shared" ref="KAS66" si="11926">KAS60*$C$65*0</f>
        <v>0</v>
      </c>
      <c r="KAU66" s="762">
        <f t="shared" ref="KAU66" si="11927">KAU60*$C$65*0</f>
        <v>0</v>
      </c>
      <c r="KAW66" s="762">
        <f t="shared" ref="KAW66" si="11928">KAW60*$C$65*0</f>
        <v>0</v>
      </c>
      <c r="KAY66" s="762">
        <f t="shared" ref="KAY66" si="11929">KAY60*$C$65*0</f>
        <v>0</v>
      </c>
      <c r="KBA66" s="762">
        <f t="shared" ref="KBA66" si="11930">KBA60*$C$65*0</f>
        <v>0</v>
      </c>
      <c r="KBC66" s="762">
        <f t="shared" ref="KBC66" si="11931">KBC60*$C$65*0</f>
        <v>0</v>
      </c>
      <c r="KBE66" s="762">
        <f t="shared" ref="KBE66" si="11932">KBE60*$C$65*0</f>
        <v>0</v>
      </c>
      <c r="KBG66" s="762">
        <f t="shared" ref="KBG66" si="11933">KBG60*$C$65*0</f>
        <v>0</v>
      </c>
      <c r="KBI66" s="762">
        <f t="shared" ref="KBI66" si="11934">KBI60*$C$65*0</f>
        <v>0</v>
      </c>
      <c r="KBK66" s="762">
        <f t="shared" ref="KBK66" si="11935">KBK60*$C$65*0</f>
        <v>0</v>
      </c>
      <c r="KBM66" s="762">
        <f t="shared" ref="KBM66" si="11936">KBM60*$C$65*0</f>
        <v>0</v>
      </c>
      <c r="KBO66" s="762">
        <f t="shared" ref="KBO66" si="11937">KBO60*$C$65*0</f>
        <v>0</v>
      </c>
      <c r="KBQ66" s="762">
        <f t="shared" ref="KBQ66" si="11938">KBQ60*$C$65*0</f>
        <v>0</v>
      </c>
      <c r="KBS66" s="762">
        <f t="shared" ref="KBS66" si="11939">KBS60*$C$65*0</f>
        <v>0</v>
      </c>
      <c r="KBU66" s="762">
        <f t="shared" ref="KBU66" si="11940">KBU60*$C$65*0</f>
        <v>0</v>
      </c>
      <c r="KBW66" s="762">
        <f t="shared" ref="KBW66" si="11941">KBW60*$C$65*0</f>
        <v>0</v>
      </c>
      <c r="KBY66" s="762">
        <f t="shared" ref="KBY66" si="11942">KBY60*$C$65*0</f>
        <v>0</v>
      </c>
      <c r="KCA66" s="762">
        <f t="shared" ref="KCA66" si="11943">KCA60*$C$65*0</f>
        <v>0</v>
      </c>
      <c r="KCC66" s="762">
        <f t="shared" ref="KCC66" si="11944">KCC60*$C$65*0</f>
        <v>0</v>
      </c>
      <c r="KCE66" s="762">
        <f t="shared" ref="KCE66" si="11945">KCE60*$C$65*0</f>
        <v>0</v>
      </c>
      <c r="KCG66" s="762">
        <f t="shared" ref="KCG66" si="11946">KCG60*$C$65*0</f>
        <v>0</v>
      </c>
      <c r="KCI66" s="762">
        <f t="shared" ref="KCI66" si="11947">KCI60*$C$65*0</f>
        <v>0</v>
      </c>
      <c r="KCK66" s="762">
        <f t="shared" ref="KCK66" si="11948">KCK60*$C$65*0</f>
        <v>0</v>
      </c>
      <c r="KCM66" s="762">
        <f t="shared" ref="KCM66" si="11949">KCM60*$C$65*0</f>
        <v>0</v>
      </c>
      <c r="KCO66" s="762">
        <f t="shared" ref="KCO66" si="11950">KCO60*$C$65*0</f>
        <v>0</v>
      </c>
      <c r="KCQ66" s="762">
        <f t="shared" ref="KCQ66" si="11951">KCQ60*$C$65*0</f>
        <v>0</v>
      </c>
      <c r="KCS66" s="762">
        <f t="shared" ref="KCS66" si="11952">KCS60*$C$65*0</f>
        <v>0</v>
      </c>
      <c r="KCU66" s="762">
        <f t="shared" ref="KCU66" si="11953">KCU60*$C$65*0</f>
        <v>0</v>
      </c>
      <c r="KCW66" s="762">
        <f t="shared" ref="KCW66" si="11954">KCW60*$C$65*0</f>
        <v>0</v>
      </c>
      <c r="KCY66" s="762">
        <f t="shared" ref="KCY66" si="11955">KCY60*$C$65*0</f>
        <v>0</v>
      </c>
      <c r="KDA66" s="762">
        <f t="shared" ref="KDA66" si="11956">KDA60*$C$65*0</f>
        <v>0</v>
      </c>
      <c r="KDC66" s="762">
        <f t="shared" ref="KDC66" si="11957">KDC60*$C$65*0</f>
        <v>0</v>
      </c>
      <c r="KDE66" s="762">
        <f t="shared" ref="KDE66" si="11958">KDE60*$C$65*0</f>
        <v>0</v>
      </c>
      <c r="KDG66" s="762">
        <f t="shared" ref="KDG66" si="11959">KDG60*$C$65*0</f>
        <v>0</v>
      </c>
      <c r="KDI66" s="762">
        <f t="shared" ref="KDI66" si="11960">KDI60*$C$65*0</f>
        <v>0</v>
      </c>
      <c r="KDK66" s="762">
        <f t="shared" ref="KDK66" si="11961">KDK60*$C$65*0</f>
        <v>0</v>
      </c>
      <c r="KDM66" s="762">
        <f t="shared" ref="KDM66" si="11962">KDM60*$C$65*0</f>
        <v>0</v>
      </c>
      <c r="KDO66" s="762">
        <f t="shared" ref="KDO66" si="11963">KDO60*$C$65*0</f>
        <v>0</v>
      </c>
      <c r="KDQ66" s="762">
        <f t="shared" ref="KDQ66" si="11964">KDQ60*$C$65*0</f>
        <v>0</v>
      </c>
      <c r="KDS66" s="762">
        <f t="shared" ref="KDS66" si="11965">KDS60*$C$65*0</f>
        <v>0</v>
      </c>
      <c r="KDU66" s="762">
        <f t="shared" ref="KDU66" si="11966">KDU60*$C$65*0</f>
        <v>0</v>
      </c>
      <c r="KDW66" s="762">
        <f t="shared" ref="KDW66" si="11967">KDW60*$C$65*0</f>
        <v>0</v>
      </c>
      <c r="KDY66" s="762">
        <f t="shared" ref="KDY66" si="11968">KDY60*$C$65*0</f>
        <v>0</v>
      </c>
      <c r="KEA66" s="762">
        <f t="shared" ref="KEA66" si="11969">KEA60*$C$65*0</f>
        <v>0</v>
      </c>
      <c r="KEC66" s="762">
        <f t="shared" ref="KEC66" si="11970">KEC60*$C$65*0</f>
        <v>0</v>
      </c>
      <c r="KEE66" s="762">
        <f t="shared" ref="KEE66" si="11971">KEE60*$C$65*0</f>
        <v>0</v>
      </c>
      <c r="KEG66" s="762">
        <f t="shared" ref="KEG66" si="11972">KEG60*$C$65*0</f>
        <v>0</v>
      </c>
      <c r="KEI66" s="762">
        <f t="shared" ref="KEI66" si="11973">KEI60*$C$65*0</f>
        <v>0</v>
      </c>
      <c r="KEK66" s="762">
        <f t="shared" ref="KEK66" si="11974">KEK60*$C$65*0</f>
        <v>0</v>
      </c>
      <c r="KEM66" s="762">
        <f t="shared" ref="KEM66" si="11975">KEM60*$C$65*0</f>
        <v>0</v>
      </c>
      <c r="KEO66" s="762">
        <f t="shared" ref="KEO66" si="11976">KEO60*$C$65*0</f>
        <v>0</v>
      </c>
      <c r="KEQ66" s="762">
        <f t="shared" ref="KEQ66" si="11977">KEQ60*$C$65*0</f>
        <v>0</v>
      </c>
      <c r="KES66" s="762">
        <f t="shared" ref="KES66" si="11978">KES60*$C$65*0</f>
        <v>0</v>
      </c>
      <c r="KEU66" s="762">
        <f t="shared" ref="KEU66" si="11979">KEU60*$C$65*0</f>
        <v>0</v>
      </c>
      <c r="KEW66" s="762">
        <f t="shared" ref="KEW66" si="11980">KEW60*$C$65*0</f>
        <v>0</v>
      </c>
      <c r="KEY66" s="762">
        <f t="shared" ref="KEY66" si="11981">KEY60*$C$65*0</f>
        <v>0</v>
      </c>
      <c r="KFA66" s="762">
        <f t="shared" ref="KFA66" si="11982">KFA60*$C$65*0</f>
        <v>0</v>
      </c>
      <c r="KFC66" s="762">
        <f t="shared" ref="KFC66" si="11983">KFC60*$C$65*0</f>
        <v>0</v>
      </c>
      <c r="KFE66" s="762">
        <f t="shared" ref="KFE66" si="11984">KFE60*$C$65*0</f>
        <v>0</v>
      </c>
      <c r="KFG66" s="762">
        <f t="shared" ref="KFG66" si="11985">KFG60*$C$65*0</f>
        <v>0</v>
      </c>
      <c r="KFI66" s="762">
        <f t="shared" ref="KFI66" si="11986">KFI60*$C$65*0</f>
        <v>0</v>
      </c>
      <c r="KFK66" s="762">
        <f t="shared" ref="KFK66" si="11987">KFK60*$C$65*0</f>
        <v>0</v>
      </c>
      <c r="KFM66" s="762">
        <f t="shared" ref="KFM66" si="11988">KFM60*$C$65*0</f>
        <v>0</v>
      </c>
      <c r="KFO66" s="762">
        <f t="shared" ref="KFO66" si="11989">KFO60*$C$65*0</f>
        <v>0</v>
      </c>
      <c r="KFQ66" s="762">
        <f t="shared" ref="KFQ66" si="11990">KFQ60*$C$65*0</f>
        <v>0</v>
      </c>
      <c r="KFS66" s="762">
        <f t="shared" ref="KFS66" si="11991">KFS60*$C$65*0</f>
        <v>0</v>
      </c>
      <c r="KFU66" s="762">
        <f t="shared" ref="KFU66" si="11992">KFU60*$C$65*0</f>
        <v>0</v>
      </c>
      <c r="KFW66" s="762">
        <f t="shared" ref="KFW66" si="11993">KFW60*$C$65*0</f>
        <v>0</v>
      </c>
      <c r="KFY66" s="762">
        <f t="shared" ref="KFY66" si="11994">KFY60*$C$65*0</f>
        <v>0</v>
      </c>
      <c r="KGA66" s="762">
        <f t="shared" ref="KGA66" si="11995">KGA60*$C$65*0</f>
        <v>0</v>
      </c>
      <c r="KGC66" s="762">
        <f t="shared" ref="KGC66" si="11996">KGC60*$C$65*0</f>
        <v>0</v>
      </c>
      <c r="KGE66" s="762">
        <f t="shared" ref="KGE66" si="11997">KGE60*$C$65*0</f>
        <v>0</v>
      </c>
      <c r="KGG66" s="762">
        <f t="shared" ref="KGG66" si="11998">KGG60*$C$65*0</f>
        <v>0</v>
      </c>
      <c r="KGI66" s="762">
        <f t="shared" ref="KGI66" si="11999">KGI60*$C$65*0</f>
        <v>0</v>
      </c>
      <c r="KGK66" s="762">
        <f t="shared" ref="KGK66" si="12000">KGK60*$C$65*0</f>
        <v>0</v>
      </c>
      <c r="KGM66" s="762">
        <f t="shared" ref="KGM66" si="12001">KGM60*$C$65*0</f>
        <v>0</v>
      </c>
      <c r="KGO66" s="762">
        <f t="shared" ref="KGO66" si="12002">KGO60*$C$65*0</f>
        <v>0</v>
      </c>
      <c r="KGQ66" s="762">
        <f t="shared" ref="KGQ66" si="12003">KGQ60*$C$65*0</f>
        <v>0</v>
      </c>
      <c r="KGS66" s="762">
        <f t="shared" ref="KGS66" si="12004">KGS60*$C$65*0</f>
        <v>0</v>
      </c>
      <c r="KGU66" s="762">
        <f t="shared" ref="KGU66" si="12005">KGU60*$C$65*0</f>
        <v>0</v>
      </c>
      <c r="KGW66" s="762">
        <f t="shared" ref="KGW66" si="12006">KGW60*$C$65*0</f>
        <v>0</v>
      </c>
      <c r="KGY66" s="762">
        <f t="shared" ref="KGY66" si="12007">KGY60*$C$65*0</f>
        <v>0</v>
      </c>
      <c r="KHA66" s="762">
        <f t="shared" ref="KHA66" si="12008">KHA60*$C$65*0</f>
        <v>0</v>
      </c>
      <c r="KHC66" s="762">
        <f t="shared" ref="KHC66" si="12009">KHC60*$C$65*0</f>
        <v>0</v>
      </c>
      <c r="KHE66" s="762">
        <f t="shared" ref="KHE66" si="12010">KHE60*$C$65*0</f>
        <v>0</v>
      </c>
      <c r="KHG66" s="762">
        <f t="shared" ref="KHG66" si="12011">KHG60*$C$65*0</f>
        <v>0</v>
      </c>
      <c r="KHI66" s="762">
        <f t="shared" ref="KHI66" si="12012">KHI60*$C$65*0</f>
        <v>0</v>
      </c>
      <c r="KHK66" s="762">
        <f t="shared" ref="KHK66" si="12013">KHK60*$C$65*0</f>
        <v>0</v>
      </c>
      <c r="KHM66" s="762">
        <f t="shared" ref="KHM66" si="12014">KHM60*$C$65*0</f>
        <v>0</v>
      </c>
      <c r="KHO66" s="762">
        <f t="shared" ref="KHO66" si="12015">KHO60*$C$65*0</f>
        <v>0</v>
      </c>
      <c r="KHQ66" s="762">
        <f t="shared" ref="KHQ66" si="12016">KHQ60*$C$65*0</f>
        <v>0</v>
      </c>
      <c r="KHS66" s="762">
        <f t="shared" ref="KHS66" si="12017">KHS60*$C$65*0</f>
        <v>0</v>
      </c>
      <c r="KHU66" s="762">
        <f t="shared" ref="KHU66" si="12018">KHU60*$C$65*0</f>
        <v>0</v>
      </c>
      <c r="KHW66" s="762">
        <f t="shared" ref="KHW66" si="12019">KHW60*$C$65*0</f>
        <v>0</v>
      </c>
      <c r="KHY66" s="762">
        <f t="shared" ref="KHY66" si="12020">KHY60*$C$65*0</f>
        <v>0</v>
      </c>
      <c r="KIA66" s="762">
        <f t="shared" ref="KIA66" si="12021">KIA60*$C$65*0</f>
        <v>0</v>
      </c>
      <c r="KIC66" s="762">
        <f t="shared" ref="KIC66" si="12022">KIC60*$C$65*0</f>
        <v>0</v>
      </c>
      <c r="KIE66" s="762">
        <f t="shared" ref="KIE66" si="12023">KIE60*$C$65*0</f>
        <v>0</v>
      </c>
      <c r="KIG66" s="762">
        <f t="shared" ref="KIG66" si="12024">KIG60*$C$65*0</f>
        <v>0</v>
      </c>
      <c r="KII66" s="762">
        <f t="shared" ref="KII66" si="12025">KII60*$C$65*0</f>
        <v>0</v>
      </c>
      <c r="KIK66" s="762">
        <f t="shared" ref="KIK66" si="12026">KIK60*$C$65*0</f>
        <v>0</v>
      </c>
      <c r="KIM66" s="762">
        <f t="shared" ref="KIM66" si="12027">KIM60*$C$65*0</f>
        <v>0</v>
      </c>
      <c r="KIO66" s="762">
        <f t="shared" ref="KIO66" si="12028">KIO60*$C$65*0</f>
        <v>0</v>
      </c>
      <c r="KIQ66" s="762">
        <f t="shared" ref="KIQ66" si="12029">KIQ60*$C$65*0</f>
        <v>0</v>
      </c>
      <c r="KIS66" s="762">
        <f t="shared" ref="KIS66" si="12030">KIS60*$C$65*0</f>
        <v>0</v>
      </c>
      <c r="KIU66" s="762">
        <f t="shared" ref="KIU66" si="12031">KIU60*$C$65*0</f>
        <v>0</v>
      </c>
      <c r="KIW66" s="762">
        <f t="shared" ref="KIW66" si="12032">KIW60*$C$65*0</f>
        <v>0</v>
      </c>
      <c r="KIY66" s="762">
        <f t="shared" ref="KIY66" si="12033">KIY60*$C$65*0</f>
        <v>0</v>
      </c>
      <c r="KJA66" s="762">
        <f t="shared" ref="KJA66" si="12034">KJA60*$C$65*0</f>
        <v>0</v>
      </c>
      <c r="KJC66" s="762">
        <f t="shared" ref="KJC66" si="12035">KJC60*$C$65*0</f>
        <v>0</v>
      </c>
      <c r="KJE66" s="762">
        <f t="shared" ref="KJE66" si="12036">KJE60*$C$65*0</f>
        <v>0</v>
      </c>
      <c r="KJG66" s="762">
        <f t="shared" ref="KJG66" si="12037">KJG60*$C$65*0</f>
        <v>0</v>
      </c>
      <c r="KJI66" s="762">
        <f t="shared" ref="KJI66" si="12038">KJI60*$C$65*0</f>
        <v>0</v>
      </c>
      <c r="KJK66" s="762">
        <f t="shared" ref="KJK66" si="12039">KJK60*$C$65*0</f>
        <v>0</v>
      </c>
      <c r="KJM66" s="762">
        <f t="shared" ref="KJM66" si="12040">KJM60*$C$65*0</f>
        <v>0</v>
      </c>
      <c r="KJO66" s="762">
        <f t="shared" ref="KJO66" si="12041">KJO60*$C$65*0</f>
        <v>0</v>
      </c>
      <c r="KJQ66" s="762">
        <f t="shared" ref="KJQ66" si="12042">KJQ60*$C$65*0</f>
        <v>0</v>
      </c>
      <c r="KJS66" s="762">
        <f t="shared" ref="KJS66" si="12043">KJS60*$C$65*0</f>
        <v>0</v>
      </c>
      <c r="KJU66" s="762">
        <f t="shared" ref="KJU66" si="12044">KJU60*$C$65*0</f>
        <v>0</v>
      </c>
      <c r="KJW66" s="762">
        <f t="shared" ref="KJW66" si="12045">KJW60*$C$65*0</f>
        <v>0</v>
      </c>
      <c r="KJY66" s="762">
        <f t="shared" ref="KJY66" si="12046">KJY60*$C$65*0</f>
        <v>0</v>
      </c>
      <c r="KKA66" s="762">
        <f t="shared" ref="KKA66" si="12047">KKA60*$C$65*0</f>
        <v>0</v>
      </c>
      <c r="KKC66" s="762">
        <f t="shared" ref="KKC66" si="12048">KKC60*$C$65*0</f>
        <v>0</v>
      </c>
      <c r="KKE66" s="762">
        <f t="shared" ref="KKE66" si="12049">KKE60*$C$65*0</f>
        <v>0</v>
      </c>
      <c r="KKG66" s="762">
        <f t="shared" ref="KKG66" si="12050">KKG60*$C$65*0</f>
        <v>0</v>
      </c>
      <c r="KKI66" s="762">
        <f t="shared" ref="KKI66" si="12051">KKI60*$C$65*0</f>
        <v>0</v>
      </c>
      <c r="KKK66" s="762">
        <f t="shared" ref="KKK66" si="12052">KKK60*$C$65*0</f>
        <v>0</v>
      </c>
      <c r="KKM66" s="762">
        <f t="shared" ref="KKM66" si="12053">KKM60*$C$65*0</f>
        <v>0</v>
      </c>
      <c r="KKO66" s="762">
        <f t="shared" ref="KKO66" si="12054">KKO60*$C$65*0</f>
        <v>0</v>
      </c>
      <c r="KKQ66" s="762">
        <f t="shared" ref="KKQ66" si="12055">KKQ60*$C$65*0</f>
        <v>0</v>
      </c>
      <c r="KKS66" s="762">
        <f t="shared" ref="KKS66" si="12056">KKS60*$C$65*0</f>
        <v>0</v>
      </c>
      <c r="KKU66" s="762">
        <f t="shared" ref="KKU66" si="12057">KKU60*$C$65*0</f>
        <v>0</v>
      </c>
      <c r="KKW66" s="762">
        <f t="shared" ref="KKW66" si="12058">KKW60*$C$65*0</f>
        <v>0</v>
      </c>
      <c r="KKY66" s="762">
        <f t="shared" ref="KKY66" si="12059">KKY60*$C$65*0</f>
        <v>0</v>
      </c>
      <c r="KLA66" s="762">
        <f t="shared" ref="KLA66" si="12060">KLA60*$C$65*0</f>
        <v>0</v>
      </c>
      <c r="KLC66" s="762">
        <f t="shared" ref="KLC66" si="12061">KLC60*$C$65*0</f>
        <v>0</v>
      </c>
      <c r="KLE66" s="762">
        <f t="shared" ref="KLE66" si="12062">KLE60*$C$65*0</f>
        <v>0</v>
      </c>
      <c r="KLG66" s="762">
        <f t="shared" ref="KLG66" si="12063">KLG60*$C$65*0</f>
        <v>0</v>
      </c>
      <c r="KLI66" s="762">
        <f t="shared" ref="KLI66" si="12064">KLI60*$C$65*0</f>
        <v>0</v>
      </c>
      <c r="KLK66" s="762">
        <f t="shared" ref="KLK66" si="12065">KLK60*$C$65*0</f>
        <v>0</v>
      </c>
      <c r="KLM66" s="762">
        <f t="shared" ref="KLM66" si="12066">KLM60*$C$65*0</f>
        <v>0</v>
      </c>
      <c r="KLO66" s="762">
        <f t="shared" ref="KLO66" si="12067">KLO60*$C$65*0</f>
        <v>0</v>
      </c>
      <c r="KLQ66" s="762">
        <f t="shared" ref="KLQ66" si="12068">KLQ60*$C$65*0</f>
        <v>0</v>
      </c>
      <c r="KLS66" s="762">
        <f t="shared" ref="KLS66" si="12069">KLS60*$C$65*0</f>
        <v>0</v>
      </c>
      <c r="KLU66" s="762">
        <f t="shared" ref="KLU66" si="12070">KLU60*$C$65*0</f>
        <v>0</v>
      </c>
      <c r="KLW66" s="762">
        <f t="shared" ref="KLW66" si="12071">KLW60*$C$65*0</f>
        <v>0</v>
      </c>
      <c r="KLY66" s="762">
        <f t="shared" ref="KLY66" si="12072">KLY60*$C$65*0</f>
        <v>0</v>
      </c>
      <c r="KMA66" s="762">
        <f t="shared" ref="KMA66" si="12073">KMA60*$C$65*0</f>
        <v>0</v>
      </c>
      <c r="KMC66" s="762">
        <f t="shared" ref="KMC66" si="12074">KMC60*$C$65*0</f>
        <v>0</v>
      </c>
      <c r="KME66" s="762">
        <f t="shared" ref="KME66" si="12075">KME60*$C$65*0</f>
        <v>0</v>
      </c>
      <c r="KMG66" s="762">
        <f t="shared" ref="KMG66" si="12076">KMG60*$C$65*0</f>
        <v>0</v>
      </c>
      <c r="KMI66" s="762">
        <f t="shared" ref="KMI66" si="12077">KMI60*$C$65*0</f>
        <v>0</v>
      </c>
      <c r="KMK66" s="762">
        <f t="shared" ref="KMK66" si="12078">KMK60*$C$65*0</f>
        <v>0</v>
      </c>
      <c r="KMM66" s="762">
        <f t="shared" ref="KMM66" si="12079">KMM60*$C$65*0</f>
        <v>0</v>
      </c>
      <c r="KMO66" s="762">
        <f t="shared" ref="KMO66" si="12080">KMO60*$C$65*0</f>
        <v>0</v>
      </c>
      <c r="KMQ66" s="762">
        <f t="shared" ref="KMQ66" si="12081">KMQ60*$C$65*0</f>
        <v>0</v>
      </c>
      <c r="KMS66" s="762">
        <f t="shared" ref="KMS66" si="12082">KMS60*$C$65*0</f>
        <v>0</v>
      </c>
      <c r="KMU66" s="762">
        <f t="shared" ref="KMU66" si="12083">KMU60*$C$65*0</f>
        <v>0</v>
      </c>
      <c r="KMW66" s="762">
        <f t="shared" ref="KMW66" si="12084">KMW60*$C$65*0</f>
        <v>0</v>
      </c>
      <c r="KMY66" s="762">
        <f t="shared" ref="KMY66" si="12085">KMY60*$C$65*0</f>
        <v>0</v>
      </c>
      <c r="KNA66" s="762">
        <f t="shared" ref="KNA66" si="12086">KNA60*$C$65*0</f>
        <v>0</v>
      </c>
      <c r="KNC66" s="762">
        <f t="shared" ref="KNC66" si="12087">KNC60*$C$65*0</f>
        <v>0</v>
      </c>
      <c r="KNE66" s="762">
        <f t="shared" ref="KNE66" si="12088">KNE60*$C$65*0</f>
        <v>0</v>
      </c>
      <c r="KNG66" s="762">
        <f t="shared" ref="KNG66" si="12089">KNG60*$C$65*0</f>
        <v>0</v>
      </c>
      <c r="KNI66" s="762">
        <f t="shared" ref="KNI66" si="12090">KNI60*$C$65*0</f>
        <v>0</v>
      </c>
      <c r="KNK66" s="762">
        <f t="shared" ref="KNK66" si="12091">KNK60*$C$65*0</f>
        <v>0</v>
      </c>
      <c r="KNM66" s="762">
        <f t="shared" ref="KNM66" si="12092">KNM60*$C$65*0</f>
        <v>0</v>
      </c>
      <c r="KNO66" s="762">
        <f t="shared" ref="KNO66" si="12093">KNO60*$C$65*0</f>
        <v>0</v>
      </c>
      <c r="KNQ66" s="762">
        <f t="shared" ref="KNQ66" si="12094">KNQ60*$C$65*0</f>
        <v>0</v>
      </c>
      <c r="KNS66" s="762">
        <f t="shared" ref="KNS66" si="12095">KNS60*$C$65*0</f>
        <v>0</v>
      </c>
      <c r="KNU66" s="762">
        <f t="shared" ref="KNU66" si="12096">KNU60*$C$65*0</f>
        <v>0</v>
      </c>
      <c r="KNW66" s="762">
        <f t="shared" ref="KNW66" si="12097">KNW60*$C$65*0</f>
        <v>0</v>
      </c>
      <c r="KNY66" s="762">
        <f t="shared" ref="KNY66" si="12098">KNY60*$C$65*0</f>
        <v>0</v>
      </c>
      <c r="KOA66" s="762">
        <f t="shared" ref="KOA66" si="12099">KOA60*$C$65*0</f>
        <v>0</v>
      </c>
      <c r="KOC66" s="762">
        <f t="shared" ref="KOC66" si="12100">KOC60*$C$65*0</f>
        <v>0</v>
      </c>
      <c r="KOE66" s="762">
        <f t="shared" ref="KOE66" si="12101">KOE60*$C$65*0</f>
        <v>0</v>
      </c>
      <c r="KOG66" s="762">
        <f t="shared" ref="KOG66" si="12102">KOG60*$C$65*0</f>
        <v>0</v>
      </c>
      <c r="KOI66" s="762">
        <f t="shared" ref="KOI66" si="12103">KOI60*$C$65*0</f>
        <v>0</v>
      </c>
      <c r="KOK66" s="762">
        <f t="shared" ref="KOK66" si="12104">KOK60*$C$65*0</f>
        <v>0</v>
      </c>
      <c r="KOM66" s="762">
        <f t="shared" ref="KOM66" si="12105">KOM60*$C$65*0</f>
        <v>0</v>
      </c>
      <c r="KOO66" s="762">
        <f t="shared" ref="KOO66" si="12106">KOO60*$C$65*0</f>
        <v>0</v>
      </c>
      <c r="KOQ66" s="762">
        <f t="shared" ref="KOQ66" si="12107">KOQ60*$C$65*0</f>
        <v>0</v>
      </c>
      <c r="KOS66" s="762">
        <f t="shared" ref="KOS66" si="12108">KOS60*$C$65*0</f>
        <v>0</v>
      </c>
      <c r="KOU66" s="762">
        <f t="shared" ref="KOU66" si="12109">KOU60*$C$65*0</f>
        <v>0</v>
      </c>
      <c r="KOW66" s="762">
        <f t="shared" ref="KOW66" si="12110">KOW60*$C$65*0</f>
        <v>0</v>
      </c>
      <c r="KOY66" s="762">
        <f t="shared" ref="KOY66" si="12111">KOY60*$C$65*0</f>
        <v>0</v>
      </c>
      <c r="KPA66" s="762">
        <f t="shared" ref="KPA66" si="12112">KPA60*$C$65*0</f>
        <v>0</v>
      </c>
      <c r="KPC66" s="762">
        <f t="shared" ref="KPC66" si="12113">KPC60*$C$65*0</f>
        <v>0</v>
      </c>
      <c r="KPE66" s="762">
        <f t="shared" ref="KPE66" si="12114">KPE60*$C$65*0</f>
        <v>0</v>
      </c>
      <c r="KPG66" s="762">
        <f t="shared" ref="KPG66" si="12115">KPG60*$C$65*0</f>
        <v>0</v>
      </c>
      <c r="KPI66" s="762">
        <f t="shared" ref="KPI66" si="12116">KPI60*$C$65*0</f>
        <v>0</v>
      </c>
      <c r="KPK66" s="762">
        <f t="shared" ref="KPK66" si="12117">KPK60*$C$65*0</f>
        <v>0</v>
      </c>
      <c r="KPM66" s="762">
        <f t="shared" ref="KPM66" si="12118">KPM60*$C$65*0</f>
        <v>0</v>
      </c>
      <c r="KPO66" s="762">
        <f t="shared" ref="KPO66" si="12119">KPO60*$C$65*0</f>
        <v>0</v>
      </c>
      <c r="KPQ66" s="762">
        <f t="shared" ref="KPQ66" si="12120">KPQ60*$C$65*0</f>
        <v>0</v>
      </c>
      <c r="KPS66" s="762">
        <f t="shared" ref="KPS66" si="12121">KPS60*$C$65*0</f>
        <v>0</v>
      </c>
      <c r="KPU66" s="762">
        <f t="shared" ref="KPU66" si="12122">KPU60*$C$65*0</f>
        <v>0</v>
      </c>
      <c r="KPW66" s="762">
        <f t="shared" ref="KPW66" si="12123">KPW60*$C$65*0</f>
        <v>0</v>
      </c>
      <c r="KPY66" s="762">
        <f t="shared" ref="KPY66" si="12124">KPY60*$C$65*0</f>
        <v>0</v>
      </c>
      <c r="KQA66" s="762">
        <f t="shared" ref="KQA66" si="12125">KQA60*$C$65*0</f>
        <v>0</v>
      </c>
      <c r="KQC66" s="762">
        <f t="shared" ref="KQC66" si="12126">KQC60*$C$65*0</f>
        <v>0</v>
      </c>
      <c r="KQE66" s="762">
        <f t="shared" ref="KQE66" si="12127">KQE60*$C$65*0</f>
        <v>0</v>
      </c>
      <c r="KQG66" s="762">
        <f t="shared" ref="KQG66" si="12128">KQG60*$C$65*0</f>
        <v>0</v>
      </c>
      <c r="KQI66" s="762">
        <f t="shared" ref="KQI66" si="12129">KQI60*$C$65*0</f>
        <v>0</v>
      </c>
      <c r="KQK66" s="762">
        <f t="shared" ref="KQK66" si="12130">KQK60*$C$65*0</f>
        <v>0</v>
      </c>
      <c r="KQM66" s="762">
        <f t="shared" ref="KQM66" si="12131">KQM60*$C$65*0</f>
        <v>0</v>
      </c>
      <c r="KQO66" s="762">
        <f t="shared" ref="KQO66" si="12132">KQO60*$C$65*0</f>
        <v>0</v>
      </c>
      <c r="KQQ66" s="762">
        <f t="shared" ref="KQQ66" si="12133">KQQ60*$C$65*0</f>
        <v>0</v>
      </c>
      <c r="KQS66" s="762">
        <f t="shared" ref="KQS66" si="12134">KQS60*$C$65*0</f>
        <v>0</v>
      </c>
      <c r="KQU66" s="762">
        <f t="shared" ref="KQU66" si="12135">KQU60*$C$65*0</f>
        <v>0</v>
      </c>
      <c r="KQW66" s="762">
        <f t="shared" ref="KQW66" si="12136">KQW60*$C$65*0</f>
        <v>0</v>
      </c>
      <c r="KQY66" s="762">
        <f t="shared" ref="KQY66" si="12137">KQY60*$C$65*0</f>
        <v>0</v>
      </c>
      <c r="KRA66" s="762">
        <f t="shared" ref="KRA66" si="12138">KRA60*$C$65*0</f>
        <v>0</v>
      </c>
      <c r="KRC66" s="762">
        <f t="shared" ref="KRC66" si="12139">KRC60*$C$65*0</f>
        <v>0</v>
      </c>
      <c r="KRE66" s="762">
        <f t="shared" ref="KRE66" si="12140">KRE60*$C$65*0</f>
        <v>0</v>
      </c>
      <c r="KRG66" s="762">
        <f t="shared" ref="KRG66" si="12141">KRG60*$C$65*0</f>
        <v>0</v>
      </c>
      <c r="KRI66" s="762">
        <f t="shared" ref="KRI66" si="12142">KRI60*$C$65*0</f>
        <v>0</v>
      </c>
      <c r="KRK66" s="762">
        <f t="shared" ref="KRK66" si="12143">KRK60*$C$65*0</f>
        <v>0</v>
      </c>
      <c r="KRM66" s="762">
        <f t="shared" ref="KRM66" si="12144">KRM60*$C$65*0</f>
        <v>0</v>
      </c>
      <c r="KRO66" s="762">
        <f t="shared" ref="KRO66" si="12145">KRO60*$C$65*0</f>
        <v>0</v>
      </c>
      <c r="KRQ66" s="762">
        <f t="shared" ref="KRQ66" si="12146">KRQ60*$C$65*0</f>
        <v>0</v>
      </c>
      <c r="KRS66" s="762">
        <f t="shared" ref="KRS66" si="12147">KRS60*$C$65*0</f>
        <v>0</v>
      </c>
      <c r="KRU66" s="762">
        <f t="shared" ref="KRU66" si="12148">KRU60*$C$65*0</f>
        <v>0</v>
      </c>
      <c r="KRW66" s="762">
        <f t="shared" ref="KRW66" si="12149">KRW60*$C$65*0</f>
        <v>0</v>
      </c>
      <c r="KRY66" s="762">
        <f t="shared" ref="KRY66" si="12150">KRY60*$C$65*0</f>
        <v>0</v>
      </c>
      <c r="KSA66" s="762">
        <f t="shared" ref="KSA66" si="12151">KSA60*$C$65*0</f>
        <v>0</v>
      </c>
      <c r="KSC66" s="762">
        <f t="shared" ref="KSC66" si="12152">KSC60*$C$65*0</f>
        <v>0</v>
      </c>
      <c r="KSE66" s="762">
        <f t="shared" ref="KSE66" si="12153">KSE60*$C$65*0</f>
        <v>0</v>
      </c>
      <c r="KSG66" s="762">
        <f t="shared" ref="KSG66" si="12154">KSG60*$C$65*0</f>
        <v>0</v>
      </c>
      <c r="KSI66" s="762">
        <f t="shared" ref="KSI66" si="12155">KSI60*$C$65*0</f>
        <v>0</v>
      </c>
      <c r="KSK66" s="762">
        <f t="shared" ref="KSK66" si="12156">KSK60*$C$65*0</f>
        <v>0</v>
      </c>
      <c r="KSM66" s="762">
        <f t="shared" ref="KSM66" si="12157">KSM60*$C$65*0</f>
        <v>0</v>
      </c>
      <c r="KSO66" s="762">
        <f t="shared" ref="KSO66" si="12158">KSO60*$C$65*0</f>
        <v>0</v>
      </c>
      <c r="KSQ66" s="762">
        <f t="shared" ref="KSQ66" si="12159">KSQ60*$C$65*0</f>
        <v>0</v>
      </c>
      <c r="KSS66" s="762">
        <f t="shared" ref="KSS66" si="12160">KSS60*$C$65*0</f>
        <v>0</v>
      </c>
      <c r="KSU66" s="762">
        <f t="shared" ref="KSU66" si="12161">KSU60*$C$65*0</f>
        <v>0</v>
      </c>
      <c r="KSW66" s="762">
        <f t="shared" ref="KSW66" si="12162">KSW60*$C$65*0</f>
        <v>0</v>
      </c>
      <c r="KSY66" s="762">
        <f t="shared" ref="KSY66" si="12163">KSY60*$C$65*0</f>
        <v>0</v>
      </c>
      <c r="KTA66" s="762">
        <f t="shared" ref="KTA66" si="12164">KTA60*$C$65*0</f>
        <v>0</v>
      </c>
      <c r="KTC66" s="762">
        <f t="shared" ref="KTC66" si="12165">KTC60*$C$65*0</f>
        <v>0</v>
      </c>
      <c r="KTE66" s="762">
        <f t="shared" ref="KTE66" si="12166">KTE60*$C$65*0</f>
        <v>0</v>
      </c>
      <c r="KTG66" s="762">
        <f t="shared" ref="KTG66" si="12167">KTG60*$C$65*0</f>
        <v>0</v>
      </c>
      <c r="KTI66" s="762">
        <f t="shared" ref="KTI66" si="12168">KTI60*$C$65*0</f>
        <v>0</v>
      </c>
      <c r="KTK66" s="762">
        <f t="shared" ref="KTK66" si="12169">KTK60*$C$65*0</f>
        <v>0</v>
      </c>
      <c r="KTM66" s="762">
        <f t="shared" ref="KTM66" si="12170">KTM60*$C$65*0</f>
        <v>0</v>
      </c>
      <c r="KTO66" s="762">
        <f t="shared" ref="KTO66" si="12171">KTO60*$C$65*0</f>
        <v>0</v>
      </c>
      <c r="KTQ66" s="762">
        <f t="shared" ref="KTQ66" si="12172">KTQ60*$C$65*0</f>
        <v>0</v>
      </c>
      <c r="KTS66" s="762">
        <f t="shared" ref="KTS66" si="12173">KTS60*$C$65*0</f>
        <v>0</v>
      </c>
      <c r="KTU66" s="762">
        <f t="shared" ref="KTU66" si="12174">KTU60*$C$65*0</f>
        <v>0</v>
      </c>
      <c r="KTW66" s="762">
        <f t="shared" ref="KTW66" si="12175">KTW60*$C$65*0</f>
        <v>0</v>
      </c>
      <c r="KTY66" s="762">
        <f t="shared" ref="KTY66" si="12176">KTY60*$C$65*0</f>
        <v>0</v>
      </c>
      <c r="KUA66" s="762">
        <f t="shared" ref="KUA66" si="12177">KUA60*$C$65*0</f>
        <v>0</v>
      </c>
      <c r="KUC66" s="762">
        <f t="shared" ref="KUC66" si="12178">KUC60*$C$65*0</f>
        <v>0</v>
      </c>
      <c r="KUE66" s="762">
        <f t="shared" ref="KUE66" si="12179">KUE60*$C$65*0</f>
        <v>0</v>
      </c>
      <c r="KUG66" s="762">
        <f t="shared" ref="KUG66" si="12180">KUG60*$C$65*0</f>
        <v>0</v>
      </c>
      <c r="KUI66" s="762">
        <f t="shared" ref="KUI66" si="12181">KUI60*$C$65*0</f>
        <v>0</v>
      </c>
      <c r="KUK66" s="762">
        <f t="shared" ref="KUK66" si="12182">KUK60*$C$65*0</f>
        <v>0</v>
      </c>
      <c r="KUM66" s="762">
        <f t="shared" ref="KUM66" si="12183">KUM60*$C$65*0</f>
        <v>0</v>
      </c>
      <c r="KUO66" s="762">
        <f t="shared" ref="KUO66" si="12184">KUO60*$C$65*0</f>
        <v>0</v>
      </c>
      <c r="KUQ66" s="762">
        <f t="shared" ref="KUQ66" si="12185">KUQ60*$C$65*0</f>
        <v>0</v>
      </c>
      <c r="KUS66" s="762">
        <f t="shared" ref="KUS66" si="12186">KUS60*$C$65*0</f>
        <v>0</v>
      </c>
      <c r="KUU66" s="762">
        <f t="shared" ref="KUU66" si="12187">KUU60*$C$65*0</f>
        <v>0</v>
      </c>
      <c r="KUW66" s="762">
        <f t="shared" ref="KUW66" si="12188">KUW60*$C$65*0</f>
        <v>0</v>
      </c>
      <c r="KUY66" s="762">
        <f t="shared" ref="KUY66" si="12189">KUY60*$C$65*0</f>
        <v>0</v>
      </c>
      <c r="KVA66" s="762">
        <f t="shared" ref="KVA66" si="12190">KVA60*$C$65*0</f>
        <v>0</v>
      </c>
      <c r="KVC66" s="762">
        <f t="shared" ref="KVC66" si="12191">KVC60*$C$65*0</f>
        <v>0</v>
      </c>
      <c r="KVE66" s="762">
        <f t="shared" ref="KVE66" si="12192">KVE60*$C$65*0</f>
        <v>0</v>
      </c>
      <c r="KVG66" s="762">
        <f t="shared" ref="KVG66" si="12193">KVG60*$C$65*0</f>
        <v>0</v>
      </c>
      <c r="KVI66" s="762">
        <f t="shared" ref="KVI66" si="12194">KVI60*$C$65*0</f>
        <v>0</v>
      </c>
      <c r="KVK66" s="762">
        <f t="shared" ref="KVK66" si="12195">KVK60*$C$65*0</f>
        <v>0</v>
      </c>
      <c r="KVM66" s="762">
        <f t="shared" ref="KVM66" si="12196">KVM60*$C$65*0</f>
        <v>0</v>
      </c>
      <c r="KVO66" s="762">
        <f t="shared" ref="KVO66" si="12197">KVO60*$C$65*0</f>
        <v>0</v>
      </c>
      <c r="KVQ66" s="762">
        <f t="shared" ref="KVQ66" si="12198">KVQ60*$C$65*0</f>
        <v>0</v>
      </c>
      <c r="KVS66" s="762">
        <f t="shared" ref="KVS66" si="12199">KVS60*$C$65*0</f>
        <v>0</v>
      </c>
      <c r="KVU66" s="762">
        <f t="shared" ref="KVU66" si="12200">KVU60*$C$65*0</f>
        <v>0</v>
      </c>
      <c r="KVW66" s="762">
        <f t="shared" ref="KVW66" si="12201">KVW60*$C$65*0</f>
        <v>0</v>
      </c>
      <c r="KVY66" s="762">
        <f t="shared" ref="KVY66" si="12202">KVY60*$C$65*0</f>
        <v>0</v>
      </c>
      <c r="KWA66" s="762">
        <f t="shared" ref="KWA66" si="12203">KWA60*$C$65*0</f>
        <v>0</v>
      </c>
      <c r="KWC66" s="762">
        <f t="shared" ref="KWC66" si="12204">KWC60*$C$65*0</f>
        <v>0</v>
      </c>
      <c r="KWE66" s="762">
        <f t="shared" ref="KWE66" si="12205">KWE60*$C$65*0</f>
        <v>0</v>
      </c>
      <c r="KWG66" s="762">
        <f t="shared" ref="KWG66" si="12206">KWG60*$C$65*0</f>
        <v>0</v>
      </c>
      <c r="KWI66" s="762">
        <f t="shared" ref="KWI66" si="12207">KWI60*$C$65*0</f>
        <v>0</v>
      </c>
      <c r="KWK66" s="762">
        <f t="shared" ref="KWK66" si="12208">KWK60*$C$65*0</f>
        <v>0</v>
      </c>
      <c r="KWM66" s="762">
        <f t="shared" ref="KWM66" si="12209">KWM60*$C$65*0</f>
        <v>0</v>
      </c>
      <c r="KWO66" s="762">
        <f t="shared" ref="KWO66" si="12210">KWO60*$C$65*0</f>
        <v>0</v>
      </c>
      <c r="KWQ66" s="762">
        <f t="shared" ref="KWQ66" si="12211">KWQ60*$C$65*0</f>
        <v>0</v>
      </c>
      <c r="KWS66" s="762">
        <f t="shared" ref="KWS66" si="12212">KWS60*$C$65*0</f>
        <v>0</v>
      </c>
      <c r="KWU66" s="762">
        <f t="shared" ref="KWU66" si="12213">KWU60*$C$65*0</f>
        <v>0</v>
      </c>
      <c r="KWW66" s="762">
        <f t="shared" ref="KWW66" si="12214">KWW60*$C$65*0</f>
        <v>0</v>
      </c>
      <c r="KWY66" s="762">
        <f t="shared" ref="KWY66" si="12215">KWY60*$C$65*0</f>
        <v>0</v>
      </c>
      <c r="KXA66" s="762">
        <f t="shared" ref="KXA66" si="12216">KXA60*$C$65*0</f>
        <v>0</v>
      </c>
      <c r="KXC66" s="762">
        <f t="shared" ref="KXC66" si="12217">KXC60*$C$65*0</f>
        <v>0</v>
      </c>
      <c r="KXE66" s="762">
        <f t="shared" ref="KXE66" si="12218">KXE60*$C$65*0</f>
        <v>0</v>
      </c>
      <c r="KXG66" s="762">
        <f t="shared" ref="KXG66" si="12219">KXG60*$C$65*0</f>
        <v>0</v>
      </c>
      <c r="KXI66" s="762">
        <f t="shared" ref="KXI66" si="12220">KXI60*$C$65*0</f>
        <v>0</v>
      </c>
      <c r="KXK66" s="762">
        <f t="shared" ref="KXK66" si="12221">KXK60*$C$65*0</f>
        <v>0</v>
      </c>
      <c r="KXM66" s="762">
        <f t="shared" ref="KXM66" si="12222">KXM60*$C$65*0</f>
        <v>0</v>
      </c>
      <c r="KXO66" s="762">
        <f t="shared" ref="KXO66" si="12223">KXO60*$C$65*0</f>
        <v>0</v>
      </c>
      <c r="KXQ66" s="762">
        <f t="shared" ref="KXQ66" si="12224">KXQ60*$C$65*0</f>
        <v>0</v>
      </c>
      <c r="KXS66" s="762">
        <f t="shared" ref="KXS66" si="12225">KXS60*$C$65*0</f>
        <v>0</v>
      </c>
      <c r="KXU66" s="762">
        <f t="shared" ref="KXU66" si="12226">KXU60*$C$65*0</f>
        <v>0</v>
      </c>
      <c r="KXW66" s="762">
        <f t="shared" ref="KXW66" si="12227">KXW60*$C$65*0</f>
        <v>0</v>
      </c>
      <c r="KXY66" s="762">
        <f t="shared" ref="KXY66" si="12228">KXY60*$C$65*0</f>
        <v>0</v>
      </c>
      <c r="KYA66" s="762">
        <f t="shared" ref="KYA66" si="12229">KYA60*$C$65*0</f>
        <v>0</v>
      </c>
      <c r="KYC66" s="762">
        <f t="shared" ref="KYC66" si="12230">KYC60*$C$65*0</f>
        <v>0</v>
      </c>
      <c r="KYE66" s="762">
        <f t="shared" ref="KYE66" si="12231">KYE60*$C$65*0</f>
        <v>0</v>
      </c>
      <c r="KYG66" s="762">
        <f t="shared" ref="KYG66" si="12232">KYG60*$C$65*0</f>
        <v>0</v>
      </c>
      <c r="KYI66" s="762">
        <f t="shared" ref="KYI66" si="12233">KYI60*$C$65*0</f>
        <v>0</v>
      </c>
      <c r="KYK66" s="762">
        <f t="shared" ref="KYK66" si="12234">KYK60*$C$65*0</f>
        <v>0</v>
      </c>
      <c r="KYM66" s="762">
        <f t="shared" ref="KYM66" si="12235">KYM60*$C$65*0</f>
        <v>0</v>
      </c>
      <c r="KYO66" s="762">
        <f t="shared" ref="KYO66" si="12236">KYO60*$C$65*0</f>
        <v>0</v>
      </c>
      <c r="KYQ66" s="762">
        <f t="shared" ref="KYQ66" si="12237">KYQ60*$C$65*0</f>
        <v>0</v>
      </c>
      <c r="KYS66" s="762">
        <f t="shared" ref="KYS66" si="12238">KYS60*$C$65*0</f>
        <v>0</v>
      </c>
      <c r="KYU66" s="762">
        <f t="shared" ref="KYU66" si="12239">KYU60*$C$65*0</f>
        <v>0</v>
      </c>
      <c r="KYW66" s="762">
        <f t="shared" ref="KYW66" si="12240">KYW60*$C$65*0</f>
        <v>0</v>
      </c>
      <c r="KYY66" s="762">
        <f t="shared" ref="KYY66" si="12241">KYY60*$C$65*0</f>
        <v>0</v>
      </c>
      <c r="KZA66" s="762">
        <f t="shared" ref="KZA66" si="12242">KZA60*$C$65*0</f>
        <v>0</v>
      </c>
      <c r="KZC66" s="762">
        <f t="shared" ref="KZC66" si="12243">KZC60*$C$65*0</f>
        <v>0</v>
      </c>
      <c r="KZE66" s="762">
        <f t="shared" ref="KZE66" si="12244">KZE60*$C$65*0</f>
        <v>0</v>
      </c>
      <c r="KZG66" s="762">
        <f t="shared" ref="KZG66" si="12245">KZG60*$C$65*0</f>
        <v>0</v>
      </c>
      <c r="KZI66" s="762">
        <f t="shared" ref="KZI66" si="12246">KZI60*$C$65*0</f>
        <v>0</v>
      </c>
      <c r="KZK66" s="762">
        <f t="shared" ref="KZK66" si="12247">KZK60*$C$65*0</f>
        <v>0</v>
      </c>
      <c r="KZM66" s="762">
        <f t="shared" ref="KZM66" si="12248">KZM60*$C$65*0</f>
        <v>0</v>
      </c>
      <c r="KZO66" s="762">
        <f t="shared" ref="KZO66" si="12249">KZO60*$C$65*0</f>
        <v>0</v>
      </c>
      <c r="KZQ66" s="762">
        <f t="shared" ref="KZQ66" si="12250">KZQ60*$C$65*0</f>
        <v>0</v>
      </c>
      <c r="KZS66" s="762">
        <f t="shared" ref="KZS66" si="12251">KZS60*$C$65*0</f>
        <v>0</v>
      </c>
      <c r="KZU66" s="762">
        <f t="shared" ref="KZU66" si="12252">KZU60*$C$65*0</f>
        <v>0</v>
      </c>
      <c r="KZW66" s="762">
        <f t="shared" ref="KZW66" si="12253">KZW60*$C$65*0</f>
        <v>0</v>
      </c>
      <c r="KZY66" s="762">
        <f t="shared" ref="KZY66" si="12254">KZY60*$C$65*0</f>
        <v>0</v>
      </c>
      <c r="LAA66" s="762">
        <f t="shared" ref="LAA66" si="12255">LAA60*$C$65*0</f>
        <v>0</v>
      </c>
      <c r="LAC66" s="762">
        <f t="shared" ref="LAC66" si="12256">LAC60*$C$65*0</f>
        <v>0</v>
      </c>
      <c r="LAE66" s="762">
        <f t="shared" ref="LAE66" si="12257">LAE60*$C$65*0</f>
        <v>0</v>
      </c>
      <c r="LAG66" s="762">
        <f t="shared" ref="LAG66" si="12258">LAG60*$C$65*0</f>
        <v>0</v>
      </c>
      <c r="LAI66" s="762">
        <f t="shared" ref="LAI66" si="12259">LAI60*$C$65*0</f>
        <v>0</v>
      </c>
      <c r="LAK66" s="762">
        <f t="shared" ref="LAK66" si="12260">LAK60*$C$65*0</f>
        <v>0</v>
      </c>
      <c r="LAM66" s="762">
        <f t="shared" ref="LAM66" si="12261">LAM60*$C$65*0</f>
        <v>0</v>
      </c>
      <c r="LAO66" s="762">
        <f t="shared" ref="LAO66" si="12262">LAO60*$C$65*0</f>
        <v>0</v>
      </c>
      <c r="LAQ66" s="762">
        <f t="shared" ref="LAQ66" si="12263">LAQ60*$C$65*0</f>
        <v>0</v>
      </c>
      <c r="LAS66" s="762">
        <f t="shared" ref="LAS66" si="12264">LAS60*$C$65*0</f>
        <v>0</v>
      </c>
      <c r="LAU66" s="762">
        <f t="shared" ref="LAU66" si="12265">LAU60*$C$65*0</f>
        <v>0</v>
      </c>
      <c r="LAW66" s="762">
        <f t="shared" ref="LAW66" si="12266">LAW60*$C$65*0</f>
        <v>0</v>
      </c>
      <c r="LAY66" s="762">
        <f t="shared" ref="LAY66" si="12267">LAY60*$C$65*0</f>
        <v>0</v>
      </c>
      <c r="LBA66" s="762">
        <f t="shared" ref="LBA66" si="12268">LBA60*$C$65*0</f>
        <v>0</v>
      </c>
      <c r="LBC66" s="762">
        <f t="shared" ref="LBC66" si="12269">LBC60*$C$65*0</f>
        <v>0</v>
      </c>
      <c r="LBE66" s="762">
        <f t="shared" ref="LBE66" si="12270">LBE60*$C$65*0</f>
        <v>0</v>
      </c>
      <c r="LBG66" s="762">
        <f t="shared" ref="LBG66" si="12271">LBG60*$C$65*0</f>
        <v>0</v>
      </c>
      <c r="LBI66" s="762">
        <f t="shared" ref="LBI66" si="12272">LBI60*$C$65*0</f>
        <v>0</v>
      </c>
      <c r="LBK66" s="762">
        <f t="shared" ref="LBK66" si="12273">LBK60*$C$65*0</f>
        <v>0</v>
      </c>
      <c r="LBM66" s="762">
        <f t="shared" ref="LBM66" si="12274">LBM60*$C$65*0</f>
        <v>0</v>
      </c>
      <c r="LBO66" s="762">
        <f t="shared" ref="LBO66" si="12275">LBO60*$C$65*0</f>
        <v>0</v>
      </c>
      <c r="LBQ66" s="762">
        <f t="shared" ref="LBQ66" si="12276">LBQ60*$C$65*0</f>
        <v>0</v>
      </c>
      <c r="LBS66" s="762">
        <f t="shared" ref="LBS66" si="12277">LBS60*$C$65*0</f>
        <v>0</v>
      </c>
      <c r="LBU66" s="762">
        <f t="shared" ref="LBU66" si="12278">LBU60*$C$65*0</f>
        <v>0</v>
      </c>
      <c r="LBW66" s="762">
        <f t="shared" ref="LBW66" si="12279">LBW60*$C$65*0</f>
        <v>0</v>
      </c>
      <c r="LBY66" s="762">
        <f t="shared" ref="LBY66" si="12280">LBY60*$C$65*0</f>
        <v>0</v>
      </c>
      <c r="LCA66" s="762">
        <f t="shared" ref="LCA66" si="12281">LCA60*$C$65*0</f>
        <v>0</v>
      </c>
      <c r="LCC66" s="762">
        <f t="shared" ref="LCC66" si="12282">LCC60*$C$65*0</f>
        <v>0</v>
      </c>
      <c r="LCE66" s="762">
        <f t="shared" ref="LCE66" si="12283">LCE60*$C$65*0</f>
        <v>0</v>
      </c>
      <c r="LCG66" s="762">
        <f t="shared" ref="LCG66" si="12284">LCG60*$C$65*0</f>
        <v>0</v>
      </c>
      <c r="LCI66" s="762">
        <f t="shared" ref="LCI66" si="12285">LCI60*$C$65*0</f>
        <v>0</v>
      </c>
      <c r="LCK66" s="762">
        <f t="shared" ref="LCK66" si="12286">LCK60*$C$65*0</f>
        <v>0</v>
      </c>
      <c r="LCM66" s="762">
        <f t="shared" ref="LCM66" si="12287">LCM60*$C$65*0</f>
        <v>0</v>
      </c>
      <c r="LCO66" s="762">
        <f t="shared" ref="LCO66" si="12288">LCO60*$C$65*0</f>
        <v>0</v>
      </c>
      <c r="LCQ66" s="762">
        <f t="shared" ref="LCQ66" si="12289">LCQ60*$C$65*0</f>
        <v>0</v>
      </c>
      <c r="LCS66" s="762">
        <f t="shared" ref="LCS66" si="12290">LCS60*$C$65*0</f>
        <v>0</v>
      </c>
      <c r="LCU66" s="762">
        <f t="shared" ref="LCU66" si="12291">LCU60*$C$65*0</f>
        <v>0</v>
      </c>
      <c r="LCW66" s="762">
        <f t="shared" ref="LCW66" si="12292">LCW60*$C$65*0</f>
        <v>0</v>
      </c>
      <c r="LCY66" s="762">
        <f t="shared" ref="LCY66" si="12293">LCY60*$C$65*0</f>
        <v>0</v>
      </c>
      <c r="LDA66" s="762">
        <f t="shared" ref="LDA66" si="12294">LDA60*$C$65*0</f>
        <v>0</v>
      </c>
      <c r="LDC66" s="762">
        <f t="shared" ref="LDC66" si="12295">LDC60*$C$65*0</f>
        <v>0</v>
      </c>
      <c r="LDE66" s="762">
        <f t="shared" ref="LDE66" si="12296">LDE60*$C$65*0</f>
        <v>0</v>
      </c>
      <c r="LDG66" s="762">
        <f t="shared" ref="LDG66" si="12297">LDG60*$C$65*0</f>
        <v>0</v>
      </c>
      <c r="LDI66" s="762">
        <f t="shared" ref="LDI66" si="12298">LDI60*$C$65*0</f>
        <v>0</v>
      </c>
      <c r="LDK66" s="762">
        <f t="shared" ref="LDK66" si="12299">LDK60*$C$65*0</f>
        <v>0</v>
      </c>
      <c r="LDM66" s="762">
        <f t="shared" ref="LDM66" si="12300">LDM60*$C$65*0</f>
        <v>0</v>
      </c>
      <c r="LDO66" s="762">
        <f t="shared" ref="LDO66" si="12301">LDO60*$C$65*0</f>
        <v>0</v>
      </c>
      <c r="LDQ66" s="762">
        <f t="shared" ref="LDQ66" si="12302">LDQ60*$C$65*0</f>
        <v>0</v>
      </c>
      <c r="LDS66" s="762">
        <f t="shared" ref="LDS66" si="12303">LDS60*$C$65*0</f>
        <v>0</v>
      </c>
      <c r="LDU66" s="762">
        <f t="shared" ref="LDU66" si="12304">LDU60*$C$65*0</f>
        <v>0</v>
      </c>
      <c r="LDW66" s="762">
        <f t="shared" ref="LDW66" si="12305">LDW60*$C$65*0</f>
        <v>0</v>
      </c>
      <c r="LDY66" s="762">
        <f t="shared" ref="LDY66" si="12306">LDY60*$C$65*0</f>
        <v>0</v>
      </c>
      <c r="LEA66" s="762">
        <f t="shared" ref="LEA66" si="12307">LEA60*$C$65*0</f>
        <v>0</v>
      </c>
      <c r="LEC66" s="762">
        <f t="shared" ref="LEC66" si="12308">LEC60*$C$65*0</f>
        <v>0</v>
      </c>
      <c r="LEE66" s="762">
        <f t="shared" ref="LEE66" si="12309">LEE60*$C$65*0</f>
        <v>0</v>
      </c>
      <c r="LEG66" s="762">
        <f t="shared" ref="LEG66" si="12310">LEG60*$C$65*0</f>
        <v>0</v>
      </c>
      <c r="LEI66" s="762">
        <f t="shared" ref="LEI66" si="12311">LEI60*$C$65*0</f>
        <v>0</v>
      </c>
      <c r="LEK66" s="762">
        <f t="shared" ref="LEK66" si="12312">LEK60*$C$65*0</f>
        <v>0</v>
      </c>
      <c r="LEM66" s="762">
        <f t="shared" ref="LEM66" si="12313">LEM60*$C$65*0</f>
        <v>0</v>
      </c>
      <c r="LEO66" s="762">
        <f t="shared" ref="LEO66" si="12314">LEO60*$C$65*0</f>
        <v>0</v>
      </c>
      <c r="LEQ66" s="762">
        <f t="shared" ref="LEQ66" si="12315">LEQ60*$C$65*0</f>
        <v>0</v>
      </c>
      <c r="LES66" s="762">
        <f t="shared" ref="LES66" si="12316">LES60*$C$65*0</f>
        <v>0</v>
      </c>
      <c r="LEU66" s="762">
        <f t="shared" ref="LEU66" si="12317">LEU60*$C$65*0</f>
        <v>0</v>
      </c>
      <c r="LEW66" s="762">
        <f t="shared" ref="LEW66" si="12318">LEW60*$C$65*0</f>
        <v>0</v>
      </c>
      <c r="LEY66" s="762">
        <f t="shared" ref="LEY66" si="12319">LEY60*$C$65*0</f>
        <v>0</v>
      </c>
      <c r="LFA66" s="762">
        <f t="shared" ref="LFA66" si="12320">LFA60*$C$65*0</f>
        <v>0</v>
      </c>
      <c r="LFC66" s="762">
        <f t="shared" ref="LFC66" si="12321">LFC60*$C$65*0</f>
        <v>0</v>
      </c>
      <c r="LFE66" s="762">
        <f t="shared" ref="LFE66" si="12322">LFE60*$C$65*0</f>
        <v>0</v>
      </c>
      <c r="LFG66" s="762">
        <f t="shared" ref="LFG66" si="12323">LFG60*$C$65*0</f>
        <v>0</v>
      </c>
      <c r="LFI66" s="762">
        <f t="shared" ref="LFI66" si="12324">LFI60*$C$65*0</f>
        <v>0</v>
      </c>
      <c r="LFK66" s="762">
        <f t="shared" ref="LFK66" si="12325">LFK60*$C$65*0</f>
        <v>0</v>
      </c>
      <c r="LFM66" s="762">
        <f t="shared" ref="LFM66" si="12326">LFM60*$C$65*0</f>
        <v>0</v>
      </c>
      <c r="LFO66" s="762">
        <f t="shared" ref="LFO66" si="12327">LFO60*$C$65*0</f>
        <v>0</v>
      </c>
      <c r="LFQ66" s="762">
        <f t="shared" ref="LFQ66" si="12328">LFQ60*$C$65*0</f>
        <v>0</v>
      </c>
      <c r="LFS66" s="762">
        <f t="shared" ref="LFS66" si="12329">LFS60*$C$65*0</f>
        <v>0</v>
      </c>
      <c r="LFU66" s="762">
        <f t="shared" ref="LFU66" si="12330">LFU60*$C$65*0</f>
        <v>0</v>
      </c>
      <c r="LFW66" s="762">
        <f t="shared" ref="LFW66" si="12331">LFW60*$C$65*0</f>
        <v>0</v>
      </c>
      <c r="LFY66" s="762">
        <f t="shared" ref="LFY66" si="12332">LFY60*$C$65*0</f>
        <v>0</v>
      </c>
      <c r="LGA66" s="762">
        <f t="shared" ref="LGA66" si="12333">LGA60*$C$65*0</f>
        <v>0</v>
      </c>
      <c r="LGC66" s="762">
        <f t="shared" ref="LGC66" si="12334">LGC60*$C$65*0</f>
        <v>0</v>
      </c>
      <c r="LGE66" s="762">
        <f t="shared" ref="LGE66" si="12335">LGE60*$C$65*0</f>
        <v>0</v>
      </c>
      <c r="LGG66" s="762">
        <f t="shared" ref="LGG66" si="12336">LGG60*$C$65*0</f>
        <v>0</v>
      </c>
      <c r="LGI66" s="762">
        <f t="shared" ref="LGI66" si="12337">LGI60*$C$65*0</f>
        <v>0</v>
      </c>
      <c r="LGK66" s="762">
        <f t="shared" ref="LGK66" si="12338">LGK60*$C$65*0</f>
        <v>0</v>
      </c>
      <c r="LGM66" s="762">
        <f t="shared" ref="LGM66" si="12339">LGM60*$C$65*0</f>
        <v>0</v>
      </c>
      <c r="LGO66" s="762">
        <f t="shared" ref="LGO66" si="12340">LGO60*$C$65*0</f>
        <v>0</v>
      </c>
      <c r="LGQ66" s="762">
        <f t="shared" ref="LGQ66" si="12341">LGQ60*$C$65*0</f>
        <v>0</v>
      </c>
      <c r="LGS66" s="762">
        <f t="shared" ref="LGS66" si="12342">LGS60*$C$65*0</f>
        <v>0</v>
      </c>
      <c r="LGU66" s="762">
        <f t="shared" ref="LGU66" si="12343">LGU60*$C$65*0</f>
        <v>0</v>
      </c>
      <c r="LGW66" s="762">
        <f t="shared" ref="LGW66" si="12344">LGW60*$C$65*0</f>
        <v>0</v>
      </c>
      <c r="LGY66" s="762">
        <f t="shared" ref="LGY66" si="12345">LGY60*$C$65*0</f>
        <v>0</v>
      </c>
      <c r="LHA66" s="762">
        <f t="shared" ref="LHA66" si="12346">LHA60*$C$65*0</f>
        <v>0</v>
      </c>
      <c r="LHC66" s="762">
        <f t="shared" ref="LHC66" si="12347">LHC60*$C$65*0</f>
        <v>0</v>
      </c>
      <c r="LHE66" s="762">
        <f t="shared" ref="LHE66" si="12348">LHE60*$C$65*0</f>
        <v>0</v>
      </c>
      <c r="LHG66" s="762">
        <f t="shared" ref="LHG66" si="12349">LHG60*$C$65*0</f>
        <v>0</v>
      </c>
      <c r="LHI66" s="762">
        <f t="shared" ref="LHI66" si="12350">LHI60*$C$65*0</f>
        <v>0</v>
      </c>
      <c r="LHK66" s="762">
        <f t="shared" ref="LHK66" si="12351">LHK60*$C$65*0</f>
        <v>0</v>
      </c>
      <c r="LHM66" s="762">
        <f t="shared" ref="LHM66" si="12352">LHM60*$C$65*0</f>
        <v>0</v>
      </c>
      <c r="LHO66" s="762">
        <f t="shared" ref="LHO66" si="12353">LHO60*$C$65*0</f>
        <v>0</v>
      </c>
      <c r="LHQ66" s="762">
        <f t="shared" ref="LHQ66" si="12354">LHQ60*$C$65*0</f>
        <v>0</v>
      </c>
      <c r="LHS66" s="762">
        <f t="shared" ref="LHS66" si="12355">LHS60*$C$65*0</f>
        <v>0</v>
      </c>
      <c r="LHU66" s="762">
        <f t="shared" ref="LHU66" si="12356">LHU60*$C$65*0</f>
        <v>0</v>
      </c>
      <c r="LHW66" s="762">
        <f t="shared" ref="LHW66" si="12357">LHW60*$C$65*0</f>
        <v>0</v>
      </c>
      <c r="LHY66" s="762">
        <f t="shared" ref="LHY66" si="12358">LHY60*$C$65*0</f>
        <v>0</v>
      </c>
      <c r="LIA66" s="762">
        <f t="shared" ref="LIA66" si="12359">LIA60*$C$65*0</f>
        <v>0</v>
      </c>
      <c r="LIC66" s="762">
        <f t="shared" ref="LIC66" si="12360">LIC60*$C$65*0</f>
        <v>0</v>
      </c>
      <c r="LIE66" s="762">
        <f t="shared" ref="LIE66" si="12361">LIE60*$C$65*0</f>
        <v>0</v>
      </c>
      <c r="LIG66" s="762">
        <f t="shared" ref="LIG66" si="12362">LIG60*$C$65*0</f>
        <v>0</v>
      </c>
      <c r="LII66" s="762">
        <f t="shared" ref="LII66" si="12363">LII60*$C$65*0</f>
        <v>0</v>
      </c>
      <c r="LIK66" s="762">
        <f t="shared" ref="LIK66" si="12364">LIK60*$C$65*0</f>
        <v>0</v>
      </c>
      <c r="LIM66" s="762">
        <f t="shared" ref="LIM66" si="12365">LIM60*$C$65*0</f>
        <v>0</v>
      </c>
      <c r="LIO66" s="762">
        <f t="shared" ref="LIO66" si="12366">LIO60*$C$65*0</f>
        <v>0</v>
      </c>
      <c r="LIQ66" s="762">
        <f t="shared" ref="LIQ66" si="12367">LIQ60*$C$65*0</f>
        <v>0</v>
      </c>
      <c r="LIS66" s="762">
        <f t="shared" ref="LIS66" si="12368">LIS60*$C$65*0</f>
        <v>0</v>
      </c>
      <c r="LIU66" s="762">
        <f t="shared" ref="LIU66" si="12369">LIU60*$C$65*0</f>
        <v>0</v>
      </c>
      <c r="LIW66" s="762">
        <f t="shared" ref="LIW66" si="12370">LIW60*$C$65*0</f>
        <v>0</v>
      </c>
      <c r="LIY66" s="762">
        <f t="shared" ref="LIY66" si="12371">LIY60*$C$65*0</f>
        <v>0</v>
      </c>
      <c r="LJA66" s="762">
        <f t="shared" ref="LJA66" si="12372">LJA60*$C$65*0</f>
        <v>0</v>
      </c>
      <c r="LJC66" s="762">
        <f t="shared" ref="LJC66" si="12373">LJC60*$C$65*0</f>
        <v>0</v>
      </c>
      <c r="LJE66" s="762">
        <f t="shared" ref="LJE66" si="12374">LJE60*$C$65*0</f>
        <v>0</v>
      </c>
      <c r="LJG66" s="762">
        <f t="shared" ref="LJG66" si="12375">LJG60*$C$65*0</f>
        <v>0</v>
      </c>
      <c r="LJI66" s="762">
        <f t="shared" ref="LJI66" si="12376">LJI60*$C$65*0</f>
        <v>0</v>
      </c>
      <c r="LJK66" s="762">
        <f t="shared" ref="LJK66" si="12377">LJK60*$C$65*0</f>
        <v>0</v>
      </c>
      <c r="LJM66" s="762">
        <f t="shared" ref="LJM66" si="12378">LJM60*$C$65*0</f>
        <v>0</v>
      </c>
      <c r="LJO66" s="762">
        <f t="shared" ref="LJO66" si="12379">LJO60*$C$65*0</f>
        <v>0</v>
      </c>
      <c r="LJQ66" s="762">
        <f t="shared" ref="LJQ66" si="12380">LJQ60*$C$65*0</f>
        <v>0</v>
      </c>
      <c r="LJS66" s="762">
        <f t="shared" ref="LJS66" si="12381">LJS60*$C$65*0</f>
        <v>0</v>
      </c>
      <c r="LJU66" s="762">
        <f t="shared" ref="LJU66" si="12382">LJU60*$C$65*0</f>
        <v>0</v>
      </c>
      <c r="LJW66" s="762">
        <f t="shared" ref="LJW66" si="12383">LJW60*$C$65*0</f>
        <v>0</v>
      </c>
      <c r="LJY66" s="762">
        <f t="shared" ref="LJY66" si="12384">LJY60*$C$65*0</f>
        <v>0</v>
      </c>
      <c r="LKA66" s="762">
        <f t="shared" ref="LKA66" si="12385">LKA60*$C$65*0</f>
        <v>0</v>
      </c>
      <c r="LKC66" s="762">
        <f t="shared" ref="LKC66" si="12386">LKC60*$C$65*0</f>
        <v>0</v>
      </c>
      <c r="LKE66" s="762">
        <f t="shared" ref="LKE66" si="12387">LKE60*$C$65*0</f>
        <v>0</v>
      </c>
      <c r="LKG66" s="762">
        <f t="shared" ref="LKG66" si="12388">LKG60*$C$65*0</f>
        <v>0</v>
      </c>
      <c r="LKI66" s="762">
        <f t="shared" ref="LKI66" si="12389">LKI60*$C$65*0</f>
        <v>0</v>
      </c>
      <c r="LKK66" s="762">
        <f t="shared" ref="LKK66" si="12390">LKK60*$C$65*0</f>
        <v>0</v>
      </c>
      <c r="LKM66" s="762">
        <f t="shared" ref="LKM66" si="12391">LKM60*$C$65*0</f>
        <v>0</v>
      </c>
      <c r="LKO66" s="762">
        <f t="shared" ref="LKO66" si="12392">LKO60*$C$65*0</f>
        <v>0</v>
      </c>
      <c r="LKQ66" s="762">
        <f t="shared" ref="LKQ66" si="12393">LKQ60*$C$65*0</f>
        <v>0</v>
      </c>
      <c r="LKS66" s="762">
        <f t="shared" ref="LKS66" si="12394">LKS60*$C$65*0</f>
        <v>0</v>
      </c>
      <c r="LKU66" s="762">
        <f t="shared" ref="LKU66" si="12395">LKU60*$C$65*0</f>
        <v>0</v>
      </c>
      <c r="LKW66" s="762">
        <f t="shared" ref="LKW66" si="12396">LKW60*$C$65*0</f>
        <v>0</v>
      </c>
      <c r="LKY66" s="762">
        <f t="shared" ref="LKY66" si="12397">LKY60*$C$65*0</f>
        <v>0</v>
      </c>
      <c r="LLA66" s="762">
        <f t="shared" ref="LLA66" si="12398">LLA60*$C$65*0</f>
        <v>0</v>
      </c>
      <c r="LLC66" s="762">
        <f t="shared" ref="LLC66" si="12399">LLC60*$C$65*0</f>
        <v>0</v>
      </c>
      <c r="LLE66" s="762">
        <f t="shared" ref="LLE66" si="12400">LLE60*$C$65*0</f>
        <v>0</v>
      </c>
      <c r="LLG66" s="762">
        <f t="shared" ref="LLG66" si="12401">LLG60*$C$65*0</f>
        <v>0</v>
      </c>
      <c r="LLI66" s="762">
        <f t="shared" ref="LLI66" si="12402">LLI60*$C$65*0</f>
        <v>0</v>
      </c>
      <c r="LLK66" s="762">
        <f t="shared" ref="LLK66" si="12403">LLK60*$C$65*0</f>
        <v>0</v>
      </c>
      <c r="LLM66" s="762">
        <f t="shared" ref="LLM66" si="12404">LLM60*$C$65*0</f>
        <v>0</v>
      </c>
      <c r="LLO66" s="762">
        <f t="shared" ref="LLO66" si="12405">LLO60*$C$65*0</f>
        <v>0</v>
      </c>
      <c r="LLQ66" s="762">
        <f t="shared" ref="LLQ66" si="12406">LLQ60*$C$65*0</f>
        <v>0</v>
      </c>
      <c r="LLS66" s="762">
        <f t="shared" ref="LLS66" si="12407">LLS60*$C$65*0</f>
        <v>0</v>
      </c>
      <c r="LLU66" s="762">
        <f t="shared" ref="LLU66" si="12408">LLU60*$C$65*0</f>
        <v>0</v>
      </c>
      <c r="LLW66" s="762">
        <f t="shared" ref="LLW66" si="12409">LLW60*$C$65*0</f>
        <v>0</v>
      </c>
      <c r="LLY66" s="762">
        <f t="shared" ref="LLY66" si="12410">LLY60*$C$65*0</f>
        <v>0</v>
      </c>
      <c r="LMA66" s="762">
        <f t="shared" ref="LMA66" si="12411">LMA60*$C$65*0</f>
        <v>0</v>
      </c>
      <c r="LMC66" s="762">
        <f t="shared" ref="LMC66" si="12412">LMC60*$C$65*0</f>
        <v>0</v>
      </c>
      <c r="LME66" s="762">
        <f t="shared" ref="LME66" si="12413">LME60*$C$65*0</f>
        <v>0</v>
      </c>
      <c r="LMG66" s="762">
        <f t="shared" ref="LMG66" si="12414">LMG60*$C$65*0</f>
        <v>0</v>
      </c>
      <c r="LMI66" s="762">
        <f t="shared" ref="LMI66" si="12415">LMI60*$C$65*0</f>
        <v>0</v>
      </c>
      <c r="LMK66" s="762">
        <f t="shared" ref="LMK66" si="12416">LMK60*$C$65*0</f>
        <v>0</v>
      </c>
      <c r="LMM66" s="762">
        <f t="shared" ref="LMM66" si="12417">LMM60*$C$65*0</f>
        <v>0</v>
      </c>
      <c r="LMO66" s="762">
        <f t="shared" ref="LMO66" si="12418">LMO60*$C$65*0</f>
        <v>0</v>
      </c>
      <c r="LMQ66" s="762">
        <f t="shared" ref="LMQ66" si="12419">LMQ60*$C$65*0</f>
        <v>0</v>
      </c>
      <c r="LMS66" s="762">
        <f t="shared" ref="LMS66" si="12420">LMS60*$C$65*0</f>
        <v>0</v>
      </c>
      <c r="LMU66" s="762">
        <f t="shared" ref="LMU66" si="12421">LMU60*$C$65*0</f>
        <v>0</v>
      </c>
      <c r="LMW66" s="762">
        <f t="shared" ref="LMW66" si="12422">LMW60*$C$65*0</f>
        <v>0</v>
      </c>
      <c r="LMY66" s="762">
        <f t="shared" ref="LMY66" si="12423">LMY60*$C$65*0</f>
        <v>0</v>
      </c>
      <c r="LNA66" s="762">
        <f t="shared" ref="LNA66" si="12424">LNA60*$C$65*0</f>
        <v>0</v>
      </c>
      <c r="LNC66" s="762">
        <f t="shared" ref="LNC66" si="12425">LNC60*$C$65*0</f>
        <v>0</v>
      </c>
      <c r="LNE66" s="762">
        <f t="shared" ref="LNE66" si="12426">LNE60*$C$65*0</f>
        <v>0</v>
      </c>
      <c r="LNG66" s="762">
        <f t="shared" ref="LNG66" si="12427">LNG60*$C$65*0</f>
        <v>0</v>
      </c>
      <c r="LNI66" s="762">
        <f t="shared" ref="LNI66" si="12428">LNI60*$C$65*0</f>
        <v>0</v>
      </c>
      <c r="LNK66" s="762">
        <f t="shared" ref="LNK66" si="12429">LNK60*$C$65*0</f>
        <v>0</v>
      </c>
      <c r="LNM66" s="762">
        <f t="shared" ref="LNM66" si="12430">LNM60*$C$65*0</f>
        <v>0</v>
      </c>
      <c r="LNO66" s="762">
        <f t="shared" ref="LNO66" si="12431">LNO60*$C$65*0</f>
        <v>0</v>
      </c>
      <c r="LNQ66" s="762">
        <f t="shared" ref="LNQ66" si="12432">LNQ60*$C$65*0</f>
        <v>0</v>
      </c>
      <c r="LNS66" s="762">
        <f t="shared" ref="LNS66" si="12433">LNS60*$C$65*0</f>
        <v>0</v>
      </c>
      <c r="LNU66" s="762">
        <f t="shared" ref="LNU66" si="12434">LNU60*$C$65*0</f>
        <v>0</v>
      </c>
      <c r="LNW66" s="762">
        <f t="shared" ref="LNW66" si="12435">LNW60*$C$65*0</f>
        <v>0</v>
      </c>
      <c r="LNY66" s="762">
        <f t="shared" ref="LNY66" si="12436">LNY60*$C$65*0</f>
        <v>0</v>
      </c>
      <c r="LOA66" s="762">
        <f t="shared" ref="LOA66" si="12437">LOA60*$C$65*0</f>
        <v>0</v>
      </c>
      <c r="LOC66" s="762">
        <f t="shared" ref="LOC66" si="12438">LOC60*$C$65*0</f>
        <v>0</v>
      </c>
      <c r="LOE66" s="762">
        <f t="shared" ref="LOE66" si="12439">LOE60*$C$65*0</f>
        <v>0</v>
      </c>
      <c r="LOG66" s="762">
        <f t="shared" ref="LOG66" si="12440">LOG60*$C$65*0</f>
        <v>0</v>
      </c>
      <c r="LOI66" s="762">
        <f t="shared" ref="LOI66" si="12441">LOI60*$C$65*0</f>
        <v>0</v>
      </c>
      <c r="LOK66" s="762">
        <f t="shared" ref="LOK66" si="12442">LOK60*$C$65*0</f>
        <v>0</v>
      </c>
      <c r="LOM66" s="762">
        <f t="shared" ref="LOM66" si="12443">LOM60*$C$65*0</f>
        <v>0</v>
      </c>
      <c r="LOO66" s="762">
        <f t="shared" ref="LOO66" si="12444">LOO60*$C$65*0</f>
        <v>0</v>
      </c>
      <c r="LOQ66" s="762">
        <f t="shared" ref="LOQ66" si="12445">LOQ60*$C$65*0</f>
        <v>0</v>
      </c>
      <c r="LOS66" s="762">
        <f t="shared" ref="LOS66" si="12446">LOS60*$C$65*0</f>
        <v>0</v>
      </c>
      <c r="LOU66" s="762">
        <f t="shared" ref="LOU66" si="12447">LOU60*$C$65*0</f>
        <v>0</v>
      </c>
      <c r="LOW66" s="762">
        <f t="shared" ref="LOW66" si="12448">LOW60*$C$65*0</f>
        <v>0</v>
      </c>
      <c r="LOY66" s="762">
        <f t="shared" ref="LOY66" si="12449">LOY60*$C$65*0</f>
        <v>0</v>
      </c>
      <c r="LPA66" s="762">
        <f t="shared" ref="LPA66" si="12450">LPA60*$C$65*0</f>
        <v>0</v>
      </c>
      <c r="LPC66" s="762">
        <f t="shared" ref="LPC66" si="12451">LPC60*$C$65*0</f>
        <v>0</v>
      </c>
      <c r="LPE66" s="762">
        <f t="shared" ref="LPE66" si="12452">LPE60*$C$65*0</f>
        <v>0</v>
      </c>
      <c r="LPG66" s="762">
        <f t="shared" ref="LPG66" si="12453">LPG60*$C$65*0</f>
        <v>0</v>
      </c>
      <c r="LPI66" s="762">
        <f t="shared" ref="LPI66" si="12454">LPI60*$C$65*0</f>
        <v>0</v>
      </c>
      <c r="LPK66" s="762">
        <f t="shared" ref="LPK66" si="12455">LPK60*$C$65*0</f>
        <v>0</v>
      </c>
      <c r="LPM66" s="762">
        <f t="shared" ref="LPM66" si="12456">LPM60*$C$65*0</f>
        <v>0</v>
      </c>
      <c r="LPO66" s="762">
        <f t="shared" ref="LPO66" si="12457">LPO60*$C$65*0</f>
        <v>0</v>
      </c>
      <c r="LPQ66" s="762">
        <f t="shared" ref="LPQ66" si="12458">LPQ60*$C$65*0</f>
        <v>0</v>
      </c>
      <c r="LPS66" s="762">
        <f t="shared" ref="LPS66" si="12459">LPS60*$C$65*0</f>
        <v>0</v>
      </c>
      <c r="LPU66" s="762">
        <f t="shared" ref="LPU66" si="12460">LPU60*$C$65*0</f>
        <v>0</v>
      </c>
      <c r="LPW66" s="762">
        <f t="shared" ref="LPW66" si="12461">LPW60*$C$65*0</f>
        <v>0</v>
      </c>
      <c r="LPY66" s="762">
        <f t="shared" ref="LPY66" si="12462">LPY60*$C$65*0</f>
        <v>0</v>
      </c>
      <c r="LQA66" s="762">
        <f t="shared" ref="LQA66" si="12463">LQA60*$C$65*0</f>
        <v>0</v>
      </c>
      <c r="LQC66" s="762">
        <f t="shared" ref="LQC66" si="12464">LQC60*$C$65*0</f>
        <v>0</v>
      </c>
      <c r="LQE66" s="762">
        <f t="shared" ref="LQE66" si="12465">LQE60*$C$65*0</f>
        <v>0</v>
      </c>
      <c r="LQG66" s="762">
        <f t="shared" ref="LQG66" si="12466">LQG60*$C$65*0</f>
        <v>0</v>
      </c>
      <c r="LQI66" s="762">
        <f t="shared" ref="LQI66" si="12467">LQI60*$C$65*0</f>
        <v>0</v>
      </c>
      <c r="LQK66" s="762">
        <f t="shared" ref="LQK66" si="12468">LQK60*$C$65*0</f>
        <v>0</v>
      </c>
      <c r="LQM66" s="762">
        <f t="shared" ref="LQM66" si="12469">LQM60*$C$65*0</f>
        <v>0</v>
      </c>
      <c r="LQO66" s="762">
        <f t="shared" ref="LQO66" si="12470">LQO60*$C$65*0</f>
        <v>0</v>
      </c>
      <c r="LQQ66" s="762">
        <f t="shared" ref="LQQ66" si="12471">LQQ60*$C$65*0</f>
        <v>0</v>
      </c>
      <c r="LQS66" s="762">
        <f t="shared" ref="LQS66" si="12472">LQS60*$C$65*0</f>
        <v>0</v>
      </c>
      <c r="LQU66" s="762">
        <f t="shared" ref="LQU66" si="12473">LQU60*$C$65*0</f>
        <v>0</v>
      </c>
      <c r="LQW66" s="762">
        <f t="shared" ref="LQW66" si="12474">LQW60*$C$65*0</f>
        <v>0</v>
      </c>
      <c r="LQY66" s="762">
        <f t="shared" ref="LQY66" si="12475">LQY60*$C$65*0</f>
        <v>0</v>
      </c>
      <c r="LRA66" s="762">
        <f t="shared" ref="LRA66" si="12476">LRA60*$C$65*0</f>
        <v>0</v>
      </c>
      <c r="LRC66" s="762">
        <f t="shared" ref="LRC66" si="12477">LRC60*$C$65*0</f>
        <v>0</v>
      </c>
      <c r="LRE66" s="762">
        <f t="shared" ref="LRE66" si="12478">LRE60*$C$65*0</f>
        <v>0</v>
      </c>
      <c r="LRG66" s="762">
        <f t="shared" ref="LRG66" si="12479">LRG60*$C$65*0</f>
        <v>0</v>
      </c>
      <c r="LRI66" s="762">
        <f t="shared" ref="LRI66" si="12480">LRI60*$C$65*0</f>
        <v>0</v>
      </c>
      <c r="LRK66" s="762">
        <f t="shared" ref="LRK66" si="12481">LRK60*$C$65*0</f>
        <v>0</v>
      </c>
      <c r="LRM66" s="762">
        <f t="shared" ref="LRM66" si="12482">LRM60*$C$65*0</f>
        <v>0</v>
      </c>
      <c r="LRO66" s="762">
        <f t="shared" ref="LRO66" si="12483">LRO60*$C$65*0</f>
        <v>0</v>
      </c>
      <c r="LRQ66" s="762">
        <f t="shared" ref="LRQ66" si="12484">LRQ60*$C$65*0</f>
        <v>0</v>
      </c>
      <c r="LRS66" s="762">
        <f t="shared" ref="LRS66" si="12485">LRS60*$C$65*0</f>
        <v>0</v>
      </c>
      <c r="LRU66" s="762">
        <f t="shared" ref="LRU66" si="12486">LRU60*$C$65*0</f>
        <v>0</v>
      </c>
      <c r="LRW66" s="762">
        <f t="shared" ref="LRW66" si="12487">LRW60*$C$65*0</f>
        <v>0</v>
      </c>
      <c r="LRY66" s="762">
        <f t="shared" ref="LRY66" si="12488">LRY60*$C$65*0</f>
        <v>0</v>
      </c>
      <c r="LSA66" s="762">
        <f t="shared" ref="LSA66" si="12489">LSA60*$C$65*0</f>
        <v>0</v>
      </c>
      <c r="LSC66" s="762">
        <f t="shared" ref="LSC66" si="12490">LSC60*$C$65*0</f>
        <v>0</v>
      </c>
      <c r="LSE66" s="762">
        <f t="shared" ref="LSE66" si="12491">LSE60*$C$65*0</f>
        <v>0</v>
      </c>
      <c r="LSG66" s="762">
        <f t="shared" ref="LSG66" si="12492">LSG60*$C$65*0</f>
        <v>0</v>
      </c>
      <c r="LSI66" s="762">
        <f t="shared" ref="LSI66" si="12493">LSI60*$C$65*0</f>
        <v>0</v>
      </c>
      <c r="LSK66" s="762">
        <f t="shared" ref="LSK66" si="12494">LSK60*$C$65*0</f>
        <v>0</v>
      </c>
      <c r="LSM66" s="762">
        <f t="shared" ref="LSM66" si="12495">LSM60*$C$65*0</f>
        <v>0</v>
      </c>
      <c r="LSO66" s="762">
        <f t="shared" ref="LSO66" si="12496">LSO60*$C$65*0</f>
        <v>0</v>
      </c>
      <c r="LSQ66" s="762">
        <f t="shared" ref="LSQ66" si="12497">LSQ60*$C$65*0</f>
        <v>0</v>
      </c>
      <c r="LSS66" s="762">
        <f t="shared" ref="LSS66" si="12498">LSS60*$C$65*0</f>
        <v>0</v>
      </c>
      <c r="LSU66" s="762">
        <f t="shared" ref="LSU66" si="12499">LSU60*$C$65*0</f>
        <v>0</v>
      </c>
      <c r="LSW66" s="762">
        <f t="shared" ref="LSW66" si="12500">LSW60*$C$65*0</f>
        <v>0</v>
      </c>
      <c r="LSY66" s="762">
        <f t="shared" ref="LSY66" si="12501">LSY60*$C$65*0</f>
        <v>0</v>
      </c>
      <c r="LTA66" s="762">
        <f t="shared" ref="LTA66" si="12502">LTA60*$C$65*0</f>
        <v>0</v>
      </c>
      <c r="LTC66" s="762">
        <f t="shared" ref="LTC66" si="12503">LTC60*$C$65*0</f>
        <v>0</v>
      </c>
      <c r="LTE66" s="762">
        <f t="shared" ref="LTE66" si="12504">LTE60*$C$65*0</f>
        <v>0</v>
      </c>
      <c r="LTG66" s="762">
        <f t="shared" ref="LTG66" si="12505">LTG60*$C$65*0</f>
        <v>0</v>
      </c>
      <c r="LTI66" s="762">
        <f t="shared" ref="LTI66" si="12506">LTI60*$C$65*0</f>
        <v>0</v>
      </c>
      <c r="LTK66" s="762">
        <f t="shared" ref="LTK66" si="12507">LTK60*$C$65*0</f>
        <v>0</v>
      </c>
      <c r="LTM66" s="762">
        <f t="shared" ref="LTM66" si="12508">LTM60*$C$65*0</f>
        <v>0</v>
      </c>
      <c r="LTO66" s="762">
        <f t="shared" ref="LTO66" si="12509">LTO60*$C$65*0</f>
        <v>0</v>
      </c>
      <c r="LTQ66" s="762">
        <f t="shared" ref="LTQ66" si="12510">LTQ60*$C$65*0</f>
        <v>0</v>
      </c>
      <c r="LTS66" s="762">
        <f t="shared" ref="LTS66" si="12511">LTS60*$C$65*0</f>
        <v>0</v>
      </c>
      <c r="LTU66" s="762">
        <f t="shared" ref="LTU66" si="12512">LTU60*$C$65*0</f>
        <v>0</v>
      </c>
      <c r="LTW66" s="762">
        <f t="shared" ref="LTW66" si="12513">LTW60*$C$65*0</f>
        <v>0</v>
      </c>
      <c r="LTY66" s="762">
        <f t="shared" ref="LTY66" si="12514">LTY60*$C$65*0</f>
        <v>0</v>
      </c>
      <c r="LUA66" s="762">
        <f t="shared" ref="LUA66" si="12515">LUA60*$C$65*0</f>
        <v>0</v>
      </c>
      <c r="LUC66" s="762">
        <f t="shared" ref="LUC66" si="12516">LUC60*$C$65*0</f>
        <v>0</v>
      </c>
      <c r="LUE66" s="762">
        <f t="shared" ref="LUE66" si="12517">LUE60*$C$65*0</f>
        <v>0</v>
      </c>
      <c r="LUG66" s="762">
        <f t="shared" ref="LUG66" si="12518">LUG60*$C$65*0</f>
        <v>0</v>
      </c>
      <c r="LUI66" s="762">
        <f t="shared" ref="LUI66" si="12519">LUI60*$C$65*0</f>
        <v>0</v>
      </c>
      <c r="LUK66" s="762">
        <f t="shared" ref="LUK66" si="12520">LUK60*$C$65*0</f>
        <v>0</v>
      </c>
      <c r="LUM66" s="762">
        <f t="shared" ref="LUM66" si="12521">LUM60*$C$65*0</f>
        <v>0</v>
      </c>
      <c r="LUO66" s="762">
        <f t="shared" ref="LUO66" si="12522">LUO60*$C$65*0</f>
        <v>0</v>
      </c>
      <c r="LUQ66" s="762">
        <f t="shared" ref="LUQ66" si="12523">LUQ60*$C$65*0</f>
        <v>0</v>
      </c>
      <c r="LUS66" s="762">
        <f t="shared" ref="LUS66" si="12524">LUS60*$C$65*0</f>
        <v>0</v>
      </c>
      <c r="LUU66" s="762">
        <f t="shared" ref="LUU66" si="12525">LUU60*$C$65*0</f>
        <v>0</v>
      </c>
      <c r="LUW66" s="762">
        <f t="shared" ref="LUW66" si="12526">LUW60*$C$65*0</f>
        <v>0</v>
      </c>
      <c r="LUY66" s="762">
        <f t="shared" ref="LUY66" si="12527">LUY60*$C$65*0</f>
        <v>0</v>
      </c>
      <c r="LVA66" s="762">
        <f t="shared" ref="LVA66" si="12528">LVA60*$C$65*0</f>
        <v>0</v>
      </c>
      <c r="LVC66" s="762">
        <f t="shared" ref="LVC66" si="12529">LVC60*$C$65*0</f>
        <v>0</v>
      </c>
      <c r="LVE66" s="762">
        <f t="shared" ref="LVE66" si="12530">LVE60*$C$65*0</f>
        <v>0</v>
      </c>
      <c r="LVG66" s="762">
        <f t="shared" ref="LVG66" si="12531">LVG60*$C$65*0</f>
        <v>0</v>
      </c>
      <c r="LVI66" s="762">
        <f t="shared" ref="LVI66" si="12532">LVI60*$C$65*0</f>
        <v>0</v>
      </c>
      <c r="LVK66" s="762">
        <f t="shared" ref="LVK66" si="12533">LVK60*$C$65*0</f>
        <v>0</v>
      </c>
      <c r="LVM66" s="762">
        <f t="shared" ref="LVM66" si="12534">LVM60*$C$65*0</f>
        <v>0</v>
      </c>
      <c r="LVO66" s="762">
        <f t="shared" ref="LVO66" si="12535">LVO60*$C$65*0</f>
        <v>0</v>
      </c>
      <c r="LVQ66" s="762">
        <f t="shared" ref="LVQ66" si="12536">LVQ60*$C$65*0</f>
        <v>0</v>
      </c>
      <c r="LVS66" s="762">
        <f t="shared" ref="LVS66" si="12537">LVS60*$C$65*0</f>
        <v>0</v>
      </c>
      <c r="LVU66" s="762">
        <f t="shared" ref="LVU66" si="12538">LVU60*$C$65*0</f>
        <v>0</v>
      </c>
      <c r="LVW66" s="762">
        <f t="shared" ref="LVW66" si="12539">LVW60*$C$65*0</f>
        <v>0</v>
      </c>
      <c r="LVY66" s="762">
        <f t="shared" ref="LVY66" si="12540">LVY60*$C$65*0</f>
        <v>0</v>
      </c>
      <c r="LWA66" s="762">
        <f t="shared" ref="LWA66" si="12541">LWA60*$C$65*0</f>
        <v>0</v>
      </c>
      <c r="LWC66" s="762">
        <f t="shared" ref="LWC66" si="12542">LWC60*$C$65*0</f>
        <v>0</v>
      </c>
      <c r="LWE66" s="762">
        <f t="shared" ref="LWE66" si="12543">LWE60*$C$65*0</f>
        <v>0</v>
      </c>
      <c r="LWG66" s="762">
        <f t="shared" ref="LWG66" si="12544">LWG60*$C$65*0</f>
        <v>0</v>
      </c>
      <c r="LWI66" s="762">
        <f t="shared" ref="LWI66" si="12545">LWI60*$C$65*0</f>
        <v>0</v>
      </c>
      <c r="LWK66" s="762">
        <f t="shared" ref="LWK66" si="12546">LWK60*$C$65*0</f>
        <v>0</v>
      </c>
      <c r="LWM66" s="762">
        <f t="shared" ref="LWM66" si="12547">LWM60*$C$65*0</f>
        <v>0</v>
      </c>
      <c r="LWO66" s="762">
        <f t="shared" ref="LWO66" si="12548">LWO60*$C$65*0</f>
        <v>0</v>
      </c>
      <c r="LWQ66" s="762">
        <f t="shared" ref="LWQ66" si="12549">LWQ60*$C$65*0</f>
        <v>0</v>
      </c>
      <c r="LWS66" s="762">
        <f t="shared" ref="LWS66" si="12550">LWS60*$C$65*0</f>
        <v>0</v>
      </c>
      <c r="LWU66" s="762">
        <f t="shared" ref="LWU66" si="12551">LWU60*$C$65*0</f>
        <v>0</v>
      </c>
      <c r="LWW66" s="762">
        <f t="shared" ref="LWW66" si="12552">LWW60*$C$65*0</f>
        <v>0</v>
      </c>
      <c r="LWY66" s="762">
        <f t="shared" ref="LWY66" si="12553">LWY60*$C$65*0</f>
        <v>0</v>
      </c>
      <c r="LXA66" s="762">
        <f t="shared" ref="LXA66" si="12554">LXA60*$C$65*0</f>
        <v>0</v>
      </c>
      <c r="LXC66" s="762">
        <f t="shared" ref="LXC66" si="12555">LXC60*$C$65*0</f>
        <v>0</v>
      </c>
      <c r="LXE66" s="762">
        <f t="shared" ref="LXE66" si="12556">LXE60*$C$65*0</f>
        <v>0</v>
      </c>
      <c r="LXG66" s="762">
        <f t="shared" ref="LXG66" si="12557">LXG60*$C$65*0</f>
        <v>0</v>
      </c>
      <c r="LXI66" s="762">
        <f t="shared" ref="LXI66" si="12558">LXI60*$C$65*0</f>
        <v>0</v>
      </c>
      <c r="LXK66" s="762">
        <f t="shared" ref="LXK66" si="12559">LXK60*$C$65*0</f>
        <v>0</v>
      </c>
      <c r="LXM66" s="762">
        <f t="shared" ref="LXM66" si="12560">LXM60*$C$65*0</f>
        <v>0</v>
      </c>
      <c r="LXO66" s="762">
        <f t="shared" ref="LXO66" si="12561">LXO60*$C$65*0</f>
        <v>0</v>
      </c>
      <c r="LXQ66" s="762">
        <f t="shared" ref="LXQ66" si="12562">LXQ60*$C$65*0</f>
        <v>0</v>
      </c>
      <c r="LXS66" s="762">
        <f t="shared" ref="LXS66" si="12563">LXS60*$C$65*0</f>
        <v>0</v>
      </c>
      <c r="LXU66" s="762">
        <f t="shared" ref="LXU66" si="12564">LXU60*$C$65*0</f>
        <v>0</v>
      </c>
      <c r="LXW66" s="762">
        <f t="shared" ref="LXW66" si="12565">LXW60*$C$65*0</f>
        <v>0</v>
      </c>
      <c r="LXY66" s="762">
        <f t="shared" ref="LXY66" si="12566">LXY60*$C$65*0</f>
        <v>0</v>
      </c>
      <c r="LYA66" s="762">
        <f t="shared" ref="LYA66" si="12567">LYA60*$C$65*0</f>
        <v>0</v>
      </c>
      <c r="LYC66" s="762">
        <f t="shared" ref="LYC66" si="12568">LYC60*$C$65*0</f>
        <v>0</v>
      </c>
      <c r="LYE66" s="762">
        <f t="shared" ref="LYE66" si="12569">LYE60*$C$65*0</f>
        <v>0</v>
      </c>
      <c r="LYG66" s="762">
        <f t="shared" ref="LYG66" si="12570">LYG60*$C$65*0</f>
        <v>0</v>
      </c>
      <c r="LYI66" s="762">
        <f t="shared" ref="LYI66" si="12571">LYI60*$C$65*0</f>
        <v>0</v>
      </c>
      <c r="LYK66" s="762">
        <f t="shared" ref="LYK66" si="12572">LYK60*$C$65*0</f>
        <v>0</v>
      </c>
      <c r="LYM66" s="762">
        <f t="shared" ref="LYM66" si="12573">LYM60*$C$65*0</f>
        <v>0</v>
      </c>
      <c r="LYO66" s="762">
        <f t="shared" ref="LYO66" si="12574">LYO60*$C$65*0</f>
        <v>0</v>
      </c>
      <c r="LYQ66" s="762">
        <f t="shared" ref="LYQ66" si="12575">LYQ60*$C$65*0</f>
        <v>0</v>
      </c>
      <c r="LYS66" s="762">
        <f t="shared" ref="LYS66" si="12576">LYS60*$C$65*0</f>
        <v>0</v>
      </c>
      <c r="LYU66" s="762">
        <f t="shared" ref="LYU66" si="12577">LYU60*$C$65*0</f>
        <v>0</v>
      </c>
      <c r="LYW66" s="762">
        <f t="shared" ref="LYW66" si="12578">LYW60*$C$65*0</f>
        <v>0</v>
      </c>
      <c r="LYY66" s="762">
        <f t="shared" ref="LYY66" si="12579">LYY60*$C$65*0</f>
        <v>0</v>
      </c>
      <c r="LZA66" s="762">
        <f t="shared" ref="LZA66" si="12580">LZA60*$C$65*0</f>
        <v>0</v>
      </c>
      <c r="LZC66" s="762">
        <f t="shared" ref="LZC66" si="12581">LZC60*$C$65*0</f>
        <v>0</v>
      </c>
      <c r="LZE66" s="762">
        <f t="shared" ref="LZE66" si="12582">LZE60*$C$65*0</f>
        <v>0</v>
      </c>
      <c r="LZG66" s="762">
        <f t="shared" ref="LZG66" si="12583">LZG60*$C$65*0</f>
        <v>0</v>
      </c>
      <c r="LZI66" s="762">
        <f t="shared" ref="LZI66" si="12584">LZI60*$C$65*0</f>
        <v>0</v>
      </c>
      <c r="LZK66" s="762">
        <f t="shared" ref="LZK66" si="12585">LZK60*$C$65*0</f>
        <v>0</v>
      </c>
      <c r="LZM66" s="762">
        <f t="shared" ref="LZM66" si="12586">LZM60*$C$65*0</f>
        <v>0</v>
      </c>
      <c r="LZO66" s="762">
        <f t="shared" ref="LZO66" si="12587">LZO60*$C$65*0</f>
        <v>0</v>
      </c>
      <c r="LZQ66" s="762">
        <f t="shared" ref="LZQ66" si="12588">LZQ60*$C$65*0</f>
        <v>0</v>
      </c>
      <c r="LZS66" s="762">
        <f t="shared" ref="LZS66" si="12589">LZS60*$C$65*0</f>
        <v>0</v>
      </c>
      <c r="LZU66" s="762">
        <f t="shared" ref="LZU66" si="12590">LZU60*$C$65*0</f>
        <v>0</v>
      </c>
      <c r="LZW66" s="762">
        <f t="shared" ref="LZW66" si="12591">LZW60*$C$65*0</f>
        <v>0</v>
      </c>
      <c r="LZY66" s="762">
        <f t="shared" ref="LZY66" si="12592">LZY60*$C$65*0</f>
        <v>0</v>
      </c>
      <c r="MAA66" s="762">
        <f t="shared" ref="MAA66" si="12593">MAA60*$C$65*0</f>
        <v>0</v>
      </c>
      <c r="MAC66" s="762">
        <f t="shared" ref="MAC66" si="12594">MAC60*$C$65*0</f>
        <v>0</v>
      </c>
      <c r="MAE66" s="762">
        <f t="shared" ref="MAE66" si="12595">MAE60*$C$65*0</f>
        <v>0</v>
      </c>
      <c r="MAG66" s="762">
        <f t="shared" ref="MAG66" si="12596">MAG60*$C$65*0</f>
        <v>0</v>
      </c>
      <c r="MAI66" s="762">
        <f t="shared" ref="MAI66" si="12597">MAI60*$C$65*0</f>
        <v>0</v>
      </c>
      <c r="MAK66" s="762">
        <f t="shared" ref="MAK66" si="12598">MAK60*$C$65*0</f>
        <v>0</v>
      </c>
      <c r="MAM66" s="762">
        <f t="shared" ref="MAM66" si="12599">MAM60*$C$65*0</f>
        <v>0</v>
      </c>
      <c r="MAO66" s="762">
        <f t="shared" ref="MAO66" si="12600">MAO60*$C$65*0</f>
        <v>0</v>
      </c>
      <c r="MAQ66" s="762">
        <f t="shared" ref="MAQ66" si="12601">MAQ60*$C$65*0</f>
        <v>0</v>
      </c>
      <c r="MAS66" s="762">
        <f t="shared" ref="MAS66" si="12602">MAS60*$C$65*0</f>
        <v>0</v>
      </c>
      <c r="MAU66" s="762">
        <f t="shared" ref="MAU66" si="12603">MAU60*$C$65*0</f>
        <v>0</v>
      </c>
      <c r="MAW66" s="762">
        <f t="shared" ref="MAW66" si="12604">MAW60*$C$65*0</f>
        <v>0</v>
      </c>
      <c r="MAY66" s="762">
        <f t="shared" ref="MAY66" si="12605">MAY60*$C$65*0</f>
        <v>0</v>
      </c>
      <c r="MBA66" s="762">
        <f t="shared" ref="MBA66" si="12606">MBA60*$C$65*0</f>
        <v>0</v>
      </c>
      <c r="MBC66" s="762">
        <f t="shared" ref="MBC66" si="12607">MBC60*$C$65*0</f>
        <v>0</v>
      </c>
      <c r="MBE66" s="762">
        <f t="shared" ref="MBE66" si="12608">MBE60*$C$65*0</f>
        <v>0</v>
      </c>
      <c r="MBG66" s="762">
        <f t="shared" ref="MBG66" si="12609">MBG60*$C$65*0</f>
        <v>0</v>
      </c>
      <c r="MBI66" s="762">
        <f t="shared" ref="MBI66" si="12610">MBI60*$C$65*0</f>
        <v>0</v>
      </c>
      <c r="MBK66" s="762">
        <f t="shared" ref="MBK66" si="12611">MBK60*$C$65*0</f>
        <v>0</v>
      </c>
      <c r="MBM66" s="762">
        <f t="shared" ref="MBM66" si="12612">MBM60*$C$65*0</f>
        <v>0</v>
      </c>
      <c r="MBO66" s="762">
        <f t="shared" ref="MBO66" si="12613">MBO60*$C$65*0</f>
        <v>0</v>
      </c>
      <c r="MBQ66" s="762">
        <f t="shared" ref="MBQ66" si="12614">MBQ60*$C$65*0</f>
        <v>0</v>
      </c>
      <c r="MBS66" s="762">
        <f t="shared" ref="MBS66" si="12615">MBS60*$C$65*0</f>
        <v>0</v>
      </c>
      <c r="MBU66" s="762">
        <f t="shared" ref="MBU66" si="12616">MBU60*$C$65*0</f>
        <v>0</v>
      </c>
      <c r="MBW66" s="762">
        <f t="shared" ref="MBW66" si="12617">MBW60*$C$65*0</f>
        <v>0</v>
      </c>
      <c r="MBY66" s="762">
        <f t="shared" ref="MBY66" si="12618">MBY60*$C$65*0</f>
        <v>0</v>
      </c>
      <c r="MCA66" s="762">
        <f t="shared" ref="MCA66" si="12619">MCA60*$C$65*0</f>
        <v>0</v>
      </c>
      <c r="MCC66" s="762">
        <f t="shared" ref="MCC66" si="12620">MCC60*$C$65*0</f>
        <v>0</v>
      </c>
      <c r="MCE66" s="762">
        <f t="shared" ref="MCE66" si="12621">MCE60*$C$65*0</f>
        <v>0</v>
      </c>
      <c r="MCG66" s="762">
        <f t="shared" ref="MCG66" si="12622">MCG60*$C$65*0</f>
        <v>0</v>
      </c>
      <c r="MCI66" s="762">
        <f t="shared" ref="MCI66" si="12623">MCI60*$C$65*0</f>
        <v>0</v>
      </c>
      <c r="MCK66" s="762">
        <f t="shared" ref="MCK66" si="12624">MCK60*$C$65*0</f>
        <v>0</v>
      </c>
      <c r="MCM66" s="762">
        <f t="shared" ref="MCM66" si="12625">MCM60*$C$65*0</f>
        <v>0</v>
      </c>
      <c r="MCO66" s="762">
        <f t="shared" ref="MCO66" si="12626">MCO60*$C$65*0</f>
        <v>0</v>
      </c>
      <c r="MCQ66" s="762">
        <f t="shared" ref="MCQ66" si="12627">MCQ60*$C$65*0</f>
        <v>0</v>
      </c>
      <c r="MCS66" s="762">
        <f t="shared" ref="MCS66" si="12628">MCS60*$C$65*0</f>
        <v>0</v>
      </c>
      <c r="MCU66" s="762">
        <f t="shared" ref="MCU66" si="12629">MCU60*$C$65*0</f>
        <v>0</v>
      </c>
      <c r="MCW66" s="762">
        <f t="shared" ref="MCW66" si="12630">MCW60*$C$65*0</f>
        <v>0</v>
      </c>
      <c r="MCY66" s="762">
        <f t="shared" ref="MCY66" si="12631">MCY60*$C$65*0</f>
        <v>0</v>
      </c>
      <c r="MDA66" s="762">
        <f t="shared" ref="MDA66" si="12632">MDA60*$C$65*0</f>
        <v>0</v>
      </c>
      <c r="MDC66" s="762">
        <f t="shared" ref="MDC66" si="12633">MDC60*$C$65*0</f>
        <v>0</v>
      </c>
      <c r="MDE66" s="762">
        <f t="shared" ref="MDE66" si="12634">MDE60*$C$65*0</f>
        <v>0</v>
      </c>
      <c r="MDG66" s="762">
        <f t="shared" ref="MDG66" si="12635">MDG60*$C$65*0</f>
        <v>0</v>
      </c>
      <c r="MDI66" s="762">
        <f t="shared" ref="MDI66" si="12636">MDI60*$C$65*0</f>
        <v>0</v>
      </c>
      <c r="MDK66" s="762">
        <f t="shared" ref="MDK66" si="12637">MDK60*$C$65*0</f>
        <v>0</v>
      </c>
      <c r="MDM66" s="762">
        <f t="shared" ref="MDM66" si="12638">MDM60*$C$65*0</f>
        <v>0</v>
      </c>
      <c r="MDO66" s="762">
        <f t="shared" ref="MDO66" si="12639">MDO60*$C$65*0</f>
        <v>0</v>
      </c>
      <c r="MDQ66" s="762">
        <f t="shared" ref="MDQ66" si="12640">MDQ60*$C$65*0</f>
        <v>0</v>
      </c>
      <c r="MDS66" s="762">
        <f t="shared" ref="MDS66" si="12641">MDS60*$C$65*0</f>
        <v>0</v>
      </c>
      <c r="MDU66" s="762">
        <f t="shared" ref="MDU66" si="12642">MDU60*$C$65*0</f>
        <v>0</v>
      </c>
      <c r="MDW66" s="762">
        <f t="shared" ref="MDW66" si="12643">MDW60*$C$65*0</f>
        <v>0</v>
      </c>
      <c r="MDY66" s="762">
        <f t="shared" ref="MDY66" si="12644">MDY60*$C$65*0</f>
        <v>0</v>
      </c>
      <c r="MEA66" s="762">
        <f t="shared" ref="MEA66" si="12645">MEA60*$C$65*0</f>
        <v>0</v>
      </c>
      <c r="MEC66" s="762">
        <f t="shared" ref="MEC66" si="12646">MEC60*$C$65*0</f>
        <v>0</v>
      </c>
      <c r="MEE66" s="762">
        <f t="shared" ref="MEE66" si="12647">MEE60*$C$65*0</f>
        <v>0</v>
      </c>
      <c r="MEG66" s="762">
        <f t="shared" ref="MEG66" si="12648">MEG60*$C$65*0</f>
        <v>0</v>
      </c>
      <c r="MEI66" s="762">
        <f t="shared" ref="MEI66" si="12649">MEI60*$C$65*0</f>
        <v>0</v>
      </c>
      <c r="MEK66" s="762">
        <f t="shared" ref="MEK66" si="12650">MEK60*$C$65*0</f>
        <v>0</v>
      </c>
      <c r="MEM66" s="762">
        <f t="shared" ref="MEM66" si="12651">MEM60*$C$65*0</f>
        <v>0</v>
      </c>
      <c r="MEO66" s="762">
        <f t="shared" ref="MEO66" si="12652">MEO60*$C$65*0</f>
        <v>0</v>
      </c>
      <c r="MEQ66" s="762">
        <f t="shared" ref="MEQ66" si="12653">MEQ60*$C$65*0</f>
        <v>0</v>
      </c>
      <c r="MES66" s="762">
        <f t="shared" ref="MES66" si="12654">MES60*$C$65*0</f>
        <v>0</v>
      </c>
      <c r="MEU66" s="762">
        <f t="shared" ref="MEU66" si="12655">MEU60*$C$65*0</f>
        <v>0</v>
      </c>
      <c r="MEW66" s="762">
        <f t="shared" ref="MEW66" si="12656">MEW60*$C$65*0</f>
        <v>0</v>
      </c>
      <c r="MEY66" s="762">
        <f t="shared" ref="MEY66" si="12657">MEY60*$C$65*0</f>
        <v>0</v>
      </c>
      <c r="MFA66" s="762">
        <f t="shared" ref="MFA66" si="12658">MFA60*$C$65*0</f>
        <v>0</v>
      </c>
      <c r="MFC66" s="762">
        <f t="shared" ref="MFC66" si="12659">MFC60*$C$65*0</f>
        <v>0</v>
      </c>
      <c r="MFE66" s="762">
        <f t="shared" ref="MFE66" si="12660">MFE60*$C$65*0</f>
        <v>0</v>
      </c>
      <c r="MFG66" s="762">
        <f t="shared" ref="MFG66" si="12661">MFG60*$C$65*0</f>
        <v>0</v>
      </c>
      <c r="MFI66" s="762">
        <f t="shared" ref="MFI66" si="12662">MFI60*$C$65*0</f>
        <v>0</v>
      </c>
      <c r="MFK66" s="762">
        <f t="shared" ref="MFK66" si="12663">MFK60*$C$65*0</f>
        <v>0</v>
      </c>
      <c r="MFM66" s="762">
        <f t="shared" ref="MFM66" si="12664">MFM60*$C$65*0</f>
        <v>0</v>
      </c>
      <c r="MFO66" s="762">
        <f t="shared" ref="MFO66" si="12665">MFO60*$C$65*0</f>
        <v>0</v>
      </c>
      <c r="MFQ66" s="762">
        <f t="shared" ref="MFQ66" si="12666">MFQ60*$C$65*0</f>
        <v>0</v>
      </c>
      <c r="MFS66" s="762">
        <f t="shared" ref="MFS66" si="12667">MFS60*$C$65*0</f>
        <v>0</v>
      </c>
      <c r="MFU66" s="762">
        <f t="shared" ref="MFU66" si="12668">MFU60*$C$65*0</f>
        <v>0</v>
      </c>
      <c r="MFW66" s="762">
        <f t="shared" ref="MFW66" si="12669">MFW60*$C$65*0</f>
        <v>0</v>
      </c>
      <c r="MFY66" s="762">
        <f t="shared" ref="MFY66" si="12670">MFY60*$C$65*0</f>
        <v>0</v>
      </c>
      <c r="MGA66" s="762">
        <f t="shared" ref="MGA66" si="12671">MGA60*$C$65*0</f>
        <v>0</v>
      </c>
      <c r="MGC66" s="762">
        <f t="shared" ref="MGC66" si="12672">MGC60*$C$65*0</f>
        <v>0</v>
      </c>
      <c r="MGE66" s="762">
        <f t="shared" ref="MGE66" si="12673">MGE60*$C$65*0</f>
        <v>0</v>
      </c>
      <c r="MGG66" s="762">
        <f t="shared" ref="MGG66" si="12674">MGG60*$C$65*0</f>
        <v>0</v>
      </c>
      <c r="MGI66" s="762">
        <f t="shared" ref="MGI66" si="12675">MGI60*$C$65*0</f>
        <v>0</v>
      </c>
      <c r="MGK66" s="762">
        <f t="shared" ref="MGK66" si="12676">MGK60*$C$65*0</f>
        <v>0</v>
      </c>
      <c r="MGM66" s="762">
        <f t="shared" ref="MGM66" si="12677">MGM60*$C$65*0</f>
        <v>0</v>
      </c>
      <c r="MGO66" s="762">
        <f t="shared" ref="MGO66" si="12678">MGO60*$C$65*0</f>
        <v>0</v>
      </c>
      <c r="MGQ66" s="762">
        <f t="shared" ref="MGQ66" si="12679">MGQ60*$C$65*0</f>
        <v>0</v>
      </c>
      <c r="MGS66" s="762">
        <f t="shared" ref="MGS66" si="12680">MGS60*$C$65*0</f>
        <v>0</v>
      </c>
      <c r="MGU66" s="762">
        <f t="shared" ref="MGU66" si="12681">MGU60*$C$65*0</f>
        <v>0</v>
      </c>
      <c r="MGW66" s="762">
        <f t="shared" ref="MGW66" si="12682">MGW60*$C$65*0</f>
        <v>0</v>
      </c>
      <c r="MGY66" s="762">
        <f t="shared" ref="MGY66" si="12683">MGY60*$C$65*0</f>
        <v>0</v>
      </c>
      <c r="MHA66" s="762">
        <f t="shared" ref="MHA66" si="12684">MHA60*$C$65*0</f>
        <v>0</v>
      </c>
      <c r="MHC66" s="762">
        <f t="shared" ref="MHC66" si="12685">MHC60*$C$65*0</f>
        <v>0</v>
      </c>
      <c r="MHE66" s="762">
        <f t="shared" ref="MHE66" si="12686">MHE60*$C$65*0</f>
        <v>0</v>
      </c>
      <c r="MHG66" s="762">
        <f t="shared" ref="MHG66" si="12687">MHG60*$C$65*0</f>
        <v>0</v>
      </c>
      <c r="MHI66" s="762">
        <f t="shared" ref="MHI66" si="12688">MHI60*$C$65*0</f>
        <v>0</v>
      </c>
      <c r="MHK66" s="762">
        <f t="shared" ref="MHK66" si="12689">MHK60*$C$65*0</f>
        <v>0</v>
      </c>
      <c r="MHM66" s="762">
        <f t="shared" ref="MHM66" si="12690">MHM60*$C$65*0</f>
        <v>0</v>
      </c>
      <c r="MHO66" s="762">
        <f t="shared" ref="MHO66" si="12691">MHO60*$C$65*0</f>
        <v>0</v>
      </c>
      <c r="MHQ66" s="762">
        <f t="shared" ref="MHQ66" si="12692">MHQ60*$C$65*0</f>
        <v>0</v>
      </c>
      <c r="MHS66" s="762">
        <f t="shared" ref="MHS66" si="12693">MHS60*$C$65*0</f>
        <v>0</v>
      </c>
      <c r="MHU66" s="762">
        <f t="shared" ref="MHU66" si="12694">MHU60*$C$65*0</f>
        <v>0</v>
      </c>
      <c r="MHW66" s="762">
        <f t="shared" ref="MHW66" si="12695">MHW60*$C$65*0</f>
        <v>0</v>
      </c>
      <c r="MHY66" s="762">
        <f t="shared" ref="MHY66" si="12696">MHY60*$C$65*0</f>
        <v>0</v>
      </c>
      <c r="MIA66" s="762">
        <f t="shared" ref="MIA66" si="12697">MIA60*$C$65*0</f>
        <v>0</v>
      </c>
      <c r="MIC66" s="762">
        <f t="shared" ref="MIC66" si="12698">MIC60*$C$65*0</f>
        <v>0</v>
      </c>
      <c r="MIE66" s="762">
        <f t="shared" ref="MIE66" si="12699">MIE60*$C$65*0</f>
        <v>0</v>
      </c>
      <c r="MIG66" s="762">
        <f t="shared" ref="MIG66" si="12700">MIG60*$C$65*0</f>
        <v>0</v>
      </c>
      <c r="MII66" s="762">
        <f t="shared" ref="MII66" si="12701">MII60*$C$65*0</f>
        <v>0</v>
      </c>
      <c r="MIK66" s="762">
        <f t="shared" ref="MIK66" si="12702">MIK60*$C$65*0</f>
        <v>0</v>
      </c>
      <c r="MIM66" s="762">
        <f t="shared" ref="MIM66" si="12703">MIM60*$C$65*0</f>
        <v>0</v>
      </c>
      <c r="MIO66" s="762">
        <f t="shared" ref="MIO66" si="12704">MIO60*$C$65*0</f>
        <v>0</v>
      </c>
      <c r="MIQ66" s="762">
        <f t="shared" ref="MIQ66" si="12705">MIQ60*$C$65*0</f>
        <v>0</v>
      </c>
      <c r="MIS66" s="762">
        <f t="shared" ref="MIS66" si="12706">MIS60*$C$65*0</f>
        <v>0</v>
      </c>
      <c r="MIU66" s="762">
        <f t="shared" ref="MIU66" si="12707">MIU60*$C$65*0</f>
        <v>0</v>
      </c>
      <c r="MIW66" s="762">
        <f t="shared" ref="MIW66" si="12708">MIW60*$C$65*0</f>
        <v>0</v>
      </c>
      <c r="MIY66" s="762">
        <f t="shared" ref="MIY66" si="12709">MIY60*$C$65*0</f>
        <v>0</v>
      </c>
      <c r="MJA66" s="762">
        <f t="shared" ref="MJA66" si="12710">MJA60*$C$65*0</f>
        <v>0</v>
      </c>
      <c r="MJC66" s="762">
        <f t="shared" ref="MJC66" si="12711">MJC60*$C$65*0</f>
        <v>0</v>
      </c>
      <c r="MJE66" s="762">
        <f t="shared" ref="MJE66" si="12712">MJE60*$C$65*0</f>
        <v>0</v>
      </c>
      <c r="MJG66" s="762">
        <f t="shared" ref="MJG66" si="12713">MJG60*$C$65*0</f>
        <v>0</v>
      </c>
      <c r="MJI66" s="762">
        <f t="shared" ref="MJI66" si="12714">MJI60*$C$65*0</f>
        <v>0</v>
      </c>
      <c r="MJK66" s="762">
        <f t="shared" ref="MJK66" si="12715">MJK60*$C$65*0</f>
        <v>0</v>
      </c>
      <c r="MJM66" s="762">
        <f t="shared" ref="MJM66" si="12716">MJM60*$C$65*0</f>
        <v>0</v>
      </c>
      <c r="MJO66" s="762">
        <f t="shared" ref="MJO66" si="12717">MJO60*$C$65*0</f>
        <v>0</v>
      </c>
      <c r="MJQ66" s="762">
        <f t="shared" ref="MJQ66" si="12718">MJQ60*$C$65*0</f>
        <v>0</v>
      </c>
      <c r="MJS66" s="762">
        <f t="shared" ref="MJS66" si="12719">MJS60*$C$65*0</f>
        <v>0</v>
      </c>
      <c r="MJU66" s="762">
        <f t="shared" ref="MJU66" si="12720">MJU60*$C$65*0</f>
        <v>0</v>
      </c>
      <c r="MJW66" s="762">
        <f t="shared" ref="MJW66" si="12721">MJW60*$C$65*0</f>
        <v>0</v>
      </c>
      <c r="MJY66" s="762">
        <f t="shared" ref="MJY66" si="12722">MJY60*$C$65*0</f>
        <v>0</v>
      </c>
      <c r="MKA66" s="762">
        <f t="shared" ref="MKA66" si="12723">MKA60*$C$65*0</f>
        <v>0</v>
      </c>
      <c r="MKC66" s="762">
        <f t="shared" ref="MKC66" si="12724">MKC60*$C$65*0</f>
        <v>0</v>
      </c>
      <c r="MKE66" s="762">
        <f t="shared" ref="MKE66" si="12725">MKE60*$C$65*0</f>
        <v>0</v>
      </c>
      <c r="MKG66" s="762">
        <f t="shared" ref="MKG66" si="12726">MKG60*$C$65*0</f>
        <v>0</v>
      </c>
      <c r="MKI66" s="762">
        <f t="shared" ref="MKI66" si="12727">MKI60*$C$65*0</f>
        <v>0</v>
      </c>
      <c r="MKK66" s="762">
        <f t="shared" ref="MKK66" si="12728">MKK60*$C$65*0</f>
        <v>0</v>
      </c>
      <c r="MKM66" s="762">
        <f t="shared" ref="MKM66" si="12729">MKM60*$C$65*0</f>
        <v>0</v>
      </c>
      <c r="MKO66" s="762">
        <f t="shared" ref="MKO66" si="12730">MKO60*$C$65*0</f>
        <v>0</v>
      </c>
      <c r="MKQ66" s="762">
        <f t="shared" ref="MKQ66" si="12731">MKQ60*$C$65*0</f>
        <v>0</v>
      </c>
      <c r="MKS66" s="762">
        <f t="shared" ref="MKS66" si="12732">MKS60*$C$65*0</f>
        <v>0</v>
      </c>
      <c r="MKU66" s="762">
        <f t="shared" ref="MKU66" si="12733">MKU60*$C$65*0</f>
        <v>0</v>
      </c>
      <c r="MKW66" s="762">
        <f t="shared" ref="MKW66" si="12734">MKW60*$C$65*0</f>
        <v>0</v>
      </c>
      <c r="MKY66" s="762">
        <f t="shared" ref="MKY66" si="12735">MKY60*$C$65*0</f>
        <v>0</v>
      </c>
      <c r="MLA66" s="762">
        <f t="shared" ref="MLA66" si="12736">MLA60*$C$65*0</f>
        <v>0</v>
      </c>
      <c r="MLC66" s="762">
        <f t="shared" ref="MLC66" si="12737">MLC60*$C$65*0</f>
        <v>0</v>
      </c>
      <c r="MLE66" s="762">
        <f t="shared" ref="MLE66" si="12738">MLE60*$C$65*0</f>
        <v>0</v>
      </c>
      <c r="MLG66" s="762">
        <f t="shared" ref="MLG66" si="12739">MLG60*$C$65*0</f>
        <v>0</v>
      </c>
      <c r="MLI66" s="762">
        <f t="shared" ref="MLI66" si="12740">MLI60*$C$65*0</f>
        <v>0</v>
      </c>
      <c r="MLK66" s="762">
        <f t="shared" ref="MLK66" si="12741">MLK60*$C$65*0</f>
        <v>0</v>
      </c>
      <c r="MLM66" s="762">
        <f t="shared" ref="MLM66" si="12742">MLM60*$C$65*0</f>
        <v>0</v>
      </c>
      <c r="MLO66" s="762">
        <f t="shared" ref="MLO66" si="12743">MLO60*$C$65*0</f>
        <v>0</v>
      </c>
      <c r="MLQ66" s="762">
        <f t="shared" ref="MLQ66" si="12744">MLQ60*$C$65*0</f>
        <v>0</v>
      </c>
      <c r="MLS66" s="762">
        <f t="shared" ref="MLS66" si="12745">MLS60*$C$65*0</f>
        <v>0</v>
      </c>
      <c r="MLU66" s="762">
        <f t="shared" ref="MLU66" si="12746">MLU60*$C$65*0</f>
        <v>0</v>
      </c>
      <c r="MLW66" s="762">
        <f t="shared" ref="MLW66" si="12747">MLW60*$C$65*0</f>
        <v>0</v>
      </c>
      <c r="MLY66" s="762">
        <f t="shared" ref="MLY66" si="12748">MLY60*$C$65*0</f>
        <v>0</v>
      </c>
      <c r="MMA66" s="762">
        <f t="shared" ref="MMA66" si="12749">MMA60*$C$65*0</f>
        <v>0</v>
      </c>
      <c r="MMC66" s="762">
        <f t="shared" ref="MMC66" si="12750">MMC60*$C$65*0</f>
        <v>0</v>
      </c>
      <c r="MME66" s="762">
        <f t="shared" ref="MME66" si="12751">MME60*$C$65*0</f>
        <v>0</v>
      </c>
      <c r="MMG66" s="762">
        <f t="shared" ref="MMG66" si="12752">MMG60*$C$65*0</f>
        <v>0</v>
      </c>
      <c r="MMI66" s="762">
        <f t="shared" ref="MMI66" si="12753">MMI60*$C$65*0</f>
        <v>0</v>
      </c>
      <c r="MMK66" s="762">
        <f t="shared" ref="MMK66" si="12754">MMK60*$C$65*0</f>
        <v>0</v>
      </c>
      <c r="MMM66" s="762">
        <f t="shared" ref="MMM66" si="12755">MMM60*$C$65*0</f>
        <v>0</v>
      </c>
      <c r="MMO66" s="762">
        <f t="shared" ref="MMO66" si="12756">MMO60*$C$65*0</f>
        <v>0</v>
      </c>
      <c r="MMQ66" s="762">
        <f t="shared" ref="MMQ66" si="12757">MMQ60*$C$65*0</f>
        <v>0</v>
      </c>
      <c r="MMS66" s="762">
        <f t="shared" ref="MMS66" si="12758">MMS60*$C$65*0</f>
        <v>0</v>
      </c>
      <c r="MMU66" s="762">
        <f t="shared" ref="MMU66" si="12759">MMU60*$C$65*0</f>
        <v>0</v>
      </c>
      <c r="MMW66" s="762">
        <f t="shared" ref="MMW66" si="12760">MMW60*$C$65*0</f>
        <v>0</v>
      </c>
      <c r="MMY66" s="762">
        <f t="shared" ref="MMY66" si="12761">MMY60*$C$65*0</f>
        <v>0</v>
      </c>
      <c r="MNA66" s="762">
        <f t="shared" ref="MNA66" si="12762">MNA60*$C$65*0</f>
        <v>0</v>
      </c>
      <c r="MNC66" s="762">
        <f t="shared" ref="MNC66" si="12763">MNC60*$C$65*0</f>
        <v>0</v>
      </c>
      <c r="MNE66" s="762">
        <f t="shared" ref="MNE66" si="12764">MNE60*$C$65*0</f>
        <v>0</v>
      </c>
      <c r="MNG66" s="762">
        <f t="shared" ref="MNG66" si="12765">MNG60*$C$65*0</f>
        <v>0</v>
      </c>
      <c r="MNI66" s="762">
        <f t="shared" ref="MNI66" si="12766">MNI60*$C$65*0</f>
        <v>0</v>
      </c>
      <c r="MNK66" s="762">
        <f t="shared" ref="MNK66" si="12767">MNK60*$C$65*0</f>
        <v>0</v>
      </c>
      <c r="MNM66" s="762">
        <f t="shared" ref="MNM66" si="12768">MNM60*$C$65*0</f>
        <v>0</v>
      </c>
      <c r="MNO66" s="762">
        <f t="shared" ref="MNO66" si="12769">MNO60*$C$65*0</f>
        <v>0</v>
      </c>
      <c r="MNQ66" s="762">
        <f t="shared" ref="MNQ66" si="12770">MNQ60*$C$65*0</f>
        <v>0</v>
      </c>
      <c r="MNS66" s="762">
        <f t="shared" ref="MNS66" si="12771">MNS60*$C$65*0</f>
        <v>0</v>
      </c>
      <c r="MNU66" s="762">
        <f t="shared" ref="MNU66" si="12772">MNU60*$C$65*0</f>
        <v>0</v>
      </c>
      <c r="MNW66" s="762">
        <f t="shared" ref="MNW66" si="12773">MNW60*$C$65*0</f>
        <v>0</v>
      </c>
      <c r="MNY66" s="762">
        <f t="shared" ref="MNY66" si="12774">MNY60*$C$65*0</f>
        <v>0</v>
      </c>
      <c r="MOA66" s="762">
        <f t="shared" ref="MOA66" si="12775">MOA60*$C$65*0</f>
        <v>0</v>
      </c>
      <c r="MOC66" s="762">
        <f t="shared" ref="MOC66" si="12776">MOC60*$C$65*0</f>
        <v>0</v>
      </c>
      <c r="MOE66" s="762">
        <f t="shared" ref="MOE66" si="12777">MOE60*$C$65*0</f>
        <v>0</v>
      </c>
      <c r="MOG66" s="762">
        <f t="shared" ref="MOG66" si="12778">MOG60*$C$65*0</f>
        <v>0</v>
      </c>
      <c r="MOI66" s="762">
        <f t="shared" ref="MOI66" si="12779">MOI60*$C$65*0</f>
        <v>0</v>
      </c>
      <c r="MOK66" s="762">
        <f t="shared" ref="MOK66" si="12780">MOK60*$C$65*0</f>
        <v>0</v>
      </c>
      <c r="MOM66" s="762">
        <f t="shared" ref="MOM66" si="12781">MOM60*$C$65*0</f>
        <v>0</v>
      </c>
      <c r="MOO66" s="762">
        <f t="shared" ref="MOO66" si="12782">MOO60*$C$65*0</f>
        <v>0</v>
      </c>
      <c r="MOQ66" s="762">
        <f t="shared" ref="MOQ66" si="12783">MOQ60*$C$65*0</f>
        <v>0</v>
      </c>
      <c r="MOS66" s="762">
        <f t="shared" ref="MOS66" si="12784">MOS60*$C$65*0</f>
        <v>0</v>
      </c>
      <c r="MOU66" s="762">
        <f t="shared" ref="MOU66" si="12785">MOU60*$C$65*0</f>
        <v>0</v>
      </c>
      <c r="MOW66" s="762">
        <f t="shared" ref="MOW66" si="12786">MOW60*$C$65*0</f>
        <v>0</v>
      </c>
      <c r="MOY66" s="762">
        <f t="shared" ref="MOY66" si="12787">MOY60*$C$65*0</f>
        <v>0</v>
      </c>
      <c r="MPA66" s="762">
        <f t="shared" ref="MPA66" si="12788">MPA60*$C$65*0</f>
        <v>0</v>
      </c>
      <c r="MPC66" s="762">
        <f t="shared" ref="MPC66" si="12789">MPC60*$C$65*0</f>
        <v>0</v>
      </c>
      <c r="MPE66" s="762">
        <f t="shared" ref="MPE66" si="12790">MPE60*$C$65*0</f>
        <v>0</v>
      </c>
      <c r="MPG66" s="762">
        <f t="shared" ref="MPG66" si="12791">MPG60*$C$65*0</f>
        <v>0</v>
      </c>
      <c r="MPI66" s="762">
        <f t="shared" ref="MPI66" si="12792">MPI60*$C$65*0</f>
        <v>0</v>
      </c>
      <c r="MPK66" s="762">
        <f t="shared" ref="MPK66" si="12793">MPK60*$C$65*0</f>
        <v>0</v>
      </c>
      <c r="MPM66" s="762">
        <f t="shared" ref="MPM66" si="12794">MPM60*$C$65*0</f>
        <v>0</v>
      </c>
      <c r="MPO66" s="762">
        <f t="shared" ref="MPO66" si="12795">MPO60*$C$65*0</f>
        <v>0</v>
      </c>
      <c r="MPQ66" s="762">
        <f t="shared" ref="MPQ66" si="12796">MPQ60*$C$65*0</f>
        <v>0</v>
      </c>
      <c r="MPS66" s="762">
        <f t="shared" ref="MPS66" si="12797">MPS60*$C$65*0</f>
        <v>0</v>
      </c>
      <c r="MPU66" s="762">
        <f t="shared" ref="MPU66" si="12798">MPU60*$C$65*0</f>
        <v>0</v>
      </c>
      <c r="MPW66" s="762">
        <f t="shared" ref="MPW66" si="12799">MPW60*$C$65*0</f>
        <v>0</v>
      </c>
      <c r="MPY66" s="762">
        <f t="shared" ref="MPY66" si="12800">MPY60*$C$65*0</f>
        <v>0</v>
      </c>
      <c r="MQA66" s="762">
        <f t="shared" ref="MQA66" si="12801">MQA60*$C$65*0</f>
        <v>0</v>
      </c>
      <c r="MQC66" s="762">
        <f t="shared" ref="MQC66" si="12802">MQC60*$C$65*0</f>
        <v>0</v>
      </c>
      <c r="MQE66" s="762">
        <f t="shared" ref="MQE66" si="12803">MQE60*$C$65*0</f>
        <v>0</v>
      </c>
      <c r="MQG66" s="762">
        <f t="shared" ref="MQG66" si="12804">MQG60*$C$65*0</f>
        <v>0</v>
      </c>
      <c r="MQI66" s="762">
        <f t="shared" ref="MQI66" si="12805">MQI60*$C$65*0</f>
        <v>0</v>
      </c>
      <c r="MQK66" s="762">
        <f t="shared" ref="MQK66" si="12806">MQK60*$C$65*0</f>
        <v>0</v>
      </c>
      <c r="MQM66" s="762">
        <f t="shared" ref="MQM66" si="12807">MQM60*$C$65*0</f>
        <v>0</v>
      </c>
      <c r="MQO66" s="762">
        <f t="shared" ref="MQO66" si="12808">MQO60*$C$65*0</f>
        <v>0</v>
      </c>
      <c r="MQQ66" s="762">
        <f t="shared" ref="MQQ66" si="12809">MQQ60*$C$65*0</f>
        <v>0</v>
      </c>
      <c r="MQS66" s="762">
        <f t="shared" ref="MQS66" si="12810">MQS60*$C$65*0</f>
        <v>0</v>
      </c>
      <c r="MQU66" s="762">
        <f t="shared" ref="MQU66" si="12811">MQU60*$C$65*0</f>
        <v>0</v>
      </c>
      <c r="MQW66" s="762">
        <f t="shared" ref="MQW66" si="12812">MQW60*$C$65*0</f>
        <v>0</v>
      </c>
      <c r="MQY66" s="762">
        <f t="shared" ref="MQY66" si="12813">MQY60*$C$65*0</f>
        <v>0</v>
      </c>
      <c r="MRA66" s="762">
        <f t="shared" ref="MRA66" si="12814">MRA60*$C$65*0</f>
        <v>0</v>
      </c>
      <c r="MRC66" s="762">
        <f t="shared" ref="MRC66" si="12815">MRC60*$C$65*0</f>
        <v>0</v>
      </c>
      <c r="MRE66" s="762">
        <f t="shared" ref="MRE66" si="12816">MRE60*$C$65*0</f>
        <v>0</v>
      </c>
      <c r="MRG66" s="762">
        <f t="shared" ref="MRG66" si="12817">MRG60*$C$65*0</f>
        <v>0</v>
      </c>
      <c r="MRI66" s="762">
        <f t="shared" ref="MRI66" si="12818">MRI60*$C$65*0</f>
        <v>0</v>
      </c>
      <c r="MRK66" s="762">
        <f t="shared" ref="MRK66" si="12819">MRK60*$C$65*0</f>
        <v>0</v>
      </c>
      <c r="MRM66" s="762">
        <f t="shared" ref="MRM66" si="12820">MRM60*$C$65*0</f>
        <v>0</v>
      </c>
      <c r="MRO66" s="762">
        <f t="shared" ref="MRO66" si="12821">MRO60*$C$65*0</f>
        <v>0</v>
      </c>
      <c r="MRQ66" s="762">
        <f t="shared" ref="MRQ66" si="12822">MRQ60*$C$65*0</f>
        <v>0</v>
      </c>
      <c r="MRS66" s="762">
        <f t="shared" ref="MRS66" si="12823">MRS60*$C$65*0</f>
        <v>0</v>
      </c>
      <c r="MRU66" s="762">
        <f t="shared" ref="MRU66" si="12824">MRU60*$C$65*0</f>
        <v>0</v>
      </c>
      <c r="MRW66" s="762">
        <f t="shared" ref="MRW66" si="12825">MRW60*$C$65*0</f>
        <v>0</v>
      </c>
      <c r="MRY66" s="762">
        <f t="shared" ref="MRY66" si="12826">MRY60*$C$65*0</f>
        <v>0</v>
      </c>
      <c r="MSA66" s="762">
        <f t="shared" ref="MSA66" si="12827">MSA60*$C$65*0</f>
        <v>0</v>
      </c>
      <c r="MSC66" s="762">
        <f t="shared" ref="MSC66" si="12828">MSC60*$C$65*0</f>
        <v>0</v>
      </c>
      <c r="MSE66" s="762">
        <f t="shared" ref="MSE66" si="12829">MSE60*$C$65*0</f>
        <v>0</v>
      </c>
      <c r="MSG66" s="762">
        <f t="shared" ref="MSG66" si="12830">MSG60*$C$65*0</f>
        <v>0</v>
      </c>
      <c r="MSI66" s="762">
        <f t="shared" ref="MSI66" si="12831">MSI60*$C$65*0</f>
        <v>0</v>
      </c>
      <c r="MSK66" s="762">
        <f t="shared" ref="MSK66" si="12832">MSK60*$C$65*0</f>
        <v>0</v>
      </c>
      <c r="MSM66" s="762">
        <f t="shared" ref="MSM66" si="12833">MSM60*$C$65*0</f>
        <v>0</v>
      </c>
      <c r="MSO66" s="762">
        <f t="shared" ref="MSO66" si="12834">MSO60*$C$65*0</f>
        <v>0</v>
      </c>
      <c r="MSQ66" s="762">
        <f t="shared" ref="MSQ66" si="12835">MSQ60*$C$65*0</f>
        <v>0</v>
      </c>
      <c r="MSS66" s="762">
        <f t="shared" ref="MSS66" si="12836">MSS60*$C$65*0</f>
        <v>0</v>
      </c>
      <c r="MSU66" s="762">
        <f t="shared" ref="MSU66" si="12837">MSU60*$C$65*0</f>
        <v>0</v>
      </c>
      <c r="MSW66" s="762">
        <f t="shared" ref="MSW66" si="12838">MSW60*$C$65*0</f>
        <v>0</v>
      </c>
      <c r="MSY66" s="762">
        <f t="shared" ref="MSY66" si="12839">MSY60*$C$65*0</f>
        <v>0</v>
      </c>
      <c r="MTA66" s="762">
        <f t="shared" ref="MTA66" si="12840">MTA60*$C$65*0</f>
        <v>0</v>
      </c>
      <c r="MTC66" s="762">
        <f t="shared" ref="MTC66" si="12841">MTC60*$C$65*0</f>
        <v>0</v>
      </c>
      <c r="MTE66" s="762">
        <f t="shared" ref="MTE66" si="12842">MTE60*$C$65*0</f>
        <v>0</v>
      </c>
      <c r="MTG66" s="762">
        <f t="shared" ref="MTG66" si="12843">MTG60*$C$65*0</f>
        <v>0</v>
      </c>
      <c r="MTI66" s="762">
        <f t="shared" ref="MTI66" si="12844">MTI60*$C$65*0</f>
        <v>0</v>
      </c>
      <c r="MTK66" s="762">
        <f t="shared" ref="MTK66" si="12845">MTK60*$C$65*0</f>
        <v>0</v>
      </c>
      <c r="MTM66" s="762">
        <f t="shared" ref="MTM66" si="12846">MTM60*$C$65*0</f>
        <v>0</v>
      </c>
      <c r="MTO66" s="762">
        <f t="shared" ref="MTO66" si="12847">MTO60*$C$65*0</f>
        <v>0</v>
      </c>
      <c r="MTQ66" s="762">
        <f t="shared" ref="MTQ66" si="12848">MTQ60*$C$65*0</f>
        <v>0</v>
      </c>
      <c r="MTS66" s="762">
        <f t="shared" ref="MTS66" si="12849">MTS60*$C$65*0</f>
        <v>0</v>
      </c>
      <c r="MTU66" s="762">
        <f t="shared" ref="MTU66" si="12850">MTU60*$C$65*0</f>
        <v>0</v>
      </c>
      <c r="MTW66" s="762">
        <f t="shared" ref="MTW66" si="12851">MTW60*$C$65*0</f>
        <v>0</v>
      </c>
      <c r="MTY66" s="762">
        <f t="shared" ref="MTY66" si="12852">MTY60*$C$65*0</f>
        <v>0</v>
      </c>
      <c r="MUA66" s="762">
        <f t="shared" ref="MUA66" si="12853">MUA60*$C$65*0</f>
        <v>0</v>
      </c>
      <c r="MUC66" s="762">
        <f t="shared" ref="MUC66" si="12854">MUC60*$C$65*0</f>
        <v>0</v>
      </c>
      <c r="MUE66" s="762">
        <f t="shared" ref="MUE66" si="12855">MUE60*$C$65*0</f>
        <v>0</v>
      </c>
      <c r="MUG66" s="762">
        <f t="shared" ref="MUG66" si="12856">MUG60*$C$65*0</f>
        <v>0</v>
      </c>
      <c r="MUI66" s="762">
        <f t="shared" ref="MUI66" si="12857">MUI60*$C$65*0</f>
        <v>0</v>
      </c>
      <c r="MUK66" s="762">
        <f t="shared" ref="MUK66" si="12858">MUK60*$C$65*0</f>
        <v>0</v>
      </c>
      <c r="MUM66" s="762">
        <f t="shared" ref="MUM66" si="12859">MUM60*$C$65*0</f>
        <v>0</v>
      </c>
      <c r="MUO66" s="762">
        <f t="shared" ref="MUO66" si="12860">MUO60*$C$65*0</f>
        <v>0</v>
      </c>
      <c r="MUQ66" s="762">
        <f t="shared" ref="MUQ66" si="12861">MUQ60*$C$65*0</f>
        <v>0</v>
      </c>
      <c r="MUS66" s="762">
        <f t="shared" ref="MUS66" si="12862">MUS60*$C$65*0</f>
        <v>0</v>
      </c>
      <c r="MUU66" s="762">
        <f t="shared" ref="MUU66" si="12863">MUU60*$C$65*0</f>
        <v>0</v>
      </c>
      <c r="MUW66" s="762">
        <f t="shared" ref="MUW66" si="12864">MUW60*$C$65*0</f>
        <v>0</v>
      </c>
      <c r="MUY66" s="762">
        <f t="shared" ref="MUY66" si="12865">MUY60*$C$65*0</f>
        <v>0</v>
      </c>
      <c r="MVA66" s="762">
        <f t="shared" ref="MVA66" si="12866">MVA60*$C$65*0</f>
        <v>0</v>
      </c>
      <c r="MVC66" s="762">
        <f t="shared" ref="MVC66" si="12867">MVC60*$C$65*0</f>
        <v>0</v>
      </c>
      <c r="MVE66" s="762">
        <f t="shared" ref="MVE66" si="12868">MVE60*$C$65*0</f>
        <v>0</v>
      </c>
      <c r="MVG66" s="762">
        <f t="shared" ref="MVG66" si="12869">MVG60*$C$65*0</f>
        <v>0</v>
      </c>
      <c r="MVI66" s="762">
        <f t="shared" ref="MVI66" si="12870">MVI60*$C$65*0</f>
        <v>0</v>
      </c>
      <c r="MVK66" s="762">
        <f t="shared" ref="MVK66" si="12871">MVK60*$C$65*0</f>
        <v>0</v>
      </c>
      <c r="MVM66" s="762">
        <f t="shared" ref="MVM66" si="12872">MVM60*$C$65*0</f>
        <v>0</v>
      </c>
      <c r="MVO66" s="762">
        <f t="shared" ref="MVO66" si="12873">MVO60*$C$65*0</f>
        <v>0</v>
      </c>
      <c r="MVQ66" s="762">
        <f t="shared" ref="MVQ66" si="12874">MVQ60*$C$65*0</f>
        <v>0</v>
      </c>
      <c r="MVS66" s="762">
        <f t="shared" ref="MVS66" si="12875">MVS60*$C$65*0</f>
        <v>0</v>
      </c>
      <c r="MVU66" s="762">
        <f t="shared" ref="MVU66" si="12876">MVU60*$C$65*0</f>
        <v>0</v>
      </c>
      <c r="MVW66" s="762">
        <f t="shared" ref="MVW66" si="12877">MVW60*$C$65*0</f>
        <v>0</v>
      </c>
      <c r="MVY66" s="762">
        <f t="shared" ref="MVY66" si="12878">MVY60*$C$65*0</f>
        <v>0</v>
      </c>
      <c r="MWA66" s="762">
        <f t="shared" ref="MWA66" si="12879">MWA60*$C$65*0</f>
        <v>0</v>
      </c>
      <c r="MWC66" s="762">
        <f t="shared" ref="MWC66" si="12880">MWC60*$C$65*0</f>
        <v>0</v>
      </c>
      <c r="MWE66" s="762">
        <f t="shared" ref="MWE66" si="12881">MWE60*$C$65*0</f>
        <v>0</v>
      </c>
      <c r="MWG66" s="762">
        <f t="shared" ref="MWG66" si="12882">MWG60*$C$65*0</f>
        <v>0</v>
      </c>
      <c r="MWI66" s="762">
        <f t="shared" ref="MWI66" si="12883">MWI60*$C$65*0</f>
        <v>0</v>
      </c>
      <c r="MWK66" s="762">
        <f t="shared" ref="MWK66" si="12884">MWK60*$C$65*0</f>
        <v>0</v>
      </c>
      <c r="MWM66" s="762">
        <f t="shared" ref="MWM66" si="12885">MWM60*$C$65*0</f>
        <v>0</v>
      </c>
      <c r="MWO66" s="762">
        <f t="shared" ref="MWO66" si="12886">MWO60*$C$65*0</f>
        <v>0</v>
      </c>
      <c r="MWQ66" s="762">
        <f t="shared" ref="MWQ66" si="12887">MWQ60*$C$65*0</f>
        <v>0</v>
      </c>
      <c r="MWS66" s="762">
        <f t="shared" ref="MWS66" si="12888">MWS60*$C$65*0</f>
        <v>0</v>
      </c>
      <c r="MWU66" s="762">
        <f t="shared" ref="MWU66" si="12889">MWU60*$C$65*0</f>
        <v>0</v>
      </c>
      <c r="MWW66" s="762">
        <f t="shared" ref="MWW66" si="12890">MWW60*$C$65*0</f>
        <v>0</v>
      </c>
      <c r="MWY66" s="762">
        <f t="shared" ref="MWY66" si="12891">MWY60*$C$65*0</f>
        <v>0</v>
      </c>
      <c r="MXA66" s="762">
        <f t="shared" ref="MXA66" si="12892">MXA60*$C$65*0</f>
        <v>0</v>
      </c>
      <c r="MXC66" s="762">
        <f t="shared" ref="MXC66" si="12893">MXC60*$C$65*0</f>
        <v>0</v>
      </c>
      <c r="MXE66" s="762">
        <f t="shared" ref="MXE66" si="12894">MXE60*$C$65*0</f>
        <v>0</v>
      </c>
      <c r="MXG66" s="762">
        <f t="shared" ref="MXG66" si="12895">MXG60*$C$65*0</f>
        <v>0</v>
      </c>
      <c r="MXI66" s="762">
        <f t="shared" ref="MXI66" si="12896">MXI60*$C$65*0</f>
        <v>0</v>
      </c>
      <c r="MXK66" s="762">
        <f t="shared" ref="MXK66" si="12897">MXK60*$C$65*0</f>
        <v>0</v>
      </c>
      <c r="MXM66" s="762">
        <f t="shared" ref="MXM66" si="12898">MXM60*$C$65*0</f>
        <v>0</v>
      </c>
      <c r="MXO66" s="762">
        <f t="shared" ref="MXO66" si="12899">MXO60*$C$65*0</f>
        <v>0</v>
      </c>
      <c r="MXQ66" s="762">
        <f t="shared" ref="MXQ66" si="12900">MXQ60*$C$65*0</f>
        <v>0</v>
      </c>
      <c r="MXS66" s="762">
        <f t="shared" ref="MXS66" si="12901">MXS60*$C$65*0</f>
        <v>0</v>
      </c>
      <c r="MXU66" s="762">
        <f t="shared" ref="MXU66" si="12902">MXU60*$C$65*0</f>
        <v>0</v>
      </c>
      <c r="MXW66" s="762">
        <f t="shared" ref="MXW66" si="12903">MXW60*$C$65*0</f>
        <v>0</v>
      </c>
      <c r="MXY66" s="762">
        <f t="shared" ref="MXY66" si="12904">MXY60*$C$65*0</f>
        <v>0</v>
      </c>
      <c r="MYA66" s="762">
        <f t="shared" ref="MYA66" si="12905">MYA60*$C$65*0</f>
        <v>0</v>
      </c>
      <c r="MYC66" s="762">
        <f t="shared" ref="MYC66" si="12906">MYC60*$C$65*0</f>
        <v>0</v>
      </c>
      <c r="MYE66" s="762">
        <f t="shared" ref="MYE66" si="12907">MYE60*$C$65*0</f>
        <v>0</v>
      </c>
      <c r="MYG66" s="762">
        <f t="shared" ref="MYG66" si="12908">MYG60*$C$65*0</f>
        <v>0</v>
      </c>
      <c r="MYI66" s="762">
        <f t="shared" ref="MYI66" si="12909">MYI60*$C$65*0</f>
        <v>0</v>
      </c>
      <c r="MYK66" s="762">
        <f t="shared" ref="MYK66" si="12910">MYK60*$C$65*0</f>
        <v>0</v>
      </c>
      <c r="MYM66" s="762">
        <f t="shared" ref="MYM66" si="12911">MYM60*$C$65*0</f>
        <v>0</v>
      </c>
      <c r="MYO66" s="762">
        <f t="shared" ref="MYO66" si="12912">MYO60*$C$65*0</f>
        <v>0</v>
      </c>
      <c r="MYQ66" s="762">
        <f t="shared" ref="MYQ66" si="12913">MYQ60*$C$65*0</f>
        <v>0</v>
      </c>
      <c r="MYS66" s="762">
        <f t="shared" ref="MYS66" si="12914">MYS60*$C$65*0</f>
        <v>0</v>
      </c>
      <c r="MYU66" s="762">
        <f t="shared" ref="MYU66" si="12915">MYU60*$C$65*0</f>
        <v>0</v>
      </c>
      <c r="MYW66" s="762">
        <f t="shared" ref="MYW66" si="12916">MYW60*$C$65*0</f>
        <v>0</v>
      </c>
      <c r="MYY66" s="762">
        <f t="shared" ref="MYY66" si="12917">MYY60*$C$65*0</f>
        <v>0</v>
      </c>
      <c r="MZA66" s="762">
        <f t="shared" ref="MZA66" si="12918">MZA60*$C$65*0</f>
        <v>0</v>
      </c>
      <c r="MZC66" s="762">
        <f t="shared" ref="MZC66" si="12919">MZC60*$C$65*0</f>
        <v>0</v>
      </c>
      <c r="MZE66" s="762">
        <f t="shared" ref="MZE66" si="12920">MZE60*$C$65*0</f>
        <v>0</v>
      </c>
      <c r="MZG66" s="762">
        <f t="shared" ref="MZG66" si="12921">MZG60*$C$65*0</f>
        <v>0</v>
      </c>
      <c r="MZI66" s="762">
        <f t="shared" ref="MZI66" si="12922">MZI60*$C$65*0</f>
        <v>0</v>
      </c>
      <c r="MZK66" s="762">
        <f t="shared" ref="MZK66" si="12923">MZK60*$C$65*0</f>
        <v>0</v>
      </c>
      <c r="MZM66" s="762">
        <f t="shared" ref="MZM66" si="12924">MZM60*$C$65*0</f>
        <v>0</v>
      </c>
      <c r="MZO66" s="762">
        <f t="shared" ref="MZO66" si="12925">MZO60*$C$65*0</f>
        <v>0</v>
      </c>
      <c r="MZQ66" s="762">
        <f t="shared" ref="MZQ66" si="12926">MZQ60*$C$65*0</f>
        <v>0</v>
      </c>
      <c r="MZS66" s="762">
        <f t="shared" ref="MZS66" si="12927">MZS60*$C$65*0</f>
        <v>0</v>
      </c>
      <c r="MZU66" s="762">
        <f t="shared" ref="MZU66" si="12928">MZU60*$C$65*0</f>
        <v>0</v>
      </c>
      <c r="MZW66" s="762">
        <f t="shared" ref="MZW66" si="12929">MZW60*$C$65*0</f>
        <v>0</v>
      </c>
      <c r="MZY66" s="762">
        <f t="shared" ref="MZY66" si="12930">MZY60*$C$65*0</f>
        <v>0</v>
      </c>
      <c r="NAA66" s="762">
        <f t="shared" ref="NAA66" si="12931">NAA60*$C$65*0</f>
        <v>0</v>
      </c>
      <c r="NAC66" s="762">
        <f t="shared" ref="NAC66" si="12932">NAC60*$C$65*0</f>
        <v>0</v>
      </c>
      <c r="NAE66" s="762">
        <f t="shared" ref="NAE66" si="12933">NAE60*$C$65*0</f>
        <v>0</v>
      </c>
      <c r="NAG66" s="762">
        <f t="shared" ref="NAG66" si="12934">NAG60*$C$65*0</f>
        <v>0</v>
      </c>
      <c r="NAI66" s="762">
        <f t="shared" ref="NAI66" si="12935">NAI60*$C$65*0</f>
        <v>0</v>
      </c>
      <c r="NAK66" s="762">
        <f t="shared" ref="NAK66" si="12936">NAK60*$C$65*0</f>
        <v>0</v>
      </c>
      <c r="NAM66" s="762">
        <f t="shared" ref="NAM66" si="12937">NAM60*$C$65*0</f>
        <v>0</v>
      </c>
      <c r="NAO66" s="762">
        <f t="shared" ref="NAO66" si="12938">NAO60*$C$65*0</f>
        <v>0</v>
      </c>
      <c r="NAQ66" s="762">
        <f t="shared" ref="NAQ66" si="12939">NAQ60*$C$65*0</f>
        <v>0</v>
      </c>
      <c r="NAS66" s="762">
        <f t="shared" ref="NAS66" si="12940">NAS60*$C$65*0</f>
        <v>0</v>
      </c>
      <c r="NAU66" s="762">
        <f t="shared" ref="NAU66" si="12941">NAU60*$C$65*0</f>
        <v>0</v>
      </c>
      <c r="NAW66" s="762">
        <f t="shared" ref="NAW66" si="12942">NAW60*$C$65*0</f>
        <v>0</v>
      </c>
      <c r="NAY66" s="762">
        <f t="shared" ref="NAY66" si="12943">NAY60*$C$65*0</f>
        <v>0</v>
      </c>
      <c r="NBA66" s="762">
        <f t="shared" ref="NBA66" si="12944">NBA60*$C$65*0</f>
        <v>0</v>
      </c>
      <c r="NBC66" s="762">
        <f t="shared" ref="NBC66" si="12945">NBC60*$C$65*0</f>
        <v>0</v>
      </c>
      <c r="NBE66" s="762">
        <f t="shared" ref="NBE66" si="12946">NBE60*$C$65*0</f>
        <v>0</v>
      </c>
      <c r="NBG66" s="762">
        <f t="shared" ref="NBG66" si="12947">NBG60*$C$65*0</f>
        <v>0</v>
      </c>
      <c r="NBI66" s="762">
        <f t="shared" ref="NBI66" si="12948">NBI60*$C$65*0</f>
        <v>0</v>
      </c>
      <c r="NBK66" s="762">
        <f t="shared" ref="NBK66" si="12949">NBK60*$C$65*0</f>
        <v>0</v>
      </c>
      <c r="NBM66" s="762">
        <f t="shared" ref="NBM66" si="12950">NBM60*$C$65*0</f>
        <v>0</v>
      </c>
      <c r="NBO66" s="762">
        <f t="shared" ref="NBO66" si="12951">NBO60*$C$65*0</f>
        <v>0</v>
      </c>
      <c r="NBQ66" s="762">
        <f t="shared" ref="NBQ66" si="12952">NBQ60*$C$65*0</f>
        <v>0</v>
      </c>
      <c r="NBS66" s="762">
        <f t="shared" ref="NBS66" si="12953">NBS60*$C$65*0</f>
        <v>0</v>
      </c>
      <c r="NBU66" s="762">
        <f t="shared" ref="NBU66" si="12954">NBU60*$C$65*0</f>
        <v>0</v>
      </c>
      <c r="NBW66" s="762">
        <f t="shared" ref="NBW66" si="12955">NBW60*$C$65*0</f>
        <v>0</v>
      </c>
      <c r="NBY66" s="762">
        <f t="shared" ref="NBY66" si="12956">NBY60*$C$65*0</f>
        <v>0</v>
      </c>
      <c r="NCA66" s="762">
        <f t="shared" ref="NCA66" si="12957">NCA60*$C$65*0</f>
        <v>0</v>
      </c>
      <c r="NCC66" s="762">
        <f t="shared" ref="NCC66" si="12958">NCC60*$C$65*0</f>
        <v>0</v>
      </c>
      <c r="NCE66" s="762">
        <f t="shared" ref="NCE66" si="12959">NCE60*$C$65*0</f>
        <v>0</v>
      </c>
      <c r="NCG66" s="762">
        <f t="shared" ref="NCG66" si="12960">NCG60*$C$65*0</f>
        <v>0</v>
      </c>
      <c r="NCI66" s="762">
        <f t="shared" ref="NCI66" si="12961">NCI60*$C$65*0</f>
        <v>0</v>
      </c>
      <c r="NCK66" s="762">
        <f t="shared" ref="NCK66" si="12962">NCK60*$C$65*0</f>
        <v>0</v>
      </c>
      <c r="NCM66" s="762">
        <f t="shared" ref="NCM66" si="12963">NCM60*$C$65*0</f>
        <v>0</v>
      </c>
      <c r="NCO66" s="762">
        <f t="shared" ref="NCO66" si="12964">NCO60*$C$65*0</f>
        <v>0</v>
      </c>
      <c r="NCQ66" s="762">
        <f t="shared" ref="NCQ66" si="12965">NCQ60*$C$65*0</f>
        <v>0</v>
      </c>
      <c r="NCS66" s="762">
        <f t="shared" ref="NCS66" si="12966">NCS60*$C$65*0</f>
        <v>0</v>
      </c>
      <c r="NCU66" s="762">
        <f t="shared" ref="NCU66" si="12967">NCU60*$C$65*0</f>
        <v>0</v>
      </c>
      <c r="NCW66" s="762">
        <f t="shared" ref="NCW66" si="12968">NCW60*$C$65*0</f>
        <v>0</v>
      </c>
      <c r="NCY66" s="762">
        <f t="shared" ref="NCY66" si="12969">NCY60*$C$65*0</f>
        <v>0</v>
      </c>
      <c r="NDA66" s="762">
        <f t="shared" ref="NDA66" si="12970">NDA60*$C$65*0</f>
        <v>0</v>
      </c>
      <c r="NDC66" s="762">
        <f t="shared" ref="NDC66" si="12971">NDC60*$C$65*0</f>
        <v>0</v>
      </c>
      <c r="NDE66" s="762">
        <f t="shared" ref="NDE66" si="12972">NDE60*$C$65*0</f>
        <v>0</v>
      </c>
      <c r="NDG66" s="762">
        <f t="shared" ref="NDG66" si="12973">NDG60*$C$65*0</f>
        <v>0</v>
      </c>
      <c r="NDI66" s="762">
        <f t="shared" ref="NDI66" si="12974">NDI60*$C$65*0</f>
        <v>0</v>
      </c>
      <c r="NDK66" s="762">
        <f t="shared" ref="NDK66" si="12975">NDK60*$C$65*0</f>
        <v>0</v>
      </c>
      <c r="NDM66" s="762">
        <f t="shared" ref="NDM66" si="12976">NDM60*$C$65*0</f>
        <v>0</v>
      </c>
      <c r="NDO66" s="762">
        <f t="shared" ref="NDO66" si="12977">NDO60*$C$65*0</f>
        <v>0</v>
      </c>
      <c r="NDQ66" s="762">
        <f t="shared" ref="NDQ66" si="12978">NDQ60*$C$65*0</f>
        <v>0</v>
      </c>
      <c r="NDS66" s="762">
        <f t="shared" ref="NDS66" si="12979">NDS60*$C$65*0</f>
        <v>0</v>
      </c>
      <c r="NDU66" s="762">
        <f t="shared" ref="NDU66" si="12980">NDU60*$C$65*0</f>
        <v>0</v>
      </c>
      <c r="NDW66" s="762">
        <f t="shared" ref="NDW66" si="12981">NDW60*$C$65*0</f>
        <v>0</v>
      </c>
      <c r="NDY66" s="762">
        <f t="shared" ref="NDY66" si="12982">NDY60*$C$65*0</f>
        <v>0</v>
      </c>
      <c r="NEA66" s="762">
        <f t="shared" ref="NEA66" si="12983">NEA60*$C$65*0</f>
        <v>0</v>
      </c>
      <c r="NEC66" s="762">
        <f t="shared" ref="NEC66" si="12984">NEC60*$C$65*0</f>
        <v>0</v>
      </c>
      <c r="NEE66" s="762">
        <f t="shared" ref="NEE66" si="12985">NEE60*$C$65*0</f>
        <v>0</v>
      </c>
      <c r="NEG66" s="762">
        <f t="shared" ref="NEG66" si="12986">NEG60*$C$65*0</f>
        <v>0</v>
      </c>
      <c r="NEI66" s="762">
        <f t="shared" ref="NEI66" si="12987">NEI60*$C$65*0</f>
        <v>0</v>
      </c>
      <c r="NEK66" s="762">
        <f t="shared" ref="NEK66" si="12988">NEK60*$C$65*0</f>
        <v>0</v>
      </c>
      <c r="NEM66" s="762">
        <f t="shared" ref="NEM66" si="12989">NEM60*$C$65*0</f>
        <v>0</v>
      </c>
      <c r="NEO66" s="762">
        <f t="shared" ref="NEO66" si="12990">NEO60*$C$65*0</f>
        <v>0</v>
      </c>
      <c r="NEQ66" s="762">
        <f t="shared" ref="NEQ66" si="12991">NEQ60*$C$65*0</f>
        <v>0</v>
      </c>
      <c r="NES66" s="762">
        <f t="shared" ref="NES66" si="12992">NES60*$C$65*0</f>
        <v>0</v>
      </c>
      <c r="NEU66" s="762">
        <f t="shared" ref="NEU66" si="12993">NEU60*$C$65*0</f>
        <v>0</v>
      </c>
      <c r="NEW66" s="762">
        <f t="shared" ref="NEW66" si="12994">NEW60*$C$65*0</f>
        <v>0</v>
      </c>
      <c r="NEY66" s="762">
        <f t="shared" ref="NEY66" si="12995">NEY60*$C$65*0</f>
        <v>0</v>
      </c>
      <c r="NFA66" s="762">
        <f t="shared" ref="NFA66" si="12996">NFA60*$C$65*0</f>
        <v>0</v>
      </c>
      <c r="NFC66" s="762">
        <f t="shared" ref="NFC66" si="12997">NFC60*$C$65*0</f>
        <v>0</v>
      </c>
      <c r="NFE66" s="762">
        <f t="shared" ref="NFE66" si="12998">NFE60*$C$65*0</f>
        <v>0</v>
      </c>
      <c r="NFG66" s="762">
        <f t="shared" ref="NFG66" si="12999">NFG60*$C$65*0</f>
        <v>0</v>
      </c>
      <c r="NFI66" s="762">
        <f t="shared" ref="NFI66" si="13000">NFI60*$C$65*0</f>
        <v>0</v>
      </c>
      <c r="NFK66" s="762">
        <f t="shared" ref="NFK66" si="13001">NFK60*$C$65*0</f>
        <v>0</v>
      </c>
      <c r="NFM66" s="762">
        <f t="shared" ref="NFM66" si="13002">NFM60*$C$65*0</f>
        <v>0</v>
      </c>
      <c r="NFO66" s="762">
        <f t="shared" ref="NFO66" si="13003">NFO60*$C$65*0</f>
        <v>0</v>
      </c>
      <c r="NFQ66" s="762">
        <f t="shared" ref="NFQ66" si="13004">NFQ60*$C$65*0</f>
        <v>0</v>
      </c>
      <c r="NFS66" s="762">
        <f t="shared" ref="NFS66" si="13005">NFS60*$C$65*0</f>
        <v>0</v>
      </c>
      <c r="NFU66" s="762">
        <f t="shared" ref="NFU66" si="13006">NFU60*$C$65*0</f>
        <v>0</v>
      </c>
      <c r="NFW66" s="762">
        <f t="shared" ref="NFW66" si="13007">NFW60*$C$65*0</f>
        <v>0</v>
      </c>
      <c r="NFY66" s="762">
        <f t="shared" ref="NFY66" si="13008">NFY60*$C$65*0</f>
        <v>0</v>
      </c>
      <c r="NGA66" s="762">
        <f t="shared" ref="NGA66" si="13009">NGA60*$C$65*0</f>
        <v>0</v>
      </c>
      <c r="NGC66" s="762">
        <f t="shared" ref="NGC66" si="13010">NGC60*$C$65*0</f>
        <v>0</v>
      </c>
      <c r="NGE66" s="762">
        <f t="shared" ref="NGE66" si="13011">NGE60*$C$65*0</f>
        <v>0</v>
      </c>
      <c r="NGG66" s="762">
        <f t="shared" ref="NGG66" si="13012">NGG60*$C$65*0</f>
        <v>0</v>
      </c>
      <c r="NGI66" s="762">
        <f t="shared" ref="NGI66" si="13013">NGI60*$C$65*0</f>
        <v>0</v>
      </c>
      <c r="NGK66" s="762">
        <f t="shared" ref="NGK66" si="13014">NGK60*$C$65*0</f>
        <v>0</v>
      </c>
      <c r="NGM66" s="762">
        <f t="shared" ref="NGM66" si="13015">NGM60*$C$65*0</f>
        <v>0</v>
      </c>
      <c r="NGO66" s="762">
        <f t="shared" ref="NGO66" si="13016">NGO60*$C$65*0</f>
        <v>0</v>
      </c>
      <c r="NGQ66" s="762">
        <f t="shared" ref="NGQ66" si="13017">NGQ60*$C$65*0</f>
        <v>0</v>
      </c>
      <c r="NGS66" s="762">
        <f t="shared" ref="NGS66" si="13018">NGS60*$C$65*0</f>
        <v>0</v>
      </c>
      <c r="NGU66" s="762">
        <f t="shared" ref="NGU66" si="13019">NGU60*$C$65*0</f>
        <v>0</v>
      </c>
      <c r="NGW66" s="762">
        <f t="shared" ref="NGW66" si="13020">NGW60*$C$65*0</f>
        <v>0</v>
      </c>
      <c r="NGY66" s="762">
        <f t="shared" ref="NGY66" si="13021">NGY60*$C$65*0</f>
        <v>0</v>
      </c>
      <c r="NHA66" s="762">
        <f t="shared" ref="NHA66" si="13022">NHA60*$C$65*0</f>
        <v>0</v>
      </c>
      <c r="NHC66" s="762">
        <f t="shared" ref="NHC66" si="13023">NHC60*$C$65*0</f>
        <v>0</v>
      </c>
      <c r="NHE66" s="762">
        <f t="shared" ref="NHE66" si="13024">NHE60*$C$65*0</f>
        <v>0</v>
      </c>
      <c r="NHG66" s="762">
        <f t="shared" ref="NHG66" si="13025">NHG60*$C$65*0</f>
        <v>0</v>
      </c>
      <c r="NHI66" s="762">
        <f t="shared" ref="NHI66" si="13026">NHI60*$C$65*0</f>
        <v>0</v>
      </c>
      <c r="NHK66" s="762">
        <f t="shared" ref="NHK66" si="13027">NHK60*$C$65*0</f>
        <v>0</v>
      </c>
      <c r="NHM66" s="762">
        <f t="shared" ref="NHM66" si="13028">NHM60*$C$65*0</f>
        <v>0</v>
      </c>
      <c r="NHO66" s="762">
        <f t="shared" ref="NHO66" si="13029">NHO60*$C$65*0</f>
        <v>0</v>
      </c>
      <c r="NHQ66" s="762">
        <f t="shared" ref="NHQ66" si="13030">NHQ60*$C$65*0</f>
        <v>0</v>
      </c>
      <c r="NHS66" s="762">
        <f t="shared" ref="NHS66" si="13031">NHS60*$C$65*0</f>
        <v>0</v>
      </c>
      <c r="NHU66" s="762">
        <f t="shared" ref="NHU66" si="13032">NHU60*$C$65*0</f>
        <v>0</v>
      </c>
      <c r="NHW66" s="762">
        <f t="shared" ref="NHW66" si="13033">NHW60*$C$65*0</f>
        <v>0</v>
      </c>
      <c r="NHY66" s="762">
        <f t="shared" ref="NHY66" si="13034">NHY60*$C$65*0</f>
        <v>0</v>
      </c>
      <c r="NIA66" s="762">
        <f t="shared" ref="NIA66" si="13035">NIA60*$C$65*0</f>
        <v>0</v>
      </c>
      <c r="NIC66" s="762">
        <f t="shared" ref="NIC66" si="13036">NIC60*$C$65*0</f>
        <v>0</v>
      </c>
      <c r="NIE66" s="762">
        <f t="shared" ref="NIE66" si="13037">NIE60*$C$65*0</f>
        <v>0</v>
      </c>
      <c r="NIG66" s="762">
        <f t="shared" ref="NIG66" si="13038">NIG60*$C$65*0</f>
        <v>0</v>
      </c>
      <c r="NII66" s="762">
        <f t="shared" ref="NII66" si="13039">NII60*$C$65*0</f>
        <v>0</v>
      </c>
      <c r="NIK66" s="762">
        <f t="shared" ref="NIK66" si="13040">NIK60*$C$65*0</f>
        <v>0</v>
      </c>
      <c r="NIM66" s="762">
        <f t="shared" ref="NIM66" si="13041">NIM60*$C$65*0</f>
        <v>0</v>
      </c>
      <c r="NIO66" s="762">
        <f t="shared" ref="NIO66" si="13042">NIO60*$C$65*0</f>
        <v>0</v>
      </c>
      <c r="NIQ66" s="762">
        <f t="shared" ref="NIQ66" si="13043">NIQ60*$C$65*0</f>
        <v>0</v>
      </c>
      <c r="NIS66" s="762">
        <f t="shared" ref="NIS66" si="13044">NIS60*$C$65*0</f>
        <v>0</v>
      </c>
      <c r="NIU66" s="762">
        <f t="shared" ref="NIU66" si="13045">NIU60*$C$65*0</f>
        <v>0</v>
      </c>
      <c r="NIW66" s="762">
        <f t="shared" ref="NIW66" si="13046">NIW60*$C$65*0</f>
        <v>0</v>
      </c>
      <c r="NIY66" s="762">
        <f t="shared" ref="NIY66" si="13047">NIY60*$C$65*0</f>
        <v>0</v>
      </c>
      <c r="NJA66" s="762">
        <f t="shared" ref="NJA66" si="13048">NJA60*$C$65*0</f>
        <v>0</v>
      </c>
      <c r="NJC66" s="762">
        <f t="shared" ref="NJC66" si="13049">NJC60*$C$65*0</f>
        <v>0</v>
      </c>
      <c r="NJE66" s="762">
        <f t="shared" ref="NJE66" si="13050">NJE60*$C$65*0</f>
        <v>0</v>
      </c>
      <c r="NJG66" s="762">
        <f t="shared" ref="NJG66" si="13051">NJG60*$C$65*0</f>
        <v>0</v>
      </c>
      <c r="NJI66" s="762">
        <f t="shared" ref="NJI66" si="13052">NJI60*$C$65*0</f>
        <v>0</v>
      </c>
      <c r="NJK66" s="762">
        <f t="shared" ref="NJK66" si="13053">NJK60*$C$65*0</f>
        <v>0</v>
      </c>
      <c r="NJM66" s="762">
        <f t="shared" ref="NJM66" si="13054">NJM60*$C$65*0</f>
        <v>0</v>
      </c>
      <c r="NJO66" s="762">
        <f t="shared" ref="NJO66" si="13055">NJO60*$C$65*0</f>
        <v>0</v>
      </c>
      <c r="NJQ66" s="762">
        <f t="shared" ref="NJQ66" si="13056">NJQ60*$C$65*0</f>
        <v>0</v>
      </c>
      <c r="NJS66" s="762">
        <f t="shared" ref="NJS66" si="13057">NJS60*$C$65*0</f>
        <v>0</v>
      </c>
      <c r="NJU66" s="762">
        <f t="shared" ref="NJU66" si="13058">NJU60*$C$65*0</f>
        <v>0</v>
      </c>
      <c r="NJW66" s="762">
        <f t="shared" ref="NJW66" si="13059">NJW60*$C$65*0</f>
        <v>0</v>
      </c>
      <c r="NJY66" s="762">
        <f t="shared" ref="NJY66" si="13060">NJY60*$C$65*0</f>
        <v>0</v>
      </c>
      <c r="NKA66" s="762">
        <f t="shared" ref="NKA66" si="13061">NKA60*$C$65*0</f>
        <v>0</v>
      </c>
      <c r="NKC66" s="762">
        <f t="shared" ref="NKC66" si="13062">NKC60*$C$65*0</f>
        <v>0</v>
      </c>
      <c r="NKE66" s="762">
        <f t="shared" ref="NKE66" si="13063">NKE60*$C$65*0</f>
        <v>0</v>
      </c>
      <c r="NKG66" s="762">
        <f t="shared" ref="NKG66" si="13064">NKG60*$C$65*0</f>
        <v>0</v>
      </c>
      <c r="NKI66" s="762">
        <f t="shared" ref="NKI66" si="13065">NKI60*$C$65*0</f>
        <v>0</v>
      </c>
      <c r="NKK66" s="762">
        <f t="shared" ref="NKK66" si="13066">NKK60*$C$65*0</f>
        <v>0</v>
      </c>
      <c r="NKM66" s="762">
        <f t="shared" ref="NKM66" si="13067">NKM60*$C$65*0</f>
        <v>0</v>
      </c>
      <c r="NKO66" s="762">
        <f t="shared" ref="NKO66" si="13068">NKO60*$C$65*0</f>
        <v>0</v>
      </c>
      <c r="NKQ66" s="762">
        <f t="shared" ref="NKQ66" si="13069">NKQ60*$C$65*0</f>
        <v>0</v>
      </c>
      <c r="NKS66" s="762">
        <f t="shared" ref="NKS66" si="13070">NKS60*$C$65*0</f>
        <v>0</v>
      </c>
      <c r="NKU66" s="762">
        <f t="shared" ref="NKU66" si="13071">NKU60*$C$65*0</f>
        <v>0</v>
      </c>
      <c r="NKW66" s="762">
        <f t="shared" ref="NKW66" si="13072">NKW60*$C$65*0</f>
        <v>0</v>
      </c>
      <c r="NKY66" s="762">
        <f t="shared" ref="NKY66" si="13073">NKY60*$C$65*0</f>
        <v>0</v>
      </c>
      <c r="NLA66" s="762">
        <f t="shared" ref="NLA66" si="13074">NLA60*$C$65*0</f>
        <v>0</v>
      </c>
      <c r="NLC66" s="762">
        <f t="shared" ref="NLC66" si="13075">NLC60*$C$65*0</f>
        <v>0</v>
      </c>
      <c r="NLE66" s="762">
        <f t="shared" ref="NLE66" si="13076">NLE60*$C$65*0</f>
        <v>0</v>
      </c>
      <c r="NLG66" s="762">
        <f t="shared" ref="NLG66" si="13077">NLG60*$C$65*0</f>
        <v>0</v>
      </c>
      <c r="NLI66" s="762">
        <f t="shared" ref="NLI66" si="13078">NLI60*$C$65*0</f>
        <v>0</v>
      </c>
      <c r="NLK66" s="762">
        <f t="shared" ref="NLK66" si="13079">NLK60*$C$65*0</f>
        <v>0</v>
      </c>
      <c r="NLM66" s="762">
        <f t="shared" ref="NLM66" si="13080">NLM60*$C$65*0</f>
        <v>0</v>
      </c>
      <c r="NLO66" s="762">
        <f t="shared" ref="NLO66" si="13081">NLO60*$C$65*0</f>
        <v>0</v>
      </c>
      <c r="NLQ66" s="762">
        <f t="shared" ref="NLQ66" si="13082">NLQ60*$C$65*0</f>
        <v>0</v>
      </c>
      <c r="NLS66" s="762">
        <f t="shared" ref="NLS66" si="13083">NLS60*$C$65*0</f>
        <v>0</v>
      </c>
      <c r="NLU66" s="762">
        <f t="shared" ref="NLU66" si="13084">NLU60*$C$65*0</f>
        <v>0</v>
      </c>
      <c r="NLW66" s="762">
        <f t="shared" ref="NLW66" si="13085">NLW60*$C$65*0</f>
        <v>0</v>
      </c>
      <c r="NLY66" s="762">
        <f t="shared" ref="NLY66" si="13086">NLY60*$C$65*0</f>
        <v>0</v>
      </c>
      <c r="NMA66" s="762">
        <f t="shared" ref="NMA66" si="13087">NMA60*$C$65*0</f>
        <v>0</v>
      </c>
      <c r="NMC66" s="762">
        <f t="shared" ref="NMC66" si="13088">NMC60*$C$65*0</f>
        <v>0</v>
      </c>
      <c r="NME66" s="762">
        <f t="shared" ref="NME66" si="13089">NME60*$C$65*0</f>
        <v>0</v>
      </c>
      <c r="NMG66" s="762">
        <f t="shared" ref="NMG66" si="13090">NMG60*$C$65*0</f>
        <v>0</v>
      </c>
      <c r="NMI66" s="762">
        <f t="shared" ref="NMI66" si="13091">NMI60*$C$65*0</f>
        <v>0</v>
      </c>
      <c r="NMK66" s="762">
        <f t="shared" ref="NMK66" si="13092">NMK60*$C$65*0</f>
        <v>0</v>
      </c>
      <c r="NMM66" s="762">
        <f t="shared" ref="NMM66" si="13093">NMM60*$C$65*0</f>
        <v>0</v>
      </c>
      <c r="NMO66" s="762">
        <f t="shared" ref="NMO66" si="13094">NMO60*$C$65*0</f>
        <v>0</v>
      </c>
      <c r="NMQ66" s="762">
        <f t="shared" ref="NMQ66" si="13095">NMQ60*$C$65*0</f>
        <v>0</v>
      </c>
      <c r="NMS66" s="762">
        <f t="shared" ref="NMS66" si="13096">NMS60*$C$65*0</f>
        <v>0</v>
      </c>
      <c r="NMU66" s="762">
        <f t="shared" ref="NMU66" si="13097">NMU60*$C$65*0</f>
        <v>0</v>
      </c>
      <c r="NMW66" s="762">
        <f t="shared" ref="NMW66" si="13098">NMW60*$C$65*0</f>
        <v>0</v>
      </c>
      <c r="NMY66" s="762">
        <f t="shared" ref="NMY66" si="13099">NMY60*$C$65*0</f>
        <v>0</v>
      </c>
      <c r="NNA66" s="762">
        <f t="shared" ref="NNA66" si="13100">NNA60*$C$65*0</f>
        <v>0</v>
      </c>
      <c r="NNC66" s="762">
        <f t="shared" ref="NNC66" si="13101">NNC60*$C$65*0</f>
        <v>0</v>
      </c>
      <c r="NNE66" s="762">
        <f t="shared" ref="NNE66" si="13102">NNE60*$C$65*0</f>
        <v>0</v>
      </c>
      <c r="NNG66" s="762">
        <f t="shared" ref="NNG66" si="13103">NNG60*$C$65*0</f>
        <v>0</v>
      </c>
      <c r="NNI66" s="762">
        <f t="shared" ref="NNI66" si="13104">NNI60*$C$65*0</f>
        <v>0</v>
      </c>
      <c r="NNK66" s="762">
        <f t="shared" ref="NNK66" si="13105">NNK60*$C$65*0</f>
        <v>0</v>
      </c>
      <c r="NNM66" s="762">
        <f t="shared" ref="NNM66" si="13106">NNM60*$C$65*0</f>
        <v>0</v>
      </c>
      <c r="NNO66" s="762">
        <f t="shared" ref="NNO66" si="13107">NNO60*$C$65*0</f>
        <v>0</v>
      </c>
      <c r="NNQ66" s="762">
        <f t="shared" ref="NNQ66" si="13108">NNQ60*$C$65*0</f>
        <v>0</v>
      </c>
      <c r="NNS66" s="762">
        <f t="shared" ref="NNS66" si="13109">NNS60*$C$65*0</f>
        <v>0</v>
      </c>
      <c r="NNU66" s="762">
        <f t="shared" ref="NNU66" si="13110">NNU60*$C$65*0</f>
        <v>0</v>
      </c>
      <c r="NNW66" s="762">
        <f t="shared" ref="NNW66" si="13111">NNW60*$C$65*0</f>
        <v>0</v>
      </c>
      <c r="NNY66" s="762">
        <f t="shared" ref="NNY66" si="13112">NNY60*$C$65*0</f>
        <v>0</v>
      </c>
      <c r="NOA66" s="762">
        <f t="shared" ref="NOA66" si="13113">NOA60*$C$65*0</f>
        <v>0</v>
      </c>
      <c r="NOC66" s="762">
        <f t="shared" ref="NOC66" si="13114">NOC60*$C$65*0</f>
        <v>0</v>
      </c>
      <c r="NOE66" s="762">
        <f t="shared" ref="NOE66" si="13115">NOE60*$C$65*0</f>
        <v>0</v>
      </c>
      <c r="NOG66" s="762">
        <f t="shared" ref="NOG66" si="13116">NOG60*$C$65*0</f>
        <v>0</v>
      </c>
      <c r="NOI66" s="762">
        <f t="shared" ref="NOI66" si="13117">NOI60*$C$65*0</f>
        <v>0</v>
      </c>
      <c r="NOK66" s="762">
        <f t="shared" ref="NOK66" si="13118">NOK60*$C$65*0</f>
        <v>0</v>
      </c>
      <c r="NOM66" s="762">
        <f t="shared" ref="NOM66" si="13119">NOM60*$C$65*0</f>
        <v>0</v>
      </c>
      <c r="NOO66" s="762">
        <f t="shared" ref="NOO66" si="13120">NOO60*$C$65*0</f>
        <v>0</v>
      </c>
      <c r="NOQ66" s="762">
        <f t="shared" ref="NOQ66" si="13121">NOQ60*$C$65*0</f>
        <v>0</v>
      </c>
      <c r="NOS66" s="762">
        <f t="shared" ref="NOS66" si="13122">NOS60*$C$65*0</f>
        <v>0</v>
      </c>
      <c r="NOU66" s="762">
        <f t="shared" ref="NOU66" si="13123">NOU60*$C$65*0</f>
        <v>0</v>
      </c>
      <c r="NOW66" s="762">
        <f t="shared" ref="NOW66" si="13124">NOW60*$C$65*0</f>
        <v>0</v>
      </c>
      <c r="NOY66" s="762">
        <f t="shared" ref="NOY66" si="13125">NOY60*$C$65*0</f>
        <v>0</v>
      </c>
      <c r="NPA66" s="762">
        <f t="shared" ref="NPA66" si="13126">NPA60*$C$65*0</f>
        <v>0</v>
      </c>
      <c r="NPC66" s="762">
        <f t="shared" ref="NPC66" si="13127">NPC60*$C$65*0</f>
        <v>0</v>
      </c>
      <c r="NPE66" s="762">
        <f t="shared" ref="NPE66" si="13128">NPE60*$C$65*0</f>
        <v>0</v>
      </c>
      <c r="NPG66" s="762">
        <f t="shared" ref="NPG66" si="13129">NPG60*$C$65*0</f>
        <v>0</v>
      </c>
      <c r="NPI66" s="762">
        <f t="shared" ref="NPI66" si="13130">NPI60*$C$65*0</f>
        <v>0</v>
      </c>
      <c r="NPK66" s="762">
        <f t="shared" ref="NPK66" si="13131">NPK60*$C$65*0</f>
        <v>0</v>
      </c>
      <c r="NPM66" s="762">
        <f t="shared" ref="NPM66" si="13132">NPM60*$C$65*0</f>
        <v>0</v>
      </c>
      <c r="NPO66" s="762">
        <f t="shared" ref="NPO66" si="13133">NPO60*$C$65*0</f>
        <v>0</v>
      </c>
      <c r="NPQ66" s="762">
        <f t="shared" ref="NPQ66" si="13134">NPQ60*$C$65*0</f>
        <v>0</v>
      </c>
      <c r="NPS66" s="762">
        <f t="shared" ref="NPS66" si="13135">NPS60*$C$65*0</f>
        <v>0</v>
      </c>
      <c r="NPU66" s="762">
        <f t="shared" ref="NPU66" si="13136">NPU60*$C$65*0</f>
        <v>0</v>
      </c>
      <c r="NPW66" s="762">
        <f t="shared" ref="NPW66" si="13137">NPW60*$C$65*0</f>
        <v>0</v>
      </c>
      <c r="NPY66" s="762">
        <f t="shared" ref="NPY66" si="13138">NPY60*$C$65*0</f>
        <v>0</v>
      </c>
      <c r="NQA66" s="762">
        <f t="shared" ref="NQA66" si="13139">NQA60*$C$65*0</f>
        <v>0</v>
      </c>
      <c r="NQC66" s="762">
        <f t="shared" ref="NQC66" si="13140">NQC60*$C$65*0</f>
        <v>0</v>
      </c>
      <c r="NQE66" s="762">
        <f t="shared" ref="NQE66" si="13141">NQE60*$C$65*0</f>
        <v>0</v>
      </c>
      <c r="NQG66" s="762">
        <f t="shared" ref="NQG66" si="13142">NQG60*$C$65*0</f>
        <v>0</v>
      </c>
      <c r="NQI66" s="762">
        <f t="shared" ref="NQI66" si="13143">NQI60*$C$65*0</f>
        <v>0</v>
      </c>
      <c r="NQK66" s="762">
        <f t="shared" ref="NQK66" si="13144">NQK60*$C$65*0</f>
        <v>0</v>
      </c>
      <c r="NQM66" s="762">
        <f t="shared" ref="NQM66" si="13145">NQM60*$C$65*0</f>
        <v>0</v>
      </c>
      <c r="NQO66" s="762">
        <f t="shared" ref="NQO66" si="13146">NQO60*$C$65*0</f>
        <v>0</v>
      </c>
      <c r="NQQ66" s="762">
        <f t="shared" ref="NQQ66" si="13147">NQQ60*$C$65*0</f>
        <v>0</v>
      </c>
      <c r="NQS66" s="762">
        <f t="shared" ref="NQS66" si="13148">NQS60*$C$65*0</f>
        <v>0</v>
      </c>
      <c r="NQU66" s="762">
        <f t="shared" ref="NQU66" si="13149">NQU60*$C$65*0</f>
        <v>0</v>
      </c>
      <c r="NQW66" s="762">
        <f t="shared" ref="NQW66" si="13150">NQW60*$C$65*0</f>
        <v>0</v>
      </c>
      <c r="NQY66" s="762">
        <f t="shared" ref="NQY66" si="13151">NQY60*$C$65*0</f>
        <v>0</v>
      </c>
      <c r="NRA66" s="762">
        <f t="shared" ref="NRA66" si="13152">NRA60*$C$65*0</f>
        <v>0</v>
      </c>
      <c r="NRC66" s="762">
        <f t="shared" ref="NRC66" si="13153">NRC60*$C$65*0</f>
        <v>0</v>
      </c>
      <c r="NRE66" s="762">
        <f t="shared" ref="NRE66" si="13154">NRE60*$C$65*0</f>
        <v>0</v>
      </c>
      <c r="NRG66" s="762">
        <f t="shared" ref="NRG66" si="13155">NRG60*$C$65*0</f>
        <v>0</v>
      </c>
      <c r="NRI66" s="762">
        <f t="shared" ref="NRI66" si="13156">NRI60*$C$65*0</f>
        <v>0</v>
      </c>
      <c r="NRK66" s="762">
        <f t="shared" ref="NRK66" si="13157">NRK60*$C$65*0</f>
        <v>0</v>
      </c>
      <c r="NRM66" s="762">
        <f t="shared" ref="NRM66" si="13158">NRM60*$C$65*0</f>
        <v>0</v>
      </c>
      <c r="NRO66" s="762">
        <f t="shared" ref="NRO66" si="13159">NRO60*$C$65*0</f>
        <v>0</v>
      </c>
      <c r="NRQ66" s="762">
        <f t="shared" ref="NRQ66" si="13160">NRQ60*$C$65*0</f>
        <v>0</v>
      </c>
      <c r="NRS66" s="762">
        <f t="shared" ref="NRS66" si="13161">NRS60*$C$65*0</f>
        <v>0</v>
      </c>
      <c r="NRU66" s="762">
        <f t="shared" ref="NRU66" si="13162">NRU60*$C$65*0</f>
        <v>0</v>
      </c>
      <c r="NRW66" s="762">
        <f t="shared" ref="NRW66" si="13163">NRW60*$C$65*0</f>
        <v>0</v>
      </c>
      <c r="NRY66" s="762">
        <f t="shared" ref="NRY66" si="13164">NRY60*$C$65*0</f>
        <v>0</v>
      </c>
      <c r="NSA66" s="762">
        <f t="shared" ref="NSA66" si="13165">NSA60*$C$65*0</f>
        <v>0</v>
      </c>
      <c r="NSC66" s="762">
        <f t="shared" ref="NSC66" si="13166">NSC60*$C$65*0</f>
        <v>0</v>
      </c>
      <c r="NSE66" s="762">
        <f t="shared" ref="NSE66" si="13167">NSE60*$C$65*0</f>
        <v>0</v>
      </c>
      <c r="NSG66" s="762">
        <f t="shared" ref="NSG66" si="13168">NSG60*$C$65*0</f>
        <v>0</v>
      </c>
      <c r="NSI66" s="762">
        <f t="shared" ref="NSI66" si="13169">NSI60*$C$65*0</f>
        <v>0</v>
      </c>
      <c r="NSK66" s="762">
        <f t="shared" ref="NSK66" si="13170">NSK60*$C$65*0</f>
        <v>0</v>
      </c>
      <c r="NSM66" s="762">
        <f t="shared" ref="NSM66" si="13171">NSM60*$C$65*0</f>
        <v>0</v>
      </c>
      <c r="NSO66" s="762">
        <f t="shared" ref="NSO66" si="13172">NSO60*$C$65*0</f>
        <v>0</v>
      </c>
      <c r="NSQ66" s="762">
        <f t="shared" ref="NSQ66" si="13173">NSQ60*$C$65*0</f>
        <v>0</v>
      </c>
      <c r="NSS66" s="762">
        <f t="shared" ref="NSS66" si="13174">NSS60*$C$65*0</f>
        <v>0</v>
      </c>
      <c r="NSU66" s="762">
        <f t="shared" ref="NSU66" si="13175">NSU60*$C$65*0</f>
        <v>0</v>
      </c>
      <c r="NSW66" s="762">
        <f t="shared" ref="NSW66" si="13176">NSW60*$C$65*0</f>
        <v>0</v>
      </c>
      <c r="NSY66" s="762">
        <f t="shared" ref="NSY66" si="13177">NSY60*$C$65*0</f>
        <v>0</v>
      </c>
      <c r="NTA66" s="762">
        <f t="shared" ref="NTA66" si="13178">NTA60*$C$65*0</f>
        <v>0</v>
      </c>
      <c r="NTC66" s="762">
        <f t="shared" ref="NTC66" si="13179">NTC60*$C$65*0</f>
        <v>0</v>
      </c>
      <c r="NTE66" s="762">
        <f t="shared" ref="NTE66" si="13180">NTE60*$C$65*0</f>
        <v>0</v>
      </c>
      <c r="NTG66" s="762">
        <f t="shared" ref="NTG66" si="13181">NTG60*$C$65*0</f>
        <v>0</v>
      </c>
      <c r="NTI66" s="762">
        <f t="shared" ref="NTI66" si="13182">NTI60*$C$65*0</f>
        <v>0</v>
      </c>
      <c r="NTK66" s="762">
        <f t="shared" ref="NTK66" si="13183">NTK60*$C$65*0</f>
        <v>0</v>
      </c>
      <c r="NTM66" s="762">
        <f t="shared" ref="NTM66" si="13184">NTM60*$C$65*0</f>
        <v>0</v>
      </c>
      <c r="NTO66" s="762">
        <f t="shared" ref="NTO66" si="13185">NTO60*$C$65*0</f>
        <v>0</v>
      </c>
      <c r="NTQ66" s="762">
        <f t="shared" ref="NTQ66" si="13186">NTQ60*$C$65*0</f>
        <v>0</v>
      </c>
      <c r="NTS66" s="762">
        <f t="shared" ref="NTS66" si="13187">NTS60*$C$65*0</f>
        <v>0</v>
      </c>
      <c r="NTU66" s="762">
        <f t="shared" ref="NTU66" si="13188">NTU60*$C$65*0</f>
        <v>0</v>
      </c>
      <c r="NTW66" s="762">
        <f t="shared" ref="NTW66" si="13189">NTW60*$C$65*0</f>
        <v>0</v>
      </c>
      <c r="NTY66" s="762">
        <f t="shared" ref="NTY66" si="13190">NTY60*$C$65*0</f>
        <v>0</v>
      </c>
      <c r="NUA66" s="762">
        <f t="shared" ref="NUA66" si="13191">NUA60*$C$65*0</f>
        <v>0</v>
      </c>
      <c r="NUC66" s="762">
        <f t="shared" ref="NUC66" si="13192">NUC60*$C$65*0</f>
        <v>0</v>
      </c>
      <c r="NUE66" s="762">
        <f t="shared" ref="NUE66" si="13193">NUE60*$C$65*0</f>
        <v>0</v>
      </c>
      <c r="NUG66" s="762">
        <f t="shared" ref="NUG66" si="13194">NUG60*$C$65*0</f>
        <v>0</v>
      </c>
      <c r="NUI66" s="762">
        <f t="shared" ref="NUI66" si="13195">NUI60*$C$65*0</f>
        <v>0</v>
      </c>
      <c r="NUK66" s="762">
        <f t="shared" ref="NUK66" si="13196">NUK60*$C$65*0</f>
        <v>0</v>
      </c>
      <c r="NUM66" s="762">
        <f t="shared" ref="NUM66" si="13197">NUM60*$C$65*0</f>
        <v>0</v>
      </c>
      <c r="NUO66" s="762">
        <f t="shared" ref="NUO66" si="13198">NUO60*$C$65*0</f>
        <v>0</v>
      </c>
      <c r="NUQ66" s="762">
        <f t="shared" ref="NUQ66" si="13199">NUQ60*$C$65*0</f>
        <v>0</v>
      </c>
      <c r="NUS66" s="762">
        <f t="shared" ref="NUS66" si="13200">NUS60*$C$65*0</f>
        <v>0</v>
      </c>
      <c r="NUU66" s="762">
        <f t="shared" ref="NUU66" si="13201">NUU60*$C$65*0</f>
        <v>0</v>
      </c>
      <c r="NUW66" s="762">
        <f t="shared" ref="NUW66" si="13202">NUW60*$C$65*0</f>
        <v>0</v>
      </c>
      <c r="NUY66" s="762">
        <f t="shared" ref="NUY66" si="13203">NUY60*$C$65*0</f>
        <v>0</v>
      </c>
      <c r="NVA66" s="762">
        <f t="shared" ref="NVA66" si="13204">NVA60*$C$65*0</f>
        <v>0</v>
      </c>
      <c r="NVC66" s="762">
        <f t="shared" ref="NVC66" si="13205">NVC60*$C$65*0</f>
        <v>0</v>
      </c>
      <c r="NVE66" s="762">
        <f t="shared" ref="NVE66" si="13206">NVE60*$C$65*0</f>
        <v>0</v>
      </c>
      <c r="NVG66" s="762">
        <f t="shared" ref="NVG66" si="13207">NVG60*$C$65*0</f>
        <v>0</v>
      </c>
      <c r="NVI66" s="762">
        <f t="shared" ref="NVI66" si="13208">NVI60*$C$65*0</f>
        <v>0</v>
      </c>
      <c r="NVK66" s="762">
        <f t="shared" ref="NVK66" si="13209">NVK60*$C$65*0</f>
        <v>0</v>
      </c>
      <c r="NVM66" s="762">
        <f t="shared" ref="NVM66" si="13210">NVM60*$C$65*0</f>
        <v>0</v>
      </c>
      <c r="NVO66" s="762">
        <f t="shared" ref="NVO66" si="13211">NVO60*$C$65*0</f>
        <v>0</v>
      </c>
      <c r="NVQ66" s="762">
        <f t="shared" ref="NVQ66" si="13212">NVQ60*$C$65*0</f>
        <v>0</v>
      </c>
      <c r="NVS66" s="762">
        <f t="shared" ref="NVS66" si="13213">NVS60*$C$65*0</f>
        <v>0</v>
      </c>
      <c r="NVU66" s="762">
        <f t="shared" ref="NVU66" si="13214">NVU60*$C$65*0</f>
        <v>0</v>
      </c>
      <c r="NVW66" s="762">
        <f t="shared" ref="NVW66" si="13215">NVW60*$C$65*0</f>
        <v>0</v>
      </c>
      <c r="NVY66" s="762">
        <f t="shared" ref="NVY66" si="13216">NVY60*$C$65*0</f>
        <v>0</v>
      </c>
      <c r="NWA66" s="762">
        <f t="shared" ref="NWA66" si="13217">NWA60*$C$65*0</f>
        <v>0</v>
      </c>
      <c r="NWC66" s="762">
        <f t="shared" ref="NWC66" si="13218">NWC60*$C$65*0</f>
        <v>0</v>
      </c>
      <c r="NWE66" s="762">
        <f t="shared" ref="NWE66" si="13219">NWE60*$C$65*0</f>
        <v>0</v>
      </c>
      <c r="NWG66" s="762">
        <f t="shared" ref="NWG66" si="13220">NWG60*$C$65*0</f>
        <v>0</v>
      </c>
      <c r="NWI66" s="762">
        <f t="shared" ref="NWI66" si="13221">NWI60*$C$65*0</f>
        <v>0</v>
      </c>
      <c r="NWK66" s="762">
        <f t="shared" ref="NWK66" si="13222">NWK60*$C$65*0</f>
        <v>0</v>
      </c>
      <c r="NWM66" s="762">
        <f t="shared" ref="NWM66" si="13223">NWM60*$C$65*0</f>
        <v>0</v>
      </c>
      <c r="NWO66" s="762">
        <f t="shared" ref="NWO66" si="13224">NWO60*$C$65*0</f>
        <v>0</v>
      </c>
      <c r="NWQ66" s="762">
        <f t="shared" ref="NWQ66" si="13225">NWQ60*$C$65*0</f>
        <v>0</v>
      </c>
      <c r="NWS66" s="762">
        <f t="shared" ref="NWS66" si="13226">NWS60*$C$65*0</f>
        <v>0</v>
      </c>
      <c r="NWU66" s="762">
        <f t="shared" ref="NWU66" si="13227">NWU60*$C$65*0</f>
        <v>0</v>
      </c>
      <c r="NWW66" s="762">
        <f t="shared" ref="NWW66" si="13228">NWW60*$C$65*0</f>
        <v>0</v>
      </c>
      <c r="NWY66" s="762">
        <f t="shared" ref="NWY66" si="13229">NWY60*$C$65*0</f>
        <v>0</v>
      </c>
      <c r="NXA66" s="762">
        <f t="shared" ref="NXA66" si="13230">NXA60*$C$65*0</f>
        <v>0</v>
      </c>
      <c r="NXC66" s="762">
        <f t="shared" ref="NXC66" si="13231">NXC60*$C$65*0</f>
        <v>0</v>
      </c>
      <c r="NXE66" s="762">
        <f t="shared" ref="NXE66" si="13232">NXE60*$C$65*0</f>
        <v>0</v>
      </c>
      <c r="NXG66" s="762">
        <f t="shared" ref="NXG66" si="13233">NXG60*$C$65*0</f>
        <v>0</v>
      </c>
      <c r="NXI66" s="762">
        <f t="shared" ref="NXI66" si="13234">NXI60*$C$65*0</f>
        <v>0</v>
      </c>
      <c r="NXK66" s="762">
        <f t="shared" ref="NXK66" si="13235">NXK60*$C$65*0</f>
        <v>0</v>
      </c>
      <c r="NXM66" s="762">
        <f t="shared" ref="NXM66" si="13236">NXM60*$C$65*0</f>
        <v>0</v>
      </c>
      <c r="NXO66" s="762">
        <f t="shared" ref="NXO66" si="13237">NXO60*$C$65*0</f>
        <v>0</v>
      </c>
      <c r="NXQ66" s="762">
        <f t="shared" ref="NXQ66" si="13238">NXQ60*$C$65*0</f>
        <v>0</v>
      </c>
      <c r="NXS66" s="762">
        <f t="shared" ref="NXS66" si="13239">NXS60*$C$65*0</f>
        <v>0</v>
      </c>
      <c r="NXU66" s="762">
        <f t="shared" ref="NXU66" si="13240">NXU60*$C$65*0</f>
        <v>0</v>
      </c>
      <c r="NXW66" s="762">
        <f t="shared" ref="NXW66" si="13241">NXW60*$C$65*0</f>
        <v>0</v>
      </c>
      <c r="NXY66" s="762">
        <f t="shared" ref="NXY66" si="13242">NXY60*$C$65*0</f>
        <v>0</v>
      </c>
      <c r="NYA66" s="762">
        <f t="shared" ref="NYA66" si="13243">NYA60*$C$65*0</f>
        <v>0</v>
      </c>
      <c r="NYC66" s="762">
        <f t="shared" ref="NYC66" si="13244">NYC60*$C$65*0</f>
        <v>0</v>
      </c>
      <c r="NYE66" s="762">
        <f t="shared" ref="NYE66" si="13245">NYE60*$C$65*0</f>
        <v>0</v>
      </c>
      <c r="NYG66" s="762">
        <f t="shared" ref="NYG66" si="13246">NYG60*$C$65*0</f>
        <v>0</v>
      </c>
      <c r="NYI66" s="762">
        <f t="shared" ref="NYI66" si="13247">NYI60*$C$65*0</f>
        <v>0</v>
      </c>
      <c r="NYK66" s="762">
        <f t="shared" ref="NYK66" si="13248">NYK60*$C$65*0</f>
        <v>0</v>
      </c>
      <c r="NYM66" s="762">
        <f t="shared" ref="NYM66" si="13249">NYM60*$C$65*0</f>
        <v>0</v>
      </c>
      <c r="NYO66" s="762">
        <f t="shared" ref="NYO66" si="13250">NYO60*$C$65*0</f>
        <v>0</v>
      </c>
      <c r="NYQ66" s="762">
        <f t="shared" ref="NYQ66" si="13251">NYQ60*$C$65*0</f>
        <v>0</v>
      </c>
      <c r="NYS66" s="762">
        <f t="shared" ref="NYS66" si="13252">NYS60*$C$65*0</f>
        <v>0</v>
      </c>
      <c r="NYU66" s="762">
        <f t="shared" ref="NYU66" si="13253">NYU60*$C$65*0</f>
        <v>0</v>
      </c>
      <c r="NYW66" s="762">
        <f t="shared" ref="NYW66" si="13254">NYW60*$C$65*0</f>
        <v>0</v>
      </c>
      <c r="NYY66" s="762">
        <f t="shared" ref="NYY66" si="13255">NYY60*$C$65*0</f>
        <v>0</v>
      </c>
      <c r="NZA66" s="762">
        <f t="shared" ref="NZA66" si="13256">NZA60*$C$65*0</f>
        <v>0</v>
      </c>
      <c r="NZC66" s="762">
        <f t="shared" ref="NZC66" si="13257">NZC60*$C$65*0</f>
        <v>0</v>
      </c>
      <c r="NZE66" s="762">
        <f t="shared" ref="NZE66" si="13258">NZE60*$C$65*0</f>
        <v>0</v>
      </c>
      <c r="NZG66" s="762">
        <f t="shared" ref="NZG66" si="13259">NZG60*$C$65*0</f>
        <v>0</v>
      </c>
      <c r="NZI66" s="762">
        <f t="shared" ref="NZI66" si="13260">NZI60*$C$65*0</f>
        <v>0</v>
      </c>
      <c r="NZK66" s="762">
        <f t="shared" ref="NZK66" si="13261">NZK60*$C$65*0</f>
        <v>0</v>
      </c>
      <c r="NZM66" s="762">
        <f t="shared" ref="NZM66" si="13262">NZM60*$C$65*0</f>
        <v>0</v>
      </c>
      <c r="NZO66" s="762">
        <f t="shared" ref="NZO66" si="13263">NZO60*$C$65*0</f>
        <v>0</v>
      </c>
      <c r="NZQ66" s="762">
        <f t="shared" ref="NZQ66" si="13264">NZQ60*$C$65*0</f>
        <v>0</v>
      </c>
      <c r="NZS66" s="762">
        <f t="shared" ref="NZS66" si="13265">NZS60*$C$65*0</f>
        <v>0</v>
      </c>
      <c r="NZU66" s="762">
        <f t="shared" ref="NZU66" si="13266">NZU60*$C$65*0</f>
        <v>0</v>
      </c>
      <c r="NZW66" s="762">
        <f t="shared" ref="NZW66" si="13267">NZW60*$C$65*0</f>
        <v>0</v>
      </c>
      <c r="NZY66" s="762">
        <f t="shared" ref="NZY66" si="13268">NZY60*$C$65*0</f>
        <v>0</v>
      </c>
      <c r="OAA66" s="762">
        <f t="shared" ref="OAA66" si="13269">OAA60*$C$65*0</f>
        <v>0</v>
      </c>
      <c r="OAC66" s="762">
        <f t="shared" ref="OAC66" si="13270">OAC60*$C$65*0</f>
        <v>0</v>
      </c>
      <c r="OAE66" s="762">
        <f t="shared" ref="OAE66" si="13271">OAE60*$C$65*0</f>
        <v>0</v>
      </c>
      <c r="OAG66" s="762">
        <f t="shared" ref="OAG66" si="13272">OAG60*$C$65*0</f>
        <v>0</v>
      </c>
      <c r="OAI66" s="762">
        <f t="shared" ref="OAI66" si="13273">OAI60*$C$65*0</f>
        <v>0</v>
      </c>
      <c r="OAK66" s="762">
        <f t="shared" ref="OAK66" si="13274">OAK60*$C$65*0</f>
        <v>0</v>
      </c>
      <c r="OAM66" s="762">
        <f t="shared" ref="OAM66" si="13275">OAM60*$C$65*0</f>
        <v>0</v>
      </c>
      <c r="OAO66" s="762">
        <f t="shared" ref="OAO66" si="13276">OAO60*$C$65*0</f>
        <v>0</v>
      </c>
      <c r="OAQ66" s="762">
        <f t="shared" ref="OAQ66" si="13277">OAQ60*$C$65*0</f>
        <v>0</v>
      </c>
      <c r="OAS66" s="762">
        <f t="shared" ref="OAS66" si="13278">OAS60*$C$65*0</f>
        <v>0</v>
      </c>
      <c r="OAU66" s="762">
        <f t="shared" ref="OAU66" si="13279">OAU60*$C$65*0</f>
        <v>0</v>
      </c>
      <c r="OAW66" s="762">
        <f t="shared" ref="OAW66" si="13280">OAW60*$C$65*0</f>
        <v>0</v>
      </c>
      <c r="OAY66" s="762">
        <f t="shared" ref="OAY66" si="13281">OAY60*$C$65*0</f>
        <v>0</v>
      </c>
      <c r="OBA66" s="762">
        <f t="shared" ref="OBA66" si="13282">OBA60*$C$65*0</f>
        <v>0</v>
      </c>
      <c r="OBC66" s="762">
        <f t="shared" ref="OBC66" si="13283">OBC60*$C$65*0</f>
        <v>0</v>
      </c>
      <c r="OBE66" s="762">
        <f t="shared" ref="OBE66" si="13284">OBE60*$C$65*0</f>
        <v>0</v>
      </c>
      <c r="OBG66" s="762">
        <f t="shared" ref="OBG66" si="13285">OBG60*$C$65*0</f>
        <v>0</v>
      </c>
      <c r="OBI66" s="762">
        <f t="shared" ref="OBI66" si="13286">OBI60*$C$65*0</f>
        <v>0</v>
      </c>
      <c r="OBK66" s="762">
        <f t="shared" ref="OBK66" si="13287">OBK60*$C$65*0</f>
        <v>0</v>
      </c>
      <c r="OBM66" s="762">
        <f t="shared" ref="OBM66" si="13288">OBM60*$C$65*0</f>
        <v>0</v>
      </c>
      <c r="OBO66" s="762">
        <f t="shared" ref="OBO66" si="13289">OBO60*$C$65*0</f>
        <v>0</v>
      </c>
      <c r="OBQ66" s="762">
        <f t="shared" ref="OBQ66" si="13290">OBQ60*$C$65*0</f>
        <v>0</v>
      </c>
      <c r="OBS66" s="762">
        <f t="shared" ref="OBS66" si="13291">OBS60*$C$65*0</f>
        <v>0</v>
      </c>
      <c r="OBU66" s="762">
        <f t="shared" ref="OBU66" si="13292">OBU60*$C$65*0</f>
        <v>0</v>
      </c>
      <c r="OBW66" s="762">
        <f t="shared" ref="OBW66" si="13293">OBW60*$C$65*0</f>
        <v>0</v>
      </c>
      <c r="OBY66" s="762">
        <f t="shared" ref="OBY66" si="13294">OBY60*$C$65*0</f>
        <v>0</v>
      </c>
      <c r="OCA66" s="762">
        <f t="shared" ref="OCA66" si="13295">OCA60*$C$65*0</f>
        <v>0</v>
      </c>
      <c r="OCC66" s="762">
        <f t="shared" ref="OCC66" si="13296">OCC60*$C$65*0</f>
        <v>0</v>
      </c>
      <c r="OCE66" s="762">
        <f t="shared" ref="OCE66" si="13297">OCE60*$C$65*0</f>
        <v>0</v>
      </c>
      <c r="OCG66" s="762">
        <f t="shared" ref="OCG66" si="13298">OCG60*$C$65*0</f>
        <v>0</v>
      </c>
      <c r="OCI66" s="762">
        <f t="shared" ref="OCI66" si="13299">OCI60*$C$65*0</f>
        <v>0</v>
      </c>
      <c r="OCK66" s="762">
        <f t="shared" ref="OCK66" si="13300">OCK60*$C$65*0</f>
        <v>0</v>
      </c>
      <c r="OCM66" s="762">
        <f t="shared" ref="OCM66" si="13301">OCM60*$C$65*0</f>
        <v>0</v>
      </c>
      <c r="OCO66" s="762">
        <f t="shared" ref="OCO66" si="13302">OCO60*$C$65*0</f>
        <v>0</v>
      </c>
      <c r="OCQ66" s="762">
        <f t="shared" ref="OCQ66" si="13303">OCQ60*$C$65*0</f>
        <v>0</v>
      </c>
      <c r="OCS66" s="762">
        <f t="shared" ref="OCS66" si="13304">OCS60*$C$65*0</f>
        <v>0</v>
      </c>
      <c r="OCU66" s="762">
        <f t="shared" ref="OCU66" si="13305">OCU60*$C$65*0</f>
        <v>0</v>
      </c>
      <c r="OCW66" s="762">
        <f t="shared" ref="OCW66" si="13306">OCW60*$C$65*0</f>
        <v>0</v>
      </c>
      <c r="OCY66" s="762">
        <f t="shared" ref="OCY66" si="13307">OCY60*$C$65*0</f>
        <v>0</v>
      </c>
      <c r="ODA66" s="762">
        <f t="shared" ref="ODA66" si="13308">ODA60*$C$65*0</f>
        <v>0</v>
      </c>
      <c r="ODC66" s="762">
        <f t="shared" ref="ODC66" si="13309">ODC60*$C$65*0</f>
        <v>0</v>
      </c>
      <c r="ODE66" s="762">
        <f t="shared" ref="ODE66" si="13310">ODE60*$C$65*0</f>
        <v>0</v>
      </c>
      <c r="ODG66" s="762">
        <f t="shared" ref="ODG66" si="13311">ODG60*$C$65*0</f>
        <v>0</v>
      </c>
      <c r="ODI66" s="762">
        <f t="shared" ref="ODI66" si="13312">ODI60*$C$65*0</f>
        <v>0</v>
      </c>
      <c r="ODK66" s="762">
        <f t="shared" ref="ODK66" si="13313">ODK60*$C$65*0</f>
        <v>0</v>
      </c>
      <c r="ODM66" s="762">
        <f t="shared" ref="ODM66" si="13314">ODM60*$C$65*0</f>
        <v>0</v>
      </c>
      <c r="ODO66" s="762">
        <f t="shared" ref="ODO66" si="13315">ODO60*$C$65*0</f>
        <v>0</v>
      </c>
      <c r="ODQ66" s="762">
        <f t="shared" ref="ODQ66" si="13316">ODQ60*$C$65*0</f>
        <v>0</v>
      </c>
      <c r="ODS66" s="762">
        <f t="shared" ref="ODS66" si="13317">ODS60*$C$65*0</f>
        <v>0</v>
      </c>
      <c r="ODU66" s="762">
        <f t="shared" ref="ODU66" si="13318">ODU60*$C$65*0</f>
        <v>0</v>
      </c>
      <c r="ODW66" s="762">
        <f t="shared" ref="ODW66" si="13319">ODW60*$C$65*0</f>
        <v>0</v>
      </c>
      <c r="ODY66" s="762">
        <f t="shared" ref="ODY66" si="13320">ODY60*$C$65*0</f>
        <v>0</v>
      </c>
      <c r="OEA66" s="762">
        <f t="shared" ref="OEA66" si="13321">OEA60*$C$65*0</f>
        <v>0</v>
      </c>
      <c r="OEC66" s="762">
        <f t="shared" ref="OEC66" si="13322">OEC60*$C$65*0</f>
        <v>0</v>
      </c>
      <c r="OEE66" s="762">
        <f t="shared" ref="OEE66" si="13323">OEE60*$C$65*0</f>
        <v>0</v>
      </c>
      <c r="OEG66" s="762">
        <f t="shared" ref="OEG66" si="13324">OEG60*$C$65*0</f>
        <v>0</v>
      </c>
      <c r="OEI66" s="762">
        <f t="shared" ref="OEI66" si="13325">OEI60*$C$65*0</f>
        <v>0</v>
      </c>
      <c r="OEK66" s="762">
        <f t="shared" ref="OEK66" si="13326">OEK60*$C$65*0</f>
        <v>0</v>
      </c>
      <c r="OEM66" s="762">
        <f t="shared" ref="OEM66" si="13327">OEM60*$C$65*0</f>
        <v>0</v>
      </c>
      <c r="OEO66" s="762">
        <f t="shared" ref="OEO66" si="13328">OEO60*$C$65*0</f>
        <v>0</v>
      </c>
      <c r="OEQ66" s="762">
        <f t="shared" ref="OEQ66" si="13329">OEQ60*$C$65*0</f>
        <v>0</v>
      </c>
      <c r="OES66" s="762">
        <f t="shared" ref="OES66" si="13330">OES60*$C$65*0</f>
        <v>0</v>
      </c>
      <c r="OEU66" s="762">
        <f t="shared" ref="OEU66" si="13331">OEU60*$C$65*0</f>
        <v>0</v>
      </c>
      <c r="OEW66" s="762">
        <f t="shared" ref="OEW66" si="13332">OEW60*$C$65*0</f>
        <v>0</v>
      </c>
      <c r="OEY66" s="762">
        <f t="shared" ref="OEY66" si="13333">OEY60*$C$65*0</f>
        <v>0</v>
      </c>
      <c r="OFA66" s="762">
        <f t="shared" ref="OFA66" si="13334">OFA60*$C$65*0</f>
        <v>0</v>
      </c>
      <c r="OFC66" s="762">
        <f t="shared" ref="OFC66" si="13335">OFC60*$C$65*0</f>
        <v>0</v>
      </c>
      <c r="OFE66" s="762">
        <f t="shared" ref="OFE66" si="13336">OFE60*$C$65*0</f>
        <v>0</v>
      </c>
      <c r="OFG66" s="762">
        <f t="shared" ref="OFG66" si="13337">OFG60*$C$65*0</f>
        <v>0</v>
      </c>
      <c r="OFI66" s="762">
        <f t="shared" ref="OFI66" si="13338">OFI60*$C$65*0</f>
        <v>0</v>
      </c>
      <c r="OFK66" s="762">
        <f t="shared" ref="OFK66" si="13339">OFK60*$C$65*0</f>
        <v>0</v>
      </c>
      <c r="OFM66" s="762">
        <f t="shared" ref="OFM66" si="13340">OFM60*$C$65*0</f>
        <v>0</v>
      </c>
      <c r="OFO66" s="762">
        <f t="shared" ref="OFO66" si="13341">OFO60*$C$65*0</f>
        <v>0</v>
      </c>
      <c r="OFQ66" s="762">
        <f t="shared" ref="OFQ66" si="13342">OFQ60*$C$65*0</f>
        <v>0</v>
      </c>
      <c r="OFS66" s="762">
        <f t="shared" ref="OFS66" si="13343">OFS60*$C$65*0</f>
        <v>0</v>
      </c>
      <c r="OFU66" s="762">
        <f t="shared" ref="OFU66" si="13344">OFU60*$C$65*0</f>
        <v>0</v>
      </c>
      <c r="OFW66" s="762">
        <f t="shared" ref="OFW66" si="13345">OFW60*$C$65*0</f>
        <v>0</v>
      </c>
      <c r="OFY66" s="762">
        <f t="shared" ref="OFY66" si="13346">OFY60*$C$65*0</f>
        <v>0</v>
      </c>
      <c r="OGA66" s="762">
        <f t="shared" ref="OGA66" si="13347">OGA60*$C$65*0</f>
        <v>0</v>
      </c>
      <c r="OGC66" s="762">
        <f t="shared" ref="OGC66" si="13348">OGC60*$C$65*0</f>
        <v>0</v>
      </c>
      <c r="OGE66" s="762">
        <f t="shared" ref="OGE66" si="13349">OGE60*$C$65*0</f>
        <v>0</v>
      </c>
      <c r="OGG66" s="762">
        <f t="shared" ref="OGG66" si="13350">OGG60*$C$65*0</f>
        <v>0</v>
      </c>
      <c r="OGI66" s="762">
        <f t="shared" ref="OGI66" si="13351">OGI60*$C$65*0</f>
        <v>0</v>
      </c>
      <c r="OGK66" s="762">
        <f t="shared" ref="OGK66" si="13352">OGK60*$C$65*0</f>
        <v>0</v>
      </c>
      <c r="OGM66" s="762">
        <f t="shared" ref="OGM66" si="13353">OGM60*$C$65*0</f>
        <v>0</v>
      </c>
      <c r="OGO66" s="762">
        <f t="shared" ref="OGO66" si="13354">OGO60*$C$65*0</f>
        <v>0</v>
      </c>
      <c r="OGQ66" s="762">
        <f t="shared" ref="OGQ66" si="13355">OGQ60*$C$65*0</f>
        <v>0</v>
      </c>
      <c r="OGS66" s="762">
        <f t="shared" ref="OGS66" si="13356">OGS60*$C$65*0</f>
        <v>0</v>
      </c>
      <c r="OGU66" s="762">
        <f t="shared" ref="OGU66" si="13357">OGU60*$C$65*0</f>
        <v>0</v>
      </c>
      <c r="OGW66" s="762">
        <f t="shared" ref="OGW66" si="13358">OGW60*$C$65*0</f>
        <v>0</v>
      </c>
      <c r="OGY66" s="762">
        <f t="shared" ref="OGY66" si="13359">OGY60*$C$65*0</f>
        <v>0</v>
      </c>
      <c r="OHA66" s="762">
        <f t="shared" ref="OHA66" si="13360">OHA60*$C$65*0</f>
        <v>0</v>
      </c>
      <c r="OHC66" s="762">
        <f t="shared" ref="OHC66" si="13361">OHC60*$C$65*0</f>
        <v>0</v>
      </c>
      <c r="OHE66" s="762">
        <f t="shared" ref="OHE66" si="13362">OHE60*$C$65*0</f>
        <v>0</v>
      </c>
      <c r="OHG66" s="762">
        <f t="shared" ref="OHG66" si="13363">OHG60*$C$65*0</f>
        <v>0</v>
      </c>
      <c r="OHI66" s="762">
        <f t="shared" ref="OHI66" si="13364">OHI60*$C$65*0</f>
        <v>0</v>
      </c>
      <c r="OHK66" s="762">
        <f t="shared" ref="OHK66" si="13365">OHK60*$C$65*0</f>
        <v>0</v>
      </c>
      <c r="OHM66" s="762">
        <f t="shared" ref="OHM66" si="13366">OHM60*$C$65*0</f>
        <v>0</v>
      </c>
      <c r="OHO66" s="762">
        <f t="shared" ref="OHO66" si="13367">OHO60*$C$65*0</f>
        <v>0</v>
      </c>
      <c r="OHQ66" s="762">
        <f t="shared" ref="OHQ66" si="13368">OHQ60*$C$65*0</f>
        <v>0</v>
      </c>
      <c r="OHS66" s="762">
        <f t="shared" ref="OHS66" si="13369">OHS60*$C$65*0</f>
        <v>0</v>
      </c>
      <c r="OHU66" s="762">
        <f t="shared" ref="OHU66" si="13370">OHU60*$C$65*0</f>
        <v>0</v>
      </c>
      <c r="OHW66" s="762">
        <f t="shared" ref="OHW66" si="13371">OHW60*$C$65*0</f>
        <v>0</v>
      </c>
      <c r="OHY66" s="762">
        <f t="shared" ref="OHY66" si="13372">OHY60*$C$65*0</f>
        <v>0</v>
      </c>
      <c r="OIA66" s="762">
        <f t="shared" ref="OIA66" si="13373">OIA60*$C$65*0</f>
        <v>0</v>
      </c>
      <c r="OIC66" s="762">
        <f t="shared" ref="OIC66" si="13374">OIC60*$C$65*0</f>
        <v>0</v>
      </c>
      <c r="OIE66" s="762">
        <f t="shared" ref="OIE66" si="13375">OIE60*$C$65*0</f>
        <v>0</v>
      </c>
      <c r="OIG66" s="762">
        <f t="shared" ref="OIG66" si="13376">OIG60*$C$65*0</f>
        <v>0</v>
      </c>
      <c r="OII66" s="762">
        <f t="shared" ref="OII66" si="13377">OII60*$C$65*0</f>
        <v>0</v>
      </c>
      <c r="OIK66" s="762">
        <f t="shared" ref="OIK66" si="13378">OIK60*$C$65*0</f>
        <v>0</v>
      </c>
      <c r="OIM66" s="762">
        <f t="shared" ref="OIM66" si="13379">OIM60*$C$65*0</f>
        <v>0</v>
      </c>
      <c r="OIO66" s="762">
        <f t="shared" ref="OIO66" si="13380">OIO60*$C$65*0</f>
        <v>0</v>
      </c>
      <c r="OIQ66" s="762">
        <f t="shared" ref="OIQ66" si="13381">OIQ60*$C$65*0</f>
        <v>0</v>
      </c>
      <c r="OIS66" s="762">
        <f t="shared" ref="OIS66" si="13382">OIS60*$C$65*0</f>
        <v>0</v>
      </c>
      <c r="OIU66" s="762">
        <f t="shared" ref="OIU66" si="13383">OIU60*$C$65*0</f>
        <v>0</v>
      </c>
      <c r="OIW66" s="762">
        <f t="shared" ref="OIW66" si="13384">OIW60*$C$65*0</f>
        <v>0</v>
      </c>
      <c r="OIY66" s="762">
        <f t="shared" ref="OIY66" si="13385">OIY60*$C$65*0</f>
        <v>0</v>
      </c>
      <c r="OJA66" s="762">
        <f t="shared" ref="OJA66" si="13386">OJA60*$C$65*0</f>
        <v>0</v>
      </c>
      <c r="OJC66" s="762">
        <f t="shared" ref="OJC66" si="13387">OJC60*$C$65*0</f>
        <v>0</v>
      </c>
      <c r="OJE66" s="762">
        <f t="shared" ref="OJE66" si="13388">OJE60*$C$65*0</f>
        <v>0</v>
      </c>
      <c r="OJG66" s="762">
        <f t="shared" ref="OJG66" si="13389">OJG60*$C$65*0</f>
        <v>0</v>
      </c>
      <c r="OJI66" s="762">
        <f t="shared" ref="OJI66" si="13390">OJI60*$C$65*0</f>
        <v>0</v>
      </c>
      <c r="OJK66" s="762">
        <f t="shared" ref="OJK66" si="13391">OJK60*$C$65*0</f>
        <v>0</v>
      </c>
      <c r="OJM66" s="762">
        <f t="shared" ref="OJM66" si="13392">OJM60*$C$65*0</f>
        <v>0</v>
      </c>
      <c r="OJO66" s="762">
        <f t="shared" ref="OJO66" si="13393">OJO60*$C$65*0</f>
        <v>0</v>
      </c>
      <c r="OJQ66" s="762">
        <f t="shared" ref="OJQ66" si="13394">OJQ60*$C$65*0</f>
        <v>0</v>
      </c>
      <c r="OJS66" s="762">
        <f t="shared" ref="OJS66" si="13395">OJS60*$C$65*0</f>
        <v>0</v>
      </c>
      <c r="OJU66" s="762">
        <f t="shared" ref="OJU66" si="13396">OJU60*$C$65*0</f>
        <v>0</v>
      </c>
      <c r="OJW66" s="762">
        <f t="shared" ref="OJW66" si="13397">OJW60*$C$65*0</f>
        <v>0</v>
      </c>
      <c r="OJY66" s="762">
        <f t="shared" ref="OJY66" si="13398">OJY60*$C$65*0</f>
        <v>0</v>
      </c>
      <c r="OKA66" s="762">
        <f t="shared" ref="OKA66" si="13399">OKA60*$C$65*0</f>
        <v>0</v>
      </c>
      <c r="OKC66" s="762">
        <f t="shared" ref="OKC66" si="13400">OKC60*$C$65*0</f>
        <v>0</v>
      </c>
      <c r="OKE66" s="762">
        <f t="shared" ref="OKE66" si="13401">OKE60*$C$65*0</f>
        <v>0</v>
      </c>
      <c r="OKG66" s="762">
        <f t="shared" ref="OKG66" si="13402">OKG60*$C$65*0</f>
        <v>0</v>
      </c>
      <c r="OKI66" s="762">
        <f t="shared" ref="OKI66" si="13403">OKI60*$C$65*0</f>
        <v>0</v>
      </c>
      <c r="OKK66" s="762">
        <f t="shared" ref="OKK66" si="13404">OKK60*$C$65*0</f>
        <v>0</v>
      </c>
      <c r="OKM66" s="762">
        <f t="shared" ref="OKM66" si="13405">OKM60*$C$65*0</f>
        <v>0</v>
      </c>
      <c r="OKO66" s="762">
        <f t="shared" ref="OKO66" si="13406">OKO60*$C$65*0</f>
        <v>0</v>
      </c>
      <c r="OKQ66" s="762">
        <f t="shared" ref="OKQ66" si="13407">OKQ60*$C$65*0</f>
        <v>0</v>
      </c>
      <c r="OKS66" s="762">
        <f t="shared" ref="OKS66" si="13408">OKS60*$C$65*0</f>
        <v>0</v>
      </c>
      <c r="OKU66" s="762">
        <f t="shared" ref="OKU66" si="13409">OKU60*$C$65*0</f>
        <v>0</v>
      </c>
      <c r="OKW66" s="762">
        <f t="shared" ref="OKW66" si="13410">OKW60*$C$65*0</f>
        <v>0</v>
      </c>
      <c r="OKY66" s="762">
        <f t="shared" ref="OKY66" si="13411">OKY60*$C$65*0</f>
        <v>0</v>
      </c>
      <c r="OLA66" s="762">
        <f t="shared" ref="OLA66" si="13412">OLA60*$C$65*0</f>
        <v>0</v>
      </c>
      <c r="OLC66" s="762">
        <f t="shared" ref="OLC66" si="13413">OLC60*$C$65*0</f>
        <v>0</v>
      </c>
      <c r="OLE66" s="762">
        <f t="shared" ref="OLE66" si="13414">OLE60*$C$65*0</f>
        <v>0</v>
      </c>
      <c r="OLG66" s="762">
        <f t="shared" ref="OLG66" si="13415">OLG60*$C$65*0</f>
        <v>0</v>
      </c>
      <c r="OLI66" s="762">
        <f t="shared" ref="OLI66" si="13416">OLI60*$C$65*0</f>
        <v>0</v>
      </c>
      <c r="OLK66" s="762">
        <f t="shared" ref="OLK66" si="13417">OLK60*$C$65*0</f>
        <v>0</v>
      </c>
      <c r="OLM66" s="762">
        <f t="shared" ref="OLM66" si="13418">OLM60*$C$65*0</f>
        <v>0</v>
      </c>
      <c r="OLO66" s="762">
        <f t="shared" ref="OLO66" si="13419">OLO60*$C$65*0</f>
        <v>0</v>
      </c>
      <c r="OLQ66" s="762">
        <f t="shared" ref="OLQ66" si="13420">OLQ60*$C$65*0</f>
        <v>0</v>
      </c>
      <c r="OLS66" s="762">
        <f t="shared" ref="OLS66" si="13421">OLS60*$C$65*0</f>
        <v>0</v>
      </c>
      <c r="OLU66" s="762">
        <f t="shared" ref="OLU66" si="13422">OLU60*$C$65*0</f>
        <v>0</v>
      </c>
      <c r="OLW66" s="762">
        <f t="shared" ref="OLW66" si="13423">OLW60*$C$65*0</f>
        <v>0</v>
      </c>
      <c r="OLY66" s="762">
        <f t="shared" ref="OLY66" si="13424">OLY60*$C$65*0</f>
        <v>0</v>
      </c>
      <c r="OMA66" s="762">
        <f t="shared" ref="OMA66" si="13425">OMA60*$C$65*0</f>
        <v>0</v>
      </c>
      <c r="OMC66" s="762">
        <f t="shared" ref="OMC66" si="13426">OMC60*$C$65*0</f>
        <v>0</v>
      </c>
      <c r="OME66" s="762">
        <f t="shared" ref="OME66" si="13427">OME60*$C$65*0</f>
        <v>0</v>
      </c>
      <c r="OMG66" s="762">
        <f t="shared" ref="OMG66" si="13428">OMG60*$C$65*0</f>
        <v>0</v>
      </c>
      <c r="OMI66" s="762">
        <f t="shared" ref="OMI66" si="13429">OMI60*$C$65*0</f>
        <v>0</v>
      </c>
      <c r="OMK66" s="762">
        <f t="shared" ref="OMK66" si="13430">OMK60*$C$65*0</f>
        <v>0</v>
      </c>
      <c r="OMM66" s="762">
        <f t="shared" ref="OMM66" si="13431">OMM60*$C$65*0</f>
        <v>0</v>
      </c>
      <c r="OMO66" s="762">
        <f t="shared" ref="OMO66" si="13432">OMO60*$C$65*0</f>
        <v>0</v>
      </c>
      <c r="OMQ66" s="762">
        <f t="shared" ref="OMQ66" si="13433">OMQ60*$C$65*0</f>
        <v>0</v>
      </c>
      <c r="OMS66" s="762">
        <f t="shared" ref="OMS66" si="13434">OMS60*$C$65*0</f>
        <v>0</v>
      </c>
      <c r="OMU66" s="762">
        <f t="shared" ref="OMU66" si="13435">OMU60*$C$65*0</f>
        <v>0</v>
      </c>
      <c r="OMW66" s="762">
        <f t="shared" ref="OMW66" si="13436">OMW60*$C$65*0</f>
        <v>0</v>
      </c>
      <c r="OMY66" s="762">
        <f t="shared" ref="OMY66" si="13437">OMY60*$C$65*0</f>
        <v>0</v>
      </c>
      <c r="ONA66" s="762">
        <f t="shared" ref="ONA66" si="13438">ONA60*$C$65*0</f>
        <v>0</v>
      </c>
      <c r="ONC66" s="762">
        <f t="shared" ref="ONC66" si="13439">ONC60*$C$65*0</f>
        <v>0</v>
      </c>
      <c r="ONE66" s="762">
        <f t="shared" ref="ONE66" si="13440">ONE60*$C$65*0</f>
        <v>0</v>
      </c>
      <c r="ONG66" s="762">
        <f t="shared" ref="ONG66" si="13441">ONG60*$C$65*0</f>
        <v>0</v>
      </c>
      <c r="ONI66" s="762">
        <f t="shared" ref="ONI66" si="13442">ONI60*$C$65*0</f>
        <v>0</v>
      </c>
      <c r="ONK66" s="762">
        <f t="shared" ref="ONK66" si="13443">ONK60*$C$65*0</f>
        <v>0</v>
      </c>
      <c r="ONM66" s="762">
        <f t="shared" ref="ONM66" si="13444">ONM60*$C$65*0</f>
        <v>0</v>
      </c>
      <c r="ONO66" s="762">
        <f t="shared" ref="ONO66" si="13445">ONO60*$C$65*0</f>
        <v>0</v>
      </c>
      <c r="ONQ66" s="762">
        <f t="shared" ref="ONQ66" si="13446">ONQ60*$C$65*0</f>
        <v>0</v>
      </c>
      <c r="ONS66" s="762">
        <f t="shared" ref="ONS66" si="13447">ONS60*$C$65*0</f>
        <v>0</v>
      </c>
      <c r="ONU66" s="762">
        <f t="shared" ref="ONU66" si="13448">ONU60*$C$65*0</f>
        <v>0</v>
      </c>
      <c r="ONW66" s="762">
        <f t="shared" ref="ONW66" si="13449">ONW60*$C$65*0</f>
        <v>0</v>
      </c>
      <c r="ONY66" s="762">
        <f t="shared" ref="ONY66" si="13450">ONY60*$C$65*0</f>
        <v>0</v>
      </c>
      <c r="OOA66" s="762">
        <f t="shared" ref="OOA66" si="13451">OOA60*$C$65*0</f>
        <v>0</v>
      </c>
      <c r="OOC66" s="762">
        <f t="shared" ref="OOC66" si="13452">OOC60*$C$65*0</f>
        <v>0</v>
      </c>
      <c r="OOE66" s="762">
        <f t="shared" ref="OOE66" si="13453">OOE60*$C$65*0</f>
        <v>0</v>
      </c>
      <c r="OOG66" s="762">
        <f t="shared" ref="OOG66" si="13454">OOG60*$C$65*0</f>
        <v>0</v>
      </c>
      <c r="OOI66" s="762">
        <f t="shared" ref="OOI66" si="13455">OOI60*$C$65*0</f>
        <v>0</v>
      </c>
      <c r="OOK66" s="762">
        <f t="shared" ref="OOK66" si="13456">OOK60*$C$65*0</f>
        <v>0</v>
      </c>
      <c r="OOM66" s="762">
        <f t="shared" ref="OOM66" si="13457">OOM60*$C$65*0</f>
        <v>0</v>
      </c>
      <c r="OOO66" s="762">
        <f t="shared" ref="OOO66" si="13458">OOO60*$C$65*0</f>
        <v>0</v>
      </c>
      <c r="OOQ66" s="762">
        <f t="shared" ref="OOQ66" si="13459">OOQ60*$C$65*0</f>
        <v>0</v>
      </c>
      <c r="OOS66" s="762">
        <f t="shared" ref="OOS66" si="13460">OOS60*$C$65*0</f>
        <v>0</v>
      </c>
      <c r="OOU66" s="762">
        <f t="shared" ref="OOU66" si="13461">OOU60*$C$65*0</f>
        <v>0</v>
      </c>
      <c r="OOW66" s="762">
        <f t="shared" ref="OOW66" si="13462">OOW60*$C$65*0</f>
        <v>0</v>
      </c>
      <c r="OOY66" s="762">
        <f t="shared" ref="OOY66" si="13463">OOY60*$C$65*0</f>
        <v>0</v>
      </c>
      <c r="OPA66" s="762">
        <f t="shared" ref="OPA66" si="13464">OPA60*$C$65*0</f>
        <v>0</v>
      </c>
      <c r="OPC66" s="762">
        <f t="shared" ref="OPC66" si="13465">OPC60*$C$65*0</f>
        <v>0</v>
      </c>
      <c r="OPE66" s="762">
        <f t="shared" ref="OPE66" si="13466">OPE60*$C$65*0</f>
        <v>0</v>
      </c>
      <c r="OPG66" s="762">
        <f t="shared" ref="OPG66" si="13467">OPG60*$C$65*0</f>
        <v>0</v>
      </c>
      <c r="OPI66" s="762">
        <f t="shared" ref="OPI66" si="13468">OPI60*$C$65*0</f>
        <v>0</v>
      </c>
      <c r="OPK66" s="762">
        <f t="shared" ref="OPK66" si="13469">OPK60*$C$65*0</f>
        <v>0</v>
      </c>
      <c r="OPM66" s="762">
        <f t="shared" ref="OPM66" si="13470">OPM60*$C$65*0</f>
        <v>0</v>
      </c>
      <c r="OPO66" s="762">
        <f t="shared" ref="OPO66" si="13471">OPO60*$C$65*0</f>
        <v>0</v>
      </c>
      <c r="OPQ66" s="762">
        <f t="shared" ref="OPQ66" si="13472">OPQ60*$C$65*0</f>
        <v>0</v>
      </c>
      <c r="OPS66" s="762">
        <f t="shared" ref="OPS66" si="13473">OPS60*$C$65*0</f>
        <v>0</v>
      </c>
      <c r="OPU66" s="762">
        <f t="shared" ref="OPU66" si="13474">OPU60*$C$65*0</f>
        <v>0</v>
      </c>
      <c r="OPW66" s="762">
        <f t="shared" ref="OPW66" si="13475">OPW60*$C$65*0</f>
        <v>0</v>
      </c>
      <c r="OPY66" s="762">
        <f t="shared" ref="OPY66" si="13476">OPY60*$C$65*0</f>
        <v>0</v>
      </c>
      <c r="OQA66" s="762">
        <f t="shared" ref="OQA66" si="13477">OQA60*$C$65*0</f>
        <v>0</v>
      </c>
      <c r="OQC66" s="762">
        <f t="shared" ref="OQC66" si="13478">OQC60*$C$65*0</f>
        <v>0</v>
      </c>
      <c r="OQE66" s="762">
        <f t="shared" ref="OQE66" si="13479">OQE60*$C$65*0</f>
        <v>0</v>
      </c>
      <c r="OQG66" s="762">
        <f t="shared" ref="OQG66" si="13480">OQG60*$C$65*0</f>
        <v>0</v>
      </c>
      <c r="OQI66" s="762">
        <f t="shared" ref="OQI66" si="13481">OQI60*$C$65*0</f>
        <v>0</v>
      </c>
      <c r="OQK66" s="762">
        <f t="shared" ref="OQK66" si="13482">OQK60*$C$65*0</f>
        <v>0</v>
      </c>
      <c r="OQM66" s="762">
        <f t="shared" ref="OQM66" si="13483">OQM60*$C$65*0</f>
        <v>0</v>
      </c>
      <c r="OQO66" s="762">
        <f t="shared" ref="OQO66" si="13484">OQO60*$C$65*0</f>
        <v>0</v>
      </c>
      <c r="OQQ66" s="762">
        <f t="shared" ref="OQQ66" si="13485">OQQ60*$C$65*0</f>
        <v>0</v>
      </c>
      <c r="OQS66" s="762">
        <f t="shared" ref="OQS66" si="13486">OQS60*$C$65*0</f>
        <v>0</v>
      </c>
      <c r="OQU66" s="762">
        <f t="shared" ref="OQU66" si="13487">OQU60*$C$65*0</f>
        <v>0</v>
      </c>
      <c r="OQW66" s="762">
        <f t="shared" ref="OQW66" si="13488">OQW60*$C$65*0</f>
        <v>0</v>
      </c>
      <c r="OQY66" s="762">
        <f t="shared" ref="OQY66" si="13489">OQY60*$C$65*0</f>
        <v>0</v>
      </c>
      <c r="ORA66" s="762">
        <f t="shared" ref="ORA66" si="13490">ORA60*$C$65*0</f>
        <v>0</v>
      </c>
      <c r="ORC66" s="762">
        <f t="shared" ref="ORC66" si="13491">ORC60*$C$65*0</f>
        <v>0</v>
      </c>
      <c r="ORE66" s="762">
        <f t="shared" ref="ORE66" si="13492">ORE60*$C$65*0</f>
        <v>0</v>
      </c>
      <c r="ORG66" s="762">
        <f t="shared" ref="ORG66" si="13493">ORG60*$C$65*0</f>
        <v>0</v>
      </c>
      <c r="ORI66" s="762">
        <f t="shared" ref="ORI66" si="13494">ORI60*$C$65*0</f>
        <v>0</v>
      </c>
      <c r="ORK66" s="762">
        <f t="shared" ref="ORK66" si="13495">ORK60*$C$65*0</f>
        <v>0</v>
      </c>
      <c r="ORM66" s="762">
        <f t="shared" ref="ORM66" si="13496">ORM60*$C$65*0</f>
        <v>0</v>
      </c>
      <c r="ORO66" s="762">
        <f t="shared" ref="ORO66" si="13497">ORO60*$C$65*0</f>
        <v>0</v>
      </c>
      <c r="ORQ66" s="762">
        <f t="shared" ref="ORQ66" si="13498">ORQ60*$C$65*0</f>
        <v>0</v>
      </c>
      <c r="ORS66" s="762">
        <f t="shared" ref="ORS66" si="13499">ORS60*$C$65*0</f>
        <v>0</v>
      </c>
      <c r="ORU66" s="762">
        <f t="shared" ref="ORU66" si="13500">ORU60*$C$65*0</f>
        <v>0</v>
      </c>
      <c r="ORW66" s="762">
        <f t="shared" ref="ORW66" si="13501">ORW60*$C$65*0</f>
        <v>0</v>
      </c>
      <c r="ORY66" s="762">
        <f t="shared" ref="ORY66" si="13502">ORY60*$C$65*0</f>
        <v>0</v>
      </c>
      <c r="OSA66" s="762">
        <f t="shared" ref="OSA66" si="13503">OSA60*$C$65*0</f>
        <v>0</v>
      </c>
      <c r="OSC66" s="762">
        <f t="shared" ref="OSC66" si="13504">OSC60*$C$65*0</f>
        <v>0</v>
      </c>
      <c r="OSE66" s="762">
        <f t="shared" ref="OSE66" si="13505">OSE60*$C$65*0</f>
        <v>0</v>
      </c>
      <c r="OSG66" s="762">
        <f t="shared" ref="OSG66" si="13506">OSG60*$C$65*0</f>
        <v>0</v>
      </c>
      <c r="OSI66" s="762">
        <f t="shared" ref="OSI66" si="13507">OSI60*$C$65*0</f>
        <v>0</v>
      </c>
      <c r="OSK66" s="762">
        <f t="shared" ref="OSK66" si="13508">OSK60*$C$65*0</f>
        <v>0</v>
      </c>
      <c r="OSM66" s="762">
        <f t="shared" ref="OSM66" si="13509">OSM60*$C$65*0</f>
        <v>0</v>
      </c>
      <c r="OSO66" s="762">
        <f t="shared" ref="OSO66" si="13510">OSO60*$C$65*0</f>
        <v>0</v>
      </c>
      <c r="OSQ66" s="762">
        <f t="shared" ref="OSQ66" si="13511">OSQ60*$C$65*0</f>
        <v>0</v>
      </c>
      <c r="OSS66" s="762">
        <f t="shared" ref="OSS66" si="13512">OSS60*$C$65*0</f>
        <v>0</v>
      </c>
      <c r="OSU66" s="762">
        <f t="shared" ref="OSU66" si="13513">OSU60*$C$65*0</f>
        <v>0</v>
      </c>
      <c r="OSW66" s="762">
        <f t="shared" ref="OSW66" si="13514">OSW60*$C$65*0</f>
        <v>0</v>
      </c>
      <c r="OSY66" s="762">
        <f t="shared" ref="OSY66" si="13515">OSY60*$C$65*0</f>
        <v>0</v>
      </c>
      <c r="OTA66" s="762">
        <f t="shared" ref="OTA66" si="13516">OTA60*$C$65*0</f>
        <v>0</v>
      </c>
      <c r="OTC66" s="762">
        <f t="shared" ref="OTC66" si="13517">OTC60*$C$65*0</f>
        <v>0</v>
      </c>
      <c r="OTE66" s="762">
        <f t="shared" ref="OTE66" si="13518">OTE60*$C$65*0</f>
        <v>0</v>
      </c>
      <c r="OTG66" s="762">
        <f t="shared" ref="OTG66" si="13519">OTG60*$C$65*0</f>
        <v>0</v>
      </c>
      <c r="OTI66" s="762">
        <f t="shared" ref="OTI66" si="13520">OTI60*$C$65*0</f>
        <v>0</v>
      </c>
      <c r="OTK66" s="762">
        <f t="shared" ref="OTK66" si="13521">OTK60*$C$65*0</f>
        <v>0</v>
      </c>
      <c r="OTM66" s="762">
        <f t="shared" ref="OTM66" si="13522">OTM60*$C$65*0</f>
        <v>0</v>
      </c>
      <c r="OTO66" s="762">
        <f t="shared" ref="OTO66" si="13523">OTO60*$C$65*0</f>
        <v>0</v>
      </c>
      <c r="OTQ66" s="762">
        <f t="shared" ref="OTQ66" si="13524">OTQ60*$C$65*0</f>
        <v>0</v>
      </c>
      <c r="OTS66" s="762">
        <f t="shared" ref="OTS66" si="13525">OTS60*$C$65*0</f>
        <v>0</v>
      </c>
      <c r="OTU66" s="762">
        <f t="shared" ref="OTU66" si="13526">OTU60*$C$65*0</f>
        <v>0</v>
      </c>
      <c r="OTW66" s="762">
        <f t="shared" ref="OTW66" si="13527">OTW60*$C$65*0</f>
        <v>0</v>
      </c>
      <c r="OTY66" s="762">
        <f t="shared" ref="OTY66" si="13528">OTY60*$C$65*0</f>
        <v>0</v>
      </c>
      <c r="OUA66" s="762">
        <f t="shared" ref="OUA66" si="13529">OUA60*$C$65*0</f>
        <v>0</v>
      </c>
      <c r="OUC66" s="762">
        <f t="shared" ref="OUC66" si="13530">OUC60*$C$65*0</f>
        <v>0</v>
      </c>
      <c r="OUE66" s="762">
        <f t="shared" ref="OUE66" si="13531">OUE60*$C$65*0</f>
        <v>0</v>
      </c>
      <c r="OUG66" s="762">
        <f t="shared" ref="OUG66" si="13532">OUG60*$C$65*0</f>
        <v>0</v>
      </c>
      <c r="OUI66" s="762">
        <f t="shared" ref="OUI66" si="13533">OUI60*$C$65*0</f>
        <v>0</v>
      </c>
      <c r="OUK66" s="762">
        <f t="shared" ref="OUK66" si="13534">OUK60*$C$65*0</f>
        <v>0</v>
      </c>
      <c r="OUM66" s="762">
        <f t="shared" ref="OUM66" si="13535">OUM60*$C$65*0</f>
        <v>0</v>
      </c>
      <c r="OUO66" s="762">
        <f t="shared" ref="OUO66" si="13536">OUO60*$C$65*0</f>
        <v>0</v>
      </c>
      <c r="OUQ66" s="762">
        <f t="shared" ref="OUQ66" si="13537">OUQ60*$C$65*0</f>
        <v>0</v>
      </c>
      <c r="OUS66" s="762">
        <f t="shared" ref="OUS66" si="13538">OUS60*$C$65*0</f>
        <v>0</v>
      </c>
      <c r="OUU66" s="762">
        <f t="shared" ref="OUU66" si="13539">OUU60*$C$65*0</f>
        <v>0</v>
      </c>
      <c r="OUW66" s="762">
        <f t="shared" ref="OUW66" si="13540">OUW60*$C$65*0</f>
        <v>0</v>
      </c>
      <c r="OUY66" s="762">
        <f t="shared" ref="OUY66" si="13541">OUY60*$C$65*0</f>
        <v>0</v>
      </c>
      <c r="OVA66" s="762">
        <f t="shared" ref="OVA66" si="13542">OVA60*$C$65*0</f>
        <v>0</v>
      </c>
      <c r="OVC66" s="762">
        <f t="shared" ref="OVC66" si="13543">OVC60*$C$65*0</f>
        <v>0</v>
      </c>
      <c r="OVE66" s="762">
        <f t="shared" ref="OVE66" si="13544">OVE60*$C$65*0</f>
        <v>0</v>
      </c>
      <c r="OVG66" s="762">
        <f t="shared" ref="OVG66" si="13545">OVG60*$C$65*0</f>
        <v>0</v>
      </c>
      <c r="OVI66" s="762">
        <f t="shared" ref="OVI66" si="13546">OVI60*$C$65*0</f>
        <v>0</v>
      </c>
      <c r="OVK66" s="762">
        <f t="shared" ref="OVK66" si="13547">OVK60*$C$65*0</f>
        <v>0</v>
      </c>
      <c r="OVM66" s="762">
        <f t="shared" ref="OVM66" si="13548">OVM60*$C$65*0</f>
        <v>0</v>
      </c>
      <c r="OVO66" s="762">
        <f t="shared" ref="OVO66" si="13549">OVO60*$C$65*0</f>
        <v>0</v>
      </c>
      <c r="OVQ66" s="762">
        <f t="shared" ref="OVQ66" si="13550">OVQ60*$C$65*0</f>
        <v>0</v>
      </c>
      <c r="OVS66" s="762">
        <f t="shared" ref="OVS66" si="13551">OVS60*$C$65*0</f>
        <v>0</v>
      </c>
      <c r="OVU66" s="762">
        <f t="shared" ref="OVU66" si="13552">OVU60*$C$65*0</f>
        <v>0</v>
      </c>
      <c r="OVW66" s="762">
        <f t="shared" ref="OVW66" si="13553">OVW60*$C$65*0</f>
        <v>0</v>
      </c>
      <c r="OVY66" s="762">
        <f t="shared" ref="OVY66" si="13554">OVY60*$C$65*0</f>
        <v>0</v>
      </c>
      <c r="OWA66" s="762">
        <f t="shared" ref="OWA66" si="13555">OWA60*$C$65*0</f>
        <v>0</v>
      </c>
      <c r="OWC66" s="762">
        <f t="shared" ref="OWC66" si="13556">OWC60*$C$65*0</f>
        <v>0</v>
      </c>
      <c r="OWE66" s="762">
        <f t="shared" ref="OWE66" si="13557">OWE60*$C$65*0</f>
        <v>0</v>
      </c>
      <c r="OWG66" s="762">
        <f t="shared" ref="OWG66" si="13558">OWG60*$C$65*0</f>
        <v>0</v>
      </c>
      <c r="OWI66" s="762">
        <f t="shared" ref="OWI66" si="13559">OWI60*$C$65*0</f>
        <v>0</v>
      </c>
      <c r="OWK66" s="762">
        <f t="shared" ref="OWK66" si="13560">OWK60*$C$65*0</f>
        <v>0</v>
      </c>
      <c r="OWM66" s="762">
        <f t="shared" ref="OWM66" si="13561">OWM60*$C$65*0</f>
        <v>0</v>
      </c>
      <c r="OWO66" s="762">
        <f t="shared" ref="OWO66" si="13562">OWO60*$C$65*0</f>
        <v>0</v>
      </c>
      <c r="OWQ66" s="762">
        <f t="shared" ref="OWQ66" si="13563">OWQ60*$C$65*0</f>
        <v>0</v>
      </c>
      <c r="OWS66" s="762">
        <f t="shared" ref="OWS66" si="13564">OWS60*$C$65*0</f>
        <v>0</v>
      </c>
      <c r="OWU66" s="762">
        <f t="shared" ref="OWU66" si="13565">OWU60*$C$65*0</f>
        <v>0</v>
      </c>
      <c r="OWW66" s="762">
        <f t="shared" ref="OWW66" si="13566">OWW60*$C$65*0</f>
        <v>0</v>
      </c>
      <c r="OWY66" s="762">
        <f t="shared" ref="OWY66" si="13567">OWY60*$C$65*0</f>
        <v>0</v>
      </c>
      <c r="OXA66" s="762">
        <f t="shared" ref="OXA66" si="13568">OXA60*$C$65*0</f>
        <v>0</v>
      </c>
      <c r="OXC66" s="762">
        <f t="shared" ref="OXC66" si="13569">OXC60*$C$65*0</f>
        <v>0</v>
      </c>
      <c r="OXE66" s="762">
        <f t="shared" ref="OXE66" si="13570">OXE60*$C$65*0</f>
        <v>0</v>
      </c>
      <c r="OXG66" s="762">
        <f t="shared" ref="OXG66" si="13571">OXG60*$C$65*0</f>
        <v>0</v>
      </c>
      <c r="OXI66" s="762">
        <f t="shared" ref="OXI66" si="13572">OXI60*$C$65*0</f>
        <v>0</v>
      </c>
      <c r="OXK66" s="762">
        <f t="shared" ref="OXK66" si="13573">OXK60*$C$65*0</f>
        <v>0</v>
      </c>
      <c r="OXM66" s="762">
        <f t="shared" ref="OXM66" si="13574">OXM60*$C$65*0</f>
        <v>0</v>
      </c>
      <c r="OXO66" s="762">
        <f t="shared" ref="OXO66" si="13575">OXO60*$C$65*0</f>
        <v>0</v>
      </c>
      <c r="OXQ66" s="762">
        <f t="shared" ref="OXQ66" si="13576">OXQ60*$C$65*0</f>
        <v>0</v>
      </c>
      <c r="OXS66" s="762">
        <f t="shared" ref="OXS66" si="13577">OXS60*$C$65*0</f>
        <v>0</v>
      </c>
      <c r="OXU66" s="762">
        <f t="shared" ref="OXU66" si="13578">OXU60*$C$65*0</f>
        <v>0</v>
      </c>
      <c r="OXW66" s="762">
        <f t="shared" ref="OXW66" si="13579">OXW60*$C$65*0</f>
        <v>0</v>
      </c>
      <c r="OXY66" s="762">
        <f t="shared" ref="OXY66" si="13580">OXY60*$C$65*0</f>
        <v>0</v>
      </c>
      <c r="OYA66" s="762">
        <f t="shared" ref="OYA66" si="13581">OYA60*$C$65*0</f>
        <v>0</v>
      </c>
      <c r="OYC66" s="762">
        <f t="shared" ref="OYC66" si="13582">OYC60*$C$65*0</f>
        <v>0</v>
      </c>
      <c r="OYE66" s="762">
        <f t="shared" ref="OYE66" si="13583">OYE60*$C$65*0</f>
        <v>0</v>
      </c>
      <c r="OYG66" s="762">
        <f t="shared" ref="OYG66" si="13584">OYG60*$C$65*0</f>
        <v>0</v>
      </c>
      <c r="OYI66" s="762">
        <f t="shared" ref="OYI66" si="13585">OYI60*$C$65*0</f>
        <v>0</v>
      </c>
      <c r="OYK66" s="762">
        <f t="shared" ref="OYK66" si="13586">OYK60*$C$65*0</f>
        <v>0</v>
      </c>
      <c r="OYM66" s="762">
        <f t="shared" ref="OYM66" si="13587">OYM60*$C$65*0</f>
        <v>0</v>
      </c>
      <c r="OYO66" s="762">
        <f t="shared" ref="OYO66" si="13588">OYO60*$C$65*0</f>
        <v>0</v>
      </c>
      <c r="OYQ66" s="762">
        <f t="shared" ref="OYQ66" si="13589">OYQ60*$C$65*0</f>
        <v>0</v>
      </c>
      <c r="OYS66" s="762">
        <f t="shared" ref="OYS66" si="13590">OYS60*$C$65*0</f>
        <v>0</v>
      </c>
      <c r="OYU66" s="762">
        <f t="shared" ref="OYU66" si="13591">OYU60*$C$65*0</f>
        <v>0</v>
      </c>
      <c r="OYW66" s="762">
        <f t="shared" ref="OYW66" si="13592">OYW60*$C$65*0</f>
        <v>0</v>
      </c>
      <c r="OYY66" s="762">
        <f t="shared" ref="OYY66" si="13593">OYY60*$C$65*0</f>
        <v>0</v>
      </c>
      <c r="OZA66" s="762">
        <f t="shared" ref="OZA66" si="13594">OZA60*$C$65*0</f>
        <v>0</v>
      </c>
      <c r="OZC66" s="762">
        <f t="shared" ref="OZC66" si="13595">OZC60*$C$65*0</f>
        <v>0</v>
      </c>
      <c r="OZE66" s="762">
        <f t="shared" ref="OZE66" si="13596">OZE60*$C$65*0</f>
        <v>0</v>
      </c>
      <c r="OZG66" s="762">
        <f t="shared" ref="OZG66" si="13597">OZG60*$C$65*0</f>
        <v>0</v>
      </c>
      <c r="OZI66" s="762">
        <f t="shared" ref="OZI66" si="13598">OZI60*$C$65*0</f>
        <v>0</v>
      </c>
      <c r="OZK66" s="762">
        <f t="shared" ref="OZK66" si="13599">OZK60*$C$65*0</f>
        <v>0</v>
      </c>
      <c r="OZM66" s="762">
        <f t="shared" ref="OZM66" si="13600">OZM60*$C$65*0</f>
        <v>0</v>
      </c>
      <c r="OZO66" s="762">
        <f t="shared" ref="OZO66" si="13601">OZO60*$C$65*0</f>
        <v>0</v>
      </c>
      <c r="OZQ66" s="762">
        <f t="shared" ref="OZQ66" si="13602">OZQ60*$C$65*0</f>
        <v>0</v>
      </c>
      <c r="OZS66" s="762">
        <f t="shared" ref="OZS66" si="13603">OZS60*$C$65*0</f>
        <v>0</v>
      </c>
      <c r="OZU66" s="762">
        <f t="shared" ref="OZU66" si="13604">OZU60*$C$65*0</f>
        <v>0</v>
      </c>
      <c r="OZW66" s="762">
        <f t="shared" ref="OZW66" si="13605">OZW60*$C$65*0</f>
        <v>0</v>
      </c>
      <c r="OZY66" s="762">
        <f t="shared" ref="OZY66" si="13606">OZY60*$C$65*0</f>
        <v>0</v>
      </c>
      <c r="PAA66" s="762">
        <f t="shared" ref="PAA66" si="13607">PAA60*$C$65*0</f>
        <v>0</v>
      </c>
      <c r="PAC66" s="762">
        <f t="shared" ref="PAC66" si="13608">PAC60*$C$65*0</f>
        <v>0</v>
      </c>
      <c r="PAE66" s="762">
        <f t="shared" ref="PAE66" si="13609">PAE60*$C$65*0</f>
        <v>0</v>
      </c>
      <c r="PAG66" s="762">
        <f t="shared" ref="PAG66" si="13610">PAG60*$C$65*0</f>
        <v>0</v>
      </c>
      <c r="PAI66" s="762">
        <f t="shared" ref="PAI66" si="13611">PAI60*$C$65*0</f>
        <v>0</v>
      </c>
      <c r="PAK66" s="762">
        <f t="shared" ref="PAK66" si="13612">PAK60*$C$65*0</f>
        <v>0</v>
      </c>
      <c r="PAM66" s="762">
        <f t="shared" ref="PAM66" si="13613">PAM60*$C$65*0</f>
        <v>0</v>
      </c>
      <c r="PAO66" s="762">
        <f t="shared" ref="PAO66" si="13614">PAO60*$C$65*0</f>
        <v>0</v>
      </c>
      <c r="PAQ66" s="762">
        <f t="shared" ref="PAQ66" si="13615">PAQ60*$C$65*0</f>
        <v>0</v>
      </c>
      <c r="PAS66" s="762">
        <f t="shared" ref="PAS66" si="13616">PAS60*$C$65*0</f>
        <v>0</v>
      </c>
      <c r="PAU66" s="762">
        <f t="shared" ref="PAU66" si="13617">PAU60*$C$65*0</f>
        <v>0</v>
      </c>
      <c r="PAW66" s="762">
        <f t="shared" ref="PAW66" si="13618">PAW60*$C$65*0</f>
        <v>0</v>
      </c>
      <c r="PAY66" s="762">
        <f t="shared" ref="PAY66" si="13619">PAY60*$C$65*0</f>
        <v>0</v>
      </c>
      <c r="PBA66" s="762">
        <f t="shared" ref="PBA66" si="13620">PBA60*$C$65*0</f>
        <v>0</v>
      </c>
      <c r="PBC66" s="762">
        <f t="shared" ref="PBC66" si="13621">PBC60*$C$65*0</f>
        <v>0</v>
      </c>
      <c r="PBE66" s="762">
        <f t="shared" ref="PBE66" si="13622">PBE60*$C$65*0</f>
        <v>0</v>
      </c>
      <c r="PBG66" s="762">
        <f t="shared" ref="PBG66" si="13623">PBG60*$C$65*0</f>
        <v>0</v>
      </c>
      <c r="PBI66" s="762">
        <f t="shared" ref="PBI66" si="13624">PBI60*$C$65*0</f>
        <v>0</v>
      </c>
      <c r="PBK66" s="762">
        <f t="shared" ref="PBK66" si="13625">PBK60*$C$65*0</f>
        <v>0</v>
      </c>
      <c r="PBM66" s="762">
        <f t="shared" ref="PBM66" si="13626">PBM60*$C$65*0</f>
        <v>0</v>
      </c>
      <c r="PBO66" s="762">
        <f t="shared" ref="PBO66" si="13627">PBO60*$C$65*0</f>
        <v>0</v>
      </c>
      <c r="PBQ66" s="762">
        <f t="shared" ref="PBQ66" si="13628">PBQ60*$C$65*0</f>
        <v>0</v>
      </c>
      <c r="PBS66" s="762">
        <f t="shared" ref="PBS66" si="13629">PBS60*$C$65*0</f>
        <v>0</v>
      </c>
      <c r="PBU66" s="762">
        <f t="shared" ref="PBU66" si="13630">PBU60*$C$65*0</f>
        <v>0</v>
      </c>
      <c r="PBW66" s="762">
        <f t="shared" ref="PBW66" si="13631">PBW60*$C$65*0</f>
        <v>0</v>
      </c>
      <c r="PBY66" s="762">
        <f t="shared" ref="PBY66" si="13632">PBY60*$C$65*0</f>
        <v>0</v>
      </c>
      <c r="PCA66" s="762">
        <f t="shared" ref="PCA66" si="13633">PCA60*$C$65*0</f>
        <v>0</v>
      </c>
      <c r="PCC66" s="762">
        <f t="shared" ref="PCC66" si="13634">PCC60*$C$65*0</f>
        <v>0</v>
      </c>
      <c r="PCE66" s="762">
        <f t="shared" ref="PCE66" si="13635">PCE60*$C$65*0</f>
        <v>0</v>
      </c>
      <c r="PCG66" s="762">
        <f t="shared" ref="PCG66" si="13636">PCG60*$C$65*0</f>
        <v>0</v>
      </c>
      <c r="PCI66" s="762">
        <f t="shared" ref="PCI66" si="13637">PCI60*$C$65*0</f>
        <v>0</v>
      </c>
      <c r="PCK66" s="762">
        <f t="shared" ref="PCK66" si="13638">PCK60*$C$65*0</f>
        <v>0</v>
      </c>
      <c r="PCM66" s="762">
        <f t="shared" ref="PCM66" si="13639">PCM60*$C$65*0</f>
        <v>0</v>
      </c>
      <c r="PCO66" s="762">
        <f t="shared" ref="PCO66" si="13640">PCO60*$C$65*0</f>
        <v>0</v>
      </c>
      <c r="PCQ66" s="762">
        <f t="shared" ref="PCQ66" si="13641">PCQ60*$C$65*0</f>
        <v>0</v>
      </c>
      <c r="PCS66" s="762">
        <f t="shared" ref="PCS66" si="13642">PCS60*$C$65*0</f>
        <v>0</v>
      </c>
      <c r="PCU66" s="762">
        <f t="shared" ref="PCU66" si="13643">PCU60*$C$65*0</f>
        <v>0</v>
      </c>
      <c r="PCW66" s="762">
        <f t="shared" ref="PCW66" si="13644">PCW60*$C$65*0</f>
        <v>0</v>
      </c>
      <c r="PCY66" s="762">
        <f t="shared" ref="PCY66" si="13645">PCY60*$C$65*0</f>
        <v>0</v>
      </c>
      <c r="PDA66" s="762">
        <f t="shared" ref="PDA66" si="13646">PDA60*$C$65*0</f>
        <v>0</v>
      </c>
      <c r="PDC66" s="762">
        <f t="shared" ref="PDC66" si="13647">PDC60*$C$65*0</f>
        <v>0</v>
      </c>
      <c r="PDE66" s="762">
        <f t="shared" ref="PDE66" si="13648">PDE60*$C$65*0</f>
        <v>0</v>
      </c>
      <c r="PDG66" s="762">
        <f t="shared" ref="PDG66" si="13649">PDG60*$C$65*0</f>
        <v>0</v>
      </c>
      <c r="PDI66" s="762">
        <f t="shared" ref="PDI66" si="13650">PDI60*$C$65*0</f>
        <v>0</v>
      </c>
      <c r="PDK66" s="762">
        <f t="shared" ref="PDK66" si="13651">PDK60*$C$65*0</f>
        <v>0</v>
      </c>
      <c r="PDM66" s="762">
        <f t="shared" ref="PDM66" si="13652">PDM60*$C$65*0</f>
        <v>0</v>
      </c>
      <c r="PDO66" s="762">
        <f t="shared" ref="PDO66" si="13653">PDO60*$C$65*0</f>
        <v>0</v>
      </c>
      <c r="PDQ66" s="762">
        <f t="shared" ref="PDQ66" si="13654">PDQ60*$C$65*0</f>
        <v>0</v>
      </c>
      <c r="PDS66" s="762">
        <f t="shared" ref="PDS66" si="13655">PDS60*$C$65*0</f>
        <v>0</v>
      </c>
      <c r="PDU66" s="762">
        <f t="shared" ref="PDU66" si="13656">PDU60*$C$65*0</f>
        <v>0</v>
      </c>
      <c r="PDW66" s="762">
        <f t="shared" ref="PDW66" si="13657">PDW60*$C$65*0</f>
        <v>0</v>
      </c>
      <c r="PDY66" s="762">
        <f t="shared" ref="PDY66" si="13658">PDY60*$C$65*0</f>
        <v>0</v>
      </c>
      <c r="PEA66" s="762">
        <f t="shared" ref="PEA66" si="13659">PEA60*$C$65*0</f>
        <v>0</v>
      </c>
      <c r="PEC66" s="762">
        <f t="shared" ref="PEC66" si="13660">PEC60*$C$65*0</f>
        <v>0</v>
      </c>
      <c r="PEE66" s="762">
        <f t="shared" ref="PEE66" si="13661">PEE60*$C$65*0</f>
        <v>0</v>
      </c>
      <c r="PEG66" s="762">
        <f t="shared" ref="PEG66" si="13662">PEG60*$C$65*0</f>
        <v>0</v>
      </c>
      <c r="PEI66" s="762">
        <f t="shared" ref="PEI66" si="13663">PEI60*$C$65*0</f>
        <v>0</v>
      </c>
      <c r="PEK66" s="762">
        <f t="shared" ref="PEK66" si="13664">PEK60*$C$65*0</f>
        <v>0</v>
      </c>
      <c r="PEM66" s="762">
        <f t="shared" ref="PEM66" si="13665">PEM60*$C$65*0</f>
        <v>0</v>
      </c>
      <c r="PEO66" s="762">
        <f t="shared" ref="PEO66" si="13666">PEO60*$C$65*0</f>
        <v>0</v>
      </c>
      <c r="PEQ66" s="762">
        <f t="shared" ref="PEQ66" si="13667">PEQ60*$C$65*0</f>
        <v>0</v>
      </c>
      <c r="PES66" s="762">
        <f t="shared" ref="PES66" si="13668">PES60*$C$65*0</f>
        <v>0</v>
      </c>
      <c r="PEU66" s="762">
        <f t="shared" ref="PEU66" si="13669">PEU60*$C$65*0</f>
        <v>0</v>
      </c>
      <c r="PEW66" s="762">
        <f t="shared" ref="PEW66" si="13670">PEW60*$C$65*0</f>
        <v>0</v>
      </c>
      <c r="PEY66" s="762">
        <f t="shared" ref="PEY66" si="13671">PEY60*$C$65*0</f>
        <v>0</v>
      </c>
      <c r="PFA66" s="762">
        <f t="shared" ref="PFA66" si="13672">PFA60*$C$65*0</f>
        <v>0</v>
      </c>
      <c r="PFC66" s="762">
        <f t="shared" ref="PFC66" si="13673">PFC60*$C$65*0</f>
        <v>0</v>
      </c>
      <c r="PFE66" s="762">
        <f t="shared" ref="PFE66" si="13674">PFE60*$C$65*0</f>
        <v>0</v>
      </c>
      <c r="PFG66" s="762">
        <f t="shared" ref="PFG66" si="13675">PFG60*$C$65*0</f>
        <v>0</v>
      </c>
      <c r="PFI66" s="762">
        <f t="shared" ref="PFI66" si="13676">PFI60*$C$65*0</f>
        <v>0</v>
      </c>
      <c r="PFK66" s="762">
        <f t="shared" ref="PFK66" si="13677">PFK60*$C$65*0</f>
        <v>0</v>
      </c>
      <c r="PFM66" s="762">
        <f t="shared" ref="PFM66" si="13678">PFM60*$C$65*0</f>
        <v>0</v>
      </c>
      <c r="PFO66" s="762">
        <f t="shared" ref="PFO66" si="13679">PFO60*$C$65*0</f>
        <v>0</v>
      </c>
      <c r="PFQ66" s="762">
        <f t="shared" ref="PFQ66" si="13680">PFQ60*$C$65*0</f>
        <v>0</v>
      </c>
      <c r="PFS66" s="762">
        <f t="shared" ref="PFS66" si="13681">PFS60*$C$65*0</f>
        <v>0</v>
      </c>
      <c r="PFU66" s="762">
        <f t="shared" ref="PFU66" si="13682">PFU60*$C$65*0</f>
        <v>0</v>
      </c>
      <c r="PFW66" s="762">
        <f t="shared" ref="PFW66" si="13683">PFW60*$C$65*0</f>
        <v>0</v>
      </c>
      <c r="PFY66" s="762">
        <f t="shared" ref="PFY66" si="13684">PFY60*$C$65*0</f>
        <v>0</v>
      </c>
      <c r="PGA66" s="762">
        <f t="shared" ref="PGA66" si="13685">PGA60*$C$65*0</f>
        <v>0</v>
      </c>
      <c r="PGC66" s="762">
        <f t="shared" ref="PGC66" si="13686">PGC60*$C$65*0</f>
        <v>0</v>
      </c>
      <c r="PGE66" s="762">
        <f t="shared" ref="PGE66" si="13687">PGE60*$C$65*0</f>
        <v>0</v>
      </c>
      <c r="PGG66" s="762">
        <f t="shared" ref="PGG66" si="13688">PGG60*$C$65*0</f>
        <v>0</v>
      </c>
      <c r="PGI66" s="762">
        <f t="shared" ref="PGI66" si="13689">PGI60*$C$65*0</f>
        <v>0</v>
      </c>
      <c r="PGK66" s="762">
        <f t="shared" ref="PGK66" si="13690">PGK60*$C$65*0</f>
        <v>0</v>
      </c>
      <c r="PGM66" s="762">
        <f t="shared" ref="PGM66" si="13691">PGM60*$C$65*0</f>
        <v>0</v>
      </c>
      <c r="PGO66" s="762">
        <f t="shared" ref="PGO66" si="13692">PGO60*$C$65*0</f>
        <v>0</v>
      </c>
      <c r="PGQ66" s="762">
        <f t="shared" ref="PGQ66" si="13693">PGQ60*$C$65*0</f>
        <v>0</v>
      </c>
      <c r="PGS66" s="762">
        <f t="shared" ref="PGS66" si="13694">PGS60*$C$65*0</f>
        <v>0</v>
      </c>
      <c r="PGU66" s="762">
        <f t="shared" ref="PGU66" si="13695">PGU60*$C$65*0</f>
        <v>0</v>
      </c>
      <c r="PGW66" s="762">
        <f t="shared" ref="PGW66" si="13696">PGW60*$C$65*0</f>
        <v>0</v>
      </c>
      <c r="PGY66" s="762">
        <f t="shared" ref="PGY66" si="13697">PGY60*$C$65*0</f>
        <v>0</v>
      </c>
      <c r="PHA66" s="762">
        <f t="shared" ref="PHA66" si="13698">PHA60*$C$65*0</f>
        <v>0</v>
      </c>
      <c r="PHC66" s="762">
        <f t="shared" ref="PHC66" si="13699">PHC60*$C$65*0</f>
        <v>0</v>
      </c>
      <c r="PHE66" s="762">
        <f t="shared" ref="PHE66" si="13700">PHE60*$C$65*0</f>
        <v>0</v>
      </c>
      <c r="PHG66" s="762">
        <f t="shared" ref="PHG66" si="13701">PHG60*$C$65*0</f>
        <v>0</v>
      </c>
      <c r="PHI66" s="762">
        <f t="shared" ref="PHI66" si="13702">PHI60*$C$65*0</f>
        <v>0</v>
      </c>
      <c r="PHK66" s="762">
        <f t="shared" ref="PHK66" si="13703">PHK60*$C$65*0</f>
        <v>0</v>
      </c>
      <c r="PHM66" s="762">
        <f t="shared" ref="PHM66" si="13704">PHM60*$C$65*0</f>
        <v>0</v>
      </c>
      <c r="PHO66" s="762">
        <f t="shared" ref="PHO66" si="13705">PHO60*$C$65*0</f>
        <v>0</v>
      </c>
      <c r="PHQ66" s="762">
        <f t="shared" ref="PHQ66" si="13706">PHQ60*$C$65*0</f>
        <v>0</v>
      </c>
      <c r="PHS66" s="762">
        <f t="shared" ref="PHS66" si="13707">PHS60*$C$65*0</f>
        <v>0</v>
      </c>
      <c r="PHU66" s="762">
        <f t="shared" ref="PHU66" si="13708">PHU60*$C$65*0</f>
        <v>0</v>
      </c>
      <c r="PHW66" s="762">
        <f t="shared" ref="PHW66" si="13709">PHW60*$C$65*0</f>
        <v>0</v>
      </c>
      <c r="PHY66" s="762">
        <f t="shared" ref="PHY66" si="13710">PHY60*$C$65*0</f>
        <v>0</v>
      </c>
      <c r="PIA66" s="762">
        <f t="shared" ref="PIA66" si="13711">PIA60*$C$65*0</f>
        <v>0</v>
      </c>
      <c r="PIC66" s="762">
        <f t="shared" ref="PIC66" si="13712">PIC60*$C$65*0</f>
        <v>0</v>
      </c>
      <c r="PIE66" s="762">
        <f t="shared" ref="PIE66" si="13713">PIE60*$C$65*0</f>
        <v>0</v>
      </c>
      <c r="PIG66" s="762">
        <f t="shared" ref="PIG66" si="13714">PIG60*$C$65*0</f>
        <v>0</v>
      </c>
      <c r="PII66" s="762">
        <f t="shared" ref="PII66" si="13715">PII60*$C$65*0</f>
        <v>0</v>
      </c>
      <c r="PIK66" s="762">
        <f t="shared" ref="PIK66" si="13716">PIK60*$C$65*0</f>
        <v>0</v>
      </c>
      <c r="PIM66" s="762">
        <f t="shared" ref="PIM66" si="13717">PIM60*$C$65*0</f>
        <v>0</v>
      </c>
      <c r="PIO66" s="762">
        <f t="shared" ref="PIO66" si="13718">PIO60*$C$65*0</f>
        <v>0</v>
      </c>
      <c r="PIQ66" s="762">
        <f t="shared" ref="PIQ66" si="13719">PIQ60*$C$65*0</f>
        <v>0</v>
      </c>
      <c r="PIS66" s="762">
        <f t="shared" ref="PIS66" si="13720">PIS60*$C$65*0</f>
        <v>0</v>
      </c>
      <c r="PIU66" s="762">
        <f t="shared" ref="PIU66" si="13721">PIU60*$C$65*0</f>
        <v>0</v>
      </c>
      <c r="PIW66" s="762">
        <f t="shared" ref="PIW66" si="13722">PIW60*$C$65*0</f>
        <v>0</v>
      </c>
      <c r="PIY66" s="762">
        <f t="shared" ref="PIY66" si="13723">PIY60*$C$65*0</f>
        <v>0</v>
      </c>
      <c r="PJA66" s="762">
        <f t="shared" ref="PJA66" si="13724">PJA60*$C$65*0</f>
        <v>0</v>
      </c>
      <c r="PJC66" s="762">
        <f t="shared" ref="PJC66" si="13725">PJC60*$C$65*0</f>
        <v>0</v>
      </c>
      <c r="PJE66" s="762">
        <f t="shared" ref="PJE66" si="13726">PJE60*$C$65*0</f>
        <v>0</v>
      </c>
      <c r="PJG66" s="762">
        <f t="shared" ref="PJG66" si="13727">PJG60*$C$65*0</f>
        <v>0</v>
      </c>
      <c r="PJI66" s="762">
        <f t="shared" ref="PJI66" si="13728">PJI60*$C$65*0</f>
        <v>0</v>
      </c>
      <c r="PJK66" s="762">
        <f t="shared" ref="PJK66" si="13729">PJK60*$C$65*0</f>
        <v>0</v>
      </c>
      <c r="PJM66" s="762">
        <f t="shared" ref="PJM66" si="13730">PJM60*$C$65*0</f>
        <v>0</v>
      </c>
      <c r="PJO66" s="762">
        <f t="shared" ref="PJO66" si="13731">PJO60*$C$65*0</f>
        <v>0</v>
      </c>
      <c r="PJQ66" s="762">
        <f t="shared" ref="PJQ66" si="13732">PJQ60*$C$65*0</f>
        <v>0</v>
      </c>
      <c r="PJS66" s="762">
        <f t="shared" ref="PJS66" si="13733">PJS60*$C$65*0</f>
        <v>0</v>
      </c>
      <c r="PJU66" s="762">
        <f t="shared" ref="PJU66" si="13734">PJU60*$C$65*0</f>
        <v>0</v>
      </c>
      <c r="PJW66" s="762">
        <f t="shared" ref="PJW66" si="13735">PJW60*$C$65*0</f>
        <v>0</v>
      </c>
      <c r="PJY66" s="762">
        <f t="shared" ref="PJY66" si="13736">PJY60*$C$65*0</f>
        <v>0</v>
      </c>
      <c r="PKA66" s="762">
        <f t="shared" ref="PKA66" si="13737">PKA60*$C$65*0</f>
        <v>0</v>
      </c>
      <c r="PKC66" s="762">
        <f t="shared" ref="PKC66" si="13738">PKC60*$C$65*0</f>
        <v>0</v>
      </c>
      <c r="PKE66" s="762">
        <f t="shared" ref="PKE66" si="13739">PKE60*$C$65*0</f>
        <v>0</v>
      </c>
      <c r="PKG66" s="762">
        <f t="shared" ref="PKG66" si="13740">PKG60*$C$65*0</f>
        <v>0</v>
      </c>
      <c r="PKI66" s="762">
        <f t="shared" ref="PKI66" si="13741">PKI60*$C$65*0</f>
        <v>0</v>
      </c>
      <c r="PKK66" s="762">
        <f t="shared" ref="PKK66" si="13742">PKK60*$C$65*0</f>
        <v>0</v>
      </c>
      <c r="PKM66" s="762">
        <f t="shared" ref="PKM66" si="13743">PKM60*$C$65*0</f>
        <v>0</v>
      </c>
      <c r="PKO66" s="762">
        <f t="shared" ref="PKO66" si="13744">PKO60*$C$65*0</f>
        <v>0</v>
      </c>
      <c r="PKQ66" s="762">
        <f t="shared" ref="PKQ66" si="13745">PKQ60*$C$65*0</f>
        <v>0</v>
      </c>
      <c r="PKS66" s="762">
        <f t="shared" ref="PKS66" si="13746">PKS60*$C$65*0</f>
        <v>0</v>
      </c>
      <c r="PKU66" s="762">
        <f t="shared" ref="PKU66" si="13747">PKU60*$C$65*0</f>
        <v>0</v>
      </c>
      <c r="PKW66" s="762">
        <f t="shared" ref="PKW66" si="13748">PKW60*$C$65*0</f>
        <v>0</v>
      </c>
      <c r="PKY66" s="762">
        <f t="shared" ref="PKY66" si="13749">PKY60*$C$65*0</f>
        <v>0</v>
      </c>
      <c r="PLA66" s="762">
        <f t="shared" ref="PLA66" si="13750">PLA60*$C$65*0</f>
        <v>0</v>
      </c>
      <c r="PLC66" s="762">
        <f t="shared" ref="PLC66" si="13751">PLC60*$C$65*0</f>
        <v>0</v>
      </c>
      <c r="PLE66" s="762">
        <f t="shared" ref="PLE66" si="13752">PLE60*$C$65*0</f>
        <v>0</v>
      </c>
      <c r="PLG66" s="762">
        <f t="shared" ref="PLG66" si="13753">PLG60*$C$65*0</f>
        <v>0</v>
      </c>
      <c r="PLI66" s="762">
        <f t="shared" ref="PLI66" si="13754">PLI60*$C$65*0</f>
        <v>0</v>
      </c>
      <c r="PLK66" s="762">
        <f t="shared" ref="PLK66" si="13755">PLK60*$C$65*0</f>
        <v>0</v>
      </c>
      <c r="PLM66" s="762">
        <f t="shared" ref="PLM66" si="13756">PLM60*$C$65*0</f>
        <v>0</v>
      </c>
      <c r="PLO66" s="762">
        <f t="shared" ref="PLO66" si="13757">PLO60*$C$65*0</f>
        <v>0</v>
      </c>
      <c r="PLQ66" s="762">
        <f t="shared" ref="PLQ66" si="13758">PLQ60*$C$65*0</f>
        <v>0</v>
      </c>
      <c r="PLS66" s="762">
        <f t="shared" ref="PLS66" si="13759">PLS60*$C$65*0</f>
        <v>0</v>
      </c>
      <c r="PLU66" s="762">
        <f t="shared" ref="PLU66" si="13760">PLU60*$C$65*0</f>
        <v>0</v>
      </c>
      <c r="PLW66" s="762">
        <f t="shared" ref="PLW66" si="13761">PLW60*$C$65*0</f>
        <v>0</v>
      </c>
      <c r="PLY66" s="762">
        <f t="shared" ref="PLY66" si="13762">PLY60*$C$65*0</f>
        <v>0</v>
      </c>
      <c r="PMA66" s="762">
        <f t="shared" ref="PMA66" si="13763">PMA60*$C$65*0</f>
        <v>0</v>
      </c>
      <c r="PMC66" s="762">
        <f t="shared" ref="PMC66" si="13764">PMC60*$C$65*0</f>
        <v>0</v>
      </c>
      <c r="PME66" s="762">
        <f t="shared" ref="PME66" si="13765">PME60*$C$65*0</f>
        <v>0</v>
      </c>
      <c r="PMG66" s="762">
        <f t="shared" ref="PMG66" si="13766">PMG60*$C$65*0</f>
        <v>0</v>
      </c>
      <c r="PMI66" s="762">
        <f t="shared" ref="PMI66" si="13767">PMI60*$C$65*0</f>
        <v>0</v>
      </c>
      <c r="PMK66" s="762">
        <f t="shared" ref="PMK66" si="13768">PMK60*$C$65*0</f>
        <v>0</v>
      </c>
      <c r="PMM66" s="762">
        <f t="shared" ref="PMM66" si="13769">PMM60*$C$65*0</f>
        <v>0</v>
      </c>
      <c r="PMO66" s="762">
        <f t="shared" ref="PMO66" si="13770">PMO60*$C$65*0</f>
        <v>0</v>
      </c>
      <c r="PMQ66" s="762">
        <f t="shared" ref="PMQ66" si="13771">PMQ60*$C$65*0</f>
        <v>0</v>
      </c>
      <c r="PMS66" s="762">
        <f t="shared" ref="PMS66" si="13772">PMS60*$C$65*0</f>
        <v>0</v>
      </c>
      <c r="PMU66" s="762">
        <f t="shared" ref="PMU66" si="13773">PMU60*$C$65*0</f>
        <v>0</v>
      </c>
      <c r="PMW66" s="762">
        <f t="shared" ref="PMW66" si="13774">PMW60*$C$65*0</f>
        <v>0</v>
      </c>
      <c r="PMY66" s="762">
        <f t="shared" ref="PMY66" si="13775">PMY60*$C$65*0</f>
        <v>0</v>
      </c>
      <c r="PNA66" s="762">
        <f t="shared" ref="PNA66" si="13776">PNA60*$C$65*0</f>
        <v>0</v>
      </c>
      <c r="PNC66" s="762">
        <f t="shared" ref="PNC66" si="13777">PNC60*$C$65*0</f>
        <v>0</v>
      </c>
      <c r="PNE66" s="762">
        <f t="shared" ref="PNE66" si="13778">PNE60*$C$65*0</f>
        <v>0</v>
      </c>
      <c r="PNG66" s="762">
        <f t="shared" ref="PNG66" si="13779">PNG60*$C$65*0</f>
        <v>0</v>
      </c>
      <c r="PNI66" s="762">
        <f t="shared" ref="PNI66" si="13780">PNI60*$C$65*0</f>
        <v>0</v>
      </c>
      <c r="PNK66" s="762">
        <f t="shared" ref="PNK66" si="13781">PNK60*$C$65*0</f>
        <v>0</v>
      </c>
      <c r="PNM66" s="762">
        <f t="shared" ref="PNM66" si="13782">PNM60*$C$65*0</f>
        <v>0</v>
      </c>
      <c r="PNO66" s="762">
        <f t="shared" ref="PNO66" si="13783">PNO60*$C$65*0</f>
        <v>0</v>
      </c>
      <c r="PNQ66" s="762">
        <f t="shared" ref="PNQ66" si="13784">PNQ60*$C$65*0</f>
        <v>0</v>
      </c>
      <c r="PNS66" s="762">
        <f t="shared" ref="PNS66" si="13785">PNS60*$C$65*0</f>
        <v>0</v>
      </c>
      <c r="PNU66" s="762">
        <f t="shared" ref="PNU66" si="13786">PNU60*$C$65*0</f>
        <v>0</v>
      </c>
      <c r="PNW66" s="762">
        <f t="shared" ref="PNW66" si="13787">PNW60*$C$65*0</f>
        <v>0</v>
      </c>
      <c r="PNY66" s="762">
        <f t="shared" ref="PNY66" si="13788">PNY60*$C$65*0</f>
        <v>0</v>
      </c>
      <c r="POA66" s="762">
        <f t="shared" ref="POA66" si="13789">POA60*$C$65*0</f>
        <v>0</v>
      </c>
      <c r="POC66" s="762">
        <f t="shared" ref="POC66" si="13790">POC60*$C$65*0</f>
        <v>0</v>
      </c>
      <c r="POE66" s="762">
        <f t="shared" ref="POE66" si="13791">POE60*$C$65*0</f>
        <v>0</v>
      </c>
      <c r="POG66" s="762">
        <f t="shared" ref="POG66" si="13792">POG60*$C$65*0</f>
        <v>0</v>
      </c>
      <c r="POI66" s="762">
        <f t="shared" ref="POI66" si="13793">POI60*$C$65*0</f>
        <v>0</v>
      </c>
      <c r="POK66" s="762">
        <f t="shared" ref="POK66" si="13794">POK60*$C$65*0</f>
        <v>0</v>
      </c>
      <c r="POM66" s="762">
        <f t="shared" ref="POM66" si="13795">POM60*$C$65*0</f>
        <v>0</v>
      </c>
      <c r="POO66" s="762">
        <f t="shared" ref="POO66" si="13796">POO60*$C$65*0</f>
        <v>0</v>
      </c>
      <c r="POQ66" s="762">
        <f t="shared" ref="POQ66" si="13797">POQ60*$C$65*0</f>
        <v>0</v>
      </c>
      <c r="POS66" s="762">
        <f t="shared" ref="POS66" si="13798">POS60*$C$65*0</f>
        <v>0</v>
      </c>
      <c r="POU66" s="762">
        <f t="shared" ref="POU66" si="13799">POU60*$C$65*0</f>
        <v>0</v>
      </c>
      <c r="POW66" s="762">
        <f t="shared" ref="POW66" si="13800">POW60*$C$65*0</f>
        <v>0</v>
      </c>
      <c r="POY66" s="762">
        <f t="shared" ref="POY66" si="13801">POY60*$C$65*0</f>
        <v>0</v>
      </c>
      <c r="PPA66" s="762">
        <f t="shared" ref="PPA66" si="13802">PPA60*$C$65*0</f>
        <v>0</v>
      </c>
      <c r="PPC66" s="762">
        <f t="shared" ref="PPC66" si="13803">PPC60*$C$65*0</f>
        <v>0</v>
      </c>
      <c r="PPE66" s="762">
        <f t="shared" ref="PPE66" si="13804">PPE60*$C$65*0</f>
        <v>0</v>
      </c>
      <c r="PPG66" s="762">
        <f t="shared" ref="PPG66" si="13805">PPG60*$C$65*0</f>
        <v>0</v>
      </c>
      <c r="PPI66" s="762">
        <f t="shared" ref="PPI66" si="13806">PPI60*$C$65*0</f>
        <v>0</v>
      </c>
      <c r="PPK66" s="762">
        <f t="shared" ref="PPK66" si="13807">PPK60*$C$65*0</f>
        <v>0</v>
      </c>
      <c r="PPM66" s="762">
        <f t="shared" ref="PPM66" si="13808">PPM60*$C$65*0</f>
        <v>0</v>
      </c>
      <c r="PPO66" s="762">
        <f t="shared" ref="PPO66" si="13809">PPO60*$C$65*0</f>
        <v>0</v>
      </c>
      <c r="PPQ66" s="762">
        <f t="shared" ref="PPQ66" si="13810">PPQ60*$C$65*0</f>
        <v>0</v>
      </c>
      <c r="PPS66" s="762">
        <f t="shared" ref="PPS66" si="13811">PPS60*$C$65*0</f>
        <v>0</v>
      </c>
      <c r="PPU66" s="762">
        <f t="shared" ref="PPU66" si="13812">PPU60*$C$65*0</f>
        <v>0</v>
      </c>
      <c r="PPW66" s="762">
        <f t="shared" ref="PPW66" si="13813">PPW60*$C$65*0</f>
        <v>0</v>
      </c>
      <c r="PPY66" s="762">
        <f t="shared" ref="PPY66" si="13814">PPY60*$C$65*0</f>
        <v>0</v>
      </c>
      <c r="PQA66" s="762">
        <f t="shared" ref="PQA66" si="13815">PQA60*$C$65*0</f>
        <v>0</v>
      </c>
      <c r="PQC66" s="762">
        <f t="shared" ref="PQC66" si="13816">PQC60*$C$65*0</f>
        <v>0</v>
      </c>
      <c r="PQE66" s="762">
        <f t="shared" ref="PQE66" si="13817">PQE60*$C$65*0</f>
        <v>0</v>
      </c>
      <c r="PQG66" s="762">
        <f t="shared" ref="PQG66" si="13818">PQG60*$C$65*0</f>
        <v>0</v>
      </c>
      <c r="PQI66" s="762">
        <f t="shared" ref="PQI66" si="13819">PQI60*$C$65*0</f>
        <v>0</v>
      </c>
      <c r="PQK66" s="762">
        <f t="shared" ref="PQK66" si="13820">PQK60*$C$65*0</f>
        <v>0</v>
      </c>
      <c r="PQM66" s="762">
        <f t="shared" ref="PQM66" si="13821">PQM60*$C$65*0</f>
        <v>0</v>
      </c>
      <c r="PQO66" s="762">
        <f t="shared" ref="PQO66" si="13822">PQO60*$C$65*0</f>
        <v>0</v>
      </c>
      <c r="PQQ66" s="762">
        <f t="shared" ref="PQQ66" si="13823">PQQ60*$C$65*0</f>
        <v>0</v>
      </c>
      <c r="PQS66" s="762">
        <f t="shared" ref="PQS66" si="13824">PQS60*$C$65*0</f>
        <v>0</v>
      </c>
      <c r="PQU66" s="762">
        <f t="shared" ref="PQU66" si="13825">PQU60*$C$65*0</f>
        <v>0</v>
      </c>
      <c r="PQW66" s="762">
        <f t="shared" ref="PQW66" si="13826">PQW60*$C$65*0</f>
        <v>0</v>
      </c>
      <c r="PQY66" s="762">
        <f t="shared" ref="PQY66" si="13827">PQY60*$C$65*0</f>
        <v>0</v>
      </c>
      <c r="PRA66" s="762">
        <f t="shared" ref="PRA66" si="13828">PRA60*$C$65*0</f>
        <v>0</v>
      </c>
      <c r="PRC66" s="762">
        <f t="shared" ref="PRC66" si="13829">PRC60*$C$65*0</f>
        <v>0</v>
      </c>
      <c r="PRE66" s="762">
        <f t="shared" ref="PRE66" si="13830">PRE60*$C$65*0</f>
        <v>0</v>
      </c>
      <c r="PRG66" s="762">
        <f t="shared" ref="PRG66" si="13831">PRG60*$C$65*0</f>
        <v>0</v>
      </c>
      <c r="PRI66" s="762">
        <f t="shared" ref="PRI66" si="13832">PRI60*$C$65*0</f>
        <v>0</v>
      </c>
      <c r="PRK66" s="762">
        <f t="shared" ref="PRK66" si="13833">PRK60*$C$65*0</f>
        <v>0</v>
      </c>
      <c r="PRM66" s="762">
        <f t="shared" ref="PRM66" si="13834">PRM60*$C$65*0</f>
        <v>0</v>
      </c>
      <c r="PRO66" s="762">
        <f t="shared" ref="PRO66" si="13835">PRO60*$C$65*0</f>
        <v>0</v>
      </c>
      <c r="PRQ66" s="762">
        <f t="shared" ref="PRQ66" si="13836">PRQ60*$C$65*0</f>
        <v>0</v>
      </c>
      <c r="PRS66" s="762">
        <f t="shared" ref="PRS66" si="13837">PRS60*$C$65*0</f>
        <v>0</v>
      </c>
      <c r="PRU66" s="762">
        <f t="shared" ref="PRU66" si="13838">PRU60*$C$65*0</f>
        <v>0</v>
      </c>
      <c r="PRW66" s="762">
        <f t="shared" ref="PRW66" si="13839">PRW60*$C$65*0</f>
        <v>0</v>
      </c>
      <c r="PRY66" s="762">
        <f t="shared" ref="PRY66" si="13840">PRY60*$C$65*0</f>
        <v>0</v>
      </c>
      <c r="PSA66" s="762">
        <f t="shared" ref="PSA66" si="13841">PSA60*$C$65*0</f>
        <v>0</v>
      </c>
      <c r="PSC66" s="762">
        <f t="shared" ref="PSC66" si="13842">PSC60*$C$65*0</f>
        <v>0</v>
      </c>
      <c r="PSE66" s="762">
        <f t="shared" ref="PSE66" si="13843">PSE60*$C$65*0</f>
        <v>0</v>
      </c>
      <c r="PSG66" s="762">
        <f t="shared" ref="PSG66" si="13844">PSG60*$C$65*0</f>
        <v>0</v>
      </c>
      <c r="PSI66" s="762">
        <f t="shared" ref="PSI66" si="13845">PSI60*$C$65*0</f>
        <v>0</v>
      </c>
      <c r="PSK66" s="762">
        <f t="shared" ref="PSK66" si="13846">PSK60*$C$65*0</f>
        <v>0</v>
      </c>
      <c r="PSM66" s="762">
        <f t="shared" ref="PSM66" si="13847">PSM60*$C$65*0</f>
        <v>0</v>
      </c>
      <c r="PSO66" s="762">
        <f t="shared" ref="PSO66" si="13848">PSO60*$C$65*0</f>
        <v>0</v>
      </c>
      <c r="PSQ66" s="762">
        <f t="shared" ref="PSQ66" si="13849">PSQ60*$C$65*0</f>
        <v>0</v>
      </c>
      <c r="PSS66" s="762">
        <f t="shared" ref="PSS66" si="13850">PSS60*$C$65*0</f>
        <v>0</v>
      </c>
      <c r="PSU66" s="762">
        <f t="shared" ref="PSU66" si="13851">PSU60*$C$65*0</f>
        <v>0</v>
      </c>
      <c r="PSW66" s="762">
        <f t="shared" ref="PSW66" si="13852">PSW60*$C$65*0</f>
        <v>0</v>
      </c>
      <c r="PSY66" s="762">
        <f t="shared" ref="PSY66" si="13853">PSY60*$C$65*0</f>
        <v>0</v>
      </c>
      <c r="PTA66" s="762">
        <f t="shared" ref="PTA66" si="13854">PTA60*$C$65*0</f>
        <v>0</v>
      </c>
      <c r="PTC66" s="762">
        <f t="shared" ref="PTC66" si="13855">PTC60*$C$65*0</f>
        <v>0</v>
      </c>
      <c r="PTE66" s="762">
        <f t="shared" ref="PTE66" si="13856">PTE60*$C$65*0</f>
        <v>0</v>
      </c>
      <c r="PTG66" s="762">
        <f t="shared" ref="PTG66" si="13857">PTG60*$C$65*0</f>
        <v>0</v>
      </c>
      <c r="PTI66" s="762">
        <f t="shared" ref="PTI66" si="13858">PTI60*$C$65*0</f>
        <v>0</v>
      </c>
      <c r="PTK66" s="762">
        <f t="shared" ref="PTK66" si="13859">PTK60*$C$65*0</f>
        <v>0</v>
      </c>
      <c r="PTM66" s="762">
        <f t="shared" ref="PTM66" si="13860">PTM60*$C$65*0</f>
        <v>0</v>
      </c>
      <c r="PTO66" s="762">
        <f t="shared" ref="PTO66" si="13861">PTO60*$C$65*0</f>
        <v>0</v>
      </c>
      <c r="PTQ66" s="762">
        <f t="shared" ref="PTQ66" si="13862">PTQ60*$C$65*0</f>
        <v>0</v>
      </c>
      <c r="PTS66" s="762">
        <f t="shared" ref="PTS66" si="13863">PTS60*$C$65*0</f>
        <v>0</v>
      </c>
      <c r="PTU66" s="762">
        <f t="shared" ref="PTU66" si="13864">PTU60*$C$65*0</f>
        <v>0</v>
      </c>
      <c r="PTW66" s="762">
        <f t="shared" ref="PTW66" si="13865">PTW60*$C$65*0</f>
        <v>0</v>
      </c>
      <c r="PTY66" s="762">
        <f t="shared" ref="PTY66" si="13866">PTY60*$C$65*0</f>
        <v>0</v>
      </c>
      <c r="PUA66" s="762">
        <f t="shared" ref="PUA66" si="13867">PUA60*$C$65*0</f>
        <v>0</v>
      </c>
      <c r="PUC66" s="762">
        <f t="shared" ref="PUC66" si="13868">PUC60*$C$65*0</f>
        <v>0</v>
      </c>
      <c r="PUE66" s="762">
        <f t="shared" ref="PUE66" si="13869">PUE60*$C$65*0</f>
        <v>0</v>
      </c>
      <c r="PUG66" s="762">
        <f t="shared" ref="PUG66" si="13870">PUG60*$C$65*0</f>
        <v>0</v>
      </c>
      <c r="PUI66" s="762">
        <f t="shared" ref="PUI66" si="13871">PUI60*$C$65*0</f>
        <v>0</v>
      </c>
      <c r="PUK66" s="762">
        <f t="shared" ref="PUK66" si="13872">PUK60*$C$65*0</f>
        <v>0</v>
      </c>
      <c r="PUM66" s="762">
        <f t="shared" ref="PUM66" si="13873">PUM60*$C$65*0</f>
        <v>0</v>
      </c>
      <c r="PUO66" s="762">
        <f t="shared" ref="PUO66" si="13874">PUO60*$C$65*0</f>
        <v>0</v>
      </c>
      <c r="PUQ66" s="762">
        <f t="shared" ref="PUQ66" si="13875">PUQ60*$C$65*0</f>
        <v>0</v>
      </c>
      <c r="PUS66" s="762">
        <f t="shared" ref="PUS66" si="13876">PUS60*$C$65*0</f>
        <v>0</v>
      </c>
      <c r="PUU66" s="762">
        <f t="shared" ref="PUU66" si="13877">PUU60*$C$65*0</f>
        <v>0</v>
      </c>
      <c r="PUW66" s="762">
        <f t="shared" ref="PUW66" si="13878">PUW60*$C$65*0</f>
        <v>0</v>
      </c>
      <c r="PUY66" s="762">
        <f t="shared" ref="PUY66" si="13879">PUY60*$C$65*0</f>
        <v>0</v>
      </c>
      <c r="PVA66" s="762">
        <f t="shared" ref="PVA66" si="13880">PVA60*$C$65*0</f>
        <v>0</v>
      </c>
      <c r="PVC66" s="762">
        <f t="shared" ref="PVC66" si="13881">PVC60*$C$65*0</f>
        <v>0</v>
      </c>
      <c r="PVE66" s="762">
        <f t="shared" ref="PVE66" si="13882">PVE60*$C$65*0</f>
        <v>0</v>
      </c>
      <c r="PVG66" s="762">
        <f t="shared" ref="PVG66" si="13883">PVG60*$C$65*0</f>
        <v>0</v>
      </c>
      <c r="PVI66" s="762">
        <f t="shared" ref="PVI66" si="13884">PVI60*$C$65*0</f>
        <v>0</v>
      </c>
      <c r="PVK66" s="762">
        <f t="shared" ref="PVK66" si="13885">PVK60*$C$65*0</f>
        <v>0</v>
      </c>
      <c r="PVM66" s="762">
        <f t="shared" ref="PVM66" si="13886">PVM60*$C$65*0</f>
        <v>0</v>
      </c>
      <c r="PVO66" s="762">
        <f t="shared" ref="PVO66" si="13887">PVO60*$C$65*0</f>
        <v>0</v>
      </c>
      <c r="PVQ66" s="762">
        <f t="shared" ref="PVQ66" si="13888">PVQ60*$C$65*0</f>
        <v>0</v>
      </c>
      <c r="PVS66" s="762">
        <f t="shared" ref="PVS66" si="13889">PVS60*$C$65*0</f>
        <v>0</v>
      </c>
      <c r="PVU66" s="762">
        <f t="shared" ref="PVU66" si="13890">PVU60*$C$65*0</f>
        <v>0</v>
      </c>
      <c r="PVW66" s="762">
        <f t="shared" ref="PVW66" si="13891">PVW60*$C$65*0</f>
        <v>0</v>
      </c>
      <c r="PVY66" s="762">
        <f t="shared" ref="PVY66" si="13892">PVY60*$C$65*0</f>
        <v>0</v>
      </c>
      <c r="PWA66" s="762">
        <f t="shared" ref="PWA66" si="13893">PWA60*$C$65*0</f>
        <v>0</v>
      </c>
      <c r="PWC66" s="762">
        <f t="shared" ref="PWC66" si="13894">PWC60*$C$65*0</f>
        <v>0</v>
      </c>
      <c r="PWE66" s="762">
        <f t="shared" ref="PWE66" si="13895">PWE60*$C$65*0</f>
        <v>0</v>
      </c>
      <c r="PWG66" s="762">
        <f t="shared" ref="PWG66" si="13896">PWG60*$C$65*0</f>
        <v>0</v>
      </c>
      <c r="PWI66" s="762">
        <f t="shared" ref="PWI66" si="13897">PWI60*$C$65*0</f>
        <v>0</v>
      </c>
      <c r="PWK66" s="762">
        <f t="shared" ref="PWK66" si="13898">PWK60*$C$65*0</f>
        <v>0</v>
      </c>
      <c r="PWM66" s="762">
        <f t="shared" ref="PWM66" si="13899">PWM60*$C$65*0</f>
        <v>0</v>
      </c>
      <c r="PWO66" s="762">
        <f t="shared" ref="PWO66" si="13900">PWO60*$C$65*0</f>
        <v>0</v>
      </c>
      <c r="PWQ66" s="762">
        <f t="shared" ref="PWQ66" si="13901">PWQ60*$C$65*0</f>
        <v>0</v>
      </c>
      <c r="PWS66" s="762">
        <f t="shared" ref="PWS66" si="13902">PWS60*$C$65*0</f>
        <v>0</v>
      </c>
      <c r="PWU66" s="762">
        <f t="shared" ref="PWU66" si="13903">PWU60*$C$65*0</f>
        <v>0</v>
      </c>
      <c r="PWW66" s="762">
        <f t="shared" ref="PWW66" si="13904">PWW60*$C$65*0</f>
        <v>0</v>
      </c>
      <c r="PWY66" s="762">
        <f t="shared" ref="PWY66" si="13905">PWY60*$C$65*0</f>
        <v>0</v>
      </c>
      <c r="PXA66" s="762">
        <f t="shared" ref="PXA66" si="13906">PXA60*$C$65*0</f>
        <v>0</v>
      </c>
      <c r="PXC66" s="762">
        <f t="shared" ref="PXC66" si="13907">PXC60*$C$65*0</f>
        <v>0</v>
      </c>
      <c r="PXE66" s="762">
        <f t="shared" ref="PXE66" si="13908">PXE60*$C$65*0</f>
        <v>0</v>
      </c>
      <c r="PXG66" s="762">
        <f t="shared" ref="PXG66" si="13909">PXG60*$C$65*0</f>
        <v>0</v>
      </c>
      <c r="PXI66" s="762">
        <f t="shared" ref="PXI66" si="13910">PXI60*$C$65*0</f>
        <v>0</v>
      </c>
      <c r="PXK66" s="762">
        <f t="shared" ref="PXK66" si="13911">PXK60*$C$65*0</f>
        <v>0</v>
      </c>
      <c r="PXM66" s="762">
        <f t="shared" ref="PXM66" si="13912">PXM60*$C$65*0</f>
        <v>0</v>
      </c>
      <c r="PXO66" s="762">
        <f t="shared" ref="PXO66" si="13913">PXO60*$C$65*0</f>
        <v>0</v>
      </c>
      <c r="PXQ66" s="762">
        <f t="shared" ref="PXQ66" si="13914">PXQ60*$C$65*0</f>
        <v>0</v>
      </c>
      <c r="PXS66" s="762">
        <f t="shared" ref="PXS66" si="13915">PXS60*$C$65*0</f>
        <v>0</v>
      </c>
      <c r="PXU66" s="762">
        <f t="shared" ref="PXU66" si="13916">PXU60*$C$65*0</f>
        <v>0</v>
      </c>
      <c r="PXW66" s="762">
        <f t="shared" ref="PXW66" si="13917">PXW60*$C$65*0</f>
        <v>0</v>
      </c>
      <c r="PXY66" s="762">
        <f t="shared" ref="PXY66" si="13918">PXY60*$C$65*0</f>
        <v>0</v>
      </c>
      <c r="PYA66" s="762">
        <f t="shared" ref="PYA66" si="13919">PYA60*$C$65*0</f>
        <v>0</v>
      </c>
      <c r="PYC66" s="762">
        <f t="shared" ref="PYC66" si="13920">PYC60*$C$65*0</f>
        <v>0</v>
      </c>
      <c r="PYE66" s="762">
        <f t="shared" ref="PYE66" si="13921">PYE60*$C$65*0</f>
        <v>0</v>
      </c>
      <c r="PYG66" s="762">
        <f t="shared" ref="PYG66" si="13922">PYG60*$C$65*0</f>
        <v>0</v>
      </c>
      <c r="PYI66" s="762">
        <f t="shared" ref="PYI66" si="13923">PYI60*$C$65*0</f>
        <v>0</v>
      </c>
      <c r="PYK66" s="762">
        <f t="shared" ref="PYK66" si="13924">PYK60*$C$65*0</f>
        <v>0</v>
      </c>
      <c r="PYM66" s="762">
        <f t="shared" ref="PYM66" si="13925">PYM60*$C$65*0</f>
        <v>0</v>
      </c>
      <c r="PYO66" s="762">
        <f t="shared" ref="PYO66" si="13926">PYO60*$C$65*0</f>
        <v>0</v>
      </c>
      <c r="PYQ66" s="762">
        <f t="shared" ref="PYQ66" si="13927">PYQ60*$C$65*0</f>
        <v>0</v>
      </c>
      <c r="PYS66" s="762">
        <f t="shared" ref="PYS66" si="13928">PYS60*$C$65*0</f>
        <v>0</v>
      </c>
      <c r="PYU66" s="762">
        <f t="shared" ref="PYU66" si="13929">PYU60*$C$65*0</f>
        <v>0</v>
      </c>
      <c r="PYW66" s="762">
        <f t="shared" ref="PYW66" si="13930">PYW60*$C$65*0</f>
        <v>0</v>
      </c>
      <c r="PYY66" s="762">
        <f t="shared" ref="PYY66" si="13931">PYY60*$C$65*0</f>
        <v>0</v>
      </c>
      <c r="PZA66" s="762">
        <f t="shared" ref="PZA66" si="13932">PZA60*$C$65*0</f>
        <v>0</v>
      </c>
      <c r="PZC66" s="762">
        <f t="shared" ref="PZC66" si="13933">PZC60*$C$65*0</f>
        <v>0</v>
      </c>
      <c r="PZE66" s="762">
        <f t="shared" ref="PZE66" si="13934">PZE60*$C$65*0</f>
        <v>0</v>
      </c>
      <c r="PZG66" s="762">
        <f t="shared" ref="PZG66" si="13935">PZG60*$C$65*0</f>
        <v>0</v>
      </c>
      <c r="PZI66" s="762">
        <f t="shared" ref="PZI66" si="13936">PZI60*$C$65*0</f>
        <v>0</v>
      </c>
      <c r="PZK66" s="762">
        <f t="shared" ref="PZK66" si="13937">PZK60*$C$65*0</f>
        <v>0</v>
      </c>
      <c r="PZM66" s="762">
        <f t="shared" ref="PZM66" si="13938">PZM60*$C$65*0</f>
        <v>0</v>
      </c>
      <c r="PZO66" s="762">
        <f t="shared" ref="PZO66" si="13939">PZO60*$C$65*0</f>
        <v>0</v>
      </c>
      <c r="PZQ66" s="762">
        <f t="shared" ref="PZQ66" si="13940">PZQ60*$C$65*0</f>
        <v>0</v>
      </c>
      <c r="PZS66" s="762">
        <f t="shared" ref="PZS66" si="13941">PZS60*$C$65*0</f>
        <v>0</v>
      </c>
      <c r="PZU66" s="762">
        <f t="shared" ref="PZU66" si="13942">PZU60*$C$65*0</f>
        <v>0</v>
      </c>
      <c r="PZW66" s="762">
        <f t="shared" ref="PZW66" si="13943">PZW60*$C$65*0</f>
        <v>0</v>
      </c>
      <c r="PZY66" s="762">
        <f t="shared" ref="PZY66" si="13944">PZY60*$C$65*0</f>
        <v>0</v>
      </c>
      <c r="QAA66" s="762">
        <f t="shared" ref="QAA66" si="13945">QAA60*$C$65*0</f>
        <v>0</v>
      </c>
      <c r="QAC66" s="762">
        <f t="shared" ref="QAC66" si="13946">QAC60*$C$65*0</f>
        <v>0</v>
      </c>
      <c r="QAE66" s="762">
        <f t="shared" ref="QAE66" si="13947">QAE60*$C$65*0</f>
        <v>0</v>
      </c>
      <c r="QAG66" s="762">
        <f t="shared" ref="QAG66" si="13948">QAG60*$C$65*0</f>
        <v>0</v>
      </c>
      <c r="QAI66" s="762">
        <f t="shared" ref="QAI66" si="13949">QAI60*$C$65*0</f>
        <v>0</v>
      </c>
      <c r="QAK66" s="762">
        <f t="shared" ref="QAK66" si="13950">QAK60*$C$65*0</f>
        <v>0</v>
      </c>
      <c r="QAM66" s="762">
        <f t="shared" ref="QAM66" si="13951">QAM60*$C$65*0</f>
        <v>0</v>
      </c>
      <c r="QAO66" s="762">
        <f t="shared" ref="QAO66" si="13952">QAO60*$C$65*0</f>
        <v>0</v>
      </c>
      <c r="QAQ66" s="762">
        <f t="shared" ref="QAQ66" si="13953">QAQ60*$C$65*0</f>
        <v>0</v>
      </c>
      <c r="QAS66" s="762">
        <f t="shared" ref="QAS66" si="13954">QAS60*$C$65*0</f>
        <v>0</v>
      </c>
      <c r="QAU66" s="762">
        <f t="shared" ref="QAU66" si="13955">QAU60*$C$65*0</f>
        <v>0</v>
      </c>
      <c r="QAW66" s="762">
        <f t="shared" ref="QAW66" si="13956">QAW60*$C$65*0</f>
        <v>0</v>
      </c>
      <c r="QAY66" s="762">
        <f t="shared" ref="QAY66" si="13957">QAY60*$C$65*0</f>
        <v>0</v>
      </c>
      <c r="QBA66" s="762">
        <f t="shared" ref="QBA66" si="13958">QBA60*$C$65*0</f>
        <v>0</v>
      </c>
      <c r="QBC66" s="762">
        <f t="shared" ref="QBC66" si="13959">QBC60*$C$65*0</f>
        <v>0</v>
      </c>
      <c r="QBE66" s="762">
        <f t="shared" ref="QBE66" si="13960">QBE60*$C$65*0</f>
        <v>0</v>
      </c>
      <c r="QBG66" s="762">
        <f t="shared" ref="QBG66" si="13961">QBG60*$C$65*0</f>
        <v>0</v>
      </c>
      <c r="QBI66" s="762">
        <f t="shared" ref="QBI66" si="13962">QBI60*$C$65*0</f>
        <v>0</v>
      </c>
      <c r="QBK66" s="762">
        <f t="shared" ref="QBK66" si="13963">QBK60*$C$65*0</f>
        <v>0</v>
      </c>
      <c r="QBM66" s="762">
        <f t="shared" ref="QBM66" si="13964">QBM60*$C$65*0</f>
        <v>0</v>
      </c>
      <c r="QBO66" s="762">
        <f t="shared" ref="QBO66" si="13965">QBO60*$C$65*0</f>
        <v>0</v>
      </c>
      <c r="QBQ66" s="762">
        <f t="shared" ref="QBQ66" si="13966">QBQ60*$C$65*0</f>
        <v>0</v>
      </c>
      <c r="QBS66" s="762">
        <f t="shared" ref="QBS66" si="13967">QBS60*$C$65*0</f>
        <v>0</v>
      </c>
      <c r="QBU66" s="762">
        <f t="shared" ref="QBU66" si="13968">QBU60*$C$65*0</f>
        <v>0</v>
      </c>
      <c r="QBW66" s="762">
        <f t="shared" ref="QBW66" si="13969">QBW60*$C$65*0</f>
        <v>0</v>
      </c>
      <c r="QBY66" s="762">
        <f t="shared" ref="QBY66" si="13970">QBY60*$C$65*0</f>
        <v>0</v>
      </c>
      <c r="QCA66" s="762">
        <f t="shared" ref="QCA66" si="13971">QCA60*$C$65*0</f>
        <v>0</v>
      </c>
      <c r="QCC66" s="762">
        <f t="shared" ref="QCC66" si="13972">QCC60*$C$65*0</f>
        <v>0</v>
      </c>
      <c r="QCE66" s="762">
        <f t="shared" ref="QCE66" si="13973">QCE60*$C$65*0</f>
        <v>0</v>
      </c>
      <c r="QCG66" s="762">
        <f t="shared" ref="QCG66" si="13974">QCG60*$C$65*0</f>
        <v>0</v>
      </c>
      <c r="QCI66" s="762">
        <f t="shared" ref="QCI66" si="13975">QCI60*$C$65*0</f>
        <v>0</v>
      </c>
      <c r="QCK66" s="762">
        <f t="shared" ref="QCK66" si="13976">QCK60*$C$65*0</f>
        <v>0</v>
      </c>
      <c r="QCM66" s="762">
        <f t="shared" ref="QCM66" si="13977">QCM60*$C$65*0</f>
        <v>0</v>
      </c>
      <c r="QCO66" s="762">
        <f t="shared" ref="QCO66" si="13978">QCO60*$C$65*0</f>
        <v>0</v>
      </c>
      <c r="QCQ66" s="762">
        <f t="shared" ref="QCQ66" si="13979">QCQ60*$C$65*0</f>
        <v>0</v>
      </c>
      <c r="QCS66" s="762">
        <f t="shared" ref="QCS66" si="13980">QCS60*$C$65*0</f>
        <v>0</v>
      </c>
      <c r="QCU66" s="762">
        <f t="shared" ref="QCU66" si="13981">QCU60*$C$65*0</f>
        <v>0</v>
      </c>
      <c r="QCW66" s="762">
        <f t="shared" ref="QCW66" si="13982">QCW60*$C$65*0</f>
        <v>0</v>
      </c>
      <c r="QCY66" s="762">
        <f t="shared" ref="QCY66" si="13983">QCY60*$C$65*0</f>
        <v>0</v>
      </c>
      <c r="QDA66" s="762">
        <f t="shared" ref="QDA66" si="13984">QDA60*$C$65*0</f>
        <v>0</v>
      </c>
      <c r="QDC66" s="762">
        <f t="shared" ref="QDC66" si="13985">QDC60*$C$65*0</f>
        <v>0</v>
      </c>
      <c r="QDE66" s="762">
        <f t="shared" ref="QDE66" si="13986">QDE60*$C$65*0</f>
        <v>0</v>
      </c>
      <c r="QDG66" s="762">
        <f t="shared" ref="QDG66" si="13987">QDG60*$C$65*0</f>
        <v>0</v>
      </c>
      <c r="QDI66" s="762">
        <f t="shared" ref="QDI66" si="13988">QDI60*$C$65*0</f>
        <v>0</v>
      </c>
      <c r="QDK66" s="762">
        <f t="shared" ref="QDK66" si="13989">QDK60*$C$65*0</f>
        <v>0</v>
      </c>
      <c r="QDM66" s="762">
        <f t="shared" ref="QDM66" si="13990">QDM60*$C$65*0</f>
        <v>0</v>
      </c>
      <c r="QDO66" s="762">
        <f t="shared" ref="QDO66" si="13991">QDO60*$C$65*0</f>
        <v>0</v>
      </c>
      <c r="QDQ66" s="762">
        <f t="shared" ref="QDQ66" si="13992">QDQ60*$C$65*0</f>
        <v>0</v>
      </c>
      <c r="QDS66" s="762">
        <f t="shared" ref="QDS66" si="13993">QDS60*$C$65*0</f>
        <v>0</v>
      </c>
      <c r="QDU66" s="762">
        <f t="shared" ref="QDU66" si="13994">QDU60*$C$65*0</f>
        <v>0</v>
      </c>
      <c r="QDW66" s="762">
        <f t="shared" ref="QDW66" si="13995">QDW60*$C$65*0</f>
        <v>0</v>
      </c>
      <c r="QDY66" s="762">
        <f t="shared" ref="QDY66" si="13996">QDY60*$C$65*0</f>
        <v>0</v>
      </c>
      <c r="QEA66" s="762">
        <f t="shared" ref="QEA66" si="13997">QEA60*$C$65*0</f>
        <v>0</v>
      </c>
      <c r="QEC66" s="762">
        <f t="shared" ref="QEC66" si="13998">QEC60*$C$65*0</f>
        <v>0</v>
      </c>
      <c r="QEE66" s="762">
        <f t="shared" ref="QEE66" si="13999">QEE60*$C$65*0</f>
        <v>0</v>
      </c>
      <c r="QEG66" s="762">
        <f t="shared" ref="QEG66" si="14000">QEG60*$C$65*0</f>
        <v>0</v>
      </c>
      <c r="QEI66" s="762">
        <f t="shared" ref="QEI66" si="14001">QEI60*$C$65*0</f>
        <v>0</v>
      </c>
      <c r="QEK66" s="762">
        <f t="shared" ref="QEK66" si="14002">QEK60*$C$65*0</f>
        <v>0</v>
      </c>
      <c r="QEM66" s="762">
        <f t="shared" ref="QEM66" si="14003">QEM60*$C$65*0</f>
        <v>0</v>
      </c>
      <c r="QEO66" s="762">
        <f t="shared" ref="QEO66" si="14004">QEO60*$C$65*0</f>
        <v>0</v>
      </c>
      <c r="QEQ66" s="762">
        <f t="shared" ref="QEQ66" si="14005">QEQ60*$C$65*0</f>
        <v>0</v>
      </c>
      <c r="QES66" s="762">
        <f t="shared" ref="QES66" si="14006">QES60*$C$65*0</f>
        <v>0</v>
      </c>
      <c r="QEU66" s="762">
        <f t="shared" ref="QEU66" si="14007">QEU60*$C$65*0</f>
        <v>0</v>
      </c>
      <c r="QEW66" s="762">
        <f t="shared" ref="QEW66" si="14008">QEW60*$C$65*0</f>
        <v>0</v>
      </c>
      <c r="QEY66" s="762">
        <f t="shared" ref="QEY66" si="14009">QEY60*$C$65*0</f>
        <v>0</v>
      </c>
      <c r="QFA66" s="762">
        <f t="shared" ref="QFA66" si="14010">QFA60*$C$65*0</f>
        <v>0</v>
      </c>
      <c r="QFC66" s="762">
        <f t="shared" ref="QFC66" si="14011">QFC60*$C$65*0</f>
        <v>0</v>
      </c>
      <c r="QFE66" s="762">
        <f t="shared" ref="QFE66" si="14012">QFE60*$C$65*0</f>
        <v>0</v>
      </c>
      <c r="QFG66" s="762">
        <f t="shared" ref="QFG66" si="14013">QFG60*$C$65*0</f>
        <v>0</v>
      </c>
      <c r="QFI66" s="762">
        <f t="shared" ref="QFI66" si="14014">QFI60*$C$65*0</f>
        <v>0</v>
      </c>
      <c r="QFK66" s="762">
        <f t="shared" ref="QFK66" si="14015">QFK60*$C$65*0</f>
        <v>0</v>
      </c>
      <c r="QFM66" s="762">
        <f t="shared" ref="QFM66" si="14016">QFM60*$C$65*0</f>
        <v>0</v>
      </c>
      <c r="QFO66" s="762">
        <f t="shared" ref="QFO66" si="14017">QFO60*$C$65*0</f>
        <v>0</v>
      </c>
      <c r="QFQ66" s="762">
        <f t="shared" ref="QFQ66" si="14018">QFQ60*$C$65*0</f>
        <v>0</v>
      </c>
      <c r="QFS66" s="762">
        <f t="shared" ref="QFS66" si="14019">QFS60*$C$65*0</f>
        <v>0</v>
      </c>
      <c r="QFU66" s="762">
        <f t="shared" ref="QFU66" si="14020">QFU60*$C$65*0</f>
        <v>0</v>
      </c>
      <c r="QFW66" s="762">
        <f t="shared" ref="QFW66" si="14021">QFW60*$C$65*0</f>
        <v>0</v>
      </c>
      <c r="QFY66" s="762">
        <f t="shared" ref="QFY66" si="14022">QFY60*$C$65*0</f>
        <v>0</v>
      </c>
      <c r="QGA66" s="762">
        <f t="shared" ref="QGA66" si="14023">QGA60*$C$65*0</f>
        <v>0</v>
      </c>
      <c r="QGC66" s="762">
        <f t="shared" ref="QGC66" si="14024">QGC60*$C$65*0</f>
        <v>0</v>
      </c>
      <c r="QGE66" s="762">
        <f t="shared" ref="QGE66" si="14025">QGE60*$C$65*0</f>
        <v>0</v>
      </c>
      <c r="QGG66" s="762">
        <f t="shared" ref="QGG66" si="14026">QGG60*$C$65*0</f>
        <v>0</v>
      </c>
      <c r="QGI66" s="762">
        <f t="shared" ref="QGI66" si="14027">QGI60*$C$65*0</f>
        <v>0</v>
      </c>
      <c r="QGK66" s="762">
        <f t="shared" ref="QGK66" si="14028">QGK60*$C$65*0</f>
        <v>0</v>
      </c>
      <c r="QGM66" s="762">
        <f t="shared" ref="QGM66" si="14029">QGM60*$C$65*0</f>
        <v>0</v>
      </c>
      <c r="QGO66" s="762">
        <f t="shared" ref="QGO66" si="14030">QGO60*$C$65*0</f>
        <v>0</v>
      </c>
      <c r="QGQ66" s="762">
        <f t="shared" ref="QGQ66" si="14031">QGQ60*$C$65*0</f>
        <v>0</v>
      </c>
      <c r="QGS66" s="762">
        <f t="shared" ref="QGS66" si="14032">QGS60*$C$65*0</f>
        <v>0</v>
      </c>
      <c r="QGU66" s="762">
        <f t="shared" ref="QGU66" si="14033">QGU60*$C$65*0</f>
        <v>0</v>
      </c>
      <c r="QGW66" s="762">
        <f t="shared" ref="QGW66" si="14034">QGW60*$C$65*0</f>
        <v>0</v>
      </c>
      <c r="QGY66" s="762">
        <f t="shared" ref="QGY66" si="14035">QGY60*$C$65*0</f>
        <v>0</v>
      </c>
      <c r="QHA66" s="762">
        <f t="shared" ref="QHA66" si="14036">QHA60*$C$65*0</f>
        <v>0</v>
      </c>
      <c r="QHC66" s="762">
        <f t="shared" ref="QHC66" si="14037">QHC60*$C$65*0</f>
        <v>0</v>
      </c>
      <c r="QHE66" s="762">
        <f t="shared" ref="QHE66" si="14038">QHE60*$C$65*0</f>
        <v>0</v>
      </c>
      <c r="QHG66" s="762">
        <f t="shared" ref="QHG66" si="14039">QHG60*$C$65*0</f>
        <v>0</v>
      </c>
      <c r="QHI66" s="762">
        <f t="shared" ref="QHI66" si="14040">QHI60*$C$65*0</f>
        <v>0</v>
      </c>
      <c r="QHK66" s="762">
        <f t="shared" ref="QHK66" si="14041">QHK60*$C$65*0</f>
        <v>0</v>
      </c>
      <c r="QHM66" s="762">
        <f t="shared" ref="QHM66" si="14042">QHM60*$C$65*0</f>
        <v>0</v>
      </c>
      <c r="QHO66" s="762">
        <f t="shared" ref="QHO66" si="14043">QHO60*$C$65*0</f>
        <v>0</v>
      </c>
      <c r="QHQ66" s="762">
        <f t="shared" ref="QHQ66" si="14044">QHQ60*$C$65*0</f>
        <v>0</v>
      </c>
      <c r="QHS66" s="762">
        <f t="shared" ref="QHS66" si="14045">QHS60*$C$65*0</f>
        <v>0</v>
      </c>
      <c r="QHU66" s="762">
        <f t="shared" ref="QHU66" si="14046">QHU60*$C$65*0</f>
        <v>0</v>
      </c>
      <c r="QHW66" s="762">
        <f t="shared" ref="QHW66" si="14047">QHW60*$C$65*0</f>
        <v>0</v>
      </c>
      <c r="QHY66" s="762">
        <f t="shared" ref="QHY66" si="14048">QHY60*$C$65*0</f>
        <v>0</v>
      </c>
      <c r="QIA66" s="762">
        <f t="shared" ref="QIA66" si="14049">QIA60*$C$65*0</f>
        <v>0</v>
      </c>
      <c r="QIC66" s="762">
        <f t="shared" ref="QIC66" si="14050">QIC60*$C$65*0</f>
        <v>0</v>
      </c>
      <c r="QIE66" s="762">
        <f t="shared" ref="QIE66" si="14051">QIE60*$C$65*0</f>
        <v>0</v>
      </c>
      <c r="QIG66" s="762">
        <f t="shared" ref="QIG66" si="14052">QIG60*$C$65*0</f>
        <v>0</v>
      </c>
      <c r="QII66" s="762">
        <f t="shared" ref="QII66" si="14053">QII60*$C$65*0</f>
        <v>0</v>
      </c>
      <c r="QIK66" s="762">
        <f t="shared" ref="QIK66" si="14054">QIK60*$C$65*0</f>
        <v>0</v>
      </c>
      <c r="QIM66" s="762">
        <f t="shared" ref="QIM66" si="14055">QIM60*$C$65*0</f>
        <v>0</v>
      </c>
      <c r="QIO66" s="762">
        <f t="shared" ref="QIO66" si="14056">QIO60*$C$65*0</f>
        <v>0</v>
      </c>
      <c r="QIQ66" s="762">
        <f t="shared" ref="QIQ66" si="14057">QIQ60*$C$65*0</f>
        <v>0</v>
      </c>
      <c r="QIS66" s="762">
        <f t="shared" ref="QIS66" si="14058">QIS60*$C$65*0</f>
        <v>0</v>
      </c>
      <c r="QIU66" s="762">
        <f t="shared" ref="QIU66" si="14059">QIU60*$C$65*0</f>
        <v>0</v>
      </c>
      <c r="QIW66" s="762">
        <f t="shared" ref="QIW66" si="14060">QIW60*$C$65*0</f>
        <v>0</v>
      </c>
      <c r="QIY66" s="762">
        <f t="shared" ref="QIY66" si="14061">QIY60*$C$65*0</f>
        <v>0</v>
      </c>
      <c r="QJA66" s="762">
        <f t="shared" ref="QJA66" si="14062">QJA60*$C$65*0</f>
        <v>0</v>
      </c>
      <c r="QJC66" s="762">
        <f t="shared" ref="QJC66" si="14063">QJC60*$C$65*0</f>
        <v>0</v>
      </c>
      <c r="QJE66" s="762">
        <f t="shared" ref="QJE66" si="14064">QJE60*$C$65*0</f>
        <v>0</v>
      </c>
      <c r="QJG66" s="762">
        <f t="shared" ref="QJG66" si="14065">QJG60*$C$65*0</f>
        <v>0</v>
      </c>
      <c r="QJI66" s="762">
        <f t="shared" ref="QJI66" si="14066">QJI60*$C$65*0</f>
        <v>0</v>
      </c>
      <c r="QJK66" s="762">
        <f t="shared" ref="QJK66" si="14067">QJK60*$C$65*0</f>
        <v>0</v>
      </c>
      <c r="QJM66" s="762">
        <f t="shared" ref="QJM66" si="14068">QJM60*$C$65*0</f>
        <v>0</v>
      </c>
      <c r="QJO66" s="762">
        <f t="shared" ref="QJO66" si="14069">QJO60*$C$65*0</f>
        <v>0</v>
      </c>
      <c r="QJQ66" s="762">
        <f t="shared" ref="QJQ66" si="14070">QJQ60*$C$65*0</f>
        <v>0</v>
      </c>
      <c r="QJS66" s="762">
        <f t="shared" ref="QJS66" si="14071">QJS60*$C$65*0</f>
        <v>0</v>
      </c>
      <c r="QJU66" s="762">
        <f t="shared" ref="QJU66" si="14072">QJU60*$C$65*0</f>
        <v>0</v>
      </c>
      <c r="QJW66" s="762">
        <f t="shared" ref="QJW66" si="14073">QJW60*$C$65*0</f>
        <v>0</v>
      </c>
      <c r="QJY66" s="762">
        <f t="shared" ref="QJY66" si="14074">QJY60*$C$65*0</f>
        <v>0</v>
      </c>
      <c r="QKA66" s="762">
        <f t="shared" ref="QKA66" si="14075">QKA60*$C$65*0</f>
        <v>0</v>
      </c>
      <c r="QKC66" s="762">
        <f t="shared" ref="QKC66" si="14076">QKC60*$C$65*0</f>
        <v>0</v>
      </c>
      <c r="QKE66" s="762">
        <f t="shared" ref="QKE66" si="14077">QKE60*$C$65*0</f>
        <v>0</v>
      </c>
      <c r="QKG66" s="762">
        <f t="shared" ref="QKG66" si="14078">QKG60*$C$65*0</f>
        <v>0</v>
      </c>
      <c r="QKI66" s="762">
        <f t="shared" ref="QKI66" si="14079">QKI60*$C$65*0</f>
        <v>0</v>
      </c>
      <c r="QKK66" s="762">
        <f t="shared" ref="QKK66" si="14080">QKK60*$C$65*0</f>
        <v>0</v>
      </c>
      <c r="QKM66" s="762">
        <f t="shared" ref="QKM66" si="14081">QKM60*$C$65*0</f>
        <v>0</v>
      </c>
      <c r="QKO66" s="762">
        <f t="shared" ref="QKO66" si="14082">QKO60*$C$65*0</f>
        <v>0</v>
      </c>
      <c r="QKQ66" s="762">
        <f t="shared" ref="QKQ66" si="14083">QKQ60*$C$65*0</f>
        <v>0</v>
      </c>
      <c r="QKS66" s="762">
        <f t="shared" ref="QKS66" si="14084">QKS60*$C$65*0</f>
        <v>0</v>
      </c>
      <c r="QKU66" s="762">
        <f t="shared" ref="QKU66" si="14085">QKU60*$C$65*0</f>
        <v>0</v>
      </c>
      <c r="QKW66" s="762">
        <f t="shared" ref="QKW66" si="14086">QKW60*$C$65*0</f>
        <v>0</v>
      </c>
      <c r="QKY66" s="762">
        <f t="shared" ref="QKY66" si="14087">QKY60*$C$65*0</f>
        <v>0</v>
      </c>
      <c r="QLA66" s="762">
        <f t="shared" ref="QLA66" si="14088">QLA60*$C$65*0</f>
        <v>0</v>
      </c>
      <c r="QLC66" s="762">
        <f t="shared" ref="QLC66" si="14089">QLC60*$C$65*0</f>
        <v>0</v>
      </c>
      <c r="QLE66" s="762">
        <f t="shared" ref="QLE66" si="14090">QLE60*$C$65*0</f>
        <v>0</v>
      </c>
      <c r="QLG66" s="762">
        <f t="shared" ref="QLG66" si="14091">QLG60*$C$65*0</f>
        <v>0</v>
      </c>
      <c r="QLI66" s="762">
        <f t="shared" ref="QLI66" si="14092">QLI60*$C$65*0</f>
        <v>0</v>
      </c>
      <c r="QLK66" s="762">
        <f t="shared" ref="QLK66" si="14093">QLK60*$C$65*0</f>
        <v>0</v>
      </c>
      <c r="QLM66" s="762">
        <f t="shared" ref="QLM66" si="14094">QLM60*$C$65*0</f>
        <v>0</v>
      </c>
      <c r="QLO66" s="762">
        <f t="shared" ref="QLO66" si="14095">QLO60*$C$65*0</f>
        <v>0</v>
      </c>
      <c r="QLQ66" s="762">
        <f t="shared" ref="QLQ66" si="14096">QLQ60*$C$65*0</f>
        <v>0</v>
      </c>
      <c r="QLS66" s="762">
        <f t="shared" ref="QLS66" si="14097">QLS60*$C$65*0</f>
        <v>0</v>
      </c>
      <c r="QLU66" s="762">
        <f t="shared" ref="QLU66" si="14098">QLU60*$C$65*0</f>
        <v>0</v>
      </c>
      <c r="QLW66" s="762">
        <f t="shared" ref="QLW66" si="14099">QLW60*$C$65*0</f>
        <v>0</v>
      </c>
      <c r="QLY66" s="762">
        <f t="shared" ref="QLY66" si="14100">QLY60*$C$65*0</f>
        <v>0</v>
      </c>
      <c r="QMA66" s="762">
        <f t="shared" ref="QMA66" si="14101">QMA60*$C$65*0</f>
        <v>0</v>
      </c>
      <c r="QMC66" s="762">
        <f t="shared" ref="QMC66" si="14102">QMC60*$C$65*0</f>
        <v>0</v>
      </c>
      <c r="QME66" s="762">
        <f t="shared" ref="QME66" si="14103">QME60*$C$65*0</f>
        <v>0</v>
      </c>
      <c r="QMG66" s="762">
        <f t="shared" ref="QMG66" si="14104">QMG60*$C$65*0</f>
        <v>0</v>
      </c>
      <c r="QMI66" s="762">
        <f t="shared" ref="QMI66" si="14105">QMI60*$C$65*0</f>
        <v>0</v>
      </c>
      <c r="QMK66" s="762">
        <f t="shared" ref="QMK66" si="14106">QMK60*$C$65*0</f>
        <v>0</v>
      </c>
      <c r="QMM66" s="762">
        <f t="shared" ref="QMM66" si="14107">QMM60*$C$65*0</f>
        <v>0</v>
      </c>
      <c r="QMO66" s="762">
        <f t="shared" ref="QMO66" si="14108">QMO60*$C$65*0</f>
        <v>0</v>
      </c>
      <c r="QMQ66" s="762">
        <f t="shared" ref="QMQ66" si="14109">QMQ60*$C$65*0</f>
        <v>0</v>
      </c>
      <c r="QMS66" s="762">
        <f t="shared" ref="QMS66" si="14110">QMS60*$C$65*0</f>
        <v>0</v>
      </c>
      <c r="QMU66" s="762">
        <f t="shared" ref="QMU66" si="14111">QMU60*$C$65*0</f>
        <v>0</v>
      </c>
      <c r="QMW66" s="762">
        <f t="shared" ref="QMW66" si="14112">QMW60*$C$65*0</f>
        <v>0</v>
      </c>
      <c r="QMY66" s="762">
        <f t="shared" ref="QMY66" si="14113">QMY60*$C$65*0</f>
        <v>0</v>
      </c>
      <c r="QNA66" s="762">
        <f t="shared" ref="QNA66" si="14114">QNA60*$C$65*0</f>
        <v>0</v>
      </c>
      <c r="QNC66" s="762">
        <f t="shared" ref="QNC66" si="14115">QNC60*$C$65*0</f>
        <v>0</v>
      </c>
      <c r="QNE66" s="762">
        <f t="shared" ref="QNE66" si="14116">QNE60*$C$65*0</f>
        <v>0</v>
      </c>
      <c r="QNG66" s="762">
        <f t="shared" ref="QNG66" si="14117">QNG60*$C$65*0</f>
        <v>0</v>
      </c>
      <c r="QNI66" s="762">
        <f t="shared" ref="QNI66" si="14118">QNI60*$C$65*0</f>
        <v>0</v>
      </c>
      <c r="QNK66" s="762">
        <f t="shared" ref="QNK66" si="14119">QNK60*$C$65*0</f>
        <v>0</v>
      </c>
      <c r="QNM66" s="762">
        <f t="shared" ref="QNM66" si="14120">QNM60*$C$65*0</f>
        <v>0</v>
      </c>
      <c r="QNO66" s="762">
        <f t="shared" ref="QNO66" si="14121">QNO60*$C$65*0</f>
        <v>0</v>
      </c>
      <c r="QNQ66" s="762">
        <f t="shared" ref="QNQ66" si="14122">QNQ60*$C$65*0</f>
        <v>0</v>
      </c>
      <c r="QNS66" s="762">
        <f t="shared" ref="QNS66" si="14123">QNS60*$C$65*0</f>
        <v>0</v>
      </c>
      <c r="QNU66" s="762">
        <f t="shared" ref="QNU66" si="14124">QNU60*$C$65*0</f>
        <v>0</v>
      </c>
      <c r="QNW66" s="762">
        <f t="shared" ref="QNW66" si="14125">QNW60*$C$65*0</f>
        <v>0</v>
      </c>
      <c r="QNY66" s="762">
        <f t="shared" ref="QNY66" si="14126">QNY60*$C$65*0</f>
        <v>0</v>
      </c>
      <c r="QOA66" s="762">
        <f t="shared" ref="QOA66" si="14127">QOA60*$C$65*0</f>
        <v>0</v>
      </c>
      <c r="QOC66" s="762">
        <f t="shared" ref="QOC66" si="14128">QOC60*$C$65*0</f>
        <v>0</v>
      </c>
      <c r="QOE66" s="762">
        <f t="shared" ref="QOE66" si="14129">QOE60*$C$65*0</f>
        <v>0</v>
      </c>
      <c r="QOG66" s="762">
        <f t="shared" ref="QOG66" si="14130">QOG60*$C$65*0</f>
        <v>0</v>
      </c>
      <c r="QOI66" s="762">
        <f t="shared" ref="QOI66" si="14131">QOI60*$C$65*0</f>
        <v>0</v>
      </c>
      <c r="QOK66" s="762">
        <f t="shared" ref="QOK66" si="14132">QOK60*$C$65*0</f>
        <v>0</v>
      </c>
      <c r="QOM66" s="762">
        <f t="shared" ref="QOM66" si="14133">QOM60*$C$65*0</f>
        <v>0</v>
      </c>
      <c r="QOO66" s="762">
        <f t="shared" ref="QOO66" si="14134">QOO60*$C$65*0</f>
        <v>0</v>
      </c>
      <c r="QOQ66" s="762">
        <f t="shared" ref="QOQ66" si="14135">QOQ60*$C$65*0</f>
        <v>0</v>
      </c>
      <c r="QOS66" s="762">
        <f t="shared" ref="QOS66" si="14136">QOS60*$C$65*0</f>
        <v>0</v>
      </c>
      <c r="QOU66" s="762">
        <f t="shared" ref="QOU66" si="14137">QOU60*$C$65*0</f>
        <v>0</v>
      </c>
      <c r="QOW66" s="762">
        <f t="shared" ref="QOW66" si="14138">QOW60*$C$65*0</f>
        <v>0</v>
      </c>
      <c r="QOY66" s="762">
        <f t="shared" ref="QOY66" si="14139">QOY60*$C$65*0</f>
        <v>0</v>
      </c>
      <c r="QPA66" s="762">
        <f t="shared" ref="QPA66" si="14140">QPA60*$C$65*0</f>
        <v>0</v>
      </c>
      <c r="QPC66" s="762">
        <f t="shared" ref="QPC66" si="14141">QPC60*$C$65*0</f>
        <v>0</v>
      </c>
      <c r="QPE66" s="762">
        <f t="shared" ref="QPE66" si="14142">QPE60*$C$65*0</f>
        <v>0</v>
      </c>
      <c r="QPG66" s="762">
        <f t="shared" ref="QPG66" si="14143">QPG60*$C$65*0</f>
        <v>0</v>
      </c>
      <c r="QPI66" s="762">
        <f t="shared" ref="QPI66" si="14144">QPI60*$C$65*0</f>
        <v>0</v>
      </c>
      <c r="QPK66" s="762">
        <f t="shared" ref="QPK66" si="14145">QPK60*$C$65*0</f>
        <v>0</v>
      </c>
      <c r="QPM66" s="762">
        <f t="shared" ref="QPM66" si="14146">QPM60*$C$65*0</f>
        <v>0</v>
      </c>
      <c r="QPO66" s="762">
        <f t="shared" ref="QPO66" si="14147">QPO60*$C$65*0</f>
        <v>0</v>
      </c>
      <c r="QPQ66" s="762">
        <f t="shared" ref="QPQ66" si="14148">QPQ60*$C$65*0</f>
        <v>0</v>
      </c>
      <c r="QPS66" s="762">
        <f t="shared" ref="QPS66" si="14149">QPS60*$C$65*0</f>
        <v>0</v>
      </c>
      <c r="QPU66" s="762">
        <f t="shared" ref="QPU66" si="14150">QPU60*$C$65*0</f>
        <v>0</v>
      </c>
      <c r="QPW66" s="762">
        <f t="shared" ref="QPW66" si="14151">QPW60*$C$65*0</f>
        <v>0</v>
      </c>
      <c r="QPY66" s="762">
        <f t="shared" ref="QPY66" si="14152">QPY60*$C$65*0</f>
        <v>0</v>
      </c>
      <c r="QQA66" s="762">
        <f t="shared" ref="QQA66" si="14153">QQA60*$C$65*0</f>
        <v>0</v>
      </c>
      <c r="QQC66" s="762">
        <f t="shared" ref="QQC66" si="14154">QQC60*$C$65*0</f>
        <v>0</v>
      </c>
      <c r="QQE66" s="762">
        <f t="shared" ref="QQE66" si="14155">QQE60*$C$65*0</f>
        <v>0</v>
      </c>
      <c r="QQG66" s="762">
        <f t="shared" ref="QQG66" si="14156">QQG60*$C$65*0</f>
        <v>0</v>
      </c>
      <c r="QQI66" s="762">
        <f t="shared" ref="QQI66" si="14157">QQI60*$C$65*0</f>
        <v>0</v>
      </c>
      <c r="QQK66" s="762">
        <f t="shared" ref="QQK66" si="14158">QQK60*$C$65*0</f>
        <v>0</v>
      </c>
      <c r="QQM66" s="762">
        <f t="shared" ref="QQM66" si="14159">QQM60*$C$65*0</f>
        <v>0</v>
      </c>
      <c r="QQO66" s="762">
        <f t="shared" ref="QQO66" si="14160">QQO60*$C$65*0</f>
        <v>0</v>
      </c>
      <c r="QQQ66" s="762">
        <f t="shared" ref="QQQ66" si="14161">QQQ60*$C$65*0</f>
        <v>0</v>
      </c>
      <c r="QQS66" s="762">
        <f t="shared" ref="QQS66" si="14162">QQS60*$C$65*0</f>
        <v>0</v>
      </c>
      <c r="QQU66" s="762">
        <f t="shared" ref="QQU66" si="14163">QQU60*$C$65*0</f>
        <v>0</v>
      </c>
      <c r="QQW66" s="762">
        <f t="shared" ref="QQW66" si="14164">QQW60*$C$65*0</f>
        <v>0</v>
      </c>
      <c r="QQY66" s="762">
        <f t="shared" ref="QQY66" si="14165">QQY60*$C$65*0</f>
        <v>0</v>
      </c>
      <c r="QRA66" s="762">
        <f t="shared" ref="QRA66" si="14166">QRA60*$C$65*0</f>
        <v>0</v>
      </c>
      <c r="QRC66" s="762">
        <f t="shared" ref="QRC66" si="14167">QRC60*$C$65*0</f>
        <v>0</v>
      </c>
      <c r="QRE66" s="762">
        <f t="shared" ref="QRE66" si="14168">QRE60*$C$65*0</f>
        <v>0</v>
      </c>
      <c r="QRG66" s="762">
        <f t="shared" ref="QRG66" si="14169">QRG60*$C$65*0</f>
        <v>0</v>
      </c>
      <c r="QRI66" s="762">
        <f t="shared" ref="QRI66" si="14170">QRI60*$C$65*0</f>
        <v>0</v>
      </c>
      <c r="QRK66" s="762">
        <f t="shared" ref="QRK66" si="14171">QRK60*$C$65*0</f>
        <v>0</v>
      </c>
      <c r="QRM66" s="762">
        <f t="shared" ref="QRM66" si="14172">QRM60*$C$65*0</f>
        <v>0</v>
      </c>
      <c r="QRO66" s="762">
        <f t="shared" ref="QRO66" si="14173">QRO60*$C$65*0</f>
        <v>0</v>
      </c>
      <c r="QRQ66" s="762">
        <f t="shared" ref="QRQ66" si="14174">QRQ60*$C$65*0</f>
        <v>0</v>
      </c>
      <c r="QRS66" s="762">
        <f t="shared" ref="QRS66" si="14175">QRS60*$C$65*0</f>
        <v>0</v>
      </c>
      <c r="QRU66" s="762">
        <f t="shared" ref="QRU66" si="14176">QRU60*$C$65*0</f>
        <v>0</v>
      </c>
      <c r="QRW66" s="762">
        <f t="shared" ref="QRW66" si="14177">QRW60*$C$65*0</f>
        <v>0</v>
      </c>
      <c r="QRY66" s="762">
        <f t="shared" ref="QRY66" si="14178">QRY60*$C$65*0</f>
        <v>0</v>
      </c>
      <c r="QSA66" s="762">
        <f t="shared" ref="QSA66" si="14179">QSA60*$C$65*0</f>
        <v>0</v>
      </c>
      <c r="QSC66" s="762">
        <f t="shared" ref="QSC66" si="14180">QSC60*$C$65*0</f>
        <v>0</v>
      </c>
      <c r="QSE66" s="762">
        <f t="shared" ref="QSE66" si="14181">QSE60*$C$65*0</f>
        <v>0</v>
      </c>
      <c r="QSG66" s="762">
        <f t="shared" ref="QSG66" si="14182">QSG60*$C$65*0</f>
        <v>0</v>
      </c>
      <c r="QSI66" s="762">
        <f t="shared" ref="QSI66" si="14183">QSI60*$C$65*0</f>
        <v>0</v>
      </c>
      <c r="QSK66" s="762">
        <f t="shared" ref="QSK66" si="14184">QSK60*$C$65*0</f>
        <v>0</v>
      </c>
      <c r="QSM66" s="762">
        <f t="shared" ref="QSM66" si="14185">QSM60*$C$65*0</f>
        <v>0</v>
      </c>
      <c r="QSO66" s="762">
        <f t="shared" ref="QSO66" si="14186">QSO60*$C$65*0</f>
        <v>0</v>
      </c>
      <c r="QSQ66" s="762">
        <f t="shared" ref="QSQ66" si="14187">QSQ60*$C$65*0</f>
        <v>0</v>
      </c>
      <c r="QSS66" s="762">
        <f t="shared" ref="QSS66" si="14188">QSS60*$C$65*0</f>
        <v>0</v>
      </c>
      <c r="QSU66" s="762">
        <f t="shared" ref="QSU66" si="14189">QSU60*$C$65*0</f>
        <v>0</v>
      </c>
      <c r="QSW66" s="762">
        <f t="shared" ref="QSW66" si="14190">QSW60*$C$65*0</f>
        <v>0</v>
      </c>
      <c r="QSY66" s="762">
        <f t="shared" ref="QSY66" si="14191">QSY60*$C$65*0</f>
        <v>0</v>
      </c>
      <c r="QTA66" s="762">
        <f t="shared" ref="QTA66" si="14192">QTA60*$C$65*0</f>
        <v>0</v>
      </c>
      <c r="QTC66" s="762">
        <f t="shared" ref="QTC66" si="14193">QTC60*$C$65*0</f>
        <v>0</v>
      </c>
      <c r="QTE66" s="762">
        <f t="shared" ref="QTE66" si="14194">QTE60*$C$65*0</f>
        <v>0</v>
      </c>
      <c r="QTG66" s="762">
        <f t="shared" ref="QTG66" si="14195">QTG60*$C$65*0</f>
        <v>0</v>
      </c>
      <c r="QTI66" s="762">
        <f t="shared" ref="QTI66" si="14196">QTI60*$C$65*0</f>
        <v>0</v>
      </c>
      <c r="QTK66" s="762">
        <f t="shared" ref="QTK66" si="14197">QTK60*$C$65*0</f>
        <v>0</v>
      </c>
      <c r="QTM66" s="762">
        <f t="shared" ref="QTM66" si="14198">QTM60*$C$65*0</f>
        <v>0</v>
      </c>
      <c r="QTO66" s="762">
        <f t="shared" ref="QTO66" si="14199">QTO60*$C$65*0</f>
        <v>0</v>
      </c>
      <c r="QTQ66" s="762">
        <f t="shared" ref="QTQ66" si="14200">QTQ60*$C$65*0</f>
        <v>0</v>
      </c>
      <c r="QTS66" s="762">
        <f t="shared" ref="QTS66" si="14201">QTS60*$C$65*0</f>
        <v>0</v>
      </c>
      <c r="QTU66" s="762">
        <f t="shared" ref="QTU66" si="14202">QTU60*$C$65*0</f>
        <v>0</v>
      </c>
      <c r="QTW66" s="762">
        <f t="shared" ref="QTW66" si="14203">QTW60*$C$65*0</f>
        <v>0</v>
      </c>
      <c r="QTY66" s="762">
        <f t="shared" ref="QTY66" si="14204">QTY60*$C$65*0</f>
        <v>0</v>
      </c>
      <c r="QUA66" s="762">
        <f t="shared" ref="QUA66" si="14205">QUA60*$C$65*0</f>
        <v>0</v>
      </c>
      <c r="QUC66" s="762">
        <f t="shared" ref="QUC66" si="14206">QUC60*$C$65*0</f>
        <v>0</v>
      </c>
      <c r="QUE66" s="762">
        <f t="shared" ref="QUE66" si="14207">QUE60*$C$65*0</f>
        <v>0</v>
      </c>
      <c r="QUG66" s="762">
        <f t="shared" ref="QUG66" si="14208">QUG60*$C$65*0</f>
        <v>0</v>
      </c>
      <c r="QUI66" s="762">
        <f t="shared" ref="QUI66" si="14209">QUI60*$C$65*0</f>
        <v>0</v>
      </c>
      <c r="QUK66" s="762">
        <f t="shared" ref="QUK66" si="14210">QUK60*$C$65*0</f>
        <v>0</v>
      </c>
      <c r="QUM66" s="762">
        <f t="shared" ref="QUM66" si="14211">QUM60*$C$65*0</f>
        <v>0</v>
      </c>
      <c r="QUO66" s="762">
        <f t="shared" ref="QUO66" si="14212">QUO60*$C$65*0</f>
        <v>0</v>
      </c>
      <c r="QUQ66" s="762">
        <f t="shared" ref="QUQ66" si="14213">QUQ60*$C$65*0</f>
        <v>0</v>
      </c>
      <c r="QUS66" s="762">
        <f t="shared" ref="QUS66" si="14214">QUS60*$C$65*0</f>
        <v>0</v>
      </c>
      <c r="QUU66" s="762">
        <f t="shared" ref="QUU66" si="14215">QUU60*$C$65*0</f>
        <v>0</v>
      </c>
      <c r="QUW66" s="762">
        <f t="shared" ref="QUW66" si="14216">QUW60*$C$65*0</f>
        <v>0</v>
      </c>
      <c r="QUY66" s="762">
        <f t="shared" ref="QUY66" si="14217">QUY60*$C$65*0</f>
        <v>0</v>
      </c>
      <c r="QVA66" s="762">
        <f t="shared" ref="QVA66" si="14218">QVA60*$C$65*0</f>
        <v>0</v>
      </c>
      <c r="QVC66" s="762">
        <f t="shared" ref="QVC66" si="14219">QVC60*$C$65*0</f>
        <v>0</v>
      </c>
      <c r="QVE66" s="762">
        <f t="shared" ref="QVE66" si="14220">QVE60*$C$65*0</f>
        <v>0</v>
      </c>
      <c r="QVG66" s="762">
        <f t="shared" ref="QVG66" si="14221">QVG60*$C$65*0</f>
        <v>0</v>
      </c>
      <c r="QVI66" s="762">
        <f t="shared" ref="QVI66" si="14222">QVI60*$C$65*0</f>
        <v>0</v>
      </c>
      <c r="QVK66" s="762">
        <f t="shared" ref="QVK66" si="14223">QVK60*$C$65*0</f>
        <v>0</v>
      </c>
      <c r="QVM66" s="762">
        <f t="shared" ref="QVM66" si="14224">QVM60*$C$65*0</f>
        <v>0</v>
      </c>
      <c r="QVO66" s="762">
        <f t="shared" ref="QVO66" si="14225">QVO60*$C$65*0</f>
        <v>0</v>
      </c>
      <c r="QVQ66" s="762">
        <f t="shared" ref="QVQ66" si="14226">QVQ60*$C$65*0</f>
        <v>0</v>
      </c>
      <c r="QVS66" s="762">
        <f t="shared" ref="QVS66" si="14227">QVS60*$C$65*0</f>
        <v>0</v>
      </c>
      <c r="QVU66" s="762">
        <f t="shared" ref="QVU66" si="14228">QVU60*$C$65*0</f>
        <v>0</v>
      </c>
      <c r="QVW66" s="762">
        <f t="shared" ref="QVW66" si="14229">QVW60*$C$65*0</f>
        <v>0</v>
      </c>
      <c r="QVY66" s="762">
        <f t="shared" ref="QVY66" si="14230">QVY60*$C$65*0</f>
        <v>0</v>
      </c>
      <c r="QWA66" s="762">
        <f t="shared" ref="QWA66" si="14231">QWA60*$C$65*0</f>
        <v>0</v>
      </c>
      <c r="QWC66" s="762">
        <f t="shared" ref="QWC66" si="14232">QWC60*$C$65*0</f>
        <v>0</v>
      </c>
      <c r="QWE66" s="762">
        <f t="shared" ref="QWE66" si="14233">QWE60*$C$65*0</f>
        <v>0</v>
      </c>
      <c r="QWG66" s="762">
        <f t="shared" ref="QWG66" si="14234">QWG60*$C$65*0</f>
        <v>0</v>
      </c>
      <c r="QWI66" s="762">
        <f t="shared" ref="QWI66" si="14235">QWI60*$C$65*0</f>
        <v>0</v>
      </c>
      <c r="QWK66" s="762">
        <f t="shared" ref="QWK66" si="14236">QWK60*$C$65*0</f>
        <v>0</v>
      </c>
      <c r="QWM66" s="762">
        <f t="shared" ref="QWM66" si="14237">QWM60*$C$65*0</f>
        <v>0</v>
      </c>
      <c r="QWO66" s="762">
        <f t="shared" ref="QWO66" si="14238">QWO60*$C$65*0</f>
        <v>0</v>
      </c>
      <c r="QWQ66" s="762">
        <f t="shared" ref="QWQ66" si="14239">QWQ60*$C$65*0</f>
        <v>0</v>
      </c>
      <c r="QWS66" s="762">
        <f t="shared" ref="QWS66" si="14240">QWS60*$C$65*0</f>
        <v>0</v>
      </c>
      <c r="QWU66" s="762">
        <f t="shared" ref="QWU66" si="14241">QWU60*$C$65*0</f>
        <v>0</v>
      </c>
      <c r="QWW66" s="762">
        <f t="shared" ref="QWW66" si="14242">QWW60*$C$65*0</f>
        <v>0</v>
      </c>
      <c r="QWY66" s="762">
        <f t="shared" ref="QWY66" si="14243">QWY60*$C$65*0</f>
        <v>0</v>
      </c>
      <c r="QXA66" s="762">
        <f t="shared" ref="QXA66" si="14244">QXA60*$C$65*0</f>
        <v>0</v>
      </c>
      <c r="QXC66" s="762">
        <f t="shared" ref="QXC66" si="14245">QXC60*$C$65*0</f>
        <v>0</v>
      </c>
      <c r="QXE66" s="762">
        <f t="shared" ref="QXE66" si="14246">QXE60*$C$65*0</f>
        <v>0</v>
      </c>
      <c r="QXG66" s="762">
        <f t="shared" ref="QXG66" si="14247">QXG60*$C$65*0</f>
        <v>0</v>
      </c>
      <c r="QXI66" s="762">
        <f t="shared" ref="QXI66" si="14248">QXI60*$C$65*0</f>
        <v>0</v>
      </c>
      <c r="QXK66" s="762">
        <f t="shared" ref="QXK66" si="14249">QXK60*$C$65*0</f>
        <v>0</v>
      </c>
      <c r="QXM66" s="762">
        <f t="shared" ref="QXM66" si="14250">QXM60*$C$65*0</f>
        <v>0</v>
      </c>
      <c r="QXO66" s="762">
        <f t="shared" ref="QXO66" si="14251">QXO60*$C$65*0</f>
        <v>0</v>
      </c>
      <c r="QXQ66" s="762">
        <f t="shared" ref="QXQ66" si="14252">QXQ60*$C$65*0</f>
        <v>0</v>
      </c>
      <c r="QXS66" s="762">
        <f t="shared" ref="QXS66" si="14253">QXS60*$C$65*0</f>
        <v>0</v>
      </c>
      <c r="QXU66" s="762">
        <f t="shared" ref="QXU66" si="14254">QXU60*$C$65*0</f>
        <v>0</v>
      </c>
      <c r="QXW66" s="762">
        <f t="shared" ref="QXW66" si="14255">QXW60*$C$65*0</f>
        <v>0</v>
      </c>
      <c r="QXY66" s="762">
        <f t="shared" ref="QXY66" si="14256">QXY60*$C$65*0</f>
        <v>0</v>
      </c>
      <c r="QYA66" s="762">
        <f t="shared" ref="QYA66" si="14257">QYA60*$C$65*0</f>
        <v>0</v>
      </c>
      <c r="QYC66" s="762">
        <f t="shared" ref="QYC66" si="14258">QYC60*$C$65*0</f>
        <v>0</v>
      </c>
      <c r="QYE66" s="762">
        <f t="shared" ref="QYE66" si="14259">QYE60*$C$65*0</f>
        <v>0</v>
      </c>
      <c r="QYG66" s="762">
        <f t="shared" ref="QYG66" si="14260">QYG60*$C$65*0</f>
        <v>0</v>
      </c>
      <c r="QYI66" s="762">
        <f t="shared" ref="QYI66" si="14261">QYI60*$C$65*0</f>
        <v>0</v>
      </c>
      <c r="QYK66" s="762">
        <f t="shared" ref="QYK66" si="14262">QYK60*$C$65*0</f>
        <v>0</v>
      </c>
      <c r="QYM66" s="762">
        <f t="shared" ref="QYM66" si="14263">QYM60*$C$65*0</f>
        <v>0</v>
      </c>
      <c r="QYO66" s="762">
        <f t="shared" ref="QYO66" si="14264">QYO60*$C$65*0</f>
        <v>0</v>
      </c>
      <c r="QYQ66" s="762">
        <f t="shared" ref="QYQ66" si="14265">QYQ60*$C$65*0</f>
        <v>0</v>
      </c>
      <c r="QYS66" s="762">
        <f t="shared" ref="QYS66" si="14266">QYS60*$C$65*0</f>
        <v>0</v>
      </c>
      <c r="QYU66" s="762">
        <f t="shared" ref="QYU66" si="14267">QYU60*$C$65*0</f>
        <v>0</v>
      </c>
      <c r="QYW66" s="762">
        <f t="shared" ref="QYW66" si="14268">QYW60*$C$65*0</f>
        <v>0</v>
      </c>
      <c r="QYY66" s="762">
        <f t="shared" ref="QYY66" si="14269">QYY60*$C$65*0</f>
        <v>0</v>
      </c>
      <c r="QZA66" s="762">
        <f t="shared" ref="QZA66" si="14270">QZA60*$C$65*0</f>
        <v>0</v>
      </c>
      <c r="QZC66" s="762">
        <f t="shared" ref="QZC66" si="14271">QZC60*$C$65*0</f>
        <v>0</v>
      </c>
      <c r="QZE66" s="762">
        <f t="shared" ref="QZE66" si="14272">QZE60*$C$65*0</f>
        <v>0</v>
      </c>
      <c r="QZG66" s="762">
        <f t="shared" ref="QZG66" si="14273">QZG60*$C$65*0</f>
        <v>0</v>
      </c>
      <c r="QZI66" s="762">
        <f t="shared" ref="QZI66" si="14274">QZI60*$C$65*0</f>
        <v>0</v>
      </c>
      <c r="QZK66" s="762">
        <f t="shared" ref="QZK66" si="14275">QZK60*$C$65*0</f>
        <v>0</v>
      </c>
      <c r="QZM66" s="762">
        <f t="shared" ref="QZM66" si="14276">QZM60*$C$65*0</f>
        <v>0</v>
      </c>
      <c r="QZO66" s="762">
        <f t="shared" ref="QZO66" si="14277">QZO60*$C$65*0</f>
        <v>0</v>
      </c>
      <c r="QZQ66" s="762">
        <f t="shared" ref="QZQ66" si="14278">QZQ60*$C$65*0</f>
        <v>0</v>
      </c>
      <c r="QZS66" s="762">
        <f t="shared" ref="QZS66" si="14279">QZS60*$C$65*0</f>
        <v>0</v>
      </c>
      <c r="QZU66" s="762">
        <f t="shared" ref="QZU66" si="14280">QZU60*$C$65*0</f>
        <v>0</v>
      </c>
      <c r="QZW66" s="762">
        <f t="shared" ref="QZW66" si="14281">QZW60*$C$65*0</f>
        <v>0</v>
      </c>
      <c r="QZY66" s="762">
        <f t="shared" ref="QZY66" si="14282">QZY60*$C$65*0</f>
        <v>0</v>
      </c>
      <c r="RAA66" s="762">
        <f t="shared" ref="RAA66" si="14283">RAA60*$C$65*0</f>
        <v>0</v>
      </c>
      <c r="RAC66" s="762">
        <f t="shared" ref="RAC66" si="14284">RAC60*$C$65*0</f>
        <v>0</v>
      </c>
      <c r="RAE66" s="762">
        <f t="shared" ref="RAE66" si="14285">RAE60*$C$65*0</f>
        <v>0</v>
      </c>
      <c r="RAG66" s="762">
        <f t="shared" ref="RAG66" si="14286">RAG60*$C$65*0</f>
        <v>0</v>
      </c>
      <c r="RAI66" s="762">
        <f t="shared" ref="RAI66" si="14287">RAI60*$C$65*0</f>
        <v>0</v>
      </c>
      <c r="RAK66" s="762">
        <f t="shared" ref="RAK66" si="14288">RAK60*$C$65*0</f>
        <v>0</v>
      </c>
      <c r="RAM66" s="762">
        <f t="shared" ref="RAM66" si="14289">RAM60*$C$65*0</f>
        <v>0</v>
      </c>
      <c r="RAO66" s="762">
        <f t="shared" ref="RAO66" si="14290">RAO60*$C$65*0</f>
        <v>0</v>
      </c>
      <c r="RAQ66" s="762">
        <f t="shared" ref="RAQ66" si="14291">RAQ60*$C$65*0</f>
        <v>0</v>
      </c>
      <c r="RAS66" s="762">
        <f t="shared" ref="RAS66" si="14292">RAS60*$C$65*0</f>
        <v>0</v>
      </c>
      <c r="RAU66" s="762">
        <f t="shared" ref="RAU66" si="14293">RAU60*$C$65*0</f>
        <v>0</v>
      </c>
      <c r="RAW66" s="762">
        <f t="shared" ref="RAW66" si="14294">RAW60*$C$65*0</f>
        <v>0</v>
      </c>
      <c r="RAY66" s="762">
        <f t="shared" ref="RAY66" si="14295">RAY60*$C$65*0</f>
        <v>0</v>
      </c>
      <c r="RBA66" s="762">
        <f t="shared" ref="RBA66" si="14296">RBA60*$C$65*0</f>
        <v>0</v>
      </c>
      <c r="RBC66" s="762">
        <f t="shared" ref="RBC66" si="14297">RBC60*$C$65*0</f>
        <v>0</v>
      </c>
      <c r="RBE66" s="762">
        <f t="shared" ref="RBE66" si="14298">RBE60*$C$65*0</f>
        <v>0</v>
      </c>
      <c r="RBG66" s="762">
        <f t="shared" ref="RBG66" si="14299">RBG60*$C$65*0</f>
        <v>0</v>
      </c>
      <c r="RBI66" s="762">
        <f t="shared" ref="RBI66" si="14300">RBI60*$C$65*0</f>
        <v>0</v>
      </c>
      <c r="RBK66" s="762">
        <f t="shared" ref="RBK66" si="14301">RBK60*$C$65*0</f>
        <v>0</v>
      </c>
      <c r="RBM66" s="762">
        <f t="shared" ref="RBM66" si="14302">RBM60*$C$65*0</f>
        <v>0</v>
      </c>
      <c r="RBO66" s="762">
        <f t="shared" ref="RBO66" si="14303">RBO60*$C$65*0</f>
        <v>0</v>
      </c>
      <c r="RBQ66" s="762">
        <f t="shared" ref="RBQ66" si="14304">RBQ60*$C$65*0</f>
        <v>0</v>
      </c>
      <c r="RBS66" s="762">
        <f t="shared" ref="RBS66" si="14305">RBS60*$C$65*0</f>
        <v>0</v>
      </c>
      <c r="RBU66" s="762">
        <f t="shared" ref="RBU66" si="14306">RBU60*$C$65*0</f>
        <v>0</v>
      </c>
      <c r="RBW66" s="762">
        <f t="shared" ref="RBW66" si="14307">RBW60*$C$65*0</f>
        <v>0</v>
      </c>
      <c r="RBY66" s="762">
        <f t="shared" ref="RBY66" si="14308">RBY60*$C$65*0</f>
        <v>0</v>
      </c>
      <c r="RCA66" s="762">
        <f t="shared" ref="RCA66" si="14309">RCA60*$C$65*0</f>
        <v>0</v>
      </c>
      <c r="RCC66" s="762">
        <f t="shared" ref="RCC66" si="14310">RCC60*$C$65*0</f>
        <v>0</v>
      </c>
      <c r="RCE66" s="762">
        <f t="shared" ref="RCE66" si="14311">RCE60*$C$65*0</f>
        <v>0</v>
      </c>
      <c r="RCG66" s="762">
        <f t="shared" ref="RCG66" si="14312">RCG60*$C$65*0</f>
        <v>0</v>
      </c>
      <c r="RCI66" s="762">
        <f t="shared" ref="RCI66" si="14313">RCI60*$C$65*0</f>
        <v>0</v>
      </c>
      <c r="RCK66" s="762">
        <f t="shared" ref="RCK66" si="14314">RCK60*$C$65*0</f>
        <v>0</v>
      </c>
      <c r="RCM66" s="762">
        <f t="shared" ref="RCM66" si="14315">RCM60*$C$65*0</f>
        <v>0</v>
      </c>
      <c r="RCO66" s="762">
        <f t="shared" ref="RCO66" si="14316">RCO60*$C$65*0</f>
        <v>0</v>
      </c>
      <c r="RCQ66" s="762">
        <f t="shared" ref="RCQ66" si="14317">RCQ60*$C$65*0</f>
        <v>0</v>
      </c>
      <c r="RCS66" s="762">
        <f t="shared" ref="RCS66" si="14318">RCS60*$C$65*0</f>
        <v>0</v>
      </c>
      <c r="RCU66" s="762">
        <f t="shared" ref="RCU66" si="14319">RCU60*$C$65*0</f>
        <v>0</v>
      </c>
      <c r="RCW66" s="762">
        <f t="shared" ref="RCW66" si="14320">RCW60*$C$65*0</f>
        <v>0</v>
      </c>
      <c r="RCY66" s="762">
        <f t="shared" ref="RCY66" si="14321">RCY60*$C$65*0</f>
        <v>0</v>
      </c>
      <c r="RDA66" s="762">
        <f t="shared" ref="RDA66" si="14322">RDA60*$C$65*0</f>
        <v>0</v>
      </c>
      <c r="RDC66" s="762">
        <f t="shared" ref="RDC66" si="14323">RDC60*$C$65*0</f>
        <v>0</v>
      </c>
      <c r="RDE66" s="762">
        <f t="shared" ref="RDE66" si="14324">RDE60*$C$65*0</f>
        <v>0</v>
      </c>
      <c r="RDG66" s="762">
        <f t="shared" ref="RDG66" si="14325">RDG60*$C$65*0</f>
        <v>0</v>
      </c>
      <c r="RDI66" s="762">
        <f t="shared" ref="RDI66" si="14326">RDI60*$C$65*0</f>
        <v>0</v>
      </c>
      <c r="RDK66" s="762">
        <f t="shared" ref="RDK66" si="14327">RDK60*$C$65*0</f>
        <v>0</v>
      </c>
      <c r="RDM66" s="762">
        <f t="shared" ref="RDM66" si="14328">RDM60*$C$65*0</f>
        <v>0</v>
      </c>
      <c r="RDO66" s="762">
        <f t="shared" ref="RDO66" si="14329">RDO60*$C$65*0</f>
        <v>0</v>
      </c>
      <c r="RDQ66" s="762">
        <f t="shared" ref="RDQ66" si="14330">RDQ60*$C$65*0</f>
        <v>0</v>
      </c>
      <c r="RDS66" s="762">
        <f t="shared" ref="RDS66" si="14331">RDS60*$C$65*0</f>
        <v>0</v>
      </c>
      <c r="RDU66" s="762">
        <f t="shared" ref="RDU66" si="14332">RDU60*$C$65*0</f>
        <v>0</v>
      </c>
      <c r="RDW66" s="762">
        <f t="shared" ref="RDW66" si="14333">RDW60*$C$65*0</f>
        <v>0</v>
      </c>
      <c r="RDY66" s="762">
        <f t="shared" ref="RDY66" si="14334">RDY60*$C$65*0</f>
        <v>0</v>
      </c>
      <c r="REA66" s="762">
        <f t="shared" ref="REA66" si="14335">REA60*$C$65*0</f>
        <v>0</v>
      </c>
      <c r="REC66" s="762">
        <f t="shared" ref="REC66" si="14336">REC60*$C$65*0</f>
        <v>0</v>
      </c>
      <c r="REE66" s="762">
        <f t="shared" ref="REE66" si="14337">REE60*$C$65*0</f>
        <v>0</v>
      </c>
      <c r="REG66" s="762">
        <f t="shared" ref="REG66" si="14338">REG60*$C$65*0</f>
        <v>0</v>
      </c>
      <c r="REI66" s="762">
        <f t="shared" ref="REI66" si="14339">REI60*$C$65*0</f>
        <v>0</v>
      </c>
      <c r="REK66" s="762">
        <f t="shared" ref="REK66" si="14340">REK60*$C$65*0</f>
        <v>0</v>
      </c>
      <c r="REM66" s="762">
        <f t="shared" ref="REM66" si="14341">REM60*$C$65*0</f>
        <v>0</v>
      </c>
      <c r="REO66" s="762">
        <f t="shared" ref="REO66" si="14342">REO60*$C$65*0</f>
        <v>0</v>
      </c>
      <c r="REQ66" s="762">
        <f t="shared" ref="REQ66" si="14343">REQ60*$C$65*0</f>
        <v>0</v>
      </c>
      <c r="RES66" s="762">
        <f t="shared" ref="RES66" si="14344">RES60*$C$65*0</f>
        <v>0</v>
      </c>
      <c r="REU66" s="762">
        <f t="shared" ref="REU66" si="14345">REU60*$C$65*0</f>
        <v>0</v>
      </c>
      <c r="REW66" s="762">
        <f t="shared" ref="REW66" si="14346">REW60*$C$65*0</f>
        <v>0</v>
      </c>
      <c r="REY66" s="762">
        <f t="shared" ref="REY66" si="14347">REY60*$C$65*0</f>
        <v>0</v>
      </c>
      <c r="RFA66" s="762">
        <f t="shared" ref="RFA66" si="14348">RFA60*$C$65*0</f>
        <v>0</v>
      </c>
      <c r="RFC66" s="762">
        <f t="shared" ref="RFC66" si="14349">RFC60*$C$65*0</f>
        <v>0</v>
      </c>
      <c r="RFE66" s="762">
        <f t="shared" ref="RFE66" si="14350">RFE60*$C$65*0</f>
        <v>0</v>
      </c>
      <c r="RFG66" s="762">
        <f t="shared" ref="RFG66" si="14351">RFG60*$C$65*0</f>
        <v>0</v>
      </c>
      <c r="RFI66" s="762">
        <f t="shared" ref="RFI66" si="14352">RFI60*$C$65*0</f>
        <v>0</v>
      </c>
      <c r="RFK66" s="762">
        <f t="shared" ref="RFK66" si="14353">RFK60*$C$65*0</f>
        <v>0</v>
      </c>
      <c r="RFM66" s="762">
        <f t="shared" ref="RFM66" si="14354">RFM60*$C$65*0</f>
        <v>0</v>
      </c>
      <c r="RFO66" s="762">
        <f t="shared" ref="RFO66" si="14355">RFO60*$C$65*0</f>
        <v>0</v>
      </c>
      <c r="RFQ66" s="762">
        <f t="shared" ref="RFQ66" si="14356">RFQ60*$C$65*0</f>
        <v>0</v>
      </c>
      <c r="RFS66" s="762">
        <f t="shared" ref="RFS66" si="14357">RFS60*$C$65*0</f>
        <v>0</v>
      </c>
      <c r="RFU66" s="762">
        <f t="shared" ref="RFU66" si="14358">RFU60*$C$65*0</f>
        <v>0</v>
      </c>
      <c r="RFW66" s="762">
        <f t="shared" ref="RFW66" si="14359">RFW60*$C$65*0</f>
        <v>0</v>
      </c>
      <c r="RFY66" s="762">
        <f t="shared" ref="RFY66" si="14360">RFY60*$C$65*0</f>
        <v>0</v>
      </c>
      <c r="RGA66" s="762">
        <f t="shared" ref="RGA66" si="14361">RGA60*$C$65*0</f>
        <v>0</v>
      </c>
      <c r="RGC66" s="762">
        <f t="shared" ref="RGC66" si="14362">RGC60*$C$65*0</f>
        <v>0</v>
      </c>
      <c r="RGE66" s="762">
        <f t="shared" ref="RGE66" si="14363">RGE60*$C$65*0</f>
        <v>0</v>
      </c>
      <c r="RGG66" s="762">
        <f t="shared" ref="RGG66" si="14364">RGG60*$C$65*0</f>
        <v>0</v>
      </c>
      <c r="RGI66" s="762">
        <f t="shared" ref="RGI66" si="14365">RGI60*$C$65*0</f>
        <v>0</v>
      </c>
      <c r="RGK66" s="762">
        <f t="shared" ref="RGK66" si="14366">RGK60*$C$65*0</f>
        <v>0</v>
      </c>
      <c r="RGM66" s="762">
        <f t="shared" ref="RGM66" si="14367">RGM60*$C$65*0</f>
        <v>0</v>
      </c>
      <c r="RGO66" s="762">
        <f t="shared" ref="RGO66" si="14368">RGO60*$C$65*0</f>
        <v>0</v>
      </c>
      <c r="RGQ66" s="762">
        <f t="shared" ref="RGQ66" si="14369">RGQ60*$C$65*0</f>
        <v>0</v>
      </c>
      <c r="RGS66" s="762">
        <f t="shared" ref="RGS66" si="14370">RGS60*$C$65*0</f>
        <v>0</v>
      </c>
      <c r="RGU66" s="762">
        <f t="shared" ref="RGU66" si="14371">RGU60*$C$65*0</f>
        <v>0</v>
      </c>
      <c r="RGW66" s="762">
        <f t="shared" ref="RGW66" si="14372">RGW60*$C$65*0</f>
        <v>0</v>
      </c>
      <c r="RGY66" s="762">
        <f t="shared" ref="RGY66" si="14373">RGY60*$C$65*0</f>
        <v>0</v>
      </c>
      <c r="RHA66" s="762">
        <f t="shared" ref="RHA66" si="14374">RHA60*$C$65*0</f>
        <v>0</v>
      </c>
      <c r="RHC66" s="762">
        <f t="shared" ref="RHC66" si="14375">RHC60*$C$65*0</f>
        <v>0</v>
      </c>
      <c r="RHE66" s="762">
        <f t="shared" ref="RHE66" si="14376">RHE60*$C$65*0</f>
        <v>0</v>
      </c>
      <c r="RHG66" s="762">
        <f t="shared" ref="RHG66" si="14377">RHG60*$C$65*0</f>
        <v>0</v>
      </c>
      <c r="RHI66" s="762">
        <f t="shared" ref="RHI66" si="14378">RHI60*$C$65*0</f>
        <v>0</v>
      </c>
      <c r="RHK66" s="762">
        <f t="shared" ref="RHK66" si="14379">RHK60*$C$65*0</f>
        <v>0</v>
      </c>
      <c r="RHM66" s="762">
        <f t="shared" ref="RHM66" si="14380">RHM60*$C$65*0</f>
        <v>0</v>
      </c>
      <c r="RHO66" s="762">
        <f t="shared" ref="RHO66" si="14381">RHO60*$C$65*0</f>
        <v>0</v>
      </c>
      <c r="RHQ66" s="762">
        <f t="shared" ref="RHQ66" si="14382">RHQ60*$C$65*0</f>
        <v>0</v>
      </c>
      <c r="RHS66" s="762">
        <f t="shared" ref="RHS66" si="14383">RHS60*$C$65*0</f>
        <v>0</v>
      </c>
      <c r="RHU66" s="762">
        <f t="shared" ref="RHU66" si="14384">RHU60*$C$65*0</f>
        <v>0</v>
      </c>
      <c r="RHW66" s="762">
        <f t="shared" ref="RHW66" si="14385">RHW60*$C$65*0</f>
        <v>0</v>
      </c>
      <c r="RHY66" s="762">
        <f t="shared" ref="RHY66" si="14386">RHY60*$C$65*0</f>
        <v>0</v>
      </c>
      <c r="RIA66" s="762">
        <f t="shared" ref="RIA66" si="14387">RIA60*$C$65*0</f>
        <v>0</v>
      </c>
      <c r="RIC66" s="762">
        <f t="shared" ref="RIC66" si="14388">RIC60*$C$65*0</f>
        <v>0</v>
      </c>
      <c r="RIE66" s="762">
        <f t="shared" ref="RIE66" si="14389">RIE60*$C$65*0</f>
        <v>0</v>
      </c>
      <c r="RIG66" s="762">
        <f t="shared" ref="RIG66" si="14390">RIG60*$C$65*0</f>
        <v>0</v>
      </c>
      <c r="RII66" s="762">
        <f t="shared" ref="RII66" si="14391">RII60*$C$65*0</f>
        <v>0</v>
      </c>
      <c r="RIK66" s="762">
        <f t="shared" ref="RIK66" si="14392">RIK60*$C$65*0</f>
        <v>0</v>
      </c>
      <c r="RIM66" s="762">
        <f t="shared" ref="RIM66" si="14393">RIM60*$C$65*0</f>
        <v>0</v>
      </c>
      <c r="RIO66" s="762">
        <f t="shared" ref="RIO66" si="14394">RIO60*$C$65*0</f>
        <v>0</v>
      </c>
      <c r="RIQ66" s="762">
        <f t="shared" ref="RIQ66" si="14395">RIQ60*$C$65*0</f>
        <v>0</v>
      </c>
      <c r="RIS66" s="762">
        <f t="shared" ref="RIS66" si="14396">RIS60*$C$65*0</f>
        <v>0</v>
      </c>
      <c r="RIU66" s="762">
        <f t="shared" ref="RIU66" si="14397">RIU60*$C$65*0</f>
        <v>0</v>
      </c>
      <c r="RIW66" s="762">
        <f t="shared" ref="RIW66" si="14398">RIW60*$C$65*0</f>
        <v>0</v>
      </c>
      <c r="RIY66" s="762">
        <f t="shared" ref="RIY66" si="14399">RIY60*$C$65*0</f>
        <v>0</v>
      </c>
      <c r="RJA66" s="762">
        <f t="shared" ref="RJA66" si="14400">RJA60*$C$65*0</f>
        <v>0</v>
      </c>
      <c r="RJC66" s="762">
        <f t="shared" ref="RJC66" si="14401">RJC60*$C$65*0</f>
        <v>0</v>
      </c>
      <c r="RJE66" s="762">
        <f t="shared" ref="RJE66" si="14402">RJE60*$C$65*0</f>
        <v>0</v>
      </c>
      <c r="RJG66" s="762">
        <f t="shared" ref="RJG66" si="14403">RJG60*$C$65*0</f>
        <v>0</v>
      </c>
      <c r="RJI66" s="762">
        <f t="shared" ref="RJI66" si="14404">RJI60*$C$65*0</f>
        <v>0</v>
      </c>
      <c r="RJK66" s="762">
        <f t="shared" ref="RJK66" si="14405">RJK60*$C$65*0</f>
        <v>0</v>
      </c>
      <c r="RJM66" s="762">
        <f t="shared" ref="RJM66" si="14406">RJM60*$C$65*0</f>
        <v>0</v>
      </c>
      <c r="RJO66" s="762">
        <f t="shared" ref="RJO66" si="14407">RJO60*$C$65*0</f>
        <v>0</v>
      </c>
      <c r="RJQ66" s="762">
        <f t="shared" ref="RJQ66" si="14408">RJQ60*$C$65*0</f>
        <v>0</v>
      </c>
      <c r="RJS66" s="762">
        <f t="shared" ref="RJS66" si="14409">RJS60*$C$65*0</f>
        <v>0</v>
      </c>
      <c r="RJU66" s="762">
        <f t="shared" ref="RJU66" si="14410">RJU60*$C$65*0</f>
        <v>0</v>
      </c>
      <c r="RJW66" s="762">
        <f t="shared" ref="RJW66" si="14411">RJW60*$C$65*0</f>
        <v>0</v>
      </c>
      <c r="RJY66" s="762">
        <f t="shared" ref="RJY66" si="14412">RJY60*$C$65*0</f>
        <v>0</v>
      </c>
      <c r="RKA66" s="762">
        <f t="shared" ref="RKA66" si="14413">RKA60*$C$65*0</f>
        <v>0</v>
      </c>
      <c r="RKC66" s="762">
        <f t="shared" ref="RKC66" si="14414">RKC60*$C$65*0</f>
        <v>0</v>
      </c>
      <c r="RKE66" s="762">
        <f t="shared" ref="RKE66" si="14415">RKE60*$C$65*0</f>
        <v>0</v>
      </c>
      <c r="RKG66" s="762">
        <f t="shared" ref="RKG66" si="14416">RKG60*$C$65*0</f>
        <v>0</v>
      </c>
      <c r="RKI66" s="762">
        <f t="shared" ref="RKI66" si="14417">RKI60*$C$65*0</f>
        <v>0</v>
      </c>
      <c r="RKK66" s="762">
        <f t="shared" ref="RKK66" si="14418">RKK60*$C$65*0</f>
        <v>0</v>
      </c>
      <c r="RKM66" s="762">
        <f t="shared" ref="RKM66" si="14419">RKM60*$C$65*0</f>
        <v>0</v>
      </c>
      <c r="RKO66" s="762">
        <f t="shared" ref="RKO66" si="14420">RKO60*$C$65*0</f>
        <v>0</v>
      </c>
      <c r="RKQ66" s="762">
        <f t="shared" ref="RKQ66" si="14421">RKQ60*$C$65*0</f>
        <v>0</v>
      </c>
      <c r="RKS66" s="762">
        <f t="shared" ref="RKS66" si="14422">RKS60*$C$65*0</f>
        <v>0</v>
      </c>
      <c r="RKU66" s="762">
        <f t="shared" ref="RKU66" si="14423">RKU60*$C$65*0</f>
        <v>0</v>
      </c>
      <c r="RKW66" s="762">
        <f t="shared" ref="RKW66" si="14424">RKW60*$C$65*0</f>
        <v>0</v>
      </c>
      <c r="RKY66" s="762">
        <f t="shared" ref="RKY66" si="14425">RKY60*$C$65*0</f>
        <v>0</v>
      </c>
      <c r="RLA66" s="762">
        <f t="shared" ref="RLA66" si="14426">RLA60*$C$65*0</f>
        <v>0</v>
      </c>
      <c r="RLC66" s="762">
        <f t="shared" ref="RLC66" si="14427">RLC60*$C$65*0</f>
        <v>0</v>
      </c>
      <c r="RLE66" s="762">
        <f t="shared" ref="RLE66" si="14428">RLE60*$C$65*0</f>
        <v>0</v>
      </c>
      <c r="RLG66" s="762">
        <f t="shared" ref="RLG66" si="14429">RLG60*$C$65*0</f>
        <v>0</v>
      </c>
      <c r="RLI66" s="762">
        <f t="shared" ref="RLI66" si="14430">RLI60*$C$65*0</f>
        <v>0</v>
      </c>
      <c r="RLK66" s="762">
        <f t="shared" ref="RLK66" si="14431">RLK60*$C$65*0</f>
        <v>0</v>
      </c>
      <c r="RLM66" s="762">
        <f t="shared" ref="RLM66" si="14432">RLM60*$C$65*0</f>
        <v>0</v>
      </c>
      <c r="RLO66" s="762">
        <f t="shared" ref="RLO66" si="14433">RLO60*$C$65*0</f>
        <v>0</v>
      </c>
      <c r="RLQ66" s="762">
        <f t="shared" ref="RLQ66" si="14434">RLQ60*$C$65*0</f>
        <v>0</v>
      </c>
      <c r="RLS66" s="762">
        <f t="shared" ref="RLS66" si="14435">RLS60*$C$65*0</f>
        <v>0</v>
      </c>
      <c r="RLU66" s="762">
        <f t="shared" ref="RLU66" si="14436">RLU60*$C$65*0</f>
        <v>0</v>
      </c>
      <c r="RLW66" s="762">
        <f t="shared" ref="RLW66" si="14437">RLW60*$C$65*0</f>
        <v>0</v>
      </c>
      <c r="RLY66" s="762">
        <f t="shared" ref="RLY66" si="14438">RLY60*$C$65*0</f>
        <v>0</v>
      </c>
      <c r="RMA66" s="762">
        <f t="shared" ref="RMA66" si="14439">RMA60*$C$65*0</f>
        <v>0</v>
      </c>
      <c r="RMC66" s="762">
        <f t="shared" ref="RMC66" si="14440">RMC60*$C$65*0</f>
        <v>0</v>
      </c>
      <c r="RME66" s="762">
        <f t="shared" ref="RME66" si="14441">RME60*$C$65*0</f>
        <v>0</v>
      </c>
      <c r="RMG66" s="762">
        <f t="shared" ref="RMG66" si="14442">RMG60*$C$65*0</f>
        <v>0</v>
      </c>
      <c r="RMI66" s="762">
        <f t="shared" ref="RMI66" si="14443">RMI60*$C$65*0</f>
        <v>0</v>
      </c>
      <c r="RMK66" s="762">
        <f t="shared" ref="RMK66" si="14444">RMK60*$C$65*0</f>
        <v>0</v>
      </c>
      <c r="RMM66" s="762">
        <f t="shared" ref="RMM66" si="14445">RMM60*$C$65*0</f>
        <v>0</v>
      </c>
      <c r="RMO66" s="762">
        <f t="shared" ref="RMO66" si="14446">RMO60*$C$65*0</f>
        <v>0</v>
      </c>
      <c r="RMQ66" s="762">
        <f t="shared" ref="RMQ66" si="14447">RMQ60*$C$65*0</f>
        <v>0</v>
      </c>
      <c r="RMS66" s="762">
        <f t="shared" ref="RMS66" si="14448">RMS60*$C$65*0</f>
        <v>0</v>
      </c>
      <c r="RMU66" s="762">
        <f t="shared" ref="RMU66" si="14449">RMU60*$C$65*0</f>
        <v>0</v>
      </c>
      <c r="RMW66" s="762">
        <f t="shared" ref="RMW66" si="14450">RMW60*$C$65*0</f>
        <v>0</v>
      </c>
      <c r="RMY66" s="762">
        <f t="shared" ref="RMY66" si="14451">RMY60*$C$65*0</f>
        <v>0</v>
      </c>
      <c r="RNA66" s="762">
        <f t="shared" ref="RNA66" si="14452">RNA60*$C$65*0</f>
        <v>0</v>
      </c>
      <c r="RNC66" s="762">
        <f t="shared" ref="RNC66" si="14453">RNC60*$C$65*0</f>
        <v>0</v>
      </c>
      <c r="RNE66" s="762">
        <f t="shared" ref="RNE66" si="14454">RNE60*$C$65*0</f>
        <v>0</v>
      </c>
      <c r="RNG66" s="762">
        <f t="shared" ref="RNG66" si="14455">RNG60*$C$65*0</f>
        <v>0</v>
      </c>
      <c r="RNI66" s="762">
        <f t="shared" ref="RNI66" si="14456">RNI60*$C$65*0</f>
        <v>0</v>
      </c>
      <c r="RNK66" s="762">
        <f t="shared" ref="RNK66" si="14457">RNK60*$C$65*0</f>
        <v>0</v>
      </c>
      <c r="RNM66" s="762">
        <f t="shared" ref="RNM66" si="14458">RNM60*$C$65*0</f>
        <v>0</v>
      </c>
      <c r="RNO66" s="762">
        <f t="shared" ref="RNO66" si="14459">RNO60*$C$65*0</f>
        <v>0</v>
      </c>
      <c r="RNQ66" s="762">
        <f t="shared" ref="RNQ66" si="14460">RNQ60*$C$65*0</f>
        <v>0</v>
      </c>
      <c r="RNS66" s="762">
        <f t="shared" ref="RNS66" si="14461">RNS60*$C$65*0</f>
        <v>0</v>
      </c>
      <c r="RNU66" s="762">
        <f t="shared" ref="RNU66" si="14462">RNU60*$C$65*0</f>
        <v>0</v>
      </c>
      <c r="RNW66" s="762">
        <f t="shared" ref="RNW66" si="14463">RNW60*$C$65*0</f>
        <v>0</v>
      </c>
      <c r="RNY66" s="762">
        <f t="shared" ref="RNY66" si="14464">RNY60*$C$65*0</f>
        <v>0</v>
      </c>
      <c r="ROA66" s="762">
        <f t="shared" ref="ROA66" si="14465">ROA60*$C$65*0</f>
        <v>0</v>
      </c>
      <c r="ROC66" s="762">
        <f t="shared" ref="ROC66" si="14466">ROC60*$C$65*0</f>
        <v>0</v>
      </c>
      <c r="ROE66" s="762">
        <f t="shared" ref="ROE66" si="14467">ROE60*$C$65*0</f>
        <v>0</v>
      </c>
      <c r="ROG66" s="762">
        <f t="shared" ref="ROG66" si="14468">ROG60*$C$65*0</f>
        <v>0</v>
      </c>
      <c r="ROI66" s="762">
        <f t="shared" ref="ROI66" si="14469">ROI60*$C$65*0</f>
        <v>0</v>
      </c>
      <c r="ROK66" s="762">
        <f t="shared" ref="ROK66" si="14470">ROK60*$C$65*0</f>
        <v>0</v>
      </c>
      <c r="ROM66" s="762">
        <f t="shared" ref="ROM66" si="14471">ROM60*$C$65*0</f>
        <v>0</v>
      </c>
      <c r="ROO66" s="762">
        <f t="shared" ref="ROO66" si="14472">ROO60*$C$65*0</f>
        <v>0</v>
      </c>
      <c r="ROQ66" s="762">
        <f t="shared" ref="ROQ66" si="14473">ROQ60*$C$65*0</f>
        <v>0</v>
      </c>
      <c r="ROS66" s="762">
        <f t="shared" ref="ROS66" si="14474">ROS60*$C$65*0</f>
        <v>0</v>
      </c>
      <c r="ROU66" s="762">
        <f t="shared" ref="ROU66" si="14475">ROU60*$C$65*0</f>
        <v>0</v>
      </c>
      <c r="ROW66" s="762">
        <f t="shared" ref="ROW66" si="14476">ROW60*$C$65*0</f>
        <v>0</v>
      </c>
      <c r="ROY66" s="762">
        <f t="shared" ref="ROY66" si="14477">ROY60*$C$65*0</f>
        <v>0</v>
      </c>
      <c r="RPA66" s="762">
        <f t="shared" ref="RPA66" si="14478">RPA60*$C$65*0</f>
        <v>0</v>
      </c>
      <c r="RPC66" s="762">
        <f t="shared" ref="RPC66" si="14479">RPC60*$C$65*0</f>
        <v>0</v>
      </c>
      <c r="RPE66" s="762">
        <f t="shared" ref="RPE66" si="14480">RPE60*$C$65*0</f>
        <v>0</v>
      </c>
      <c r="RPG66" s="762">
        <f t="shared" ref="RPG66" si="14481">RPG60*$C$65*0</f>
        <v>0</v>
      </c>
      <c r="RPI66" s="762">
        <f t="shared" ref="RPI66" si="14482">RPI60*$C$65*0</f>
        <v>0</v>
      </c>
      <c r="RPK66" s="762">
        <f t="shared" ref="RPK66" si="14483">RPK60*$C$65*0</f>
        <v>0</v>
      </c>
      <c r="RPM66" s="762">
        <f t="shared" ref="RPM66" si="14484">RPM60*$C$65*0</f>
        <v>0</v>
      </c>
      <c r="RPO66" s="762">
        <f t="shared" ref="RPO66" si="14485">RPO60*$C$65*0</f>
        <v>0</v>
      </c>
      <c r="RPQ66" s="762">
        <f t="shared" ref="RPQ66" si="14486">RPQ60*$C$65*0</f>
        <v>0</v>
      </c>
      <c r="RPS66" s="762">
        <f t="shared" ref="RPS66" si="14487">RPS60*$C$65*0</f>
        <v>0</v>
      </c>
      <c r="RPU66" s="762">
        <f t="shared" ref="RPU66" si="14488">RPU60*$C$65*0</f>
        <v>0</v>
      </c>
      <c r="RPW66" s="762">
        <f t="shared" ref="RPW66" si="14489">RPW60*$C$65*0</f>
        <v>0</v>
      </c>
      <c r="RPY66" s="762">
        <f t="shared" ref="RPY66" si="14490">RPY60*$C$65*0</f>
        <v>0</v>
      </c>
      <c r="RQA66" s="762">
        <f t="shared" ref="RQA66" si="14491">RQA60*$C$65*0</f>
        <v>0</v>
      </c>
      <c r="RQC66" s="762">
        <f t="shared" ref="RQC66" si="14492">RQC60*$C$65*0</f>
        <v>0</v>
      </c>
      <c r="RQE66" s="762">
        <f t="shared" ref="RQE66" si="14493">RQE60*$C$65*0</f>
        <v>0</v>
      </c>
      <c r="RQG66" s="762">
        <f t="shared" ref="RQG66" si="14494">RQG60*$C$65*0</f>
        <v>0</v>
      </c>
      <c r="RQI66" s="762">
        <f t="shared" ref="RQI66" si="14495">RQI60*$C$65*0</f>
        <v>0</v>
      </c>
      <c r="RQK66" s="762">
        <f t="shared" ref="RQK66" si="14496">RQK60*$C$65*0</f>
        <v>0</v>
      </c>
      <c r="RQM66" s="762">
        <f t="shared" ref="RQM66" si="14497">RQM60*$C$65*0</f>
        <v>0</v>
      </c>
      <c r="RQO66" s="762">
        <f t="shared" ref="RQO66" si="14498">RQO60*$C$65*0</f>
        <v>0</v>
      </c>
      <c r="RQQ66" s="762">
        <f t="shared" ref="RQQ66" si="14499">RQQ60*$C$65*0</f>
        <v>0</v>
      </c>
      <c r="RQS66" s="762">
        <f t="shared" ref="RQS66" si="14500">RQS60*$C$65*0</f>
        <v>0</v>
      </c>
      <c r="RQU66" s="762">
        <f t="shared" ref="RQU66" si="14501">RQU60*$C$65*0</f>
        <v>0</v>
      </c>
      <c r="RQW66" s="762">
        <f t="shared" ref="RQW66" si="14502">RQW60*$C$65*0</f>
        <v>0</v>
      </c>
      <c r="RQY66" s="762">
        <f t="shared" ref="RQY66" si="14503">RQY60*$C$65*0</f>
        <v>0</v>
      </c>
      <c r="RRA66" s="762">
        <f t="shared" ref="RRA66" si="14504">RRA60*$C$65*0</f>
        <v>0</v>
      </c>
      <c r="RRC66" s="762">
        <f t="shared" ref="RRC66" si="14505">RRC60*$C$65*0</f>
        <v>0</v>
      </c>
      <c r="RRE66" s="762">
        <f t="shared" ref="RRE66" si="14506">RRE60*$C$65*0</f>
        <v>0</v>
      </c>
      <c r="RRG66" s="762">
        <f t="shared" ref="RRG66" si="14507">RRG60*$C$65*0</f>
        <v>0</v>
      </c>
      <c r="RRI66" s="762">
        <f t="shared" ref="RRI66" si="14508">RRI60*$C$65*0</f>
        <v>0</v>
      </c>
      <c r="RRK66" s="762">
        <f t="shared" ref="RRK66" si="14509">RRK60*$C$65*0</f>
        <v>0</v>
      </c>
      <c r="RRM66" s="762">
        <f t="shared" ref="RRM66" si="14510">RRM60*$C$65*0</f>
        <v>0</v>
      </c>
      <c r="RRO66" s="762">
        <f t="shared" ref="RRO66" si="14511">RRO60*$C$65*0</f>
        <v>0</v>
      </c>
      <c r="RRQ66" s="762">
        <f t="shared" ref="RRQ66" si="14512">RRQ60*$C$65*0</f>
        <v>0</v>
      </c>
      <c r="RRS66" s="762">
        <f t="shared" ref="RRS66" si="14513">RRS60*$C$65*0</f>
        <v>0</v>
      </c>
      <c r="RRU66" s="762">
        <f t="shared" ref="RRU66" si="14514">RRU60*$C$65*0</f>
        <v>0</v>
      </c>
      <c r="RRW66" s="762">
        <f t="shared" ref="RRW66" si="14515">RRW60*$C$65*0</f>
        <v>0</v>
      </c>
      <c r="RRY66" s="762">
        <f t="shared" ref="RRY66" si="14516">RRY60*$C$65*0</f>
        <v>0</v>
      </c>
      <c r="RSA66" s="762">
        <f t="shared" ref="RSA66" si="14517">RSA60*$C$65*0</f>
        <v>0</v>
      </c>
      <c r="RSC66" s="762">
        <f t="shared" ref="RSC66" si="14518">RSC60*$C$65*0</f>
        <v>0</v>
      </c>
      <c r="RSE66" s="762">
        <f t="shared" ref="RSE66" si="14519">RSE60*$C$65*0</f>
        <v>0</v>
      </c>
      <c r="RSG66" s="762">
        <f t="shared" ref="RSG66" si="14520">RSG60*$C$65*0</f>
        <v>0</v>
      </c>
      <c r="RSI66" s="762">
        <f t="shared" ref="RSI66" si="14521">RSI60*$C$65*0</f>
        <v>0</v>
      </c>
      <c r="RSK66" s="762">
        <f t="shared" ref="RSK66" si="14522">RSK60*$C$65*0</f>
        <v>0</v>
      </c>
      <c r="RSM66" s="762">
        <f t="shared" ref="RSM66" si="14523">RSM60*$C$65*0</f>
        <v>0</v>
      </c>
      <c r="RSO66" s="762">
        <f t="shared" ref="RSO66" si="14524">RSO60*$C$65*0</f>
        <v>0</v>
      </c>
      <c r="RSQ66" s="762">
        <f t="shared" ref="RSQ66" si="14525">RSQ60*$C$65*0</f>
        <v>0</v>
      </c>
      <c r="RSS66" s="762">
        <f t="shared" ref="RSS66" si="14526">RSS60*$C$65*0</f>
        <v>0</v>
      </c>
      <c r="RSU66" s="762">
        <f t="shared" ref="RSU66" si="14527">RSU60*$C$65*0</f>
        <v>0</v>
      </c>
      <c r="RSW66" s="762">
        <f t="shared" ref="RSW66" si="14528">RSW60*$C$65*0</f>
        <v>0</v>
      </c>
      <c r="RSY66" s="762">
        <f t="shared" ref="RSY66" si="14529">RSY60*$C$65*0</f>
        <v>0</v>
      </c>
      <c r="RTA66" s="762">
        <f t="shared" ref="RTA66" si="14530">RTA60*$C$65*0</f>
        <v>0</v>
      </c>
      <c r="RTC66" s="762">
        <f t="shared" ref="RTC66" si="14531">RTC60*$C$65*0</f>
        <v>0</v>
      </c>
      <c r="RTE66" s="762">
        <f t="shared" ref="RTE66" si="14532">RTE60*$C$65*0</f>
        <v>0</v>
      </c>
      <c r="RTG66" s="762">
        <f t="shared" ref="RTG66" si="14533">RTG60*$C$65*0</f>
        <v>0</v>
      </c>
      <c r="RTI66" s="762">
        <f t="shared" ref="RTI66" si="14534">RTI60*$C$65*0</f>
        <v>0</v>
      </c>
      <c r="RTK66" s="762">
        <f t="shared" ref="RTK66" si="14535">RTK60*$C$65*0</f>
        <v>0</v>
      </c>
      <c r="RTM66" s="762">
        <f t="shared" ref="RTM66" si="14536">RTM60*$C$65*0</f>
        <v>0</v>
      </c>
      <c r="RTO66" s="762">
        <f t="shared" ref="RTO66" si="14537">RTO60*$C$65*0</f>
        <v>0</v>
      </c>
      <c r="RTQ66" s="762">
        <f t="shared" ref="RTQ66" si="14538">RTQ60*$C$65*0</f>
        <v>0</v>
      </c>
      <c r="RTS66" s="762">
        <f t="shared" ref="RTS66" si="14539">RTS60*$C$65*0</f>
        <v>0</v>
      </c>
      <c r="RTU66" s="762">
        <f t="shared" ref="RTU66" si="14540">RTU60*$C$65*0</f>
        <v>0</v>
      </c>
      <c r="RTW66" s="762">
        <f t="shared" ref="RTW66" si="14541">RTW60*$C$65*0</f>
        <v>0</v>
      </c>
      <c r="RTY66" s="762">
        <f t="shared" ref="RTY66" si="14542">RTY60*$C$65*0</f>
        <v>0</v>
      </c>
      <c r="RUA66" s="762">
        <f t="shared" ref="RUA66" si="14543">RUA60*$C$65*0</f>
        <v>0</v>
      </c>
      <c r="RUC66" s="762">
        <f t="shared" ref="RUC66" si="14544">RUC60*$C$65*0</f>
        <v>0</v>
      </c>
      <c r="RUE66" s="762">
        <f t="shared" ref="RUE66" si="14545">RUE60*$C$65*0</f>
        <v>0</v>
      </c>
      <c r="RUG66" s="762">
        <f t="shared" ref="RUG66" si="14546">RUG60*$C$65*0</f>
        <v>0</v>
      </c>
      <c r="RUI66" s="762">
        <f t="shared" ref="RUI66" si="14547">RUI60*$C$65*0</f>
        <v>0</v>
      </c>
      <c r="RUK66" s="762">
        <f t="shared" ref="RUK66" si="14548">RUK60*$C$65*0</f>
        <v>0</v>
      </c>
      <c r="RUM66" s="762">
        <f t="shared" ref="RUM66" si="14549">RUM60*$C$65*0</f>
        <v>0</v>
      </c>
      <c r="RUO66" s="762">
        <f t="shared" ref="RUO66" si="14550">RUO60*$C$65*0</f>
        <v>0</v>
      </c>
      <c r="RUQ66" s="762">
        <f t="shared" ref="RUQ66" si="14551">RUQ60*$C$65*0</f>
        <v>0</v>
      </c>
      <c r="RUS66" s="762">
        <f t="shared" ref="RUS66" si="14552">RUS60*$C$65*0</f>
        <v>0</v>
      </c>
      <c r="RUU66" s="762">
        <f t="shared" ref="RUU66" si="14553">RUU60*$C$65*0</f>
        <v>0</v>
      </c>
      <c r="RUW66" s="762">
        <f t="shared" ref="RUW66" si="14554">RUW60*$C$65*0</f>
        <v>0</v>
      </c>
      <c r="RUY66" s="762">
        <f t="shared" ref="RUY66" si="14555">RUY60*$C$65*0</f>
        <v>0</v>
      </c>
      <c r="RVA66" s="762">
        <f t="shared" ref="RVA66" si="14556">RVA60*$C$65*0</f>
        <v>0</v>
      </c>
      <c r="RVC66" s="762">
        <f t="shared" ref="RVC66" si="14557">RVC60*$C$65*0</f>
        <v>0</v>
      </c>
      <c r="RVE66" s="762">
        <f t="shared" ref="RVE66" si="14558">RVE60*$C$65*0</f>
        <v>0</v>
      </c>
      <c r="RVG66" s="762">
        <f t="shared" ref="RVG66" si="14559">RVG60*$C$65*0</f>
        <v>0</v>
      </c>
      <c r="RVI66" s="762">
        <f t="shared" ref="RVI66" si="14560">RVI60*$C$65*0</f>
        <v>0</v>
      </c>
      <c r="RVK66" s="762">
        <f t="shared" ref="RVK66" si="14561">RVK60*$C$65*0</f>
        <v>0</v>
      </c>
      <c r="RVM66" s="762">
        <f t="shared" ref="RVM66" si="14562">RVM60*$C$65*0</f>
        <v>0</v>
      </c>
      <c r="RVO66" s="762">
        <f t="shared" ref="RVO66" si="14563">RVO60*$C$65*0</f>
        <v>0</v>
      </c>
      <c r="RVQ66" s="762">
        <f t="shared" ref="RVQ66" si="14564">RVQ60*$C$65*0</f>
        <v>0</v>
      </c>
      <c r="RVS66" s="762">
        <f t="shared" ref="RVS66" si="14565">RVS60*$C$65*0</f>
        <v>0</v>
      </c>
      <c r="RVU66" s="762">
        <f t="shared" ref="RVU66" si="14566">RVU60*$C$65*0</f>
        <v>0</v>
      </c>
      <c r="RVW66" s="762">
        <f t="shared" ref="RVW66" si="14567">RVW60*$C$65*0</f>
        <v>0</v>
      </c>
      <c r="RVY66" s="762">
        <f t="shared" ref="RVY66" si="14568">RVY60*$C$65*0</f>
        <v>0</v>
      </c>
      <c r="RWA66" s="762">
        <f t="shared" ref="RWA66" si="14569">RWA60*$C$65*0</f>
        <v>0</v>
      </c>
      <c r="RWC66" s="762">
        <f t="shared" ref="RWC66" si="14570">RWC60*$C$65*0</f>
        <v>0</v>
      </c>
      <c r="RWE66" s="762">
        <f t="shared" ref="RWE66" si="14571">RWE60*$C$65*0</f>
        <v>0</v>
      </c>
      <c r="RWG66" s="762">
        <f t="shared" ref="RWG66" si="14572">RWG60*$C$65*0</f>
        <v>0</v>
      </c>
      <c r="RWI66" s="762">
        <f t="shared" ref="RWI66" si="14573">RWI60*$C$65*0</f>
        <v>0</v>
      </c>
      <c r="RWK66" s="762">
        <f t="shared" ref="RWK66" si="14574">RWK60*$C$65*0</f>
        <v>0</v>
      </c>
      <c r="RWM66" s="762">
        <f t="shared" ref="RWM66" si="14575">RWM60*$C$65*0</f>
        <v>0</v>
      </c>
      <c r="RWO66" s="762">
        <f t="shared" ref="RWO66" si="14576">RWO60*$C$65*0</f>
        <v>0</v>
      </c>
      <c r="RWQ66" s="762">
        <f t="shared" ref="RWQ66" si="14577">RWQ60*$C$65*0</f>
        <v>0</v>
      </c>
      <c r="RWS66" s="762">
        <f t="shared" ref="RWS66" si="14578">RWS60*$C$65*0</f>
        <v>0</v>
      </c>
      <c r="RWU66" s="762">
        <f t="shared" ref="RWU66" si="14579">RWU60*$C$65*0</f>
        <v>0</v>
      </c>
      <c r="RWW66" s="762">
        <f t="shared" ref="RWW66" si="14580">RWW60*$C$65*0</f>
        <v>0</v>
      </c>
      <c r="RWY66" s="762">
        <f t="shared" ref="RWY66" si="14581">RWY60*$C$65*0</f>
        <v>0</v>
      </c>
      <c r="RXA66" s="762">
        <f t="shared" ref="RXA66" si="14582">RXA60*$C$65*0</f>
        <v>0</v>
      </c>
      <c r="RXC66" s="762">
        <f t="shared" ref="RXC66" si="14583">RXC60*$C$65*0</f>
        <v>0</v>
      </c>
      <c r="RXE66" s="762">
        <f t="shared" ref="RXE66" si="14584">RXE60*$C$65*0</f>
        <v>0</v>
      </c>
      <c r="RXG66" s="762">
        <f t="shared" ref="RXG66" si="14585">RXG60*$C$65*0</f>
        <v>0</v>
      </c>
      <c r="RXI66" s="762">
        <f t="shared" ref="RXI66" si="14586">RXI60*$C$65*0</f>
        <v>0</v>
      </c>
      <c r="RXK66" s="762">
        <f t="shared" ref="RXK66" si="14587">RXK60*$C$65*0</f>
        <v>0</v>
      </c>
      <c r="RXM66" s="762">
        <f t="shared" ref="RXM66" si="14588">RXM60*$C$65*0</f>
        <v>0</v>
      </c>
      <c r="RXO66" s="762">
        <f t="shared" ref="RXO66" si="14589">RXO60*$C$65*0</f>
        <v>0</v>
      </c>
      <c r="RXQ66" s="762">
        <f t="shared" ref="RXQ66" si="14590">RXQ60*$C$65*0</f>
        <v>0</v>
      </c>
      <c r="RXS66" s="762">
        <f t="shared" ref="RXS66" si="14591">RXS60*$C$65*0</f>
        <v>0</v>
      </c>
      <c r="RXU66" s="762">
        <f t="shared" ref="RXU66" si="14592">RXU60*$C$65*0</f>
        <v>0</v>
      </c>
      <c r="RXW66" s="762">
        <f t="shared" ref="RXW66" si="14593">RXW60*$C$65*0</f>
        <v>0</v>
      </c>
      <c r="RXY66" s="762">
        <f t="shared" ref="RXY66" si="14594">RXY60*$C$65*0</f>
        <v>0</v>
      </c>
      <c r="RYA66" s="762">
        <f t="shared" ref="RYA66" si="14595">RYA60*$C$65*0</f>
        <v>0</v>
      </c>
      <c r="RYC66" s="762">
        <f t="shared" ref="RYC66" si="14596">RYC60*$C$65*0</f>
        <v>0</v>
      </c>
      <c r="RYE66" s="762">
        <f t="shared" ref="RYE66" si="14597">RYE60*$C$65*0</f>
        <v>0</v>
      </c>
      <c r="RYG66" s="762">
        <f t="shared" ref="RYG66" si="14598">RYG60*$C$65*0</f>
        <v>0</v>
      </c>
      <c r="RYI66" s="762">
        <f t="shared" ref="RYI66" si="14599">RYI60*$C$65*0</f>
        <v>0</v>
      </c>
      <c r="RYK66" s="762">
        <f t="shared" ref="RYK66" si="14600">RYK60*$C$65*0</f>
        <v>0</v>
      </c>
      <c r="RYM66" s="762">
        <f t="shared" ref="RYM66" si="14601">RYM60*$C$65*0</f>
        <v>0</v>
      </c>
      <c r="RYO66" s="762">
        <f t="shared" ref="RYO66" si="14602">RYO60*$C$65*0</f>
        <v>0</v>
      </c>
      <c r="RYQ66" s="762">
        <f t="shared" ref="RYQ66" si="14603">RYQ60*$C$65*0</f>
        <v>0</v>
      </c>
      <c r="RYS66" s="762">
        <f t="shared" ref="RYS66" si="14604">RYS60*$C$65*0</f>
        <v>0</v>
      </c>
      <c r="RYU66" s="762">
        <f t="shared" ref="RYU66" si="14605">RYU60*$C$65*0</f>
        <v>0</v>
      </c>
      <c r="RYW66" s="762">
        <f t="shared" ref="RYW66" si="14606">RYW60*$C$65*0</f>
        <v>0</v>
      </c>
      <c r="RYY66" s="762">
        <f t="shared" ref="RYY66" si="14607">RYY60*$C$65*0</f>
        <v>0</v>
      </c>
      <c r="RZA66" s="762">
        <f t="shared" ref="RZA66" si="14608">RZA60*$C$65*0</f>
        <v>0</v>
      </c>
      <c r="RZC66" s="762">
        <f t="shared" ref="RZC66" si="14609">RZC60*$C$65*0</f>
        <v>0</v>
      </c>
      <c r="RZE66" s="762">
        <f t="shared" ref="RZE66" si="14610">RZE60*$C$65*0</f>
        <v>0</v>
      </c>
      <c r="RZG66" s="762">
        <f t="shared" ref="RZG66" si="14611">RZG60*$C$65*0</f>
        <v>0</v>
      </c>
      <c r="RZI66" s="762">
        <f t="shared" ref="RZI66" si="14612">RZI60*$C$65*0</f>
        <v>0</v>
      </c>
      <c r="RZK66" s="762">
        <f t="shared" ref="RZK66" si="14613">RZK60*$C$65*0</f>
        <v>0</v>
      </c>
      <c r="RZM66" s="762">
        <f t="shared" ref="RZM66" si="14614">RZM60*$C$65*0</f>
        <v>0</v>
      </c>
      <c r="RZO66" s="762">
        <f t="shared" ref="RZO66" si="14615">RZO60*$C$65*0</f>
        <v>0</v>
      </c>
      <c r="RZQ66" s="762">
        <f t="shared" ref="RZQ66" si="14616">RZQ60*$C$65*0</f>
        <v>0</v>
      </c>
      <c r="RZS66" s="762">
        <f t="shared" ref="RZS66" si="14617">RZS60*$C$65*0</f>
        <v>0</v>
      </c>
      <c r="RZU66" s="762">
        <f t="shared" ref="RZU66" si="14618">RZU60*$C$65*0</f>
        <v>0</v>
      </c>
      <c r="RZW66" s="762">
        <f t="shared" ref="RZW66" si="14619">RZW60*$C$65*0</f>
        <v>0</v>
      </c>
      <c r="RZY66" s="762">
        <f t="shared" ref="RZY66" si="14620">RZY60*$C$65*0</f>
        <v>0</v>
      </c>
      <c r="SAA66" s="762">
        <f t="shared" ref="SAA66" si="14621">SAA60*$C$65*0</f>
        <v>0</v>
      </c>
      <c r="SAC66" s="762">
        <f t="shared" ref="SAC66" si="14622">SAC60*$C$65*0</f>
        <v>0</v>
      </c>
      <c r="SAE66" s="762">
        <f t="shared" ref="SAE66" si="14623">SAE60*$C$65*0</f>
        <v>0</v>
      </c>
      <c r="SAG66" s="762">
        <f t="shared" ref="SAG66" si="14624">SAG60*$C$65*0</f>
        <v>0</v>
      </c>
      <c r="SAI66" s="762">
        <f t="shared" ref="SAI66" si="14625">SAI60*$C$65*0</f>
        <v>0</v>
      </c>
      <c r="SAK66" s="762">
        <f t="shared" ref="SAK66" si="14626">SAK60*$C$65*0</f>
        <v>0</v>
      </c>
      <c r="SAM66" s="762">
        <f t="shared" ref="SAM66" si="14627">SAM60*$C$65*0</f>
        <v>0</v>
      </c>
      <c r="SAO66" s="762">
        <f t="shared" ref="SAO66" si="14628">SAO60*$C$65*0</f>
        <v>0</v>
      </c>
      <c r="SAQ66" s="762">
        <f t="shared" ref="SAQ66" si="14629">SAQ60*$C$65*0</f>
        <v>0</v>
      </c>
      <c r="SAS66" s="762">
        <f t="shared" ref="SAS66" si="14630">SAS60*$C$65*0</f>
        <v>0</v>
      </c>
      <c r="SAU66" s="762">
        <f t="shared" ref="SAU66" si="14631">SAU60*$C$65*0</f>
        <v>0</v>
      </c>
      <c r="SAW66" s="762">
        <f t="shared" ref="SAW66" si="14632">SAW60*$C$65*0</f>
        <v>0</v>
      </c>
      <c r="SAY66" s="762">
        <f t="shared" ref="SAY66" si="14633">SAY60*$C$65*0</f>
        <v>0</v>
      </c>
      <c r="SBA66" s="762">
        <f t="shared" ref="SBA66" si="14634">SBA60*$C$65*0</f>
        <v>0</v>
      </c>
      <c r="SBC66" s="762">
        <f t="shared" ref="SBC66" si="14635">SBC60*$C$65*0</f>
        <v>0</v>
      </c>
      <c r="SBE66" s="762">
        <f t="shared" ref="SBE66" si="14636">SBE60*$C$65*0</f>
        <v>0</v>
      </c>
      <c r="SBG66" s="762">
        <f t="shared" ref="SBG66" si="14637">SBG60*$C$65*0</f>
        <v>0</v>
      </c>
      <c r="SBI66" s="762">
        <f t="shared" ref="SBI66" si="14638">SBI60*$C$65*0</f>
        <v>0</v>
      </c>
      <c r="SBK66" s="762">
        <f t="shared" ref="SBK66" si="14639">SBK60*$C$65*0</f>
        <v>0</v>
      </c>
      <c r="SBM66" s="762">
        <f t="shared" ref="SBM66" si="14640">SBM60*$C$65*0</f>
        <v>0</v>
      </c>
      <c r="SBO66" s="762">
        <f t="shared" ref="SBO66" si="14641">SBO60*$C$65*0</f>
        <v>0</v>
      </c>
      <c r="SBQ66" s="762">
        <f t="shared" ref="SBQ66" si="14642">SBQ60*$C$65*0</f>
        <v>0</v>
      </c>
      <c r="SBS66" s="762">
        <f t="shared" ref="SBS66" si="14643">SBS60*$C$65*0</f>
        <v>0</v>
      </c>
      <c r="SBU66" s="762">
        <f t="shared" ref="SBU66" si="14644">SBU60*$C$65*0</f>
        <v>0</v>
      </c>
      <c r="SBW66" s="762">
        <f t="shared" ref="SBW66" si="14645">SBW60*$C$65*0</f>
        <v>0</v>
      </c>
      <c r="SBY66" s="762">
        <f t="shared" ref="SBY66" si="14646">SBY60*$C$65*0</f>
        <v>0</v>
      </c>
      <c r="SCA66" s="762">
        <f t="shared" ref="SCA66" si="14647">SCA60*$C$65*0</f>
        <v>0</v>
      </c>
      <c r="SCC66" s="762">
        <f t="shared" ref="SCC66" si="14648">SCC60*$C$65*0</f>
        <v>0</v>
      </c>
      <c r="SCE66" s="762">
        <f t="shared" ref="SCE66" si="14649">SCE60*$C$65*0</f>
        <v>0</v>
      </c>
      <c r="SCG66" s="762">
        <f t="shared" ref="SCG66" si="14650">SCG60*$C$65*0</f>
        <v>0</v>
      </c>
      <c r="SCI66" s="762">
        <f t="shared" ref="SCI66" si="14651">SCI60*$C$65*0</f>
        <v>0</v>
      </c>
      <c r="SCK66" s="762">
        <f t="shared" ref="SCK66" si="14652">SCK60*$C$65*0</f>
        <v>0</v>
      </c>
      <c r="SCM66" s="762">
        <f t="shared" ref="SCM66" si="14653">SCM60*$C$65*0</f>
        <v>0</v>
      </c>
      <c r="SCO66" s="762">
        <f t="shared" ref="SCO66" si="14654">SCO60*$C$65*0</f>
        <v>0</v>
      </c>
      <c r="SCQ66" s="762">
        <f t="shared" ref="SCQ66" si="14655">SCQ60*$C$65*0</f>
        <v>0</v>
      </c>
      <c r="SCS66" s="762">
        <f t="shared" ref="SCS66" si="14656">SCS60*$C$65*0</f>
        <v>0</v>
      </c>
      <c r="SCU66" s="762">
        <f t="shared" ref="SCU66" si="14657">SCU60*$C$65*0</f>
        <v>0</v>
      </c>
      <c r="SCW66" s="762">
        <f t="shared" ref="SCW66" si="14658">SCW60*$C$65*0</f>
        <v>0</v>
      </c>
      <c r="SCY66" s="762">
        <f t="shared" ref="SCY66" si="14659">SCY60*$C$65*0</f>
        <v>0</v>
      </c>
      <c r="SDA66" s="762">
        <f t="shared" ref="SDA66" si="14660">SDA60*$C$65*0</f>
        <v>0</v>
      </c>
      <c r="SDC66" s="762">
        <f t="shared" ref="SDC66" si="14661">SDC60*$C$65*0</f>
        <v>0</v>
      </c>
      <c r="SDE66" s="762">
        <f t="shared" ref="SDE66" si="14662">SDE60*$C$65*0</f>
        <v>0</v>
      </c>
      <c r="SDG66" s="762">
        <f t="shared" ref="SDG66" si="14663">SDG60*$C$65*0</f>
        <v>0</v>
      </c>
      <c r="SDI66" s="762">
        <f t="shared" ref="SDI66" si="14664">SDI60*$C$65*0</f>
        <v>0</v>
      </c>
      <c r="SDK66" s="762">
        <f t="shared" ref="SDK66" si="14665">SDK60*$C$65*0</f>
        <v>0</v>
      </c>
      <c r="SDM66" s="762">
        <f t="shared" ref="SDM66" si="14666">SDM60*$C$65*0</f>
        <v>0</v>
      </c>
      <c r="SDO66" s="762">
        <f t="shared" ref="SDO66" si="14667">SDO60*$C$65*0</f>
        <v>0</v>
      </c>
      <c r="SDQ66" s="762">
        <f t="shared" ref="SDQ66" si="14668">SDQ60*$C$65*0</f>
        <v>0</v>
      </c>
      <c r="SDS66" s="762">
        <f t="shared" ref="SDS66" si="14669">SDS60*$C$65*0</f>
        <v>0</v>
      </c>
      <c r="SDU66" s="762">
        <f t="shared" ref="SDU66" si="14670">SDU60*$C$65*0</f>
        <v>0</v>
      </c>
      <c r="SDW66" s="762">
        <f t="shared" ref="SDW66" si="14671">SDW60*$C$65*0</f>
        <v>0</v>
      </c>
      <c r="SDY66" s="762">
        <f t="shared" ref="SDY66" si="14672">SDY60*$C$65*0</f>
        <v>0</v>
      </c>
      <c r="SEA66" s="762">
        <f t="shared" ref="SEA66" si="14673">SEA60*$C$65*0</f>
        <v>0</v>
      </c>
      <c r="SEC66" s="762">
        <f t="shared" ref="SEC66" si="14674">SEC60*$C$65*0</f>
        <v>0</v>
      </c>
      <c r="SEE66" s="762">
        <f t="shared" ref="SEE66" si="14675">SEE60*$C$65*0</f>
        <v>0</v>
      </c>
      <c r="SEG66" s="762">
        <f t="shared" ref="SEG66" si="14676">SEG60*$C$65*0</f>
        <v>0</v>
      </c>
      <c r="SEI66" s="762">
        <f t="shared" ref="SEI66" si="14677">SEI60*$C$65*0</f>
        <v>0</v>
      </c>
      <c r="SEK66" s="762">
        <f t="shared" ref="SEK66" si="14678">SEK60*$C$65*0</f>
        <v>0</v>
      </c>
      <c r="SEM66" s="762">
        <f t="shared" ref="SEM66" si="14679">SEM60*$C$65*0</f>
        <v>0</v>
      </c>
      <c r="SEO66" s="762">
        <f t="shared" ref="SEO66" si="14680">SEO60*$C$65*0</f>
        <v>0</v>
      </c>
      <c r="SEQ66" s="762">
        <f t="shared" ref="SEQ66" si="14681">SEQ60*$C$65*0</f>
        <v>0</v>
      </c>
      <c r="SES66" s="762">
        <f t="shared" ref="SES66" si="14682">SES60*$C$65*0</f>
        <v>0</v>
      </c>
      <c r="SEU66" s="762">
        <f t="shared" ref="SEU66" si="14683">SEU60*$C$65*0</f>
        <v>0</v>
      </c>
      <c r="SEW66" s="762">
        <f t="shared" ref="SEW66" si="14684">SEW60*$C$65*0</f>
        <v>0</v>
      </c>
      <c r="SEY66" s="762">
        <f t="shared" ref="SEY66" si="14685">SEY60*$C$65*0</f>
        <v>0</v>
      </c>
      <c r="SFA66" s="762">
        <f t="shared" ref="SFA66" si="14686">SFA60*$C$65*0</f>
        <v>0</v>
      </c>
      <c r="SFC66" s="762">
        <f t="shared" ref="SFC66" si="14687">SFC60*$C$65*0</f>
        <v>0</v>
      </c>
      <c r="SFE66" s="762">
        <f t="shared" ref="SFE66" si="14688">SFE60*$C$65*0</f>
        <v>0</v>
      </c>
      <c r="SFG66" s="762">
        <f t="shared" ref="SFG66" si="14689">SFG60*$C$65*0</f>
        <v>0</v>
      </c>
      <c r="SFI66" s="762">
        <f t="shared" ref="SFI66" si="14690">SFI60*$C$65*0</f>
        <v>0</v>
      </c>
      <c r="SFK66" s="762">
        <f t="shared" ref="SFK66" si="14691">SFK60*$C$65*0</f>
        <v>0</v>
      </c>
      <c r="SFM66" s="762">
        <f t="shared" ref="SFM66" si="14692">SFM60*$C$65*0</f>
        <v>0</v>
      </c>
      <c r="SFO66" s="762">
        <f t="shared" ref="SFO66" si="14693">SFO60*$C$65*0</f>
        <v>0</v>
      </c>
      <c r="SFQ66" s="762">
        <f t="shared" ref="SFQ66" si="14694">SFQ60*$C$65*0</f>
        <v>0</v>
      </c>
      <c r="SFS66" s="762">
        <f t="shared" ref="SFS66" si="14695">SFS60*$C$65*0</f>
        <v>0</v>
      </c>
      <c r="SFU66" s="762">
        <f t="shared" ref="SFU66" si="14696">SFU60*$C$65*0</f>
        <v>0</v>
      </c>
      <c r="SFW66" s="762">
        <f t="shared" ref="SFW66" si="14697">SFW60*$C$65*0</f>
        <v>0</v>
      </c>
      <c r="SFY66" s="762">
        <f t="shared" ref="SFY66" si="14698">SFY60*$C$65*0</f>
        <v>0</v>
      </c>
      <c r="SGA66" s="762">
        <f t="shared" ref="SGA66" si="14699">SGA60*$C$65*0</f>
        <v>0</v>
      </c>
      <c r="SGC66" s="762">
        <f t="shared" ref="SGC66" si="14700">SGC60*$C$65*0</f>
        <v>0</v>
      </c>
      <c r="SGE66" s="762">
        <f t="shared" ref="SGE66" si="14701">SGE60*$C$65*0</f>
        <v>0</v>
      </c>
      <c r="SGG66" s="762">
        <f t="shared" ref="SGG66" si="14702">SGG60*$C$65*0</f>
        <v>0</v>
      </c>
      <c r="SGI66" s="762">
        <f t="shared" ref="SGI66" si="14703">SGI60*$C$65*0</f>
        <v>0</v>
      </c>
      <c r="SGK66" s="762">
        <f t="shared" ref="SGK66" si="14704">SGK60*$C$65*0</f>
        <v>0</v>
      </c>
      <c r="SGM66" s="762">
        <f t="shared" ref="SGM66" si="14705">SGM60*$C$65*0</f>
        <v>0</v>
      </c>
      <c r="SGO66" s="762">
        <f t="shared" ref="SGO66" si="14706">SGO60*$C$65*0</f>
        <v>0</v>
      </c>
      <c r="SGQ66" s="762">
        <f t="shared" ref="SGQ66" si="14707">SGQ60*$C$65*0</f>
        <v>0</v>
      </c>
      <c r="SGS66" s="762">
        <f t="shared" ref="SGS66" si="14708">SGS60*$C$65*0</f>
        <v>0</v>
      </c>
      <c r="SGU66" s="762">
        <f t="shared" ref="SGU66" si="14709">SGU60*$C$65*0</f>
        <v>0</v>
      </c>
      <c r="SGW66" s="762">
        <f t="shared" ref="SGW66" si="14710">SGW60*$C$65*0</f>
        <v>0</v>
      </c>
      <c r="SGY66" s="762">
        <f t="shared" ref="SGY66" si="14711">SGY60*$C$65*0</f>
        <v>0</v>
      </c>
      <c r="SHA66" s="762">
        <f t="shared" ref="SHA66" si="14712">SHA60*$C$65*0</f>
        <v>0</v>
      </c>
      <c r="SHC66" s="762">
        <f t="shared" ref="SHC66" si="14713">SHC60*$C$65*0</f>
        <v>0</v>
      </c>
      <c r="SHE66" s="762">
        <f t="shared" ref="SHE66" si="14714">SHE60*$C$65*0</f>
        <v>0</v>
      </c>
      <c r="SHG66" s="762">
        <f t="shared" ref="SHG66" si="14715">SHG60*$C$65*0</f>
        <v>0</v>
      </c>
      <c r="SHI66" s="762">
        <f t="shared" ref="SHI66" si="14716">SHI60*$C$65*0</f>
        <v>0</v>
      </c>
      <c r="SHK66" s="762">
        <f t="shared" ref="SHK66" si="14717">SHK60*$C$65*0</f>
        <v>0</v>
      </c>
      <c r="SHM66" s="762">
        <f t="shared" ref="SHM66" si="14718">SHM60*$C$65*0</f>
        <v>0</v>
      </c>
      <c r="SHO66" s="762">
        <f t="shared" ref="SHO66" si="14719">SHO60*$C$65*0</f>
        <v>0</v>
      </c>
      <c r="SHQ66" s="762">
        <f t="shared" ref="SHQ66" si="14720">SHQ60*$C$65*0</f>
        <v>0</v>
      </c>
      <c r="SHS66" s="762">
        <f t="shared" ref="SHS66" si="14721">SHS60*$C$65*0</f>
        <v>0</v>
      </c>
      <c r="SHU66" s="762">
        <f t="shared" ref="SHU66" si="14722">SHU60*$C$65*0</f>
        <v>0</v>
      </c>
      <c r="SHW66" s="762">
        <f t="shared" ref="SHW66" si="14723">SHW60*$C$65*0</f>
        <v>0</v>
      </c>
      <c r="SHY66" s="762">
        <f t="shared" ref="SHY66" si="14724">SHY60*$C$65*0</f>
        <v>0</v>
      </c>
      <c r="SIA66" s="762">
        <f t="shared" ref="SIA66" si="14725">SIA60*$C$65*0</f>
        <v>0</v>
      </c>
      <c r="SIC66" s="762">
        <f t="shared" ref="SIC66" si="14726">SIC60*$C$65*0</f>
        <v>0</v>
      </c>
      <c r="SIE66" s="762">
        <f t="shared" ref="SIE66" si="14727">SIE60*$C$65*0</f>
        <v>0</v>
      </c>
      <c r="SIG66" s="762">
        <f t="shared" ref="SIG66" si="14728">SIG60*$C$65*0</f>
        <v>0</v>
      </c>
      <c r="SII66" s="762">
        <f t="shared" ref="SII66" si="14729">SII60*$C$65*0</f>
        <v>0</v>
      </c>
      <c r="SIK66" s="762">
        <f t="shared" ref="SIK66" si="14730">SIK60*$C$65*0</f>
        <v>0</v>
      </c>
      <c r="SIM66" s="762">
        <f t="shared" ref="SIM66" si="14731">SIM60*$C$65*0</f>
        <v>0</v>
      </c>
      <c r="SIO66" s="762">
        <f t="shared" ref="SIO66" si="14732">SIO60*$C$65*0</f>
        <v>0</v>
      </c>
      <c r="SIQ66" s="762">
        <f t="shared" ref="SIQ66" si="14733">SIQ60*$C$65*0</f>
        <v>0</v>
      </c>
      <c r="SIS66" s="762">
        <f t="shared" ref="SIS66" si="14734">SIS60*$C$65*0</f>
        <v>0</v>
      </c>
      <c r="SIU66" s="762">
        <f t="shared" ref="SIU66" si="14735">SIU60*$C$65*0</f>
        <v>0</v>
      </c>
      <c r="SIW66" s="762">
        <f t="shared" ref="SIW66" si="14736">SIW60*$C$65*0</f>
        <v>0</v>
      </c>
      <c r="SIY66" s="762">
        <f t="shared" ref="SIY66" si="14737">SIY60*$C$65*0</f>
        <v>0</v>
      </c>
      <c r="SJA66" s="762">
        <f t="shared" ref="SJA66" si="14738">SJA60*$C$65*0</f>
        <v>0</v>
      </c>
      <c r="SJC66" s="762">
        <f t="shared" ref="SJC66" si="14739">SJC60*$C$65*0</f>
        <v>0</v>
      </c>
      <c r="SJE66" s="762">
        <f t="shared" ref="SJE66" si="14740">SJE60*$C$65*0</f>
        <v>0</v>
      </c>
      <c r="SJG66" s="762">
        <f t="shared" ref="SJG66" si="14741">SJG60*$C$65*0</f>
        <v>0</v>
      </c>
      <c r="SJI66" s="762">
        <f t="shared" ref="SJI66" si="14742">SJI60*$C$65*0</f>
        <v>0</v>
      </c>
      <c r="SJK66" s="762">
        <f t="shared" ref="SJK66" si="14743">SJK60*$C$65*0</f>
        <v>0</v>
      </c>
      <c r="SJM66" s="762">
        <f t="shared" ref="SJM66" si="14744">SJM60*$C$65*0</f>
        <v>0</v>
      </c>
      <c r="SJO66" s="762">
        <f t="shared" ref="SJO66" si="14745">SJO60*$C$65*0</f>
        <v>0</v>
      </c>
      <c r="SJQ66" s="762">
        <f t="shared" ref="SJQ66" si="14746">SJQ60*$C$65*0</f>
        <v>0</v>
      </c>
      <c r="SJS66" s="762">
        <f t="shared" ref="SJS66" si="14747">SJS60*$C$65*0</f>
        <v>0</v>
      </c>
      <c r="SJU66" s="762">
        <f t="shared" ref="SJU66" si="14748">SJU60*$C$65*0</f>
        <v>0</v>
      </c>
      <c r="SJW66" s="762">
        <f t="shared" ref="SJW66" si="14749">SJW60*$C$65*0</f>
        <v>0</v>
      </c>
      <c r="SJY66" s="762">
        <f t="shared" ref="SJY66" si="14750">SJY60*$C$65*0</f>
        <v>0</v>
      </c>
      <c r="SKA66" s="762">
        <f t="shared" ref="SKA66" si="14751">SKA60*$C$65*0</f>
        <v>0</v>
      </c>
      <c r="SKC66" s="762">
        <f t="shared" ref="SKC66" si="14752">SKC60*$C$65*0</f>
        <v>0</v>
      </c>
      <c r="SKE66" s="762">
        <f t="shared" ref="SKE66" si="14753">SKE60*$C$65*0</f>
        <v>0</v>
      </c>
      <c r="SKG66" s="762">
        <f t="shared" ref="SKG66" si="14754">SKG60*$C$65*0</f>
        <v>0</v>
      </c>
      <c r="SKI66" s="762">
        <f t="shared" ref="SKI66" si="14755">SKI60*$C$65*0</f>
        <v>0</v>
      </c>
      <c r="SKK66" s="762">
        <f t="shared" ref="SKK66" si="14756">SKK60*$C$65*0</f>
        <v>0</v>
      </c>
      <c r="SKM66" s="762">
        <f t="shared" ref="SKM66" si="14757">SKM60*$C$65*0</f>
        <v>0</v>
      </c>
      <c r="SKO66" s="762">
        <f t="shared" ref="SKO66" si="14758">SKO60*$C$65*0</f>
        <v>0</v>
      </c>
      <c r="SKQ66" s="762">
        <f t="shared" ref="SKQ66" si="14759">SKQ60*$C$65*0</f>
        <v>0</v>
      </c>
      <c r="SKS66" s="762">
        <f t="shared" ref="SKS66" si="14760">SKS60*$C$65*0</f>
        <v>0</v>
      </c>
      <c r="SKU66" s="762">
        <f t="shared" ref="SKU66" si="14761">SKU60*$C$65*0</f>
        <v>0</v>
      </c>
      <c r="SKW66" s="762">
        <f t="shared" ref="SKW66" si="14762">SKW60*$C$65*0</f>
        <v>0</v>
      </c>
      <c r="SKY66" s="762">
        <f t="shared" ref="SKY66" si="14763">SKY60*$C$65*0</f>
        <v>0</v>
      </c>
      <c r="SLA66" s="762">
        <f t="shared" ref="SLA66" si="14764">SLA60*$C$65*0</f>
        <v>0</v>
      </c>
      <c r="SLC66" s="762">
        <f t="shared" ref="SLC66" si="14765">SLC60*$C$65*0</f>
        <v>0</v>
      </c>
      <c r="SLE66" s="762">
        <f t="shared" ref="SLE66" si="14766">SLE60*$C$65*0</f>
        <v>0</v>
      </c>
      <c r="SLG66" s="762">
        <f t="shared" ref="SLG66" si="14767">SLG60*$C$65*0</f>
        <v>0</v>
      </c>
      <c r="SLI66" s="762">
        <f t="shared" ref="SLI66" si="14768">SLI60*$C$65*0</f>
        <v>0</v>
      </c>
      <c r="SLK66" s="762">
        <f t="shared" ref="SLK66" si="14769">SLK60*$C$65*0</f>
        <v>0</v>
      </c>
      <c r="SLM66" s="762">
        <f t="shared" ref="SLM66" si="14770">SLM60*$C$65*0</f>
        <v>0</v>
      </c>
      <c r="SLO66" s="762">
        <f t="shared" ref="SLO66" si="14771">SLO60*$C$65*0</f>
        <v>0</v>
      </c>
      <c r="SLQ66" s="762">
        <f t="shared" ref="SLQ66" si="14772">SLQ60*$C$65*0</f>
        <v>0</v>
      </c>
      <c r="SLS66" s="762">
        <f t="shared" ref="SLS66" si="14773">SLS60*$C$65*0</f>
        <v>0</v>
      </c>
      <c r="SLU66" s="762">
        <f t="shared" ref="SLU66" si="14774">SLU60*$C$65*0</f>
        <v>0</v>
      </c>
      <c r="SLW66" s="762">
        <f t="shared" ref="SLW66" si="14775">SLW60*$C$65*0</f>
        <v>0</v>
      </c>
      <c r="SLY66" s="762">
        <f t="shared" ref="SLY66" si="14776">SLY60*$C$65*0</f>
        <v>0</v>
      </c>
      <c r="SMA66" s="762">
        <f t="shared" ref="SMA66" si="14777">SMA60*$C$65*0</f>
        <v>0</v>
      </c>
      <c r="SMC66" s="762">
        <f t="shared" ref="SMC66" si="14778">SMC60*$C$65*0</f>
        <v>0</v>
      </c>
      <c r="SME66" s="762">
        <f t="shared" ref="SME66" si="14779">SME60*$C$65*0</f>
        <v>0</v>
      </c>
      <c r="SMG66" s="762">
        <f t="shared" ref="SMG66" si="14780">SMG60*$C$65*0</f>
        <v>0</v>
      </c>
      <c r="SMI66" s="762">
        <f t="shared" ref="SMI66" si="14781">SMI60*$C$65*0</f>
        <v>0</v>
      </c>
      <c r="SMK66" s="762">
        <f t="shared" ref="SMK66" si="14782">SMK60*$C$65*0</f>
        <v>0</v>
      </c>
      <c r="SMM66" s="762">
        <f t="shared" ref="SMM66" si="14783">SMM60*$C$65*0</f>
        <v>0</v>
      </c>
      <c r="SMO66" s="762">
        <f t="shared" ref="SMO66" si="14784">SMO60*$C$65*0</f>
        <v>0</v>
      </c>
      <c r="SMQ66" s="762">
        <f t="shared" ref="SMQ66" si="14785">SMQ60*$C$65*0</f>
        <v>0</v>
      </c>
      <c r="SMS66" s="762">
        <f t="shared" ref="SMS66" si="14786">SMS60*$C$65*0</f>
        <v>0</v>
      </c>
      <c r="SMU66" s="762">
        <f t="shared" ref="SMU66" si="14787">SMU60*$C$65*0</f>
        <v>0</v>
      </c>
      <c r="SMW66" s="762">
        <f t="shared" ref="SMW66" si="14788">SMW60*$C$65*0</f>
        <v>0</v>
      </c>
      <c r="SMY66" s="762">
        <f t="shared" ref="SMY66" si="14789">SMY60*$C$65*0</f>
        <v>0</v>
      </c>
      <c r="SNA66" s="762">
        <f t="shared" ref="SNA66" si="14790">SNA60*$C$65*0</f>
        <v>0</v>
      </c>
      <c r="SNC66" s="762">
        <f t="shared" ref="SNC66" si="14791">SNC60*$C$65*0</f>
        <v>0</v>
      </c>
      <c r="SNE66" s="762">
        <f t="shared" ref="SNE66" si="14792">SNE60*$C$65*0</f>
        <v>0</v>
      </c>
      <c r="SNG66" s="762">
        <f t="shared" ref="SNG66" si="14793">SNG60*$C$65*0</f>
        <v>0</v>
      </c>
      <c r="SNI66" s="762">
        <f t="shared" ref="SNI66" si="14794">SNI60*$C$65*0</f>
        <v>0</v>
      </c>
      <c r="SNK66" s="762">
        <f t="shared" ref="SNK66" si="14795">SNK60*$C$65*0</f>
        <v>0</v>
      </c>
      <c r="SNM66" s="762">
        <f t="shared" ref="SNM66" si="14796">SNM60*$C$65*0</f>
        <v>0</v>
      </c>
      <c r="SNO66" s="762">
        <f t="shared" ref="SNO66" si="14797">SNO60*$C$65*0</f>
        <v>0</v>
      </c>
      <c r="SNQ66" s="762">
        <f t="shared" ref="SNQ66" si="14798">SNQ60*$C$65*0</f>
        <v>0</v>
      </c>
      <c r="SNS66" s="762">
        <f t="shared" ref="SNS66" si="14799">SNS60*$C$65*0</f>
        <v>0</v>
      </c>
      <c r="SNU66" s="762">
        <f t="shared" ref="SNU66" si="14800">SNU60*$C$65*0</f>
        <v>0</v>
      </c>
      <c r="SNW66" s="762">
        <f t="shared" ref="SNW66" si="14801">SNW60*$C$65*0</f>
        <v>0</v>
      </c>
      <c r="SNY66" s="762">
        <f t="shared" ref="SNY66" si="14802">SNY60*$C$65*0</f>
        <v>0</v>
      </c>
      <c r="SOA66" s="762">
        <f t="shared" ref="SOA66" si="14803">SOA60*$C$65*0</f>
        <v>0</v>
      </c>
      <c r="SOC66" s="762">
        <f t="shared" ref="SOC66" si="14804">SOC60*$C$65*0</f>
        <v>0</v>
      </c>
      <c r="SOE66" s="762">
        <f t="shared" ref="SOE66" si="14805">SOE60*$C$65*0</f>
        <v>0</v>
      </c>
      <c r="SOG66" s="762">
        <f t="shared" ref="SOG66" si="14806">SOG60*$C$65*0</f>
        <v>0</v>
      </c>
      <c r="SOI66" s="762">
        <f t="shared" ref="SOI66" si="14807">SOI60*$C$65*0</f>
        <v>0</v>
      </c>
      <c r="SOK66" s="762">
        <f t="shared" ref="SOK66" si="14808">SOK60*$C$65*0</f>
        <v>0</v>
      </c>
      <c r="SOM66" s="762">
        <f t="shared" ref="SOM66" si="14809">SOM60*$C$65*0</f>
        <v>0</v>
      </c>
      <c r="SOO66" s="762">
        <f t="shared" ref="SOO66" si="14810">SOO60*$C$65*0</f>
        <v>0</v>
      </c>
      <c r="SOQ66" s="762">
        <f t="shared" ref="SOQ66" si="14811">SOQ60*$C$65*0</f>
        <v>0</v>
      </c>
      <c r="SOS66" s="762">
        <f t="shared" ref="SOS66" si="14812">SOS60*$C$65*0</f>
        <v>0</v>
      </c>
      <c r="SOU66" s="762">
        <f t="shared" ref="SOU66" si="14813">SOU60*$C$65*0</f>
        <v>0</v>
      </c>
      <c r="SOW66" s="762">
        <f t="shared" ref="SOW66" si="14814">SOW60*$C$65*0</f>
        <v>0</v>
      </c>
      <c r="SOY66" s="762">
        <f t="shared" ref="SOY66" si="14815">SOY60*$C$65*0</f>
        <v>0</v>
      </c>
      <c r="SPA66" s="762">
        <f t="shared" ref="SPA66" si="14816">SPA60*$C$65*0</f>
        <v>0</v>
      </c>
      <c r="SPC66" s="762">
        <f t="shared" ref="SPC66" si="14817">SPC60*$C$65*0</f>
        <v>0</v>
      </c>
      <c r="SPE66" s="762">
        <f t="shared" ref="SPE66" si="14818">SPE60*$C$65*0</f>
        <v>0</v>
      </c>
      <c r="SPG66" s="762">
        <f t="shared" ref="SPG66" si="14819">SPG60*$C$65*0</f>
        <v>0</v>
      </c>
      <c r="SPI66" s="762">
        <f t="shared" ref="SPI66" si="14820">SPI60*$C$65*0</f>
        <v>0</v>
      </c>
      <c r="SPK66" s="762">
        <f t="shared" ref="SPK66" si="14821">SPK60*$C$65*0</f>
        <v>0</v>
      </c>
      <c r="SPM66" s="762">
        <f t="shared" ref="SPM66" si="14822">SPM60*$C$65*0</f>
        <v>0</v>
      </c>
      <c r="SPO66" s="762">
        <f t="shared" ref="SPO66" si="14823">SPO60*$C$65*0</f>
        <v>0</v>
      </c>
      <c r="SPQ66" s="762">
        <f t="shared" ref="SPQ66" si="14824">SPQ60*$C$65*0</f>
        <v>0</v>
      </c>
      <c r="SPS66" s="762">
        <f t="shared" ref="SPS66" si="14825">SPS60*$C$65*0</f>
        <v>0</v>
      </c>
      <c r="SPU66" s="762">
        <f t="shared" ref="SPU66" si="14826">SPU60*$C$65*0</f>
        <v>0</v>
      </c>
      <c r="SPW66" s="762">
        <f t="shared" ref="SPW66" si="14827">SPW60*$C$65*0</f>
        <v>0</v>
      </c>
      <c r="SPY66" s="762">
        <f t="shared" ref="SPY66" si="14828">SPY60*$C$65*0</f>
        <v>0</v>
      </c>
      <c r="SQA66" s="762">
        <f t="shared" ref="SQA66" si="14829">SQA60*$C$65*0</f>
        <v>0</v>
      </c>
      <c r="SQC66" s="762">
        <f t="shared" ref="SQC66" si="14830">SQC60*$C$65*0</f>
        <v>0</v>
      </c>
      <c r="SQE66" s="762">
        <f t="shared" ref="SQE66" si="14831">SQE60*$C$65*0</f>
        <v>0</v>
      </c>
      <c r="SQG66" s="762">
        <f t="shared" ref="SQG66" si="14832">SQG60*$C$65*0</f>
        <v>0</v>
      </c>
      <c r="SQI66" s="762">
        <f t="shared" ref="SQI66" si="14833">SQI60*$C$65*0</f>
        <v>0</v>
      </c>
      <c r="SQK66" s="762">
        <f t="shared" ref="SQK66" si="14834">SQK60*$C$65*0</f>
        <v>0</v>
      </c>
      <c r="SQM66" s="762">
        <f t="shared" ref="SQM66" si="14835">SQM60*$C$65*0</f>
        <v>0</v>
      </c>
      <c r="SQO66" s="762">
        <f t="shared" ref="SQO66" si="14836">SQO60*$C$65*0</f>
        <v>0</v>
      </c>
      <c r="SQQ66" s="762">
        <f t="shared" ref="SQQ66" si="14837">SQQ60*$C$65*0</f>
        <v>0</v>
      </c>
      <c r="SQS66" s="762">
        <f t="shared" ref="SQS66" si="14838">SQS60*$C$65*0</f>
        <v>0</v>
      </c>
      <c r="SQU66" s="762">
        <f t="shared" ref="SQU66" si="14839">SQU60*$C$65*0</f>
        <v>0</v>
      </c>
      <c r="SQW66" s="762">
        <f t="shared" ref="SQW66" si="14840">SQW60*$C$65*0</f>
        <v>0</v>
      </c>
      <c r="SQY66" s="762">
        <f t="shared" ref="SQY66" si="14841">SQY60*$C$65*0</f>
        <v>0</v>
      </c>
      <c r="SRA66" s="762">
        <f t="shared" ref="SRA66" si="14842">SRA60*$C$65*0</f>
        <v>0</v>
      </c>
      <c r="SRC66" s="762">
        <f t="shared" ref="SRC66" si="14843">SRC60*$C$65*0</f>
        <v>0</v>
      </c>
      <c r="SRE66" s="762">
        <f t="shared" ref="SRE66" si="14844">SRE60*$C$65*0</f>
        <v>0</v>
      </c>
      <c r="SRG66" s="762">
        <f t="shared" ref="SRG66" si="14845">SRG60*$C$65*0</f>
        <v>0</v>
      </c>
      <c r="SRI66" s="762">
        <f t="shared" ref="SRI66" si="14846">SRI60*$C$65*0</f>
        <v>0</v>
      </c>
      <c r="SRK66" s="762">
        <f t="shared" ref="SRK66" si="14847">SRK60*$C$65*0</f>
        <v>0</v>
      </c>
      <c r="SRM66" s="762">
        <f t="shared" ref="SRM66" si="14848">SRM60*$C$65*0</f>
        <v>0</v>
      </c>
      <c r="SRO66" s="762">
        <f t="shared" ref="SRO66" si="14849">SRO60*$C$65*0</f>
        <v>0</v>
      </c>
      <c r="SRQ66" s="762">
        <f t="shared" ref="SRQ66" si="14850">SRQ60*$C$65*0</f>
        <v>0</v>
      </c>
      <c r="SRS66" s="762">
        <f t="shared" ref="SRS66" si="14851">SRS60*$C$65*0</f>
        <v>0</v>
      </c>
      <c r="SRU66" s="762">
        <f t="shared" ref="SRU66" si="14852">SRU60*$C$65*0</f>
        <v>0</v>
      </c>
      <c r="SRW66" s="762">
        <f t="shared" ref="SRW66" si="14853">SRW60*$C$65*0</f>
        <v>0</v>
      </c>
      <c r="SRY66" s="762">
        <f t="shared" ref="SRY66" si="14854">SRY60*$C$65*0</f>
        <v>0</v>
      </c>
      <c r="SSA66" s="762">
        <f t="shared" ref="SSA66" si="14855">SSA60*$C$65*0</f>
        <v>0</v>
      </c>
      <c r="SSC66" s="762">
        <f t="shared" ref="SSC66" si="14856">SSC60*$C$65*0</f>
        <v>0</v>
      </c>
      <c r="SSE66" s="762">
        <f t="shared" ref="SSE66" si="14857">SSE60*$C$65*0</f>
        <v>0</v>
      </c>
      <c r="SSG66" s="762">
        <f t="shared" ref="SSG66" si="14858">SSG60*$C$65*0</f>
        <v>0</v>
      </c>
      <c r="SSI66" s="762">
        <f t="shared" ref="SSI66" si="14859">SSI60*$C$65*0</f>
        <v>0</v>
      </c>
      <c r="SSK66" s="762">
        <f t="shared" ref="SSK66" si="14860">SSK60*$C$65*0</f>
        <v>0</v>
      </c>
      <c r="SSM66" s="762">
        <f t="shared" ref="SSM66" si="14861">SSM60*$C$65*0</f>
        <v>0</v>
      </c>
      <c r="SSO66" s="762">
        <f t="shared" ref="SSO66" si="14862">SSO60*$C$65*0</f>
        <v>0</v>
      </c>
      <c r="SSQ66" s="762">
        <f t="shared" ref="SSQ66" si="14863">SSQ60*$C$65*0</f>
        <v>0</v>
      </c>
      <c r="SSS66" s="762">
        <f t="shared" ref="SSS66" si="14864">SSS60*$C$65*0</f>
        <v>0</v>
      </c>
      <c r="SSU66" s="762">
        <f t="shared" ref="SSU66" si="14865">SSU60*$C$65*0</f>
        <v>0</v>
      </c>
      <c r="SSW66" s="762">
        <f t="shared" ref="SSW66" si="14866">SSW60*$C$65*0</f>
        <v>0</v>
      </c>
      <c r="SSY66" s="762">
        <f t="shared" ref="SSY66" si="14867">SSY60*$C$65*0</f>
        <v>0</v>
      </c>
      <c r="STA66" s="762">
        <f t="shared" ref="STA66" si="14868">STA60*$C$65*0</f>
        <v>0</v>
      </c>
      <c r="STC66" s="762">
        <f t="shared" ref="STC66" si="14869">STC60*$C$65*0</f>
        <v>0</v>
      </c>
      <c r="STE66" s="762">
        <f t="shared" ref="STE66" si="14870">STE60*$C$65*0</f>
        <v>0</v>
      </c>
      <c r="STG66" s="762">
        <f t="shared" ref="STG66" si="14871">STG60*$C$65*0</f>
        <v>0</v>
      </c>
      <c r="STI66" s="762">
        <f t="shared" ref="STI66" si="14872">STI60*$C$65*0</f>
        <v>0</v>
      </c>
      <c r="STK66" s="762">
        <f t="shared" ref="STK66" si="14873">STK60*$C$65*0</f>
        <v>0</v>
      </c>
      <c r="STM66" s="762">
        <f t="shared" ref="STM66" si="14874">STM60*$C$65*0</f>
        <v>0</v>
      </c>
      <c r="STO66" s="762">
        <f t="shared" ref="STO66" si="14875">STO60*$C$65*0</f>
        <v>0</v>
      </c>
      <c r="STQ66" s="762">
        <f t="shared" ref="STQ66" si="14876">STQ60*$C$65*0</f>
        <v>0</v>
      </c>
      <c r="STS66" s="762">
        <f t="shared" ref="STS66" si="14877">STS60*$C$65*0</f>
        <v>0</v>
      </c>
      <c r="STU66" s="762">
        <f t="shared" ref="STU66" si="14878">STU60*$C$65*0</f>
        <v>0</v>
      </c>
      <c r="STW66" s="762">
        <f t="shared" ref="STW66" si="14879">STW60*$C$65*0</f>
        <v>0</v>
      </c>
      <c r="STY66" s="762">
        <f t="shared" ref="STY66" si="14880">STY60*$C$65*0</f>
        <v>0</v>
      </c>
      <c r="SUA66" s="762">
        <f t="shared" ref="SUA66" si="14881">SUA60*$C$65*0</f>
        <v>0</v>
      </c>
      <c r="SUC66" s="762">
        <f t="shared" ref="SUC66" si="14882">SUC60*$C$65*0</f>
        <v>0</v>
      </c>
      <c r="SUE66" s="762">
        <f t="shared" ref="SUE66" si="14883">SUE60*$C$65*0</f>
        <v>0</v>
      </c>
      <c r="SUG66" s="762">
        <f t="shared" ref="SUG66" si="14884">SUG60*$C$65*0</f>
        <v>0</v>
      </c>
      <c r="SUI66" s="762">
        <f t="shared" ref="SUI66" si="14885">SUI60*$C$65*0</f>
        <v>0</v>
      </c>
      <c r="SUK66" s="762">
        <f t="shared" ref="SUK66" si="14886">SUK60*$C$65*0</f>
        <v>0</v>
      </c>
      <c r="SUM66" s="762">
        <f t="shared" ref="SUM66" si="14887">SUM60*$C$65*0</f>
        <v>0</v>
      </c>
      <c r="SUO66" s="762">
        <f t="shared" ref="SUO66" si="14888">SUO60*$C$65*0</f>
        <v>0</v>
      </c>
      <c r="SUQ66" s="762">
        <f t="shared" ref="SUQ66" si="14889">SUQ60*$C$65*0</f>
        <v>0</v>
      </c>
      <c r="SUS66" s="762">
        <f t="shared" ref="SUS66" si="14890">SUS60*$C$65*0</f>
        <v>0</v>
      </c>
      <c r="SUU66" s="762">
        <f t="shared" ref="SUU66" si="14891">SUU60*$C$65*0</f>
        <v>0</v>
      </c>
      <c r="SUW66" s="762">
        <f t="shared" ref="SUW66" si="14892">SUW60*$C$65*0</f>
        <v>0</v>
      </c>
      <c r="SUY66" s="762">
        <f t="shared" ref="SUY66" si="14893">SUY60*$C$65*0</f>
        <v>0</v>
      </c>
      <c r="SVA66" s="762">
        <f t="shared" ref="SVA66" si="14894">SVA60*$C$65*0</f>
        <v>0</v>
      </c>
      <c r="SVC66" s="762">
        <f t="shared" ref="SVC66" si="14895">SVC60*$C$65*0</f>
        <v>0</v>
      </c>
      <c r="SVE66" s="762">
        <f t="shared" ref="SVE66" si="14896">SVE60*$C$65*0</f>
        <v>0</v>
      </c>
      <c r="SVG66" s="762">
        <f t="shared" ref="SVG66" si="14897">SVG60*$C$65*0</f>
        <v>0</v>
      </c>
      <c r="SVI66" s="762">
        <f t="shared" ref="SVI66" si="14898">SVI60*$C$65*0</f>
        <v>0</v>
      </c>
      <c r="SVK66" s="762">
        <f t="shared" ref="SVK66" si="14899">SVK60*$C$65*0</f>
        <v>0</v>
      </c>
      <c r="SVM66" s="762">
        <f t="shared" ref="SVM66" si="14900">SVM60*$C$65*0</f>
        <v>0</v>
      </c>
      <c r="SVO66" s="762">
        <f t="shared" ref="SVO66" si="14901">SVO60*$C$65*0</f>
        <v>0</v>
      </c>
      <c r="SVQ66" s="762">
        <f t="shared" ref="SVQ66" si="14902">SVQ60*$C$65*0</f>
        <v>0</v>
      </c>
      <c r="SVS66" s="762">
        <f t="shared" ref="SVS66" si="14903">SVS60*$C$65*0</f>
        <v>0</v>
      </c>
      <c r="SVU66" s="762">
        <f t="shared" ref="SVU66" si="14904">SVU60*$C$65*0</f>
        <v>0</v>
      </c>
      <c r="SVW66" s="762">
        <f t="shared" ref="SVW66" si="14905">SVW60*$C$65*0</f>
        <v>0</v>
      </c>
      <c r="SVY66" s="762">
        <f t="shared" ref="SVY66" si="14906">SVY60*$C$65*0</f>
        <v>0</v>
      </c>
      <c r="SWA66" s="762">
        <f t="shared" ref="SWA66" si="14907">SWA60*$C$65*0</f>
        <v>0</v>
      </c>
      <c r="SWC66" s="762">
        <f t="shared" ref="SWC66" si="14908">SWC60*$C$65*0</f>
        <v>0</v>
      </c>
      <c r="SWE66" s="762">
        <f t="shared" ref="SWE66" si="14909">SWE60*$C$65*0</f>
        <v>0</v>
      </c>
      <c r="SWG66" s="762">
        <f t="shared" ref="SWG66" si="14910">SWG60*$C$65*0</f>
        <v>0</v>
      </c>
      <c r="SWI66" s="762">
        <f t="shared" ref="SWI66" si="14911">SWI60*$C$65*0</f>
        <v>0</v>
      </c>
      <c r="SWK66" s="762">
        <f t="shared" ref="SWK66" si="14912">SWK60*$C$65*0</f>
        <v>0</v>
      </c>
      <c r="SWM66" s="762">
        <f t="shared" ref="SWM66" si="14913">SWM60*$C$65*0</f>
        <v>0</v>
      </c>
      <c r="SWO66" s="762">
        <f t="shared" ref="SWO66" si="14914">SWO60*$C$65*0</f>
        <v>0</v>
      </c>
      <c r="SWQ66" s="762">
        <f t="shared" ref="SWQ66" si="14915">SWQ60*$C$65*0</f>
        <v>0</v>
      </c>
      <c r="SWS66" s="762">
        <f t="shared" ref="SWS66" si="14916">SWS60*$C$65*0</f>
        <v>0</v>
      </c>
      <c r="SWU66" s="762">
        <f t="shared" ref="SWU66" si="14917">SWU60*$C$65*0</f>
        <v>0</v>
      </c>
      <c r="SWW66" s="762">
        <f t="shared" ref="SWW66" si="14918">SWW60*$C$65*0</f>
        <v>0</v>
      </c>
      <c r="SWY66" s="762">
        <f t="shared" ref="SWY66" si="14919">SWY60*$C$65*0</f>
        <v>0</v>
      </c>
      <c r="SXA66" s="762">
        <f t="shared" ref="SXA66" si="14920">SXA60*$C$65*0</f>
        <v>0</v>
      </c>
      <c r="SXC66" s="762">
        <f t="shared" ref="SXC66" si="14921">SXC60*$C$65*0</f>
        <v>0</v>
      </c>
      <c r="SXE66" s="762">
        <f t="shared" ref="SXE66" si="14922">SXE60*$C$65*0</f>
        <v>0</v>
      </c>
      <c r="SXG66" s="762">
        <f t="shared" ref="SXG66" si="14923">SXG60*$C$65*0</f>
        <v>0</v>
      </c>
      <c r="SXI66" s="762">
        <f t="shared" ref="SXI66" si="14924">SXI60*$C$65*0</f>
        <v>0</v>
      </c>
      <c r="SXK66" s="762">
        <f t="shared" ref="SXK66" si="14925">SXK60*$C$65*0</f>
        <v>0</v>
      </c>
      <c r="SXM66" s="762">
        <f t="shared" ref="SXM66" si="14926">SXM60*$C$65*0</f>
        <v>0</v>
      </c>
      <c r="SXO66" s="762">
        <f t="shared" ref="SXO66" si="14927">SXO60*$C$65*0</f>
        <v>0</v>
      </c>
      <c r="SXQ66" s="762">
        <f t="shared" ref="SXQ66" si="14928">SXQ60*$C$65*0</f>
        <v>0</v>
      </c>
      <c r="SXS66" s="762">
        <f t="shared" ref="SXS66" si="14929">SXS60*$C$65*0</f>
        <v>0</v>
      </c>
      <c r="SXU66" s="762">
        <f t="shared" ref="SXU66" si="14930">SXU60*$C$65*0</f>
        <v>0</v>
      </c>
      <c r="SXW66" s="762">
        <f t="shared" ref="SXW66" si="14931">SXW60*$C$65*0</f>
        <v>0</v>
      </c>
      <c r="SXY66" s="762">
        <f t="shared" ref="SXY66" si="14932">SXY60*$C$65*0</f>
        <v>0</v>
      </c>
      <c r="SYA66" s="762">
        <f t="shared" ref="SYA66" si="14933">SYA60*$C$65*0</f>
        <v>0</v>
      </c>
      <c r="SYC66" s="762">
        <f t="shared" ref="SYC66" si="14934">SYC60*$C$65*0</f>
        <v>0</v>
      </c>
      <c r="SYE66" s="762">
        <f t="shared" ref="SYE66" si="14935">SYE60*$C$65*0</f>
        <v>0</v>
      </c>
      <c r="SYG66" s="762">
        <f t="shared" ref="SYG66" si="14936">SYG60*$C$65*0</f>
        <v>0</v>
      </c>
      <c r="SYI66" s="762">
        <f t="shared" ref="SYI66" si="14937">SYI60*$C$65*0</f>
        <v>0</v>
      </c>
      <c r="SYK66" s="762">
        <f t="shared" ref="SYK66" si="14938">SYK60*$C$65*0</f>
        <v>0</v>
      </c>
      <c r="SYM66" s="762">
        <f t="shared" ref="SYM66" si="14939">SYM60*$C$65*0</f>
        <v>0</v>
      </c>
      <c r="SYO66" s="762">
        <f t="shared" ref="SYO66" si="14940">SYO60*$C$65*0</f>
        <v>0</v>
      </c>
      <c r="SYQ66" s="762">
        <f t="shared" ref="SYQ66" si="14941">SYQ60*$C$65*0</f>
        <v>0</v>
      </c>
      <c r="SYS66" s="762">
        <f t="shared" ref="SYS66" si="14942">SYS60*$C$65*0</f>
        <v>0</v>
      </c>
      <c r="SYU66" s="762">
        <f t="shared" ref="SYU66" si="14943">SYU60*$C$65*0</f>
        <v>0</v>
      </c>
      <c r="SYW66" s="762">
        <f t="shared" ref="SYW66" si="14944">SYW60*$C$65*0</f>
        <v>0</v>
      </c>
      <c r="SYY66" s="762">
        <f t="shared" ref="SYY66" si="14945">SYY60*$C$65*0</f>
        <v>0</v>
      </c>
      <c r="SZA66" s="762">
        <f t="shared" ref="SZA66" si="14946">SZA60*$C$65*0</f>
        <v>0</v>
      </c>
      <c r="SZC66" s="762">
        <f t="shared" ref="SZC66" si="14947">SZC60*$C$65*0</f>
        <v>0</v>
      </c>
      <c r="SZE66" s="762">
        <f t="shared" ref="SZE66" si="14948">SZE60*$C$65*0</f>
        <v>0</v>
      </c>
      <c r="SZG66" s="762">
        <f t="shared" ref="SZG66" si="14949">SZG60*$C$65*0</f>
        <v>0</v>
      </c>
      <c r="SZI66" s="762">
        <f t="shared" ref="SZI66" si="14950">SZI60*$C$65*0</f>
        <v>0</v>
      </c>
      <c r="SZK66" s="762">
        <f t="shared" ref="SZK66" si="14951">SZK60*$C$65*0</f>
        <v>0</v>
      </c>
      <c r="SZM66" s="762">
        <f t="shared" ref="SZM66" si="14952">SZM60*$C$65*0</f>
        <v>0</v>
      </c>
      <c r="SZO66" s="762">
        <f t="shared" ref="SZO66" si="14953">SZO60*$C$65*0</f>
        <v>0</v>
      </c>
      <c r="SZQ66" s="762">
        <f t="shared" ref="SZQ66" si="14954">SZQ60*$C$65*0</f>
        <v>0</v>
      </c>
      <c r="SZS66" s="762">
        <f t="shared" ref="SZS66" si="14955">SZS60*$C$65*0</f>
        <v>0</v>
      </c>
      <c r="SZU66" s="762">
        <f t="shared" ref="SZU66" si="14956">SZU60*$C$65*0</f>
        <v>0</v>
      </c>
      <c r="SZW66" s="762">
        <f t="shared" ref="SZW66" si="14957">SZW60*$C$65*0</f>
        <v>0</v>
      </c>
      <c r="SZY66" s="762">
        <f t="shared" ref="SZY66" si="14958">SZY60*$C$65*0</f>
        <v>0</v>
      </c>
      <c r="TAA66" s="762">
        <f t="shared" ref="TAA66" si="14959">TAA60*$C$65*0</f>
        <v>0</v>
      </c>
      <c r="TAC66" s="762">
        <f t="shared" ref="TAC66" si="14960">TAC60*$C$65*0</f>
        <v>0</v>
      </c>
      <c r="TAE66" s="762">
        <f t="shared" ref="TAE66" si="14961">TAE60*$C$65*0</f>
        <v>0</v>
      </c>
      <c r="TAG66" s="762">
        <f t="shared" ref="TAG66" si="14962">TAG60*$C$65*0</f>
        <v>0</v>
      </c>
      <c r="TAI66" s="762">
        <f t="shared" ref="TAI66" si="14963">TAI60*$C$65*0</f>
        <v>0</v>
      </c>
      <c r="TAK66" s="762">
        <f t="shared" ref="TAK66" si="14964">TAK60*$C$65*0</f>
        <v>0</v>
      </c>
      <c r="TAM66" s="762">
        <f t="shared" ref="TAM66" si="14965">TAM60*$C$65*0</f>
        <v>0</v>
      </c>
      <c r="TAO66" s="762">
        <f t="shared" ref="TAO66" si="14966">TAO60*$C$65*0</f>
        <v>0</v>
      </c>
      <c r="TAQ66" s="762">
        <f t="shared" ref="TAQ66" si="14967">TAQ60*$C$65*0</f>
        <v>0</v>
      </c>
      <c r="TAS66" s="762">
        <f t="shared" ref="TAS66" si="14968">TAS60*$C$65*0</f>
        <v>0</v>
      </c>
      <c r="TAU66" s="762">
        <f t="shared" ref="TAU66" si="14969">TAU60*$C$65*0</f>
        <v>0</v>
      </c>
      <c r="TAW66" s="762">
        <f t="shared" ref="TAW66" si="14970">TAW60*$C$65*0</f>
        <v>0</v>
      </c>
      <c r="TAY66" s="762">
        <f t="shared" ref="TAY66" si="14971">TAY60*$C$65*0</f>
        <v>0</v>
      </c>
      <c r="TBA66" s="762">
        <f t="shared" ref="TBA66" si="14972">TBA60*$C$65*0</f>
        <v>0</v>
      </c>
      <c r="TBC66" s="762">
        <f t="shared" ref="TBC66" si="14973">TBC60*$C$65*0</f>
        <v>0</v>
      </c>
      <c r="TBE66" s="762">
        <f t="shared" ref="TBE66" si="14974">TBE60*$C$65*0</f>
        <v>0</v>
      </c>
      <c r="TBG66" s="762">
        <f t="shared" ref="TBG66" si="14975">TBG60*$C$65*0</f>
        <v>0</v>
      </c>
      <c r="TBI66" s="762">
        <f t="shared" ref="TBI66" si="14976">TBI60*$C$65*0</f>
        <v>0</v>
      </c>
      <c r="TBK66" s="762">
        <f t="shared" ref="TBK66" si="14977">TBK60*$C$65*0</f>
        <v>0</v>
      </c>
      <c r="TBM66" s="762">
        <f t="shared" ref="TBM66" si="14978">TBM60*$C$65*0</f>
        <v>0</v>
      </c>
      <c r="TBO66" s="762">
        <f t="shared" ref="TBO66" si="14979">TBO60*$C$65*0</f>
        <v>0</v>
      </c>
      <c r="TBQ66" s="762">
        <f t="shared" ref="TBQ66" si="14980">TBQ60*$C$65*0</f>
        <v>0</v>
      </c>
      <c r="TBS66" s="762">
        <f t="shared" ref="TBS66" si="14981">TBS60*$C$65*0</f>
        <v>0</v>
      </c>
      <c r="TBU66" s="762">
        <f t="shared" ref="TBU66" si="14982">TBU60*$C$65*0</f>
        <v>0</v>
      </c>
      <c r="TBW66" s="762">
        <f t="shared" ref="TBW66" si="14983">TBW60*$C$65*0</f>
        <v>0</v>
      </c>
      <c r="TBY66" s="762">
        <f t="shared" ref="TBY66" si="14984">TBY60*$C$65*0</f>
        <v>0</v>
      </c>
      <c r="TCA66" s="762">
        <f t="shared" ref="TCA66" si="14985">TCA60*$C$65*0</f>
        <v>0</v>
      </c>
      <c r="TCC66" s="762">
        <f t="shared" ref="TCC66" si="14986">TCC60*$C$65*0</f>
        <v>0</v>
      </c>
      <c r="TCE66" s="762">
        <f t="shared" ref="TCE66" si="14987">TCE60*$C$65*0</f>
        <v>0</v>
      </c>
      <c r="TCG66" s="762">
        <f t="shared" ref="TCG66" si="14988">TCG60*$C$65*0</f>
        <v>0</v>
      </c>
      <c r="TCI66" s="762">
        <f t="shared" ref="TCI66" si="14989">TCI60*$C$65*0</f>
        <v>0</v>
      </c>
      <c r="TCK66" s="762">
        <f t="shared" ref="TCK66" si="14990">TCK60*$C$65*0</f>
        <v>0</v>
      </c>
      <c r="TCM66" s="762">
        <f t="shared" ref="TCM66" si="14991">TCM60*$C$65*0</f>
        <v>0</v>
      </c>
      <c r="TCO66" s="762">
        <f t="shared" ref="TCO66" si="14992">TCO60*$C$65*0</f>
        <v>0</v>
      </c>
      <c r="TCQ66" s="762">
        <f t="shared" ref="TCQ66" si="14993">TCQ60*$C$65*0</f>
        <v>0</v>
      </c>
      <c r="TCS66" s="762">
        <f t="shared" ref="TCS66" si="14994">TCS60*$C$65*0</f>
        <v>0</v>
      </c>
      <c r="TCU66" s="762">
        <f t="shared" ref="TCU66" si="14995">TCU60*$C$65*0</f>
        <v>0</v>
      </c>
      <c r="TCW66" s="762">
        <f t="shared" ref="TCW66" si="14996">TCW60*$C$65*0</f>
        <v>0</v>
      </c>
      <c r="TCY66" s="762">
        <f t="shared" ref="TCY66" si="14997">TCY60*$C$65*0</f>
        <v>0</v>
      </c>
      <c r="TDA66" s="762">
        <f t="shared" ref="TDA66" si="14998">TDA60*$C$65*0</f>
        <v>0</v>
      </c>
      <c r="TDC66" s="762">
        <f t="shared" ref="TDC66" si="14999">TDC60*$C$65*0</f>
        <v>0</v>
      </c>
      <c r="TDE66" s="762">
        <f t="shared" ref="TDE66" si="15000">TDE60*$C$65*0</f>
        <v>0</v>
      </c>
      <c r="TDG66" s="762">
        <f t="shared" ref="TDG66" si="15001">TDG60*$C$65*0</f>
        <v>0</v>
      </c>
      <c r="TDI66" s="762">
        <f t="shared" ref="TDI66" si="15002">TDI60*$C$65*0</f>
        <v>0</v>
      </c>
      <c r="TDK66" s="762">
        <f t="shared" ref="TDK66" si="15003">TDK60*$C$65*0</f>
        <v>0</v>
      </c>
      <c r="TDM66" s="762">
        <f t="shared" ref="TDM66" si="15004">TDM60*$C$65*0</f>
        <v>0</v>
      </c>
      <c r="TDO66" s="762">
        <f t="shared" ref="TDO66" si="15005">TDO60*$C$65*0</f>
        <v>0</v>
      </c>
      <c r="TDQ66" s="762">
        <f t="shared" ref="TDQ66" si="15006">TDQ60*$C$65*0</f>
        <v>0</v>
      </c>
      <c r="TDS66" s="762">
        <f t="shared" ref="TDS66" si="15007">TDS60*$C$65*0</f>
        <v>0</v>
      </c>
      <c r="TDU66" s="762">
        <f t="shared" ref="TDU66" si="15008">TDU60*$C$65*0</f>
        <v>0</v>
      </c>
      <c r="TDW66" s="762">
        <f t="shared" ref="TDW66" si="15009">TDW60*$C$65*0</f>
        <v>0</v>
      </c>
      <c r="TDY66" s="762">
        <f t="shared" ref="TDY66" si="15010">TDY60*$C$65*0</f>
        <v>0</v>
      </c>
      <c r="TEA66" s="762">
        <f t="shared" ref="TEA66" si="15011">TEA60*$C$65*0</f>
        <v>0</v>
      </c>
      <c r="TEC66" s="762">
        <f t="shared" ref="TEC66" si="15012">TEC60*$C$65*0</f>
        <v>0</v>
      </c>
      <c r="TEE66" s="762">
        <f t="shared" ref="TEE66" si="15013">TEE60*$C$65*0</f>
        <v>0</v>
      </c>
      <c r="TEG66" s="762">
        <f t="shared" ref="TEG66" si="15014">TEG60*$C$65*0</f>
        <v>0</v>
      </c>
      <c r="TEI66" s="762">
        <f t="shared" ref="TEI66" si="15015">TEI60*$C$65*0</f>
        <v>0</v>
      </c>
      <c r="TEK66" s="762">
        <f t="shared" ref="TEK66" si="15016">TEK60*$C$65*0</f>
        <v>0</v>
      </c>
      <c r="TEM66" s="762">
        <f t="shared" ref="TEM66" si="15017">TEM60*$C$65*0</f>
        <v>0</v>
      </c>
      <c r="TEO66" s="762">
        <f t="shared" ref="TEO66" si="15018">TEO60*$C$65*0</f>
        <v>0</v>
      </c>
      <c r="TEQ66" s="762">
        <f t="shared" ref="TEQ66" si="15019">TEQ60*$C$65*0</f>
        <v>0</v>
      </c>
      <c r="TES66" s="762">
        <f t="shared" ref="TES66" si="15020">TES60*$C$65*0</f>
        <v>0</v>
      </c>
      <c r="TEU66" s="762">
        <f t="shared" ref="TEU66" si="15021">TEU60*$C$65*0</f>
        <v>0</v>
      </c>
      <c r="TEW66" s="762">
        <f t="shared" ref="TEW66" si="15022">TEW60*$C$65*0</f>
        <v>0</v>
      </c>
      <c r="TEY66" s="762">
        <f t="shared" ref="TEY66" si="15023">TEY60*$C$65*0</f>
        <v>0</v>
      </c>
      <c r="TFA66" s="762">
        <f t="shared" ref="TFA66" si="15024">TFA60*$C$65*0</f>
        <v>0</v>
      </c>
      <c r="TFC66" s="762">
        <f t="shared" ref="TFC66" si="15025">TFC60*$C$65*0</f>
        <v>0</v>
      </c>
      <c r="TFE66" s="762">
        <f t="shared" ref="TFE66" si="15026">TFE60*$C$65*0</f>
        <v>0</v>
      </c>
      <c r="TFG66" s="762">
        <f t="shared" ref="TFG66" si="15027">TFG60*$C$65*0</f>
        <v>0</v>
      </c>
      <c r="TFI66" s="762">
        <f t="shared" ref="TFI66" si="15028">TFI60*$C$65*0</f>
        <v>0</v>
      </c>
      <c r="TFK66" s="762">
        <f t="shared" ref="TFK66" si="15029">TFK60*$C$65*0</f>
        <v>0</v>
      </c>
      <c r="TFM66" s="762">
        <f t="shared" ref="TFM66" si="15030">TFM60*$C$65*0</f>
        <v>0</v>
      </c>
      <c r="TFO66" s="762">
        <f t="shared" ref="TFO66" si="15031">TFO60*$C$65*0</f>
        <v>0</v>
      </c>
      <c r="TFQ66" s="762">
        <f t="shared" ref="TFQ66" si="15032">TFQ60*$C$65*0</f>
        <v>0</v>
      </c>
      <c r="TFS66" s="762">
        <f t="shared" ref="TFS66" si="15033">TFS60*$C$65*0</f>
        <v>0</v>
      </c>
      <c r="TFU66" s="762">
        <f t="shared" ref="TFU66" si="15034">TFU60*$C$65*0</f>
        <v>0</v>
      </c>
      <c r="TFW66" s="762">
        <f t="shared" ref="TFW66" si="15035">TFW60*$C$65*0</f>
        <v>0</v>
      </c>
      <c r="TFY66" s="762">
        <f t="shared" ref="TFY66" si="15036">TFY60*$C$65*0</f>
        <v>0</v>
      </c>
      <c r="TGA66" s="762">
        <f t="shared" ref="TGA66" si="15037">TGA60*$C$65*0</f>
        <v>0</v>
      </c>
      <c r="TGC66" s="762">
        <f t="shared" ref="TGC66" si="15038">TGC60*$C$65*0</f>
        <v>0</v>
      </c>
      <c r="TGE66" s="762">
        <f t="shared" ref="TGE66" si="15039">TGE60*$C$65*0</f>
        <v>0</v>
      </c>
      <c r="TGG66" s="762">
        <f t="shared" ref="TGG66" si="15040">TGG60*$C$65*0</f>
        <v>0</v>
      </c>
      <c r="TGI66" s="762">
        <f t="shared" ref="TGI66" si="15041">TGI60*$C$65*0</f>
        <v>0</v>
      </c>
      <c r="TGK66" s="762">
        <f t="shared" ref="TGK66" si="15042">TGK60*$C$65*0</f>
        <v>0</v>
      </c>
      <c r="TGM66" s="762">
        <f t="shared" ref="TGM66" si="15043">TGM60*$C$65*0</f>
        <v>0</v>
      </c>
      <c r="TGO66" s="762">
        <f t="shared" ref="TGO66" si="15044">TGO60*$C$65*0</f>
        <v>0</v>
      </c>
      <c r="TGQ66" s="762">
        <f t="shared" ref="TGQ66" si="15045">TGQ60*$C$65*0</f>
        <v>0</v>
      </c>
      <c r="TGS66" s="762">
        <f t="shared" ref="TGS66" si="15046">TGS60*$C$65*0</f>
        <v>0</v>
      </c>
      <c r="TGU66" s="762">
        <f t="shared" ref="TGU66" si="15047">TGU60*$C$65*0</f>
        <v>0</v>
      </c>
      <c r="TGW66" s="762">
        <f t="shared" ref="TGW66" si="15048">TGW60*$C$65*0</f>
        <v>0</v>
      </c>
      <c r="TGY66" s="762">
        <f t="shared" ref="TGY66" si="15049">TGY60*$C$65*0</f>
        <v>0</v>
      </c>
      <c r="THA66" s="762">
        <f t="shared" ref="THA66" si="15050">THA60*$C$65*0</f>
        <v>0</v>
      </c>
      <c r="THC66" s="762">
        <f t="shared" ref="THC66" si="15051">THC60*$C$65*0</f>
        <v>0</v>
      </c>
      <c r="THE66" s="762">
        <f t="shared" ref="THE66" si="15052">THE60*$C$65*0</f>
        <v>0</v>
      </c>
      <c r="THG66" s="762">
        <f t="shared" ref="THG66" si="15053">THG60*$C$65*0</f>
        <v>0</v>
      </c>
      <c r="THI66" s="762">
        <f t="shared" ref="THI66" si="15054">THI60*$C$65*0</f>
        <v>0</v>
      </c>
      <c r="THK66" s="762">
        <f t="shared" ref="THK66" si="15055">THK60*$C$65*0</f>
        <v>0</v>
      </c>
      <c r="THM66" s="762">
        <f t="shared" ref="THM66" si="15056">THM60*$C$65*0</f>
        <v>0</v>
      </c>
      <c r="THO66" s="762">
        <f t="shared" ref="THO66" si="15057">THO60*$C$65*0</f>
        <v>0</v>
      </c>
      <c r="THQ66" s="762">
        <f t="shared" ref="THQ66" si="15058">THQ60*$C$65*0</f>
        <v>0</v>
      </c>
      <c r="THS66" s="762">
        <f t="shared" ref="THS66" si="15059">THS60*$C$65*0</f>
        <v>0</v>
      </c>
      <c r="THU66" s="762">
        <f t="shared" ref="THU66" si="15060">THU60*$C$65*0</f>
        <v>0</v>
      </c>
      <c r="THW66" s="762">
        <f t="shared" ref="THW66" si="15061">THW60*$C$65*0</f>
        <v>0</v>
      </c>
      <c r="THY66" s="762">
        <f t="shared" ref="THY66" si="15062">THY60*$C$65*0</f>
        <v>0</v>
      </c>
      <c r="TIA66" s="762">
        <f t="shared" ref="TIA66" si="15063">TIA60*$C$65*0</f>
        <v>0</v>
      </c>
      <c r="TIC66" s="762">
        <f t="shared" ref="TIC66" si="15064">TIC60*$C$65*0</f>
        <v>0</v>
      </c>
      <c r="TIE66" s="762">
        <f t="shared" ref="TIE66" si="15065">TIE60*$C$65*0</f>
        <v>0</v>
      </c>
      <c r="TIG66" s="762">
        <f t="shared" ref="TIG66" si="15066">TIG60*$C$65*0</f>
        <v>0</v>
      </c>
      <c r="TII66" s="762">
        <f t="shared" ref="TII66" si="15067">TII60*$C$65*0</f>
        <v>0</v>
      </c>
      <c r="TIK66" s="762">
        <f t="shared" ref="TIK66" si="15068">TIK60*$C$65*0</f>
        <v>0</v>
      </c>
      <c r="TIM66" s="762">
        <f t="shared" ref="TIM66" si="15069">TIM60*$C$65*0</f>
        <v>0</v>
      </c>
      <c r="TIO66" s="762">
        <f t="shared" ref="TIO66" si="15070">TIO60*$C$65*0</f>
        <v>0</v>
      </c>
      <c r="TIQ66" s="762">
        <f t="shared" ref="TIQ66" si="15071">TIQ60*$C$65*0</f>
        <v>0</v>
      </c>
      <c r="TIS66" s="762">
        <f t="shared" ref="TIS66" si="15072">TIS60*$C$65*0</f>
        <v>0</v>
      </c>
      <c r="TIU66" s="762">
        <f t="shared" ref="TIU66" si="15073">TIU60*$C$65*0</f>
        <v>0</v>
      </c>
      <c r="TIW66" s="762">
        <f t="shared" ref="TIW66" si="15074">TIW60*$C$65*0</f>
        <v>0</v>
      </c>
      <c r="TIY66" s="762">
        <f t="shared" ref="TIY66" si="15075">TIY60*$C$65*0</f>
        <v>0</v>
      </c>
      <c r="TJA66" s="762">
        <f t="shared" ref="TJA66" si="15076">TJA60*$C$65*0</f>
        <v>0</v>
      </c>
      <c r="TJC66" s="762">
        <f t="shared" ref="TJC66" si="15077">TJC60*$C$65*0</f>
        <v>0</v>
      </c>
      <c r="TJE66" s="762">
        <f t="shared" ref="TJE66" si="15078">TJE60*$C$65*0</f>
        <v>0</v>
      </c>
      <c r="TJG66" s="762">
        <f t="shared" ref="TJG66" si="15079">TJG60*$C$65*0</f>
        <v>0</v>
      </c>
      <c r="TJI66" s="762">
        <f t="shared" ref="TJI66" si="15080">TJI60*$C$65*0</f>
        <v>0</v>
      </c>
      <c r="TJK66" s="762">
        <f t="shared" ref="TJK66" si="15081">TJK60*$C$65*0</f>
        <v>0</v>
      </c>
      <c r="TJM66" s="762">
        <f t="shared" ref="TJM66" si="15082">TJM60*$C$65*0</f>
        <v>0</v>
      </c>
      <c r="TJO66" s="762">
        <f t="shared" ref="TJO66" si="15083">TJO60*$C$65*0</f>
        <v>0</v>
      </c>
      <c r="TJQ66" s="762">
        <f t="shared" ref="TJQ66" si="15084">TJQ60*$C$65*0</f>
        <v>0</v>
      </c>
      <c r="TJS66" s="762">
        <f t="shared" ref="TJS66" si="15085">TJS60*$C$65*0</f>
        <v>0</v>
      </c>
      <c r="TJU66" s="762">
        <f t="shared" ref="TJU66" si="15086">TJU60*$C$65*0</f>
        <v>0</v>
      </c>
      <c r="TJW66" s="762">
        <f t="shared" ref="TJW66" si="15087">TJW60*$C$65*0</f>
        <v>0</v>
      </c>
      <c r="TJY66" s="762">
        <f t="shared" ref="TJY66" si="15088">TJY60*$C$65*0</f>
        <v>0</v>
      </c>
      <c r="TKA66" s="762">
        <f t="shared" ref="TKA66" si="15089">TKA60*$C$65*0</f>
        <v>0</v>
      </c>
      <c r="TKC66" s="762">
        <f t="shared" ref="TKC66" si="15090">TKC60*$C$65*0</f>
        <v>0</v>
      </c>
      <c r="TKE66" s="762">
        <f t="shared" ref="TKE66" si="15091">TKE60*$C$65*0</f>
        <v>0</v>
      </c>
      <c r="TKG66" s="762">
        <f t="shared" ref="TKG66" si="15092">TKG60*$C$65*0</f>
        <v>0</v>
      </c>
      <c r="TKI66" s="762">
        <f t="shared" ref="TKI66" si="15093">TKI60*$C$65*0</f>
        <v>0</v>
      </c>
      <c r="TKK66" s="762">
        <f t="shared" ref="TKK66" si="15094">TKK60*$C$65*0</f>
        <v>0</v>
      </c>
      <c r="TKM66" s="762">
        <f t="shared" ref="TKM66" si="15095">TKM60*$C$65*0</f>
        <v>0</v>
      </c>
      <c r="TKO66" s="762">
        <f t="shared" ref="TKO66" si="15096">TKO60*$C$65*0</f>
        <v>0</v>
      </c>
      <c r="TKQ66" s="762">
        <f t="shared" ref="TKQ66" si="15097">TKQ60*$C$65*0</f>
        <v>0</v>
      </c>
      <c r="TKS66" s="762">
        <f t="shared" ref="TKS66" si="15098">TKS60*$C$65*0</f>
        <v>0</v>
      </c>
      <c r="TKU66" s="762">
        <f t="shared" ref="TKU66" si="15099">TKU60*$C$65*0</f>
        <v>0</v>
      </c>
      <c r="TKW66" s="762">
        <f t="shared" ref="TKW66" si="15100">TKW60*$C$65*0</f>
        <v>0</v>
      </c>
      <c r="TKY66" s="762">
        <f t="shared" ref="TKY66" si="15101">TKY60*$C$65*0</f>
        <v>0</v>
      </c>
      <c r="TLA66" s="762">
        <f t="shared" ref="TLA66" si="15102">TLA60*$C$65*0</f>
        <v>0</v>
      </c>
      <c r="TLC66" s="762">
        <f t="shared" ref="TLC66" si="15103">TLC60*$C$65*0</f>
        <v>0</v>
      </c>
      <c r="TLE66" s="762">
        <f t="shared" ref="TLE66" si="15104">TLE60*$C$65*0</f>
        <v>0</v>
      </c>
      <c r="TLG66" s="762">
        <f t="shared" ref="TLG66" si="15105">TLG60*$C$65*0</f>
        <v>0</v>
      </c>
      <c r="TLI66" s="762">
        <f t="shared" ref="TLI66" si="15106">TLI60*$C$65*0</f>
        <v>0</v>
      </c>
      <c r="TLK66" s="762">
        <f t="shared" ref="TLK66" si="15107">TLK60*$C$65*0</f>
        <v>0</v>
      </c>
      <c r="TLM66" s="762">
        <f t="shared" ref="TLM66" si="15108">TLM60*$C$65*0</f>
        <v>0</v>
      </c>
      <c r="TLO66" s="762">
        <f t="shared" ref="TLO66" si="15109">TLO60*$C$65*0</f>
        <v>0</v>
      </c>
      <c r="TLQ66" s="762">
        <f t="shared" ref="TLQ66" si="15110">TLQ60*$C$65*0</f>
        <v>0</v>
      </c>
      <c r="TLS66" s="762">
        <f t="shared" ref="TLS66" si="15111">TLS60*$C$65*0</f>
        <v>0</v>
      </c>
      <c r="TLU66" s="762">
        <f t="shared" ref="TLU66" si="15112">TLU60*$C$65*0</f>
        <v>0</v>
      </c>
      <c r="TLW66" s="762">
        <f t="shared" ref="TLW66" si="15113">TLW60*$C$65*0</f>
        <v>0</v>
      </c>
      <c r="TLY66" s="762">
        <f t="shared" ref="TLY66" si="15114">TLY60*$C$65*0</f>
        <v>0</v>
      </c>
      <c r="TMA66" s="762">
        <f t="shared" ref="TMA66" si="15115">TMA60*$C$65*0</f>
        <v>0</v>
      </c>
      <c r="TMC66" s="762">
        <f t="shared" ref="TMC66" si="15116">TMC60*$C$65*0</f>
        <v>0</v>
      </c>
      <c r="TME66" s="762">
        <f t="shared" ref="TME66" si="15117">TME60*$C$65*0</f>
        <v>0</v>
      </c>
      <c r="TMG66" s="762">
        <f t="shared" ref="TMG66" si="15118">TMG60*$C$65*0</f>
        <v>0</v>
      </c>
      <c r="TMI66" s="762">
        <f t="shared" ref="TMI66" si="15119">TMI60*$C$65*0</f>
        <v>0</v>
      </c>
      <c r="TMK66" s="762">
        <f t="shared" ref="TMK66" si="15120">TMK60*$C$65*0</f>
        <v>0</v>
      </c>
      <c r="TMM66" s="762">
        <f t="shared" ref="TMM66" si="15121">TMM60*$C$65*0</f>
        <v>0</v>
      </c>
      <c r="TMO66" s="762">
        <f t="shared" ref="TMO66" si="15122">TMO60*$C$65*0</f>
        <v>0</v>
      </c>
      <c r="TMQ66" s="762">
        <f t="shared" ref="TMQ66" si="15123">TMQ60*$C$65*0</f>
        <v>0</v>
      </c>
      <c r="TMS66" s="762">
        <f t="shared" ref="TMS66" si="15124">TMS60*$C$65*0</f>
        <v>0</v>
      </c>
      <c r="TMU66" s="762">
        <f t="shared" ref="TMU66" si="15125">TMU60*$C$65*0</f>
        <v>0</v>
      </c>
      <c r="TMW66" s="762">
        <f t="shared" ref="TMW66" si="15126">TMW60*$C$65*0</f>
        <v>0</v>
      </c>
      <c r="TMY66" s="762">
        <f t="shared" ref="TMY66" si="15127">TMY60*$C$65*0</f>
        <v>0</v>
      </c>
      <c r="TNA66" s="762">
        <f t="shared" ref="TNA66" si="15128">TNA60*$C$65*0</f>
        <v>0</v>
      </c>
      <c r="TNC66" s="762">
        <f t="shared" ref="TNC66" si="15129">TNC60*$C$65*0</f>
        <v>0</v>
      </c>
      <c r="TNE66" s="762">
        <f t="shared" ref="TNE66" si="15130">TNE60*$C$65*0</f>
        <v>0</v>
      </c>
      <c r="TNG66" s="762">
        <f t="shared" ref="TNG66" si="15131">TNG60*$C$65*0</f>
        <v>0</v>
      </c>
      <c r="TNI66" s="762">
        <f t="shared" ref="TNI66" si="15132">TNI60*$C$65*0</f>
        <v>0</v>
      </c>
      <c r="TNK66" s="762">
        <f t="shared" ref="TNK66" si="15133">TNK60*$C$65*0</f>
        <v>0</v>
      </c>
      <c r="TNM66" s="762">
        <f t="shared" ref="TNM66" si="15134">TNM60*$C$65*0</f>
        <v>0</v>
      </c>
      <c r="TNO66" s="762">
        <f t="shared" ref="TNO66" si="15135">TNO60*$C$65*0</f>
        <v>0</v>
      </c>
      <c r="TNQ66" s="762">
        <f t="shared" ref="TNQ66" si="15136">TNQ60*$C$65*0</f>
        <v>0</v>
      </c>
      <c r="TNS66" s="762">
        <f t="shared" ref="TNS66" si="15137">TNS60*$C$65*0</f>
        <v>0</v>
      </c>
      <c r="TNU66" s="762">
        <f t="shared" ref="TNU66" si="15138">TNU60*$C$65*0</f>
        <v>0</v>
      </c>
      <c r="TNW66" s="762">
        <f t="shared" ref="TNW66" si="15139">TNW60*$C$65*0</f>
        <v>0</v>
      </c>
      <c r="TNY66" s="762">
        <f t="shared" ref="TNY66" si="15140">TNY60*$C$65*0</f>
        <v>0</v>
      </c>
      <c r="TOA66" s="762">
        <f t="shared" ref="TOA66" si="15141">TOA60*$C$65*0</f>
        <v>0</v>
      </c>
      <c r="TOC66" s="762">
        <f t="shared" ref="TOC66" si="15142">TOC60*$C$65*0</f>
        <v>0</v>
      </c>
      <c r="TOE66" s="762">
        <f t="shared" ref="TOE66" si="15143">TOE60*$C$65*0</f>
        <v>0</v>
      </c>
      <c r="TOG66" s="762">
        <f t="shared" ref="TOG66" si="15144">TOG60*$C$65*0</f>
        <v>0</v>
      </c>
      <c r="TOI66" s="762">
        <f t="shared" ref="TOI66" si="15145">TOI60*$C$65*0</f>
        <v>0</v>
      </c>
      <c r="TOK66" s="762">
        <f t="shared" ref="TOK66" si="15146">TOK60*$C$65*0</f>
        <v>0</v>
      </c>
      <c r="TOM66" s="762">
        <f t="shared" ref="TOM66" si="15147">TOM60*$C$65*0</f>
        <v>0</v>
      </c>
      <c r="TOO66" s="762">
        <f t="shared" ref="TOO66" si="15148">TOO60*$C$65*0</f>
        <v>0</v>
      </c>
      <c r="TOQ66" s="762">
        <f t="shared" ref="TOQ66" si="15149">TOQ60*$C$65*0</f>
        <v>0</v>
      </c>
      <c r="TOS66" s="762">
        <f t="shared" ref="TOS66" si="15150">TOS60*$C$65*0</f>
        <v>0</v>
      </c>
      <c r="TOU66" s="762">
        <f t="shared" ref="TOU66" si="15151">TOU60*$C$65*0</f>
        <v>0</v>
      </c>
      <c r="TOW66" s="762">
        <f t="shared" ref="TOW66" si="15152">TOW60*$C$65*0</f>
        <v>0</v>
      </c>
      <c r="TOY66" s="762">
        <f t="shared" ref="TOY66" si="15153">TOY60*$C$65*0</f>
        <v>0</v>
      </c>
      <c r="TPA66" s="762">
        <f t="shared" ref="TPA66" si="15154">TPA60*$C$65*0</f>
        <v>0</v>
      </c>
      <c r="TPC66" s="762">
        <f t="shared" ref="TPC66" si="15155">TPC60*$C$65*0</f>
        <v>0</v>
      </c>
      <c r="TPE66" s="762">
        <f t="shared" ref="TPE66" si="15156">TPE60*$C$65*0</f>
        <v>0</v>
      </c>
      <c r="TPG66" s="762">
        <f t="shared" ref="TPG66" si="15157">TPG60*$C$65*0</f>
        <v>0</v>
      </c>
      <c r="TPI66" s="762">
        <f t="shared" ref="TPI66" si="15158">TPI60*$C$65*0</f>
        <v>0</v>
      </c>
      <c r="TPK66" s="762">
        <f t="shared" ref="TPK66" si="15159">TPK60*$C$65*0</f>
        <v>0</v>
      </c>
      <c r="TPM66" s="762">
        <f t="shared" ref="TPM66" si="15160">TPM60*$C$65*0</f>
        <v>0</v>
      </c>
      <c r="TPO66" s="762">
        <f t="shared" ref="TPO66" si="15161">TPO60*$C$65*0</f>
        <v>0</v>
      </c>
      <c r="TPQ66" s="762">
        <f t="shared" ref="TPQ66" si="15162">TPQ60*$C$65*0</f>
        <v>0</v>
      </c>
      <c r="TPS66" s="762">
        <f t="shared" ref="TPS66" si="15163">TPS60*$C$65*0</f>
        <v>0</v>
      </c>
      <c r="TPU66" s="762">
        <f t="shared" ref="TPU66" si="15164">TPU60*$C$65*0</f>
        <v>0</v>
      </c>
      <c r="TPW66" s="762">
        <f t="shared" ref="TPW66" si="15165">TPW60*$C$65*0</f>
        <v>0</v>
      </c>
      <c r="TPY66" s="762">
        <f t="shared" ref="TPY66" si="15166">TPY60*$C$65*0</f>
        <v>0</v>
      </c>
      <c r="TQA66" s="762">
        <f t="shared" ref="TQA66" si="15167">TQA60*$C$65*0</f>
        <v>0</v>
      </c>
      <c r="TQC66" s="762">
        <f t="shared" ref="TQC66" si="15168">TQC60*$C$65*0</f>
        <v>0</v>
      </c>
      <c r="TQE66" s="762">
        <f t="shared" ref="TQE66" si="15169">TQE60*$C$65*0</f>
        <v>0</v>
      </c>
      <c r="TQG66" s="762">
        <f t="shared" ref="TQG66" si="15170">TQG60*$C$65*0</f>
        <v>0</v>
      </c>
      <c r="TQI66" s="762">
        <f t="shared" ref="TQI66" si="15171">TQI60*$C$65*0</f>
        <v>0</v>
      </c>
      <c r="TQK66" s="762">
        <f t="shared" ref="TQK66" si="15172">TQK60*$C$65*0</f>
        <v>0</v>
      </c>
      <c r="TQM66" s="762">
        <f t="shared" ref="TQM66" si="15173">TQM60*$C$65*0</f>
        <v>0</v>
      </c>
      <c r="TQO66" s="762">
        <f t="shared" ref="TQO66" si="15174">TQO60*$C$65*0</f>
        <v>0</v>
      </c>
      <c r="TQQ66" s="762">
        <f t="shared" ref="TQQ66" si="15175">TQQ60*$C$65*0</f>
        <v>0</v>
      </c>
      <c r="TQS66" s="762">
        <f t="shared" ref="TQS66" si="15176">TQS60*$C$65*0</f>
        <v>0</v>
      </c>
      <c r="TQU66" s="762">
        <f t="shared" ref="TQU66" si="15177">TQU60*$C$65*0</f>
        <v>0</v>
      </c>
      <c r="TQW66" s="762">
        <f t="shared" ref="TQW66" si="15178">TQW60*$C$65*0</f>
        <v>0</v>
      </c>
      <c r="TQY66" s="762">
        <f t="shared" ref="TQY66" si="15179">TQY60*$C$65*0</f>
        <v>0</v>
      </c>
      <c r="TRA66" s="762">
        <f t="shared" ref="TRA66" si="15180">TRA60*$C$65*0</f>
        <v>0</v>
      </c>
      <c r="TRC66" s="762">
        <f t="shared" ref="TRC66" si="15181">TRC60*$C$65*0</f>
        <v>0</v>
      </c>
      <c r="TRE66" s="762">
        <f t="shared" ref="TRE66" si="15182">TRE60*$C$65*0</f>
        <v>0</v>
      </c>
      <c r="TRG66" s="762">
        <f t="shared" ref="TRG66" si="15183">TRG60*$C$65*0</f>
        <v>0</v>
      </c>
      <c r="TRI66" s="762">
        <f t="shared" ref="TRI66" si="15184">TRI60*$C$65*0</f>
        <v>0</v>
      </c>
      <c r="TRK66" s="762">
        <f t="shared" ref="TRK66" si="15185">TRK60*$C$65*0</f>
        <v>0</v>
      </c>
      <c r="TRM66" s="762">
        <f t="shared" ref="TRM66" si="15186">TRM60*$C$65*0</f>
        <v>0</v>
      </c>
      <c r="TRO66" s="762">
        <f t="shared" ref="TRO66" si="15187">TRO60*$C$65*0</f>
        <v>0</v>
      </c>
      <c r="TRQ66" s="762">
        <f t="shared" ref="TRQ66" si="15188">TRQ60*$C$65*0</f>
        <v>0</v>
      </c>
      <c r="TRS66" s="762">
        <f t="shared" ref="TRS66" si="15189">TRS60*$C$65*0</f>
        <v>0</v>
      </c>
      <c r="TRU66" s="762">
        <f t="shared" ref="TRU66" si="15190">TRU60*$C$65*0</f>
        <v>0</v>
      </c>
      <c r="TRW66" s="762">
        <f t="shared" ref="TRW66" si="15191">TRW60*$C$65*0</f>
        <v>0</v>
      </c>
      <c r="TRY66" s="762">
        <f t="shared" ref="TRY66" si="15192">TRY60*$C$65*0</f>
        <v>0</v>
      </c>
      <c r="TSA66" s="762">
        <f t="shared" ref="TSA66" si="15193">TSA60*$C$65*0</f>
        <v>0</v>
      </c>
      <c r="TSC66" s="762">
        <f t="shared" ref="TSC66" si="15194">TSC60*$C$65*0</f>
        <v>0</v>
      </c>
      <c r="TSE66" s="762">
        <f t="shared" ref="TSE66" si="15195">TSE60*$C$65*0</f>
        <v>0</v>
      </c>
      <c r="TSG66" s="762">
        <f t="shared" ref="TSG66" si="15196">TSG60*$C$65*0</f>
        <v>0</v>
      </c>
      <c r="TSI66" s="762">
        <f t="shared" ref="TSI66" si="15197">TSI60*$C$65*0</f>
        <v>0</v>
      </c>
      <c r="TSK66" s="762">
        <f t="shared" ref="TSK66" si="15198">TSK60*$C$65*0</f>
        <v>0</v>
      </c>
      <c r="TSM66" s="762">
        <f t="shared" ref="TSM66" si="15199">TSM60*$C$65*0</f>
        <v>0</v>
      </c>
      <c r="TSO66" s="762">
        <f t="shared" ref="TSO66" si="15200">TSO60*$C$65*0</f>
        <v>0</v>
      </c>
      <c r="TSQ66" s="762">
        <f t="shared" ref="TSQ66" si="15201">TSQ60*$C$65*0</f>
        <v>0</v>
      </c>
      <c r="TSS66" s="762">
        <f t="shared" ref="TSS66" si="15202">TSS60*$C$65*0</f>
        <v>0</v>
      </c>
      <c r="TSU66" s="762">
        <f t="shared" ref="TSU66" si="15203">TSU60*$C$65*0</f>
        <v>0</v>
      </c>
      <c r="TSW66" s="762">
        <f t="shared" ref="TSW66" si="15204">TSW60*$C$65*0</f>
        <v>0</v>
      </c>
      <c r="TSY66" s="762">
        <f t="shared" ref="TSY66" si="15205">TSY60*$C$65*0</f>
        <v>0</v>
      </c>
      <c r="TTA66" s="762">
        <f t="shared" ref="TTA66" si="15206">TTA60*$C$65*0</f>
        <v>0</v>
      </c>
      <c r="TTC66" s="762">
        <f t="shared" ref="TTC66" si="15207">TTC60*$C$65*0</f>
        <v>0</v>
      </c>
      <c r="TTE66" s="762">
        <f t="shared" ref="TTE66" si="15208">TTE60*$C$65*0</f>
        <v>0</v>
      </c>
      <c r="TTG66" s="762">
        <f t="shared" ref="TTG66" si="15209">TTG60*$C$65*0</f>
        <v>0</v>
      </c>
      <c r="TTI66" s="762">
        <f t="shared" ref="TTI66" si="15210">TTI60*$C$65*0</f>
        <v>0</v>
      </c>
      <c r="TTK66" s="762">
        <f t="shared" ref="TTK66" si="15211">TTK60*$C$65*0</f>
        <v>0</v>
      </c>
      <c r="TTM66" s="762">
        <f t="shared" ref="TTM66" si="15212">TTM60*$C$65*0</f>
        <v>0</v>
      </c>
      <c r="TTO66" s="762">
        <f t="shared" ref="TTO66" si="15213">TTO60*$C$65*0</f>
        <v>0</v>
      </c>
      <c r="TTQ66" s="762">
        <f t="shared" ref="TTQ66" si="15214">TTQ60*$C$65*0</f>
        <v>0</v>
      </c>
      <c r="TTS66" s="762">
        <f t="shared" ref="TTS66" si="15215">TTS60*$C$65*0</f>
        <v>0</v>
      </c>
      <c r="TTU66" s="762">
        <f t="shared" ref="TTU66" si="15216">TTU60*$C$65*0</f>
        <v>0</v>
      </c>
      <c r="TTW66" s="762">
        <f t="shared" ref="TTW66" si="15217">TTW60*$C$65*0</f>
        <v>0</v>
      </c>
      <c r="TTY66" s="762">
        <f t="shared" ref="TTY66" si="15218">TTY60*$C$65*0</f>
        <v>0</v>
      </c>
      <c r="TUA66" s="762">
        <f t="shared" ref="TUA66" si="15219">TUA60*$C$65*0</f>
        <v>0</v>
      </c>
      <c r="TUC66" s="762">
        <f t="shared" ref="TUC66" si="15220">TUC60*$C$65*0</f>
        <v>0</v>
      </c>
      <c r="TUE66" s="762">
        <f t="shared" ref="TUE66" si="15221">TUE60*$C$65*0</f>
        <v>0</v>
      </c>
      <c r="TUG66" s="762">
        <f t="shared" ref="TUG66" si="15222">TUG60*$C$65*0</f>
        <v>0</v>
      </c>
      <c r="TUI66" s="762">
        <f t="shared" ref="TUI66" si="15223">TUI60*$C$65*0</f>
        <v>0</v>
      </c>
      <c r="TUK66" s="762">
        <f t="shared" ref="TUK66" si="15224">TUK60*$C$65*0</f>
        <v>0</v>
      </c>
      <c r="TUM66" s="762">
        <f t="shared" ref="TUM66" si="15225">TUM60*$C$65*0</f>
        <v>0</v>
      </c>
      <c r="TUO66" s="762">
        <f t="shared" ref="TUO66" si="15226">TUO60*$C$65*0</f>
        <v>0</v>
      </c>
      <c r="TUQ66" s="762">
        <f t="shared" ref="TUQ66" si="15227">TUQ60*$C$65*0</f>
        <v>0</v>
      </c>
      <c r="TUS66" s="762">
        <f t="shared" ref="TUS66" si="15228">TUS60*$C$65*0</f>
        <v>0</v>
      </c>
      <c r="TUU66" s="762">
        <f t="shared" ref="TUU66" si="15229">TUU60*$C$65*0</f>
        <v>0</v>
      </c>
      <c r="TUW66" s="762">
        <f t="shared" ref="TUW66" si="15230">TUW60*$C$65*0</f>
        <v>0</v>
      </c>
      <c r="TUY66" s="762">
        <f t="shared" ref="TUY66" si="15231">TUY60*$C$65*0</f>
        <v>0</v>
      </c>
      <c r="TVA66" s="762">
        <f t="shared" ref="TVA66" si="15232">TVA60*$C$65*0</f>
        <v>0</v>
      </c>
      <c r="TVC66" s="762">
        <f t="shared" ref="TVC66" si="15233">TVC60*$C$65*0</f>
        <v>0</v>
      </c>
      <c r="TVE66" s="762">
        <f t="shared" ref="TVE66" si="15234">TVE60*$C$65*0</f>
        <v>0</v>
      </c>
      <c r="TVG66" s="762">
        <f t="shared" ref="TVG66" si="15235">TVG60*$C$65*0</f>
        <v>0</v>
      </c>
      <c r="TVI66" s="762">
        <f t="shared" ref="TVI66" si="15236">TVI60*$C$65*0</f>
        <v>0</v>
      </c>
      <c r="TVK66" s="762">
        <f t="shared" ref="TVK66" si="15237">TVK60*$C$65*0</f>
        <v>0</v>
      </c>
      <c r="TVM66" s="762">
        <f t="shared" ref="TVM66" si="15238">TVM60*$C$65*0</f>
        <v>0</v>
      </c>
      <c r="TVO66" s="762">
        <f t="shared" ref="TVO66" si="15239">TVO60*$C$65*0</f>
        <v>0</v>
      </c>
      <c r="TVQ66" s="762">
        <f t="shared" ref="TVQ66" si="15240">TVQ60*$C$65*0</f>
        <v>0</v>
      </c>
      <c r="TVS66" s="762">
        <f t="shared" ref="TVS66" si="15241">TVS60*$C$65*0</f>
        <v>0</v>
      </c>
      <c r="TVU66" s="762">
        <f t="shared" ref="TVU66" si="15242">TVU60*$C$65*0</f>
        <v>0</v>
      </c>
      <c r="TVW66" s="762">
        <f t="shared" ref="TVW66" si="15243">TVW60*$C$65*0</f>
        <v>0</v>
      </c>
      <c r="TVY66" s="762">
        <f t="shared" ref="TVY66" si="15244">TVY60*$C$65*0</f>
        <v>0</v>
      </c>
      <c r="TWA66" s="762">
        <f t="shared" ref="TWA66" si="15245">TWA60*$C$65*0</f>
        <v>0</v>
      </c>
      <c r="TWC66" s="762">
        <f t="shared" ref="TWC66" si="15246">TWC60*$C$65*0</f>
        <v>0</v>
      </c>
      <c r="TWE66" s="762">
        <f t="shared" ref="TWE66" si="15247">TWE60*$C$65*0</f>
        <v>0</v>
      </c>
      <c r="TWG66" s="762">
        <f t="shared" ref="TWG66" si="15248">TWG60*$C$65*0</f>
        <v>0</v>
      </c>
      <c r="TWI66" s="762">
        <f t="shared" ref="TWI66" si="15249">TWI60*$C$65*0</f>
        <v>0</v>
      </c>
      <c r="TWK66" s="762">
        <f t="shared" ref="TWK66" si="15250">TWK60*$C$65*0</f>
        <v>0</v>
      </c>
      <c r="TWM66" s="762">
        <f t="shared" ref="TWM66" si="15251">TWM60*$C$65*0</f>
        <v>0</v>
      </c>
      <c r="TWO66" s="762">
        <f t="shared" ref="TWO66" si="15252">TWO60*$C$65*0</f>
        <v>0</v>
      </c>
      <c r="TWQ66" s="762">
        <f t="shared" ref="TWQ66" si="15253">TWQ60*$C$65*0</f>
        <v>0</v>
      </c>
      <c r="TWS66" s="762">
        <f t="shared" ref="TWS66" si="15254">TWS60*$C$65*0</f>
        <v>0</v>
      </c>
      <c r="TWU66" s="762">
        <f t="shared" ref="TWU66" si="15255">TWU60*$C$65*0</f>
        <v>0</v>
      </c>
      <c r="TWW66" s="762">
        <f t="shared" ref="TWW66" si="15256">TWW60*$C$65*0</f>
        <v>0</v>
      </c>
      <c r="TWY66" s="762">
        <f t="shared" ref="TWY66" si="15257">TWY60*$C$65*0</f>
        <v>0</v>
      </c>
      <c r="TXA66" s="762">
        <f t="shared" ref="TXA66" si="15258">TXA60*$C$65*0</f>
        <v>0</v>
      </c>
      <c r="TXC66" s="762">
        <f t="shared" ref="TXC66" si="15259">TXC60*$C$65*0</f>
        <v>0</v>
      </c>
      <c r="TXE66" s="762">
        <f t="shared" ref="TXE66" si="15260">TXE60*$C$65*0</f>
        <v>0</v>
      </c>
      <c r="TXG66" s="762">
        <f t="shared" ref="TXG66" si="15261">TXG60*$C$65*0</f>
        <v>0</v>
      </c>
      <c r="TXI66" s="762">
        <f t="shared" ref="TXI66" si="15262">TXI60*$C$65*0</f>
        <v>0</v>
      </c>
      <c r="TXK66" s="762">
        <f t="shared" ref="TXK66" si="15263">TXK60*$C$65*0</f>
        <v>0</v>
      </c>
      <c r="TXM66" s="762">
        <f t="shared" ref="TXM66" si="15264">TXM60*$C$65*0</f>
        <v>0</v>
      </c>
      <c r="TXO66" s="762">
        <f t="shared" ref="TXO66" si="15265">TXO60*$C$65*0</f>
        <v>0</v>
      </c>
      <c r="TXQ66" s="762">
        <f t="shared" ref="TXQ66" si="15266">TXQ60*$C$65*0</f>
        <v>0</v>
      </c>
      <c r="TXS66" s="762">
        <f t="shared" ref="TXS66" si="15267">TXS60*$C$65*0</f>
        <v>0</v>
      </c>
      <c r="TXU66" s="762">
        <f t="shared" ref="TXU66" si="15268">TXU60*$C$65*0</f>
        <v>0</v>
      </c>
      <c r="TXW66" s="762">
        <f t="shared" ref="TXW66" si="15269">TXW60*$C$65*0</f>
        <v>0</v>
      </c>
      <c r="TXY66" s="762">
        <f t="shared" ref="TXY66" si="15270">TXY60*$C$65*0</f>
        <v>0</v>
      </c>
      <c r="TYA66" s="762">
        <f t="shared" ref="TYA66" si="15271">TYA60*$C$65*0</f>
        <v>0</v>
      </c>
      <c r="TYC66" s="762">
        <f t="shared" ref="TYC66" si="15272">TYC60*$C$65*0</f>
        <v>0</v>
      </c>
      <c r="TYE66" s="762">
        <f t="shared" ref="TYE66" si="15273">TYE60*$C$65*0</f>
        <v>0</v>
      </c>
      <c r="TYG66" s="762">
        <f t="shared" ref="TYG66" si="15274">TYG60*$C$65*0</f>
        <v>0</v>
      </c>
      <c r="TYI66" s="762">
        <f t="shared" ref="TYI66" si="15275">TYI60*$C$65*0</f>
        <v>0</v>
      </c>
      <c r="TYK66" s="762">
        <f t="shared" ref="TYK66" si="15276">TYK60*$C$65*0</f>
        <v>0</v>
      </c>
      <c r="TYM66" s="762">
        <f t="shared" ref="TYM66" si="15277">TYM60*$C$65*0</f>
        <v>0</v>
      </c>
      <c r="TYO66" s="762">
        <f t="shared" ref="TYO66" si="15278">TYO60*$C$65*0</f>
        <v>0</v>
      </c>
      <c r="TYQ66" s="762">
        <f t="shared" ref="TYQ66" si="15279">TYQ60*$C$65*0</f>
        <v>0</v>
      </c>
      <c r="TYS66" s="762">
        <f t="shared" ref="TYS66" si="15280">TYS60*$C$65*0</f>
        <v>0</v>
      </c>
      <c r="TYU66" s="762">
        <f t="shared" ref="TYU66" si="15281">TYU60*$C$65*0</f>
        <v>0</v>
      </c>
      <c r="TYW66" s="762">
        <f t="shared" ref="TYW66" si="15282">TYW60*$C$65*0</f>
        <v>0</v>
      </c>
      <c r="TYY66" s="762">
        <f t="shared" ref="TYY66" si="15283">TYY60*$C$65*0</f>
        <v>0</v>
      </c>
      <c r="TZA66" s="762">
        <f t="shared" ref="TZA66" si="15284">TZA60*$C$65*0</f>
        <v>0</v>
      </c>
      <c r="TZC66" s="762">
        <f t="shared" ref="TZC66" si="15285">TZC60*$C$65*0</f>
        <v>0</v>
      </c>
      <c r="TZE66" s="762">
        <f t="shared" ref="TZE66" si="15286">TZE60*$C$65*0</f>
        <v>0</v>
      </c>
      <c r="TZG66" s="762">
        <f t="shared" ref="TZG66" si="15287">TZG60*$C$65*0</f>
        <v>0</v>
      </c>
      <c r="TZI66" s="762">
        <f t="shared" ref="TZI66" si="15288">TZI60*$C$65*0</f>
        <v>0</v>
      </c>
      <c r="TZK66" s="762">
        <f t="shared" ref="TZK66" si="15289">TZK60*$C$65*0</f>
        <v>0</v>
      </c>
      <c r="TZM66" s="762">
        <f t="shared" ref="TZM66" si="15290">TZM60*$C$65*0</f>
        <v>0</v>
      </c>
      <c r="TZO66" s="762">
        <f t="shared" ref="TZO66" si="15291">TZO60*$C$65*0</f>
        <v>0</v>
      </c>
      <c r="TZQ66" s="762">
        <f t="shared" ref="TZQ66" si="15292">TZQ60*$C$65*0</f>
        <v>0</v>
      </c>
      <c r="TZS66" s="762">
        <f t="shared" ref="TZS66" si="15293">TZS60*$C$65*0</f>
        <v>0</v>
      </c>
      <c r="TZU66" s="762">
        <f t="shared" ref="TZU66" si="15294">TZU60*$C$65*0</f>
        <v>0</v>
      </c>
      <c r="TZW66" s="762">
        <f t="shared" ref="TZW66" si="15295">TZW60*$C$65*0</f>
        <v>0</v>
      </c>
      <c r="TZY66" s="762">
        <f t="shared" ref="TZY66" si="15296">TZY60*$C$65*0</f>
        <v>0</v>
      </c>
      <c r="UAA66" s="762">
        <f t="shared" ref="UAA66" si="15297">UAA60*$C$65*0</f>
        <v>0</v>
      </c>
      <c r="UAC66" s="762">
        <f t="shared" ref="UAC66" si="15298">UAC60*$C$65*0</f>
        <v>0</v>
      </c>
      <c r="UAE66" s="762">
        <f t="shared" ref="UAE66" si="15299">UAE60*$C$65*0</f>
        <v>0</v>
      </c>
      <c r="UAG66" s="762">
        <f t="shared" ref="UAG66" si="15300">UAG60*$C$65*0</f>
        <v>0</v>
      </c>
      <c r="UAI66" s="762">
        <f t="shared" ref="UAI66" si="15301">UAI60*$C$65*0</f>
        <v>0</v>
      </c>
      <c r="UAK66" s="762">
        <f t="shared" ref="UAK66" si="15302">UAK60*$C$65*0</f>
        <v>0</v>
      </c>
      <c r="UAM66" s="762">
        <f t="shared" ref="UAM66" si="15303">UAM60*$C$65*0</f>
        <v>0</v>
      </c>
      <c r="UAO66" s="762">
        <f t="shared" ref="UAO66" si="15304">UAO60*$C$65*0</f>
        <v>0</v>
      </c>
      <c r="UAQ66" s="762">
        <f t="shared" ref="UAQ66" si="15305">UAQ60*$C$65*0</f>
        <v>0</v>
      </c>
      <c r="UAS66" s="762">
        <f t="shared" ref="UAS66" si="15306">UAS60*$C$65*0</f>
        <v>0</v>
      </c>
      <c r="UAU66" s="762">
        <f t="shared" ref="UAU66" si="15307">UAU60*$C$65*0</f>
        <v>0</v>
      </c>
      <c r="UAW66" s="762">
        <f t="shared" ref="UAW66" si="15308">UAW60*$C$65*0</f>
        <v>0</v>
      </c>
      <c r="UAY66" s="762">
        <f t="shared" ref="UAY66" si="15309">UAY60*$C$65*0</f>
        <v>0</v>
      </c>
      <c r="UBA66" s="762">
        <f t="shared" ref="UBA66" si="15310">UBA60*$C$65*0</f>
        <v>0</v>
      </c>
      <c r="UBC66" s="762">
        <f t="shared" ref="UBC66" si="15311">UBC60*$C$65*0</f>
        <v>0</v>
      </c>
      <c r="UBE66" s="762">
        <f t="shared" ref="UBE66" si="15312">UBE60*$C$65*0</f>
        <v>0</v>
      </c>
      <c r="UBG66" s="762">
        <f t="shared" ref="UBG66" si="15313">UBG60*$C$65*0</f>
        <v>0</v>
      </c>
      <c r="UBI66" s="762">
        <f t="shared" ref="UBI66" si="15314">UBI60*$C$65*0</f>
        <v>0</v>
      </c>
      <c r="UBK66" s="762">
        <f t="shared" ref="UBK66" si="15315">UBK60*$C$65*0</f>
        <v>0</v>
      </c>
      <c r="UBM66" s="762">
        <f t="shared" ref="UBM66" si="15316">UBM60*$C$65*0</f>
        <v>0</v>
      </c>
      <c r="UBO66" s="762">
        <f t="shared" ref="UBO66" si="15317">UBO60*$C$65*0</f>
        <v>0</v>
      </c>
      <c r="UBQ66" s="762">
        <f t="shared" ref="UBQ66" si="15318">UBQ60*$C$65*0</f>
        <v>0</v>
      </c>
      <c r="UBS66" s="762">
        <f t="shared" ref="UBS66" si="15319">UBS60*$C$65*0</f>
        <v>0</v>
      </c>
      <c r="UBU66" s="762">
        <f t="shared" ref="UBU66" si="15320">UBU60*$C$65*0</f>
        <v>0</v>
      </c>
      <c r="UBW66" s="762">
        <f t="shared" ref="UBW66" si="15321">UBW60*$C$65*0</f>
        <v>0</v>
      </c>
      <c r="UBY66" s="762">
        <f t="shared" ref="UBY66" si="15322">UBY60*$C$65*0</f>
        <v>0</v>
      </c>
      <c r="UCA66" s="762">
        <f t="shared" ref="UCA66" si="15323">UCA60*$C$65*0</f>
        <v>0</v>
      </c>
      <c r="UCC66" s="762">
        <f t="shared" ref="UCC66" si="15324">UCC60*$C$65*0</f>
        <v>0</v>
      </c>
      <c r="UCE66" s="762">
        <f t="shared" ref="UCE66" si="15325">UCE60*$C$65*0</f>
        <v>0</v>
      </c>
      <c r="UCG66" s="762">
        <f t="shared" ref="UCG66" si="15326">UCG60*$C$65*0</f>
        <v>0</v>
      </c>
      <c r="UCI66" s="762">
        <f t="shared" ref="UCI66" si="15327">UCI60*$C$65*0</f>
        <v>0</v>
      </c>
      <c r="UCK66" s="762">
        <f t="shared" ref="UCK66" si="15328">UCK60*$C$65*0</f>
        <v>0</v>
      </c>
      <c r="UCM66" s="762">
        <f t="shared" ref="UCM66" si="15329">UCM60*$C$65*0</f>
        <v>0</v>
      </c>
      <c r="UCO66" s="762">
        <f t="shared" ref="UCO66" si="15330">UCO60*$C$65*0</f>
        <v>0</v>
      </c>
      <c r="UCQ66" s="762">
        <f t="shared" ref="UCQ66" si="15331">UCQ60*$C$65*0</f>
        <v>0</v>
      </c>
      <c r="UCS66" s="762">
        <f t="shared" ref="UCS66" si="15332">UCS60*$C$65*0</f>
        <v>0</v>
      </c>
      <c r="UCU66" s="762">
        <f t="shared" ref="UCU66" si="15333">UCU60*$C$65*0</f>
        <v>0</v>
      </c>
      <c r="UCW66" s="762">
        <f t="shared" ref="UCW66" si="15334">UCW60*$C$65*0</f>
        <v>0</v>
      </c>
      <c r="UCY66" s="762">
        <f t="shared" ref="UCY66" si="15335">UCY60*$C$65*0</f>
        <v>0</v>
      </c>
      <c r="UDA66" s="762">
        <f t="shared" ref="UDA66" si="15336">UDA60*$C$65*0</f>
        <v>0</v>
      </c>
      <c r="UDC66" s="762">
        <f t="shared" ref="UDC66" si="15337">UDC60*$C$65*0</f>
        <v>0</v>
      </c>
      <c r="UDE66" s="762">
        <f t="shared" ref="UDE66" si="15338">UDE60*$C$65*0</f>
        <v>0</v>
      </c>
      <c r="UDG66" s="762">
        <f t="shared" ref="UDG66" si="15339">UDG60*$C$65*0</f>
        <v>0</v>
      </c>
      <c r="UDI66" s="762">
        <f t="shared" ref="UDI66" si="15340">UDI60*$C$65*0</f>
        <v>0</v>
      </c>
      <c r="UDK66" s="762">
        <f t="shared" ref="UDK66" si="15341">UDK60*$C$65*0</f>
        <v>0</v>
      </c>
      <c r="UDM66" s="762">
        <f t="shared" ref="UDM66" si="15342">UDM60*$C$65*0</f>
        <v>0</v>
      </c>
      <c r="UDO66" s="762">
        <f t="shared" ref="UDO66" si="15343">UDO60*$C$65*0</f>
        <v>0</v>
      </c>
      <c r="UDQ66" s="762">
        <f t="shared" ref="UDQ66" si="15344">UDQ60*$C$65*0</f>
        <v>0</v>
      </c>
      <c r="UDS66" s="762">
        <f t="shared" ref="UDS66" si="15345">UDS60*$C$65*0</f>
        <v>0</v>
      </c>
      <c r="UDU66" s="762">
        <f t="shared" ref="UDU66" si="15346">UDU60*$C$65*0</f>
        <v>0</v>
      </c>
      <c r="UDW66" s="762">
        <f t="shared" ref="UDW66" si="15347">UDW60*$C$65*0</f>
        <v>0</v>
      </c>
      <c r="UDY66" s="762">
        <f t="shared" ref="UDY66" si="15348">UDY60*$C$65*0</f>
        <v>0</v>
      </c>
      <c r="UEA66" s="762">
        <f t="shared" ref="UEA66" si="15349">UEA60*$C$65*0</f>
        <v>0</v>
      </c>
      <c r="UEC66" s="762">
        <f t="shared" ref="UEC66" si="15350">UEC60*$C$65*0</f>
        <v>0</v>
      </c>
      <c r="UEE66" s="762">
        <f t="shared" ref="UEE66" si="15351">UEE60*$C$65*0</f>
        <v>0</v>
      </c>
      <c r="UEG66" s="762">
        <f t="shared" ref="UEG66" si="15352">UEG60*$C$65*0</f>
        <v>0</v>
      </c>
      <c r="UEI66" s="762">
        <f t="shared" ref="UEI66" si="15353">UEI60*$C$65*0</f>
        <v>0</v>
      </c>
      <c r="UEK66" s="762">
        <f t="shared" ref="UEK66" si="15354">UEK60*$C$65*0</f>
        <v>0</v>
      </c>
      <c r="UEM66" s="762">
        <f t="shared" ref="UEM66" si="15355">UEM60*$C$65*0</f>
        <v>0</v>
      </c>
      <c r="UEO66" s="762">
        <f t="shared" ref="UEO66" si="15356">UEO60*$C$65*0</f>
        <v>0</v>
      </c>
      <c r="UEQ66" s="762">
        <f t="shared" ref="UEQ66" si="15357">UEQ60*$C$65*0</f>
        <v>0</v>
      </c>
      <c r="UES66" s="762">
        <f t="shared" ref="UES66" si="15358">UES60*$C$65*0</f>
        <v>0</v>
      </c>
      <c r="UEU66" s="762">
        <f t="shared" ref="UEU66" si="15359">UEU60*$C$65*0</f>
        <v>0</v>
      </c>
      <c r="UEW66" s="762">
        <f t="shared" ref="UEW66" si="15360">UEW60*$C$65*0</f>
        <v>0</v>
      </c>
      <c r="UEY66" s="762">
        <f t="shared" ref="UEY66" si="15361">UEY60*$C$65*0</f>
        <v>0</v>
      </c>
      <c r="UFA66" s="762">
        <f t="shared" ref="UFA66" si="15362">UFA60*$C$65*0</f>
        <v>0</v>
      </c>
      <c r="UFC66" s="762">
        <f t="shared" ref="UFC66" si="15363">UFC60*$C$65*0</f>
        <v>0</v>
      </c>
      <c r="UFE66" s="762">
        <f t="shared" ref="UFE66" si="15364">UFE60*$C$65*0</f>
        <v>0</v>
      </c>
      <c r="UFG66" s="762">
        <f t="shared" ref="UFG66" si="15365">UFG60*$C$65*0</f>
        <v>0</v>
      </c>
      <c r="UFI66" s="762">
        <f t="shared" ref="UFI66" si="15366">UFI60*$C$65*0</f>
        <v>0</v>
      </c>
      <c r="UFK66" s="762">
        <f t="shared" ref="UFK66" si="15367">UFK60*$C$65*0</f>
        <v>0</v>
      </c>
      <c r="UFM66" s="762">
        <f t="shared" ref="UFM66" si="15368">UFM60*$C$65*0</f>
        <v>0</v>
      </c>
      <c r="UFO66" s="762">
        <f t="shared" ref="UFO66" si="15369">UFO60*$C$65*0</f>
        <v>0</v>
      </c>
      <c r="UFQ66" s="762">
        <f t="shared" ref="UFQ66" si="15370">UFQ60*$C$65*0</f>
        <v>0</v>
      </c>
      <c r="UFS66" s="762">
        <f t="shared" ref="UFS66" si="15371">UFS60*$C$65*0</f>
        <v>0</v>
      </c>
      <c r="UFU66" s="762">
        <f t="shared" ref="UFU66" si="15372">UFU60*$C$65*0</f>
        <v>0</v>
      </c>
      <c r="UFW66" s="762">
        <f t="shared" ref="UFW66" si="15373">UFW60*$C$65*0</f>
        <v>0</v>
      </c>
      <c r="UFY66" s="762">
        <f t="shared" ref="UFY66" si="15374">UFY60*$C$65*0</f>
        <v>0</v>
      </c>
      <c r="UGA66" s="762">
        <f t="shared" ref="UGA66" si="15375">UGA60*$C$65*0</f>
        <v>0</v>
      </c>
      <c r="UGC66" s="762">
        <f t="shared" ref="UGC66" si="15376">UGC60*$C$65*0</f>
        <v>0</v>
      </c>
      <c r="UGE66" s="762">
        <f t="shared" ref="UGE66" si="15377">UGE60*$C$65*0</f>
        <v>0</v>
      </c>
      <c r="UGG66" s="762">
        <f t="shared" ref="UGG66" si="15378">UGG60*$C$65*0</f>
        <v>0</v>
      </c>
      <c r="UGI66" s="762">
        <f t="shared" ref="UGI66" si="15379">UGI60*$C$65*0</f>
        <v>0</v>
      </c>
      <c r="UGK66" s="762">
        <f t="shared" ref="UGK66" si="15380">UGK60*$C$65*0</f>
        <v>0</v>
      </c>
      <c r="UGM66" s="762">
        <f t="shared" ref="UGM66" si="15381">UGM60*$C$65*0</f>
        <v>0</v>
      </c>
      <c r="UGO66" s="762">
        <f t="shared" ref="UGO66" si="15382">UGO60*$C$65*0</f>
        <v>0</v>
      </c>
      <c r="UGQ66" s="762">
        <f t="shared" ref="UGQ66" si="15383">UGQ60*$C$65*0</f>
        <v>0</v>
      </c>
      <c r="UGS66" s="762">
        <f t="shared" ref="UGS66" si="15384">UGS60*$C$65*0</f>
        <v>0</v>
      </c>
      <c r="UGU66" s="762">
        <f t="shared" ref="UGU66" si="15385">UGU60*$C$65*0</f>
        <v>0</v>
      </c>
      <c r="UGW66" s="762">
        <f t="shared" ref="UGW66" si="15386">UGW60*$C$65*0</f>
        <v>0</v>
      </c>
      <c r="UGY66" s="762">
        <f t="shared" ref="UGY66" si="15387">UGY60*$C$65*0</f>
        <v>0</v>
      </c>
      <c r="UHA66" s="762">
        <f t="shared" ref="UHA66" si="15388">UHA60*$C$65*0</f>
        <v>0</v>
      </c>
      <c r="UHC66" s="762">
        <f t="shared" ref="UHC66" si="15389">UHC60*$C$65*0</f>
        <v>0</v>
      </c>
      <c r="UHE66" s="762">
        <f t="shared" ref="UHE66" si="15390">UHE60*$C$65*0</f>
        <v>0</v>
      </c>
      <c r="UHG66" s="762">
        <f t="shared" ref="UHG66" si="15391">UHG60*$C$65*0</f>
        <v>0</v>
      </c>
      <c r="UHI66" s="762">
        <f t="shared" ref="UHI66" si="15392">UHI60*$C$65*0</f>
        <v>0</v>
      </c>
      <c r="UHK66" s="762">
        <f t="shared" ref="UHK66" si="15393">UHK60*$C$65*0</f>
        <v>0</v>
      </c>
      <c r="UHM66" s="762">
        <f t="shared" ref="UHM66" si="15394">UHM60*$C$65*0</f>
        <v>0</v>
      </c>
      <c r="UHO66" s="762">
        <f t="shared" ref="UHO66" si="15395">UHO60*$C$65*0</f>
        <v>0</v>
      </c>
      <c r="UHQ66" s="762">
        <f t="shared" ref="UHQ66" si="15396">UHQ60*$C$65*0</f>
        <v>0</v>
      </c>
      <c r="UHS66" s="762">
        <f t="shared" ref="UHS66" si="15397">UHS60*$C$65*0</f>
        <v>0</v>
      </c>
      <c r="UHU66" s="762">
        <f t="shared" ref="UHU66" si="15398">UHU60*$C$65*0</f>
        <v>0</v>
      </c>
      <c r="UHW66" s="762">
        <f t="shared" ref="UHW66" si="15399">UHW60*$C$65*0</f>
        <v>0</v>
      </c>
      <c r="UHY66" s="762">
        <f t="shared" ref="UHY66" si="15400">UHY60*$C$65*0</f>
        <v>0</v>
      </c>
      <c r="UIA66" s="762">
        <f t="shared" ref="UIA66" si="15401">UIA60*$C$65*0</f>
        <v>0</v>
      </c>
      <c r="UIC66" s="762">
        <f t="shared" ref="UIC66" si="15402">UIC60*$C$65*0</f>
        <v>0</v>
      </c>
      <c r="UIE66" s="762">
        <f t="shared" ref="UIE66" si="15403">UIE60*$C$65*0</f>
        <v>0</v>
      </c>
      <c r="UIG66" s="762">
        <f t="shared" ref="UIG66" si="15404">UIG60*$C$65*0</f>
        <v>0</v>
      </c>
      <c r="UII66" s="762">
        <f t="shared" ref="UII66" si="15405">UII60*$C$65*0</f>
        <v>0</v>
      </c>
      <c r="UIK66" s="762">
        <f t="shared" ref="UIK66" si="15406">UIK60*$C$65*0</f>
        <v>0</v>
      </c>
      <c r="UIM66" s="762">
        <f t="shared" ref="UIM66" si="15407">UIM60*$C$65*0</f>
        <v>0</v>
      </c>
      <c r="UIO66" s="762">
        <f t="shared" ref="UIO66" si="15408">UIO60*$C$65*0</f>
        <v>0</v>
      </c>
      <c r="UIQ66" s="762">
        <f t="shared" ref="UIQ66" si="15409">UIQ60*$C$65*0</f>
        <v>0</v>
      </c>
      <c r="UIS66" s="762">
        <f t="shared" ref="UIS66" si="15410">UIS60*$C$65*0</f>
        <v>0</v>
      </c>
      <c r="UIU66" s="762">
        <f t="shared" ref="UIU66" si="15411">UIU60*$C$65*0</f>
        <v>0</v>
      </c>
      <c r="UIW66" s="762">
        <f t="shared" ref="UIW66" si="15412">UIW60*$C$65*0</f>
        <v>0</v>
      </c>
      <c r="UIY66" s="762">
        <f t="shared" ref="UIY66" si="15413">UIY60*$C$65*0</f>
        <v>0</v>
      </c>
      <c r="UJA66" s="762">
        <f t="shared" ref="UJA66" si="15414">UJA60*$C$65*0</f>
        <v>0</v>
      </c>
      <c r="UJC66" s="762">
        <f t="shared" ref="UJC66" si="15415">UJC60*$C$65*0</f>
        <v>0</v>
      </c>
      <c r="UJE66" s="762">
        <f t="shared" ref="UJE66" si="15416">UJE60*$C$65*0</f>
        <v>0</v>
      </c>
      <c r="UJG66" s="762">
        <f t="shared" ref="UJG66" si="15417">UJG60*$C$65*0</f>
        <v>0</v>
      </c>
      <c r="UJI66" s="762">
        <f t="shared" ref="UJI66" si="15418">UJI60*$C$65*0</f>
        <v>0</v>
      </c>
      <c r="UJK66" s="762">
        <f t="shared" ref="UJK66" si="15419">UJK60*$C$65*0</f>
        <v>0</v>
      </c>
      <c r="UJM66" s="762">
        <f t="shared" ref="UJM66" si="15420">UJM60*$C$65*0</f>
        <v>0</v>
      </c>
      <c r="UJO66" s="762">
        <f t="shared" ref="UJO66" si="15421">UJO60*$C$65*0</f>
        <v>0</v>
      </c>
      <c r="UJQ66" s="762">
        <f t="shared" ref="UJQ66" si="15422">UJQ60*$C$65*0</f>
        <v>0</v>
      </c>
      <c r="UJS66" s="762">
        <f t="shared" ref="UJS66" si="15423">UJS60*$C$65*0</f>
        <v>0</v>
      </c>
      <c r="UJU66" s="762">
        <f t="shared" ref="UJU66" si="15424">UJU60*$C$65*0</f>
        <v>0</v>
      </c>
      <c r="UJW66" s="762">
        <f t="shared" ref="UJW66" si="15425">UJW60*$C$65*0</f>
        <v>0</v>
      </c>
      <c r="UJY66" s="762">
        <f t="shared" ref="UJY66" si="15426">UJY60*$C$65*0</f>
        <v>0</v>
      </c>
      <c r="UKA66" s="762">
        <f t="shared" ref="UKA66" si="15427">UKA60*$C$65*0</f>
        <v>0</v>
      </c>
      <c r="UKC66" s="762">
        <f t="shared" ref="UKC66" si="15428">UKC60*$C$65*0</f>
        <v>0</v>
      </c>
      <c r="UKE66" s="762">
        <f t="shared" ref="UKE66" si="15429">UKE60*$C$65*0</f>
        <v>0</v>
      </c>
      <c r="UKG66" s="762">
        <f t="shared" ref="UKG66" si="15430">UKG60*$C$65*0</f>
        <v>0</v>
      </c>
      <c r="UKI66" s="762">
        <f t="shared" ref="UKI66" si="15431">UKI60*$C$65*0</f>
        <v>0</v>
      </c>
      <c r="UKK66" s="762">
        <f t="shared" ref="UKK66" si="15432">UKK60*$C$65*0</f>
        <v>0</v>
      </c>
      <c r="UKM66" s="762">
        <f t="shared" ref="UKM66" si="15433">UKM60*$C$65*0</f>
        <v>0</v>
      </c>
      <c r="UKO66" s="762">
        <f t="shared" ref="UKO66" si="15434">UKO60*$C$65*0</f>
        <v>0</v>
      </c>
      <c r="UKQ66" s="762">
        <f t="shared" ref="UKQ66" si="15435">UKQ60*$C$65*0</f>
        <v>0</v>
      </c>
      <c r="UKS66" s="762">
        <f t="shared" ref="UKS66" si="15436">UKS60*$C$65*0</f>
        <v>0</v>
      </c>
      <c r="UKU66" s="762">
        <f t="shared" ref="UKU66" si="15437">UKU60*$C$65*0</f>
        <v>0</v>
      </c>
      <c r="UKW66" s="762">
        <f t="shared" ref="UKW66" si="15438">UKW60*$C$65*0</f>
        <v>0</v>
      </c>
      <c r="UKY66" s="762">
        <f t="shared" ref="UKY66" si="15439">UKY60*$C$65*0</f>
        <v>0</v>
      </c>
      <c r="ULA66" s="762">
        <f t="shared" ref="ULA66" si="15440">ULA60*$C$65*0</f>
        <v>0</v>
      </c>
      <c r="ULC66" s="762">
        <f t="shared" ref="ULC66" si="15441">ULC60*$C$65*0</f>
        <v>0</v>
      </c>
      <c r="ULE66" s="762">
        <f t="shared" ref="ULE66" si="15442">ULE60*$C$65*0</f>
        <v>0</v>
      </c>
      <c r="ULG66" s="762">
        <f t="shared" ref="ULG66" si="15443">ULG60*$C$65*0</f>
        <v>0</v>
      </c>
      <c r="ULI66" s="762">
        <f t="shared" ref="ULI66" si="15444">ULI60*$C$65*0</f>
        <v>0</v>
      </c>
      <c r="ULK66" s="762">
        <f t="shared" ref="ULK66" si="15445">ULK60*$C$65*0</f>
        <v>0</v>
      </c>
      <c r="ULM66" s="762">
        <f t="shared" ref="ULM66" si="15446">ULM60*$C$65*0</f>
        <v>0</v>
      </c>
      <c r="ULO66" s="762">
        <f t="shared" ref="ULO66" si="15447">ULO60*$C$65*0</f>
        <v>0</v>
      </c>
      <c r="ULQ66" s="762">
        <f t="shared" ref="ULQ66" si="15448">ULQ60*$C$65*0</f>
        <v>0</v>
      </c>
      <c r="ULS66" s="762">
        <f t="shared" ref="ULS66" si="15449">ULS60*$C$65*0</f>
        <v>0</v>
      </c>
      <c r="ULU66" s="762">
        <f t="shared" ref="ULU66" si="15450">ULU60*$C$65*0</f>
        <v>0</v>
      </c>
      <c r="ULW66" s="762">
        <f t="shared" ref="ULW66" si="15451">ULW60*$C$65*0</f>
        <v>0</v>
      </c>
      <c r="ULY66" s="762">
        <f t="shared" ref="ULY66" si="15452">ULY60*$C$65*0</f>
        <v>0</v>
      </c>
      <c r="UMA66" s="762">
        <f t="shared" ref="UMA66" si="15453">UMA60*$C$65*0</f>
        <v>0</v>
      </c>
      <c r="UMC66" s="762">
        <f t="shared" ref="UMC66" si="15454">UMC60*$C$65*0</f>
        <v>0</v>
      </c>
      <c r="UME66" s="762">
        <f t="shared" ref="UME66" si="15455">UME60*$C$65*0</f>
        <v>0</v>
      </c>
      <c r="UMG66" s="762">
        <f t="shared" ref="UMG66" si="15456">UMG60*$C$65*0</f>
        <v>0</v>
      </c>
      <c r="UMI66" s="762">
        <f t="shared" ref="UMI66" si="15457">UMI60*$C$65*0</f>
        <v>0</v>
      </c>
      <c r="UMK66" s="762">
        <f t="shared" ref="UMK66" si="15458">UMK60*$C$65*0</f>
        <v>0</v>
      </c>
      <c r="UMM66" s="762">
        <f t="shared" ref="UMM66" si="15459">UMM60*$C$65*0</f>
        <v>0</v>
      </c>
      <c r="UMO66" s="762">
        <f t="shared" ref="UMO66" si="15460">UMO60*$C$65*0</f>
        <v>0</v>
      </c>
      <c r="UMQ66" s="762">
        <f t="shared" ref="UMQ66" si="15461">UMQ60*$C$65*0</f>
        <v>0</v>
      </c>
      <c r="UMS66" s="762">
        <f t="shared" ref="UMS66" si="15462">UMS60*$C$65*0</f>
        <v>0</v>
      </c>
      <c r="UMU66" s="762">
        <f t="shared" ref="UMU66" si="15463">UMU60*$C$65*0</f>
        <v>0</v>
      </c>
      <c r="UMW66" s="762">
        <f t="shared" ref="UMW66" si="15464">UMW60*$C$65*0</f>
        <v>0</v>
      </c>
      <c r="UMY66" s="762">
        <f t="shared" ref="UMY66" si="15465">UMY60*$C$65*0</f>
        <v>0</v>
      </c>
      <c r="UNA66" s="762">
        <f t="shared" ref="UNA66" si="15466">UNA60*$C$65*0</f>
        <v>0</v>
      </c>
      <c r="UNC66" s="762">
        <f t="shared" ref="UNC66" si="15467">UNC60*$C$65*0</f>
        <v>0</v>
      </c>
      <c r="UNE66" s="762">
        <f t="shared" ref="UNE66" si="15468">UNE60*$C$65*0</f>
        <v>0</v>
      </c>
      <c r="UNG66" s="762">
        <f t="shared" ref="UNG66" si="15469">UNG60*$C$65*0</f>
        <v>0</v>
      </c>
      <c r="UNI66" s="762">
        <f t="shared" ref="UNI66" si="15470">UNI60*$C$65*0</f>
        <v>0</v>
      </c>
      <c r="UNK66" s="762">
        <f t="shared" ref="UNK66" si="15471">UNK60*$C$65*0</f>
        <v>0</v>
      </c>
      <c r="UNM66" s="762">
        <f t="shared" ref="UNM66" si="15472">UNM60*$C$65*0</f>
        <v>0</v>
      </c>
      <c r="UNO66" s="762">
        <f t="shared" ref="UNO66" si="15473">UNO60*$C$65*0</f>
        <v>0</v>
      </c>
      <c r="UNQ66" s="762">
        <f t="shared" ref="UNQ66" si="15474">UNQ60*$C$65*0</f>
        <v>0</v>
      </c>
      <c r="UNS66" s="762">
        <f t="shared" ref="UNS66" si="15475">UNS60*$C$65*0</f>
        <v>0</v>
      </c>
      <c r="UNU66" s="762">
        <f t="shared" ref="UNU66" si="15476">UNU60*$C$65*0</f>
        <v>0</v>
      </c>
      <c r="UNW66" s="762">
        <f t="shared" ref="UNW66" si="15477">UNW60*$C$65*0</f>
        <v>0</v>
      </c>
      <c r="UNY66" s="762">
        <f t="shared" ref="UNY66" si="15478">UNY60*$C$65*0</f>
        <v>0</v>
      </c>
      <c r="UOA66" s="762">
        <f t="shared" ref="UOA66" si="15479">UOA60*$C$65*0</f>
        <v>0</v>
      </c>
      <c r="UOC66" s="762">
        <f t="shared" ref="UOC66" si="15480">UOC60*$C$65*0</f>
        <v>0</v>
      </c>
      <c r="UOE66" s="762">
        <f t="shared" ref="UOE66" si="15481">UOE60*$C$65*0</f>
        <v>0</v>
      </c>
      <c r="UOG66" s="762">
        <f t="shared" ref="UOG66" si="15482">UOG60*$C$65*0</f>
        <v>0</v>
      </c>
      <c r="UOI66" s="762">
        <f t="shared" ref="UOI66" si="15483">UOI60*$C$65*0</f>
        <v>0</v>
      </c>
      <c r="UOK66" s="762">
        <f t="shared" ref="UOK66" si="15484">UOK60*$C$65*0</f>
        <v>0</v>
      </c>
      <c r="UOM66" s="762">
        <f t="shared" ref="UOM66" si="15485">UOM60*$C$65*0</f>
        <v>0</v>
      </c>
      <c r="UOO66" s="762">
        <f t="shared" ref="UOO66" si="15486">UOO60*$C$65*0</f>
        <v>0</v>
      </c>
      <c r="UOQ66" s="762">
        <f t="shared" ref="UOQ66" si="15487">UOQ60*$C$65*0</f>
        <v>0</v>
      </c>
      <c r="UOS66" s="762">
        <f t="shared" ref="UOS66" si="15488">UOS60*$C$65*0</f>
        <v>0</v>
      </c>
      <c r="UOU66" s="762">
        <f t="shared" ref="UOU66" si="15489">UOU60*$C$65*0</f>
        <v>0</v>
      </c>
      <c r="UOW66" s="762">
        <f t="shared" ref="UOW66" si="15490">UOW60*$C$65*0</f>
        <v>0</v>
      </c>
      <c r="UOY66" s="762">
        <f t="shared" ref="UOY66" si="15491">UOY60*$C$65*0</f>
        <v>0</v>
      </c>
      <c r="UPA66" s="762">
        <f t="shared" ref="UPA66" si="15492">UPA60*$C$65*0</f>
        <v>0</v>
      </c>
      <c r="UPC66" s="762">
        <f t="shared" ref="UPC66" si="15493">UPC60*$C$65*0</f>
        <v>0</v>
      </c>
      <c r="UPE66" s="762">
        <f t="shared" ref="UPE66" si="15494">UPE60*$C$65*0</f>
        <v>0</v>
      </c>
      <c r="UPG66" s="762">
        <f t="shared" ref="UPG66" si="15495">UPG60*$C$65*0</f>
        <v>0</v>
      </c>
      <c r="UPI66" s="762">
        <f t="shared" ref="UPI66" si="15496">UPI60*$C$65*0</f>
        <v>0</v>
      </c>
      <c r="UPK66" s="762">
        <f t="shared" ref="UPK66" si="15497">UPK60*$C$65*0</f>
        <v>0</v>
      </c>
      <c r="UPM66" s="762">
        <f t="shared" ref="UPM66" si="15498">UPM60*$C$65*0</f>
        <v>0</v>
      </c>
      <c r="UPO66" s="762">
        <f t="shared" ref="UPO66" si="15499">UPO60*$C$65*0</f>
        <v>0</v>
      </c>
      <c r="UPQ66" s="762">
        <f t="shared" ref="UPQ66" si="15500">UPQ60*$C$65*0</f>
        <v>0</v>
      </c>
      <c r="UPS66" s="762">
        <f t="shared" ref="UPS66" si="15501">UPS60*$C$65*0</f>
        <v>0</v>
      </c>
      <c r="UPU66" s="762">
        <f t="shared" ref="UPU66" si="15502">UPU60*$C$65*0</f>
        <v>0</v>
      </c>
      <c r="UPW66" s="762">
        <f t="shared" ref="UPW66" si="15503">UPW60*$C$65*0</f>
        <v>0</v>
      </c>
      <c r="UPY66" s="762">
        <f t="shared" ref="UPY66" si="15504">UPY60*$C$65*0</f>
        <v>0</v>
      </c>
      <c r="UQA66" s="762">
        <f t="shared" ref="UQA66" si="15505">UQA60*$C$65*0</f>
        <v>0</v>
      </c>
      <c r="UQC66" s="762">
        <f t="shared" ref="UQC66" si="15506">UQC60*$C$65*0</f>
        <v>0</v>
      </c>
      <c r="UQE66" s="762">
        <f t="shared" ref="UQE66" si="15507">UQE60*$C$65*0</f>
        <v>0</v>
      </c>
      <c r="UQG66" s="762">
        <f t="shared" ref="UQG66" si="15508">UQG60*$C$65*0</f>
        <v>0</v>
      </c>
      <c r="UQI66" s="762">
        <f t="shared" ref="UQI66" si="15509">UQI60*$C$65*0</f>
        <v>0</v>
      </c>
      <c r="UQK66" s="762">
        <f t="shared" ref="UQK66" si="15510">UQK60*$C$65*0</f>
        <v>0</v>
      </c>
      <c r="UQM66" s="762">
        <f t="shared" ref="UQM66" si="15511">UQM60*$C$65*0</f>
        <v>0</v>
      </c>
      <c r="UQO66" s="762">
        <f t="shared" ref="UQO66" si="15512">UQO60*$C$65*0</f>
        <v>0</v>
      </c>
      <c r="UQQ66" s="762">
        <f t="shared" ref="UQQ66" si="15513">UQQ60*$C$65*0</f>
        <v>0</v>
      </c>
      <c r="UQS66" s="762">
        <f t="shared" ref="UQS66" si="15514">UQS60*$C$65*0</f>
        <v>0</v>
      </c>
      <c r="UQU66" s="762">
        <f t="shared" ref="UQU66" si="15515">UQU60*$C$65*0</f>
        <v>0</v>
      </c>
      <c r="UQW66" s="762">
        <f t="shared" ref="UQW66" si="15516">UQW60*$C$65*0</f>
        <v>0</v>
      </c>
      <c r="UQY66" s="762">
        <f t="shared" ref="UQY66" si="15517">UQY60*$C$65*0</f>
        <v>0</v>
      </c>
      <c r="URA66" s="762">
        <f t="shared" ref="URA66" si="15518">URA60*$C$65*0</f>
        <v>0</v>
      </c>
      <c r="URC66" s="762">
        <f t="shared" ref="URC66" si="15519">URC60*$C$65*0</f>
        <v>0</v>
      </c>
      <c r="URE66" s="762">
        <f t="shared" ref="URE66" si="15520">URE60*$C$65*0</f>
        <v>0</v>
      </c>
      <c r="URG66" s="762">
        <f t="shared" ref="URG66" si="15521">URG60*$C$65*0</f>
        <v>0</v>
      </c>
      <c r="URI66" s="762">
        <f t="shared" ref="URI66" si="15522">URI60*$C$65*0</f>
        <v>0</v>
      </c>
      <c r="URK66" s="762">
        <f t="shared" ref="URK66" si="15523">URK60*$C$65*0</f>
        <v>0</v>
      </c>
      <c r="URM66" s="762">
        <f t="shared" ref="URM66" si="15524">URM60*$C$65*0</f>
        <v>0</v>
      </c>
      <c r="URO66" s="762">
        <f t="shared" ref="URO66" si="15525">URO60*$C$65*0</f>
        <v>0</v>
      </c>
      <c r="URQ66" s="762">
        <f t="shared" ref="URQ66" si="15526">URQ60*$C$65*0</f>
        <v>0</v>
      </c>
      <c r="URS66" s="762">
        <f t="shared" ref="URS66" si="15527">URS60*$C$65*0</f>
        <v>0</v>
      </c>
      <c r="URU66" s="762">
        <f t="shared" ref="URU66" si="15528">URU60*$C$65*0</f>
        <v>0</v>
      </c>
      <c r="URW66" s="762">
        <f t="shared" ref="URW66" si="15529">URW60*$C$65*0</f>
        <v>0</v>
      </c>
      <c r="URY66" s="762">
        <f t="shared" ref="URY66" si="15530">URY60*$C$65*0</f>
        <v>0</v>
      </c>
      <c r="USA66" s="762">
        <f t="shared" ref="USA66" si="15531">USA60*$C$65*0</f>
        <v>0</v>
      </c>
      <c r="USC66" s="762">
        <f t="shared" ref="USC66" si="15532">USC60*$C$65*0</f>
        <v>0</v>
      </c>
      <c r="USE66" s="762">
        <f t="shared" ref="USE66" si="15533">USE60*$C$65*0</f>
        <v>0</v>
      </c>
      <c r="USG66" s="762">
        <f t="shared" ref="USG66" si="15534">USG60*$C$65*0</f>
        <v>0</v>
      </c>
      <c r="USI66" s="762">
        <f t="shared" ref="USI66" si="15535">USI60*$C$65*0</f>
        <v>0</v>
      </c>
      <c r="USK66" s="762">
        <f t="shared" ref="USK66" si="15536">USK60*$C$65*0</f>
        <v>0</v>
      </c>
      <c r="USM66" s="762">
        <f t="shared" ref="USM66" si="15537">USM60*$C$65*0</f>
        <v>0</v>
      </c>
      <c r="USO66" s="762">
        <f t="shared" ref="USO66" si="15538">USO60*$C$65*0</f>
        <v>0</v>
      </c>
      <c r="USQ66" s="762">
        <f t="shared" ref="USQ66" si="15539">USQ60*$C$65*0</f>
        <v>0</v>
      </c>
      <c r="USS66" s="762">
        <f t="shared" ref="USS66" si="15540">USS60*$C$65*0</f>
        <v>0</v>
      </c>
      <c r="USU66" s="762">
        <f t="shared" ref="USU66" si="15541">USU60*$C$65*0</f>
        <v>0</v>
      </c>
      <c r="USW66" s="762">
        <f t="shared" ref="USW66" si="15542">USW60*$C$65*0</f>
        <v>0</v>
      </c>
      <c r="USY66" s="762">
        <f t="shared" ref="USY66" si="15543">USY60*$C$65*0</f>
        <v>0</v>
      </c>
      <c r="UTA66" s="762">
        <f t="shared" ref="UTA66" si="15544">UTA60*$C$65*0</f>
        <v>0</v>
      </c>
      <c r="UTC66" s="762">
        <f t="shared" ref="UTC66" si="15545">UTC60*$C$65*0</f>
        <v>0</v>
      </c>
      <c r="UTE66" s="762">
        <f t="shared" ref="UTE66" si="15546">UTE60*$C$65*0</f>
        <v>0</v>
      </c>
      <c r="UTG66" s="762">
        <f t="shared" ref="UTG66" si="15547">UTG60*$C$65*0</f>
        <v>0</v>
      </c>
      <c r="UTI66" s="762">
        <f t="shared" ref="UTI66" si="15548">UTI60*$C$65*0</f>
        <v>0</v>
      </c>
      <c r="UTK66" s="762">
        <f t="shared" ref="UTK66" si="15549">UTK60*$C$65*0</f>
        <v>0</v>
      </c>
      <c r="UTM66" s="762">
        <f t="shared" ref="UTM66" si="15550">UTM60*$C$65*0</f>
        <v>0</v>
      </c>
      <c r="UTO66" s="762">
        <f t="shared" ref="UTO66" si="15551">UTO60*$C$65*0</f>
        <v>0</v>
      </c>
      <c r="UTQ66" s="762">
        <f t="shared" ref="UTQ66" si="15552">UTQ60*$C$65*0</f>
        <v>0</v>
      </c>
      <c r="UTS66" s="762">
        <f t="shared" ref="UTS66" si="15553">UTS60*$C$65*0</f>
        <v>0</v>
      </c>
      <c r="UTU66" s="762">
        <f t="shared" ref="UTU66" si="15554">UTU60*$C$65*0</f>
        <v>0</v>
      </c>
      <c r="UTW66" s="762">
        <f t="shared" ref="UTW66" si="15555">UTW60*$C$65*0</f>
        <v>0</v>
      </c>
      <c r="UTY66" s="762">
        <f t="shared" ref="UTY66" si="15556">UTY60*$C$65*0</f>
        <v>0</v>
      </c>
      <c r="UUA66" s="762">
        <f t="shared" ref="UUA66" si="15557">UUA60*$C$65*0</f>
        <v>0</v>
      </c>
      <c r="UUC66" s="762">
        <f t="shared" ref="UUC66" si="15558">UUC60*$C$65*0</f>
        <v>0</v>
      </c>
      <c r="UUE66" s="762">
        <f t="shared" ref="UUE66" si="15559">UUE60*$C$65*0</f>
        <v>0</v>
      </c>
      <c r="UUG66" s="762">
        <f t="shared" ref="UUG66" si="15560">UUG60*$C$65*0</f>
        <v>0</v>
      </c>
      <c r="UUI66" s="762">
        <f t="shared" ref="UUI66" si="15561">UUI60*$C$65*0</f>
        <v>0</v>
      </c>
      <c r="UUK66" s="762">
        <f t="shared" ref="UUK66" si="15562">UUK60*$C$65*0</f>
        <v>0</v>
      </c>
      <c r="UUM66" s="762">
        <f t="shared" ref="UUM66" si="15563">UUM60*$C$65*0</f>
        <v>0</v>
      </c>
      <c r="UUO66" s="762">
        <f t="shared" ref="UUO66" si="15564">UUO60*$C$65*0</f>
        <v>0</v>
      </c>
      <c r="UUQ66" s="762">
        <f t="shared" ref="UUQ66" si="15565">UUQ60*$C$65*0</f>
        <v>0</v>
      </c>
      <c r="UUS66" s="762">
        <f t="shared" ref="UUS66" si="15566">UUS60*$C$65*0</f>
        <v>0</v>
      </c>
      <c r="UUU66" s="762">
        <f t="shared" ref="UUU66" si="15567">UUU60*$C$65*0</f>
        <v>0</v>
      </c>
      <c r="UUW66" s="762">
        <f t="shared" ref="UUW66" si="15568">UUW60*$C$65*0</f>
        <v>0</v>
      </c>
      <c r="UUY66" s="762">
        <f t="shared" ref="UUY66" si="15569">UUY60*$C$65*0</f>
        <v>0</v>
      </c>
      <c r="UVA66" s="762">
        <f t="shared" ref="UVA66" si="15570">UVA60*$C$65*0</f>
        <v>0</v>
      </c>
      <c r="UVC66" s="762">
        <f t="shared" ref="UVC66" si="15571">UVC60*$C$65*0</f>
        <v>0</v>
      </c>
      <c r="UVE66" s="762">
        <f t="shared" ref="UVE66" si="15572">UVE60*$C$65*0</f>
        <v>0</v>
      </c>
      <c r="UVG66" s="762">
        <f t="shared" ref="UVG66" si="15573">UVG60*$C$65*0</f>
        <v>0</v>
      </c>
      <c r="UVI66" s="762">
        <f t="shared" ref="UVI66" si="15574">UVI60*$C$65*0</f>
        <v>0</v>
      </c>
      <c r="UVK66" s="762">
        <f t="shared" ref="UVK66" si="15575">UVK60*$C$65*0</f>
        <v>0</v>
      </c>
      <c r="UVM66" s="762">
        <f t="shared" ref="UVM66" si="15576">UVM60*$C$65*0</f>
        <v>0</v>
      </c>
      <c r="UVO66" s="762">
        <f t="shared" ref="UVO66" si="15577">UVO60*$C$65*0</f>
        <v>0</v>
      </c>
      <c r="UVQ66" s="762">
        <f t="shared" ref="UVQ66" si="15578">UVQ60*$C$65*0</f>
        <v>0</v>
      </c>
      <c r="UVS66" s="762">
        <f t="shared" ref="UVS66" si="15579">UVS60*$C$65*0</f>
        <v>0</v>
      </c>
      <c r="UVU66" s="762">
        <f t="shared" ref="UVU66" si="15580">UVU60*$C$65*0</f>
        <v>0</v>
      </c>
      <c r="UVW66" s="762">
        <f t="shared" ref="UVW66" si="15581">UVW60*$C$65*0</f>
        <v>0</v>
      </c>
      <c r="UVY66" s="762">
        <f t="shared" ref="UVY66" si="15582">UVY60*$C$65*0</f>
        <v>0</v>
      </c>
      <c r="UWA66" s="762">
        <f t="shared" ref="UWA66" si="15583">UWA60*$C$65*0</f>
        <v>0</v>
      </c>
      <c r="UWC66" s="762">
        <f t="shared" ref="UWC66" si="15584">UWC60*$C$65*0</f>
        <v>0</v>
      </c>
      <c r="UWE66" s="762">
        <f t="shared" ref="UWE66" si="15585">UWE60*$C$65*0</f>
        <v>0</v>
      </c>
      <c r="UWG66" s="762">
        <f t="shared" ref="UWG66" si="15586">UWG60*$C$65*0</f>
        <v>0</v>
      </c>
      <c r="UWI66" s="762">
        <f t="shared" ref="UWI66" si="15587">UWI60*$C$65*0</f>
        <v>0</v>
      </c>
      <c r="UWK66" s="762">
        <f t="shared" ref="UWK66" si="15588">UWK60*$C$65*0</f>
        <v>0</v>
      </c>
      <c r="UWM66" s="762">
        <f t="shared" ref="UWM66" si="15589">UWM60*$C$65*0</f>
        <v>0</v>
      </c>
      <c r="UWO66" s="762">
        <f t="shared" ref="UWO66" si="15590">UWO60*$C$65*0</f>
        <v>0</v>
      </c>
      <c r="UWQ66" s="762">
        <f t="shared" ref="UWQ66" si="15591">UWQ60*$C$65*0</f>
        <v>0</v>
      </c>
      <c r="UWS66" s="762">
        <f t="shared" ref="UWS66" si="15592">UWS60*$C$65*0</f>
        <v>0</v>
      </c>
      <c r="UWU66" s="762">
        <f t="shared" ref="UWU66" si="15593">UWU60*$C$65*0</f>
        <v>0</v>
      </c>
      <c r="UWW66" s="762">
        <f t="shared" ref="UWW66" si="15594">UWW60*$C$65*0</f>
        <v>0</v>
      </c>
      <c r="UWY66" s="762">
        <f t="shared" ref="UWY66" si="15595">UWY60*$C$65*0</f>
        <v>0</v>
      </c>
      <c r="UXA66" s="762">
        <f t="shared" ref="UXA66" si="15596">UXA60*$C$65*0</f>
        <v>0</v>
      </c>
      <c r="UXC66" s="762">
        <f t="shared" ref="UXC66" si="15597">UXC60*$C$65*0</f>
        <v>0</v>
      </c>
      <c r="UXE66" s="762">
        <f t="shared" ref="UXE66" si="15598">UXE60*$C$65*0</f>
        <v>0</v>
      </c>
      <c r="UXG66" s="762">
        <f t="shared" ref="UXG66" si="15599">UXG60*$C$65*0</f>
        <v>0</v>
      </c>
      <c r="UXI66" s="762">
        <f t="shared" ref="UXI66" si="15600">UXI60*$C$65*0</f>
        <v>0</v>
      </c>
      <c r="UXK66" s="762">
        <f t="shared" ref="UXK66" si="15601">UXK60*$C$65*0</f>
        <v>0</v>
      </c>
      <c r="UXM66" s="762">
        <f t="shared" ref="UXM66" si="15602">UXM60*$C$65*0</f>
        <v>0</v>
      </c>
      <c r="UXO66" s="762">
        <f t="shared" ref="UXO66" si="15603">UXO60*$C$65*0</f>
        <v>0</v>
      </c>
      <c r="UXQ66" s="762">
        <f t="shared" ref="UXQ66" si="15604">UXQ60*$C$65*0</f>
        <v>0</v>
      </c>
      <c r="UXS66" s="762">
        <f t="shared" ref="UXS66" si="15605">UXS60*$C$65*0</f>
        <v>0</v>
      </c>
      <c r="UXU66" s="762">
        <f t="shared" ref="UXU66" si="15606">UXU60*$C$65*0</f>
        <v>0</v>
      </c>
      <c r="UXW66" s="762">
        <f t="shared" ref="UXW66" si="15607">UXW60*$C$65*0</f>
        <v>0</v>
      </c>
      <c r="UXY66" s="762">
        <f t="shared" ref="UXY66" si="15608">UXY60*$C$65*0</f>
        <v>0</v>
      </c>
      <c r="UYA66" s="762">
        <f t="shared" ref="UYA66" si="15609">UYA60*$C$65*0</f>
        <v>0</v>
      </c>
      <c r="UYC66" s="762">
        <f t="shared" ref="UYC66" si="15610">UYC60*$C$65*0</f>
        <v>0</v>
      </c>
      <c r="UYE66" s="762">
        <f t="shared" ref="UYE66" si="15611">UYE60*$C$65*0</f>
        <v>0</v>
      </c>
      <c r="UYG66" s="762">
        <f t="shared" ref="UYG66" si="15612">UYG60*$C$65*0</f>
        <v>0</v>
      </c>
      <c r="UYI66" s="762">
        <f t="shared" ref="UYI66" si="15613">UYI60*$C$65*0</f>
        <v>0</v>
      </c>
      <c r="UYK66" s="762">
        <f t="shared" ref="UYK66" si="15614">UYK60*$C$65*0</f>
        <v>0</v>
      </c>
      <c r="UYM66" s="762">
        <f t="shared" ref="UYM66" si="15615">UYM60*$C$65*0</f>
        <v>0</v>
      </c>
      <c r="UYO66" s="762">
        <f t="shared" ref="UYO66" si="15616">UYO60*$C$65*0</f>
        <v>0</v>
      </c>
      <c r="UYQ66" s="762">
        <f t="shared" ref="UYQ66" si="15617">UYQ60*$C$65*0</f>
        <v>0</v>
      </c>
      <c r="UYS66" s="762">
        <f t="shared" ref="UYS66" si="15618">UYS60*$C$65*0</f>
        <v>0</v>
      </c>
      <c r="UYU66" s="762">
        <f t="shared" ref="UYU66" si="15619">UYU60*$C$65*0</f>
        <v>0</v>
      </c>
      <c r="UYW66" s="762">
        <f t="shared" ref="UYW66" si="15620">UYW60*$C$65*0</f>
        <v>0</v>
      </c>
      <c r="UYY66" s="762">
        <f t="shared" ref="UYY66" si="15621">UYY60*$C$65*0</f>
        <v>0</v>
      </c>
      <c r="UZA66" s="762">
        <f t="shared" ref="UZA66" si="15622">UZA60*$C$65*0</f>
        <v>0</v>
      </c>
      <c r="UZC66" s="762">
        <f t="shared" ref="UZC66" si="15623">UZC60*$C$65*0</f>
        <v>0</v>
      </c>
      <c r="UZE66" s="762">
        <f t="shared" ref="UZE66" si="15624">UZE60*$C$65*0</f>
        <v>0</v>
      </c>
      <c r="UZG66" s="762">
        <f t="shared" ref="UZG66" si="15625">UZG60*$C$65*0</f>
        <v>0</v>
      </c>
      <c r="UZI66" s="762">
        <f t="shared" ref="UZI66" si="15626">UZI60*$C$65*0</f>
        <v>0</v>
      </c>
      <c r="UZK66" s="762">
        <f t="shared" ref="UZK66" si="15627">UZK60*$C$65*0</f>
        <v>0</v>
      </c>
      <c r="UZM66" s="762">
        <f t="shared" ref="UZM66" si="15628">UZM60*$C$65*0</f>
        <v>0</v>
      </c>
      <c r="UZO66" s="762">
        <f t="shared" ref="UZO66" si="15629">UZO60*$C$65*0</f>
        <v>0</v>
      </c>
      <c r="UZQ66" s="762">
        <f t="shared" ref="UZQ66" si="15630">UZQ60*$C$65*0</f>
        <v>0</v>
      </c>
      <c r="UZS66" s="762">
        <f t="shared" ref="UZS66" si="15631">UZS60*$C$65*0</f>
        <v>0</v>
      </c>
      <c r="UZU66" s="762">
        <f t="shared" ref="UZU66" si="15632">UZU60*$C$65*0</f>
        <v>0</v>
      </c>
      <c r="UZW66" s="762">
        <f t="shared" ref="UZW66" si="15633">UZW60*$C$65*0</f>
        <v>0</v>
      </c>
      <c r="UZY66" s="762">
        <f t="shared" ref="UZY66" si="15634">UZY60*$C$65*0</f>
        <v>0</v>
      </c>
      <c r="VAA66" s="762">
        <f t="shared" ref="VAA66" si="15635">VAA60*$C$65*0</f>
        <v>0</v>
      </c>
      <c r="VAC66" s="762">
        <f t="shared" ref="VAC66" si="15636">VAC60*$C$65*0</f>
        <v>0</v>
      </c>
      <c r="VAE66" s="762">
        <f t="shared" ref="VAE66" si="15637">VAE60*$C$65*0</f>
        <v>0</v>
      </c>
      <c r="VAG66" s="762">
        <f t="shared" ref="VAG66" si="15638">VAG60*$C$65*0</f>
        <v>0</v>
      </c>
      <c r="VAI66" s="762">
        <f t="shared" ref="VAI66" si="15639">VAI60*$C$65*0</f>
        <v>0</v>
      </c>
      <c r="VAK66" s="762">
        <f t="shared" ref="VAK66" si="15640">VAK60*$C$65*0</f>
        <v>0</v>
      </c>
      <c r="VAM66" s="762">
        <f t="shared" ref="VAM66" si="15641">VAM60*$C$65*0</f>
        <v>0</v>
      </c>
      <c r="VAO66" s="762">
        <f t="shared" ref="VAO66" si="15642">VAO60*$C$65*0</f>
        <v>0</v>
      </c>
      <c r="VAQ66" s="762">
        <f t="shared" ref="VAQ66" si="15643">VAQ60*$C$65*0</f>
        <v>0</v>
      </c>
      <c r="VAS66" s="762">
        <f t="shared" ref="VAS66" si="15644">VAS60*$C$65*0</f>
        <v>0</v>
      </c>
      <c r="VAU66" s="762">
        <f t="shared" ref="VAU66" si="15645">VAU60*$C$65*0</f>
        <v>0</v>
      </c>
      <c r="VAW66" s="762">
        <f t="shared" ref="VAW66" si="15646">VAW60*$C$65*0</f>
        <v>0</v>
      </c>
      <c r="VAY66" s="762">
        <f t="shared" ref="VAY66" si="15647">VAY60*$C$65*0</f>
        <v>0</v>
      </c>
      <c r="VBA66" s="762">
        <f t="shared" ref="VBA66" si="15648">VBA60*$C$65*0</f>
        <v>0</v>
      </c>
      <c r="VBC66" s="762">
        <f t="shared" ref="VBC66" si="15649">VBC60*$C$65*0</f>
        <v>0</v>
      </c>
      <c r="VBE66" s="762">
        <f t="shared" ref="VBE66" si="15650">VBE60*$C$65*0</f>
        <v>0</v>
      </c>
      <c r="VBG66" s="762">
        <f t="shared" ref="VBG66" si="15651">VBG60*$C$65*0</f>
        <v>0</v>
      </c>
      <c r="VBI66" s="762">
        <f t="shared" ref="VBI66" si="15652">VBI60*$C$65*0</f>
        <v>0</v>
      </c>
      <c r="VBK66" s="762">
        <f t="shared" ref="VBK66" si="15653">VBK60*$C$65*0</f>
        <v>0</v>
      </c>
      <c r="VBM66" s="762">
        <f t="shared" ref="VBM66" si="15654">VBM60*$C$65*0</f>
        <v>0</v>
      </c>
      <c r="VBO66" s="762">
        <f t="shared" ref="VBO66" si="15655">VBO60*$C$65*0</f>
        <v>0</v>
      </c>
      <c r="VBQ66" s="762">
        <f t="shared" ref="VBQ66" si="15656">VBQ60*$C$65*0</f>
        <v>0</v>
      </c>
      <c r="VBS66" s="762">
        <f t="shared" ref="VBS66" si="15657">VBS60*$C$65*0</f>
        <v>0</v>
      </c>
      <c r="VBU66" s="762">
        <f t="shared" ref="VBU66" si="15658">VBU60*$C$65*0</f>
        <v>0</v>
      </c>
      <c r="VBW66" s="762">
        <f t="shared" ref="VBW66" si="15659">VBW60*$C$65*0</f>
        <v>0</v>
      </c>
      <c r="VBY66" s="762">
        <f t="shared" ref="VBY66" si="15660">VBY60*$C$65*0</f>
        <v>0</v>
      </c>
      <c r="VCA66" s="762">
        <f t="shared" ref="VCA66" si="15661">VCA60*$C$65*0</f>
        <v>0</v>
      </c>
      <c r="VCC66" s="762">
        <f t="shared" ref="VCC66" si="15662">VCC60*$C$65*0</f>
        <v>0</v>
      </c>
      <c r="VCE66" s="762">
        <f t="shared" ref="VCE66" si="15663">VCE60*$C$65*0</f>
        <v>0</v>
      </c>
      <c r="VCG66" s="762">
        <f t="shared" ref="VCG66" si="15664">VCG60*$C$65*0</f>
        <v>0</v>
      </c>
      <c r="VCI66" s="762">
        <f t="shared" ref="VCI66" si="15665">VCI60*$C$65*0</f>
        <v>0</v>
      </c>
      <c r="VCK66" s="762">
        <f t="shared" ref="VCK66" si="15666">VCK60*$C$65*0</f>
        <v>0</v>
      </c>
      <c r="VCM66" s="762">
        <f t="shared" ref="VCM66" si="15667">VCM60*$C$65*0</f>
        <v>0</v>
      </c>
      <c r="VCO66" s="762">
        <f t="shared" ref="VCO66" si="15668">VCO60*$C$65*0</f>
        <v>0</v>
      </c>
      <c r="VCQ66" s="762">
        <f t="shared" ref="VCQ66" si="15669">VCQ60*$C$65*0</f>
        <v>0</v>
      </c>
      <c r="VCS66" s="762">
        <f t="shared" ref="VCS66" si="15670">VCS60*$C$65*0</f>
        <v>0</v>
      </c>
      <c r="VCU66" s="762">
        <f t="shared" ref="VCU66" si="15671">VCU60*$C$65*0</f>
        <v>0</v>
      </c>
      <c r="VCW66" s="762">
        <f t="shared" ref="VCW66" si="15672">VCW60*$C$65*0</f>
        <v>0</v>
      </c>
      <c r="VCY66" s="762">
        <f t="shared" ref="VCY66" si="15673">VCY60*$C$65*0</f>
        <v>0</v>
      </c>
      <c r="VDA66" s="762">
        <f t="shared" ref="VDA66" si="15674">VDA60*$C$65*0</f>
        <v>0</v>
      </c>
      <c r="VDC66" s="762">
        <f t="shared" ref="VDC66" si="15675">VDC60*$C$65*0</f>
        <v>0</v>
      </c>
      <c r="VDE66" s="762">
        <f t="shared" ref="VDE66" si="15676">VDE60*$C$65*0</f>
        <v>0</v>
      </c>
      <c r="VDG66" s="762">
        <f t="shared" ref="VDG66" si="15677">VDG60*$C$65*0</f>
        <v>0</v>
      </c>
      <c r="VDI66" s="762">
        <f t="shared" ref="VDI66" si="15678">VDI60*$C$65*0</f>
        <v>0</v>
      </c>
      <c r="VDK66" s="762">
        <f t="shared" ref="VDK66" si="15679">VDK60*$C$65*0</f>
        <v>0</v>
      </c>
      <c r="VDM66" s="762">
        <f t="shared" ref="VDM66" si="15680">VDM60*$C$65*0</f>
        <v>0</v>
      </c>
      <c r="VDO66" s="762">
        <f t="shared" ref="VDO66" si="15681">VDO60*$C$65*0</f>
        <v>0</v>
      </c>
      <c r="VDQ66" s="762">
        <f t="shared" ref="VDQ66" si="15682">VDQ60*$C$65*0</f>
        <v>0</v>
      </c>
      <c r="VDS66" s="762">
        <f t="shared" ref="VDS66" si="15683">VDS60*$C$65*0</f>
        <v>0</v>
      </c>
      <c r="VDU66" s="762">
        <f t="shared" ref="VDU66" si="15684">VDU60*$C$65*0</f>
        <v>0</v>
      </c>
      <c r="VDW66" s="762">
        <f t="shared" ref="VDW66" si="15685">VDW60*$C$65*0</f>
        <v>0</v>
      </c>
      <c r="VDY66" s="762">
        <f t="shared" ref="VDY66" si="15686">VDY60*$C$65*0</f>
        <v>0</v>
      </c>
      <c r="VEA66" s="762">
        <f t="shared" ref="VEA66" si="15687">VEA60*$C$65*0</f>
        <v>0</v>
      </c>
      <c r="VEC66" s="762">
        <f t="shared" ref="VEC66" si="15688">VEC60*$C$65*0</f>
        <v>0</v>
      </c>
      <c r="VEE66" s="762">
        <f t="shared" ref="VEE66" si="15689">VEE60*$C$65*0</f>
        <v>0</v>
      </c>
      <c r="VEG66" s="762">
        <f t="shared" ref="VEG66" si="15690">VEG60*$C$65*0</f>
        <v>0</v>
      </c>
      <c r="VEI66" s="762">
        <f t="shared" ref="VEI66" si="15691">VEI60*$C$65*0</f>
        <v>0</v>
      </c>
      <c r="VEK66" s="762">
        <f t="shared" ref="VEK66" si="15692">VEK60*$C$65*0</f>
        <v>0</v>
      </c>
      <c r="VEM66" s="762">
        <f t="shared" ref="VEM66" si="15693">VEM60*$C$65*0</f>
        <v>0</v>
      </c>
      <c r="VEO66" s="762">
        <f t="shared" ref="VEO66" si="15694">VEO60*$C$65*0</f>
        <v>0</v>
      </c>
      <c r="VEQ66" s="762">
        <f t="shared" ref="VEQ66" si="15695">VEQ60*$C$65*0</f>
        <v>0</v>
      </c>
      <c r="VES66" s="762">
        <f t="shared" ref="VES66" si="15696">VES60*$C$65*0</f>
        <v>0</v>
      </c>
      <c r="VEU66" s="762">
        <f t="shared" ref="VEU66" si="15697">VEU60*$C$65*0</f>
        <v>0</v>
      </c>
      <c r="VEW66" s="762">
        <f t="shared" ref="VEW66" si="15698">VEW60*$C$65*0</f>
        <v>0</v>
      </c>
      <c r="VEY66" s="762">
        <f t="shared" ref="VEY66" si="15699">VEY60*$C$65*0</f>
        <v>0</v>
      </c>
      <c r="VFA66" s="762">
        <f t="shared" ref="VFA66" si="15700">VFA60*$C$65*0</f>
        <v>0</v>
      </c>
      <c r="VFC66" s="762">
        <f t="shared" ref="VFC66" si="15701">VFC60*$C$65*0</f>
        <v>0</v>
      </c>
      <c r="VFE66" s="762">
        <f t="shared" ref="VFE66" si="15702">VFE60*$C$65*0</f>
        <v>0</v>
      </c>
      <c r="VFG66" s="762">
        <f t="shared" ref="VFG66" si="15703">VFG60*$C$65*0</f>
        <v>0</v>
      </c>
      <c r="VFI66" s="762">
        <f t="shared" ref="VFI66" si="15704">VFI60*$C$65*0</f>
        <v>0</v>
      </c>
      <c r="VFK66" s="762">
        <f t="shared" ref="VFK66" si="15705">VFK60*$C$65*0</f>
        <v>0</v>
      </c>
      <c r="VFM66" s="762">
        <f t="shared" ref="VFM66" si="15706">VFM60*$C$65*0</f>
        <v>0</v>
      </c>
      <c r="VFO66" s="762">
        <f t="shared" ref="VFO66" si="15707">VFO60*$C$65*0</f>
        <v>0</v>
      </c>
      <c r="VFQ66" s="762">
        <f t="shared" ref="VFQ66" si="15708">VFQ60*$C$65*0</f>
        <v>0</v>
      </c>
      <c r="VFS66" s="762">
        <f t="shared" ref="VFS66" si="15709">VFS60*$C$65*0</f>
        <v>0</v>
      </c>
      <c r="VFU66" s="762">
        <f t="shared" ref="VFU66" si="15710">VFU60*$C$65*0</f>
        <v>0</v>
      </c>
      <c r="VFW66" s="762">
        <f t="shared" ref="VFW66" si="15711">VFW60*$C$65*0</f>
        <v>0</v>
      </c>
      <c r="VFY66" s="762">
        <f t="shared" ref="VFY66" si="15712">VFY60*$C$65*0</f>
        <v>0</v>
      </c>
      <c r="VGA66" s="762">
        <f t="shared" ref="VGA66" si="15713">VGA60*$C$65*0</f>
        <v>0</v>
      </c>
      <c r="VGC66" s="762">
        <f t="shared" ref="VGC66" si="15714">VGC60*$C$65*0</f>
        <v>0</v>
      </c>
      <c r="VGE66" s="762">
        <f t="shared" ref="VGE66" si="15715">VGE60*$C$65*0</f>
        <v>0</v>
      </c>
      <c r="VGG66" s="762">
        <f t="shared" ref="VGG66" si="15716">VGG60*$C$65*0</f>
        <v>0</v>
      </c>
      <c r="VGI66" s="762">
        <f t="shared" ref="VGI66" si="15717">VGI60*$C$65*0</f>
        <v>0</v>
      </c>
      <c r="VGK66" s="762">
        <f t="shared" ref="VGK66" si="15718">VGK60*$C$65*0</f>
        <v>0</v>
      </c>
      <c r="VGM66" s="762">
        <f t="shared" ref="VGM66" si="15719">VGM60*$C$65*0</f>
        <v>0</v>
      </c>
      <c r="VGO66" s="762">
        <f t="shared" ref="VGO66" si="15720">VGO60*$C$65*0</f>
        <v>0</v>
      </c>
      <c r="VGQ66" s="762">
        <f t="shared" ref="VGQ66" si="15721">VGQ60*$C$65*0</f>
        <v>0</v>
      </c>
      <c r="VGS66" s="762">
        <f t="shared" ref="VGS66" si="15722">VGS60*$C$65*0</f>
        <v>0</v>
      </c>
      <c r="VGU66" s="762">
        <f t="shared" ref="VGU66" si="15723">VGU60*$C$65*0</f>
        <v>0</v>
      </c>
      <c r="VGW66" s="762">
        <f t="shared" ref="VGW66" si="15724">VGW60*$C$65*0</f>
        <v>0</v>
      </c>
      <c r="VGY66" s="762">
        <f t="shared" ref="VGY66" si="15725">VGY60*$C$65*0</f>
        <v>0</v>
      </c>
      <c r="VHA66" s="762">
        <f t="shared" ref="VHA66" si="15726">VHA60*$C$65*0</f>
        <v>0</v>
      </c>
      <c r="VHC66" s="762">
        <f t="shared" ref="VHC66" si="15727">VHC60*$C$65*0</f>
        <v>0</v>
      </c>
      <c r="VHE66" s="762">
        <f t="shared" ref="VHE66" si="15728">VHE60*$C$65*0</f>
        <v>0</v>
      </c>
      <c r="VHG66" s="762">
        <f t="shared" ref="VHG66" si="15729">VHG60*$C$65*0</f>
        <v>0</v>
      </c>
      <c r="VHI66" s="762">
        <f t="shared" ref="VHI66" si="15730">VHI60*$C$65*0</f>
        <v>0</v>
      </c>
      <c r="VHK66" s="762">
        <f t="shared" ref="VHK66" si="15731">VHK60*$C$65*0</f>
        <v>0</v>
      </c>
      <c r="VHM66" s="762">
        <f t="shared" ref="VHM66" si="15732">VHM60*$C$65*0</f>
        <v>0</v>
      </c>
      <c r="VHO66" s="762">
        <f t="shared" ref="VHO66" si="15733">VHO60*$C$65*0</f>
        <v>0</v>
      </c>
      <c r="VHQ66" s="762">
        <f t="shared" ref="VHQ66" si="15734">VHQ60*$C$65*0</f>
        <v>0</v>
      </c>
      <c r="VHS66" s="762">
        <f t="shared" ref="VHS66" si="15735">VHS60*$C$65*0</f>
        <v>0</v>
      </c>
      <c r="VHU66" s="762">
        <f t="shared" ref="VHU66" si="15736">VHU60*$C$65*0</f>
        <v>0</v>
      </c>
      <c r="VHW66" s="762">
        <f t="shared" ref="VHW66" si="15737">VHW60*$C$65*0</f>
        <v>0</v>
      </c>
      <c r="VHY66" s="762">
        <f t="shared" ref="VHY66" si="15738">VHY60*$C$65*0</f>
        <v>0</v>
      </c>
      <c r="VIA66" s="762">
        <f t="shared" ref="VIA66" si="15739">VIA60*$C$65*0</f>
        <v>0</v>
      </c>
      <c r="VIC66" s="762">
        <f t="shared" ref="VIC66" si="15740">VIC60*$C$65*0</f>
        <v>0</v>
      </c>
      <c r="VIE66" s="762">
        <f t="shared" ref="VIE66" si="15741">VIE60*$C$65*0</f>
        <v>0</v>
      </c>
      <c r="VIG66" s="762">
        <f t="shared" ref="VIG66" si="15742">VIG60*$C$65*0</f>
        <v>0</v>
      </c>
      <c r="VII66" s="762">
        <f t="shared" ref="VII66" si="15743">VII60*$C$65*0</f>
        <v>0</v>
      </c>
      <c r="VIK66" s="762">
        <f t="shared" ref="VIK66" si="15744">VIK60*$C$65*0</f>
        <v>0</v>
      </c>
      <c r="VIM66" s="762">
        <f t="shared" ref="VIM66" si="15745">VIM60*$C$65*0</f>
        <v>0</v>
      </c>
      <c r="VIO66" s="762">
        <f t="shared" ref="VIO66" si="15746">VIO60*$C$65*0</f>
        <v>0</v>
      </c>
      <c r="VIQ66" s="762">
        <f t="shared" ref="VIQ66" si="15747">VIQ60*$C$65*0</f>
        <v>0</v>
      </c>
      <c r="VIS66" s="762">
        <f t="shared" ref="VIS66" si="15748">VIS60*$C$65*0</f>
        <v>0</v>
      </c>
      <c r="VIU66" s="762">
        <f t="shared" ref="VIU66" si="15749">VIU60*$C$65*0</f>
        <v>0</v>
      </c>
      <c r="VIW66" s="762">
        <f t="shared" ref="VIW66" si="15750">VIW60*$C$65*0</f>
        <v>0</v>
      </c>
      <c r="VIY66" s="762">
        <f t="shared" ref="VIY66" si="15751">VIY60*$C$65*0</f>
        <v>0</v>
      </c>
      <c r="VJA66" s="762">
        <f t="shared" ref="VJA66" si="15752">VJA60*$C$65*0</f>
        <v>0</v>
      </c>
      <c r="VJC66" s="762">
        <f t="shared" ref="VJC66" si="15753">VJC60*$C$65*0</f>
        <v>0</v>
      </c>
      <c r="VJE66" s="762">
        <f t="shared" ref="VJE66" si="15754">VJE60*$C$65*0</f>
        <v>0</v>
      </c>
      <c r="VJG66" s="762">
        <f t="shared" ref="VJG66" si="15755">VJG60*$C$65*0</f>
        <v>0</v>
      </c>
      <c r="VJI66" s="762">
        <f t="shared" ref="VJI66" si="15756">VJI60*$C$65*0</f>
        <v>0</v>
      </c>
      <c r="VJK66" s="762">
        <f t="shared" ref="VJK66" si="15757">VJK60*$C$65*0</f>
        <v>0</v>
      </c>
      <c r="VJM66" s="762">
        <f t="shared" ref="VJM66" si="15758">VJM60*$C$65*0</f>
        <v>0</v>
      </c>
      <c r="VJO66" s="762">
        <f t="shared" ref="VJO66" si="15759">VJO60*$C$65*0</f>
        <v>0</v>
      </c>
      <c r="VJQ66" s="762">
        <f t="shared" ref="VJQ66" si="15760">VJQ60*$C$65*0</f>
        <v>0</v>
      </c>
      <c r="VJS66" s="762">
        <f t="shared" ref="VJS66" si="15761">VJS60*$C$65*0</f>
        <v>0</v>
      </c>
      <c r="VJU66" s="762">
        <f t="shared" ref="VJU66" si="15762">VJU60*$C$65*0</f>
        <v>0</v>
      </c>
      <c r="VJW66" s="762">
        <f t="shared" ref="VJW66" si="15763">VJW60*$C$65*0</f>
        <v>0</v>
      </c>
      <c r="VJY66" s="762">
        <f t="shared" ref="VJY66" si="15764">VJY60*$C$65*0</f>
        <v>0</v>
      </c>
      <c r="VKA66" s="762">
        <f t="shared" ref="VKA66" si="15765">VKA60*$C$65*0</f>
        <v>0</v>
      </c>
      <c r="VKC66" s="762">
        <f t="shared" ref="VKC66" si="15766">VKC60*$C$65*0</f>
        <v>0</v>
      </c>
      <c r="VKE66" s="762">
        <f t="shared" ref="VKE66" si="15767">VKE60*$C$65*0</f>
        <v>0</v>
      </c>
      <c r="VKG66" s="762">
        <f t="shared" ref="VKG66" si="15768">VKG60*$C$65*0</f>
        <v>0</v>
      </c>
      <c r="VKI66" s="762">
        <f t="shared" ref="VKI66" si="15769">VKI60*$C$65*0</f>
        <v>0</v>
      </c>
      <c r="VKK66" s="762">
        <f t="shared" ref="VKK66" si="15770">VKK60*$C$65*0</f>
        <v>0</v>
      </c>
      <c r="VKM66" s="762">
        <f t="shared" ref="VKM66" si="15771">VKM60*$C$65*0</f>
        <v>0</v>
      </c>
      <c r="VKO66" s="762">
        <f t="shared" ref="VKO66" si="15772">VKO60*$C$65*0</f>
        <v>0</v>
      </c>
      <c r="VKQ66" s="762">
        <f t="shared" ref="VKQ66" si="15773">VKQ60*$C$65*0</f>
        <v>0</v>
      </c>
      <c r="VKS66" s="762">
        <f t="shared" ref="VKS66" si="15774">VKS60*$C$65*0</f>
        <v>0</v>
      </c>
      <c r="VKU66" s="762">
        <f t="shared" ref="VKU66" si="15775">VKU60*$C$65*0</f>
        <v>0</v>
      </c>
      <c r="VKW66" s="762">
        <f t="shared" ref="VKW66" si="15776">VKW60*$C$65*0</f>
        <v>0</v>
      </c>
      <c r="VKY66" s="762">
        <f t="shared" ref="VKY66" si="15777">VKY60*$C$65*0</f>
        <v>0</v>
      </c>
      <c r="VLA66" s="762">
        <f t="shared" ref="VLA66" si="15778">VLA60*$C$65*0</f>
        <v>0</v>
      </c>
      <c r="VLC66" s="762">
        <f t="shared" ref="VLC66" si="15779">VLC60*$C$65*0</f>
        <v>0</v>
      </c>
      <c r="VLE66" s="762">
        <f t="shared" ref="VLE66" si="15780">VLE60*$C$65*0</f>
        <v>0</v>
      </c>
      <c r="VLG66" s="762">
        <f t="shared" ref="VLG66" si="15781">VLG60*$C$65*0</f>
        <v>0</v>
      </c>
      <c r="VLI66" s="762">
        <f t="shared" ref="VLI66" si="15782">VLI60*$C$65*0</f>
        <v>0</v>
      </c>
      <c r="VLK66" s="762">
        <f t="shared" ref="VLK66" si="15783">VLK60*$C$65*0</f>
        <v>0</v>
      </c>
      <c r="VLM66" s="762">
        <f t="shared" ref="VLM66" si="15784">VLM60*$C$65*0</f>
        <v>0</v>
      </c>
      <c r="VLO66" s="762">
        <f t="shared" ref="VLO66" si="15785">VLO60*$C$65*0</f>
        <v>0</v>
      </c>
      <c r="VLQ66" s="762">
        <f t="shared" ref="VLQ66" si="15786">VLQ60*$C$65*0</f>
        <v>0</v>
      </c>
      <c r="VLS66" s="762">
        <f t="shared" ref="VLS66" si="15787">VLS60*$C$65*0</f>
        <v>0</v>
      </c>
      <c r="VLU66" s="762">
        <f t="shared" ref="VLU66" si="15788">VLU60*$C$65*0</f>
        <v>0</v>
      </c>
      <c r="VLW66" s="762">
        <f t="shared" ref="VLW66" si="15789">VLW60*$C$65*0</f>
        <v>0</v>
      </c>
      <c r="VLY66" s="762">
        <f t="shared" ref="VLY66" si="15790">VLY60*$C$65*0</f>
        <v>0</v>
      </c>
      <c r="VMA66" s="762">
        <f t="shared" ref="VMA66" si="15791">VMA60*$C$65*0</f>
        <v>0</v>
      </c>
      <c r="VMC66" s="762">
        <f t="shared" ref="VMC66" si="15792">VMC60*$C$65*0</f>
        <v>0</v>
      </c>
      <c r="VME66" s="762">
        <f t="shared" ref="VME66" si="15793">VME60*$C$65*0</f>
        <v>0</v>
      </c>
      <c r="VMG66" s="762">
        <f t="shared" ref="VMG66" si="15794">VMG60*$C$65*0</f>
        <v>0</v>
      </c>
      <c r="VMI66" s="762">
        <f t="shared" ref="VMI66" si="15795">VMI60*$C$65*0</f>
        <v>0</v>
      </c>
      <c r="VMK66" s="762">
        <f t="shared" ref="VMK66" si="15796">VMK60*$C$65*0</f>
        <v>0</v>
      </c>
      <c r="VMM66" s="762">
        <f t="shared" ref="VMM66" si="15797">VMM60*$C$65*0</f>
        <v>0</v>
      </c>
      <c r="VMO66" s="762">
        <f t="shared" ref="VMO66" si="15798">VMO60*$C$65*0</f>
        <v>0</v>
      </c>
      <c r="VMQ66" s="762">
        <f t="shared" ref="VMQ66" si="15799">VMQ60*$C$65*0</f>
        <v>0</v>
      </c>
      <c r="VMS66" s="762">
        <f t="shared" ref="VMS66" si="15800">VMS60*$C$65*0</f>
        <v>0</v>
      </c>
      <c r="VMU66" s="762">
        <f t="shared" ref="VMU66" si="15801">VMU60*$C$65*0</f>
        <v>0</v>
      </c>
      <c r="VMW66" s="762">
        <f t="shared" ref="VMW66" si="15802">VMW60*$C$65*0</f>
        <v>0</v>
      </c>
      <c r="VMY66" s="762">
        <f t="shared" ref="VMY66" si="15803">VMY60*$C$65*0</f>
        <v>0</v>
      </c>
      <c r="VNA66" s="762">
        <f t="shared" ref="VNA66" si="15804">VNA60*$C$65*0</f>
        <v>0</v>
      </c>
      <c r="VNC66" s="762">
        <f t="shared" ref="VNC66" si="15805">VNC60*$C$65*0</f>
        <v>0</v>
      </c>
      <c r="VNE66" s="762">
        <f t="shared" ref="VNE66" si="15806">VNE60*$C$65*0</f>
        <v>0</v>
      </c>
      <c r="VNG66" s="762">
        <f t="shared" ref="VNG66" si="15807">VNG60*$C$65*0</f>
        <v>0</v>
      </c>
      <c r="VNI66" s="762">
        <f t="shared" ref="VNI66" si="15808">VNI60*$C$65*0</f>
        <v>0</v>
      </c>
      <c r="VNK66" s="762">
        <f t="shared" ref="VNK66" si="15809">VNK60*$C$65*0</f>
        <v>0</v>
      </c>
      <c r="VNM66" s="762">
        <f t="shared" ref="VNM66" si="15810">VNM60*$C$65*0</f>
        <v>0</v>
      </c>
      <c r="VNO66" s="762">
        <f t="shared" ref="VNO66" si="15811">VNO60*$C$65*0</f>
        <v>0</v>
      </c>
      <c r="VNQ66" s="762">
        <f t="shared" ref="VNQ66" si="15812">VNQ60*$C$65*0</f>
        <v>0</v>
      </c>
      <c r="VNS66" s="762">
        <f t="shared" ref="VNS66" si="15813">VNS60*$C$65*0</f>
        <v>0</v>
      </c>
      <c r="VNU66" s="762">
        <f t="shared" ref="VNU66" si="15814">VNU60*$C$65*0</f>
        <v>0</v>
      </c>
      <c r="VNW66" s="762">
        <f t="shared" ref="VNW66" si="15815">VNW60*$C$65*0</f>
        <v>0</v>
      </c>
      <c r="VNY66" s="762">
        <f t="shared" ref="VNY66" si="15816">VNY60*$C$65*0</f>
        <v>0</v>
      </c>
      <c r="VOA66" s="762">
        <f t="shared" ref="VOA66" si="15817">VOA60*$C$65*0</f>
        <v>0</v>
      </c>
      <c r="VOC66" s="762">
        <f t="shared" ref="VOC66" si="15818">VOC60*$C$65*0</f>
        <v>0</v>
      </c>
      <c r="VOE66" s="762">
        <f t="shared" ref="VOE66" si="15819">VOE60*$C$65*0</f>
        <v>0</v>
      </c>
      <c r="VOG66" s="762">
        <f t="shared" ref="VOG66" si="15820">VOG60*$C$65*0</f>
        <v>0</v>
      </c>
      <c r="VOI66" s="762">
        <f t="shared" ref="VOI66" si="15821">VOI60*$C$65*0</f>
        <v>0</v>
      </c>
      <c r="VOK66" s="762">
        <f t="shared" ref="VOK66" si="15822">VOK60*$C$65*0</f>
        <v>0</v>
      </c>
      <c r="VOM66" s="762">
        <f t="shared" ref="VOM66" si="15823">VOM60*$C$65*0</f>
        <v>0</v>
      </c>
      <c r="VOO66" s="762">
        <f t="shared" ref="VOO66" si="15824">VOO60*$C$65*0</f>
        <v>0</v>
      </c>
      <c r="VOQ66" s="762">
        <f t="shared" ref="VOQ66" si="15825">VOQ60*$C$65*0</f>
        <v>0</v>
      </c>
      <c r="VOS66" s="762">
        <f t="shared" ref="VOS66" si="15826">VOS60*$C$65*0</f>
        <v>0</v>
      </c>
      <c r="VOU66" s="762">
        <f t="shared" ref="VOU66" si="15827">VOU60*$C$65*0</f>
        <v>0</v>
      </c>
      <c r="VOW66" s="762">
        <f t="shared" ref="VOW66" si="15828">VOW60*$C$65*0</f>
        <v>0</v>
      </c>
      <c r="VOY66" s="762">
        <f t="shared" ref="VOY66" si="15829">VOY60*$C$65*0</f>
        <v>0</v>
      </c>
      <c r="VPA66" s="762">
        <f t="shared" ref="VPA66" si="15830">VPA60*$C$65*0</f>
        <v>0</v>
      </c>
      <c r="VPC66" s="762">
        <f t="shared" ref="VPC66" si="15831">VPC60*$C$65*0</f>
        <v>0</v>
      </c>
      <c r="VPE66" s="762">
        <f t="shared" ref="VPE66" si="15832">VPE60*$C$65*0</f>
        <v>0</v>
      </c>
      <c r="VPG66" s="762">
        <f t="shared" ref="VPG66" si="15833">VPG60*$C$65*0</f>
        <v>0</v>
      </c>
      <c r="VPI66" s="762">
        <f t="shared" ref="VPI66" si="15834">VPI60*$C$65*0</f>
        <v>0</v>
      </c>
      <c r="VPK66" s="762">
        <f t="shared" ref="VPK66" si="15835">VPK60*$C$65*0</f>
        <v>0</v>
      </c>
      <c r="VPM66" s="762">
        <f t="shared" ref="VPM66" si="15836">VPM60*$C$65*0</f>
        <v>0</v>
      </c>
      <c r="VPO66" s="762">
        <f t="shared" ref="VPO66" si="15837">VPO60*$C$65*0</f>
        <v>0</v>
      </c>
      <c r="VPQ66" s="762">
        <f t="shared" ref="VPQ66" si="15838">VPQ60*$C$65*0</f>
        <v>0</v>
      </c>
      <c r="VPS66" s="762">
        <f t="shared" ref="VPS66" si="15839">VPS60*$C$65*0</f>
        <v>0</v>
      </c>
      <c r="VPU66" s="762">
        <f t="shared" ref="VPU66" si="15840">VPU60*$C$65*0</f>
        <v>0</v>
      </c>
      <c r="VPW66" s="762">
        <f t="shared" ref="VPW66" si="15841">VPW60*$C$65*0</f>
        <v>0</v>
      </c>
      <c r="VPY66" s="762">
        <f t="shared" ref="VPY66" si="15842">VPY60*$C$65*0</f>
        <v>0</v>
      </c>
      <c r="VQA66" s="762">
        <f t="shared" ref="VQA66" si="15843">VQA60*$C$65*0</f>
        <v>0</v>
      </c>
      <c r="VQC66" s="762">
        <f t="shared" ref="VQC66" si="15844">VQC60*$C$65*0</f>
        <v>0</v>
      </c>
      <c r="VQE66" s="762">
        <f t="shared" ref="VQE66" si="15845">VQE60*$C$65*0</f>
        <v>0</v>
      </c>
      <c r="VQG66" s="762">
        <f t="shared" ref="VQG66" si="15846">VQG60*$C$65*0</f>
        <v>0</v>
      </c>
      <c r="VQI66" s="762">
        <f t="shared" ref="VQI66" si="15847">VQI60*$C$65*0</f>
        <v>0</v>
      </c>
      <c r="VQK66" s="762">
        <f t="shared" ref="VQK66" si="15848">VQK60*$C$65*0</f>
        <v>0</v>
      </c>
      <c r="VQM66" s="762">
        <f t="shared" ref="VQM66" si="15849">VQM60*$C$65*0</f>
        <v>0</v>
      </c>
      <c r="VQO66" s="762">
        <f t="shared" ref="VQO66" si="15850">VQO60*$C$65*0</f>
        <v>0</v>
      </c>
      <c r="VQQ66" s="762">
        <f t="shared" ref="VQQ66" si="15851">VQQ60*$C$65*0</f>
        <v>0</v>
      </c>
      <c r="VQS66" s="762">
        <f t="shared" ref="VQS66" si="15852">VQS60*$C$65*0</f>
        <v>0</v>
      </c>
      <c r="VQU66" s="762">
        <f t="shared" ref="VQU66" si="15853">VQU60*$C$65*0</f>
        <v>0</v>
      </c>
      <c r="VQW66" s="762">
        <f t="shared" ref="VQW66" si="15854">VQW60*$C$65*0</f>
        <v>0</v>
      </c>
      <c r="VQY66" s="762">
        <f t="shared" ref="VQY66" si="15855">VQY60*$C$65*0</f>
        <v>0</v>
      </c>
      <c r="VRA66" s="762">
        <f t="shared" ref="VRA66" si="15856">VRA60*$C$65*0</f>
        <v>0</v>
      </c>
      <c r="VRC66" s="762">
        <f t="shared" ref="VRC66" si="15857">VRC60*$C$65*0</f>
        <v>0</v>
      </c>
      <c r="VRE66" s="762">
        <f t="shared" ref="VRE66" si="15858">VRE60*$C$65*0</f>
        <v>0</v>
      </c>
      <c r="VRG66" s="762">
        <f t="shared" ref="VRG66" si="15859">VRG60*$C$65*0</f>
        <v>0</v>
      </c>
      <c r="VRI66" s="762">
        <f t="shared" ref="VRI66" si="15860">VRI60*$C$65*0</f>
        <v>0</v>
      </c>
      <c r="VRK66" s="762">
        <f t="shared" ref="VRK66" si="15861">VRK60*$C$65*0</f>
        <v>0</v>
      </c>
      <c r="VRM66" s="762">
        <f t="shared" ref="VRM66" si="15862">VRM60*$C$65*0</f>
        <v>0</v>
      </c>
      <c r="VRO66" s="762">
        <f t="shared" ref="VRO66" si="15863">VRO60*$C$65*0</f>
        <v>0</v>
      </c>
      <c r="VRQ66" s="762">
        <f t="shared" ref="VRQ66" si="15864">VRQ60*$C$65*0</f>
        <v>0</v>
      </c>
      <c r="VRS66" s="762">
        <f t="shared" ref="VRS66" si="15865">VRS60*$C$65*0</f>
        <v>0</v>
      </c>
      <c r="VRU66" s="762">
        <f t="shared" ref="VRU66" si="15866">VRU60*$C$65*0</f>
        <v>0</v>
      </c>
      <c r="VRW66" s="762">
        <f t="shared" ref="VRW66" si="15867">VRW60*$C$65*0</f>
        <v>0</v>
      </c>
      <c r="VRY66" s="762">
        <f t="shared" ref="VRY66" si="15868">VRY60*$C$65*0</f>
        <v>0</v>
      </c>
      <c r="VSA66" s="762">
        <f t="shared" ref="VSA66" si="15869">VSA60*$C$65*0</f>
        <v>0</v>
      </c>
      <c r="VSC66" s="762">
        <f t="shared" ref="VSC66" si="15870">VSC60*$C$65*0</f>
        <v>0</v>
      </c>
      <c r="VSE66" s="762">
        <f t="shared" ref="VSE66" si="15871">VSE60*$C$65*0</f>
        <v>0</v>
      </c>
      <c r="VSG66" s="762">
        <f t="shared" ref="VSG66" si="15872">VSG60*$C$65*0</f>
        <v>0</v>
      </c>
      <c r="VSI66" s="762">
        <f t="shared" ref="VSI66" si="15873">VSI60*$C$65*0</f>
        <v>0</v>
      </c>
      <c r="VSK66" s="762">
        <f t="shared" ref="VSK66" si="15874">VSK60*$C$65*0</f>
        <v>0</v>
      </c>
      <c r="VSM66" s="762">
        <f t="shared" ref="VSM66" si="15875">VSM60*$C$65*0</f>
        <v>0</v>
      </c>
      <c r="VSO66" s="762">
        <f t="shared" ref="VSO66" si="15876">VSO60*$C$65*0</f>
        <v>0</v>
      </c>
      <c r="VSQ66" s="762">
        <f t="shared" ref="VSQ66" si="15877">VSQ60*$C$65*0</f>
        <v>0</v>
      </c>
      <c r="VSS66" s="762">
        <f t="shared" ref="VSS66" si="15878">VSS60*$C$65*0</f>
        <v>0</v>
      </c>
      <c r="VSU66" s="762">
        <f t="shared" ref="VSU66" si="15879">VSU60*$C$65*0</f>
        <v>0</v>
      </c>
      <c r="VSW66" s="762">
        <f t="shared" ref="VSW66" si="15880">VSW60*$C$65*0</f>
        <v>0</v>
      </c>
      <c r="VSY66" s="762">
        <f t="shared" ref="VSY66" si="15881">VSY60*$C$65*0</f>
        <v>0</v>
      </c>
      <c r="VTA66" s="762">
        <f t="shared" ref="VTA66" si="15882">VTA60*$C$65*0</f>
        <v>0</v>
      </c>
      <c r="VTC66" s="762">
        <f t="shared" ref="VTC66" si="15883">VTC60*$C$65*0</f>
        <v>0</v>
      </c>
      <c r="VTE66" s="762">
        <f t="shared" ref="VTE66" si="15884">VTE60*$C$65*0</f>
        <v>0</v>
      </c>
      <c r="VTG66" s="762">
        <f t="shared" ref="VTG66" si="15885">VTG60*$C$65*0</f>
        <v>0</v>
      </c>
      <c r="VTI66" s="762">
        <f t="shared" ref="VTI66" si="15886">VTI60*$C$65*0</f>
        <v>0</v>
      </c>
      <c r="VTK66" s="762">
        <f t="shared" ref="VTK66" si="15887">VTK60*$C$65*0</f>
        <v>0</v>
      </c>
      <c r="VTM66" s="762">
        <f t="shared" ref="VTM66" si="15888">VTM60*$C$65*0</f>
        <v>0</v>
      </c>
      <c r="VTO66" s="762">
        <f t="shared" ref="VTO66" si="15889">VTO60*$C$65*0</f>
        <v>0</v>
      </c>
      <c r="VTQ66" s="762">
        <f t="shared" ref="VTQ66" si="15890">VTQ60*$C$65*0</f>
        <v>0</v>
      </c>
      <c r="VTS66" s="762">
        <f t="shared" ref="VTS66" si="15891">VTS60*$C$65*0</f>
        <v>0</v>
      </c>
      <c r="VTU66" s="762">
        <f t="shared" ref="VTU66" si="15892">VTU60*$C$65*0</f>
        <v>0</v>
      </c>
      <c r="VTW66" s="762">
        <f t="shared" ref="VTW66" si="15893">VTW60*$C$65*0</f>
        <v>0</v>
      </c>
      <c r="VTY66" s="762">
        <f t="shared" ref="VTY66" si="15894">VTY60*$C$65*0</f>
        <v>0</v>
      </c>
      <c r="VUA66" s="762">
        <f t="shared" ref="VUA66" si="15895">VUA60*$C$65*0</f>
        <v>0</v>
      </c>
      <c r="VUC66" s="762">
        <f t="shared" ref="VUC66" si="15896">VUC60*$C$65*0</f>
        <v>0</v>
      </c>
      <c r="VUE66" s="762">
        <f t="shared" ref="VUE66" si="15897">VUE60*$C$65*0</f>
        <v>0</v>
      </c>
      <c r="VUG66" s="762">
        <f t="shared" ref="VUG66" si="15898">VUG60*$C$65*0</f>
        <v>0</v>
      </c>
      <c r="VUI66" s="762">
        <f t="shared" ref="VUI66" si="15899">VUI60*$C$65*0</f>
        <v>0</v>
      </c>
      <c r="VUK66" s="762">
        <f t="shared" ref="VUK66" si="15900">VUK60*$C$65*0</f>
        <v>0</v>
      </c>
      <c r="VUM66" s="762">
        <f t="shared" ref="VUM66" si="15901">VUM60*$C$65*0</f>
        <v>0</v>
      </c>
      <c r="VUO66" s="762">
        <f t="shared" ref="VUO66" si="15902">VUO60*$C$65*0</f>
        <v>0</v>
      </c>
      <c r="VUQ66" s="762">
        <f t="shared" ref="VUQ66" si="15903">VUQ60*$C$65*0</f>
        <v>0</v>
      </c>
      <c r="VUS66" s="762">
        <f t="shared" ref="VUS66" si="15904">VUS60*$C$65*0</f>
        <v>0</v>
      </c>
      <c r="VUU66" s="762">
        <f t="shared" ref="VUU66" si="15905">VUU60*$C$65*0</f>
        <v>0</v>
      </c>
      <c r="VUW66" s="762">
        <f t="shared" ref="VUW66" si="15906">VUW60*$C$65*0</f>
        <v>0</v>
      </c>
      <c r="VUY66" s="762">
        <f t="shared" ref="VUY66" si="15907">VUY60*$C$65*0</f>
        <v>0</v>
      </c>
      <c r="VVA66" s="762">
        <f t="shared" ref="VVA66" si="15908">VVA60*$C$65*0</f>
        <v>0</v>
      </c>
      <c r="VVC66" s="762">
        <f t="shared" ref="VVC66" si="15909">VVC60*$C$65*0</f>
        <v>0</v>
      </c>
      <c r="VVE66" s="762">
        <f t="shared" ref="VVE66" si="15910">VVE60*$C$65*0</f>
        <v>0</v>
      </c>
      <c r="VVG66" s="762">
        <f t="shared" ref="VVG66" si="15911">VVG60*$C$65*0</f>
        <v>0</v>
      </c>
      <c r="VVI66" s="762">
        <f t="shared" ref="VVI66" si="15912">VVI60*$C$65*0</f>
        <v>0</v>
      </c>
      <c r="VVK66" s="762">
        <f t="shared" ref="VVK66" si="15913">VVK60*$C$65*0</f>
        <v>0</v>
      </c>
      <c r="VVM66" s="762">
        <f t="shared" ref="VVM66" si="15914">VVM60*$C$65*0</f>
        <v>0</v>
      </c>
      <c r="VVO66" s="762">
        <f t="shared" ref="VVO66" si="15915">VVO60*$C$65*0</f>
        <v>0</v>
      </c>
      <c r="VVQ66" s="762">
        <f t="shared" ref="VVQ66" si="15916">VVQ60*$C$65*0</f>
        <v>0</v>
      </c>
      <c r="VVS66" s="762">
        <f t="shared" ref="VVS66" si="15917">VVS60*$C$65*0</f>
        <v>0</v>
      </c>
      <c r="VVU66" s="762">
        <f t="shared" ref="VVU66" si="15918">VVU60*$C$65*0</f>
        <v>0</v>
      </c>
      <c r="VVW66" s="762">
        <f t="shared" ref="VVW66" si="15919">VVW60*$C$65*0</f>
        <v>0</v>
      </c>
      <c r="VVY66" s="762">
        <f t="shared" ref="VVY66" si="15920">VVY60*$C$65*0</f>
        <v>0</v>
      </c>
      <c r="VWA66" s="762">
        <f t="shared" ref="VWA66" si="15921">VWA60*$C$65*0</f>
        <v>0</v>
      </c>
      <c r="VWC66" s="762">
        <f t="shared" ref="VWC66" si="15922">VWC60*$C$65*0</f>
        <v>0</v>
      </c>
      <c r="VWE66" s="762">
        <f t="shared" ref="VWE66" si="15923">VWE60*$C$65*0</f>
        <v>0</v>
      </c>
      <c r="VWG66" s="762">
        <f t="shared" ref="VWG66" si="15924">VWG60*$C$65*0</f>
        <v>0</v>
      </c>
      <c r="VWI66" s="762">
        <f t="shared" ref="VWI66" si="15925">VWI60*$C$65*0</f>
        <v>0</v>
      </c>
      <c r="VWK66" s="762">
        <f t="shared" ref="VWK66" si="15926">VWK60*$C$65*0</f>
        <v>0</v>
      </c>
      <c r="VWM66" s="762">
        <f t="shared" ref="VWM66" si="15927">VWM60*$C$65*0</f>
        <v>0</v>
      </c>
      <c r="VWO66" s="762">
        <f t="shared" ref="VWO66" si="15928">VWO60*$C$65*0</f>
        <v>0</v>
      </c>
      <c r="VWQ66" s="762">
        <f t="shared" ref="VWQ66" si="15929">VWQ60*$C$65*0</f>
        <v>0</v>
      </c>
      <c r="VWS66" s="762">
        <f t="shared" ref="VWS66" si="15930">VWS60*$C$65*0</f>
        <v>0</v>
      </c>
      <c r="VWU66" s="762">
        <f t="shared" ref="VWU66" si="15931">VWU60*$C$65*0</f>
        <v>0</v>
      </c>
      <c r="VWW66" s="762">
        <f t="shared" ref="VWW66" si="15932">VWW60*$C$65*0</f>
        <v>0</v>
      </c>
      <c r="VWY66" s="762">
        <f t="shared" ref="VWY66" si="15933">VWY60*$C$65*0</f>
        <v>0</v>
      </c>
      <c r="VXA66" s="762">
        <f t="shared" ref="VXA66" si="15934">VXA60*$C$65*0</f>
        <v>0</v>
      </c>
      <c r="VXC66" s="762">
        <f t="shared" ref="VXC66" si="15935">VXC60*$C$65*0</f>
        <v>0</v>
      </c>
      <c r="VXE66" s="762">
        <f t="shared" ref="VXE66" si="15936">VXE60*$C$65*0</f>
        <v>0</v>
      </c>
      <c r="VXG66" s="762">
        <f t="shared" ref="VXG66" si="15937">VXG60*$C$65*0</f>
        <v>0</v>
      </c>
      <c r="VXI66" s="762">
        <f t="shared" ref="VXI66" si="15938">VXI60*$C$65*0</f>
        <v>0</v>
      </c>
      <c r="VXK66" s="762">
        <f t="shared" ref="VXK66" si="15939">VXK60*$C$65*0</f>
        <v>0</v>
      </c>
      <c r="VXM66" s="762">
        <f t="shared" ref="VXM66" si="15940">VXM60*$C$65*0</f>
        <v>0</v>
      </c>
      <c r="VXO66" s="762">
        <f t="shared" ref="VXO66" si="15941">VXO60*$C$65*0</f>
        <v>0</v>
      </c>
      <c r="VXQ66" s="762">
        <f t="shared" ref="VXQ66" si="15942">VXQ60*$C$65*0</f>
        <v>0</v>
      </c>
      <c r="VXS66" s="762">
        <f t="shared" ref="VXS66" si="15943">VXS60*$C$65*0</f>
        <v>0</v>
      </c>
      <c r="VXU66" s="762">
        <f t="shared" ref="VXU66" si="15944">VXU60*$C$65*0</f>
        <v>0</v>
      </c>
      <c r="VXW66" s="762">
        <f t="shared" ref="VXW66" si="15945">VXW60*$C$65*0</f>
        <v>0</v>
      </c>
      <c r="VXY66" s="762">
        <f t="shared" ref="VXY66" si="15946">VXY60*$C$65*0</f>
        <v>0</v>
      </c>
      <c r="VYA66" s="762">
        <f t="shared" ref="VYA66" si="15947">VYA60*$C$65*0</f>
        <v>0</v>
      </c>
      <c r="VYC66" s="762">
        <f t="shared" ref="VYC66" si="15948">VYC60*$C$65*0</f>
        <v>0</v>
      </c>
      <c r="VYE66" s="762">
        <f t="shared" ref="VYE66" si="15949">VYE60*$C$65*0</f>
        <v>0</v>
      </c>
      <c r="VYG66" s="762">
        <f t="shared" ref="VYG66" si="15950">VYG60*$C$65*0</f>
        <v>0</v>
      </c>
      <c r="VYI66" s="762">
        <f t="shared" ref="VYI66" si="15951">VYI60*$C$65*0</f>
        <v>0</v>
      </c>
      <c r="VYK66" s="762">
        <f t="shared" ref="VYK66" si="15952">VYK60*$C$65*0</f>
        <v>0</v>
      </c>
      <c r="VYM66" s="762">
        <f t="shared" ref="VYM66" si="15953">VYM60*$C$65*0</f>
        <v>0</v>
      </c>
      <c r="VYO66" s="762">
        <f t="shared" ref="VYO66" si="15954">VYO60*$C$65*0</f>
        <v>0</v>
      </c>
      <c r="VYQ66" s="762">
        <f t="shared" ref="VYQ66" si="15955">VYQ60*$C$65*0</f>
        <v>0</v>
      </c>
      <c r="VYS66" s="762">
        <f t="shared" ref="VYS66" si="15956">VYS60*$C$65*0</f>
        <v>0</v>
      </c>
      <c r="VYU66" s="762">
        <f t="shared" ref="VYU66" si="15957">VYU60*$C$65*0</f>
        <v>0</v>
      </c>
      <c r="VYW66" s="762">
        <f t="shared" ref="VYW66" si="15958">VYW60*$C$65*0</f>
        <v>0</v>
      </c>
      <c r="VYY66" s="762">
        <f t="shared" ref="VYY66" si="15959">VYY60*$C$65*0</f>
        <v>0</v>
      </c>
      <c r="VZA66" s="762">
        <f t="shared" ref="VZA66" si="15960">VZA60*$C$65*0</f>
        <v>0</v>
      </c>
      <c r="VZC66" s="762">
        <f t="shared" ref="VZC66" si="15961">VZC60*$C$65*0</f>
        <v>0</v>
      </c>
      <c r="VZE66" s="762">
        <f t="shared" ref="VZE66" si="15962">VZE60*$C$65*0</f>
        <v>0</v>
      </c>
      <c r="VZG66" s="762">
        <f t="shared" ref="VZG66" si="15963">VZG60*$C$65*0</f>
        <v>0</v>
      </c>
      <c r="VZI66" s="762">
        <f t="shared" ref="VZI66" si="15964">VZI60*$C$65*0</f>
        <v>0</v>
      </c>
      <c r="VZK66" s="762">
        <f t="shared" ref="VZK66" si="15965">VZK60*$C$65*0</f>
        <v>0</v>
      </c>
      <c r="VZM66" s="762">
        <f t="shared" ref="VZM66" si="15966">VZM60*$C$65*0</f>
        <v>0</v>
      </c>
      <c r="VZO66" s="762">
        <f t="shared" ref="VZO66" si="15967">VZO60*$C$65*0</f>
        <v>0</v>
      </c>
      <c r="VZQ66" s="762">
        <f t="shared" ref="VZQ66" si="15968">VZQ60*$C$65*0</f>
        <v>0</v>
      </c>
      <c r="VZS66" s="762">
        <f t="shared" ref="VZS66" si="15969">VZS60*$C$65*0</f>
        <v>0</v>
      </c>
      <c r="VZU66" s="762">
        <f t="shared" ref="VZU66" si="15970">VZU60*$C$65*0</f>
        <v>0</v>
      </c>
      <c r="VZW66" s="762">
        <f t="shared" ref="VZW66" si="15971">VZW60*$C$65*0</f>
        <v>0</v>
      </c>
      <c r="VZY66" s="762">
        <f t="shared" ref="VZY66" si="15972">VZY60*$C$65*0</f>
        <v>0</v>
      </c>
      <c r="WAA66" s="762">
        <f t="shared" ref="WAA66" si="15973">WAA60*$C$65*0</f>
        <v>0</v>
      </c>
      <c r="WAC66" s="762">
        <f t="shared" ref="WAC66" si="15974">WAC60*$C$65*0</f>
        <v>0</v>
      </c>
      <c r="WAE66" s="762">
        <f t="shared" ref="WAE66" si="15975">WAE60*$C$65*0</f>
        <v>0</v>
      </c>
      <c r="WAG66" s="762">
        <f t="shared" ref="WAG66" si="15976">WAG60*$C$65*0</f>
        <v>0</v>
      </c>
      <c r="WAI66" s="762">
        <f t="shared" ref="WAI66" si="15977">WAI60*$C$65*0</f>
        <v>0</v>
      </c>
      <c r="WAK66" s="762">
        <f t="shared" ref="WAK66" si="15978">WAK60*$C$65*0</f>
        <v>0</v>
      </c>
      <c r="WAM66" s="762">
        <f t="shared" ref="WAM66" si="15979">WAM60*$C$65*0</f>
        <v>0</v>
      </c>
      <c r="WAO66" s="762">
        <f t="shared" ref="WAO66" si="15980">WAO60*$C$65*0</f>
        <v>0</v>
      </c>
      <c r="WAQ66" s="762">
        <f t="shared" ref="WAQ66" si="15981">WAQ60*$C$65*0</f>
        <v>0</v>
      </c>
      <c r="WAS66" s="762">
        <f t="shared" ref="WAS66" si="15982">WAS60*$C$65*0</f>
        <v>0</v>
      </c>
      <c r="WAU66" s="762">
        <f t="shared" ref="WAU66" si="15983">WAU60*$C$65*0</f>
        <v>0</v>
      </c>
      <c r="WAW66" s="762">
        <f t="shared" ref="WAW66" si="15984">WAW60*$C$65*0</f>
        <v>0</v>
      </c>
      <c r="WAY66" s="762">
        <f t="shared" ref="WAY66" si="15985">WAY60*$C$65*0</f>
        <v>0</v>
      </c>
      <c r="WBA66" s="762">
        <f t="shared" ref="WBA66" si="15986">WBA60*$C$65*0</f>
        <v>0</v>
      </c>
      <c r="WBC66" s="762">
        <f t="shared" ref="WBC66" si="15987">WBC60*$C$65*0</f>
        <v>0</v>
      </c>
      <c r="WBE66" s="762">
        <f t="shared" ref="WBE66" si="15988">WBE60*$C$65*0</f>
        <v>0</v>
      </c>
      <c r="WBG66" s="762">
        <f t="shared" ref="WBG66" si="15989">WBG60*$C$65*0</f>
        <v>0</v>
      </c>
      <c r="WBI66" s="762">
        <f t="shared" ref="WBI66" si="15990">WBI60*$C$65*0</f>
        <v>0</v>
      </c>
      <c r="WBK66" s="762">
        <f t="shared" ref="WBK66" si="15991">WBK60*$C$65*0</f>
        <v>0</v>
      </c>
      <c r="WBM66" s="762">
        <f t="shared" ref="WBM66" si="15992">WBM60*$C$65*0</f>
        <v>0</v>
      </c>
      <c r="WBO66" s="762">
        <f t="shared" ref="WBO66" si="15993">WBO60*$C$65*0</f>
        <v>0</v>
      </c>
      <c r="WBQ66" s="762">
        <f t="shared" ref="WBQ66" si="15994">WBQ60*$C$65*0</f>
        <v>0</v>
      </c>
      <c r="WBS66" s="762">
        <f t="shared" ref="WBS66" si="15995">WBS60*$C$65*0</f>
        <v>0</v>
      </c>
      <c r="WBU66" s="762">
        <f t="shared" ref="WBU66" si="15996">WBU60*$C$65*0</f>
        <v>0</v>
      </c>
      <c r="WBW66" s="762">
        <f t="shared" ref="WBW66" si="15997">WBW60*$C$65*0</f>
        <v>0</v>
      </c>
      <c r="WBY66" s="762">
        <f t="shared" ref="WBY66" si="15998">WBY60*$C$65*0</f>
        <v>0</v>
      </c>
      <c r="WCA66" s="762">
        <f t="shared" ref="WCA66" si="15999">WCA60*$C$65*0</f>
        <v>0</v>
      </c>
      <c r="WCC66" s="762">
        <f t="shared" ref="WCC66" si="16000">WCC60*$C$65*0</f>
        <v>0</v>
      </c>
      <c r="WCE66" s="762">
        <f t="shared" ref="WCE66" si="16001">WCE60*$C$65*0</f>
        <v>0</v>
      </c>
      <c r="WCG66" s="762">
        <f t="shared" ref="WCG66" si="16002">WCG60*$C$65*0</f>
        <v>0</v>
      </c>
      <c r="WCI66" s="762">
        <f t="shared" ref="WCI66" si="16003">WCI60*$C$65*0</f>
        <v>0</v>
      </c>
      <c r="WCK66" s="762">
        <f t="shared" ref="WCK66" si="16004">WCK60*$C$65*0</f>
        <v>0</v>
      </c>
      <c r="WCM66" s="762">
        <f t="shared" ref="WCM66" si="16005">WCM60*$C$65*0</f>
        <v>0</v>
      </c>
      <c r="WCO66" s="762">
        <f t="shared" ref="WCO66" si="16006">WCO60*$C$65*0</f>
        <v>0</v>
      </c>
      <c r="WCQ66" s="762">
        <f t="shared" ref="WCQ66" si="16007">WCQ60*$C$65*0</f>
        <v>0</v>
      </c>
      <c r="WCS66" s="762">
        <f t="shared" ref="WCS66" si="16008">WCS60*$C$65*0</f>
        <v>0</v>
      </c>
      <c r="WCU66" s="762">
        <f t="shared" ref="WCU66" si="16009">WCU60*$C$65*0</f>
        <v>0</v>
      </c>
      <c r="WCW66" s="762">
        <f t="shared" ref="WCW66" si="16010">WCW60*$C$65*0</f>
        <v>0</v>
      </c>
      <c r="WCY66" s="762">
        <f t="shared" ref="WCY66" si="16011">WCY60*$C$65*0</f>
        <v>0</v>
      </c>
      <c r="WDA66" s="762">
        <f t="shared" ref="WDA66" si="16012">WDA60*$C$65*0</f>
        <v>0</v>
      </c>
      <c r="WDC66" s="762">
        <f t="shared" ref="WDC66" si="16013">WDC60*$C$65*0</f>
        <v>0</v>
      </c>
      <c r="WDE66" s="762">
        <f t="shared" ref="WDE66" si="16014">WDE60*$C$65*0</f>
        <v>0</v>
      </c>
      <c r="WDG66" s="762">
        <f t="shared" ref="WDG66" si="16015">WDG60*$C$65*0</f>
        <v>0</v>
      </c>
      <c r="WDI66" s="762">
        <f t="shared" ref="WDI66" si="16016">WDI60*$C$65*0</f>
        <v>0</v>
      </c>
      <c r="WDK66" s="762">
        <f t="shared" ref="WDK66" si="16017">WDK60*$C$65*0</f>
        <v>0</v>
      </c>
      <c r="WDM66" s="762">
        <f t="shared" ref="WDM66" si="16018">WDM60*$C$65*0</f>
        <v>0</v>
      </c>
      <c r="WDO66" s="762">
        <f t="shared" ref="WDO66" si="16019">WDO60*$C$65*0</f>
        <v>0</v>
      </c>
      <c r="WDQ66" s="762">
        <f t="shared" ref="WDQ66" si="16020">WDQ60*$C$65*0</f>
        <v>0</v>
      </c>
      <c r="WDS66" s="762">
        <f t="shared" ref="WDS66" si="16021">WDS60*$C$65*0</f>
        <v>0</v>
      </c>
      <c r="WDU66" s="762">
        <f t="shared" ref="WDU66" si="16022">WDU60*$C$65*0</f>
        <v>0</v>
      </c>
      <c r="WDW66" s="762">
        <f t="shared" ref="WDW66" si="16023">WDW60*$C$65*0</f>
        <v>0</v>
      </c>
      <c r="WDY66" s="762">
        <f t="shared" ref="WDY66" si="16024">WDY60*$C$65*0</f>
        <v>0</v>
      </c>
      <c r="WEA66" s="762">
        <f t="shared" ref="WEA66" si="16025">WEA60*$C$65*0</f>
        <v>0</v>
      </c>
      <c r="WEC66" s="762">
        <f t="shared" ref="WEC66" si="16026">WEC60*$C$65*0</f>
        <v>0</v>
      </c>
      <c r="WEE66" s="762">
        <f t="shared" ref="WEE66" si="16027">WEE60*$C$65*0</f>
        <v>0</v>
      </c>
      <c r="WEG66" s="762">
        <f t="shared" ref="WEG66" si="16028">WEG60*$C$65*0</f>
        <v>0</v>
      </c>
      <c r="WEI66" s="762">
        <f t="shared" ref="WEI66" si="16029">WEI60*$C$65*0</f>
        <v>0</v>
      </c>
      <c r="WEK66" s="762">
        <f t="shared" ref="WEK66" si="16030">WEK60*$C$65*0</f>
        <v>0</v>
      </c>
      <c r="WEM66" s="762">
        <f t="shared" ref="WEM66" si="16031">WEM60*$C$65*0</f>
        <v>0</v>
      </c>
      <c r="WEO66" s="762">
        <f t="shared" ref="WEO66" si="16032">WEO60*$C$65*0</f>
        <v>0</v>
      </c>
      <c r="WEQ66" s="762">
        <f t="shared" ref="WEQ66" si="16033">WEQ60*$C$65*0</f>
        <v>0</v>
      </c>
      <c r="WES66" s="762">
        <f t="shared" ref="WES66" si="16034">WES60*$C$65*0</f>
        <v>0</v>
      </c>
      <c r="WEU66" s="762">
        <f t="shared" ref="WEU66" si="16035">WEU60*$C$65*0</f>
        <v>0</v>
      </c>
      <c r="WEW66" s="762">
        <f t="shared" ref="WEW66" si="16036">WEW60*$C$65*0</f>
        <v>0</v>
      </c>
      <c r="WEY66" s="762">
        <f t="shared" ref="WEY66" si="16037">WEY60*$C$65*0</f>
        <v>0</v>
      </c>
      <c r="WFA66" s="762">
        <f t="shared" ref="WFA66" si="16038">WFA60*$C$65*0</f>
        <v>0</v>
      </c>
      <c r="WFC66" s="762">
        <f t="shared" ref="WFC66" si="16039">WFC60*$C$65*0</f>
        <v>0</v>
      </c>
      <c r="WFE66" s="762">
        <f t="shared" ref="WFE66" si="16040">WFE60*$C$65*0</f>
        <v>0</v>
      </c>
      <c r="WFG66" s="762">
        <f t="shared" ref="WFG66" si="16041">WFG60*$C$65*0</f>
        <v>0</v>
      </c>
      <c r="WFI66" s="762">
        <f t="shared" ref="WFI66" si="16042">WFI60*$C$65*0</f>
        <v>0</v>
      </c>
      <c r="WFK66" s="762">
        <f t="shared" ref="WFK66" si="16043">WFK60*$C$65*0</f>
        <v>0</v>
      </c>
      <c r="WFM66" s="762">
        <f t="shared" ref="WFM66" si="16044">WFM60*$C$65*0</f>
        <v>0</v>
      </c>
      <c r="WFO66" s="762">
        <f t="shared" ref="WFO66" si="16045">WFO60*$C$65*0</f>
        <v>0</v>
      </c>
      <c r="WFQ66" s="762">
        <f t="shared" ref="WFQ66" si="16046">WFQ60*$C$65*0</f>
        <v>0</v>
      </c>
      <c r="WFS66" s="762">
        <f t="shared" ref="WFS66" si="16047">WFS60*$C$65*0</f>
        <v>0</v>
      </c>
      <c r="WFU66" s="762">
        <f t="shared" ref="WFU66" si="16048">WFU60*$C$65*0</f>
        <v>0</v>
      </c>
      <c r="WFW66" s="762">
        <f t="shared" ref="WFW66" si="16049">WFW60*$C$65*0</f>
        <v>0</v>
      </c>
      <c r="WFY66" s="762">
        <f t="shared" ref="WFY66" si="16050">WFY60*$C$65*0</f>
        <v>0</v>
      </c>
      <c r="WGA66" s="762">
        <f t="shared" ref="WGA66" si="16051">WGA60*$C$65*0</f>
        <v>0</v>
      </c>
      <c r="WGC66" s="762">
        <f t="shared" ref="WGC66" si="16052">WGC60*$C$65*0</f>
        <v>0</v>
      </c>
      <c r="WGE66" s="762">
        <f t="shared" ref="WGE66" si="16053">WGE60*$C$65*0</f>
        <v>0</v>
      </c>
      <c r="WGG66" s="762">
        <f t="shared" ref="WGG66" si="16054">WGG60*$C$65*0</f>
        <v>0</v>
      </c>
      <c r="WGI66" s="762">
        <f t="shared" ref="WGI66" si="16055">WGI60*$C$65*0</f>
        <v>0</v>
      </c>
      <c r="WGK66" s="762">
        <f t="shared" ref="WGK66" si="16056">WGK60*$C$65*0</f>
        <v>0</v>
      </c>
      <c r="WGM66" s="762">
        <f t="shared" ref="WGM66" si="16057">WGM60*$C$65*0</f>
        <v>0</v>
      </c>
      <c r="WGO66" s="762">
        <f t="shared" ref="WGO66" si="16058">WGO60*$C$65*0</f>
        <v>0</v>
      </c>
      <c r="WGQ66" s="762">
        <f t="shared" ref="WGQ66" si="16059">WGQ60*$C$65*0</f>
        <v>0</v>
      </c>
      <c r="WGS66" s="762">
        <f t="shared" ref="WGS66" si="16060">WGS60*$C$65*0</f>
        <v>0</v>
      </c>
      <c r="WGU66" s="762">
        <f t="shared" ref="WGU66" si="16061">WGU60*$C$65*0</f>
        <v>0</v>
      </c>
      <c r="WGW66" s="762">
        <f t="shared" ref="WGW66" si="16062">WGW60*$C$65*0</f>
        <v>0</v>
      </c>
      <c r="WGY66" s="762">
        <f t="shared" ref="WGY66" si="16063">WGY60*$C$65*0</f>
        <v>0</v>
      </c>
      <c r="WHA66" s="762">
        <f t="shared" ref="WHA66" si="16064">WHA60*$C$65*0</f>
        <v>0</v>
      </c>
      <c r="WHC66" s="762">
        <f t="shared" ref="WHC66" si="16065">WHC60*$C$65*0</f>
        <v>0</v>
      </c>
      <c r="WHE66" s="762">
        <f t="shared" ref="WHE66" si="16066">WHE60*$C$65*0</f>
        <v>0</v>
      </c>
      <c r="WHG66" s="762">
        <f t="shared" ref="WHG66" si="16067">WHG60*$C$65*0</f>
        <v>0</v>
      </c>
      <c r="WHI66" s="762">
        <f t="shared" ref="WHI66" si="16068">WHI60*$C$65*0</f>
        <v>0</v>
      </c>
      <c r="WHK66" s="762">
        <f t="shared" ref="WHK66" si="16069">WHK60*$C$65*0</f>
        <v>0</v>
      </c>
      <c r="WHM66" s="762">
        <f t="shared" ref="WHM66" si="16070">WHM60*$C$65*0</f>
        <v>0</v>
      </c>
      <c r="WHO66" s="762">
        <f t="shared" ref="WHO66" si="16071">WHO60*$C$65*0</f>
        <v>0</v>
      </c>
      <c r="WHQ66" s="762">
        <f t="shared" ref="WHQ66" si="16072">WHQ60*$C$65*0</f>
        <v>0</v>
      </c>
      <c r="WHS66" s="762">
        <f t="shared" ref="WHS66" si="16073">WHS60*$C$65*0</f>
        <v>0</v>
      </c>
      <c r="WHU66" s="762">
        <f t="shared" ref="WHU66" si="16074">WHU60*$C$65*0</f>
        <v>0</v>
      </c>
      <c r="WHW66" s="762">
        <f t="shared" ref="WHW66" si="16075">WHW60*$C$65*0</f>
        <v>0</v>
      </c>
      <c r="WHY66" s="762">
        <f t="shared" ref="WHY66" si="16076">WHY60*$C$65*0</f>
        <v>0</v>
      </c>
      <c r="WIA66" s="762">
        <f t="shared" ref="WIA66" si="16077">WIA60*$C$65*0</f>
        <v>0</v>
      </c>
      <c r="WIC66" s="762">
        <f t="shared" ref="WIC66" si="16078">WIC60*$C$65*0</f>
        <v>0</v>
      </c>
      <c r="WIE66" s="762">
        <f t="shared" ref="WIE66" si="16079">WIE60*$C$65*0</f>
        <v>0</v>
      </c>
      <c r="WIG66" s="762">
        <f t="shared" ref="WIG66" si="16080">WIG60*$C$65*0</f>
        <v>0</v>
      </c>
      <c r="WII66" s="762">
        <f t="shared" ref="WII66" si="16081">WII60*$C$65*0</f>
        <v>0</v>
      </c>
      <c r="WIK66" s="762">
        <f t="shared" ref="WIK66" si="16082">WIK60*$C$65*0</f>
        <v>0</v>
      </c>
      <c r="WIM66" s="762">
        <f t="shared" ref="WIM66" si="16083">WIM60*$C$65*0</f>
        <v>0</v>
      </c>
      <c r="WIO66" s="762">
        <f t="shared" ref="WIO66" si="16084">WIO60*$C$65*0</f>
        <v>0</v>
      </c>
      <c r="WIQ66" s="762">
        <f t="shared" ref="WIQ66" si="16085">WIQ60*$C$65*0</f>
        <v>0</v>
      </c>
      <c r="WIS66" s="762">
        <f t="shared" ref="WIS66" si="16086">WIS60*$C$65*0</f>
        <v>0</v>
      </c>
      <c r="WIU66" s="762">
        <f t="shared" ref="WIU66" si="16087">WIU60*$C$65*0</f>
        <v>0</v>
      </c>
      <c r="WIW66" s="762">
        <f t="shared" ref="WIW66" si="16088">WIW60*$C$65*0</f>
        <v>0</v>
      </c>
      <c r="WIY66" s="762">
        <f t="shared" ref="WIY66" si="16089">WIY60*$C$65*0</f>
        <v>0</v>
      </c>
      <c r="WJA66" s="762">
        <f t="shared" ref="WJA66" si="16090">WJA60*$C$65*0</f>
        <v>0</v>
      </c>
      <c r="WJC66" s="762">
        <f t="shared" ref="WJC66" si="16091">WJC60*$C$65*0</f>
        <v>0</v>
      </c>
      <c r="WJE66" s="762">
        <f t="shared" ref="WJE66" si="16092">WJE60*$C$65*0</f>
        <v>0</v>
      </c>
      <c r="WJG66" s="762">
        <f t="shared" ref="WJG66" si="16093">WJG60*$C$65*0</f>
        <v>0</v>
      </c>
      <c r="WJI66" s="762">
        <f t="shared" ref="WJI66" si="16094">WJI60*$C$65*0</f>
        <v>0</v>
      </c>
      <c r="WJK66" s="762">
        <f t="shared" ref="WJK66" si="16095">WJK60*$C$65*0</f>
        <v>0</v>
      </c>
      <c r="WJM66" s="762">
        <f t="shared" ref="WJM66" si="16096">WJM60*$C$65*0</f>
        <v>0</v>
      </c>
      <c r="WJO66" s="762">
        <f t="shared" ref="WJO66" si="16097">WJO60*$C$65*0</f>
        <v>0</v>
      </c>
      <c r="WJQ66" s="762">
        <f t="shared" ref="WJQ66" si="16098">WJQ60*$C$65*0</f>
        <v>0</v>
      </c>
      <c r="WJS66" s="762">
        <f t="shared" ref="WJS66" si="16099">WJS60*$C$65*0</f>
        <v>0</v>
      </c>
      <c r="WJU66" s="762">
        <f t="shared" ref="WJU66" si="16100">WJU60*$C$65*0</f>
        <v>0</v>
      </c>
      <c r="WJW66" s="762">
        <f t="shared" ref="WJW66" si="16101">WJW60*$C$65*0</f>
        <v>0</v>
      </c>
      <c r="WJY66" s="762">
        <f t="shared" ref="WJY66" si="16102">WJY60*$C$65*0</f>
        <v>0</v>
      </c>
      <c r="WKA66" s="762">
        <f t="shared" ref="WKA66" si="16103">WKA60*$C$65*0</f>
        <v>0</v>
      </c>
      <c r="WKC66" s="762">
        <f t="shared" ref="WKC66" si="16104">WKC60*$C$65*0</f>
        <v>0</v>
      </c>
      <c r="WKE66" s="762">
        <f t="shared" ref="WKE66" si="16105">WKE60*$C$65*0</f>
        <v>0</v>
      </c>
      <c r="WKG66" s="762">
        <f t="shared" ref="WKG66" si="16106">WKG60*$C$65*0</f>
        <v>0</v>
      </c>
      <c r="WKI66" s="762">
        <f t="shared" ref="WKI66" si="16107">WKI60*$C$65*0</f>
        <v>0</v>
      </c>
      <c r="WKK66" s="762">
        <f t="shared" ref="WKK66" si="16108">WKK60*$C$65*0</f>
        <v>0</v>
      </c>
      <c r="WKM66" s="762">
        <f t="shared" ref="WKM66" si="16109">WKM60*$C$65*0</f>
        <v>0</v>
      </c>
      <c r="WKO66" s="762">
        <f t="shared" ref="WKO66" si="16110">WKO60*$C$65*0</f>
        <v>0</v>
      </c>
      <c r="WKQ66" s="762">
        <f t="shared" ref="WKQ66" si="16111">WKQ60*$C$65*0</f>
        <v>0</v>
      </c>
      <c r="WKS66" s="762">
        <f t="shared" ref="WKS66" si="16112">WKS60*$C$65*0</f>
        <v>0</v>
      </c>
      <c r="WKU66" s="762">
        <f t="shared" ref="WKU66" si="16113">WKU60*$C$65*0</f>
        <v>0</v>
      </c>
      <c r="WKW66" s="762">
        <f t="shared" ref="WKW66" si="16114">WKW60*$C$65*0</f>
        <v>0</v>
      </c>
      <c r="WKY66" s="762">
        <f t="shared" ref="WKY66" si="16115">WKY60*$C$65*0</f>
        <v>0</v>
      </c>
      <c r="WLA66" s="762">
        <f t="shared" ref="WLA66" si="16116">WLA60*$C$65*0</f>
        <v>0</v>
      </c>
      <c r="WLC66" s="762">
        <f t="shared" ref="WLC66" si="16117">WLC60*$C$65*0</f>
        <v>0</v>
      </c>
      <c r="WLE66" s="762">
        <f t="shared" ref="WLE66" si="16118">WLE60*$C$65*0</f>
        <v>0</v>
      </c>
      <c r="WLG66" s="762">
        <f t="shared" ref="WLG66" si="16119">WLG60*$C$65*0</f>
        <v>0</v>
      </c>
      <c r="WLI66" s="762">
        <f t="shared" ref="WLI66" si="16120">WLI60*$C$65*0</f>
        <v>0</v>
      </c>
      <c r="WLK66" s="762">
        <f t="shared" ref="WLK66" si="16121">WLK60*$C$65*0</f>
        <v>0</v>
      </c>
      <c r="WLM66" s="762">
        <f t="shared" ref="WLM66" si="16122">WLM60*$C$65*0</f>
        <v>0</v>
      </c>
      <c r="WLO66" s="762">
        <f t="shared" ref="WLO66" si="16123">WLO60*$C$65*0</f>
        <v>0</v>
      </c>
      <c r="WLQ66" s="762">
        <f t="shared" ref="WLQ66" si="16124">WLQ60*$C$65*0</f>
        <v>0</v>
      </c>
      <c r="WLS66" s="762">
        <f t="shared" ref="WLS66" si="16125">WLS60*$C$65*0</f>
        <v>0</v>
      </c>
      <c r="WLU66" s="762">
        <f t="shared" ref="WLU66" si="16126">WLU60*$C$65*0</f>
        <v>0</v>
      </c>
      <c r="WLW66" s="762">
        <f t="shared" ref="WLW66" si="16127">WLW60*$C$65*0</f>
        <v>0</v>
      </c>
      <c r="WLY66" s="762">
        <f t="shared" ref="WLY66" si="16128">WLY60*$C$65*0</f>
        <v>0</v>
      </c>
      <c r="WMA66" s="762">
        <f t="shared" ref="WMA66" si="16129">WMA60*$C$65*0</f>
        <v>0</v>
      </c>
      <c r="WMC66" s="762">
        <f t="shared" ref="WMC66" si="16130">WMC60*$C$65*0</f>
        <v>0</v>
      </c>
      <c r="WME66" s="762">
        <f t="shared" ref="WME66" si="16131">WME60*$C$65*0</f>
        <v>0</v>
      </c>
      <c r="WMG66" s="762">
        <f t="shared" ref="WMG66" si="16132">WMG60*$C$65*0</f>
        <v>0</v>
      </c>
      <c r="WMI66" s="762">
        <f t="shared" ref="WMI66" si="16133">WMI60*$C$65*0</f>
        <v>0</v>
      </c>
      <c r="WMK66" s="762">
        <f t="shared" ref="WMK66" si="16134">WMK60*$C$65*0</f>
        <v>0</v>
      </c>
      <c r="WMM66" s="762">
        <f t="shared" ref="WMM66" si="16135">WMM60*$C$65*0</f>
        <v>0</v>
      </c>
      <c r="WMO66" s="762">
        <f t="shared" ref="WMO66" si="16136">WMO60*$C$65*0</f>
        <v>0</v>
      </c>
      <c r="WMQ66" s="762">
        <f t="shared" ref="WMQ66" si="16137">WMQ60*$C$65*0</f>
        <v>0</v>
      </c>
      <c r="WMS66" s="762">
        <f t="shared" ref="WMS66" si="16138">WMS60*$C$65*0</f>
        <v>0</v>
      </c>
      <c r="WMU66" s="762">
        <f t="shared" ref="WMU66" si="16139">WMU60*$C$65*0</f>
        <v>0</v>
      </c>
      <c r="WMW66" s="762">
        <f t="shared" ref="WMW66" si="16140">WMW60*$C$65*0</f>
        <v>0</v>
      </c>
      <c r="WMY66" s="762">
        <f t="shared" ref="WMY66" si="16141">WMY60*$C$65*0</f>
        <v>0</v>
      </c>
      <c r="WNA66" s="762">
        <f t="shared" ref="WNA66" si="16142">WNA60*$C$65*0</f>
        <v>0</v>
      </c>
      <c r="WNC66" s="762">
        <f t="shared" ref="WNC66" si="16143">WNC60*$C$65*0</f>
        <v>0</v>
      </c>
      <c r="WNE66" s="762">
        <f t="shared" ref="WNE66" si="16144">WNE60*$C$65*0</f>
        <v>0</v>
      </c>
      <c r="WNG66" s="762">
        <f t="shared" ref="WNG66" si="16145">WNG60*$C$65*0</f>
        <v>0</v>
      </c>
      <c r="WNI66" s="762">
        <f t="shared" ref="WNI66" si="16146">WNI60*$C$65*0</f>
        <v>0</v>
      </c>
      <c r="WNK66" s="762">
        <f t="shared" ref="WNK66" si="16147">WNK60*$C$65*0</f>
        <v>0</v>
      </c>
      <c r="WNM66" s="762">
        <f t="shared" ref="WNM66" si="16148">WNM60*$C$65*0</f>
        <v>0</v>
      </c>
      <c r="WNO66" s="762">
        <f t="shared" ref="WNO66" si="16149">WNO60*$C$65*0</f>
        <v>0</v>
      </c>
      <c r="WNQ66" s="762">
        <f t="shared" ref="WNQ66" si="16150">WNQ60*$C$65*0</f>
        <v>0</v>
      </c>
      <c r="WNS66" s="762">
        <f t="shared" ref="WNS66" si="16151">WNS60*$C$65*0</f>
        <v>0</v>
      </c>
      <c r="WNU66" s="762">
        <f t="shared" ref="WNU66" si="16152">WNU60*$C$65*0</f>
        <v>0</v>
      </c>
      <c r="WNW66" s="762">
        <f t="shared" ref="WNW66" si="16153">WNW60*$C$65*0</f>
        <v>0</v>
      </c>
      <c r="WNY66" s="762">
        <f t="shared" ref="WNY66" si="16154">WNY60*$C$65*0</f>
        <v>0</v>
      </c>
      <c r="WOA66" s="762">
        <f t="shared" ref="WOA66" si="16155">WOA60*$C$65*0</f>
        <v>0</v>
      </c>
      <c r="WOC66" s="762">
        <f t="shared" ref="WOC66" si="16156">WOC60*$C$65*0</f>
        <v>0</v>
      </c>
      <c r="WOE66" s="762">
        <f t="shared" ref="WOE66" si="16157">WOE60*$C$65*0</f>
        <v>0</v>
      </c>
      <c r="WOG66" s="762">
        <f t="shared" ref="WOG66" si="16158">WOG60*$C$65*0</f>
        <v>0</v>
      </c>
      <c r="WOI66" s="762">
        <f t="shared" ref="WOI66" si="16159">WOI60*$C$65*0</f>
        <v>0</v>
      </c>
      <c r="WOK66" s="762">
        <f t="shared" ref="WOK66" si="16160">WOK60*$C$65*0</f>
        <v>0</v>
      </c>
      <c r="WOM66" s="762">
        <f t="shared" ref="WOM66" si="16161">WOM60*$C$65*0</f>
        <v>0</v>
      </c>
      <c r="WOO66" s="762">
        <f t="shared" ref="WOO66" si="16162">WOO60*$C$65*0</f>
        <v>0</v>
      </c>
      <c r="WOQ66" s="762">
        <f t="shared" ref="WOQ66" si="16163">WOQ60*$C$65*0</f>
        <v>0</v>
      </c>
      <c r="WOS66" s="762">
        <f t="shared" ref="WOS66" si="16164">WOS60*$C$65*0</f>
        <v>0</v>
      </c>
      <c r="WOU66" s="762">
        <f t="shared" ref="WOU66" si="16165">WOU60*$C$65*0</f>
        <v>0</v>
      </c>
      <c r="WOW66" s="762">
        <f t="shared" ref="WOW66" si="16166">WOW60*$C$65*0</f>
        <v>0</v>
      </c>
      <c r="WOY66" s="762">
        <f t="shared" ref="WOY66" si="16167">WOY60*$C$65*0</f>
        <v>0</v>
      </c>
      <c r="WPA66" s="762">
        <f t="shared" ref="WPA66" si="16168">WPA60*$C$65*0</f>
        <v>0</v>
      </c>
      <c r="WPC66" s="762">
        <f t="shared" ref="WPC66" si="16169">WPC60*$C$65*0</f>
        <v>0</v>
      </c>
      <c r="WPE66" s="762">
        <f t="shared" ref="WPE66" si="16170">WPE60*$C$65*0</f>
        <v>0</v>
      </c>
      <c r="WPG66" s="762">
        <f t="shared" ref="WPG66" si="16171">WPG60*$C$65*0</f>
        <v>0</v>
      </c>
      <c r="WPI66" s="762">
        <f t="shared" ref="WPI66" si="16172">WPI60*$C$65*0</f>
        <v>0</v>
      </c>
      <c r="WPK66" s="762">
        <f t="shared" ref="WPK66" si="16173">WPK60*$C$65*0</f>
        <v>0</v>
      </c>
      <c r="WPM66" s="762">
        <f t="shared" ref="WPM66" si="16174">WPM60*$C$65*0</f>
        <v>0</v>
      </c>
      <c r="WPO66" s="762">
        <f t="shared" ref="WPO66" si="16175">WPO60*$C$65*0</f>
        <v>0</v>
      </c>
      <c r="WPQ66" s="762">
        <f t="shared" ref="WPQ66" si="16176">WPQ60*$C$65*0</f>
        <v>0</v>
      </c>
      <c r="WPS66" s="762">
        <f t="shared" ref="WPS66" si="16177">WPS60*$C$65*0</f>
        <v>0</v>
      </c>
      <c r="WPU66" s="762">
        <f t="shared" ref="WPU66" si="16178">WPU60*$C$65*0</f>
        <v>0</v>
      </c>
      <c r="WPW66" s="762">
        <f t="shared" ref="WPW66" si="16179">WPW60*$C$65*0</f>
        <v>0</v>
      </c>
      <c r="WPY66" s="762">
        <f t="shared" ref="WPY66" si="16180">WPY60*$C$65*0</f>
        <v>0</v>
      </c>
      <c r="WQA66" s="762">
        <f t="shared" ref="WQA66" si="16181">WQA60*$C$65*0</f>
        <v>0</v>
      </c>
      <c r="WQC66" s="762">
        <f t="shared" ref="WQC66" si="16182">WQC60*$C$65*0</f>
        <v>0</v>
      </c>
      <c r="WQE66" s="762">
        <f t="shared" ref="WQE66" si="16183">WQE60*$C$65*0</f>
        <v>0</v>
      </c>
      <c r="WQG66" s="762">
        <f t="shared" ref="WQG66" si="16184">WQG60*$C$65*0</f>
        <v>0</v>
      </c>
      <c r="WQI66" s="762">
        <f t="shared" ref="WQI66" si="16185">WQI60*$C$65*0</f>
        <v>0</v>
      </c>
      <c r="WQK66" s="762">
        <f t="shared" ref="WQK66" si="16186">WQK60*$C$65*0</f>
        <v>0</v>
      </c>
      <c r="WQM66" s="762">
        <f t="shared" ref="WQM66" si="16187">WQM60*$C$65*0</f>
        <v>0</v>
      </c>
      <c r="WQO66" s="762">
        <f t="shared" ref="WQO66" si="16188">WQO60*$C$65*0</f>
        <v>0</v>
      </c>
      <c r="WQQ66" s="762">
        <f t="shared" ref="WQQ66" si="16189">WQQ60*$C$65*0</f>
        <v>0</v>
      </c>
      <c r="WQS66" s="762">
        <f t="shared" ref="WQS66" si="16190">WQS60*$C$65*0</f>
        <v>0</v>
      </c>
      <c r="WQU66" s="762">
        <f t="shared" ref="WQU66" si="16191">WQU60*$C$65*0</f>
        <v>0</v>
      </c>
      <c r="WQW66" s="762">
        <f t="shared" ref="WQW66" si="16192">WQW60*$C$65*0</f>
        <v>0</v>
      </c>
      <c r="WQY66" s="762">
        <f t="shared" ref="WQY66" si="16193">WQY60*$C$65*0</f>
        <v>0</v>
      </c>
      <c r="WRA66" s="762">
        <f t="shared" ref="WRA66" si="16194">WRA60*$C$65*0</f>
        <v>0</v>
      </c>
      <c r="WRC66" s="762">
        <f t="shared" ref="WRC66" si="16195">WRC60*$C$65*0</f>
        <v>0</v>
      </c>
      <c r="WRE66" s="762">
        <f t="shared" ref="WRE66" si="16196">WRE60*$C$65*0</f>
        <v>0</v>
      </c>
      <c r="WRG66" s="762">
        <f t="shared" ref="WRG66" si="16197">WRG60*$C$65*0</f>
        <v>0</v>
      </c>
      <c r="WRI66" s="762">
        <f t="shared" ref="WRI66" si="16198">WRI60*$C$65*0</f>
        <v>0</v>
      </c>
      <c r="WRK66" s="762">
        <f t="shared" ref="WRK66" si="16199">WRK60*$C$65*0</f>
        <v>0</v>
      </c>
      <c r="WRM66" s="762">
        <f t="shared" ref="WRM66" si="16200">WRM60*$C$65*0</f>
        <v>0</v>
      </c>
      <c r="WRO66" s="762">
        <f t="shared" ref="WRO66" si="16201">WRO60*$C$65*0</f>
        <v>0</v>
      </c>
      <c r="WRQ66" s="762">
        <f t="shared" ref="WRQ66" si="16202">WRQ60*$C$65*0</f>
        <v>0</v>
      </c>
      <c r="WRS66" s="762">
        <f t="shared" ref="WRS66" si="16203">WRS60*$C$65*0</f>
        <v>0</v>
      </c>
      <c r="WRU66" s="762">
        <f t="shared" ref="WRU66" si="16204">WRU60*$C$65*0</f>
        <v>0</v>
      </c>
      <c r="WRW66" s="762">
        <f t="shared" ref="WRW66" si="16205">WRW60*$C$65*0</f>
        <v>0</v>
      </c>
      <c r="WRY66" s="762">
        <f t="shared" ref="WRY66" si="16206">WRY60*$C$65*0</f>
        <v>0</v>
      </c>
      <c r="WSA66" s="762">
        <f t="shared" ref="WSA66" si="16207">WSA60*$C$65*0</f>
        <v>0</v>
      </c>
      <c r="WSC66" s="762">
        <f t="shared" ref="WSC66" si="16208">WSC60*$C$65*0</f>
        <v>0</v>
      </c>
      <c r="WSE66" s="762">
        <f t="shared" ref="WSE66" si="16209">WSE60*$C$65*0</f>
        <v>0</v>
      </c>
      <c r="WSG66" s="762">
        <f t="shared" ref="WSG66" si="16210">WSG60*$C$65*0</f>
        <v>0</v>
      </c>
      <c r="WSI66" s="762">
        <f t="shared" ref="WSI66" si="16211">WSI60*$C$65*0</f>
        <v>0</v>
      </c>
      <c r="WSK66" s="762">
        <f t="shared" ref="WSK66" si="16212">WSK60*$C$65*0</f>
        <v>0</v>
      </c>
      <c r="WSM66" s="762">
        <f t="shared" ref="WSM66" si="16213">WSM60*$C$65*0</f>
        <v>0</v>
      </c>
      <c r="WSO66" s="762">
        <f t="shared" ref="WSO66" si="16214">WSO60*$C$65*0</f>
        <v>0</v>
      </c>
      <c r="WSQ66" s="762">
        <f t="shared" ref="WSQ66" si="16215">WSQ60*$C$65*0</f>
        <v>0</v>
      </c>
      <c r="WSS66" s="762">
        <f t="shared" ref="WSS66" si="16216">WSS60*$C$65*0</f>
        <v>0</v>
      </c>
      <c r="WSU66" s="762">
        <f t="shared" ref="WSU66" si="16217">WSU60*$C$65*0</f>
        <v>0</v>
      </c>
      <c r="WSW66" s="762">
        <f t="shared" ref="WSW66" si="16218">WSW60*$C$65*0</f>
        <v>0</v>
      </c>
      <c r="WSY66" s="762">
        <f t="shared" ref="WSY66" si="16219">WSY60*$C$65*0</f>
        <v>0</v>
      </c>
      <c r="WTA66" s="762">
        <f t="shared" ref="WTA66" si="16220">WTA60*$C$65*0</f>
        <v>0</v>
      </c>
      <c r="WTC66" s="762">
        <f t="shared" ref="WTC66" si="16221">WTC60*$C$65*0</f>
        <v>0</v>
      </c>
      <c r="WTE66" s="762">
        <f t="shared" ref="WTE66" si="16222">WTE60*$C$65*0</f>
        <v>0</v>
      </c>
      <c r="WTG66" s="762">
        <f t="shared" ref="WTG66" si="16223">WTG60*$C$65*0</f>
        <v>0</v>
      </c>
      <c r="WTI66" s="762">
        <f t="shared" ref="WTI66" si="16224">WTI60*$C$65*0</f>
        <v>0</v>
      </c>
      <c r="WTK66" s="762">
        <f t="shared" ref="WTK66" si="16225">WTK60*$C$65*0</f>
        <v>0</v>
      </c>
      <c r="WTM66" s="762">
        <f t="shared" ref="WTM66" si="16226">WTM60*$C$65*0</f>
        <v>0</v>
      </c>
      <c r="WTO66" s="762">
        <f t="shared" ref="WTO66" si="16227">WTO60*$C$65*0</f>
        <v>0</v>
      </c>
      <c r="WTQ66" s="762">
        <f t="shared" ref="WTQ66" si="16228">WTQ60*$C$65*0</f>
        <v>0</v>
      </c>
      <c r="WTS66" s="762">
        <f t="shared" ref="WTS66" si="16229">WTS60*$C$65*0</f>
        <v>0</v>
      </c>
      <c r="WTU66" s="762">
        <f t="shared" ref="WTU66" si="16230">WTU60*$C$65*0</f>
        <v>0</v>
      </c>
      <c r="WTW66" s="762">
        <f t="shared" ref="WTW66" si="16231">WTW60*$C$65*0</f>
        <v>0</v>
      </c>
      <c r="WTY66" s="762">
        <f t="shared" ref="WTY66" si="16232">WTY60*$C$65*0</f>
        <v>0</v>
      </c>
      <c r="WUA66" s="762">
        <f t="shared" ref="WUA66" si="16233">WUA60*$C$65*0</f>
        <v>0</v>
      </c>
      <c r="WUC66" s="762">
        <f t="shared" ref="WUC66" si="16234">WUC60*$C$65*0</f>
        <v>0</v>
      </c>
      <c r="WUE66" s="762">
        <f t="shared" ref="WUE66" si="16235">WUE60*$C$65*0</f>
        <v>0</v>
      </c>
      <c r="WUG66" s="762">
        <f t="shared" ref="WUG66" si="16236">WUG60*$C$65*0</f>
        <v>0</v>
      </c>
      <c r="WUI66" s="762">
        <f t="shared" ref="WUI66" si="16237">WUI60*$C$65*0</f>
        <v>0</v>
      </c>
      <c r="WUK66" s="762">
        <f t="shared" ref="WUK66" si="16238">WUK60*$C$65*0</f>
        <v>0</v>
      </c>
      <c r="WUM66" s="762">
        <f t="shared" ref="WUM66" si="16239">WUM60*$C$65*0</f>
        <v>0</v>
      </c>
      <c r="WUO66" s="762">
        <f t="shared" ref="WUO66" si="16240">WUO60*$C$65*0</f>
        <v>0</v>
      </c>
      <c r="WUQ66" s="762">
        <f t="shared" ref="WUQ66" si="16241">WUQ60*$C$65*0</f>
        <v>0</v>
      </c>
      <c r="WUS66" s="762">
        <f t="shared" ref="WUS66" si="16242">WUS60*$C$65*0</f>
        <v>0</v>
      </c>
      <c r="WUU66" s="762">
        <f t="shared" ref="WUU66" si="16243">WUU60*$C$65*0</f>
        <v>0</v>
      </c>
      <c r="WUW66" s="762">
        <f t="shared" ref="WUW66" si="16244">WUW60*$C$65*0</f>
        <v>0</v>
      </c>
      <c r="WUY66" s="762">
        <f t="shared" ref="WUY66" si="16245">WUY60*$C$65*0</f>
        <v>0</v>
      </c>
      <c r="WVA66" s="762">
        <f t="shared" ref="WVA66" si="16246">WVA60*$C$65*0</f>
        <v>0</v>
      </c>
      <c r="WVC66" s="762">
        <f t="shared" ref="WVC66" si="16247">WVC60*$C$65*0</f>
        <v>0</v>
      </c>
      <c r="WVE66" s="762">
        <f t="shared" ref="WVE66" si="16248">WVE60*$C$65*0</f>
        <v>0</v>
      </c>
      <c r="WVG66" s="762">
        <f t="shared" ref="WVG66" si="16249">WVG60*$C$65*0</f>
        <v>0</v>
      </c>
      <c r="WVI66" s="762">
        <f t="shared" ref="WVI66" si="16250">WVI60*$C$65*0</f>
        <v>0</v>
      </c>
      <c r="WVK66" s="762">
        <f t="shared" ref="WVK66" si="16251">WVK60*$C$65*0</f>
        <v>0</v>
      </c>
      <c r="WVM66" s="762">
        <f t="shared" ref="WVM66" si="16252">WVM60*$C$65*0</f>
        <v>0</v>
      </c>
      <c r="WVO66" s="762">
        <f t="shared" ref="WVO66" si="16253">WVO60*$C$65*0</f>
        <v>0</v>
      </c>
      <c r="WVQ66" s="762">
        <f t="shared" ref="WVQ66" si="16254">WVQ60*$C$65*0</f>
        <v>0</v>
      </c>
      <c r="WVS66" s="762">
        <f t="shared" ref="WVS66" si="16255">WVS60*$C$65*0</f>
        <v>0</v>
      </c>
      <c r="WVU66" s="762">
        <f t="shared" ref="WVU66" si="16256">WVU60*$C$65*0</f>
        <v>0</v>
      </c>
      <c r="WVW66" s="762">
        <f t="shared" ref="WVW66" si="16257">WVW60*$C$65*0</f>
        <v>0</v>
      </c>
      <c r="WVY66" s="762">
        <f t="shared" ref="WVY66" si="16258">WVY60*$C$65*0</f>
        <v>0</v>
      </c>
      <c r="WWA66" s="762">
        <f t="shared" ref="WWA66" si="16259">WWA60*$C$65*0</f>
        <v>0</v>
      </c>
      <c r="WWC66" s="762">
        <f t="shared" ref="WWC66" si="16260">WWC60*$C$65*0</f>
        <v>0</v>
      </c>
      <c r="WWE66" s="762">
        <f t="shared" ref="WWE66" si="16261">WWE60*$C$65*0</f>
        <v>0</v>
      </c>
      <c r="WWG66" s="762">
        <f t="shared" ref="WWG66" si="16262">WWG60*$C$65*0</f>
        <v>0</v>
      </c>
      <c r="WWI66" s="762">
        <f t="shared" ref="WWI66" si="16263">WWI60*$C$65*0</f>
        <v>0</v>
      </c>
      <c r="WWK66" s="762">
        <f t="shared" ref="WWK66" si="16264">WWK60*$C$65*0</f>
        <v>0</v>
      </c>
      <c r="WWM66" s="762">
        <f t="shared" ref="WWM66" si="16265">WWM60*$C$65*0</f>
        <v>0</v>
      </c>
      <c r="WWO66" s="762">
        <f t="shared" ref="WWO66" si="16266">WWO60*$C$65*0</f>
        <v>0</v>
      </c>
      <c r="WWQ66" s="762">
        <f t="shared" ref="WWQ66" si="16267">WWQ60*$C$65*0</f>
        <v>0</v>
      </c>
      <c r="WWS66" s="762">
        <f t="shared" ref="WWS66" si="16268">WWS60*$C$65*0</f>
        <v>0</v>
      </c>
      <c r="WWU66" s="762">
        <f t="shared" ref="WWU66" si="16269">WWU60*$C$65*0</f>
        <v>0</v>
      </c>
      <c r="WWW66" s="762">
        <f t="shared" ref="WWW66" si="16270">WWW60*$C$65*0</f>
        <v>0</v>
      </c>
      <c r="WWY66" s="762">
        <f t="shared" ref="WWY66" si="16271">WWY60*$C$65*0</f>
        <v>0</v>
      </c>
      <c r="WXA66" s="762">
        <f t="shared" ref="WXA66" si="16272">WXA60*$C$65*0</f>
        <v>0</v>
      </c>
      <c r="WXC66" s="762">
        <f t="shared" ref="WXC66" si="16273">WXC60*$C$65*0</f>
        <v>0</v>
      </c>
      <c r="WXE66" s="762">
        <f t="shared" ref="WXE66" si="16274">WXE60*$C$65*0</f>
        <v>0</v>
      </c>
      <c r="WXG66" s="762">
        <f t="shared" ref="WXG66" si="16275">WXG60*$C$65*0</f>
        <v>0</v>
      </c>
      <c r="WXI66" s="762">
        <f t="shared" ref="WXI66" si="16276">WXI60*$C$65*0</f>
        <v>0</v>
      </c>
      <c r="WXK66" s="762">
        <f t="shared" ref="WXK66" si="16277">WXK60*$C$65*0</f>
        <v>0</v>
      </c>
      <c r="WXM66" s="762">
        <f t="shared" ref="WXM66" si="16278">WXM60*$C$65*0</f>
        <v>0</v>
      </c>
      <c r="WXO66" s="762">
        <f t="shared" ref="WXO66" si="16279">WXO60*$C$65*0</f>
        <v>0</v>
      </c>
      <c r="WXQ66" s="762">
        <f t="shared" ref="WXQ66" si="16280">WXQ60*$C$65*0</f>
        <v>0</v>
      </c>
      <c r="WXS66" s="762">
        <f t="shared" ref="WXS66" si="16281">WXS60*$C$65*0</f>
        <v>0</v>
      </c>
      <c r="WXU66" s="762">
        <f t="shared" ref="WXU66" si="16282">WXU60*$C$65*0</f>
        <v>0</v>
      </c>
      <c r="WXW66" s="762">
        <f t="shared" ref="WXW66" si="16283">WXW60*$C$65*0</f>
        <v>0</v>
      </c>
      <c r="WXY66" s="762">
        <f t="shared" ref="WXY66" si="16284">WXY60*$C$65*0</f>
        <v>0</v>
      </c>
      <c r="WYA66" s="762">
        <f t="shared" ref="WYA66" si="16285">WYA60*$C$65*0</f>
        <v>0</v>
      </c>
      <c r="WYC66" s="762">
        <f t="shared" ref="WYC66" si="16286">WYC60*$C$65*0</f>
        <v>0</v>
      </c>
      <c r="WYE66" s="762">
        <f t="shared" ref="WYE66" si="16287">WYE60*$C$65*0</f>
        <v>0</v>
      </c>
      <c r="WYG66" s="762">
        <f t="shared" ref="WYG66" si="16288">WYG60*$C$65*0</f>
        <v>0</v>
      </c>
      <c r="WYI66" s="762">
        <f t="shared" ref="WYI66" si="16289">WYI60*$C$65*0</f>
        <v>0</v>
      </c>
      <c r="WYK66" s="762">
        <f t="shared" ref="WYK66" si="16290">WYK60*$C$65*0</f>
        <v>0</v>
      </c>
      <c r="WYM66" s="762">
        <f t="shared" ref="WYM66" si="16291">WYM60*$C$65*0</f>
        <v>0</v>
      </c>
      <c r="WYO66" s="762">
        <f t="shared" ref="WYO66" si="16292">WYO60*$C$65*0</f>
        <v>0</v>
      </c>
      <c r="WYQ66" s="762">
        <f t="shared" ref="WYQ66" si="16293">WYQ60*$C$65*0</f>
        <v>0</v>
      </c>
      <c r="WYS66" s="762">
        <f t="shared" ref="WYS66" si="16294">WYS60*$C$65*0</f>
        <v>0</v>
      </c>
      <c r="WYU66" s="762">
        <f t="shared" ref="WYU66" si="16295">WYU60*$C$65*0</f>
        <v>0</v>
      </c>
      <c r="WYW66" s="762">
        <f t="shared" ref="WYW66" si="16296">WYW60*$C$65*0</f>
        <v>0</v>
      </c>
      <c r="WYY66" s="762">
        <f t="shared" ref="WYY66" si="16297">WYY60*$C$65*0</f>
        <v>0</v>
      </c>
      <c r="WZA66" s="762">
        <f t="shared" ref="WZA66" si="16298">WZA60*$C$65*0</f>
        <v>0</v>
      </c>
      <c r="WZC66" s="762">
        <f t="shared" ref="WZC66" si="16299">WZC60*$C$65*0</f>
        <v>0</v>
      </c>
      <c r="WZE66" s="762">
        <f t="shared" ref="WZE66" si="16300">WZE60*$C$65*0</f>
        <v>0</v>
      </c>
      <c r="WZG66" s="762">
        <f t="shared" ref="WZG66" si="16301">WZG60*$C$65*0</f>
        <v>0</v>
      </c>
      <c r="WZI66" s="762">
        <f t="shared" ref="WZI66" si="16302">WZI60*$C$65*0</f>
        <v>0</v>
      </c>
      <c r="WZK66" s="762">
        <f t="shared" ref="WZK66" si="16303">WZK60*$C$65*0</f>
        <v>0</v>
      </c>
      <c r="WZM66" s="762">
        <f t="shared" ref="WZM66" si="16304">WZM60*$C$65*0</f>
        <v>0</v>
      </c>
      <c r="WZO66" s="762">
        <f t="shared" ref="WZO66" si="16305">WZO60*$C$65*0</f>
        <v>0</v>
      </c>
      <c r="WZQ66" s="762">
        <f t="shared" ref="WZQ66" si="16306">WZQ60*$C$65*0</f>
        <v>0</v>
      </c>
      <c r="WZS66" s="762">
        <f t="shared" ref="WZS66" si="16307">WZS60*$C$65*0</f>
        <v>0</v>
      </c>
      <c r="WZU66" s="762">
        <f t="shared" ref="WZU66" si="16308">WZU60*$C$65*0</f>
        <v>0</v>
      </c>
      <c r="WZW66" s="762">
        <f t="shared" ref="WZW66" si="16309">WZW60*$C$65*0</f>
        <v>0</v>
      </c>
      <c r="WZY66" s="762">
        <f t="shared" ref="WZY66" si="16310">WZY60*$C$65*0</f>
        <v>0</v>
      </c>
      <c r="XAA66" s="762">
        <f t="shared" ref="XAA66" si="16311">XAA60*$C$65*0</f>
        <v>0</v>
      </c>
      <c r="XAC66" s="762">
        <f t="shared" ref="XAC66" si="16312">XAC60*$C$65*0</f>
        <v>0</v>
      </c>
      <c r="XAE66" s="762">
        <f t="shared" ref="XAE66" si="16313">XAE60*$C$65*0</f>
        <v>0</v>
      </c>
      <c r="XAG66" s="762">
        <f t="shared" ref="XAG66" si="16314">XAG60*$C$65*0</f>
        <v>0</v>
      </c>
      <c r="XAI66" s="762">
        <f t="shared" ref="XAI66" si="16315">XAI60*$C$65*0</f>
        <v>0</v>
      </c>
      <c r="XAK66" s="762">
        <f t="shared" ref="XAK66" si="16316">XAK60*$C$65*0</f>
        <v>0</v>
      </c>
      <c r="XAM66" s="762">
        <f t="shared" ref="XAM66" si="16317">XAM60*$C$65*0</f>
        <v>0</v>
      </c>
      <c r="XAO66" s="762">
        <f t="shared" ref="XAO66" si="16318">XAO60*$C$65*0</f>
        <v>0</v>
      </c>
      <c r="XAQ66" s="762">
        <f t="shared" ref="XAQ66" si="16319">XAQ60*$C$65*0</f>
        <v>0</v>
      </c>
      <c r="XAS66" s="762">
        <f t="shared" ref="XAS66" si="16320">XAS60*$C$65*0</f>
        <v>0</v>
      </c>
      <c r="XAU66" s="762">
        <f t="shared" ref="XAU66" si="16321">XAU60*$C$65*0</f>
        <v>0</v>
      </c>
      <c r="XAW66" s="762">
        <f t="shared" ref="XAW66" si="16322">XAW60*$C$65*0</f>
        <v>0</v>
      </c>
      <c r="XAY66" s="762">
        <f t="shared" ref="XAY66" si="16323">XAY60*$C$65*0</f>
        <v>0</v>
      </c>
      <c r="XBA66" s="762">
        <f t="shared" ref="XBA66" si="16324">XBA60*$C$65*0</f>
        <v>0</v>
      </c>
      <c r="XBC66" s="762">
        <f t="shared" ref="XBC66" si="16325">XBC60*$C$65*0</f>
        <v>0</v>
      </c>
      <c r="XBE66" s="762">
        <f t="shared" ref="XBE66" si="16326">XBE60*$C$65*0</f>
        <v>0</v>
      </c>
      <c r="XBG66" s="762">
        <f t="shared" ref="XBG66" si="16327">XBG60*$C$65*0</f>
        <v>0</v>
      </c>
      <c r="XBI66" s="762">
        <f t="shared" ref="XBI66" si="16328">XBI60*$C$65*0</f>
        <v>0</v>
      </c>
      <c r="XBK66" s="762">
        <f t="shared" ref="XBK66" si="16329">XBK60*$C$65*0</f>
        <v>0</v>
      </c>
      <c r="XBM66" s="762">
        <f t="shared" ref="XBM66" si="16330">XBM60*$C$65*0</f>
        <v>0</v>
      </c>
      <c r="XBO66" s="762">
        <f t="shared" ref="XBO66" si="16331">XBO60*$C$65*0</f>
        <v>0</v>
      </c>
      <c r="XBQ66" s="762">
        <f t="shared" ref="XBQ66" si="16332">XBQ60*$C$65*0</f>
        <v>0</v>
      </c>
      <c r="XBS66" s="762">
        <f t="shared" ref="XBS66" si="16333">XBS60*$C$65*0</f>
        <v>0</v>
      </c>
      <c r="XBU66" s="762">
        <f t="shared" ref="XBU66" si="16334">XBU60*$C$65*0</f>
        <v>0</v>
      </c>
      <c r="XBW66" s="762">
        <f t="shared" ref="XBW66" si="16335">XBW60*$C$65*0</f>
        <v>0</v>
      </c>
      <c r="XBY66" s="762">
        <f t="shared" ref="XBY66" si="16336">XBY60*$C$65*0</f>
        <v>0</v>
      </c>
      <c r="XCA66" s="762">
        <f t="shared" ref="XCA66" si="16337">XCA60*$C$65*0</f>
        <v>0</v>
      </c>
      <c r="XCC66" s="762">
        <f t="shared" ref="XCC66" si="16338">XCC60*$C$65*0</f>
        <v>0</v>
      </c>
      <c r="XCE66" s="762">
        <f t="shared" ref="XCE66" si="16339">XCE60*$C$65*0</f>
        <v>0</v>
      </c>
      <c r="XCG66" s="762">
        <f t="shared" ref="XCG66" si="16340">XCG60*$C$65*0</f>
        <v>0</v>
      </c>
      <c r="XCI66" s="762">
        <f t="shared" ref="XCI66" si="16341">XCI60*$C$65*0</f>
        <v>0</v>
      </c>
      <c r="XCK66" s="762">
        <f t="shared" ref="XCK66" si="16342">XCK60*$C$65*0</f>
        <v>0</v>
      </c>
      <c r="XCM66" s="762">
        <f t="shared" ref="XCM66" si="16343">XCM60*$C$65*0</f>
        <v>0</v>
      </c>
      <c r="XCO66" s="762">
        <f t="shared" ref="XCO66" si="16344">XCO60*$C$65*0</f>
        <v>0</v>
      </c>
      <c r="XCQ66" s="762">
        <f t="shared" ref="XCQ66" si="16345">XCQ60*$C$65*0</f>
        <v>0</v>
      </c>
      <c r="XCS66" s="762">
        <f t="shared" ref="XCS66" si="16346">XCS60*$C$65*0</f>
        <v>0</v>
      </c>
      <c r="XCU66" s="762">
        <f t="shared" ref="XCU66" si="16347">XCU60*$C$65*0</f>
        <v>0</v>
      </c>
      <c r="XCW66" s="762">
        <f t="shared" ref="XCW66" si="16348">XCW60*$C$65*0</f>
        <v>0</v>
      </c>
      <c r="XCY66" s="762">
        <f t="shared" ref="XCY66" si="16349">XCY60*$C$65*0</f>
        <v>0</v>
      </c>
      <c r="XDA66" s="762">
        <f t="shared" ref="XDA66" si="16350">XDA60*$C$65*0</f>
        <v>0</v>
      </c>
      <c r="XDC66" s="762">
        <f t="shared" ref="XDC66" si="16351">XDC60*$C$65*0</f>
        <v>0</v>
      </c>
      <c r="XDE66" s="762">
        <f t="shared" ref="XDE66" si="16352">XDE60*$C$65*0</f>
        <v>0</v>
      </c>
      <c r="XDG66" s="762">
        <f t="shared" ref="XDG66" si="16353">XDG60*$C$65*0</f>
        <v>0</v>
      </c>
      <c r="XDI66" s="762">
        <f t="shared" ref="XDI66" si="16354">XDI60*$C$65*0</f>
        <v>0</v>
      </c>
      <c r="XDK66" s="762">
        <f t="shared" ref="XDK66" si="16355">XDK60*$C$65*0</f>
        <v>0</v>
      </c>
      <c r="XDM66" s="762">
        <f t="shared" ref="XDM66" si="16356">XDM60*$C$65*0</f>
        <v>0</v>
      </c>
      <c r="XDO66" s="762">
        <f t="shared" ref="XDO66" si="16357">XDO60*$C$65*0</f>
        <v>0</v>
      </c>
      <c r="XDQ66" s="762">
        <f t="shared" ref="XDQ66" si="16358">XDQ60*$C$65*0</f>
        <v>0</v>
      </c>
      <c r="XDS66" s="762">
        <f t="shared" ref="XDS66" si="16359">XDS60*$C$65*0</f>
        <v>0</v>
      </c>
      <c r="XDU66" s="762">
        <f t="shared" ref="XDU66" si="16360">XDU60*$C$65*0</f>
        <v>0</v>
      </c>
      <c r="XDW66" s="762">
        <f t="shared" ref="XDW66" si="16361">XDW60*$C$65*0</f>
        <v>0</v>
      </c>
      <c r="XDY66" s="762">
        <f t="shared" ref="XDY66" si="16362">XDY60*$C$65*0</f>
        <v>0</v>
      </c>
      <c r="XEA66" s="762">
        <f t="shared" ref="XEA66" si="16363">XEA60*$C$65*0</f>
        <v>0</v>
      </c>
      <c r="XEC66" s="762">
        <f t="shared" ref="XEC66" si="16364">XEC60*$C$65*0</f>
        <v>0</v>
      </c>
      <c r="XEE66" s="762">
        <f t="shared" ref="XEE66" si="16365">XEE60*$C$65*0</f>
        <v>0</v>
      </c>
      <c r="XEG66" s="762">
        <f t="shared" ref="XEG66" si="16366">XEG60*$C$65*0</f>
        <v>0</v>
      </c>
      <c r="XEI66" s="762">
        <f t="shared" ref="XEI66" si="16367">XEI60*$C$65*0</f>
        <v>0</v>
      </c>
      <c r="XEK66" s="762">
        <f t="shared" ref="XEK66" si="16368">XEK60*$C$65*0</f>
        <v>0</v>
      </c>
      <c r="XEM66" s="762">
        <f t="shared" ref="XEM66" si="16369">XEM60*$C$65*0</f>
        <v>0</v>
      </c>
      <c r="XEO66" s="762">
        <f t="shared" ref="XEO66" si="16370">XEO60*$C$65*0</f>
        <v>0</v>
      </c>
      <c r="XEQ66" s="762">
        <f t="shared" ref="XEQ66" si="16371">XEQ60*$C$65*0</f>
        <v>0</v>
      </c>
      <c r="XES66" s="762">
        <f t="shared" ref="XES66" si="16372">XES60*$C$65*0</f>
        <v>0</v>
      </c>
      <c r="XEU66" s="762">
        <f t="shared" ref="XEU66" si="16373">XEU60*$C$65*0</f>
        <v>0</v>
      </c>
      <c r="XEW66" s="762">
        <f t="shared" ref="XEW66" si="16374">XEW60*$C$65*0</f>
        <v>0</v>
      </c>
      <c r="XEY66" s="762">
        <f t="shared" ref="XEY66" si="16375">XEY60*$C$65*0</f>
        <v>0</v>
      </c>
      <c r="XFA66" s="762">
        <f t="shared" ref="XFA66" si="16376">XFA60*$C$65*0</f>
        <v>0</v>
      </c>
      <c r="XFC66" s="762">
        <f t="shared" ref="XFC66" si="16377">XFC60*$C$65*0</f>
        <v>0</v>
      </c>
    </row>
    <row r="67" spans="1:1023 1025:2047 2049:3071 3073:4095 4097:5119 5121:6143 6145:7167 7169:8191 8193:9215 9217:10239 10241:11263 11265:12287 12289:13311 13313:14335 14337:15359 15361:16383" s="762" customFormat="1">
      <c r="A67" s="767"/>
      <c r="B67" s="767"/>
      <c r="C67" s="772"/>
      <c r="E67" s="766">
        <f>$E60*$C$65*0</f>
        <v>0</v>
      </c>
      <c r="G67" s="762">
        <f>G60*$C$65*0</f>
        <v>0</v>
      </c>
      <c r="I67" s="762">
        <f t="shared" ref="I67" si="16378">I60*$C$65*0</f>
        <v>0</v>
      </c>
      <c r="K67" s="762">
        <f t="shared" ref="K67" si="16379">K60*$C$65*0</f>
        <v>0</v>
      </c>
      <c r="M67" s="762">
        <f t="shared" ref="M67" si="16380">M60*$C$65*0</f>
        <v>0</v>
      </c>
      <c r="O67" s="762">
        <f t="shared" ref="O67" si="16381">O60*$C$65*0</f>
        <v>0</v>
      </c>
      <c r="Q67" s="762">
        <f t="shared" ref="Q67" si="16382">Q60*$C$65*0</f>
        <v>0</v>
      </c>
      <c r="S67" s="762">
        <f t="shared" ref="S67" si="16383">S60*$C$65*0</f>
        <v>0</v>
      </c>
      <c r="U67" s="762">
        <f t="shared" ref="U67" si="16384">U60*$C$65*0</f>
        <v>0</v>
      </c>
      <c r="W67" s="762">
        <f t="shared" ref="W67" si="16385">W60*$C$65*0</f>
        <v>0</v>
      </c>
      <c r="Y67" s="762">
        <f t="shared" ref="Y67" si="16386">Y60*$C$65*0</f>
        <v>0</v>
      </c>
      <c r="AA67" s="762">
        <f t="shared" ref="AA67" si="16387">AA60*$C$65*0</f>
        <v>0</v>
      </c>
      <c r="AC67" s="762">
        <f t="shared" ref="AC67" si="16388">AC60*$C$65*0</f>
        <v>0</v>
      </c>
      <c r="AE67" s="762">
        <f t="shared" ref="AE67" si="16389">AE60*$C$65*0</f>
        <v>0</v>
      </c>
      <c r="AG67" s="762">
        <f t="shared" ref="AG67" si="16390">AG60*$C$65*0</f>
        <v>0</v>
      </c>
      <c r="AI67" s="762">
        <f t="shared" ref="AI67" si="16391">AI60*$C$65*0</f>
        <v>0</v>
      </c>
      <c r="AK67" s="762">
        <f t="shared" ref="AK67" si="16392">AK60*$C$65*0</f>
        <v>0</v>
      </c>
      <c r="AM67" s="762">
        <f t="shared" ref="AM67" si="16393">AM60*$C$65*0</f>
        <v>0</v>
      </c>
      <c r="AO67" s="762">
        <f t="shared" ref="AO67" si="16394">AO60*$C$65*0</f>
        <v>0</v>
      </c>
      <c r="AQ67" s="762">
        <f t="shared" ref="AQ67" si="16395">AQ60*$C$65*0</f>
        <v>0</v>
      </c>
      <c r="AS67" s="762">
        <f t="shared" ref="AS67" si="16396">AS60*$C$65*0</f>
        <v>0</v>
      </c>
      <c r="AU67" s="762">
        <f t="shared" ref="AU67" si="16397">AU60*$C$65*0</f>
        <v>0</v>
      </c>
      <c r="AW67" s="762">
        <f t="shared" ref="AW67" si="16398">AW60*$C$65*0</f>
        <v>0</v>
      </c>
      <c r="AY67" s="762">
        <f t="shared" ref="AY67" si="16399">AY60*$C$65*0</f>
        <v>0</v>
      </c>
      <c r="BA67" s="762">
        <f t="shared" ref="BA67" si="16400">BA60*$C$65*0</f>
        <v>0</v>
      </c>
      <c r="BC67" s="762">
        <f t="shared" ref="BC67" si="16401">BC60*$C$65*0</f>
        <v>0</v>
      </c>
      <c r="BE67" s="762">
        <f t="shared" ref="BE67" si="16402">BE60*$C$65*0</f>
        <v>0</v>
      </c>
      <c r="BG67" s="762">
        <f t="shared" ref="BG67" si="16403">BG60*$C$65*0</f>
        <v>0</v>
      </c>
      <c r="BI67" s="762">
        <f t="shared" ref="BI67" si="16404">BI60*$C$65*0</f>
        <v>0</v>
      </c>
      <c r="BK67" s="762">
        <f t="shared" ref="BK67" si="16405">BK60*$C$65*0</f>
        <v>0</v>
      </c>
      <c r="BM67" s="762">
        <f t="shared" ref="BM67" si="16406">BM60*$C$65*0</f>
        <v>0</v>
      </c>
      <c r="BO67" s="762">
        <f t="shared" ref="BO67" si="16407">BO60*$C$65*0</f>
        <v>0</v>
      </c>
      <c r="BQ67" s="762">
        <f t="shared" ref="BQ67" si="16408">BQ60*$C$65*0</f>
        <v>0</v>
      </c>
      <c r="BS67" s="762">
        <f t="shared" ref="BS67" si="16409">BS60*$C$65*0</f>
        <v>0</v>
      </c>
      <c r="BU67" s="762">
        <f t="shared" ref="BU67" si="16410">BU60*$C$65*0</f>
        <v>0</v>
      </c>
      <c r="BW67" s="762">
        <f t="shared" ref="BW67" si="16411">BW60*$C$65*0</f>
        <v>0</v>
      </c>
      <c r="BY67" s="762">
        <f t="shared" ref="BY67" si="16412">BY60*$C$65*0</f>
        <v>0</v>
      </c>
      <c r="CA67" s="762">
        <f t="shared" ref="CA67" si="16413">CA60*$C$65*0</f>
        <v>0</v>
      </c>
      <c r="CC67" s="762">
        <f t="shared" ref="CC67" si="16414">CC60*$C$65*0</f>
        <v>0</v>
      </c>
      <c r="CE67" s="762">
        <f t="shared" ref="CE67" si="16415">CE60*$C$65*0</f>
        <v>0</v>
      </c>
      <c r="CG67" s="762">
        <f t="shared" ref="CG67" si="16416">CG60*$C$65*0</f>
        <v>0</v>
      </c>
      <c r="CI67" s="762">
        <f t="shared" ref="CI67" si="16417">CI60*$C$65*0</f>
        <v>0</v>
      </c>
      <c r="CK67" s="762">
        <f t="shared" ref="CK67" si="16418">CK60*$C$65*0</f>
        <v>0</v>
      </c>
      <c r="CM67" s="762">
        <f t="shared" ref="CM67" si="16419">CM60*$C$65*0</f>
        <v>0</v>
      </c>
      <c r="CO67" s="762">
        <f t="shared" ref="CO67" si="16420">CO60*$C$65*0</f>
        <v>0</v>
      </c>
      <c r="CQ67" s="762">
        <f t="shared" ref="CQ67" si="16421">CQ60*$C$65*0</f>
        <v>0</v>
      </c>
      <c r="CS67" s="762">
        <f t="shared" ref="CS67" si="16422">CS60*$C$65*0</f>
        <v>0</v>
      </c>
      <c r="CU67" s="762">
        <f t="shared" ref="CU67" si="16423">CU60*$C$65*0</f>
        <v>0</v>
      </c>
      <c r="CW67" s="762">
        <f t="shared" ref="CW67" si="16424">CW60*$C$65*0</f>
        <v>0</v>
      </c>
      <c r="CY67" s="762">
        <f t="shared" ref="CY67" si="16425">CY60*$C$65*0</f>
        <v>0</v>
      </c>
      <c r="DA67" s="762">
        <f t="shared" ref="DA67" si="16426">DA60*$C$65*0</f>
        <v>0</v>
      </c>
      <c r="DC67" s="762">
        <f t="shared" ref="DC67" si="16427">DC60*$C$65*0</f>
        <v>0</v>
      </c>
      <c r="DE67" s="762">
        <f t="shared" ref="DE67" si="16428">DE60*$C$65*0</f>
        <v>0</v>
      </c>
      <c r="DG67" s="762">
        <f t="shared" ref="DG67" si="16429">DG60*$C$65*0</f>
        <v>0</v>
      </c>
      <c r="DI67" s="762">
        <f t="shared" ref="DI67" si="16430">DI60*$C$65*0</f>
        <v>0</v>
      </c>
      <c r="DK67" s="762">
        <f t="shared" ref="DK67" si="16431">DK60*$C$65*0</f>
        <v>0</v>
      </c>
      <c r="DM67" s="762">
        <f t="shared" ref="DM67" si="16432">DM60*$C$65*0</f>
        <v>0</v>
      </c>
      <c r="DO67" s="762">
        <f t="shared" ref="DO67" si="16433">DO60*$C$65*0</f>
        <v>0</v>
      </c>
      <c r="DQ67" s="762">
        <f t="shared" ref="DQ67" si="16434">DQ60*$C$65*0</f>
        <v>0</v>
      </c>
      <c r="DS67" s="762">
        <f t="shared" ref="DS67" si="16435">DS60*$C$65*0</f>
        <v>0</v>
      </c>
      <c r="DU67" s="762">
        <f t="shared" ref="DU67" si="16436">DU60*$C$65*0</f>
        <v>0</v>
      </c>
      <c r="DW67" s="762">
        <f t="shared" ref="DW67" si="16437">DW60*$C$65*0</f>
        <v>0</v>
      </c>
      <c r="DY67" s="762">
        <f t="shared" ref="DY67" si="16438">DY60*$C$65*0</f>
        <v>0</v>
      </c>
      <c r="EA67" s="762">
        <f t="shared" ref="EA67" si="16439">EA60*$C$65*0</f>
        <v>0</v>
      </c>
      <c r="EC67" s="762">
        <f t="shared" ref="EC67" si="16440">EC60*$C$65*0</f>
        <v>0</v>
      </c>
      <c r="EE67" s="762">
        <f t="shared" ref="EE67" si="16441">EE60*$C$65*0</f>
        <v>0</v>
      </c>
      <c r="EG67" s="762">
        <f t="shared" ref="EG67" si="16442">EG60*$C$65*0</f>
        <v>0</v>
      </c>
      <c r="EI67" s="762">
        <f t="shared" ref="EI67" si="16443">EI60*$C$65*0</f>
        <v>0</v>
      </c>
      <c r="EK67" s="762">
        <f t="shared" ref="EK67" si="16444">EK60*$C$65*0</f>
        <v>0</v>
      </c>
      <c r="EM67" s="762">
        <f t="shared" ref="EM67" si="16445">EM60*$C$65*0</f>
        <v>0</v>
      </c>
      <c r="EO67" s="762">
        <f t="shared" ref="EO67" si="16446">EO60*$C$65*0</f>
        <v>0</v>
      </c>
      <c r="EQ67" s="762">
        <f t="shared" ref="EQ67" si="16447">EQ60*$C$65*0</f>
        <v>0</v>
      </c>
      <c r="ES67" s="762">
        <f t="shared" ref="ES67" si="16448">ES60*$C$65*0</f>
        <v>0</v>
      </c>
      <c r="EU67" s="762">
        <f t="shared" ref="EU67" si="16449">EU60*$C$65*0</f>
        <v>0</v>
      </c>
      <c r="EW67" s="762">
        <f t="shared" ref="EW67" si="16450">EW60*$C$65*0</f>
        <v>0</v>
      </c>
      <c r="EY67" s="762">
        <f t="shared" ref="EY67" si="16451">EY60*$C$65*0</f>
        <v>0</v>
      </c>
      <c r="FA67" s="762">
        <f t="shared" ref="FA67" si="16452">FA60*$C$65*0</f>
        <v>0</v>
      </c>
      <c r="FC67" s="762">
        <f t="shared" ref="FC67" si="16453">FC60*$C$65*0</f>
        <v>0</v>
      </c>
      <c r="FE67" s="762">
        <f t="shared" ref="FE67" si="16454">FE60*$C$65*0</f>
        <v>0</v>
      </c>
      <c r="FG67" s="762">
        <f t="shared" ref="FG67" si="16455">FG60*$C$65*0</f>
        <v>0</v>
      </c>
      <c r="FI67" s="762">
        <f t="shared" ref="FI67" si="16456">FI60*$C$65*0</f>
        <v>0</v>
      </c>
      <c r="FK67" s="762">
        <f t="shared" ref="FK67" si="16457">FK60*$C$65*0</f>
        <v>0</v>
      </c>
      <c r="FM67" s="762">
        <f t="shared" ref="FM67" si="16458">FM60*$C$65*0</f>
        <v>0</v>
      </c>
      <c r="FO67" s="762">
        <f t="shared" ref="FO67" si="16459">FO60*$C$65*0</f>
        <v>0</v>
      </c>
      <c r="FQ67" s="762">
        <f t="shared" ref="FQ67" si="16460">FQ60*$C$65*0</f>
        <v>0</v>
      </c>
      <c r="FS67" s="762">
        <f t="shared" ref="FS67" si="16461">FS60*$C$65*0</f>
        <v>0</v>
      </c>
      <c r="FU67" s="762">
        <f t="shared" ref="FU67" si="16462">FU60*$C$65*0</f>
        <v>0</v>
      </c>
      <c r="FW67" s="762">
        <f t="shared" ref="FW67" si="16463">FW60*$C$65*0</f>
        <v>0</v>
      </c>
      <c r="FY67" s="762">
        <f t="shared" ref="FY67" si="16464">FY60*$C$65*0</f>
        <v>0</v>
      </c>
      <c r="GA67" s="762">
        <f t="shared" ref="GA67" si="16465">GA60*$C$65*0</f>
        <v>0</v>
      </c>
      <c r="GC67" s="762">
        <f t="shared" ref="GC67" si="16466">GC60*$C$65*0</f>
        <v>0</v>
      </c>
      <c r="GE67" s="762">
        <f t="shared" ref="GE67" si="16467">GE60*$C$65*0</f>
        <v>0</v>
      </c>
      <c r="GG67" s="762">
        <f t="shared" ref="GG67" si="16468">GG60*$C$65*0</f>
        <v>0</v>
      </c>
      <c r="GI67" s="762">
        <f t="shared" ref="GI67" si="16469">GI60*$C$65*0</f>
        <v>0</v>
      </c>
      <c r="GK67" s="762">
        <f t="shared" ref="GK67" si="16470">GK60*$C$65*0</f>
        <v>0</v>
      </c>
      <c r="GM67" s="762">
        <f t="shared" ref="GM67" si="16471">GM60*$C$65*0</f>
        <v>0</v>
      </c>
      <c r="GO67" s="762">
        <f t="shared" ref="GO67" si="16472">GO60*$C$65*0</f>
        <v>0</v>
      </c>
      <c r="GQ67" s="762">
        <f t="shared" ref="GQ67" si="16473">GQ60*$C$65*0</f>
        <v>0</v>
      </c>
      <c r="GS67" s="762">
        <f t="shared" ref="GS67" si="16474">GS60*$C$65*0</f>
        <v>0</v>
      </c>
      <c r="GU67" s="762">
        <f t="shared" ref="GU67" si="16475">GU60*$C$65*0</f>
        <v>0</v>
      </c>
      <c r="GW67" s="762">
        <f t="shared" ref="GW67" si="16476">GW60*$C$65*0</f>
        <v>0</v>
      </c>
      <c r="GY67" s="762">
        <f t="shared" ref="GY67" si="16477">GY60*$C$65*0</f>
        <v>0</v>
      </c>
      <c r="HA67" s="762">
        <f t="shared" ref="HA67" si="16478">HA60*$C$65*0</f>
        <v>0</v>
      </c>
      <c r="HC67" s="762">
        <f t="shared" ref="HC67" si="16479">HC60*$C$65*0</f>
        <v>0</v>
      </c>
      <c r="HE67" s="762">
        <f t="shared" ref="HE67" si="16480">HE60*$C$65*0</f>
        <v>0</v>
      </c>
      <c r="HG67" s="762">
        <f t="shared" ref="HG67" si="16481">HG60*$C$65*0</f>
        <v>0</v>
      </c>
      <c r="HI67" s="762">
        <f t="shared" ref="HI67" si="16482">HI60*$C$65*0</f>
        <v>0</v>
      </c>
      <c r="HK67" s="762">
        <f t="shared" ref="HK67" si="16483">HK60*$C$65*0</f>
        <v>0</v>
      </c>
      <c r="HM67" s="762">
        <f t="shared" ref="HM67" si="16484">HM60*$C$65*0</f>
        <v>0</v>
      </c>
      <c r="HO67" s="762">
        <f t="shared" ref="HO67" si="16485">HO60*$C$65*0</f>
        <v>0</v>
      </c>
      <c r="HQ67" s="762">
        <f t="shared" ref="HQ67" si="16486">HQ60*$C$65*0</f>
        <v>0</v>
      </c>
      <c r="HS67" s="762">
        <f t="shared" ref="HS67" si="16487">HS60*$C$65*0</f>
        <v>0</v>
      </c>
      <c r="HU67" s="762">
        <f t="shared" ref="HU67" si="16488">HU60*$C$65*0</f>
        <v>0</v>
      </c>
      <c r="HW67" s="762">
        <f t="shared" ref="HW67" si="16489">HW60*$C$65*0</f>
        <v>0</v>
      </c>
      <c r="HY67" s="762">
        <f t="shared" ref="HY67" si="16490">HY60*$C$65*0</f>
        <v>0</v>
      </c>
      <c r="IA67" s="762">
        <f t="shared" ref="IA67" si="16491">IA60*$C$65*0</f>
        <v>0</v>
      </c>
      <c r="IC67" s="762">
        <f t="shared" ref="IC67" si="16492">IC60*$C$65*0</f>
        <v>0</v>
      </c>
      <c r="IE67" s="762">
        <f t="shared" ref="IE67" si="16493">IE60*$C$65*0</f>
        <v>0</v>
      </c>
      <c r="IG67" s="762">
        <f t="shared" ref="IG67" si="16494">IG60*$C$65*0</f>
        <v>0</v>
      </c>
      <c r="II67" s="762">
        <f t="shared" ref="II67" si="16495">II60*$C$65*0</f>
        <v>0</v>
      </c>
      <c r="IK67" s="762">
        <f t="shared" ref="IK67" si="16496">IK60*$C$65*0</f>
        <v>0</v>
      </c>
      <c r="IM67" s="762">
        <f t="shared" ref="IM67" si="16497">IM60*$C$65*0</f>
        <v>0</v>
      </c>
      <c r="IO67" s="762">
        <f t="shared" ref="IO67" si="16498">IO60*$C$65*0</f>
        <v>0</v>
      </c>
      <c r="IQ67" s="762">
        <f t="shared" ref="IQ67" si="16499">IQ60*$C$65*0</f>
        <v>0</v>
      </c>
      <c r="IS67" s="762">
        <f t="shared" ref="IS67" si="16500">IS60*$C$65*0</f>
        <v>0</v>
      </c>
      <c r="IU67" s="762">
        <f t="shared" ref="IU67" si="16501">IU60*$C$65*0</f>
        <v>0</v>
      </c>
      <c r="IW67" s="762">
        <f t="shared" ref="IW67" si="16502">IW60*$C$65*0</f>
        <v>0</v>
      </c>
      <c r="IY67" s="762">
        <f t="shared" ref="IY67" si="16503">IY60*$C$65*0</f>
        <v>0</v>
      </c>
      <c r="JA67" s="762">
        <f t="shared" ref="JA67" si="16504">JA60*$C$65*0</f>
        <v>0</v>
      </c>
      <c r="JC67" s="762">
        <f t="shared" ref="JC67" si="16505">JC60*$C$65*0</f>
        <v>0</v>
      </c>
      <c r="JE67" s="762">
        <f t="shared" ref="JE67" si="16506">JE60*$C$65*0</f>
        <v>0</v>
      </c>
      <c r="JG67" s="762">
        <f t="shared" ref="JG67" si="16507">JG60*$C$65*0</f>
        <v>0</v>
      </c>
      <c r="JI67" s="762">
        <f t="shared" ref="JI67" si="16508">JI60*$C$65*0</f>
        <v>0</v>
      </c>
      <c r="JK67" s="762">
        <f t="shared" ref="JK67" si="16509">JK60*$C$65*0</f>
        <v>0</v>
      </c>
      <c r="JM67" s="762">
        <f t="shared" ref="JM67" si="16510">JM60*$C$65*0</f>
        <v>0</v>
      </c>
      <c r="JO67" s="762">
        <f t="shared" ref="JO67" si="16511">JO60*$C$65*0</f>
        <v>0</v>
      </c>
      <c r="JQ67" s="762">
        <f t="shared" ref="JQ67" si="16512">JQ60*$C$65*0</f>
        <v>0</v>
      </c>
      <c r="JS67" s="762">
        <f t="shared" ref="JS67" si="16513">JS60*$C$65*0</f>
        <v>0</v>
      </c>
      <c r="JU67" s="762">
        <f t="shared" ref="JU67" si="16514">JU60*$C$65*0</f>
        <v>0</v>
      </c>
      <c r="JW67" s="762">
        <f t="shared" ref="JW67" si="16515">JW60*$C$65*0</f>
        <v>0</v>
      </c>
      <c r="JY67" s="762">
        <f t="shared" ref="JY67" si="16516">JY60*$C$65*0</f>
        <v>0</v>
      </c>
      <c r="KA67" s="762">
        <f t="shared" ref="KA67" si="16517">KA60*$C$65*0</f>
        <v>0</v>
      </c>
      <c r="KC67" s="762">
        <f t="shared" ref="KC67" si="16518">KC60*$C$65*0</f>
        <v>0</v>
      </c>
      <c r="KE67" s="762">
        <f t="shared" ref="KE67" si="16519">KE60*$C$65*0</f>
        <v>0</v>
      </c>
      <c r="KG67" s="762">
        <f t="shared" ref="KG67" si="16520">KG60*$C$65*0</f>
        <v>0</v>
      </c>
      <c r="KI67" s="762">
        <f t="shared" ref="KI67" si="16521">KI60*$C$65*0</f>
        <v>0</v>
      </c>
      <c r="KK67" s="762">
        <f t="shared" ref="KK67" si="16522">KK60*$C$65*0</f>
        <v>0</v>
      </c>
      <c r="KM67" s="762">
        <f t="shared" ref="KM67" si="16523">KM60*$C$65*0</f>
        <v>0</v>
      </c>
      <c r="KO67" s="762">
        <f t="shared" ref="KO67" si="16524">KO60*$C$65*0</f>
        <v>0</v>
      </c>
      <c r="KQ67" s="762">
        <f t="shared" ref="KQ67" si="16525">KQ60*$C$65*0</f>
        <v>0</v>
      </c>
      <c r="KS67" s="762">
        <f t="shared" ref="KS67" si="16526">KS60*$C$65*0</f>
        <v>0</v>
      </c>
      <c r="KU67" s="762">
        <f t="shared" ref="KU67" si="16527">KU60*$C$65*0</f>
        <v>0</v>
      </c>
      <c r="KW67" s="762">
        <f t="shared" ref="KW67" si="16528">KW60*$C$65*0</f>
        <v>0</v>
      </c>
      <c r="KY67" s="762">
        <f t="shared" ref="KY67" si="16529">KY60*$C$65*0</f>
        <v>0</v>
      </c>
      <c r="LA67" s="762">
        <f t="shared" ref="LA67" si="16530">LA60*$C$65*0</f>
        <v>0</v>
      </c>
      <c r="LC67" s="762">
        <f t="shared" ref="LC67" si="16531">LC60*$C$65*0</f>
        <v>0</v>
      </c>
      <c r="LE67" s="762">
        <f t="shared" ref="LE67" si="16532">LE60*$C$65*0</f>
        <v>0</v>
      </c>
      <c r="LG67" s="762">
        <f t="shared" ref="LG67" si="16533">LG60*$C$65*0</f>
        <v>0</v>
      </c>
      <c r="LI67" s="762">
        <f t="shared" ref="LI67" si="16534">LI60*$C$65*0</f>
        <v>0</v>
      </c>
      <c r="LK67" s="762">
        <f t="shared" ref="LK67" si="16535">LK60*$C$65*0</f>
        <v>0</v>
      </c>
      <c r="LM67" s="762">
        <f t="shared" ref="LM67" si="16536">LM60*$C$65*0</f>
        <v>0</v>
      </c>
      <c r="LO67" s="762">
        <f t="shared" ref="LO67" si="16537">LO60*$C$65*0</f>
        <v>0</v>
      </c>
      <c r="LQ67" s="762">
        <f t="shared" ref="LQ67" si="16538">LQ60*$C$65*0</f>
        <v>0</v>
      </c>
      <c r="LS67" s="762">
        <f t="shared" ref="LS67" si="16539">LS60*$C$65*0</f>
        <v>0</v>
      </c>
      <c r="LU67" s="762">
        <f t="shared" ref="LU67" si="16540">LU60*$C$65*0</f>
        <v>0</v>
      </c>
      <c r="LW67" s="762">
        <f t="shared" ref="LW67" si="16541">LW60*$C$65*0</f>
        <v>0</v>
      </c>
      <c r="LY67" s="762">
        <f t="shared" ref="LY67" si="16542">LY60*$C$65*0</f>
        <v>0</v>
      </c>
      <c r="MA67" s="762">
        <f t="shared" ref="MA67" si="16543">MA60*$C$65*0</f>
        <v>0</v>
      </c>
      <c r="MC67" s="762">
        <f t="shared" ref="MC67" si="16544">MC60*$C$65*0</f>
        <v>0</v>
      </c>
      <c r="ME67" s="762">
        <f t="shared" ref="ME67" si="16545">ME60*$C$65*0</f>
        <v>0</v>
      </c>
      <c r="MG67" s="762">
        <f t="shared" ref="MG67" si="16546">MG60*$C$65*0</f>
        <v>0</v>
      </c>
      <c r="MI67" s="762">
        <f t="shared" ref="MI67" si="16547">MI60*$C$65*0</f>
        <v>0</v>
      </c>
      <c r="MK67" s="762">
        <f t="shared" ref="MK67" si="16548">MK60*$C$65*0</f>
        <v>0</v>
      </c>
      <c r="MM67" s="762">
        <f t="shared" ref="MM67" si="16549">MM60*$C$65*0</f>
        <v>0</v>
      </c>
      <c r="MO67" s="762">
        <f t="shared" ref="MO67" si="16550">MO60*$C$65*0</f>
        <v>0</v>
      </c>
      <c r="MQ67" s="762">
        <f t="shared" ref="MQ67" si="16551">MQ60*$C$65*0</f>
        <v>0</v>
      </c>
      <c r="MS67" s="762">
        <f t="shared" ref="MS67" si="16552">MS60*$C$65*0</f>
        <v>0</v>
      </c>
      <c r="MU67" s="762">
        <f t="shared" ref="MU67" si="16553">MU60*$C$65*0</f>
        <v>0</v>
      </c>
      <c r="MW67" s="762">
        <f t="shared" ref="MW67" si="16554">MW60*$C$65*0</f>
        <v>0</v>
      </c>
      <c r="MY67" s="762">
        <f t="shared" ref="MY67" si="16555">MY60*$C$65*0</f>
        <v>0</v>
      </c>
      <c r="NA67" s="762">
        <f t="shared" ref="NA67" si="16556">NA60*$C$65*0</f>
        <v>0</v>
      </c>
      <c r="NC67" s="762">
        <f t="shared" ref="NC67" si="16557">NC60*$C$65*0</f>
        <v>0</v>
      </c>
      <c r="NE67" s="762">
        <f t="shared" ref="NE67" si="16558">NE60*$C$65*0</f>
        <v>0</v>
      </c>
      <c r="NG67" s="762">
        <f t="shared" ref="NG67" si="16559">NG60*$C$65*0</f>
        <v>0</v>
      </c>
      <c r="NI67" s="762">
        <f t="shared" ref="NI67" si="16560">NI60*$C$65*0</f>
        <v>0</v>
      </c>
      <c r="NK67" s="762">
        <f t="shared" ref="NK67" si="16561">NK60*$C$65*0</f>
        <v>0</v>
      </c>
      <c r="NM67" s="762">
        <f t="shared" ref="NM67" si="16562">NM60*$C$65*0</f>
        <v>0</v>
      </c>
      <c r="NO67" s="762">
        <f t="shared" ref="NO67" si="16563">NO60*$C$65*0</f>
        <v>0</v>
      </c>
      <c r="NQ67" s="762">
        <f t="shared" ref="NQ67" si="16564">NQ60*$C$65*0</f>
        <v>0</v>
      </c>
      <c r="NS67" s="762">
        <f t="shared" ref="NS67" si="16565">NS60*$C$65*0</f>
        <v>0</v>
      </c>
      <c r="NU67" s="762">
        <f t="shared" ref="NU67" si="16566">NU60*$C$65*0</f>
        <v>0</v>
      </c>
      <c r="NW67" s="762">
        <f t="shared" ref="NW67" si="16567">NW60*$C$65*0</f>
        <v>0</v>
      </c>
      <c r="NY67" s="762">
        <f t="shared" ref="NY67" si="16568">NY60*$C$65*0</f>
        <v>0</v>
      </c>
      <c r="OA67" s="762">
        <f t="shared" ref="OA67" si="16569">OA60*$C$65*0</f>
        <v>0</v>
      </c>
      <c r="OC67" s="762">
        <f t="shared" ref="OC67" si="16570">OC60*$C$65*0</f>
        <v>0</v>
      </c>
      <c r="OE67" s="762">
        <f t="shared" ref="OE67" si="16571">OE60*$C$65*0</f>
        <v>0</v>
      </c>
      <c r="OG67" s="762">
        <f t="shared" ref="OG67" si="16572">OG60*$C$65*0</f>
        <v>0</v>
      </c>
      <c r="OI67" s="762">
        <f t="shared" ref="OI67" si="16573">OI60*$C$65*0</f>
        <v>0</v>
      </c>
      <c r="OK67" s="762">
        <f t="shared" ref="OK67" si="16574">OK60*$C$65*0</f>
        <v>0</v>
      </c>
      <c r="OM67" s="762">
        <f t="shared" ref="OM67" si="16575">OM60*$C$65*0</f>
        <v>0</v>
      </c>
      <c r="OO67" s="762">
        <f t="shared" ref="OO67" si="16576">OO60*$C$65*0</f>
        <v>0</v>
      </c>
      <c r="OQ67" s="762">
        <f t="shared" ref="OQ67" si="16577">OQ60*$C$65*0</f>
        <v>0</v>
      </c>
      <c r="OS67" s="762">
        <f t="shared" ref="OS67" si="16578">OS60*$C$65*0</f>
        <v>0</v>
      </c>
      <c r="OU67" s="762">
        <f t="shared" ref="OU67" si="16579">OU60*$C$65*0</f>
        <v>0</v>
      </c>
      <c r="OW67" s="762">
        <f t="shared" ref="OW67" si="16580">OW60*$C$65*0</f>
        <v>0</v>
      </c>
      <c r="OY67" s="762">
        <f t="shared" ref="OY67" si="16581">OY60*$C$65*0</f>
        <v>0</v>
      </c>
      <c r="PA67" s="762">
        <f t="shared" ref="PA67" si="16582">PA60*$C$65*0</f>
        <v>0</v>
      </c>
      <c r="PC67" s="762">
        <f t="shared" ref="PC67" si="16583">PC60*$C$65*0</f>
        <v>0</v>
      </c>
      <c r="PE67" s="762">
        <f t="shared" ref="PE67" si="16584">PE60*$C$65*0</f>
        <v>0</v>
      </c>
      <c r="PG67" s="762">
        <f t="shared" ref="PG67" si="16585">PG60*$C$65*0</f>
        <v>0</v>
      </c>
      <c r="PI67" s="762">
        <f t="shared" ref="PI67" si="16586">PI60*$C$65*0</f>
        <v>0</v>
      </c>
      <c r="PK67" s="762">
        <f t="shared" ref="PK67" si="16587">PK60*$C$65*0</f>
        <v>0</v>
      </c>
      <c r="PM67" s="762">
        <f t="shared" ref="PM67" si="16588">PM60*$C$65*0</f>
        <v>0</v>
      </c>
      <c r="PO67" s="762">
        <f t="shared" ref="PO67" si="16589">PO60*$C$65*0</f>
        <v>0</v>
      </c>
      <c r="PQ67" s="762">
        <f t="shared" ref="PQ67" si="16590">PQ60*$C$65*0</f>
        <v>0</v>
      </c>
      <c r="PS67" s="762">
        <f t="shared" ref="PS67" si="16591">PS60*$C$65*0</f>
        <v>0</v>
      </c>
      <c r="PU67" s="762">
        <f t="shared" ref="PU67" si="16592">PU60*$C$65*0</f>
        <v>0</v>
      </c>
      <c r="PW67" s="762">
        <f t="shared" ref="PW67" si="16593">PW60*$C$65*0</f>
        <v>0</v>
      </c>
      <c r="PY67" s="762">
        <f t="shared" ref="PY67" si="16594">PY60*$C$65*0</f>
        <v>0</v>
      </c>
      <c r="QA67" s="762">
        <f t="shared" ref="QA67" si="16595">QA60*$C$65*0</f>
        <v>0</v>
      </c>
      <c r="QC67" s="762">
        <f t="shared" ref="QC67" si="16596">QC60*$C$65*0</f>
        <v>0</v>
      </c>
      <c r="QE67" s="762">
        <f t="shared" ref="QE67" si="16597">QE60*$C$65*0</f>
        <v>0</v>
      </c>
      <c r="QG67" s="762">
        <f t="shared" ref="QG67" si="16598">QG60*$C$65*0</f>
        <v>0</v>
      </c>
      <c r="QI67" s="762">
        <f t="shared" ref="QI67" si="16599">QI60*$C$65*0</f>
        <v>0</v>
      </c>
      <c r="QK67" s="762">
        <f t="shared" ref="QK67" si="16600">QK60*$C$65*0</f>
        <v>0</v>
      </c>
      <c r="QM67" s="762">
        <f t="shared" ref="QM67" si="16601">QM60*$C$65*0</f>
        <v>0</v>
      </c>
      <c r="QO67" s="762">
        <f t="shared" ref="QO67" si="16602">QO60*$C$65*0</f>
        <v>0</v>
      </c>
      <c r="QQ67" s="762">
        <f t="shared" ref="QQ67" si="16603">QQ60*$C$65*0</f>
        <v>0</v>
      </c>
      <c r="QS67" s="762">
        <f t="shared" ref="QS67" si="16604">QS60*$C$65*0</f>
        <v>0</v>
      </c>
      <c r="QU67" s="762">
        <f t="shared" ref="QU67" si="16605">QU60*$C$65*0</f>
        <v>0</v>
      </c>
      <c r="QW67" s="762">
        <f t="shared" ref="QW67" si="16606">QW60*$C$65*0</f>
        <v>0</v>
      </c>
      <c r="QY67" s="762">
        <f t="shared" ref="QY67" si="16607">QY60*$C$65*0</f>
        <v>0</v>
      </c>
      <c r="RA67" s="762">
        <f t="shared" ref="RA67" si="16608">RA60*$C$65*0</f>
        <v>0</v>
      </c>
      <c r="RC67" s="762">
        <f t="shared" ref="RC67" si="16609">RC60*$C$65*0</f>
        <v>0</v>
      </c>
      <c r="RE67" s="762">
        <f t="shared" ref="RE67" si="16610">RE60*$C$65*0</f>
        <v>0</v>
      </c>
      <c r="RG67" s="762">
        <f t="shared" ref="RG67" si="16611">RG60*$C$65*0</f>
        <v>0</v>
      </c>
      <c r="RI67" s="762">
        <f t="shared" ref="RI67" si="16612">RI60*$C$65*0</f>
        <v>0</v>
      </c>
      <c r="RK67" s="762">
        <f t="shared" ref="RK67" si="16613">RK60*$C$65*0</f>
        <v>0</v>
      </c>
      <c r="RM67" s="762">
        <f t="shared" ref="RM67" si="16614">RM60*$C$65*0</f>
        <v>0</v>
      </c>
      <c r="RO67" s="762">
        <f t="shared" ref="RO67" si="16615">RO60*$C$65*0</f>
        <v>0</v>
      </c>
      <c r="RQ67" s="762">
        <f t="shared" ref="RQ67" si="16616">RQ60*$C$65*0</f>
        <v>0</v>
      </c>
      <c r="RS67" s="762">
        <f t="shared" ref="RS67" si="16617">RS60*$C$65*0</f>
        <v>0</v>
      </c>
      <c r="RU67" s="762">
        <f t="shared" ref="RU67" si="16618">RU60*$C$65*0</f>
        <v>0</v>
      </c>
      <c r="RW67" s="762">
        <f t="shared" ref="RW67" si="16619">RW60*$C$65*0</f>
        <v>0</v>
      </c>
      <c r="RY67" s="762">
        <f t="shared" ref="RY67" si="16620">RY60*$C$65*0</f>
        <v>0</v>
      </c>
      <c r="SA67" s="762">
        <f t="shared" ref="SA67" si="16621">SA60*$C$65*0</f>
        <v>0</v>
      </c>
      <c r="SC67" s="762">
        <f t="shared" ref="SC67" si="16622">SC60*$C$65*0</f>
        <v>0</v>
      </c>
      <c r="SE67" s="762">
        <f t="shared" ref="SE67" si="16623">SE60*$C$65*0</f>
        <v>0</v>
      </c>
      <c r="SG67" s="762">
        <f t="shared" ref="SG67" si="16624">SG60*$C$65*0</f>
        <v>0</v>
      </c>
      <c r="SI67" s="762">
        <f t="shared" ref="SI67" si="16625">SI60*$C$65*0</f>
        <v>0</v>
      </c>
      <c r="SK67" s="762">
        <f t="shared" ref="SK67" si="16626">SK60*$C$65*0</f>
        <v>0</v>
      </c>
      <c r="SM67" s="762">
        <f t="shared" ref="SM67" si="16627">SM60*$C$65*0</f>
        <v>0</v>
      </c>
      <c r="SO67" s="762">
        <f t="shared" ref="SO67" si="16628">SO60*$C$65*0</f>
        <v>0</v>
      </c>
      <c r="SQ67" s="762">
        <f t="shared" ref="SQ67" si="16629">SQ60*$C$65*0</f>
        <v>0</v>
      </c>
      <c r="SS67" s="762">
        <f t="shared" ref="SS67" si="16630">SS60*$C$65*0</f>
        <v>0</v>
      </c>
      <c r="SU67" s="762">
        <f t="shared" ref="SU67" si="16631">SU60*$C$65*0</f>
        <v>0</v>
      </c>
      <c r="SW67" s="762">
        <f t="shared" ref="SW67" si="16632">SW60*$C$65*0</f>
        <v>0</v>
      </c>
      <c r="SY67" s="762">
        <f t="shared" ref="SY67" si="16633">SY60*$C$65*0</f>
        <v>0</v>
      </c>
      <c r="TA67" s="762">
        <f t="shared" ref="TA67" si="16634">TA60*$C$65*0</f>
        <v>0</v>
      </c>
      <c r="TC67" s="762">
        <f t="shared" ref="TC67" si="16635">TC60*$C$65*0</f>
        <v>0</v>
      </c>
      <c r="TE67" s="762">
        <f t="shared" ref="TE67" si="16636">TE60*$C$65*0</f>
        <v>0</v>
      </c>
      <c r="TG67" s="762">
        <f t="shared" ref="TG67" si="16637">TG60*$C$65*0</f>
        <v>0</v>
      </c>
      <c r="TI67" s="762">
        <f t="shared" ref="TI67" si="16638">TI60*$C$65*0</f>
        <v>0</v>
      </c>
      <c r="TK67" s="762">
        <f t="shared" ref="TK67" si="16639">TK60*$C$65*0</f>
        <v>0</v>
      </c>
      <c r="TM67" s="762">
        <f t="shared" ref="TM67" si="16640">TM60*$C$65*0</f>
        <v>0</v>
      </c>
      <c r="TO67" s="762">
        <f t="shared" ref="TO67" si="16641">TO60*$C$65*0</f>
        <v>0</v>
      </c>
      <c r="TQ67" s="762">
        <f t="shared" ref="TQ67" si="16642">TQ60*$C$65*0</f>
        <v>0</v>
      </c>
      <c r="TS67" s="762">
        <f t="shared" ref="TS67" si="16643">TS60*$C$65*0</f>
        <v>0</v>
      </c>
      <c r="TU67" s="762">
        <f t="shared" ref="TU67" si="16644">TU60*$C$65*0</f>
        <v>0</v>
      </c>
      <c r="TW67" s="762">
        <f t="shared" ref="TW67" si="16645">TW60*$C$65*0</f>
        <v>0</v>
      </c>
      <c r="TY67" s="762">
        <f t="shared" ref="TY67" si="16646">TY60*$C$65*0</f>
        <v>0</v>
      </c>
      <c r="UA67" s="762">
        <f t="shared" ref="UA67" si="16647">UA60*$C$65*0</f>
        <v>0</v>
      </c>
      <c r="UC67" s="762">
        <f t="shared" ref="UC67" si="16648">UC60*$C$65*0</f>
        <v>0</v>
      </c>
      <c r="UE67" s="762">
        <f t="shared" ref="UE67" si="16649">UE60*$C$65*0</f>
        <v>0</v>
      </c>
      <c r="UG67" s="762">
        <f t="shared" ref="UG67" si="16650">UG60*$C$65*0</f>
        <v>0</v>
      </c>
      <c r="UI67" s="762">
        <f t="shared" ref="UI67" si="16651">UI60*$C$65*0</f>
        <v>0</v>
      </c>
      <c r="UK67" s="762">
        <f t="shared" ref="UK67" si="16652">UK60*$C$65*0</f>
        <v>0</v>
      </c>
      <c r="UM67" s="762">
        <f t="shared" ref="UM67" si="16653">UM60*$C$65*0</f>
        <v>0</v>
      </c>
      <c r="UO67" s="762">
        <f t="shared" ref="UO67" si="16654">UO60*$C$65*0</f>
        <v>0</v>
      </c>
      <c r="UQ67" s="762">
        <f t="shared" ref="UQ67" si="16655">UQ60*$C$65*0</f>
        <v>0</v>
      </c>
      <c r="US67" s="762">
        <f t="shared" ref="US67" si="16656">US60*$C$65*0</f>
        <v>0</v>
      </c>
      <c r="UU67" s="762">
        <f t="shared" ref="UU67" si="16657">UU60*$C$65*0</f>
        <v>0</v>
      </c>
      <c r="UW67" s="762">
        <f t="shared" ref="UW67" si="16658">UW60*$C$65*0</f>
        <v>0</v>
      </c>
      <c r="UY67" s="762">
        <f t="shared" ref="UY67" si="16659">UY60*$C$65*0</f>
        <v>0</v>
      </c>
      <c r="VA67" s="762">
        <f t="shared" ref="VA67" si="16660">VA60*$C$65*0</f>
        <v>0</v>
      </c>
      <c r="VC67" s="762">
        <f t="shared" ref="VC67" si="16661">VC60*$C$65*0</f>
        <v>0</v>
      </c>
      <c r="VE67" s="762">
        <f t="shared" ref="VE67" si="16662">VE60*$C$65*0</f>
        <v>0</v>
      </c>
      <c r="VG67" s="762">
        <f t="shared" ref="VG67" si="16663">VG60*$C$65*0</f>
        <v>0</v>
      </c>
      <c r="VI67" s="762">
        <f t="shared" ref="VI67" si="16664">VI60*$C$65*0</f>
        <v>0</v>
      </c>
      <c r="VK67" s="762">
        <f t="shared" ref="VK67" si="16665">VK60*$C$65*0</f>
        <v>0</v>
      </c>
      <c r="VM67" s="762">
        <f t="shared" ref="VM67" si="16666">VM60*$C$65*0</f>
        <v>0</v>
      </c>
      <c r="VO67" s="762">
        <f t="shared" ref="VO67" si="16667">VO60*$C$65*0</f>
        <v>0</v>
      </c>
      <c r="VQ67" s="762">
        <f t="shared" ref="VQ67" si="16668">VQ60*$C$65*0</f>
        <v>0</v>
      </c>
      <c r="VS67" s="762">
        <f t="shared" ref="VS67" si="16669">VS60*$C$65*0</f>
        <v>0</v>
      </c>
      <c r="VU67" s="762">
        <f t="shared" ref="VU67" si="16670">VU60*$C$65*0</f>
        <v>0</v>
      </c>
      <c r="VW67" s="762">
        <f t="shared" ref="VW67" si="16671">VW60*$C$65*0</f>
        <v>0</v>
      </c>
      <c r="VY67" s="762">
        <f t="shared" ref="VY67" si="16672">VY60*$C$65*0</f>
        <v>0</v>
      </c>
      <c r="WA67" s="762">
        <f t="shared" ref="WA67" si="16673">WA60*$C$65*0</f>
        <v>0</v>
      </c>
      <c r="WC67" s="762">
        <f t="shared" ref="WC67" si="16674">WC60*$C$65*0</f>
        <v>0</v>
      </c>
      <c r="WE67" s="762">
        <f t="shared" ref="WE67" si="16675">WE60*$C$65*0</f>
        <v>0</v>
      </c>
      <c r="WG67" s="762">
        <f t="shared" ref="WG67" si="16676">WG60*$C$65*0</f>
        <v>0</v>
      </c>
      <c r="WI67" s="762">
        <f t="shared" ref="WI67" si="16677">WI60*$C$65*0</f>
        <v>0</v>
      </c>
      <c r="WK67" s="762">
        <f t="shared" ref="WK67" si="16678">WK60*$C$65*0</f>
        <v>0</v>
      </c>
      <c r="WM67" s="762">
        <f t="shared" ref="WM67" si="16679">WM60*$C$65*0</f>
        <v>0</v>
      </c>
      <c r="WO67" s="762">
        <f t="shared" ref="WO67" si="16680">WO60*$C$65*0</f>
        <v>0</v>
      </c>
      <c r="WQ67" s="762">
        <f t="shared" ref="WQ67" si="16681">WQ60*$C$65*0</f>
        <v>0</v>
      </c>
      <c r="WS67" s="762">
        <f t="shared" ref="WS67" si="16682">WS60*$C$65*0</f>
        <v>0</v>
      </c>
      <c r="WU67" s="762">
        <f t="shared" ref="WU67" si="16683">WU60*$C$65*0</f>
        <v>0</v>
      </c>
      <c r="WW67" s="762">
        <f t="shared" ref="WW67" si="16684">WW60*$C$65*0</f>
        <v>0</v>
      </c>
      <c r="WY67" s="762">
        <f t="shared" ref="WY67" si="16685">WY60*$C$65*0</f>
        <v>0</v>
      </c>
      <c r="XA67" s="762">
        <f t="shared" ref="XA67" si="16686">XA60*$C$65*0</f>
        <v>0</v>
      </c>
      <c r="XC67" s="762">
        <f t="shared" ref="XC67" si="16687">XC60*$C$65*0</f>
        <v>0</v>
      </c>
      <c r="XE67" s="762">
        <f t="shared" ref="XE67" si="16688">XE60*$C$65*0</f>
        <v>0</v>
      </c>
      <c r="XG67" s="762">
        <f t="shared" ref="XG67" si="16689">XG60*$C$65*0</f>
        <v>0</v>
      </c>
      <c r="XI67" s="762">
        <f t="shared" ref="XI67" si="16690">XI60*$C$65*0</f>
        <v>0</v>
      </c>
      <c r="XK67" s="762">
        <f t="shared" ref="XK67" si="16691">XK60*$C$65*0</f>
        <v>0</v>
      </c>
      <c r="XM67" s="762">
        <f t="shared" ref="XM67" si="16692">XM60*$C$65*0</f>
        <v>0</v>
      </c>
      <c r="XO67" s="762">
        <f t="shared" ref="XO67" si="16693">XO60*$C$65*0</f>
        <v>0</v>
      </c>
      <c r="XQ67" s="762">
        <f t="shared" ref="XQ67" si="16694">XQ60*$C$65*0</f>
        <v>0</v>
      </c>
      <c r="XS67" s="762">
        <f t="shared" ref="XS67" si="16695">XS60*$C$65*0</f>
        <v>0</v>
      </c>
      <c r="XU67" s="762">
        <f t="shared" ref="XU67" si="16696">XU60*$C$65*0</f>
        <v>0</v>
      </c>
      <c r="XW67" s="762">
        <f t="shared" ref="XW67" si="16697">XW60*$C$65*0</f>
        <v>0</v>
      </c>
      <c r="XY67" s="762">
        <f t="shared" ref="XY67" si="16698">XY60*$C$65*0</f>
        <v>0</v>
      </c>
      <c r="YA67" s="762">
        <f t="shared" ref="YA67" si="16699">YA60*$C$65*0</f>
        <v>0</v>
      </c>
      <c r="YC67" s="762">
        <f t="shared" ref="YC67" si="16700">YC60*$C$65*0</f>
        <v>0</v>
      </c>
      <c r="YE67" s="762">
        <f t="shared" ref="YE67" si="16701">YE60*$C$65*0</f>
        <v>0</v>
      </c>
      <c r="YG67" s="762">
        <f t="shared" ref="YG67" si="16702">YG60*$C$65*0</f>
        <v>0</v>
      </c>
      <c r="YI67" s="762">
        <f t="shared" ref="YI67" si="16703">YI60*$C$65*0</f>
        <v>0</v>
      </c>
      <c r="YK67" s="762">
        <f t="shared" ref="YK67" si="16704">YK60*$C$65*0</f>
        <v>0</v>
      </c>
      <c r="YM67" s="762">
        <f t="shared" ref="YM67" si="16705">YM60*$C$65*0</f>
        <v>0</v>
      </c>
      <c r="YO67" s="762">
        <f t="shared" ref="YO67" si="16706">YO60*$C$65*0</f>
        <v>0</v>
      </c>
      <c r="YQ67" s="762">
        <f t="shared" ref="YQ67" si="16707">YQ60*$C$65*0</f>
        <v>0</v>
      </c>
      <c r="YS67" s="762">
        <f t="shared" ref="YS67" si="16708">YS60*$C$65*0</f>
        <v>0</v>
      </c>
      <c r="YU67" s="762">
        <f t="shared" ref="YU67" si="16709">YU60*$C$65*0</f>
        <v>0</v>
      </c>
      <c r="YW67" s="762">
        <f t="shared" ref="YW67" si="16710">YW60*$C$65*0</f>
        <v>0</v>
      </c>
      <c r="YY67" s="762">
        <f t="shared" ref="YY67" si="16711">YY60*$C$65*0</f>
        <v>0</v>
      </c>
      <c r="ZA67" s="762">
        <f t="shared" ref="ZA67" si="16712">ZA60*$C$65*0</f>
        <v>0</v>
      </c>
      <c r="ZC67" s="762">
        <f t="shared" ref="ZC67" si="16713">ZC60*$C$65*0</f>
        <v>0</v>
      </c>
      <c r="ZE67" s="762">
        <f t="shared" ref="ZE67" si="16714">ZE60*$C$65*0</f>
        <v>0</v>
      </c>
      <c r="ZG67" s="762">
        <f t="shared" ref="ZG67" si="16715">ZG60*$C$65*0</f>
        <v>0</v>
      </c>
      <c r="ZI67" s="762">
        <f t="shared" ref="ZI67" si="16716">ZI60*$C$65*0</f>
        <v>0</v>
      </c>
      <c r="ZK67" s="762">
        <f t="shared" ref="ZK67" si="16717">ZK60*$C$65*0</f>
        <v>0</v>
      </c>
      <c r="ZM67" s="762">
        <f t="shared" ref="ZM67" si="16718">ZM60*$C$65*0</f>
        <v>0</v>
      </c>
      <c r="ZO67" s="762">
        <f t="shared" ref="ZO67" si="16719">ZO60*$C$65*0</f>
        <v>0</v>
      </c>
      <c r="ZQ67" s="762">
        <f t="shared" ref="ZQ67" si="16720">ZQ60*$C$65*0</f>
        <v>0</v>
      </c>
      <c r="ZS67" s="762">
        <f t="shared" ref="ZS67" si="16721">ZS60*$C$65*0</f>
        <v>0</v>
      </c>
      <c r="ZU67" s="762">
        <f t="shared" ref="ZU67" si="16722">ZU60*$C$65*0</f>
        <v>0</v>
      </c>
      <c r="ZW67" s="762">
        <f t="shared" ref="ZW67" si="16723">ZW60*$C$65*0</f>
        <v>0</v>
      </c>
      <c r="ZY67" s="762">
        <f t="shared" ref="ZY67" si="16724">ZY60*$C$65*0</f>
        <v>0</v>
      </c>
      <c r="AAA67" s="762">
        <f t="shared" ref="AAA67" si="16725">AAA60*$C$65*0</f>
        <v>0</v>
      </c>
      <c r="AAC67" s="762">
        <f t="shared" ref="AAC67" si="16726">AAC60*$C$65*0</f>
        <v>0</v>
      </c>
      <c r="AAE67" s="762">
        <f t="shared" ref="AAE67" si="16727">AAE60*$C$65*0</f>
        <v>0</v>
      </c>
      <c r="AAG67" s="762">
        <f t="shared" ref="AAG67" si="16728">AAG60*$C$65*0</f>
        <v>0</v>
      </c>
      <c r="AAI67" s="762">
        <f t="shared" ref="AAI67" si="16729">AAI60*$C$65*0</f>
        <v>0</v>
      </c>
      <c r="AAK67" s="762">
        <f t="shared" ref="AAK67" si="16730">AAK60*$C$65*0</f>
        <v>0</v>
      </c>
      <c r="AAM67" s="762">
        <f t="shared" ref="AAM67" si="16731">AAM60*$C$65*0</f>
        <v>0</v>
      </c>
      <c r="AAO67" s="762">
        <f t="shared" ref="AAO67" si="16732">AAO60*$C$65*0</f>
        <v>0</v>
      </c>
      <c r="AAQ67" s="762">
        <f t="shared" ref="AAQ67" si="16733">AAQ60*$C$65*0</f>
        <v>0</v>
      </c>
      <c r="AAS67" s="762">
        <f t="shared" ref="AAS67" si="16734">AAS60*$C$65*0</f>
        <v>0</v>
      </c>
      <c r="AAU67" s="762">
        <f t="shared" ref="AAU67" si="16735">AAU60*$C$65*0</f>
        <v>0</v>
      </c>
      <c r="AAW67" s="762">
        <f t="shared" ref="AAW67" si="16736">AAW60*$C$65*0</f>
        <v>0</v>
      </c>
      <c r="AAY67" s="762">
        <f t="shared" ref="AAY67" si="16737">AAY60*$C$65*0</f>
        <v>0</v>
      </c>
      <c r="ABA67" s="762">
        <f t="shared" ref="ABA67" si="16738">ABA60*$C$65*0</f>
        <v>0</v>
      </c>
      <c r="ABC67" s="762">
        <f t="shared" ref="ABC67" si="16739">ABC60*$C$65*0</f>
        <v>0</v>
      </c>
      <c r="ABE67" s="762">
        <f t="shared" ref="ABE67" si="16740">ABE60*$C$65*0</f>
        <v>0</v>
      </c>
      <c r="ABG67" s="762">
        <f t="shared" ref="ABG67" si="16741">ABG60*$C$65*0</f>
        <v>0</v>
      </c>
      <c r="ABI67" s="762">
        <f t="shared" ref="ABI67" si="16742">ABI60*$C$65*0</f>
        <v>0</v>
      </c>
      <c r="ABK67" s="762">
        <f t="shared" ref="ABK67" si="16743">ABK60*$C$65*0</f>
        <v>0</v>
      </c>
      <c r="ABM67" s="762">
        <f t="shared" ref="ABM67" si="16744">ABM60*$C$65*0</f>
        <v>0</v>
      </c>
      <c r="ABO67" s="762">
        <f t="shared" ref="ABO67" si="16745">ABO60*$C$65*0</f>
        <v>0</v>
      </c>
      <c r="ABQ67" s="762">
        <f t="shared" ref="ABQ67" si="16746">ABQ60*$C$65*0</f>
        <v>0</v>
      </c>
      <c r="ABS67" s="762">
        <f t="shared" ref="ABS67" si="16747">ABS60*$C$65*0</f>
        <v>0</v>
      </c>
      <c r="ABU67" s="762">
        <f t="shared" ref="ABU67" si="16748">ABU60*$C$65*0</f>
        <v>0</v>
      </c>
      <c r="ABW67" s="762">
        <f t="shared" ref="ABW67" si="16749">ABW60*$C$65*0</f>
        <v>0</v>
      </c>
      <c r="ABY67" s="762">
        <f t="shared" ref="ABY67" si="16750">ABY60*$C$65*0</f>
        <v>0</v>
      </c>
      <c r="ACA67" s="762">
        <f t="shared" ref="ACA67" si="16751">ACA60*$C$65*0</f>
        <v>0</v>
      </c>
      <c r="ACC67" s="762">
        <f t="shared" ref="ACC67" si="16752">ACC60*$C$65*0</f>
        <v>0</v>
      </c>
      <c r="ACE67" s="762">
        <f t="shared" ref="ACE67" si="16753">ACE60*$C$65*0</f>
        <v>0</v>
      </c>
      <c r="ACG67" s="762">
        <f t="shared" ref="ACG67" si="16754">ACG60*$C$65*0</f>
        <v>0</v>
      </c>
      <c r="ACI67" s="762">
        <f t="shared" ref="ACI67" si="16755">ACI60*$C$65*0</f>
        <v>0</v>
      </c>
      <c r="ACK67" s="762">
        <f t="shared" ref="ACK67" si="16756">ACK60*$C$65*0</f>
        <v>0</v>
      </c>
      <c r="ACM67" s="762">
        <f t="shared" ref="ACM67" si="16757">ACM60*$C$65*0</f>
        <v>0</v>
      </c>
      <c r="ACO67" s="762">
        <f t="shared" ref="ACO67" si="16758">ACO60*$C$65*0</f>
        <v>0</v>
      </c>
      <c r="ACQ67" s="762">
        <f t="shared" ref="ACQ67" si="16759">ACQ60*$C$65*0</f>
        <v>0</v>
      </c>
      <c r="ACS67" s="762">
        <f t="shared" ref="ACS67" si="16760">ACS60*$C$65*0</f>
        <v>0</v>
      </c>
      <c r="ACU67" s="762">
        <f t="shared" ref="ACU67" si="16761">ACU60*$C$65*0</f>
        <v>0</v>
      </c>
      <c r="ACW67" s="762">
        <f t="shared" ref="ACW67" si="16762">ACW60*$C$65*0</f>
        <v>0</v>
      </c>
      <c r="ACY67" s="762">
        <f t="shared" ref="ACY67" si="16763">ACY60*$C$65*0</f>
        <v>0</v>
      </c>
      <c r="ADA67" s="762">
        <f t="shared" ref="ADA67" si="16764">ADA60*$C$65*0</f>
        <v>0</v>
      </c>
      <c r="ADC67" s="762">
        <f t="shared" ref="ADC67" si="16765">ADC60*$C$65*0</f>
        <v>0</v>
      </c>
      <c r="ADE67" s="762">
        <f t="shared" ref="ADE67" si="16766">ADE60*$C$65*0</f>
        <v>0</v>
      </c>
      <c r="ADG67" s="762">
        <f t="shared" ref="ADG67" si="16767">ADG60*$C$65*0</f>
        <v>0</v>
      </c>
      <c r="ADI67" s="762">
        <f t="shared" ref="ADI67" si="16768">ADI60*$C$65*0</f>
        <v>0</v>
      </c>
      <c r="ADK67" s="762">
        <f t="shared" ref="ADK67" si="16769">ADK60*$C$65*0</f>
        <v>0</v>
      </c>
      <c r="ADM67" s="762">
        <f t="shared" ref="ADM67" si="16770">ADM60*$C$65*0</f>
        <v>0</v>
      </c>
      <c r="ADO67" s="762">
        <f t="shared" ref="ADO67" si="16771">ADO60*$C$65*0</f>
        <v>0</v>
      </c>
      <c r="ADQ67" s="762">
        <f t="shared" ref="ADQ67" si="16772">ADQ60*$C$65*0</f>
        <v>0</v>
      </c>
      <c r="ADS67" s="762">
        <f t="shared" ref="ADS67" si="16773">ADS60*$C$65*0</f>
        <v>0</v>
      </c>
      <c r="ADU67" s="762">
        <f t="shared" ref="ADU67" si="16774">ADU60*$C$65*0</f>
        <v>0</v>
      </c>
      <c r="ADW67" s="762">
        <f t="shared" ref="ADW67" si="16775">ADW60*$C$65*0</f>
        <v>0</v>
      </c>
      <c r="ADY67" s="762">
        <f t="shared" ref="ADY67" si="16776">ADY60*$C$65*0</f>
        <v>0</v>
      </c>
      <c r="AEA67" s="762">
        <f t="shared" ref="AEA67" si="16777">AEA60*$C$65*0</f>
        <v>0</v>
      </c>
      <c r="AEC67" s="762">
        <f t="shared" ref="AEC67" si="16778">AEC60*$C$65*0</f>
        <v>0</v>
      </c>
      <c r="AEE67" s="762">
        <f t="shared" ref="AEE67" si="16779">AEE60*$C$65*0</f>
        <v>0</v>
      </c>
      <c r="AEG67" s="762">
        <f t="shared" ref="AEG67" si="16780">AEG60*$C$65*0</f>
        <v>0</v>
      </c>
      <c r="AEI67" s="762">
        <f t="shared" ref="AEI67" si="16781">AEI60*$C$65*0</f>
        <v>0</v>
      </c>
      <c r="AEK67" s="762">
        <f t="shared" ref="AEK67" si="16782">AEK60*$C$65*0</f>
        <v>0</v>
      </c>
      <c r="AEM67" s="762">
        <f t="shared" ref="AEM67" si="16783">AEM60*$C$65*0</f>
        <v>0</v>
      </c>
      <c r="AEO67" s="762">
        <f t="shared" ref="AEO67" si="16784">AEO60*$C$65*0</f>
        <v>0</v>
      </c>
      <c r="AEQ67" s="762">
        <f t="shared" ref="AEQ67" si="16785">AEQ60*$C$65*0</f>
        <v>0</v>
      </c>
      <c r="AES67" s="762">
        <f t="shared" ref="AES67" si="16786">AES60*$C$65*0</f>
        <v>0</v>
      </c>
      <c r="AEU67" s="762">
        <f t="shared" ref="AEU67" si="16787">AEU60*$C$65*0</f>
        <v>0</v>
      </c>
      <c r="AEW67" s="762">
        <f t="shared" ref="AEW67" si="16788">AEW60*$C$65*0</f>
        <v>0</v>
      </c>
      <c r="AEY67" s="762">
        <f t="shared" ref="AEY67" si="16789">AEY60*$C$65*0</f>
        <v>0</v>
      </c>
      <c r="AFA67" s="762">
        <f t="shared" ref="AFA67" si="16790">AFA60*$C$65*0</f>
        <v>0</v>
      </c>
      <c r="AFC67" s="762">
        <f t="shared" ref="AFC67" si="16791">AFC60*$C$65*0</f>
        <v>0</v>
      </c>
      <c r="AFE67" s="762">
        <f t="shared" ref="AFE67" si="16792">AFE60*$C$65*0</f>
        <v>0</v>
      </c>
      <c r="AFG67" s="762">
        <f t="shared" ref="AFG67" si="16793">AFG60*$C$65*0</f>
        <v>0</v>
      </c>
      <c r="AFI67" s="762">
        <f t="shared" ref="AFI67" si="16794">AFI60*$C$65*0</f>
        <v>0</v>
      </c>
      <c r="AFK67" s="762">
        <f t="shared" ref="AFK67" si="16795">AFK60*$C$65*0</f>
        <v>0</v>
      </c>
      <c r="AFM67" s="762">
        <f t="shared" ref="AFM67" si="16796">AFM60*$C$65*0</f>
        <v>0</v>
      </c>
      <c r="AFO67" s="762">
        <f t="shared" ref="AFO67" si="16797">AFO60*$C$65*0</f>
        <v>0</v>
      </c>
      <c r="AFQ67" s="762">
        <f t="shared" ref="AFQ67" si="16798">AFQ60*$C$65*0</f>
        <v>0</v>
      </c>
      <c r="AFS67" s="762">
        <f t="shared" ref="AFS67" si="16799">AFS60*$C$65*0</f>
        <v>0</v>
      </c>
      <c r="AFU67" s="762">
        <f t="shared" ref="AFU67" si="16800">AFU60*$C$65*0</f>
        <v>0</v>
      </c>
      <c r="AFW67" s="762">
        <f t="shared" ref="AFW67" si="16801">AFW60*$C$65*0</f>
        <v>0</v>
      </c>
      <c r="AFY67" s="762">
        <f t="shared" ref="AFY67" si="16802">AFY60*$C$65*0</f>
        <v>0</v>
      </c>
      <c r="AGA67" s="762">
        <f t="shared" ref="AGA67" si="16803">AGA60*$C$65*0</f>
        <v>0</v>
      </c>
      <c r="AGC67" s="762">
        <f t="shared" ref="AGC67" si="16804">AGC60*$C$65*0</f>
        <v>0</v>
      </c>
      <c r="AGE67" s="762">
        <f t="shared" ref="AGE67" si="16805">AGE60*$C$65*0</f>
        <v>0</v>
      </c>
      <c r="AGG67" s="762">
        <f t="shared" ref="AGG67" si="16806">AGG60*$C$65*0</f>
        <v>0</v>
      </c>
      <c r="AGI67" s="762">
        <f t="shared" ref="AGI67" si="16807">AGI60*$C$65*0</f>
        <v>0</v>
      </c>
      <c r="AGK67" s="762">
        <f t="shared" ref="AGK67" si="16808">AGK60*$C$65*0</f>
        <v>0</v>
      </c>
      <c r="AGM67" s="762">
        <f t="shared" ref="AGM67" si="16809">AGM60*$C$65*0</f>
        <v>0</v>
      </c>
      <c r="AGO67" s="762">
        <f t="shared" ref="AGO67" si="16810">AGO60*$C$65*0</f>
        <v>0</v>
      </c>
      <c r="AGQ67" s="762">
        <f t="shared" ref="AGQ67" si="16811">AGQ60*$C$65*0</f>
        <v>0</v>
      </c>
      <c r="AGS67" s="762">
        <f t="shared" ref="AGS67" si="16812">AGS60*$C$65*0</f>
        <v>0</v>
      </c>
      <c r="AGU67" s="762">
        <f t="shared" ref="AGU67" si="16813">AGU60*$C$65*0</f>
        <v>0</v>
      </c>
      <c r="AGW67" s="762">
        <f t="shared" ref="AGW67" si="16814">AGW60*$C$65*0</f>
        <v>0</v>
      </c>
      <c r="AGY67" s="762">
        <f t="shared" ref="AGY67" si="16815">AGY60*$C$65*0</f>
        <v>0</v>
      </c>
      <c r="AHA67" s="762">
        <f t="shared" ref="AHA67" si="16816">AHA60*$C$65*0</f>
        <v>0</v>
      </c>
      <c r="AHC67" s="762">
        <f t="shared" ref="AHC67" si="16817">AHC60*$C$65*0</f>
        <v>0</v>
      </c>
      <c r="AHE67" s="762">
        <f t="shared" ref="AHE67" si="16818">AHE60*$C$65*0</f>
        <v>0</v>
      </c>
      <c r="AHG67" s="762">
        <f t="shared" ref="AHG67" si="16819">AHG60*$C$65*0</f>
        <v>0</v>
      </c>
      <c r="AHI67" s="762">
        <f t="shared" ref="AHI67" si="16820">AHI60*$C$65*0</f>
        <v>0</v>
      </c>
      <c r="AHK67" s="762">
        <f t="shared" ref="AHK67" si="16821">AHK60*$C$65*0</f>
        <v>0</v>
      </c>
      <c r="AHM67" s="762">
        <f t="shared" ref="AHM67" si="16822">AHM60*$C$65*0</f>
        <v>0</v>
      </c>
      <c r="AHO67" s="762">
        <f t="shared" ref="AHO67" si="16823">AHO60*$C$65*0</f>
        <v>0</v>
      </c>
      <c r="AHQ67" s="762">
        <f t="shared" ref="AHQ67" si="16824">AHQ60*$C$65*0</f>
        <v>0</v>
      </c>
      <c r="AHS67" s="762">
        <f t="shared" ref="AHS67" si="16825">AHS60*$C$65*0</f>
        <v>0</v>
      </c>
      <c r="AHU67" s="762">
        <f t="shared" ref="AHU67" si="16826">AHU60*$C$65*0</f>
        <v>0</v>
      </c>
      <c r="AHW67" s="762">
        <f t="shared" ref="AHW67" si="16827">AHW60*$C$65*0</f>
        <v>0</v>
      </c>
      <c r="AHY67" s="762">
        <f t="shared" ref="AHY67" si="16828">AHY60*$C$65*0</f>
        <v>0</v>
      </c>
      <c r="AIA67" s="762">
        <f t="shared" ref="AIA67" si="16829">AIA60*$C$65*0</f>
        <v>0</v>
      </c>
      <c r="AIC67" s="762">
        <f t="shared" ref="AIC67" si="16830">AIC60*$C$65*0</f>
        <v>0</v>
      </c>
      <c r="AIE67" s="762">
        <f t="shared" ref="AIE67" si="16831">AIE60*$C$65*0</f>
        <v>0</v>
      </c>
      <c r="AIG67" s="762">
        <f t="shared" ref="AIG67" si="16832">AIG60*$C$65*0</f>
        <v>0</v>
      </c>
      <c r="AII67" s="762">
        <f t="shared" ref="AII67" si="16833">AII60*$C$65*0</f>
        <v>0</v>
      </c>
      <c r="AIK67" s="762">
        <f t="shared" ref="AIK67" si="16834">AIK60*$C$65*0</f>
        <v>0</v>
      </c>
      <c r="AIM67" s="762">
        <f t="shared" ref="AIM67" si="16835">AIM60*$C$65*0</f>
        <v>0</v>
      </c>
      <c r="AIO67" s="762">
        <f t="shared" ref="AIO67" si="16836">AIO60*$C$65*0</f>
        <v>0</v>
      </c>
      <c r="AIQ67" s="762">
        <f t="shared" ref="AIQ67" si="16837">AIQ60*$C$65*0</f>
        <v>0</v>
      </c>
      <c r="AIS67" s="762">
        <f t="shared" ref="AIS67" si="16838">AIS60*$C$65*0</f>
        <v>0</v>
      </c>
      <c r="AIU67" s="762">
        <f t="shared" ref="AIU67" si="16839">AIU60*$C$65*0</f>
        <v>0</v>
      </c>
      <c r="AIW67" s="762">
        <f t="shared" ref="AIW67" si="16840">AIW60*$C$65*0</f>
        <v>0</v>
      </c>
      <c r="AIY67" s="762">
        <f t="shared" ref="AIY67" si="16841">AIY60*$C$65*0</f>
        <v>0</v>
      </c>
      <c r="AJA67" s="762">
        <f t="shared" ref="AJA67" si="16842">AJA60*$C$65*0</f>
        <v>0</v>
      </c>
      <c r="AJC67" s="762">
        <f t="shared" ref="AJC67" si="16843">AJC60*$C$65*0</f>
        <v>0</v>
      </c>
      <c r="AJE67" s="762">
        <f t="shared" ref="AJE67" si="16844">AJE60*$C$65*0</f>
        <v>0</v>
      </c>
      <c r="AJG67" s="762">
        <f t="shared" ref="AJG67" si="16845">AJG60*$C$65*0</f>
        <v>0</v>
      </c>
      <c r="AJI67" s="762">
        <f t="shared" ref="AJI67" si="16846">AJI60*$C$65*0</f>
        <v>0</v>
      </c>
      <c r="AJK67" s="762">
        <f t="shared" ref="AJK67" si="16847">AJK60*$C$65*0</f>
        <v>0</v>
      </c>
      <c r="AJM67" s="762">
        <f t="shared" ref="AJM67" si="16848">AJM60*$C$65*0</f>
        <v>0</v>
      </c>
      <c r="AJO67" s="762">
        <f t="shared" ref="AJO67" si="16849">AJO60*$C$65*0</f>
        <v>0</v>
      </c>
      <c r="AJQ67" s="762">
        <f t="shared" ref="AJQ67" si="16850">AJQ60*$C$65*0</f>
        <v>0</v>
      </c>
      <c r="AJS67" s="762">
        <f t="shared" ref="AJS67" si="16851">AJS60*$C$65*0</f>
        <v>0</v>
      </c>
      <c r="AJU67" s="762">
        <f t="shared" ref="AJU67" si="16852">AJU60*$C$65*0</f>
        <v>0</v>
      </c>
      <c r="AJW67" s="762">
        <f t="shared" ref="AJW67" si="16853">AJW60*$C$65*0</f>
        <v>0</v>
      </c>
      <c r="AJY67" s="762">
        <f t="shared" ref="AJY67" si="16854">AJY60*$C$65*0</f>
        <v>0</v>
      </c>
      <c r="AKA67" s="762">
        <f t="shared" ref="AKA67" si="16855">AKA60*$C$65*0</f>
        <v>0</v>
      </c>
      <c r="AKC67" s="762">
        <f t="shared" ref="AKC67" si="16856">AKC60*$C$65*0</f>
        <v>0</v>
      </c>
      <c r="AKE67" s="762">
        <f t="shared" ref="AKE67" si="16857">AKE60*$C$65*0</f>
        <v>0</v>
      </c>
      <c r="AKG67" s="762">
        <f t="shared" ref="AKG67" si="16858">AKG60*$C$65*0</f>
        <v>0</v>
      </c>
      <c r="AKI67" s="762">
        <f t="shared" ref="AKI67" si="16859">AKI60*$C$65*0</f>
        <v>0</v>
      </c>
      <c r="AKK67" s="762">
        <f t="shared" ref="AKK67" si="16860">AKK60*$C$65*0</f>
        <v>0</v>
      </c>
      <c r="AKM67" s="762">
        <f t="shared" ref="AKM67" si="16861">AKM60*$C$65*0</f>
        <v>0</v>
      </c>
      <c r="AKO67" s="762">
        <f t="shared" ref="AKO67" si="16862">AKO60*$C$65*0</f>
        <v>0</v>
      </c>
      <c r="AKQ67" s="762">
        <f t="shared" ref="AKQ67" si="16863">AKQ60*$C$65*0</f>
        <v>0</v>
      </c>
      <c r="AKS67" s="762">
        <f t="shared" ref="AKS67" si="16864">AKS60*$C$65*0</f>
        <v>0</v>
      </c>
      <c r="AKU67" s="762">
        <f t="shared" ref="AKU67" si="16865">AKU60*$C$65*0</f>
        <v>0</v>
      </c>
      <c r="AKW67" s="762">
        <f t="shared" ref="AKW67" si="16866">AKW60*$C$65*0</f>
        <v>0</v>
      </c>
      <c r="AKY67" s="762">
        <f t="shared" ref="AKY67" si="16867">AKY60*$C$65*0</f>
        <v>0</v>
      </c>
      <c r="ALA67" s="762">
        <f t="shared" ref="ALA67" si="16868">ALA60*$C$65*0</f>
        <v>0</v>
      </c>
      <c r="ALC67" s="762">
        <f t="shared" ref="ALC67" si="16869">ALC60*$C$65*0</f>
        <v>0</v>
      </c>
      <c r="ALE67" s="762">
        <f t="shared" ref="ALE67" si="16870">ALE60*$C$65*0</f>
        <v>0</v>
      </c>
      <c r="ALG67" s="762">
        <f t="shared" ref="ALG67" si="16871">ALG60*$C$65*0</f>
        <v>0</v>
      </c>
      <c r="ALI67" s="762">
        <f t="shared" ref="ALI67" si="16872">ALI60*$C$65*0</f>
        <v>0</v>
      </c>
      <c r="ALK67" s="762">
        <f t="shared" ref="ALK67" si="16873">ALK60*$C$65*0</f>
        <v>0</v>
      </c>
      <c r="ALM67" s="762">
        <f t="shared" ref="ALM67" si="16874">ALM60*$C$65*0</f>
        <v>0</v>
      </c>
      <c r="ALO67" s="762">
        <f t="shared" ref="ALO67" si="16875">ALO60*$C$65*0</f>
        <v>0</v>
      </c>
      <c r="ALQ67" s="762">
        <f t="shared" ref="ALQ67" si="16876">ALQ60*$C$65*0</f>
        <v>0</v>
      </c>
      <c r="ALS67" s="762">
        <f t="shared" ref="ALS67" si="16877">ALS60*$C$65*0</f>
        <v>0</v>
      </c>
      <c r="ALU67" s="762">
        <f t="shared" ref="ALU67" si="16878">ALU60*$C$65*0</f>
        <v>0</v>
      </c>
      <c r="ALW67" s="762">
        <f t="shared" ref="ALW67" si="16879">ALW60*$C$65*0</f>
        <v>0</v>
      </c>
      <c r="ALY67" s="762">
        <f t="shared" ref="ALY67" si="16880">ALY60*$C$65*0</f>
        <v>0</v>
      </c>
      <c r="AMA67" s="762">
        <f t="shared" ref="AMA67" si="16881">AMA60*$C$65*0</f>
        <v>0</v>
      </c>
      <c r="AMC67" s="762">
        <f t="shared" ref="AMC67" si="16882">AMC60*$C$65*0</f>
        <v>0</v>
      </c>
      <c r="AME67" s="762">
        <f t="shared" ref="AME67" si="16883">AME60*$C$65*0</f>
        <v>0</v>
      </c>
      <c r="AMG67" s="762">
        <f t="shared" ref="AMG67" si="16884">AMG60*$C$65*0</f>
        <v>0</v>
      </c>
      <c r="AMI67" s="762">
        <f t="shared" ref="AMI67" si="16885">AMI60*$C$65*0</f>
        <v>0</v>
      </c>
      <c r="AMK67" s="762">
        <f t="shared" ref="AMK67" si="16886">AMK60*$C$65*0</f>
        <v>0</v>
      </c>
      <c r="AMM67" s="762">
        <f t="shared" ref="AMM67" si="16887">AMM60*$C$65*0</f>
        <v>0</v>
      </c>
      <c r="AMO67" s="762">
        <f t="shared" ref="AMO67" si="16888">AMO60*$C$65*0</f>
        <v>0</v>
      </c>
      <c r="AMQ67" s="762">
        <f t="shared" ref="AMQ67" si="16889">AMQ60*$C$65*0</f>
        <v>0</v>
      </c>
      <c r="AMS67" s="762">
        <f t="shared" ref="AMS67" si="16890">AMS60*$C$65*0</f>
        <v>0</v>
      </c>
      <c r="AMU67" s="762">
        <f t="shared" ref="AMU67" si="16891">AMU60*$C$65*0</f>
        <v>0</v>
      </c>
      <c r="AMW67" s="762">
        <f t="shared" ref="AMW67" si="16892">AMW60*$C$65*0</f>
        <v>0</v>
      </c>
      <c r="AMY67" s="762">
        <f t="shared" ref="AMY67" si="16893">AMY60*$C$65*0</f>
        <v>0</v>
      </c>
      <c r="ANA67" s="762">
        <f t="shared" ref="ANA67" si="16894">ANA60*$C$65*0</f>
        <v>0</v>
      </c>
      <c r="ANC67" s="762">
        <f t="shared" ref="ANC67" si="16895">ANC60*$C$65*0</f>
        <v>0</v>
      </c>
      <c r="ANE67" s="762">
        <f t="shared" ref="ANE67" si="16896">ANE60*$C$65*0</f>
        <v>0</v>
      </c>
      <c r="ANG67" s="762">
        <f t="shared" ref="ANG67" si="16897">ANG60*$C$65*0</f>
        <v>0</v>
      </c>
      <c r="ANI67" s="762">
        <f t="shared" ref="ANI67" si="16898">ANI60*$C$65*0</f>
        <v>0</v>
      </c>
      <c r="ANK67" s="762">
        <f t="shared" ref="ANK67" si="16899">ANK60*$C$65*0</f>
        <v>0</v>
      </c>
      <c r="ANM67" s="762">
        <f t="shared" ref="ANM67" si="16900">ANM60*$C$65*0</f>
        <v>0</v>
      </c>
      <c r="ANO67" s="762">
        <f t="shared" ref="ANO67" si="16901">ANO60*$C$65*0</f>
        <v>0</v>
      </c>
      <c r="ANQ67" s="762">
        <f t="shared" ref="ANQ67" si="16902">ANQ60*$C$65*0</f>
        <v>0</v>
      </c>
      <c r="ANS67" s="762">
        <f t="shared" ref="ANS67" si="16903">ANS60*$C$65*0</f>
        <v>0</v>
      </c>
      <c r="ANU67" s="762">
        <f t="shared" ref="ANU67" si="16904">ANU60*$C$65*0</f>
        <v>0</v>
      </c>
      <c r="ANW67" s="762">
        <f t="shared" ref="ANW67" si="16905">ANW60*$C$65*0</f>
        <v>0</v>
      </c>
      <c r="ANY67" s="762">
        <f t="shared" ref="ANY67" si="16906">ANY60*$C$65*0</f>
        <v>0</v>
      </c>
      <c r="AOA67" s="762">
        <f t="shared" ref="AOA67" si="16907">AOA60*$C$65*0</f>
        <v>0</v>
      </c>
      <c r="AOC67" s="762">
        <f t="shared" ref="AOC67" si="16908">AOC60*$C$65*0</f>
        <v>0</v>
      </c>
      <c r="AOE67" s="762">
        <f t="shared" ref="AOE67" si="16909">AOE60*$C$65*0</f>
        <v>0</v>
      </c>
      <c r="AOG67" s="762">
        <f t="shared" ref="AOG67" si="16910">AOG60*$C$65*0</f>
        <v>0</v>
      </c>
      <c r="AOI67" s="762">
        <f t="shared" ref="AOI67" si="16911">AOI60*$C$65*0</f>
        <v>0</v>
      </c>
      <c r="AOK67" s="762">
        <f t="shared" ref="AOK67" si="16912">AOK60*$C$65*0</f>
        <v>0</v>
      </c>
      <c r="AOM67" s="762">
        <f t="shared" ref="AOM67" si="16913">AOM60*$C$65*0</f>
        <v>0</v>
      </c>
      <c r="AOO67" s="762">
        <f t="shared" ref="AOO67" si="16914">AOO60*$C$65*0</f>
        <v>0</v>
      </c>
      <c r="AOQ67" s="762">
        <f t="shared" ref="AOQ67" si="16915">AOQ60*$C$65*0</f>
        <v>0</v>
      </c>
      <c r="AOS67" s="762">
        <f t="shared" ref="AOS67" si="16916">AOS60*$C$65*0</f>
        <v>0</v>
      </c>
      <c r="AOU67" s="762">
        <f t="shared" ref="AOU67" si="16917">AOU60*$C$65*0</f>
        <v>0</v>
      </c>
      <c r="AOW67" s="762">
        <f t="shared" ref="AOW67" si="16918">AOW60*$C$65*0</f>
        <v>0</v>
      </c>
      <c r="AOY67" s="762">
        <f t="shared" ref="AOY67" si="16919">AOY60*$C$65*0</f>
        <v>0</v>
      </c>
      <c r="APA67" s="762">
        <f t="shared" ref="APA67" si="16920">APA60*$C$65*0</f>
        <v>0</v>
      </c>
      <c r="APC67" s="762">
        <f t="shared" ref="APC67" si="16921">APC60*$C$65*0</f>
        <v>0</v>
      </c>
      <c r="APE67" s="762">
        <f t="shared" ref="APE67" si="16922">APE60*$C$65*0</f>
        <v>0</v>
      </c>
      <c r="APG67" s="762">
        <f t="shared" ref="APG67" si="16923">APG60*$C$65*0</f>
        <v>0</v>
      </c>
      <c r="API67" s="762">
        <f t="shared" ref="API67" si="16924">API60*$C$65*0</f>
        <v>0</v>
      </c>
      <c r="APK67" s="762">
        <f t="shared" ref="APK67" si="16925">APK60*$C$65*0</f>
        <v>0</v>
      </c>
      <c r="APM67" s="762">
        <f t="shared" ref="APM67" si="16926">APM60*$C$65*0</f>
        <v>0</v>
      </c>
      <c r="APO67" s="762">
        <f t="shared" ref="APO67" si="16927">APO60*$C$65*0</f>
        <v>0</v>
      </c>
      <c r="APQ67" s="762">
        <f t="shared" ref="APQ67" si="16928">APQ60*$C$65*0</f>
        <v>0</v>
      </c>
      <c r="APS67" s="762">
        <f t="shared" ref="APS67" si="16929">APS60*$C$65*0</f>
        <v>0</v>
      </c>
      <c r="APU67" s="762">
        <f t="shared" ref="APU67" si="16930">APU60*$C$65*0</f>
        <v>0</v>
      </c>
      <c r="APW67" s="762">
        <f t="shared" ref="APW67" si="16931">APW60*$C$65*0</f>
        <v>0</v>
      </c>
      <c r="APY67" s="762">
        <f t="shared" ref="APY67" si="16932">APY60*$C$65*0</f>
        <v>0</v>
      </c>
      <c r="AQA67" s="762">
        <f t="shared" ref="AQA67" si="16933">AQA60*$C$65*0</f>
        <v>0</v>
      </c>
      <c r="AQC67" s="762">
        <f t="shared" ref="AQC67" si="16934">AQC60*$C$65*0</f>
        <v>0</v>
      </c>
      <c r="AQE67" s="762">
        <f t="shared" ref="AQE67" si="16935">AQE60*$C$65*0</f>
        <v>0</v>
      </c>
      <c r="AQG67" s="762">
        <f t="shared" ref="AQG67" si="16936">AQG60*$C$65*0</f>
        <v>0</v>
      </c>
      <c r="AQI67" s="762">
        <f t="shared" ref="AQI67" si="16937">AQI60*$C$65*0</f>
        <v>0</v>
      </c>
      <c r="AQK67" s="762">
        <f t="shared" ref="AQK67" si="16938">AQK60*$C$65*0</f>
        <v>0</v>
      </c>
      <c r="AQM67" s="762">
        <f t="shared" ref="AQM67" si="16939">AQM60*$C$65*0</f>
        <v>0</v>
      </c>
      <c r="AQO67" s="762">
        <f t="shared" ref="AQO67" si="16940">AQO60*$C$65*0</f>
        <v>0</v>
      </c>
      <c r="AQQ67" s="762">
        <f t="shared" ref="AQQ67" si="16941">AQQ60*$C$65*0</f>
        <v>0</v>
      </c>
      <c r="AQS67" s="762">
        <f t="shared" ref="AQS67" si="16942">AQS60*$C$65*0</f>
        <v>0</v>
      </c>
      <c r="AQU67" s="762">
        <f t="shared" ref="AQU67" si="16943">AQU60*$C$65*0</f>
        <v>0</v>
      </c>
      <c r="AQW67" s="762">
        <f t="shared" ref="AQW67" si="16944">AQW60*$C$65*0</f>
        <v>0</v>
      </c>
      <c r="AQY67" s="762">
        <f t="shared" ref="AQY67" si="16945">AQY60*$C$65*0</f>
        <v>0</v>
      </c>
      <c r="ARA67" s="762">
        <f t="shared" ref="ARA67" si="16946">ARA60*$C$65*0</f>
        <v>0</v>
      </c>
      <c r="ARC67" s="762">
        <f t="shared" ref="ARC67" si="16947">ARC60*$C$65*0</f>
        <v>0</v>
      </c>
      <c r="ARE67" s="762">
        <f t="shared" ref="ARE67" si="16948">ARE60*$C$65*0</f>
        <v>0</v>
      </c>
      <c r="ARG67" s="762">
        <f t="shared" ref="ARG67" si="16949">ARG60*$C$65*0</f>
        <v>0</v>
      </c>
      <c r="ARI67" s="762">
        <f t="shared" ref="ARI67" si="16950">ARI60*$C$65*0</f>
        <v>0</v>
      </c>
      <c r="ARK67" s="762">
        <f t="shared" ref="ARK67" si="16951">ARK60*$C$65*0</f>
        <v>0</v>
      </c>
      <c r="ARM67" s="762">
        <f t="shared" ref="ARM67" si="16952">ARM60*$C$65*0</f>
        <v>0</v>
      </c>
      <c r="ARO67" s="762">
        <f t="shared" ref="ARO67" si="16953">ARO60*$C$65*0</f>
        <v>0</v>
      </c>
      <c r="ARQ67" s="762">
        <f t="shared" ref="ARQ67" si="16954">ARQ60*$C$65*0</f>
        <v>0</v>
      </c>
      <c r="ARS67" s="762">
        <f t="shared" ref="ARS67" si="16955">ARS60*$C$65*0</f>
        <v>0</v>
      </c>
      <c r="ARU67" s="762">
        <f t="shared" ref="ARU67" si="16956">ARU60*$C$65*0</f>
        <v>0</v>
      </c>
      <c r="ARW67" s="762">
        <f t="shared" ref="ARW67" si="16957">ARW60*$C$65*0</f>
        <v>0</v>
      </c>
      <c r="ARY67" s="762">
        <f t="shared" ref="ARY67" si="16958">ARY60*$C$65*0</f>
        <v>0</v>
      </c>
      <c r="ASA67" s="762">
        <f t="shared" ref="ASA67" si="16959">ASA60*$C$65*0</f>
        <v>0</v>
      </c>
      <c r="ASC67" s="762">
        <f t="shared" ref="ASC67" si="16960">ASC60*$C$65*0</f>
        <v>0</v>
      </c>
      <c r="ASE67" s="762">
        <f t="shared" ref="ASE67" si="16961">ASE60*$C$65*0</f>
        <v>0</v>
      </c>
      <c r="ASG67" s="762">
        <f t="shared" ref="ASG67" si="16962">ASG60*$C$65*0</f>
        <v>0</v>
      </c>
      <c r="ASI67" s="762">
        <f t="shared" ref="ASI67" si="16963">ASI60*$C$65*0</f>
        <v>0</v>
      </c>
      <c r="ASK67" s="762">
        <f t="shared" ref="ASK67" si="16964">ASK60*$C$65*0</f>
        <v>0</v>
      </c>
      <c r="ASM67" s="762">
        <f t="shared" ref="ASM67" si="16965">ASM60*$C$65*0</f>
        <v>0</v>
      </c>
      <c r="ASO67" s="762">
        <f t="shared" ref="ASO67" si="16966">ASO60*$C$65*0</f>
        <v>0</v>
      </c>
      <c r="ASQ67" s="762">
        <f t="shared" ref="ASQ67" si="16967">ASQ60*$C$65*0</f>
        <v>0</v>
      </c>
      <c r="ASS67" s="762">
        <f t="shared" ref="ASS67" si="16968">ASS60*$C$65*0</f>
        <v>0</v>
      </c>
      <c r="ASU67" s="762">
        <f t="shared" ref="ASU67" si="16969">ASU60*$C$65*0</f>
        <v>0</v>
      </c>
      <c r="ASW67" s="762">
        <f t="shared" ref="ASW67" si="16970">ASW60*$C$65*0</f>
        <v>0</v>
      </c>
      <c r="ASY67" s="762">
        <f t="shared" ref="ASY67" si="16971">ASY60*$C$65*0</f>
        <v>0</v>
      </c>
      <c r="ATA67" s="762">
        <f t="shared" ref="ATA67" si="16972">ATA60*$C$65*0</f>
        <v>0</v>
      </c>
      <c r="ATC67" s="762">
        <f t="shared" ref="ATC67" si="16973">ATC60*$C$65*0</f>
        <v>0</v>
      </c>
      <c r="ATE67" s="762">
        <f t="shared" ref="ATE67" si="16974">ATE60*$C$65*0</f>
        <v>0</v>
      </c>
      <c r="ATG67" s="762">
        <f t="shared" ref="ATG67" si="16975">ATG60*$C$65*0</f>
        <v>0</v>
      </c>
      <c r="ATI67" s="762">
        <f t="shared" ref="ATI67" si="16976">ATI60*$C$65*0</f>
        <v>0</v>
      </c>
      <c r="ATK67" s="762">
        <f t="shared" ref="ATK67" si="16977">ATK60*$C$65*0</f>
        <v>0</v>
      </c>
      <c r="ATM67" s="762">
        <f t="shared" ref="ATM67" si="16978">ATM60*$C$65*0</f>
        <v>0</v>
      </c>
      <c r="ATO67" s="762">
        <f t="shared" ref="ATO67" si="16979">ATO60*$C$65*0</f>
        <v>0</v>
      </c>
      <c r="ATQ67" s="762">
        <f t="shared" ref="ATQ67" si="16980">ATQ60*$C$65*0</f>
        <v>0</v>
      </c>
      <c r="ATS67" s="762">
        <f t="shared" ref="ATS67" si="16981">ATS60*$C$65*0</f>
        <v>0</v>
      </c>
      <c r="ATU67" s="762">
        <f t="shared" ref="ATU67" si="16982">ATU60*$C$65*0</f>
        <v>0</v>
      </c>
      <c r="ATW67" s="762">
        <f t="shared" ref="ATW67" si="16983">ATW60*$C$65*0</f>
        <v>0</v>
      </c>
      <c r="ATY67" s="762">
        <f t="shared" ref="ATY67" si="16984">ATY60*$C$65*0</f>
        <v>0</v>
      </c>
      <c r="AUA67" s="762">
        <f t="shared" ref="AUA67" si="16985">AUA60*$C$65*0</f>
        <v>0</v>
      </c>
      <c r="AUC67" s="762">
        <f t="shared" ref="AUC67" si="16986">AUC60*$C$65*0</f>
        <v>0</v>
      </c>
      <c r="AUE67" s="762">
        <f t="shared" ref="AUE67" si="16987">AUE60*$C$65*0</f>
        <v>0</v>
      </c>
      <c r="AUG67" s="762">
        <f t="shared" ref="AUG67" si="16988">AUG60*$C$65*0</f>
        <v>0</v>
      </c>
      <c r="AUI67" s="762">
        <f t="shared" ref="AUI67" si="16989">AUI60*$C$65*0</f>
        <v>0</v>
      </c>
      <c r="AUK67" s="762">
        <f t="shared" ref="AUK67" si="16990">AUK60*$C$65*0</f>
        <v>0</v>
      </c>
      <c r="AUM67" s="762">
        <f t="shared" ref="AUM67" si="16991">AUM60*$C$65*0</f>
        <v>0</v>
      </c>
      <c r="AUO67" s="762">
        <f t="shared" ref="AUO67" si="16992">AUO60*$C$65*0</f>
        <v>0</v>
      </c>
      <c r="AUQ67" s="762">
        <f t="shared" ref="AUQ67" si="16993">AUQ60*$C$65*0</f>
        <v>0</v>
      </c>
      <c r="AUS67" s="762">
        <f t="shared" ref="AUS67" si="16994">AUS60*$C$65*0</f>
        <v>0</v>
      </c>
      <c r="AUU67" s="762">
        <f t="shared" ref="AUU67" si="16995">AUU60*$C$65*0</f>
        <v>0</v>
      </c>
      <c r="AUW67" s="762">
        <f t="shared" ref="AUW67" si="16996">AUW60*$C$65*0</f>
        <v>0</v>
      </c>
      <c r="AUY67" s="762">
        <f t="shared" ref="AUY67" si="16997">AUY60*$C$65*0</f>
        <v>0</v>
      </c>
      <c r="AVA67" s="762">
        <f t="shared" ref="AVA67" si="16998">AVA60*$C$65*0</f>
        <v>0</v>
      </c>
      <c r="AVC67" s="762">
        <f t="shared" ref="AVC67" si="16999">AVC60*$C$65*0</f>
        <v>0</v>
      </c>
      <c r="AVE67" s="762">
        <f t="shared" ref="AVE67" si="17000">AVE60*$C$65*0</f>
        <v>0</v>
      </c>
      <c r="AVG67" s="762">
        <f t="shared" ref="AVG67" si="17001">AVG60*$C$65*0</f>
        <v>0</v>
      </c>
      <c r="AVI67" s="762">
        <f t="shared" ref="AVI67" si="17002">AVI60*$C$65*0</f>
        <v>0</v>
      </c>
      <c r="AVK67" s="762">
        <f t="shared" ref="AVK67" si="17003">AVK60*$C$65*0</f>
        <v>0</v>
      </c>
      <c r="AVM67" s="762">
        <f t="shared" ref="AVM67" si="17004">AVM60*$C$65*0</f>
        <v>0</v>
      </c>
      <c r="AVO67" s="762">
        <f t="shared" ref="AVO67" si="17005">AVO60*$C$65*0</f>
        <v>0</v>
      </c>
      <c r="AVQ67" s="762">
        <f t="shared" ref="AVQ67" si="17006">AVQ60*$C$65*0</f>
        <v>0</v>
      </c>
      <c r="AVS67" s="762">
        <f t="shared" ref="AVS67" si="17007">AVS60*$C$65*0</f>
        <v>0</v>
      </c>
      <c r="AVU67" s="762">
        <f t="shared" ref="AVU67" si="17008">AVU60*$C$65*0</f>
        <v>0</v>
      </c>
      <c r="AVW67" s="762">
        <f t="shared" ref="AVW67" si="17009">AVW60*$C$65*0</f>
        <v>0</v>
      </c>
      <c r="AVY67" s="762">
        <f t="shared" ref="AVY67" si="17010">AVY60*$C$65*0</f>
        <v>0</v>
      </c>
      <c r="AWA67" s="762">
        <f t="shared" ref="AWA67" si="17011">AWA60*$C$65*0</f>
        <v>0</v>
      </c>
      <c r="AWC67" s="762">
        <f t="shared" ref="AWC67" si="17012">AWC60*$C$65*0</f>
        <v>0</v>
      </c>
      <c r="AWE67" s="762">
        <f t="shared" ref="AWE67" si="17013">AWE60*$C$65*0</f>
        <v>0</v>
      </c>
      <c r="AWG67" s="762">
        <f t="shared" ref="AWG67" si="17014">AWG60*$C$65*0</f>
        <v>0</v>
      </c>
      <c r="AWI67" s="762">
        <f t="shared" ref="AWI67" si="17015">AWI60*$C$65*0</f>
        <v>0</v>
      </c>
      <c r="AWK67" s="762">
        <f t="shared" ref="AWK67" si="17016">AWK60*$C$65*0</f>
        <v>0</v>
      </c>
      <c r="AWM67" s="762">
        <f t="shared" ref="AWM67" si="17017">AWM60*$C$65*0</f>
        <v>0</v>
      </c>
      <c r="AWO67" s="762">
        <f t="shared" ref="AWO67" si="17018">AWO60*$C$65*0</f>
        <v>0</v>
      </c>
      <c r="AWQ67" s="762">
        <f t="shared" ref="AWQ67" si="17019">AWQ60*$C$65*0</f>
        <v>0</v>
      </c>
      <c r="AWS67" s="762">
        <f t="shared" ref="AWS67" si="17020">AWS60*$C$65*0</f>
        <v>0</v>
      </c>
      <c r="AWU67" s="762">
        <f t="shared" ref="AWU67" si="17021">AWU60*$C$65*0</f>
        <v>0</v>
      </c>
      <c r="AWW67" s="762">
        <f t="shared" ref="AWW67" si="17022">AWW60*$C$65*0</f>
        <v>0</v>
      </c>
      <c r="AWY67" s="762">
        <f t="shared" ref="AWY67" si="17023">AWY60*$C$65*0</f>
        <v>0</v>
      </c>
      <c r="AXA67" s="762">
        <f t="shared" ref="AXA67" si="17024">AXA60*$C$65*0</f>
        <v>0</v>
      </c>
      <c r="AXC67" s="762">
        <f t="shared" ref="AXC67" si="17025">AXC60*$C$65*0</f>
        <v>0</v>
      </c>
      <c r="AXE67" s="762">
        <f t="shared" ref="AXE67" si="17026">AXE60*$C$65*0</f>
        <v>0</v>
      </c>
      <c r="AXG67" s="762">
        <f t="shared" ref="AXG67" si="17027">AXG60*$C$65*0</f>
        <v>0</v>
      </c>
      <c r="AXI67" s="762">
        <f t="shared" ref="AXI67" si="17028">AXI60*$C$65*0</f>
        <v>0</v>
      </c>
      <c r="AXK67" s="762">
        <f t="shared" ref="AXK67" si="17029">AXK60*$C$65*0</f>
        <v>0</v>
      </c>
      <c r="AXM67" s="762">
        <f t="shared" ref="AXM67" si="17030">AXM60*$C$65*0</f>
        <v>0</v>
      </c>
      <c r="AXO67" s="762">
        <f t="shared" ref="AXO67" si="17031">AXO60*$C$65*0</f>
        <v>0</v>
      </c>
      <c r="AXQ67" s="762">
        <f t="shared" ref="AXQ67" si="17032">AXQ60*$C$65*0</f>
        <v>0</v>
      </c>
      <c r="AXS67" s="762">
        <f t="shared" ref="AXS67" si="17033">AXS60*$C$65*0</f>
        <v>0</v>
      </c>
      <c r="AXU67" s="762">
        <f t="shared" ref="AXU67" si="17034">AXU60*$C$65*0</f>
        <v>0</v>
      </c>
      <c r="AXW67" s="762">
        <f t="shared" ref="AXW67" si="17035">AXW60*$C$65*0</f>
        <v>0</v>
      </c>
      <c r="AXY67" s="762">
        <f t="shared" ref="AXY67" si="17036">AXY60*$C$65*0</f>
        <v>0</v>
      </c>
      <c r="AYA67" s="762">
        <f t="shared" ref="AYA67" si="17037">AYA60*$C$65*0</f>
        <v>0</v>
      </c>
      <c r="AYC67" s="762">
        <f t="shared" ref="AYC67" si="17038">AYC60*$C$65*0</f>
        <v>0</v>
      </c>
      <c r="AYE67" s="762">
        <f t="shared" ref="AYE67" si="17039">AYE60*$C$65*0</f>
        <v>0</v>
      </c>
      <c r="AYG67" s="762">
        <f t="shared" ref="AYG67" si="17040">AYG60*$C$65*0</f>
        <v>0</v>
      </c>
      <c r="AYI67" s="762">
        <f t="shared" ref="AYI67" si="17041">AYI60*$C$65*0</f>
        <v>0</v>
      </c>
      <c r="AYK67" s="762">
        <f t="shared" ref="AYK67" si="17042">AYK60*$C$65*0</f>
        <v>0</v>
      </c>
      <c r="AYM67" s="762">
        <f t="shared" ref="AYM67" si="17043">AYM60*$C$65*0</f>
        <v>0</v>
      </c>
      <c r="AYO67" s="762">
        <f t="shared" ref="AYO67" si="17044">AYO60*$C$65*0</f>
        <v>0</v>
      </c>
      <c r="AYQ67" s="762">
        <f t="shared" ref="AYQ67" si="17045">AYQ60*$C$65*0</f>
        <v>0</v>
      </c>
      <c r="AYS67" s="762">
        <f t="shared" ref="AYS67" si="17046">AYS60*$C$65*0</f>
        <v>0</v>
      </c>
      <c r="AYU67" s="762">
        <f t="shared" ref="AYU67" si="17047">AYU60*$C$65*0</f>
        <v>0</v>
      </c>
      <c r="AYW67" s="762">
        <f t="shared" ref="AYW67" si="17048">AYW60*$C$65*0</f>
        <v>0</v>
      </c>
      <c r="AYY67" s="762">
        <f t="shared" ref="AYY67" si="17049">AYY60*$C$65*0</f>
        <v>0</v>
      </c>
      <c r="AZA67" s="762">
        <f t="shared" ref="AZA67" si="17050">AZA60*$C$65*0</f>
        <v>0</v>
      </c>
      <c r="AZC67" s="762">
        <f t="shared" ref="AZC67" si="17051">AZC60*$C$65*0</f>
        <v>0</v>
      </c>
      <c r="AZE67" s="762">
        <f t="shared" ref="AZE67" si="17052">AZE60*$C$65*0</f>
        <v>0</v>
      </c>
      <c r="AZG67" s="762">
        <f t="shared" ref="AZG67" si="17053">AZG60*$C$65*0</f>
        <v>0</v>
      </c>
      <c r="AZI67" s="762">
        <f t="shared" ref="AZI67" si="17054">AZI60*$C$65*0</f>
        <v>0</v>
      </c>
      <c r="AZK67" s="762">
        <f t="shared" ref="AZK67" si="17055">AZK60*$C$65*0</f>
        <v>0</v>
      </c>
      <c r="AZM67" s="762">
        <f t="shared" ref="AZM67" si="17056">AZM60*$C$65*0</f>
        <v>0</v>
      </c>
      <c r="AZO67" s="762">
        <f t="shared" ref="AZO67" si="17057">AZO60*$C$65*0</f>
        <v>0</v>
      </c>
      <c r="AZQ67" s="762">
        <f t="shared" ref="AZQ67" si="17058">AZQ60*$C$65*0</f>
        <v>0</v>
      </c>
      <c r="AZS67" s="762">
        <f t="shared" ref="AZS67" si="17059">AZS60*$C$65*0</f>
        <v>0</v>
      </c>
      <c r="AZU67" s="762">
        <f t="shared" ref="AZU67" si="17060">AZU60*$C$65*0</f>
        <v>0</v>
      </c>
      <c r="AZW67" s="762">
        <f t="shared" ref="AZW67" si="17061">AZW60*$C$65*0</f>
        <v>0</v>
      </c>
      <c r="AZY67" s="762">
        <f t="shared" ref="AZY67" si="17062">AZY60*$C$65*0</f>
        <v>0</v>
      </c>
      <c r="BAA67" s="762">
        <f t="shared" ref="BAA67" si="17063">BAA60*$C$65*0</f>
        <v>0</v>
      </c>
      <c r="BAC67" s="762">
        <f t="shared" ref="BAC67" si="17064">BAC60*$C$65*0</f>
        <v>0</v>
      </c>
      <c r="BAE67" s="762">
        <f t="shared" ref="BAE67" si="17065">BAE60*$C$65*0</f>
        <v>0</v>
      </c>
      <c r="BAG67" s="762">
        <f t="shared" ref="BAG67" si="17066">BAG60*$C$65*0</f>
        <v>0</v>
      </c>
      <c r="BAI67" s="762">
        <f t="shared" ref="BAI67" si="17067">BAI60*$C$65*0</f>
        <v>0</v>
      </c>
      <c r="BAK67" s="762">
        <f t="shared" ref="BAK67" si="17068">BAK60*$C$65*0</f>
        <v>0</v>
      </c>
      <c r="BAM67" s="762">
        <f t="shared" ref="BAM67" si="17069">BAM60*$C$65*0</f>
        <v>0</v>
      </c>
      <c r="BAO67" s="762">
        <f t="shared" ref="BAO67" si="17070">BAO60*$C$65*0</f>
        <v>0</v>
      </c>
      <c r="BAQ67" s="762">
        <f t="shared" ref="BAQ67" si="17071">BAQ60*$C$65*0</f>
        <v>0</v>
      </c>
      <c r="BAS67" s="762">
        <f t="shared" ref="BAS67" si="17072">BAS60*$C$65*0</f>
        <v>0</v>
      </c>
      <c r="BAU67" s="762">
        <f t="shared" ref="BAU67" si="17073">BAU60*$C$65*0</f>
        <v>0</v>
      </c>
      <c r="BAW67" s="762">
        <f t="shared" ref="BAW67" si="17074">BAW60*$C$65*0</f>
        <v>0</v>
      </c>
      <c r="BAY67" s="762">
        <f t="shared" ref="BAY67" si="17075">BAY60*$C$65*0</f>
        <v>0</v>
      </c>
      <c r="BBA67" s="762">
        <f t="shared" ref="BBA67" si="17076">BBA60*$C$65*0</f>
        <v>0</v>
      </c>
      <c r="BBC67" s="762">
        <f t="shared" ref="BBC67" si="17077">BBC60*$C$65*0</f>
        <v>0</v>
      </c>
      <c r="BBE67" s="762">
        <f t="shared" ref="BBE67" si="17078">BBE60*$C$65*0</f>
        <v>0</v>
      </c>
      <c r="BBG67" s="762">
        <f t="shared" ref="BBG67" si="17079">BBG60*$C$65*0</f>
        <v>0</v>
      </c>
      <c r="BBI67" s="762">
        <f t="shared" ref="BBI67" si="17080">BBI60*$C$65*0</f>
        <v>0</v>
      </c>
      <c r="BBK67" s="762">
        <f t="shared" ref="BBK67" si="17081">BBK60*$C$65*0</f>
        <v>0</v>
      </c>
      <c r="BBM67" s="762">
        <f t="shared" ref="BBM67" si="17082">BBM60*$C$65*0</f>
        <v>0</v>
      </c>
      <c r="BBO67" s="762">
        <f t="shared" ref="BBO67" si="17083">BBO60*$C$65*0</f>
        <v>0</v>
      </c>
      <c r="BBQ67" s="762">
        <f t="shared" ref="BBQ67" si="17084">BBQ60*$C$65*0</f>
        <v>0</v>
      </c>
      <c r="BBS67" s="762">
        <f t="shared" ref="BBS67" si="17085">BBS60*$C$65*0</f>
        <v>0</v>
      </c>
      <c r="BBU67" s="762">
        <f t="shared" ref="BBU67" si="17086">BBU60*$C$65*0</f>
        <v>0</v>
      </c>
      <c r="BBW67" s="762">
        <f t="shared" ref="BBW67" si="17087">BBW60*$C$65*0</f>
        <v>0</v>
      </c>
      <c r="BBY67" s="762">
        <f t="shared" ref="BBY67" si="17088">BBY60*$C$65*0</f>
        <v>0</v>
      </c>
      <c r="BCA67" s="762">
        <f t="shared" ref="BCA67" si="17089">BCA60*$C$65*0</f>
        <v>0</v>
      </c>
      <c r="BCC67" s="762">
        <f t="shared" ref="BCC67" si="17090">BCC60*$C$65*0</f>
        <v>0</v>
      </c>
      <c r="BCE67" s="762">
        <f t="shared" ref="BCE67" si="17091">BCE60*$C$65*0</f>
        <v>0</v>
      </c>
      <c r="BCG67" s="762">
        <f t="shared" ref="BCG67" si="17092">BCG60*$C$65*0</f>
        <v>0</v>
      </c>
      <c r="BCI67" s="762">
        <f t="shared" ref="BCI67" si="17093">BCI60*$C$65*0</f>
        <v>0</v>
      </c>
      <c r="BCK67" s="762">
        <f t="shared" ref="BCK67" si="17094">BCK60*$C$65*0</f>
        <v>0</v>
      </c>
      <c r="BCM67" s="762">
        <f t="shared" ref="BCM67" si="17095">BCM60*$C$65*0</f>
        <v>0</v>
      </c>
      <c r="BCO67" s="762">
        <f t="shared" ref="BCO67" si="17096">BCO60*$C$65*0</f>
        <v>0</v>
      </c>
      <c r="BCQ67" s="762">
        <f t="shared" ref="BCQ67" si="17097">BCQ60*$C$65*0</f>
        <v>0</v>
      </c>
      <c r="BCS67" s="762">
        <f t="shared" ref="BCS67" si="17098">BCS60*$C$65*0</f>
        <v>0</v>
      </c>
      <c r="BCU67" s="762">
        <f t="shared" ref="BCU67" si="17099">BCU60*$C$65*0</f>
        <v>0</v>
      </c>
      <c r="BCW67" s="762">
        <f t="shared" ref="BCW67" si="17100">BCW60*$C$65*0</f>
        <v>0</v>
      </c>
      <c r="BCY67" s="762">
        <f t="shared" ref="BCY67" si="17101">BCY60*$C$65*0</f>
        <v>0</v>
      </c>
      <c r="BDA67" s="762">
        <f t="shared" ref="BDA67" si="17102">BDA60*$C$65*0</f>
        <v>0</v>
      </c>
      <c r="BDC67" s="762">
        <f t="shared" ref="BDC67" si="17103">BDC60*$C$65*0</f>
        <v>0</v>
      </c>
      <c r="BDE67" s="762">
        <f t="shared" ref="BDE67" si="17104">BDE60*$C$65*0</f>
        <v>0</v>
      </c>
      <c r="BDG67" s="762">
        <f t="shared" ref="BDG67" si="17105">BDG60*$C$65*0</f>
        <v>0</v>
      </c>
      <c r="BDI67" s="762">
        <f t="shared" ref="BDI67" si="17106">BDI60*$C$65*0</f>
        <v>0</v>
      </c>
      <c r="BDK67" s="762">
        <f t="shared" ref="BDK67" si="17107">BDK60*$C$65*0</f>
        <v>0</v>
      </c>
      <c r="BDM67" s="762">
        <f t="shared" ref="BDM67" si="17108">BDM60*$C$65*0</f>
        <v>0</v>
      </c>
      <c r="BDO67" s="762">
        <f t="shared" ref="BDO67" si="17109">BDO60*$C$65*0</f>
        <v>0</v>
      </c>
      <c r="BDQ67" s="762">
        <f t="shared" ref="BDQ67" si="17110">BDQ60*$C$65*0</f>
        <v>0</v>
      </c>
      <c r="BDS67" s="762">
        <f t="shared" ref="BDS67" si="17111">BDS60*$C$65*0</f>
        <v>0</v>
      </c>
      <c r="BDU67" s="762">
        <f t="shared" ref="BDU67" si="17112">BDU60*$C$65*0</f>
        <v>0</v>
      </c>
      <c r="BDW67" s="762">
        <f t="shared" ref="BDW67" si="17113">BDW60*$C$65*0</f>
        <v>0</v>
      </c>
      <c r="BDY67" s="762">
        <f t="shared" ref="BDY67" si="17114">BDY60*$C$65*0</f>
        <v>0</v>
      </c>
      <c r="BEA67" s="762">
        <f t="shared" ref="BEA67" si="17115">BEA60*$C$65*0</f>
        <v>0</v>
      </c>
      <c r="BEC67" s="762">
        <f t="shared" ref="BEC67" si="17116">BEC60*$C$65*0</f>
        <v>0</v>
      </c>
      <c r="BEE67" s="762">
        <f t="shared" ref="BEE67" si="17117">BEE60*$C$65*0</f>
        <v>0</v>
      </c>
      <c r="BEG67" s="762">
        <f t="shared" ref="BEG67" si="17118">BEG60*$C$65*0</f>
        <v>0</v>
      </c>
      <c r="BEI67" s="762">
        <f t="shared" ref="BEI67" si="17119">BEI60*$C$65*0</f>
        <v>0</v>
      </c>
      <c r="BEK67" s="762">
        <f t="shared" ref="BEK67" si="17120">BEK60*$C$65*0</f>
        <v>0</v>
      </c>
      <c r="BEM67" s="762">
        <f t="shared" ref="BEM67" si="17121">BEM60*$C$65*0</f>
        <v>0</v>
      </c>
      <c r="BEO67" s="762">
        <f t="shared" ref="BEO67" si="17122">BEO60*$C$65*0</f>
        <v>0</v>
      </c>
      <c r="BEQ67" s="762">
        <f t="shared" ref="BEQ67" si="17123">BEQ60*$C$65*0</f>
        <v>0</v>
      </c>
      <c r="BES67" s="762">
        <f t="shared" ref="BES67" si="17124">BES60*$C$65*0</f>
        <v>0</v>
      </c>
      <c r="BEU67" s="762">
        <f t="shared" ref="BEU67" si="17125">BEU60*$C$65*0</f>
        <v>0</v>
      </c>
      <c r="BEW67" s="762">
        <f t="shared" ref="BEW67" si="17126">BEW60*$C$65*0</f>
        <v>0</v>
      </c>
      <c r="BEY67" s="762">
        <f t="shared" ref="BEY67" si="17127">BEY60*$C$65*0</f>
        <v>0</v>
      </c>
      <c r="BFA67" s="762">
        <f t="shared" ref="BFA67" si="17128">BFA60*$C$65*0</f>
        <v>0</v>
      </c>
      <c r="BFC67" s="762">
        <f t="shared" ref="BFC67" si="17129">BFC60*$C$65*0</f>
        <v>0</v>
      </c>
      <c r="BFE67" s="762">
        <f t="shared" ref="BFE67" si="17130">BFE60*$C$65*0</f>
        <v>0</v>
      </c>
      <c r="BFG67" s="762">
        <f t="shared" ref="BFG67" si="17131">BFG60*$C$65*0</f>
        <v>0</v>
      </c>
      <c r="BFI67" s="762">
        <f t="shared" ref="BFI67" si="17132">BFI60*$C$65*0</f>
        <v>0</v>
      </c>
      <c r="BFK67" s="762">
        <f t="shared" ref="BFK67" si="17133">BFK60*$C$65*0</f>
        <v>0</v>
      </c>
      <c r="BFM67" s="762">
        <f t="shared" ref="BFM67" si="17134">BFM60*$C$65*0</f>
        <v>0</v>
      </c>
      <c r="BFO67" s="762">
        <f t="shared" ref="BFO67" si="17135">BFO60*$C$65*0</f>
        <v>0</v>
      </c>
      <c r="BFQ67" s="762">
        <f t="shared" ref="BFQ67" si="17136">BFQ60*$C$65*0</f>
        <v>0</v>
      </c>
      <c r="BFS67" s="762">
        <f t="shared" ref="BFS67" si="17137">BFS60*$C$65*0</f>
        <v>0</v>
      </c>
      <c r="BFU67" s="762">
        <f t="shared" ref="BFU67" si="17138">BFU60*$C$65*0</f>
        <v>0</v>
      </c>
      <c r="BFW67" s="762">
        <f t="shared" ref="BFW67" si="17139">BFW60*$C$65*0</f>
        <v>0</v>
      </c>
      <c r="BFY67" s="762">
        <f t="shared" ref="BFY67" si="17140">BFY60*$C$65*0</f>
        <v>0</v>
      </c>
      <c r="BGA67" s="762">
        <f t="shared" ref="BGA67" si="17141">BGA60*$C$65*0</f>
        <v>0</v>
      </c>
      <c r="BGC67" s="762">
        <f t="shared" ref="BGC67" si="17142">BGC60*$C$65*0</f>
        <v>0</v>
      </c>
      <c r="BGE67" s="762">
        <f t="shared" ref="BGE67" si="17143">BGE60*$C$65*0</f>
        <v>0</v>
      </c>
      <c r="BGG67" s="762">
        <f t="shared" ref="BGG67" si="17144">BGG60*$C$65*0</f>
        <v>0</v>
      </c>
      <c r="BGI67" s="762">
        <f t="shared" ref="BGI67" si="17145">BGI60*$C$65*0</f>
        <v>0</v>
      </c>
      <c r="BGK67" s="762">
        <f t="shared" ref="BGK67" si="17146">BGK60*$C$65*0</f>
        <v>0</v>
      </c>
      <c r="BGM67" s="762">
        <f t="shared" ref="BGM67" si="17147">BGM60*$C$65*0</f>
        <v>0</v>
      </c>
      <c r="BGO67" s="762">
        <f t="shared" ref="BGO67" si="17148">BGO60*$C$65*0</f>
        <v>0</v>
      </c>
      <c r="BGQ67" s="762">
        <f t="shared" ref="BGQ67" si="17149">BGQ60*$C$65*0</f>
        <v>0</v>
      </c>
      <c r="BGS67" s="762">
        <f t="shared" ref="BGS67" si="17150">BGS60*$C$65*0</f>
        <v>0</v>
      </c>
      <c r="BGU67" s="762">
        <f t="shared" ref="BGU67" si="17151">BGU60*$C$65*0</f>
        <v>0</v>
      </c>
      <c r="BGW67" s="762">
        <f t="shared" ref="BGW67" si="17152">BGW60*$C$65*0</f>
        <v>0</v>
      </c>
      <c r="BGY67" s="762">
        <f t="shared" ref="BGY67" si="17153">BGY60*$C$65*0</f>
        <v>0</v>
      </c>
      <c r="BHA67" s="762">
        <f t="shared" ref="BHA67" si="17154">BHA60*$C$65*0</f>
        <v>0</v>
      </c>
      <c r="BHC67" s="762">
        <f t="shared" ref="BHC67" si="17155">BHC60*$C$65*0</f>
        <v>0</v>
      </c>
      <c r="BHE67" s="762">
        <f t="shared" ref="BHE67" si="17156">BHE60*$C$65*0</f>
        <v>0</v>
      </c>
      <c r="BHG67" s="762">
        <f t="shared" ref="BHG67" si="17157">BHG60*$C$65*0</f>
        <v>0</v>
      </c>
      <c r="BHI67" s="762">
        <f t="shared" ref="BHI67" si="17158">BHI60*$C$65*0</f>
        <v>0</v>
      </c>
      <c r="BHK67" s="762">
        <f t="shared" ref="BHK67" si="17159">BHK60*$C$65*0</f>
        <v>0</v>
      </c>
      <c r="BHM67" s="762">
        <f t="shared" ref="BHM67" si="17160">BHM60*$C$65*0</f>
        <v>0</v>
      </c>
      <c r="BHO67" s="762">
        <f t="shared" ref="BHO67" si="17161">BHO60*$C$65*0</f>
        <v>0</v>
      </c>
      <c r="BHQ67" s="762">
        <f t="shared" ref="BHQ67" si="17162">BHQ60*$C$65*0</f>
        <v>0</v>
      </c>
      <c r="BHS67" s="762">
        <f t="shared" ref="BHS67" si="17163">BHS60*$C$65*0</f>
        <v>0</v>
      </c>
      <c r="BHU67" s="762">
        <f t="shared" ref="BHU67" si="17164">BHU60*$C$65*0</f>
        <v>0</v>
      </c>
      <c r="BHW67" s="762">
        <f t="shared" ref="BHW67" si="17165">BHW60*$C$65*0</f>
        <v>0</v>
      </c>
      <c r="BHY67" s="762">
        <f t="shared" ref="BHY67" si="17166">BHY60*$C$65*0</f>
        <v>0</v>
      </c>
      <c r="BIA67" s="762">
        <f t="shared" ref="BIA67" si="17167">BIA60*$C$65*0</f>
        <v>0</v>
      </c>
      <c r="BIC67" s="762">
        <f t="shared" ref="BIC67" si="17168">BIC60*$C$65*0</f>
        <v>0</v>
      </c>
      <c r="BIE67" s="762">
        <f t="shared" ref="BIE67" si="17169">BIE60*$C$65*0</f>
        <v>0</v>
      </c>
      <c r="BIG67" s="762">
        <f t="shared" ref="BIG67" si="17170">BIG60*$C$65*0</f>
        <v>0</v>
      </c>
      <c r="BII67" s="762">
        <f t="shared" ref="BII67" si="17171">BII60*$C$65*0</f>
        <v>0</v>
      </c>
      <c r="BIK67" s="762">
        <f t="shared" ref="BIK67" si="17172">BIK60*$C$65*0</f>
        <v>0</v>
      </c>
      <c r="BIM67" s="762">
        <f t="shared" ref="BIM67" si="17173">BIM60*$C$65*0</f>
        <v>0</v>
      </c>
      <c r="BIO67" s="762">
        <f t="shared" ref="BIO67" si="17174">BIO60*$C$65*0</f>
        <v>0</v>
      </c>
      <c r="BIQ67" s="762">
        <f t="shared" ref="BIQ67" si="17175">BIQ60*$C$65*0</f>
        <v>0</v>
      </c>
      <c r="BIS67" s="762">
        <f t="shared" ref="BIS67" si="17176">BIS60*$C$65*0</f>
        <v>0</v>
      </c>
      <c r="BIU67" s="762">
        <f t="shared" ref="BIU67" si="17177">BIU60*$C$65*0</f>
        <v>0</v>
      </c>
      <c r="BIW67" s="762">
        <f t="shared" ref="BIW67" si="17178">BIW60*$C$65*0</f>
        <v>0</v>
      </c>
      <c r="BIY67" s="762">
        <f t="shared" ref="BIY67" si="17179">BIY60*$C$65*0</f>
        <v>0</v>
      </c>
      <c r="BJA67" s="762">
        <f t="shared" ref="BJA67" si="17180">BJA60*$C$65*0</f>
        <v>0</v>
      </c>
      <c r="BJC67" s="762">
        <f t="shared" ref="BJC67" si="17181">BJC60*$C$65*0</f>
        <v>0</v>
      </c>
      <c r="BJE67" s="762">
        <f t="shared" ref="BJE67" si="17182">BJE60*$C$65*0</f>
        <v>0</v>
      </c>
      <c r="BJG67" s="762">
        <f t="shared" ref="BJG67" si="17183">BJG60*$C$65*0</f>
        <v>0</v>
      </c>
      <c r="BJI67" s="762">
        <f t="shared" ref="BJI67" si="17184">BJI60*$C$65*0</f>
        <v>0</v>
      </c>
      <c r="BJK67" s="762">
        <f t="shared" ref="BJK67" si="17185">BJK60*$C$65*0</f>
        <v>0</v>
      </c>
      <c r="BJM67" s="762">
        <f t="shared" ref="BJM67" si="17186">BJM60*$C$65*0</f>
        <v>0</v>
      </c>
      <c r="BJO67" s="762">
        <f t="shared" ref="BJO67" si="17187">BJO60*$C$65*0</f>
        <v>0</v>
      </c>
      <c r="BJQ67" s="762">
        <f t="shared" ref="BJQ67" si="17188">BJQ60*$C$65*0</f>
        <v>0</v>
      </c>
      <c r="BJS67" s="762">
        <f t="shared" ref="BJS67" si="17189">BJS60*$C$65*0</f>
        <v>0</v>
      </c>
      <c r="BJU67" s="762">
        <f t="shared" ref="BJU67" si="17190">BJU60*$C$65*0</f>
        <v>0</v>
      </c>
      <c r="BJW67" s="762">
        <f t="shared" ref="BJW67" si="17191">BJW60*$C$65*0</f>
        <v>0</v>
      </c>
      <c r="BJY67" s="762">
        <f t="shared" ref="BJY67" si="17192">BJY60*$C$65*0</f>
        <v>0</v>
      </c>
      <c r="BKA67" s="762">
        <f t="shared" ref="BKA67" si="17193">BKA60*$C$65*0</f>
        <v>0</v>
      </c>
      <c r="BKC67" s="762">
        <f t="shared" ref="BKC67" si="17194">BKC60*$C$65*0</f>
        <v>0</v>
      </c>
      <c r="BKE67" s="762">
        <f t="shared" ref="BKE67" si="17195">BKE60*$C$65*0</f>
        <v>0</v>
      </c>
      <c r="BKG67" s="762">
        <f t="shared" ref="BKG67" si="17196">BKG60*$C$65*0</f>
        <v>0</v>
      </c>
      <c r="BKI67" s="762">
        <f t="shared" ref="BKI67" si="17197">BKI60*$C$65*0</f>
        <v>0</v>
      </c>
      <c r="BKK67" s="762">
        <f t="shared" ref="BKK67" si="17198">BKK60*$C$65*0</f>
        <v>0</v>
      </c>
      <c r="BKM67" s="762">
        <f t="shared" ref="BKM67" si="17199">BKM60*$C$65*0</f>
        <v>0</v>
      </c>
      <c r="BKO67" s="762">
        <f t="shared" ref="BKO67" si="17200">BKO60*$C$65*0</f>
        <v>0</v>
      </c>
      <c r="BKQ67" s="762">
        <f t="shared" ref="BKQ67" si="17201">BKQ60*$C$65*0</f>
        <v>0</v>
      </c>
      <c r="BKS67" s="762">
        <f t="shared" ref="BKS67" si="17202">BKS60*$C$65*0</f>
        <v>0</v>
      </c>
      <c r="BKU67" s="762">
        <f t="shared" ref="BKU67" si="17203">BKU60*$C$65*0</f>
        <v>0</v>
      </c>
      <c r="BKW67" s="762">
        <f t="shared" ref="BKW67" si="17204">BKW60*$C$65*0</f>
        <v>0</v>
      </c>
      <c r="BKY67" s="762">
        <f t="shared" ref="BKY67" si="17205">BKY60*$C$65*0</f>
        <v>0</v>
      </c>
      <c r="BLA67" s="762">
        <f t="shared" ref="BLA67" si="17206">BLA60*$C$65*0</f>
        <v>0</v>
      </c>
      <c r="BLC67" s="762">
        <f t="shared" ref="BLC67" si="17207">BLC60*$C$65*0</f>
        <v>0</v>
      </c>
      <c r="BLE67" s="762">
        <f t="shared" ref="BLE67" si="17208">BLE60*$C$65*0</f>
        <v>0</v>
      </c>
      <c r="BLG67" s="762">
        <f t="shared" ref="BLG67" si="17209">BLG60*$C$65*0</f>
        <v>0</v>
      </c>
      <c r="BLI67" s="762">
        <f t="shared" ref="BLI67" si="17210">BLI60*$C$65*0</f>
        <v>0</v>
      </c>
      <c r="BLK67" s="762">
        <f t="shared" ref="BLK67" si="17211">BLK60*$C$65*0</f>
        <v>0</v>
      </c>
      <c r="BLM67" s="762">
        <f t="shared" ref="BLM67" si="17212">BLM60*$C$65*0</f>
        <v>0</v>
      </c>
      <c r="BLO67" s="762">
        <f t="shared" ref="BLO67" si="17213">BLO60*$C$65*0</f>
        <v>0</v>
      </c>
      <c r="BLQ67" s="762">
        <f t="shared" ref="BLQ67" si="17214">BLQ60*$C$65*0</f>
        <v>0</v>
      </c>
      <c r="BLS67" s="762">
        <f t="shared" ref="BLS67" si="17215">BLS60*$C$65*0</f>
        <v>0</v>
      </c>
      <c r="BLU67" s="762">
        <f t="shared" ref="BLU67" si="17216">BLU60*$C$65*0</f>
        <v>0</v>
      </c>
      <c r="BLW67" s="762">
        <f t="shared" ref="BLW67" si="17217">BLW60*$C$65*0</f>
        <v>0</v>
      </c>
      <c r="BLY67" s="762">
        <f t="shared" ref="BLY67" si="17218">BLY60*$C$65*0</f>
        <v>0</v>
      </c>
      <c r="BMA67" s="762">
        <f t="shared" ref="BMA67" si="17219">BMA60*$C$65*0</f>
        <v>0</v>
      </c>
      <c r="BMC67" s="762">
        <f t="shared" ref="BMC67" si="17220">BMC60*$C$65*0</f>
        <v>0</v>
      </c>
      <c r="BME67" s="762">
        <f t="shared" ref="BME67" si="17221">BME60*$C$65*0</f>
        <v>0</v>
      </c>
      <c r="BMG67" s="762">
        <f t="shared" ref="BMG67" si="17222">BMG60*$C$65*0</f>
        <v>0</v>
      </c>
      <c r="BMI67" s="762">
        <f t="shared" ref="BMI67" si="17223">BMI60*$C$65*0</f>
        <v>0</v>
      </c>
      <c r="BMK67" s="762">
        <f t="shared" ref="BMK67" si="17224">BMK60*$C$65*0</f>
        <v>0</v>
      </c>
      <c r="BMM67" s="762">
        <f t="shared" ref="BMM67" si="17225">BMM60*$C$65*0</f>
        <v>0</v>
      </c>
      <c r="BMO67" s="762">
        <f t="shared" ref="BMO67" si="17226">BMO60*$C$65*0</f>
        <v>0</v>
      </c>
      <c r="BMQ67" s="762">
        <f t="shared" ref="BMQ67" si="17227">BMQ60*$C$65*0</f>
        <v>0</v>
      </c>
      <c r="BMS67" s="762">
        <f t="shared" ref="BMS67" si="17228">BMS60*$C$65*0</f>
        <v>0</v>
      </c>
      <c r="BMU67" s="762">
        <f t="shared" ref="BMU67" si="17229">BMU60*$C$65*0</f>
        <v>0</v>
      </c>
      <c r="BMW67" s="762">
        <f t="shared" ref="BMW67" si="17230">BMW60*$C$65*0</f>
        <v>0</v>
      </c>
      <c r="BMY67" s="762">
        <f t="shared" ref="BMY67" si="17231">BMY60*$C$65*0</f>
        <v>0</v>
      </c>
      <c r="BNA67" s="762">
        <f t="shared" ref="BNA67" si="17232">BNA60*$C$65*0</f>
        <v>0</v>
      </c>
      <c r="BNC67" s="762">
        <f t="shared" ref="BNC67" si="17233">BNC60*$C$65*0</f>
        <v>0</v>
      </c>
      <c r="BNE67" s="762">
        <f t="shared" ref="BNE67" si="17234">BNE60*$C$65*0</f>
        <v>0</v>
      </c>
      <c r="BNG67" s="762">
        <f t="shared" ref="BNG67" si="17235">BNG60*$C$65*0</f>
        <v>0</v>
      </c>
      <c r="BNI67" s="762">
        <f t="shared" ref="BNI67" si="17236">BNI60*$C$65*0</f>
        <v>0</v>
      </c>
      <c r="BNK67" s="762">
        <f t="shared" ref="BNK67" si="17237">BNK60*$C$65*0</f>
        <v>0</v>
      </c>
      <c r="BNM67" s="762">
        <f t="shared" ref="BNM67" si="17238">BNM60*$C$65*0</f>
        <v>0</v>
      </c>
      <c r="BNO67" s="762">
        <f t="shared" ref="BNO67" si="17239">BNO60*$C$65*0</f>
        <v>0</v>
      </c>
      <c r="BNQ67" s="762">
        <f t="shared" ref="BNQ67" si="17240">BNQ60*$C$65*0</f>
        <v>0</v>
      </c>
      <c r="BNS67" s="762">
        <f t="shared" ref="BNS67" si="17241">BNS60*$C$65*0</f>
        <v>0</v>
      </c>
      <c r="BNU67" s="762">
        <f t="shared" ref="BNU67" si="17242">BNU60*$C$65*0</f>
        <v>0</v>
      </c>
      <c r="BNW67" s="762">
        <f t="shared" ref="BNW67" si="17243">BNW60*$C$65*0</f>
        <v>0</v>
      </c>
      <c r="BNY67" s="762">
        <f t="shared" ref="BNY67" si="17244">BNY60*$C$65*0</f>
        <v>0</v>
      </c>
      <c r="BOA67" s="762">
        <f t="shared" ref="BOA67" si="17245">BOA60*$C$65*0</f>
        <v>0</v>
      </c>
      <c r="BOC67" s="762">
        <f t="shared" ref="BOC67" si="17246">BOC60*$C$65*0</f>
        <v>0</v>
      </c>
      <c r="BOE67" s="762">
        <f t="shared" ref="BOE67" si="17247">BOE60*$C$65*0</f>
        <v>0</v>
      </c>
      <c r="BOG67" s="762">
        <f t="shared" ref="BOG67" si="17248">BOG60*$C$65*0</f>
        <v>0</v>
      </c>
      <c r="BOI67" s="762">
        <f t="shared" ref="BOI67" si="17249">BOI60*$C$65*0</f>
        <v>0</v>
      </c>
      <c r="BOK67" s="762">
        <f t="shared" ref="BOK67" si="17250">BOK60*$C$65*0</f>
        <v>0</v>
      </c>
      <c r="BOM67" s="762">
        <f t="shared" ref="BOM67" si="17251">BOM60*$C$65*0</f>
        <v>0</v>
      </c>
      <c r="BOO67" s="762">
        <f t="shared" ref="BOO67" si="17252">BOO60*$C$65*0</f>
        <v>0</v>
      </c>
      <c r="BOQ67" s="762">
        <f t="shared" ref="BOQ67" si="17253">BOQ60*$C$65*0</f>
        <v>0</v>
      </c>
      <c r="BOS67" s="762">
        <f t="shared" ref="BOS67" si="17254">BOS60*$C$65*0</f>
        <v>0</v>
      </c>
      <c r="BOU67" s="762">
        <f t="shared" ref="BOU67" si="17255">BOU60*$C$65*0</f>
        <v>0</v>
      </c>
      <c r="BOW67" s="762">
        <f t="shared" ref="BOW67" si="17256">BOW60*$C$65*0</f>
        <v>0</v>
      </c>
      <c r="BOY67" s="762">
        <f t="shared" ref="BOY67" si="17257">BOY60*$C$65*0</f>
        <v>0</v>
      </c>
      <c r="BPA67" s="762">
        <f t="shared" ref="BPA67" si="17258">BPA60*$C$65*0</f>
        <v>0</v>
      </c>
      <c r="BPC67" s="762">
        <f t="shared" ref="BPC67" si="17259">BPC60*$C$65*0</f>
        <v>0</v>
      </c>
      <c r="BPE67" s="762">
        <f t="shared" ref="BPE67" si="17260">BPE60*$C$65*0</f>
        <v>0</v>
      </c>
      <c r="BPG67" s="762">
        <f t="shared" ref="BPG67" si="17261">BPG60*$C$65*0</f>
        <v>0</v>
      </c>
      <c r="BPI67" s="762">
        <f t="shared" ref="BPI67" si="17262">BPI60*$C$65*0</f>
        <v>0</v>
      </c>
      <c r="BPK67" s="762">
        <f t="shared" ref="BPK67" si="17263">BPK60*$C$65*0</f>
        <v>0</v>
      </c>
      <c r="BPM67" s="762">
        <f t="shared" ref="BPM67" si="17264">BPM60*$C$65*0</f>
        <v>0</v>
      </c>
      <c r="BPO67" s="762">
        <f t="shared" ref="BPO67" si="17265">BPO60*$C$65*0</f>
        <v>0</v>
      </c>
      <c r="BPQ67" s="762">
        <f t="shared" ref="BPQ67" si="17266">BPQ60*$C$65*0</f>
        <v>0</v>
      </c>
      <c r="BPS67" s="762">
        <f t="shared" ref="BPS67" si="17267">BPS60*$C$65*0</f>
        <v>0</v>
      </c>
      <c r="BPU67" s="762">
        <f t="shared" ref="BPU67" si="17268">BPU60*$C$65*0</f>
        <v>0</v>
      </c>
      <c r="BPW67" s="762">
        <f t="shared" ref="BPW67" si="17269">BPW60*$C$65*0</f>
        <v>0</v>
      </c>
      <c r="BPY67" s="762">
        <f t="shared" ref="BPY67" si="17270">BPY60*$C$65*0</f>
        <v>0</v>
      </c>
      <c r="BQA67" s="762">
        <f t="shared" ref="BQA67" si="17271">BQA60*$C$65*0</f>
        <v>0</v>
      </c>
      <c r="BQC67" s="762">
        <f t="shared" ref="BQC67" si="17272">BQC60*$C$65*0</f>
        <v>0</v>
      </c>
      <c r="BQE67" s="762">
        <f t="shared" ref="BQE67" si="17273">BQE60*$C$65*0</f>
        <v>0</v>
      </c>
      <c r="BQG67" s="762">
        <f t="shared" ref="BQG67" si="17274">BQG60*$C$65*0</f>
        <v>0</v>
      </c>
      <c r="BQI67" s="762">
        <f t="shared" ref="BQI67" si="17275">BQI60*$C$65*0</f>
        <v>0</v>
      </c>
      <c r="BQK67" s="762">
        <f t="shared" ref="BQK67" si="17276">BQK60*$C$65*0</f>
        <v>0</v>
      </c>
      <c r="BQM67" s="762">
        <f t="shared" ref="BQM67" si="17277">BQM60*$C$65*0</f>
        <v>0</v>
      </c>
      <c r="BQO67" s="762">
        <f t="shared" ref="BQO67" si="17278">BQO60*$C$65*0</f>
        <v>0</v>
      </c>
      <c r="BQQ67" s="762">
        <f t="shared" ref="BQQ67" si="17279">BQQ60*$C$65*0</f>
        <v>0</v>
      </c>
      <c r="BQS67" s="762">
        <f t="shared" ref="BQS67" si="17280">BQS60*$C$65*0</f>
        <v>0</v>
      </c>
      <c r="BQU67" s="762">
        <f t="shared" ref="BQU67" si="17281">BQU60*$C$65*0</f>
        <v>0</v>
      </c>
      <c r="BQW67" s="762">
        <f t="shared" ref="BQW67" si="17282">BQW60*$C$65*0</f>
        <v>0</v>
      </c>
      <c r="BQY67" s="762">
        <f t="shared" ref="BQY67" si="17283">BQY60*$C$65*0</f>
        <v>0</v>
      </c>
      <c r="BRA67" s="762">
        <f t="shared" ref="BRA67" si="17284">BRA60*$C$65*0</f>
        <v>0</v>
      </c>
      <c r="BRC67" s="762">
        <f t="shared" ref="BRC67" si="17285">BRC60*$C$65*0</f>
        <v>0</v>
      </c>
      <c r="BRE67" s="762">
        <f t="shared" ref="BRE67" si="17286">BRE60*$C$65*0</f>
        <v>0</v>
      </c>
      <c r="BRG67" s="762">
        <f t="shared" ref="BRG67" si="17287">BRG60*$C$65*0</f>
        <v>0</v>
      </c>
      <c r="BRI67" s="762">
        <f t="shared" ref="BRI67" si="17288">BRI60*$C$65*0</f>
        <v>0</v>
      </c>
      <c r="BRK67" s="762">
        <f t="shared" ref="BRK67" si="17289">BRK60*$C$65*0</f>
        <v>0</v>
      </c>
      <c r="BRM67" s="762">
        <f t="shared" ref="BRM67" si="17290">BRM60*$C$65*0</f>
        <v>0</v>
      </c>
      <c r="BRO67" s="762">
        <f t="shared" ref="BRO67" si="17291">BRO60*$C$65*0</f>
        <v>0</v>
      </c>
      <c r="BRQ67" s="762">
        <f t="shared" ref="BRQ67" si="17292">BRQ60*$C$65*0</f>
        <v>0</v>
      </c>
      <c r="BRS67" s="762">
        <f t="shared" ref="BRS67" si="17293">BRS60*$C$65*0</f>
        <v>0</v>
      </c>
      <c r="BRU67" s="762">
        <f t="shared" ref="BRU67" si="17294">BRU60*$C$65*0</f>
        <v>0</v>
      </c>
      <c r="BRW67" s="762">
        <f t="shared" ref="BRW67" si="17295">BRW60*$C$65*0</f>
        <v>0</v>
      </c>
      <c r="BRY67" s="762">
        <f t="shared" ref="BRY67" si="17296">BRY60*$C$65*0</f>
        <v>0</v>
      </c>
      <c r="BSA67" s="762">
        <f t="shared" ref="BSA67" si="17297">BSA60*$C$65*0</f>
        <v>0</v>
      </c>
      <c r="BSC67" s="762">
        <f t="shared" ref="BSC67" si="17298">BSC60*$C$65*0</f>
        <v>0</v>
      </c>
      <c r="BSE67" s="762">
        <f t="shared" ref="BSE67" si="17299">BSE60*$C$65*0</f>
        <v>0</v>
      </c>
      <c r="BSG67" s="762">
        <f t="shared" ref="BSG67" si="17300">BSG60*$C$65*0</f>
        <v>0</v>
      </c>
      <c r="BSI67" s="762">
        <f t="shared" ref="BSI67" si="17301">BSI60*$C$65*0</f>
        <v>0</v>
      </c>
      <c r="BSK67" s="762">
        <f t="shared" ref="BSK67" si="17302">BSK60*$C$65*0</f>
        <v>0</v>
      </c>
      <c r="BSM67" s="762">
        <f t="shared" ref="BSM67" si="17303">BSM60*$C$65*0</f>
        <v>0</v>
      </c>
      <c r="BSO67" s="762">
        <f t="shared" ref="BSO67" si="17304">BSO60*$C$65*0</f>
        <v>0</v>
      </c>
      <c r="BSQ67" s="762">
        <f t="shared" ref="BSQ67" si="17305">BSQ60*$C$65*0</f>
        <v>0</v>
      </c>
      <c r="BSS67" s="762">
        <f t="shared" ref="BSS67" si="17306">BSS60*$C$65*0</f>
        <v>0</v>
      </c>
      <c r="BSU67" s="762">
        <f t="shared" ref="BSU67" si="17307">BSU60*$C$65*0</f>
        <v>0</v>
      </c>
      <c r="BSW67" s="762">
        <f t="shared" ref="BSW67" si="17308">BSW60*$C$65*0</f>
        <v>0</v>
      </c>
      <c r="BSY67" s="762">
        <f t="shared" ref="BSY67" si="17309">BSY60*$C$65*0</f>
        <v>0</v>
      </c>
      <c r="BTA67" s="762">
        <f t="shared" ref="BTA67" si="17310">BTA60*$C$65*0</f>
        <v>0</v>
      </c>
      <c r="BTC67" s="762">
        <f t="shared" ref="BTC67" si="17311">BTC60*$C$65*0</f>
        <v>0</v>
      </c>
      <c r="BTE67" s="762">
        <f t="shared" ref="BTE67" si="17312">BTE60*$C$65*0</f>
        <v>0</v>
      </c>
      <c r="BTG67" s="762">
        <f t="shared" ref="BTG67" si="17313">BTG60*$C$65*0</f>
        <v>0</v>
      </c>
      <c r="BTI67" s="762">
        <f t="shared" ref="BTI67" si="17314">BTI60*$C$65*0</f>
        <v>0</v>
      </c>
      <c r="BTK67" s="762">
        <f t="shared" ref="BTK67" si="17315">BTK60*$C$65*0</f>
        <v>0</v>
      </c>
      <c r="BTM67" s="762">
        <f t="shared" ref="BTM67" si="17316">BTM60*$C$65*0</f>
        <v>0</v>
      </c>
      <c r="BTO67" s="762">
        <f t="shared" ref="BTO67" si="17317">BTO60*$C$65*0</f>
        <v>0</v>
      </c>
      <c r="BTQ67" s="762">
        <f t="shared" ref="BTQ67" si="17318">BTQ60*$C$65*0</f>
        <v>0</v>
      </c>
      <c r="BTS67" s="762">
        <f t="shared" ref="BTS67" si="17319">BTS60*$C$65*0</f>
        <v>0</v>
      </c>
      <c r="BTU67" s="762">
        <f t="shared" ref="BTU67" si="17320">BTU60*$C$65*0</f>
        <v>0</v>
      </c>
      <c r="BTW67" s="762">
        <f t="shared" ref="BTW67" si="17321">BTW60*$C$65*0</f>
        <v>0</v>
      </c>
      <c r="BTY67" s="762">
        <f t="shared" ref="BTY67" si="17322">BTY60*$C$65*0</f>
        <v>0</v>
      </c>
      <c r="BUA67" s="762">
        <f t="shared" ref="BUA67" si="17323">BUA60*$C$65*0</f>
        <v>0</v>
      </c>
      <c r="BUC67" s="762">
        <f t="shared" ref="BUC67" si="17324">BUC60*$C$65*0</f>
        <v>0</v>
      </c>
      <c r="BUE67" s="762">
        <f t="shared" ref="BUE67" si="17325">BUE60*$C$65*0</f>
        <v>0</v>
      </c>
      <c r="BUG67" s="762">
        <f t="shared" ref="BUG67" si="17326">BUG60*$C$65*0</f>
        <v>0</v>
      </c>
      <c r="BUI67" s="762">
        <f t="shared" ref="BUI67" si="17327">BUI60*$C$65*0</f>
        <v>0</v>
      </c>
      <c r="BUK67" s="762">
        <f t="shared" ref="BUK67" si="17328">BUK60*$C$65*0</f>
        <v>0</v>
      </c>
      <c r="BUM67" s="762">
        <f t="shared" ref="BUM67" si="17329">BUM60*$C$65*0</f>
        <v>0</v>
      </c>
      <c r="BUO67" s="762">
        <f t="shared" ref="BUO67" si="17330">BUO60*$C$65*0</f>
        <v>0</v>
      </c>
      <c r="BUQ67" s="762">
        <f t="shared" ref="BUQ67" si="17331">BUQ60*$C$65*0</f>
        <v>0</v>
      </c>
      <c r="BUS67" s="762">
        <f t="shared" ref="BUS67" si="17332">BUS60*$C$65*0</f>
        <v>0</v>
      </c>
      <c r="BUU67" s="762">
        <f t="shared" ref="BUU67" si="17333">BUU60*$C$65*0</f>
        <v>0</v>
      </c>
      <c r="BUW67" s="762">
        <f t="shared" ref="BUW67" si="17334">BUW60*$C$65*0</f>
        <v>0</v>
      </c>
      <c r="BUY67" s="762">
        <f t="shared" ref="BUY67" si="17335">BUY60*$C$65*0</f>
        <v>0</v>
      </c>
      <c r="BVA67" s="762">
        <f t="shared" ref="BVA67" si="17336">BVA60*$C$65*0</f>
        <v>0</v>
      </c>
      <c r="BVC67" s="762">
        <f t="shared" ref="BVC67" si="17337">BVC60*$C$65*0</f>
        <v>0</v>
      </c>
      <c r="BVE67" s="762">
        <f t="shared" ref="BVE67" si="17338">BVE60*$C$65*0</f>
        <v>0</v>
      </c>
      <c r="BVG67" s="762">
        <f t="shared" ref="BVG67" si="17339">BVG60*$C$65*0</f>
        <v>0</v>
      </c>
      <c r="BVI67" s="762">
        <f t="shared" ref="BVI67" si="17340">BVI60*$C$65*0</f>
        <v>0</v>
      </c>
      <c r="BVK67" s="762">
        <f t="shared" ref="BVK67" si="17341">BVK60*$C$65*0</f>
        <v>0</v>
      </c>
      <c r="BVM67" s="762">
        <f t="shared" ref="BVM67" si="17342">BVM60*$C$65*0</f>
        <v>0</v>
      </c>
      <c r="BVO67" s="762">
        <f t="shared" ref="BVO67" si="17343">BVO60*$C$65*0</f>
        <v>0</v>
      </c>
      <c r="BVQ67" s="762">
        <f t="shared" ref="BVQ67" si="17344">BVQ60*$C$65*0</f>
        <v>0</v>
      </c>
      <c r="BVS67" s="762">
        <f t="shared" ref="BVS67" si="17345">BVS60*$C$65*0</f>
        <v>0</v>
      </c>
      <c r="BVU67" s="762">
        <f t="shared" ref="BVU67" si="17346">BVU60*$C$65*0</f>
        <v>0</v>
      </c>
      <c r="BVW67" s="762">
        <f t="shared" ref="BVW67" si="17347">BVW60*$C$65*0</f>
        <v>0</v>
      </c>
      <c r="BVY67" s="762">
        <f t="shared" ref="BVY67" si="17348">BVY60*$C$65*0</f>
        <v>0</v>
      </c>
      <c r="BWA67" s="762">
        <f t="shared" ref="BWA67" si="17349">BWA60*$C$65*0</f>
        <v>0</v>
      </c>
      <c r="BWC67" s="762">
        <f t="shared" ref="BWC67" si="17350">BWC60*$C$65*0</f>
        <v>0</v>
      </c>
      <c r="BWE67" s="762">
        <f t="shared" ref="BWE67" si="17351">BWE60*$C$65*0</f>
        <v>0</v>
      </c>
      <c r="BWG67" s="762">
        <f t="shared" ref="BWG67" si="17352">BWG60*$C$65*0</f>
        <v>0</v>
      </c>
      <c r="BWI67" s="762">
        <f t="shared" ref="BWI67" si="17353">BWI60*$C$65*0</f>
        <v>0</v>
      </c>
      <c r="BWK67" s="762">
        <f t="shared" ref="BWK67" si="17354">BWK60*$C$65*0</f>
        <v>0</v>
      </c>
      <c r="BWM67" s="762">
        <f t="shared" ref="BWM67" si="17355">BWM60*$C$65*0</f>
        <v>0</v>
      </c>
      <c r="BWO67" s="762">
        <f t="shared" ref="BWO67" si="17356">BWO60*$C$65*0</f>
        <v>0</v>
      </c>
      <c r="BWQ67" s="762">
        <f t="shared" ref="BWQ67" si="17357">BWQ60*$C$65*0</f>
        <v>0</v>
      </c>
      <c r="BWS67" s="762">
        <f t="shared" ref="BWS67" si="17358">BWS60*$C$65*0</f>
        <v>0</v>
      </c>
      <c r="BWU67" s="762">
        <f t="shared" ref="BWU67" si="17359">BWU60*$C$65*0</f>
        <v>0</v>
      </c>
      <c r="BWW67" s="762">
        <f t="shared" ref="BWW67" si="17360">BWW60*$C$65*0</f>
        <v>0</v>
      </c>
      <c r="BWY67" s="762">
        <f t="shared" ref="BWY67" si="17361">BWY60*$C$65*0</f>
        <v>0</v>
      </c>
      <c r="BXA67" s="762">
        <f t="shared" ref="BXA67" si="17362">BXA60*$C$65*0</f>
        <v>0</v>
      </c>
      <c r="BXC67" s="762">
        <f t="shared" ref="BXC67" si="17363">BXC60*$C$65*0</f>
        <v>0</v>
      </c>
      <c r="BXE67" s="762">
        <f t="shared" ref="BXE67" si="17364">BXE60*$C$65*0</f>
        <v>0</v>
      </c>
      <c r="BXG67" s="762">
        <f t="shared" ref="BXG67" si="17365">BXG60*$C$65*0</f>
        <v>0</v>
      </c>
      <c r="BXI67" s="762">
        <f t="shared" ref="BXI67" si="17366">BXI60*$C$65*0</f>
        <v>0</v>
      </c>
      <c r="BXK67" s="762">
        <f t="shared" ref="BXK67" si="17367">BXK60*$C$65*0</f>
        <v>0</v>
      </c>
      <c r="BXM67" s="762">
        <f t="shared" ref="BXM67" si="17368">BXM60*$C$65*0</f>
        <v>0</v>
      </c>
      <c r="BXO67" s="762">
        <f t="shared" ref="BXO67" si="17369">BXO60*$C$65*0</f>
        <v>0</v>
      </c>
      <c r="BXQ67" s="762">
        <f t="shared" ref="BXQ67" si="17370">BXQ60*$C$65*0</f>
        <v>0</v>
      </c>
      <c r="BXS67" s="762">
        <f t="shared" ref="BXS67" si="17371">BXS60*$C$65*0</f>
        <v>0</v>
      </c>
      <c r="BXU67" s="762">
        <f t="shared" ref="BXU67" si="17372">BXU60*$C$65*0</f>
        <v>0</v>
      </c>
      <c r="BXW67" s="762">
        <f t="shared" ref="BXW67" si="17373">BXW60*$C$65*0</f>
        <v>0</v>
      </c>
      <c r="BXY67" s="762">
        <f t="shared" ref="BXY67" si="17374">BXY60*$C$65*0</f>
        <v>0</v>
      </c>
      <c r="BYA67" s="762">
        <f t="shared" ref="BYA67" si="17375">BYA60*$C$65*0</f>
        <v>0</v>
      </c>
      <c r="BYC67" s="762">
        <f t="shared" ref="BYC67" si="17376">BYC60*$C$65*0</f>
        <v>0</v>
      </c>
      <c r="BYE67" s="762">
        <f t="shared" ref="BYE67" si="17377">BYE60*$C$65*0</f>
        <v>0</v>
      </c>
      <c r="BYG67" s="762">
        <f t="shared" ref="BYG67" si="17378">BYG60*$C$65*0</f>
        <v>0</v>
      </c>
      <c r="BYI67" s="762">
        <f t="shared" ref="BYI67" si="17379">BYI60*$C$65*0</f>
        <v>0</v>
      </c>
      <c r="BYK67" s="762">
        <f t="shared" ref="BYK67" si="17380">BYK60*$C$65*0</f>
        <v>0</v>
      </c>
      <c r="BYM67" s="762">
        <f t="shared" ref="BYM67" si="17381">BYM60*$C$65*0</f>
        <v>0</v>
      </c>
      <c r="BYO67" s="762">
        <f t="shared" ref="BYO67" si="17382">BYO60*$C$65*0</f>
        <v>0</v>
      </c>
      <c r="BYQ67" s="762">
        <f t="shared" ref="BYQ67" si="17383">BYQ60*$C$65*0</f>
        <v>0</v>
      </c>
      <c r="BYS67" s="762">
        <f t="shared" ref="BYS67" si="17384">BYS60*$C$65*0</f>
        <v>0</v>
      </c>
      <c r="BYU67" s="762">
        <f t="shared" ref="BYU67" si="17385">BYU60*$C$65*0</f>
        <v>0</v>
      </c>
      <c r="BYW67" s="762">
        <f t="shared" ref="BYW67" si="17386">BYW60*$C$65*0</f>
        <v>0</v>
      </c>
      <c r="BYY67" s="762">
        <f t="shared" ref="BYY67" si="17387">BYY60*$C$65*0</f>
        <v>0</v>
      </c>
      <c r="BZA67" s="762">
        <f t="shared" ref="BZA67" si="17388">BZA60*$C$65*0</f>
        <v>0</v>
      </c>
      <c r="BZC67" s="762">
        <f t="shared" ref="BZC67" si="17389">BZC60*$C$65*0</f>
        <v>0</v>
      </c>
      <c r="BZE67" s="762">
        <f t="shared" ref="BZE67" si="17390">BZE60*$C$65*0</f>
        <v>0</v>
      </c>
      <c r="BZG67" s="762">
        <f t="shared" ref="BZG67" si="17391">BZG60*$C$65*0</f>
        <v>0</v>
      </c>
      <c r="BZI67" s="762">
        <f t="shared" ref="BZI67" si="17392">BZI60*$C$65*0</f>
        <v>0</v>
      </c>
      <c r="BZK67" s="762">
        <f t="shared" ref="BZK67" si="17393">BZK60*$C$65*0</f>
        <v>0</v>
      </c>
      <c r="BZM67" s="762">
        <f t="shared" ref="BZM67" si="17394">BZM60*$C$65*0</f>
        <v>0</v>
      </c>
      <c r="BZO67" s="762">
        <f t="shared" ref="BZO67" si="17395">BZO60*$C$65*0</f>
        <v>0</v>
      </c>
      <c r="BZQ67" s="762">
        <f t="shared" ref="BZQ67" si="17396">BZQ60*$C$65*0</f>
        <v>0</v>
      </c>
      <c r="BZS67" s="762">
        <f t="shared" ref="BZS67" si="17397">BZS60*$C$65*0</f>
        <v>0</v>
      </c>
      <c r="BZU67" s="762">
        <f t="shared" ref="BZU67" si="17398">BZU60*$C$65*0</f>
        <v>0</v>
      </c>
      <c r="BZW67" s="762">
        <f t="shared" ref="BZW67" si="17399">BZW60*$C$65*0</f>
        <v>0</v>
      </c>
      <c r="BZY67" s="762">
        <f t="shared" ref="BZY67" si="17400">BZY60*$C$65*0</f>
        <v>0</v>
      </c>
      <c r="CAA67" s="762">
        <f t="shared" ref="CAA67" si="17401">CAA60*$C$65*0</f>
        <v>0</v>
      </c>
      <c r="CAC67" s="762">
        <f t="shared" ref="CAC67" si="17402">CAC60*$C$65*0</f>
        <v>0</v>
      </c>
      <c r="CAE67" s="762">
        <f t="shared" ref="CAE67" si="17403">CAE60*$C$65*0</f>
        <v>0</v>
      </c>
      <c r="CAG67" s="762">
        <f t="shared" ref="CAG67" si="17404">CAG60*$C$65*0</f>
        <v>0</v>
      </c>
      <c r="CAI67" s="762">
        <f t="shared" ref="CAI67" si="17405">CAI60*$C$65*0</f>
        <v>0</v>
      </c>
      <c r="CAK67" s="762">
        <f t="shared" ref="CAK67" si="17406">CAK60*$C$65*0</f>
        <v>0</v>
      </c>
      <c r="CAM67" s="762">
        <f t="shared" ref="CAM67" si="17407">CAM60*$C$65*0</f>
        <v>0</v>
      </c>
      <c r="CAO67" s="762">
        <f t="shared" ref="CAO67" si="17408">CAO60*$C$65*0</f>
        <v>0</v>
      </c>
      <c r="CAQ67" s="762">
        <f t="shared" ref="CAQ67" si="17409">CAQ60*$C$65*0</f>
        <v>0</v>
      </c>
      <c r="CAS67" s="762">
        <f t="shared" ref="CAS67" si="17410">CAS60*$C$65*0</f>
        <v>0</v>
      </c>
      <c r="CAU67" s="762">
        <f t="shared" ref="CAU67" si="17411">CAU60*$C$65*0</f>
        <v>0</v>
      </c>
      <c r="CAW67" s="762">
        <f t="shared" ref="CAW67" si="17412">CAW60*$C$65*0</f>
        <v>0</v>
      </c>
      <c r="CAY67" s="762">
        <f t="shared" ref="CAY67" si="17413">CAY60*$C$65*0</f>
        <v>0</v>
      </c>
      <c r="CBA67" s="762">
        <f t="shared" ref="CBA67" si="17414">CBA60*$C$65*0</f>
        <v>0</v>
      </c>
      <c r="CBC67" s="762">
        <f t="shared" ref="CBC67" si="17415">CBC60*$C$65*0</f>
        <v>0</v>
      </c>
      <c r="CBE67" s="762">
        <f t="shared" ref="CBE67" si="17416">CBE60*$C$65*0</f>
        <v>0</v>
      </c>
      <c r="CBG67" s="762">
        <f t="shared" ref="CBG67" si="17417">CBG60*$C$65*0</f>
        <v>0</v>
      </c>
      <c r="CBI67" s="762">
        <f t="shared" ref="CBI67" si="17418">CBI60*$C$65*0</f>
        <v>0</v>
      </c>
      <c r="CBK67" s="762">
        <f t="shared" ref="CBK67" si="17419">CBK60*$C$65*0</f>
        <v>0</v>
      </c>
      <c r="CBM67" s="762">
        <f t="shared" ref="CBM67" si="17420">CBM60*$C$65*0</f>
        <v>0</v>
      </c>
      <c r="CBO67" s="762">
        <f t="shared" ref="CBO67" si="17421">CBO60*$C$65*0</f>
        <v>0</v>
      </c>
      <c r="CBQ67" s="762">
        <f t="shared" ref="CBQ67" si="17422">CBQ60*$C$65*0</f>
        <v>0</v>
      </c>
      <c r="CBS67" s="762">
        <f t="shared" ref="CBS67" si="17423">CBS60*$C$65*0</f>
        <v>0</v>
      </c>
      <c r="CBU67" s="762">
        <f t="shared" ref="CBU67" si="17424">CBU60*$C$65*0</f>
        <v>0</v>
      </c>
      <c r="CBW67" s="762">
        <f t="shared" ref="CBW67" si="17425">CBW60*$C$65*0</f>
        <v>0</v>
      </c>
      <c r="CBY67" s="762">
        <f t="shared" ref="CBY67" si="17426">CBY60*$C$65*0</f>
        <v>0</v>
      </c>
      <c r="CCA67" s="762">
        <f t="shared" ref="CCA67" si="17427">CCA60*$C$65*0</f>
        <v>0</v>
      </c>
      <c r="CCC67" s="762">
        <f t="shared" ref="CCC67" si="17428">CCC60*$C$65*0</f>
        <v>0</v>
      </c>
      <c r="CCE67" s="762">
        <f t="shared" ref="CCE67" si="17429">CCE60*$C$65*0</f>
        <v>0</v>
      </c>
      <c r="CCG67" s="762">
        <f t="shared" ref="CCG67" si="17430">CCG60*$C$65*0</f>
        <v>0</v>
      </c>
      <c r="CCI67" s="762">
        <f t="shared" ref="CCI67" si="17431">CCI60*$C$65*0</f>
        <v>0</v>
      </c>
      <c r="CCK67" s="762">
        <f t="shared" ref="CCK67" si="17432">CCK60*$C$65*0</f>
        <v>0</v>
      </c>
      <c r="CCM67" s="762">
        <f t="shared" ref="CCM67" si="17433">CCM60*$C$65*0</f>
        <v>0</v>
      </c>
      <c r="CCO67" s="762">
        <f t="shared" ref="CCO67" si="17434">CCO60*$C$65*0</f>
        <v>0</v>
      </c>
      <c r="CCQ67" s="762">
        <f t="shared" ref="CCQ67" si="17435">CCQ60*$C$65*0</f>
        <v>0</v>
      </c>
      <c r="CCS67" s="762">
        <f t="shared" ref="CCS67" si="17436">CCS60*$C$65*0</f>
        <v>0</v>
      </c>
      <c r="CCU67" s="762">
        <f t="shared" ref="CCU67" si="17437">CCU60*$C$65*0</f>
        <v>0</v>
      </c>
      <c r="CCW67" s="762">
        <f t="shared" ref="CCW67" si="17438">CCW60*$C$65*0</f>
        <v>0</v>
      </c>
      <c r="CCY67" s="762">
        <f t="shared" ref="CCY67" si="17439">CCY60*$C$65*0</f>
        <v>0</v>
      </c>
      <c r="CDA67" s="762">
        <f t="shared" ref="CDA67" si="17440">CDA60*$C$65*0</f>
        <v>0</v>
      </c>
      <c r="CDC67" s="762">
        <f t="shared" ref="CDC67" si="17441">CDC60*$C$65*0</f>
        <v>0</v>
      </c>
      <c r="CDE67" s="762">
        <f t="shared" ref="CDE67" si="17442">CDE60*$C$65*0</f>
        <v>0</v>
      </c>
      <c r="CDG67" s="762">
        <f t="shared" ref="CDG67" si="17443">CDG60*$C$65*0</f>
        <v>0</v>
      </c>
      <c r="CDI67" s="762">
        <f t="shared" ref="CDI67" si="17444">CDI60*$C$65*0</f>
        <v>0</v>
      </c>
      <c r="CDK67" s="762">
        <f t="shared" ref="CDK67" si="17445">CDK60*$C$65*0</f>
        <v>0</v>
      </c>
      <c r="CDM67" s="762">
        <f t="shared" ref="CDM67" si="17446">CDM60*$C$65*0</f>
        <v>0</v>
      </c>
      <c r="CDO67" s="762">
        <f t="shared" ref="CDO67" si="17447">CDO60*$C$65*0</f>
        <v>0</v>
      </c>
      <c r="CDQ67" s="762">
        <f t="shared" ref="CDQ67" si="17448">CDQ60*$C$65*0</f>
        <v>0</v>
      </c>
      <c r="CDS67" s="762">
        <f t="shared" ref="CDS67" si="17449">CDS60*$C$65*0</f>
        <v>0</v>
      </c>
      <c r="CDU67" s="762">
        <f t="shared" ref="CDU67" si="17450">CDU60*$C$65*0</f>
        <v>0</v>
      </c>
      <c r="CDW67" s="762">
        <f t="shared" ref="CDW67" si="17451">CDW60*$C$65*0</f>
        <v>0</v>
      </c>
      <c r="CDY67" s="762">
        <f t="shared" ref="CDY67" si="17452">CDY60*$C$65*0</f>
        <v>0</v>
      </c>
      <c r="CEA67" s="762">
        <f t="shared" ref="CEA67" si="17453">CEA60*$C$65*0</f>
        <v>0</v>
      </c>
      <c r="CEC67" s="762">
        <f t="shared" ref="CEC67" si="17454">CEC60*$C$65*0</f>
        <v>0</v>
      </c>
      <c r="CEE67" s="762">
        <f t="shared" ref="CEE67" si="17455">CEE60*$C$65*0</f>
        <v>0</v>
      </c>
      <c r="CEG67" s="762">
        <f t="shared" ref="CEG67" si="17456">CEG60*$C$65*0</f>
        <v>0</v>
      </c>
      <c r="CEI67" s="762">
        <f t="shared" ref="CEI67" si="17457">CEI60*$C$65*0</f>
        <v>0</v>
      </c>
      <c r="CEK67" s="762">
        <f t="shared" ref="CEK67" si="17458">CEK60*$C$65*0</f>
        <v>0</v>
      </c>
      <c r="CEM67" s="762">
        <f t="shared" ref="CEM67" si="17459">CEM60*$C$65*0</f>
        <v>0</v>
      </c>
      <c r="CEO67" s="762">
        <f t="shared" ref="CEO67" si="17460">CEO60*$C$65*0</f>
        <v>0</v>
      </c>
      <c r="CEQ67" s="762">
        <f t="shared" ref="CEQ67" si="17461">CEQ60*$C$65*0</f>
        <v>0</v>
      </c>
      <c r="CES67" s="762">
        <f t="shared" ref="CES67" si="17462">CES60*$C$65*0</f>
        <v>0</v>
      </c>
      <c r="CEU67" s="762">
        <f t="shared" ref="CEU67" si="17463">CEU60*$C$65*0</f>
        <v>0</v>
      </c>
      <c r="CEW67" s="762">
        <f t="shared" ref="CEW67" si="17464">CEW60*$C$65*0</f>
        <v>0</v>
      </c>
      <c r="CEY67" s="762">
        <f t="shared" ref="CEY67" si="17465">CEY60*$C$65*0</f>
        <v>0</v>
      </c>
      <c r="CFA67" s="762">
        <f t="shared" ref="CFA67" si="17466">CFA60*$C$65*0</f>
        <v>0</v>
      </c>
      <c r="CFC67" s="762">
        <f t="shared" ref="CFC67" si="17467">CFC60*$C$65*0</f>
        <v>0</v>
      </c>
      <c r="CFE67" s="762">
        <f t="shared" ref="CFE67" si="17468">CFE60*$C$65*0</f>
        <v>0</v>
      </c>
      <c r="CFG67" s="762">
        <f t="shared" ref="CFG67" si="17469">CFG60*$C$65*0</f>
        <v>0</v>
      </c>
      <c r="CFI67" s="762">
        <f t="shared" ref="CFI67" si="17470">CFI60*$C$65*0</f>
        <v>0</v>
      </c>
      <c r="CFK67" s="762">
        <f t="shared" ref="CFK67" si="17471">CFK60*$C$65*0</f>
        <v>0</v>
      </c>
      <c r="CFM67" s="762">
        <f t="shared" ref="CFM67" si="17472">CFM60*$C$65*0</f>
        <v>0</v>
      </c>
      <c r="CFO67" s="762">
        <f t="shared" ref="CFO67" si="17473">CFO60*$C$65*0</f>
        <v>0</v>
      </c>
      <c r="CFQ67" s="762">
        <f t="shared" ref="CFQ67" si="17474">CFQ60*$C$65*0</f>
        <v>0</v>
      </c>
      <c r="CFS67" s="762">
        <f t="shared" ref="CFS67" si="17475">CFS60*$C$65*0</f>
        <v>0</v>
      </c>
      <c r="CFU67" s="762">
        <f t="shared" ref="CFU67" si="17476">CFU60*$C$65*0</f>
        <v>0</v>
      </c>
      <c r="CFW67" s="762">
        <f t="shared" ref="CFW67" si="17477">CFW60*$C$65*0</f>
        <v>0</v>
      </c>
      <c r="CFY67" s="762">
        <f t="shared" ref="CFY67" si="17478">CFY60*$C$65*0</f>
        <v>0</v>
      </c>
      <c r="CGA67" s="762">
        <f t="shared" ref="CGA67" si="17479">CGA60*$C$65*0</f>
        <v>0</v>
      </c>
      <c r="CGC67" s="762">
        <f t="shared" ref="CGC67" si="17480">CGC60*$C$65*0</f>
        <v>0</v>
      </c>
      <c r="CGE67" s="762">
        <f t="shared" ref="CGE67" si="17481">CGE60*$C$65*0</f>
        <v>0</v>
      </c>
      <c r="CGG67" s="762">
        <f t="shared" ref="CGG67" si="17482">CGG60*$C$65*0</f>
        <v>0</v>
      </c>
      <c r="CGI67" s="762">
        <f t="shared" ref="CGI67" si="17483">CGI60*$C$65*0</f>
        <v>0</v>
      </c>
      <c r="CGK67" s="762">
        <f t="shared" ref="CGK67" si="17484">CGK60*$C$65*0</f>
        <v>0</v>
      </c>
      <c r="CGM67" s="762">
        <f t="shared" ref="CGM67" si="17485">CGM60*$C$65*0</f>
        <v>0</v>
      </c>
      <c r="CGO67" s="762">
        <f t="shared" ref="CGO67" si="17486">CGO60*$C$65*0</f>
        <v>0</v>
      </c>
      <c r="CGQ67" s="762">
        <f t="shared" ref="CGQ67" si="17487">CGQ60*$C$65*0</f>
        <v>0</v>
      </c>
      <c r="CGS67" s="762">
        <f t="shared" ref="CGS67" si="17488">CGS60*$C$65*0</f>
        <v>0</v>
      </c>
      <c r="CGU67" s="762">
        <f t="shared" ref="CGU67" si="17489">CGU60*$C$65*0</f>
        <v>0</v>
      </c>
      <c r="CGW67" s="762">
        <f t="shared" ref="CGW67" si="17490">CGW60*$C$65*0</f>
        <v>0</v>
      </c>
      <c r="CGY67" s="762">
        <f t="shared" ref="CGY67" si="17491">CGY60*$C$65*0</f>
        <v>0</v>
      </c>
      <c r="CHA67" s="762">
        <f t="shared" ref="CHA67" si="17492">CHA60*$C$65*0</f>
        <v>0</v>
      </c>
      <c r="CHC67" s="762">
        <f t="shared" ref="CHC67" si="17493">CHC60*$C$65*0</f>
        <v>0</v>
      </c>
      <c r="CHE67" s="762">
        <f t="shared" ref="CHE67" si="17494">CHE60*$C$65*0</f>
        <v>0</v>
      </c>
      <c r="CHG67" s="762">
        <f t="shared" ref="CHG67" si="17495">CHG60*$C$65*0</f>
        <v>0</v>
      </c>
      <c r="CHI67" s="762">
        <f t="shared" ref="CHI67" si="17496">CHI60*$C$65*0</f>
        <v>0</v>
      </c>
      <c r="CHK67" s="762">
        <f t="shared" ref="CHK67" si="17497">CHK60*$C$65*0</f>
        <v>0</v>
      </c>
      <c r="CHM67" s="762">
        <f t="shared" ref="CHM67" si="17498">CHM60*$C$65*0</f>
        <v>0</v>
      </c>
      <c r="CHO67" s="762">
        <f t="shared" ref="CHO67" si="17499">CHO60*$C$65*0</f>
        <v>0</v>
      </c>
      <c r="CHQ67" s="762">
        <f t="shared" ref="CHQ67" si="17500">CHQ60*$C$65*0</f>
        <v>0</v>
      </c>
      <c r="CHS67" s="762">
        <f t="shared" ref="CHS67" si="17501">CHS60*$C$65*0</f>
        <v>0</v>
      </c>
      <c r="CHU67" s="762">
        <f t="shared" ref="CHU67" si="17502">CHU60*$C$65*0</f>
        <v>0</v>
      </c>
      <c r="CHW67" s="762">
        <f t="shared" ref="CHW67" si="17503">CHW60*$C$65*0</f>
        <v>0</v>
      </c>
      <c r="CHY67" s="762">
        <f t="shared" ref="CHY67" si="17504">CHY60*$C$65*0</f>
        <v>0</v>
      </c>
      <c r="CIA67" s="762">
        <f t="shared" ref="CIA67" si="17505">CIA60*$C$65*0</f>
        <v>0</v>
      </c>
      <c r="CIC67" s="762">
        <f t="shared" ref="CIC67" si="17506">CIC60*$C$65*0</f>
        <v>0</v>
      </c>
      <c r="CIE67" s="762">
        <f t="shared" ref="CIE67" si="17507">CIE60*$C$65*0</f>
        <v>0</v>
      </c>
      <c r="CIG67" s="762">
        <f t="shared" ref="CIG67" si="17508">CIG60*$C$65*0</f>
        <v>0</v>
      </c>
      <c r="CII67" s="762">
        <f t="shared" ref="CII67" si="17509">CII60*$C$65*0</f>
        <v>0</v>
      </c>
      <c r="CIK67" s="762">
        <f t="shared" ref="CIK67" si="17510">CIK60*$C$65*0</f>
        <v>0</v>
      </c>
      <c r="CIM67" s="762">
        <f t="shared" ref="CIM67" si="17511">CIM60*$C$65*0</f>
        <v>0</v>
      </c>
      <c r="CIO67" s="762">
        <f t="shared" ref="CIO67" si="17512">CIO60*$C$65*0</f>
        <v>0</v>
      </c>
      <c r="CIQ67" s="762">
        <f t="shared" ref="CIQ67" si="17513">CIQ60*$C$65*0</f>
        <v>0</v>
      </c>
      <c r="CIS67" s="762">
        <f t="shared" ref="CIS67" si="17514">CIS60*$C$65*0</f>
        <v>0</v>
      </c>
      <c r="CIU67" s="762">
        <f t="shared" ref="CIU67" si="17515">CIU60*$C$65*0</f>
        <v>0</v>
      </c>
      <c r="CIW67" s="762">
        <f t="shared" ref="CIW67" si="17516">CIW60*$C$65*0</f>
        <v>0</v>
      </c>
      <c r="CIY67" s="762">
        <f t="shared" ref="CIY67" si="17517">CIY60*$C$65*0</f>
        <v>0</v>
      </c>
      <c r="CJA67" s="762">
        <f t="shared" ref="CJA67" si="17518">CJA60*$C$65*0</f>
        <v>0</v>
      </c>
      <c r="CJC67" s="762">
        <f t="shared" ref="CJC67" si="17519">CJC60*$C$65*0</f>
        <v>0</v>
      </c>
      <c r="CJE67" s="762">
        <f t="shared" ref="CJE67" si="17520">CJE60*$C$65*0</f>
        <v>0</v>
      </c>
      <c r="CJG67" s="762">
        <f t="shared" ref="CJG67" si="17521">CJG60*$C$65*0</f>
        <v>0</v>
      </c>
      <c r="CJI67" s="762">
        <f t="shared" ref="CJI67" si="17522">CJI60*$C$65*0</f>
        <v>0</v>
      </c>
      <c r="CJK67" s="762">
        <f t="shared" ref="CJK67" si="17523">CJK60*$C$65*0</f>
        <v>0</v>
      </c>
      <c r="CJM67" s="762">
        <f t="shared" ref="CJM67" si="17524">CJM60*$C$65*0</f>
        <v>0</v>
      </c>
      <c r="CJO67" s="762">
        <f t="shared" ref="CJO67" si="17525">CJO60*$C$65*0</f>
        <v>0</v>
      </c>
      <c r="CJQ67" s="762">
        <f t="shared" ref="CJQ67" si="17526">CJQ60*$C$65*0</f>
        <v>0</v>
      </c>
      <c r="CJS67" s="762">
        <f t="shared" ref="CJS67" si="17527">CJS60*$C$65*0</f>
        <v>0</v>
      </c>
      <c r="CJU67" s="762">
        <f t="shared" ref="CJU67" si="17528">CJU60*$C$65*0</f>
        <v>0</v>
      </c>
      <c r="CJW67" s="762">
        <f t="shared" ref="CJW67" si="17529">CJW60*$C$65*0</f>
        <v>0</v>
      </c>
      <c r="CJY67" s="762">
        <f t="shared" ref="CJY67" si="17530">CJY60*$C$65*0</f>
        <v>0</v>
      </c>
      <c r="CKA67" s="762">
        <f t="shared" ref="CKA67" si="17531">CKA60*$C$65*0</f>
        <v>0</v>
      </c>
      <c r="CKC67" s="762">
        <f t="shared" ref="CKC67" si="17532">CKC60*$C$65*0</f>
        <v>0</v>
      </c>
      <c r="CKE67" s="762">
        <f t="shared" ref="CKE67" si="17533">CKE60*$C$65*0</f>
        <v>0</v>
      </c>
      <c r="CKG67" s="762">
        <f t="shared" ref="CKG67" si="17534">CKG60*$C$65*0</f>
        <v>0</v>
      </c>
      <c r="CKI67" s="762">
        <f t="shared" ref="CKI67" si="17535">CKI60*$C$65*0</f>
        <v>0</v>
      </c>
      <c r="CKK67" s="762">
        <f t="shared" ref="CKK67" si="17536">CKK60*$C$65*0</f>
        <v>0</v>
      </c>
      <c r="CKM67" s="762">
        <f t="shared" ref="CKM67" si="17537">CKM60*$C$65*0</f>
        <v>0</v>
      </c>
      <c r="CKO67" s="762">
        <f t="shared" ref="CKO67" si="17538">CKO60*$C$65*0</f>
        <v>0</v>
      </c>
      <c r="CKQ67" s="762">
        <f t="shared" ref="CKQ67" si="17539">CKQ60*$C$65*0</f>
        <v>0</v>
      </c>
      <c r="CKS67" s="762">
        <f t="shared" ref="CKS67" si="17540">CKS60*$C$65*0</f>
        <v>0</v>
      </c>
      <c r="CKU67" s="762">
        <f t="shared" ref="CKU67" si="17541">CKU60*$C$65*0</f>
        <v>0</v>
      </c>
      <c r="CKW67" s="762">
        <f t="shared" ref="CKW67" si="17542">CKW60*$C$65*0</f>
        <v>0</v>
      </c>
      <c r="CKY67" s="762">
        <f t="shared" ref="CKY67" si="17543">CKY60*$C$65*0</f>
        <v>0</v>
      </c>
      <c r="CLA67" s="762">
        <f t="shared" ref="CLA67" si="17544">CLA60*$C$65*0</f>
        <v>0</v>
      </c>
      <c r="CLC67" s="762">
        <f t="shared" ref="CLC67" si="17545">CLC60*$C$65*0</f>
        <v>0</v>
      </c>
      <c r="CLE67" s="762">
        <f t="shared" ref="CLE67" si="17546">CLE60*$C$65*0</f>
        <v>0</v>
      </c>
      <c r="CLG67" s="762">
        <f t="shared" ref="CLG67" si="17547">CLG60*$C$65*0</f>
        <v>0</v>
      </c>
      <c r="CLI67" s="762">
        <f t="shared" ref="CLI67" si="17548">CLI60*$C$65*0</f>
        <v>0</v>
      </c>
      <c r="CLK67" s="762">
        <f t="shared" ref="CLK67" si="17549">CLK60*$C$65*0</f>
        <v>0</v>
      </c>
      <c r="CLM67" s="762">
        <f t="shared" ref="CLM67" si="17550">CLM60*$C$65*0</f>
        <v>0</v>
      </c>
      <c r="CLO67" s="762">
        <f t="shared" ref="CLO67" si="17551">CLO60*$C$65*0</f>
        <v>0</v>
      </c>
      <c r="CLQ67" s="762">
        <f t="shared" ref="CLQ67" si="17552">CLQ60*$C$65*0</f>
        <v>0</v>
      </c>
      <c r="CLS67" s="762">
        <f t="shared" ref="CLS67" si="17553">CLS60*$C$65*0</f>
        <v>0</v>
      </c>
      <c r="CLU67" s="762">
        <f t="shared" ref="CLU67" si="17554">CLU60*$C$65*0</f>
        <v>0</v>
      </c>
      <c r="CLW67" s="762">
        <f t="shared" ref="CLW67" si="17555">CLW60*$C$65*0</f>
        <v>0</v>
      </c>
      <c r="CLY67" s="762">
        <f t="shared" ref="CLY67" si="17556">CLY60*$C$65*0</f>
        <v>0</v>
      </c>
      <c r="CMA67" s="762">
        <f t="shared" ref="CMA67" si="17557">CMA60*$C$65*0</f>
        <v>0</v>
      </c>
      <c r="CMC67" s="762">
        <f t="shared" ref="CMC67" si="17558">CMC60*$C$65*0</f>
        <v>0</v>
      </c>
      <c r="CME67" s="762">
        <f t="shared" ref="CME67" si="17559">CME60*$C$65*0</f>
        <v>0</v>
      </c>
      <c r="CMG67" s="762">
        <f t="shared" ref="CMG67" si="17560">CMG60*$C$65*0</f>
        <v>0</v>
      </c>
      <c r="CMI67" s="762">
        <f t="shared" ref="CMI67" si="17561">CMI60*$C$65*0</f>
        <v>0</v>
      </c>
      <c r="CMK67" s="762">
        <f t="shared" ref="CMK67" si="17562">CMK60*$C$65*0</f>
        <v>0</v>
      </c>
      <c r="CMM67" s="762">
        <f t="shared" ref="CMM67" si="17563">CMM60*$C$65*0</f>
        <v>0</v>
      </c>
      <c r="CMO67" s="762">
        <f t="shared" ref="CMO67" si="17564">CMO60*$C$65*0</f>
        <v>0</v>
      </c>
      <c r="CMQ67" s="762">
        <f t="shared" ref="CMQ67" si="17565">CMQ60*$C$65*0</f>
        <v>0</v>
      </c>
      <c r="CMS67" s="762">
        <f t="shared" ref="CMS67" si="17566">CMS60*$C$65*0</f>
        <v>0</v>
      </c>
      <c r="CMU67" s="762">
        <f t="shared" ref="CMU67" si="17567">CMU60*$C$65*0</f>
        <v>0</v>
      </c>
      <c r="CMW67" s="762">
        <f t="shared" ref="CMW67" si="17568">CMW60*$C$65*0</f>
        <v>0</v>
      </c>
      <c r="CMY67" s="762">
        <f t="shared" ref="CMY67" si="17569">CMY60*$C$65*0</f>
        <v>0</v>
      </c>
      <c r="CNA67" s="762">
        <f t="shared" ref="CNA67" si="17570">CNA60*$C$65*0</f>
        <v>0</v>
      </c>
      <c r="CNC67" s="762">
        <f t="shared" ref="CNC67" si="17571">CNC60*$C$65*0</f>
        <v>0</v>
      </c>
      <c r="CNE67" s="762">
        <f t="shared" ref="CNE67" si="17572">CNE60*$C$65*0</f>
        <v>0</v>
      </c>
      <c r="CNG67" s="762">
        <f t="shared" ref="CNG67" si="17573">CNG60*$C$65*0</f>
        <v>0</v>
      </c>
      <c r="CNI67" s="762">
        <f t="shared" ref="CNI67" si="17574">CNI60*$C$65*0</f>
        <v>0</v>
      </c>
      <c r="CNK67" s="762">
        <f t="shared" ref="CNK67" si="17575">CNK60*$C$65*0</f>
        <v>0</v>
      </c>
      <c r="CNM67" s="762">
        <f t="shared" ref="CNM67" si="17576">CNM60*$C$65*0</f>
        <v>0</v>
      </c>
      <c r="CNO67" s="762">
        <f t="shared" ref="CNO67" si="17577">CNO60*$C$65*0</f>
        <v>0</v>
      </c>
      <c r="CNQ67" s="762">
        <f t="shared" ref="CNQ67" si="17578">CNQ60*$C$65*0</f>
        <v>0</v>
      </c>
      <c r="CNS67" s="762">
        <f t="shared" ref="CNS67" si="17579">CNS60*$C$65*0</f>
        <v>0</v>
      </c>
      <c r="CNU67" s="762">
        <f t="shared" ref="CNU67" si="17580">CNU60*$C$65*0</f>
        <v>0</v>
      </c>
      <c r="CNW67" s="762">
        <f t="shared" ref="CNW67" si="17581">CNW60*$C$65*0</f>
        <v>0</v>
      </c>
      <c r="CNY67" s="762">
        <f t="shared" ref="CNY67" si="17582">CNY60*$C$65*0</f>
        <v>0</v>
      </c>
      <c r="COA67" s="762">
        <f t="shared" ref="COA67" si="17583">COA60*$C$65*0</f>
        <v>0</v>
      </c>
      <c r="COC67" s="762">
        <f t="shared" ref="COC67" si="17584">COC60*$C$65*0</f>
        <v>0</v>
      </c>
      <c r="COE67" s="762">
        <f t="shared" ref="COE67" si="17585">COE60*$C$65*0</f>
        <v>0</v>
      </c>
      <c r="COG67" s="762">
        <f t="shared" ref="COG67" si="17586">COG60*$C$65*0</f>
        <v>0</v>
      </c>
      <c r="COI67" s="762">
        <f t="shared" ref="COI67" si="17587">COI60*$C$65*0</f>
        <v>0</v>
      </c>
      <c r="COK67" s="762">
        <f t="shared" ref="COK67" si="17588">COK60*$C$65*0</f>
        <v>0</v>
      </c>
      <c r="COM67" s="762">
        <f t="shared" ref="COM67" si="17589">COM60*$C$65*0</f>
        <v>0</v>
      </c>
      <c r="COO67" s="762">
        <f t="shared" ref="COO67" si="17590">COO60*$C$65*0</f>
        <v>0</v>
      </c>
      <c r="COQ67" s="762">
        <f t="shared" ref="COQ67" si="17591">COQ60*$C$65*0</f>
        <v>0</v>
      </c>
      <c r="COS67" s="762">
        <f t="shared" ref="COS67" si="17592">COS60*$C$65*0</f>
        <v>0</v>
      </c>
      <c r="COU67" s="762">
        <f t="shared" ref="COU67" si="17593">COU60*$C$65*0</f>
        <v>0</v>
      </c>
      <c r="COW67" s="762">
        <f t="shared" ref="COW67" si="17594">COW60*$C$65*0</f>
        <v>0</v>
      </c>
      <c r="COY67" s="762">
        <f t="shared" ref="COY67" si="17595">COY60*$C$65*0</f>
        <v>0</v>
      </c>
      <c r="CPA67" s="762">
        <f t="shared" ref="CPA67" si="17596">CPA60*$C$65*0</f>
        <v>0</v>
      </c>
      <c r="CPC67" s="762">
        <f t="shared" ref="CPC67" si="17597">CPC60*$C$65*0</f>
        <v>0</v>
      </c>
      <c r="CPE67" s="762">
        <f t="shared" ref="CPE67" si="17598">CPE60*$C$65*0</f>
        <v>0</v>
      </c>
      <c r="CPG67" s="762">
        <f t="shared" ref="CPG67" si="17599">CPG60*$C$65*0</f>
        <v>0</v>
      </c>
      <c r="CPI67" s="762">
        <f t="shared" ref="CPI67" si="17600">CPI60*$C$65*0</f>
        <v>0</v>
      </c>
      <c r="CPK67" s="762">
        <f t="shared" ref="CPK67" si="17601">CPK60*$C$65*0</f>
        <v>0</v>
      </c>
      <c r="CPM67" s="762">
        <f t="shared" ref="CPM67" si="17602">CPM60*$C$65*0</f>
        <v>0</v>
      </c>
      <c r="CPO67" s="762">
        <f t="shared" ref="CPO67" si="17603">CPO60*$C$65*0</f>
        <v>0</v>
      </c>
      <c r="CPQ67" s="762">
        <f t="shared" ref="CPQ67" si="17604">CPQ60*$C$65*0</f>
        <v>0</v>
      </c>
      <c r="CPS67" s="762">
        <f t="shared" ref="CPS67" si="17605">CPS60*$C$65*0</f>
        <v>0</v>
      </c>
      <c r="CPU67" s="762">
        <f t="shared" ref="CPU67" si="17606">CPU60*$C$65*0</f>
        <v>0</v>
      </c>
      <c r="CPW67" s="762">
        <f t="shared" ref="CPW67" si="17607">CPW60*$C$65*0</f>
        <v>0</v>
      </c>
      <c r="CPY67" s="762">
        <f t="shared" ref="CPY67" si="17608">CPY60*$C$65*0</f>
        <v>0</v>
      </c>
      <c r="CQA67" s="762">
        <f t="shared" ref="CQA67" si="17609">CQA60*$C$65*0</f>
        <v>0</v>
      </c>
      <c r="CQC67" s="762">
        <f t="shared" ref="CQC67" si="17610">CQC60*$C$65*0</f>
        <v>0</v>
      </c>
      <c r="CQE67" s="762">
        <f t="shared" ref="CQE67" si="17611">CQE60*$C$65*0</f>
        <v>0</v>
      </c>
      <c r="CQG67" s="762">
        <f t="shared" ref="CQG67" si="17612">CQG60*$C$65*0</f>
        <v>0</v>
      </c>
      <c r="CQI67" s="762">
        <f t="shared" ref="CQI67" si="17613">CQI60*$C$65*0</f>
        <v>0</v>
      </c>
      <c r="CQK67" s="762">
        <f t="shared" ref="CQK67" si="17614">CQK60*$C$65*0</f>
        <v>0</v>
      </c>
      <c r="CQM67" s="762">
        <f t="shared" ref="CQM67" si="17615">CQM60*$C$65*0</f>
        <v>0</v>
      </c>
      <c r="CQO67" s="762">
        <f t="shared" ref="CQO67" si="17616">CQO60*$C$65*0</f>
        <v>0</v>
      </c>
      <c r="CQQ67" s="762">
        <f t="shared" ref="CQQ67" si="17617">CQQ60*$C$65*0</f>
        <v>0</v>
      </c>
      <c r="CQS67" s="762">
        <f t="shared" ref="CQS67" si="17618">CQS60*$C$65*0</f>
        <v>0</v>
      </c>
      <c r="CQU67" s="762">
        <f t="shared" ref="CQU67" si="17619">CQU60*$C$65*0</f>
        <v>0</v>
      </c>
      <c r="CQW67" s="762">
        <f t="shared" ref="CQW67" si="17620">CQW60*$C$65*0</f>
        <v>0</v>
      </c>
      <c r="CQY67" s="762">
        <f t="shared" ref="CQY67" si="17621">CQY60*$C$65*0</f>
        <v>0</v>
      </c>
      <c r="CRA67" s="762">
        <f t="shared" ref="CRA67" si="17622">CRA60*$C$65*0</f>
        <v>0</v>
      </c>
      <c r="CRC67" s="762">
        <f t="shared" ref="CRC67" si="17623">CRC60*$C$65*0</f>
        <v>0</v>
      </c>
      <c r="CRE67" s="762">
        <f t="shared" ref="CRE67" si="17624">CRE60*$C$65*0</f>
        <v>0</v>
      </c>
      <c r="CRG67" s="762">
        <f t="shared" ref="CRG67" si="17625">CRG60*$C$65*0</f>
        <v>0</v>
      </c>
      <c r="CRI67" s="762">
        <f t="shared" ref="CRI67" si="17626">CRI60*$C$65*0</f>
        <v>0</v>
      </c>
      <c r="CRK67" s="762">
        <f t="shared" ref="CRK67" si="17627">CRK60*$C$65*0</f>
        <v>0</v>
      </c>
      <c r="CRM67" s="762">
        <f t="shared" ref="CRM67" si="17628">CRM60*$C$65*0</f>
        <v>0</v>
      </c>
      <c r="CRO67" s="762">
        <f t="shared" ref="CRO67" si="17629">CRO60*$C$65*0</f>
        <v>0</v>
      </c>
      <c r="CRQ67" s="762">
        <f t="shared" ref="CRQ67" si="17630">CRQ60*$C$65*0</f>
        <v>0</v>
      </c>
      <c r="CRS67" s="762">
        <f t="shared" ref="CRS67" si="17631">CRS60*$C$65*0</f>
        <v>0</v>
      </c>
      <c r="CRU67" s="762">
        <f t="shared" ref="CRU67" si="17632">CRU60*$C$65*0</f>
        <v>0</v>
      </c>
      <c r="CRW67" s="762">
        <f t="shared" ref="CRW67" si="17633">CRW60*$C$65*0</f>
        <v>0</v>
      </c>
      <c r="CRY67" s="762">
        <f t="shared" ref="CRY67" si="17634">CRY60*$C$65*0</f>
        <v>0</v>
      </c>
      <c r="CSA67" s="762">
        <f t="shared" ref="CSA67" si="17635">CSA60*$C$65*0</f>
        <v>0</v>
      </c>
      <c r="CSC67" s="762">
        <f t="shared" ref="CSC67" si="17636">CSC60*$C$65*0</f>
        <v>0</v>
      </c>
      <c r="CSE67" s="762">
        <f t="shared" ref="CSE67" si="17637">CSE60*$C$65*0</f>
        <v>0</v>
      </c>
      <c r="CSG67" s="762">
        <f t="shared" ref="CSG67" si="17638">CSG60*$C$65*0</f>
        <v>0</v>
      </c>
      <c r="CSI67" s="762">
        <f t="shared" ref="CSI67" si="17639">CSI60*$C$65*0</f>
        <v>0</v>
      </c>
      <c r="CSK67" s="762">
        <f t="shared" ref="CSK67" si="17640">CSK60*$C$65*0</f>
        <v>0</v>
      </c>
      <c r="CSM67" s="762">
        <f t="shared" ref="CSM67" si="17641">CSM60*$C$65*0</f>
        <v>0</v>
      </c>
      <c r="CSO67" s="762">
        <f t="shared" ref="CSO67" si="17642">CSO60*$C$65*0</f>
        <v>0</v>
      </c>
      <c r="CSQ67" s="762">
        <f t="shared" ref="CSQ67" si="17643">CSQ60*$C$65*0</f>
        <v>0</v>
      </c>
      <c r="CSS67" s="762">
        <f t="shared" ref="CSS67" si="17644">CSS60*$C$65*0</f>
        <v>0</v>
      </c>
      <c r="CSU67" s="762">
        <f t="shared" ref="CSU67" si="17645">CSU60*$C$65*0</f>
        <v>0</v>
      </c>
      <c r="CSW67" s="762">
        <f t="shared" ref="CSW67" si="17646">CSW60*$C$65*0</f>
        <v>0</v>
      </c>
      <c r="CSY67" s="762">
        <f t="shared" ref="CSY67" si="17647">CSY60*$C$65*0</f>
        <v>0</v>
      </c>
      <c r="CTA67" s="762">
        <f t="shared" ref="CTA67" si="17648">CTA60*$C$65*0</f>
        <v>0</v>
      </c>
      <c r="CTC67" s="762">
        <f t="shared" ref="CTC67" si="17649">CTC60*$C$65*0</f>
        <v>0</v>
      </c>
      <c r="CTE67" s="762">
        <f t="shared" ref="CTE67" si="17650">CTE60*$C$65*0</f>
        <v>0</v>
      </c>
      <c r="CTG67" s="762">
        <f t="shared" ref="CTG67" si="17651">CTG60*$C$65*0</f>
        <v>0</v>
      </c>
      <c r="CTI67" s="762">
        <f t="shared" ref="CTI67" si="17652">CTI60*$C$65*0</f>
        <v>0</v>
      </c>
      <c r="CTK67" s="762">
        <f t="shared" ref="CTK67" si="17653">CTK60*$C$65*0</f>
        <v>0</v>
      </c>
      <c r="CTM67" s="762">
        <f t="shared" ref="CTM67" si="17654">CTM60*$C$65*0</f>
        <v>0</v>
      </c>
      <c r="CTO67" s="762">
        <f t="shared" ref="CTO67" si="17655">CTO60*$C$65*0</f>
        <v>0</v>
      </c>
      <c r="CTQ67" s="762">
        <f t="shared" ref="CTQ67" si="17656">CTQ60*$C$65*0</f>
        <v>0</v>
      </c>
      <c r="CTS67" s="762">
        <f t="shared" ref="CTS67" si="17657">CTS60*$C$65*0</f>
        <v>0</v>
      </c>
      <c r="CTU67" s="762">
        <f t="shared" ref="CTU67" si="17658">CTU60*$C$65*0</f>
        <v>0</v>
      </c>
      <c r="CTW67" s="762">
        <f t="shared" ref="CTW67" si="17659">CTW60*$C$65*0</f>
        <v>0</v>
      </c>
      <c r="CTY67" s="762">
        <f t="shared" ref="CTY67" si="17660">CTY60*$C$65*0</f>
        <v>0</v>
      </c>
      <c r="CUA67" s="762">
        <f t="shared" ref="CUA67" si="17661">CUA60*$C$65*0</f>
        <v>0</v>
      </c>
      <c r="CUC67" s="762">
        <f t="shared" ref="CUC67" si="17662">CUC60*$C$65*0</f>
        <v>0</v>
      </c>
      <c r="CUE67" s="762">
        <f t="shared" ref="CUE67" si="17663">CUE60*$C$65*0</f>
        <v>0</v>
      </c>
      <c r="CUG67" s="762">
        <f t="shared" ref="CUG67" si="17664">CUG60*$C$65*0</f>
        <v>0</v>
      </c>
      <c r="CUI67" s="762">
        <f t="shared" ref="CUI67" si="17665">CUI60*$C$65*0</f>
        <v>0</v>
      </c>
      <c r="CUK67" s="762">
        <f t="shared" ref="CUK67" si="17666">CUK60*$C$65*0</f>
        <v>0</v>
      </c>
      <c r="CUM67" s="762">
        <f t="shared" ref="CUM67" si="17667">CUM60*$C$65*0</f>
        <v>0</v>
      </c>
      <c r="CUO67" s="762">
        <f t="shared" ref="CUO67" si="17668">CUO60*$C$65*0</f>
        <v>0</v>
      </c>
      <c r="CUQ67" s="762">
        <f t="shared" ref="CUQ67" si="17669">CUQ60*$C$65*0</f>
        <v>0</v>
      </c>
      <c r="CUS67" s="762">
        <f t="shared" ref="CUS67" si="17670">CUS60*$C$65*0</f>
        <v>0</v>
      </c>
      <c r="CUU67" s="762">
        <f t="shared" ref="CUU67" si="17671">CUU60*$C$65*0</f>
        <v>0</v>
      </c>
      <c r="CUW67" s="762">
        <f t="shared" ref="CUW67" si="17672">CUW60*$C$65*0</f>
        <v>0</v>
      </c>
      <c r="CUY67" s="762">
        <f t="shared" ref="CUY67" si="17673">CUY60*$C$65*0</f>
        <v>0</v>
      </c>
      <c r="CVA67" s="762">
        <f t="shared" ref="CVA67" si="17674">CVA60*$C$65*0</f>
        <v>0</v>
      </c>
      <c r="CVC67" s="762">
        <f t="shared" ref="CVC67" si="17675">CVC60*$C$65*0</f>
        <v>0</v>
      </c>
      <c r="CVE67" s="762">
        <f t="shared" ref="CVE67" si="17676">CVE60*$C$65*0</f>
        <v>0</v>
      </c>
      <c r="CVG67" s="762">
        <f t="shared" ref="CVG67" si="17677">CVG60*$C$65*0</f>
        <v>0</v>
      </c>
      <c r="CVI67" s="762">
        <f t="shared" ref="CVI67" si="17678">CVI60*$C$65*0</f>
        <v>0</v>
      </c>
      <c r="CVK67" s="762">
        <f t="shared" ref="CVK67" si="17679">CVK60*$C$65*0</f>
        <v>0</v>
      </c>
      <c r="CVM67" s="762">
        <f t="shared" ref="CVM67" si="17680">CVM60*$C$65*0</f>
        <v>0</v>
      </c>
      <c r="CVO67" s="762">
        <f t="shared" ref="CVO67" si="17681">CVO60*$C$65*0</f>
        <v>0</v>
      </c>
      <c r="CVQ67" s="762">
        <f t="shared" ref="CVQ67" si="17682">CVQ60*$C$65*0</f>
        <v>0</v>
      </c>
      <c r="CVS67" s="762">
        <f t="shared" ref="CVS67" si="17683">CVS60*$C$65*0</f>
        <v>0</v>
      </c>
      <c r="CVU67" s="762">
        <f t="shared" ref="CVU67" si="17684">CVU60*$C$65*0</f>
        <v>0</v>
      </c>
      <c r="CVW67" s="762">
        <f t="shared" ref="CVW67" si="17685">CVW60*$C$65*0</f>
        <v>0</v>
      </c>
      <c r="CVY67" s="762">
        <f t="shared" ref="CVY67" si="17686">CVY60*$C$65*0</f>
        <v>0</v>
      </c>
      <c r="CWA67" s="762">
        <f t="shared" ref="CWA67" si="17687">CWA60*$C$65*0</f>
        <v>0</v>
      </c>
      <c r="CWC67" s="762">
        <f t="shared" ref="CWC67" si="17688">CWC60*$C$65*0</f>
        <v>0</v>
      </c>
      <c r="CWE67" s="762">
        <f t="shared" ref="CWE67" si="17689">CWE60*$C$65*0</f>
        <v>0</v>
      </c>
      <c r="CWG67" s="762">
        <f t="shared" ref="CWG67" si="17690">CWG60*$C$65*0</f>
        <v>0</v>
      </c>
      <c r="CWI67" s="762">
        <f t="shared" ref="CWI67" si="17691">CWI60*$C$65*0</f>
        <v>0</v>
      </c>
      <c r="CWK67" s="762">
        <f t="shared" ref="CWK67" si="17692">CWK60*$C$65*0</f>
        <v>0</v>
      </c>
      <c r="CWM67" s="762">
        <f t="shared" ref="CWM67" si="17693">CWM60*$C$65*0</f>
        <v>0</v>
      </c>
      <c r="CWO67" s="762">
        <f t="shared" ref="CWO67" si="17694">CWO60*$C$65*0</f>
        <v>0</v>
      </c>
      <c r="CWQ67" s="762">
        <f t="shared" ref="CWQ67" si="17695">CWQ60*$C$65*0</f>
        <v>0</v>
      </c>
      <c r="CWS67" s="762">
        <f t="shared" ref="CWS67" si="17696">CWS60*$C$65*0</f>
        <v>0</v>
      </c>
      <c r="CWU67" s="762">
        <f t="shared" ref="CWU67" si="17697">CWU60*$C$65*0</f>
        <v>0</v>
      </c>
      <c r="CWW67" s="762">
        <f t="shared" ref="CWW67" si="17698">CWW60*$C$65*0</f>
        <v>0</v>
      </c>
      <c r="CWY67" s="762">
        <f t="shared" ref="CWY67" si="17699">CWY60*$C$65*0</f>
        <v>0</v>
      </c>
      <c r="CXA67" s="762">
        <f t="shared" ref="CXA67" si="17700">CXA60*$C$65*0</f>
        <v>0</v>
      </c>
      <c r="CXC67" s="762">
        <f t="shared" ref="CXC67" si="17701">CXC60*$C$65*0</f>
        <v>0</v>
      </c>
      <c r="CXE67" s="762">
        <f t="shared" ref="CXE67" si="17702">CXE60*$C$65*0</f>
        <v>0</v>
      </c>
      <c r="CXG67" s="762">
        <f t="shared" ref="CXG67" si="17703">CXG60*$C$65*0</f>
        <v>0</v>
      </c>
      <c r="CXI67" s="762">
        <f t="shared" ref="CXI67" si="17704">CXI60*$C$65*0</f>
        <v>0</v>
      </c>
      <c r="CXK67" s="762">
        <f t="shared" ref="CXK67" si="17705">CXK60*$C$65*0</f>
        <v>0</v>
      </c>
      <c r="CXM67" s="762">
        <f t="shared" ref="CXM67" si="17706">CXM60*$C$65*0</f>
        <v>0</v>
      </c>
      <c r="CXO67" s="762">
        <f t="shared" ref="CXO67" si="17707">CXO60*$C$65*0</f>
        <v>0</v>
      </c>
      <c r="CXQ67" s="762">
        <f t="shared" ref="CXQ67" si="17708">CXQ60*$C$65*0</f>
        <v>0</v>
      </c>
      <c r="CXS67" s="762">
        <f t="shared" ref="CXS67" si="17709">CXS60*$C$65*0</f>
        <v>0</v>
      </c>
      <c r="CXU67" s="762">
        <f t="shared" ref="CXU67" si="17710">CXU60*$C$65*0</f>
        <v>0</v>
      </c>
      <c r="CXW67" s="762">
        <f t="shared" ref="CXW67" si="17711">CXW60*$C$65*0</f>
        <v>0</v>
      </c>
      <c r="CXY67" s="762">
        <f t="shared" ref="CXY67" si="17712">CXY60*$C$65*0</f>
        <v>0</v>
      </c>
      <c r="CYA67" s="762">
        <f t="shared" ref="CYA67" si="17713">CYA60*$C$65*0</f>
        <v>0</v>
      </c>
      <c r="CYC67" s="762">
        <f t="shared" ref="CYC67" si="17714">CYC60*$C$65*0</f>
        <v>0</v>
      </c>
      <c r="CYE67" s="762">
        <f t="shared" ref="CYE67" si="17715">CYE60*$C$65*0</f>
        <v>0</v>
      </c>
      <c r="CYG67" s="762">
        <f t="shared" ref="CYG67" si="17716">CYG60*$C$65*0</f>
        <v>0</v>
      </c>
      <c r="CYI67" s="762">
        <f t="shared" ref="CYI67" si="17717">CYI60*$C$65*0</f>
        <v>0</v>
      </c>
      <c r="CYK67" s="762">
        <f t="shared" ref="CYK67" si="17718">CYK60*$C$65*0</f>
        <v>0</v>
      </c>
      <c r="CYM67" s="762">
        <f t="shared" ref="CYM67" si="17719">CYM60*$C$65*0</f>
        <v>0</v>
      </c>
      <c r="CYO67" s="762">
        <f t="shared" ref="CYO67" si="17720">CYO60*$C$65*0</f>
        <v>0</v>
      </c>
      <c r="CYQ67" s="762">
        <f t="shared" ref="CYQ67" si="17721">CYQ60*$C$65*0</f>
        <v>0</v>
      </c>
      <c r="CYS67" s="762">
        <f t="shared" ref="CYS67" si="17722">CYS60*$C$65*0</f>
        <v>0</v>
      </c>
      <c r="CYU67" s="762">
        <f t="shared" ref="CYU67" si="17723">CYU60*$C$65*0</f>
        <v>0</v>
      </c>
      <c r="CYW67" s="762">
        <f t="shared" ref="CYW67" si="17724">CYW60*$C$65*0</f>
        <v>0</v>
      </c>
      <c r="CYY67" s="762">
        <f t="shared" ref="CYY67" si="17725">CYY60*$C$65*0</f>
        <v>0</v>
      </c>
      <c r="CZA67" s="762">
        <f t="shared" ref="CZA67" si="17726">CZA60*$C$65*0</f>
        <v>0</v>
      </c>
      <c r="CZC67" s="762">
        <f t="shared" ref="CZC67" si="17727">CZC60*$C$65*0</f>
        <v>0</v>
      </c>
      <c r="CZE67" s="762">
        <f t="shared" ref="CZE67" si="17728">CZE60*$C$65*0</f>
        <v>0</v>
      </c>
      <c r="CZG67" s="762">
        <f t="shared" ref="CZG67" si="17729">CZG60*$C$65*0</f>
        <v>0</v>
      </c>
      <c r="CZI67" s="762">
        <f t="shared" ref="CZI67" si="17730">CZI60*$C$65*0</f>
        <v>0</v>
      </c>
      <c r="CZK67" s="762">
        <f t="shared" ref="CZK67" si="17731">CZK60*$C$65*0</f>
        <v>0</v>
      </c>
      <c r="CZM67" s="762">
        <f t="shared" ref="CZM67" si="17732">CZM60*$C$65*0</f>
        <v>0</v>
      </c>
      <c r="CZO67" s="762">
        <f t="shared" ref="CZO67" si="17733">CZO60*$C$65*0</f>
        <v>0</v>
      </c>
      <c r="CZQ67" s="762">
        <f t="shared" ref="CZQ67" si="17734">CZQ60*$C$65*0</f>
        <v>0</v>
      </c>
      <c r="CZS67" s="762">
        <f t="shared" ref="CZS67" si="17735">CZS60*$C$65*0</f>
        <v>0</v>
      </c>
      <c r="CZU67" s="762">
        <f t="shared" ref="CZU67" si="17736">CZU60*$C$65*0</f>
        <v>0</v>
      </c>
      <c r="CZW67" s="762">
        <f t="shared" ref="CZW67" si="17737">CZW60*$C$65*0</f>
        <v>0</v>
      </c>
      <c r="CZY67" s="762">
        <f t="shared" ref="CZY67" si="17738">CZY60*$C$65*0</f>
        <v>0</v>
      </c>
      <c r="DAA67" s="762">
        <f t="shared" ref="DAA67" si="17739">DAA60*$C$65*0</f>
        <v>0</v>
      </c>
      <c r="DAC67" s="762">
        <f t="shared" ref="DAC67" si="17740">DAC60*$C$65*0</f>
        <v>0</v>
      </c>
      <c r="DAE67" s="762">
        <f t="shared" ref="DAE67" si="17741">DAE60*$C$65*0</f>
        <v>0</v>
      </c>
      <c r="DAG67" s="762">
        <f t="shared" ref="DAG67" si="17742">DAG60*$C$65*0</f>
        <v>0</v>
      </c>
      <c r="DAI67" s="762">
        <f t="shared" ref="DAI67" si="17743">DAI60*$C$65*0</f>
        <v>0</v>
      </c>
      <c r="DAK67" s="762">
        <f t="shared" ref="DAK67" si="17744">DAK60*$C$65*0</f>
        <v>0</v>
      </c>
      <c r="DAM67" s="762">
        <f t="shared" ref="DAM67" si="17745">DAM60*$C$65*0</f>
        <v>0</v>
      </c>
      <c r="DAO67" s="762">
        <f t="shared" ref="DAO67" si="17746">DAO60*$C$65*0</f>
        <v>0</v>
      </c>
      <c r="DAQ67" s="762">
        <f t="shared" ref="DAQ67" si="17747">DAQ60*$C$65*0</f>
        <v>0</v>
      </c>
      <c r="DAS67" s="762">
        <f t="shared" ref="DAS67" si="17748">DAS60*$C$65*0</f>
        <v>0</v>
      </c>
      <c r="DAU67" s="762">
        <f t="shared" ref="DAU67" si="17749">DAU60*$C$65*0</f>
        <v>0</v>
      </c>
      <c r="DAW67" s="762">
        <f t="shared" ref="DAW67" si="17750">DAW60*$C$65*0</f>
        <v>0</v>
      </c>
      <c r="DAY67" s="762">
        <f t="shared" ref="DAY67" si="17751">DAY60*$C$65*0</f>
        <v>0</v>
      </c>
      <c r="DBA67" s="762">
        <f t="shared" ref="DBA67" si="17752">DBA60*$C$65*0</f>
        <v>0</v>
      </c>
      <c r="DBC67" s="762">
        <f t="shared" ref="DBC67" si="17753">DBC60*$C$65*0</f>
        <v>0</v>
      </c>
      <c r="DBE67" s="762">
        <f t="shared" ref="DBE67" si="17754">DBE60*$C$65*0</f>
        <v>0</v>
      </c>
      <c r="DBG67" s="762">
        <f t="shared" ref="DBG67" si="17755">DBG60*$C$65*0</f>
        <v>0</v>
      </c>
      <c r="DBI67" s="762">
        <f t="shared" ref="DBI67" si="17756">DBI60*$C$65*0</f>
        <v>0</v>
      </c>
      <c r="DBK67" s="762">
        <f t="shared" ref="DBK67" si="17757">DBK60*$C$65*0</f>
        <v>0</v>
      </c>
      <c r="DBM67" s="762">
        <f t="shared" ref="DBM67" si="17758">DBM60*$C$65*0</f>
        <v>0</v>
      </c>
      <c r="DBO67" s="762">
        <f t="shared" ref="DBO67" si="17759">DBO60*$C$65*0</f>
        <v>0</v>
      </c>
      <c r="DBQ67" s="762">
        <f t="shared" ref="DBQ67" si="17760">DBQ60*$C$65*0</f>
        <v>0</v>
      </c>
      <c r="DBS67" s="762">
        <f t="shared" ref="DBS67" si="17761">DBS60*$C$65*0</f>
        <v>0</v>
      </c>
      <c r="DBU67" s="762">
        <f t="shared" ref="DBU67" si="17762">DBU60*$C$65*0</f>
        <v>0</v>
      </c>
      <c r="DBW67" s="762">
        <f t="shared" ref="DBW67" si="17763">DBW60*$C$65*0</f>
        <v>0</v>
      </c>
      <c r="DBY67" s="762">
        <f t="shared" ref="DBY67" si="17764">DBY60*$C$65*0</f>
        <v>0</v>
      </c>
      <c r="DCA67" s="762">
        <f t="shared" ref="DCA67" si="17765">DCA60*$C$65*0</f>
        <v>0</v>
      </c>
      <c r="DCC67" s="762">
        <f t="shared" ref="DCC67" si="17766">DCC60*$C$65*0</f>
        <v>0</v>
      </c>
      <c r="DCE67" s="762">
        <f t="shared" ref="DCE67" si="17767">DCE60*$C$65*0</f>
        <v>0</v>
      </c>
      <c r="DCG67" s="762">
        <f t="shared" ref="DCG67" si="17768">DCG60*$C$65*0</f>
        <v>0</v>
      </c>
      <c r="DCI67" s="762">
        <f t="shared" ref="DCI67" si="17769">DCI60*$C$65*0</f>
        <v>0</v>
      </c>
      <c r="DCK67" s="762">
        <f t="shared" ref="DCK67" si="17770">DCK60*$C$65*0</f>
        <v>0</v>
      </c>
      <c r="DCM67" s="762">
        <f t="shared" ref="DCM67" si="17771">DCM60*$C$65*0</f>
        <v>0</v>
      </c>
      <c r="DCO67" s="762">
        <f t="shared" ref="DCO67" si="17772">DCO60*$C$65*0</f>
        <v>0</v>
      </c>
      <c r="DCQ67" s="762">
        <f t="shared" ref="DCQ67" si="17773">DCQ60*$C$65*0</f>
        <v>0</v>
      </c>
      <c r="DCS67" s="762">
        <f t="shared" ref="DCS67" si="17774">DCS60*$C$65*0</f>
        <v>0</v>
      </c>
      <c r="DCU67" s="762">
        <f t="shared" ref="DCU67" si="17775">DCU60*$C$65*0</f>
        <v>0</v>
      </c>
      <c r="DCW67" s="762">
        <f t="shared" ref="DCW67" si="17776">DCW60*$C$65*0</f>
        <v>0</v>
      </c>
      <c r="DCY67" s="762">
        <f t="shared" ref="DCY67" si="17777">DCY60*$C$65*0</f>
        <v>0</v>
      </c>
      <c r="DDA67" s="762">
        <f t="shared" ref="DDA67" si="17778">DDA60*$C$65*0</f>
        <v>0</v>
      </c>
      <c r="DDC67" s="762">
        <f t="shared" ref="DDC67" si="17779">DDC60*$C$65*0</f>
        <v>0</v>
      </c>
      <c r="DDE67" s="762">
        <f t="shared" ref="DDE67" si="17780">DDE60*$C$65*0</f>
        <v>0</v>
      </c>
      <c r="DDG67" s="762">
        <f t="shared" ref="DDG67" si="17781">DDG60*$C$65*0</f>
        <v>0</v>
      </c>
      <c r="DDI67" s="762">
        <f t="shared" ref="DDI67" si="17782">DDI60*$C$65*0</f>
        <v>0</v>
      </c>
      <c r="DDK67" s="762">
        <f t="shared" ref="DDK67" si="17783">DDK60*$C$65*0</f>
        <v>0</v>
      </c>
      <c r="DDM67" s="762">
        <f t="shared" ref="DDM67" si="17784">DDM60*$C$65*0</f>
        <v>0</v>
      </c>
      <c r="DDO67" s="762">
        <f t="shared" ref="DDO67" si="17785">DDO60*$C$65*0</f>
        <v>0</v>
      </c>
      <c r="DDQ67" s="762">
        <f t="shared" ref="DDQ67" si="17786">DDQ60*$C$65*0</f>
        <v>0</v>
      </c>
      <c r="DDS67" s="762">
        <f t="shared" ref="DDS67" si="17787">DDS60*$C$65*0</f>
        <v>0</v>
      </c>
      <c r="DDU67" s="762">
        <f t="shared" ref="DDU67" si="17788">DDU60*$C$65*0</f>
        <v>0</v>
      </c>
      <c r="DDW67" s="762">
        <f t="shared" ref="DDW67" si="17789">DDW60*$C$65*0</f>
        <v>0</v>
      </c>
      <c r="DDY67" s="762">
        <f t="shared" ref="DDY67" si="17790">DDY60*$C$65*0</f>
        <v>0</v>
      </c>
      <c r="DEA67" s="762">
        <f t="shared" ref="DEA67" si="17791">DEA60*$C$65*0</f>
        <v>0</v>
      </c>
      <c r="DEC67" s="762">
        <f t="shared" ref="DEC67" si="17792">DEC60*$C$65*0</f>
        <v>0</v>
      </c>
      <c r="DEE67" s="762">
        <f t="shared" ref="DEE67" si="17793">DEE60*$C$65*0</f>
        <v>0</v>
      </c>
      <c r="DEG67" s="762">
        <f t="shared" ref="DEG67" si="17794">DEG60*$C$65*0</f>
        <v>0</v>
      </c>
      <c r="DEI67" s="762">
        <f t="shared" ref="DEI67" si="17795">DEI60*$C$65*0</f>
        <v>0</v>
      </c>
      <c r="DEK67" s="762">
        <f t="shared" ref="DEK67" si="17796">DEK60*$C$65*0</f>
        <v>0</v>
      </c>
      <c r="DEM67" s="762">
        <f t="shared" ref="DEM67" si="17797">DEM60*$C$65*0</f>
        <v>0</v>
      </c>
      <c r="DEO67" s="762">
        <f t="shared" ref="DEO67" si="17798">DEO60*$C$65*0</f>
        <v>0</v>
      </c>
      <c r="DEQ67" s="762">
        <f t="shared" ref="DEQ67" si="17799">DEQ60*$C$65*0</f>
        <v>0</v>
      </c>
      <c r="DES67" s="762">
        <f t="shared" ref="DES67" si="17800">DES60*$C$65*0</f>
        <v>0</v>
      </c>
      <c r="DEU67" s="762">
        <f t="shared" ref="DEU67" si="17801">DEU60*$C$65*0</f>
        <v>0</v>
      </c>
      <c r="DEW67" s="762">
        <f t="shared" ref="DEW67" si="17802">DEW60*$C$65*0</f>
        <v>0</v>
      </c>
      <c r="DEY67" s="762">
        <f t="shared" ref="DEY67" si="17803">DEY60*$C$65*0</f>
        <v>0</v>
      </c>
      <c r="DFA67" s="762">
        <f t="shared" ref="DFA67" si="17804">DFA60*$C$65*0</f>
        <v>0</v>
      </c>
      <c r="DFC67" s="762">
        <f t="shared" ref="DFC67" si="17805">DFC60*$C$65*0</f>
        <v>0</v>
      </c>
      <c r="DFE67" s="762">
        <f t="shared" ref="DFE67" si="17806">DFE60*$C$65*0</f>
        <v>0</v>
      </c>
      <c r="DFG67" s="762">
        <f t="shared" ref="DFG67" si="17807">DFG60*$C$65*0</f>
        <v>0</v>
      </c>
      <c r="DFI67" s="762">
        <f t="shared" ref="DFI67" si="17808">DFI60*$C$65*0</f>
        <v>0</v>
      </c>
      <c r="DFK67" s="762">
        <f t="shared" ref="DFK67" si="17809">DFK60*$C$65*0</f>
        <v>0</v>
      </c>
      <c r="DFM67" s="762">
        <f t="shared" ref="DFM67" si="17810">DFM60*$C$65*0</f>
        <v>0</v>
      </c>
      <c r="DFO67" s="762">
        <f t="shared" ref="DFO67" si="17811">DFO60*$C$65*0</f>
        <v>0</v>
      </c>
      <c r="DFQ67" s="762">
        <f t="shared" ref="DFQ67" si="17812">DFQ60*$C$65*0</f>
        <v>0</v>
      </c>
      <c r="DFS67" s="762">
        <f t="shared" ref="DFS67" si="17813">DFS60*$C$65*0</f>
        <v>0</v>
      </c>
      <c r="DFU67" s="762">
        <f t="shared" ref="DFU67" si="17814">DFU60*$C$65*0</f>
        <v>0</v>
      </c>
      <c r="DFW67" s="762">
        <f t="shared" ref="DFW67" si="17815">DFW60*$C$65*0</f>
        <v>0</v>
      </c>
      <c r="DFY67" s="762">
        <f t="shared" ref="DFY67" si="17816">DFY60*$C$65*0</f>
        <v>0</v>
      </c>
      <c r="DGA67" s="762">
        <f t="shared" ref="DGA67" si="17817">DGA60*$C$65*0</f>
        <v>0</v>
      </c>
      <c r="DGC67" s="762">
        <f t="shared" ref="DGC67" si="17818">DGC60*$C$65*0</f>
        <v>0</v>
      </c>
      <c r="DGE67" s="762">
        <f t="shared" ref="DGE67" si="17819">DGE60*$C$65*0</f>
        <v>0</v>
      </c>
      <c r="DGG67" s="762">
        <f t="shared" ref="DGG67" si="17820">DGG60*$C$65*0</f>
        <v>0</v>
      </c>
      <c r="DGI67" s="762">
        <f t="shared" ref="DGI67" si="17821">DGI60*$C$65*0</f>
        <v>0</v>
      </c>
      <c r="DGK67" s="762">
        <f t="shared" ref="DGK67" si="17822">DGK60*$C$65*0</f>
        <v>0</v>
      </c>
      <c r="DGM67" s="762">
        <f t="shared" ref="DGM67" si="17823">DGM60*$C$65*0</f>
        <v>0</v>
      </c>
      <c r="DGO67" s="762">
        <f t="shared" ref="DGO67" si="17824">DGO60*$C$65*0</f>
        <v>0</v>
      </c>
      <c r="DGQ67" s="762">
        <f t="shared" ref="DGQ67" si="17825">DGQ60*$C$65*0</f>
        <v>0</v>
      </c>
      <c r="DGS67" s="762">
        <f t="shared" ref="DGS67" si="17826">DGS60*$C$65*0</f>
        <v>0</v>
      </c>
      <c r="DGU67" s="762">
        <f t="shared" ref="DGU67" si="17827">DGU60*$C$65*0</f>
        <v>0</v>
      </c>
      <c r="DGW67" s="762">
        <f t="shared" ref="DGW67" si="17828">DGW60*$C$65*0</f>
        <v>0</v>
      </c>
      <c r="DGY67" s="762">
        <f t="shared" ref="DGY67" si="17829">DGY60*$C$65*0</f>
        <v>0</v>
      </c>
      <c r="DHA67" s="762">
        <f t="shared" ref="DHA67" si="17830">DHA60*$C$65*0</f>
        <v>0</v>
      </c>
      <c r="DHC67" s="762">
        <f t="shared" ref="DHC67" si="17831">DHC60*$C$65*0</f>
        <v>0</v>
      </c>
      <c r="DHE67" s="762">
        <f t="shared" ref="DHE67" si="17832">DHE60*$C$65*0</f>
        <v>0</v>
      </c>
      <c r="DHG67" s="762">
        <f t="shared" ref="DHG67" si="17833">DHG60*$C$65*0</f>
        <v>0</v>
      </c>
      <c r="DHI67" s="762">
        <f t="shared" ref="DHI67" si="17834">DHI60*$C$65*0</f>
        <v>0</v>
      </c>
      <c r="DHK67" s="762">
        <f t="shared" ref="DHK67" si="17835">DHK60*$C$65*0</f>
        <v>0</v>
      </c>
      <c r="DHM67" s="762">
        <f t="shared" ref="DHM67" si="17836">DHM60*$C$65*0</f>
        <v>0</v>
      </c>
      <c r="DHO67" s="762">
        <f t="shared" ref="DHO67" si="17837">DHO60*$C$65*0</f>
        <v>0</v>
      </c>
      <c r="DHQ67" s="762">
        <f t="shared" ref="DHQ67" si="17838">DHQ60*$C$65*0</f>
        <v>0</v>
      </c>
      <c r="DHS67" s="762">
        <f t="shared" ref="DHS67" si="17839">DHS60*$C$65*0</f>
        <v>0</v>
      </c>
      <c r="DHU67" s="762">
        <f t="shared" ref="DHU67" si="17840">DHU60*$C$65*0</f>
        <v>0</v>
      </c>
      <c r="DHW67" s="762">
        <f t="shared" ref="DHW67" si="17841">DHW60*$C$65*0</f>
        <v>0</v>
      </c>
      <c r="DHY67" s="762">
        <f t="shared" ref="DHY67" si="17842">DHY60*$C$65*0</f>
        <v>0</v>
      </c>
      <c r="DIA67" s="762">
        <f t="shared" ref="DIA67" si="17843">DIA60*$C$65*0</f>
        <v>0</v>
      </c>
      <c r="DIC67" s="762">
        <f t="shared" ref="DIC67" si="17844">DIC60*$C$65*0</f>
        <v>0</v>
      </c>
      <c r="DIE67" s="762">
        <f t="shared" ref="DIE67" si="17845">DIE60*$C$65*0</f>
        <v>0</v>
      </c>
      <c r="DIG67" s="762">
        <f t="shared" ref="DIG67" si="17846">DIG60*$C$65*0</f>
        <v>0</v>
      </c>
      <c r="DII67" s="762">
        <f t="shared" ref="DII67" si="17847">DII60*$C$65*0</f>
        <v>0</v>
      </c>
      <c r="DIK67" s="762">
        <f t="shared" ref="DIK67" si="17848">DIK60*$C$65*0</f>
        <v>0</v>
      </c>
      <c r="DIM67" s="762">
        <f t="shared" ref="DIM67" si="17849">DIM60*$C$65*0</f>
        <v>0</v>
      </c>
      <c r="DIO67" s="762">
        <f t="shared" ref="DIO67" si="17850">DIO60*$C$65*0</f>
        <v>0</v>
      </c>
      <c r="DIQ67" s="762">
        <f t="shared" ref="DIQ67" si="17851">DIQ60*$C$65*0</f>
        <v>0</v>
      </c>
      <c r="DIS67" s="762">
        <f t="shared" ref="DIS67" si="17852">DIS60*$C$65*0</f>
        <v>0</v>
      </c>
      <c r="DIU67" s="762">
        <f t="shared" ref="DIU67" si="17853">DIU60*$C$65*0</f>
        <v>0</v>
      </c>
      <c r="DIW67" s="762">
        <f t="shared" ref="DIW67" si="17854">DIW60*$C$65*0</f>
        <v>0</v>
      </c>
      <c r="DIY67" s="762">
        <f t="shared" ref="DIY67" si="17855">DIY60*$C$65*0</f>
        <v>0</v>
      </c>
      <c r="DJA67" s="762">
        <f t="shared" ref="DJA67" si="17856">DJA60*$C$65*0</f>
        <v>0</v>
      </c>
      <c r="DJC67" s="762">
        <f t="shared" ref="DJC67" si="17857">DJC60*$C$65*0</f>
        <v>0</v>
      </c>
      <c r="DJE67" s="762">
        <f t="shared" ref="DJE67" si="17858">DJE60*$C$65*0</f>
        <v>0</v>
      </c>
      <c r="DJG67" s="762">
        <f t="shared" ref="DJG67" si="17859">DJG60*$C$65*0</f>
        <v>0</v>
      </c>
      <c r="DJI67" s="762">
        <f t="shared" ref="DJI67" si="17860">DJI60*$C$65*0</f>
        <v>0</v>
      </c>
      <c r="DJK67" s="762">
        <f t="shared" ref="DJK67" si="17861">DJK60*$C$65*0</f>
        <v>0</v>
      </c>
      <c r="DJM67" s="762">
        <f t="shared" ref="DJM67" si="17862">DJM60*$C$65*0</f>
        <v>0</v>
      </c>
      <c r="DJO67" s="762">
        <f t="shared" ref="DJO67" si="17863">DJO60*$C$65*0</f>
        <v>0</v>
      </c>
      <c r="DJQ67" s="762">
        <f t="shared" ref="DJQ67" si="17864">DJQ60*$C$65*0</f>
        <v>0</v>
      </c>
      <c r="DJS67" s="762">
        <f t="shared" ref="DJS67" si="17865">DJS60*$C$65*0</f>
        <v>0</v>
      </c>
      <c r="DJU67" s="762">
        <f t="shared" ref="DJU67" si="17866">DJU60*$C$65*0</f>
        <v>0</v>
      </c>
      <c r="DJW67" s="762">
        <f t="shared" ref="DJW67" si="17867">DJW60*$C$65*0</f>
        <v>0</v>
      </c>
      <c r="DJY67" s="762">
        <f t="shared" ref="DJY67" si="17868">DJY60*$C$65*0</f>
        <v>0</v>
      </c>
      <c r="DKA67" s="762">
        <f t="shared" ref="DKA67" si="17869">DKA60*$C$65*0</f>
        <v>0</v>
      </c>
      <c r="DKC67" s="762">
        <f t="shared" ref="DKC67" si="17870">DKC60*$C$65*0</f>
        <v>0</v>
      </c>
      <c r="DKE67" s="762">
        <f t="shared" ref="DKE67" si="17871">DKE60*$C$65*0</f>
        <v>0</v>
      </c>
      <c r="DKG67" s="762">
        <f t="shared" ref="DKG67" si="17872">DKG60*$C$65*0</f>
        <v>0</v>
      </c>
      <c r="DKI67" s="762">
        <f t="shared" ref="DKI67" si="17873">DKI60*$C$65*0</f>
        <v>0</v>
      </c>
      <c r="DKK67" s="762">
        <f t="shared" ref="DKK67" si="17874">DKK60*$C$65*0</f>
        <v>0</v>
      </c>
      <c r="DKM67" s="762">
        <f t="shared" ref="DKM67" si="17875">DKM60*$C$65*0</f>
        <v>0</v>
      </c>
      <c r="DKO67" s="762">
        <f t="shared" ref="DKO67" si="17876">DKO60*$C$65*0</f>
        <v>0</v>
      </c>
      <c r="DKQ67" s="762">
        <f t="shared" ref="DKQ67" si="17877">DKQ60*$C$65*0</f>
        <v>0</v>
      </c>
      <c r="DKS67" s="762">
        <f t="shared" ref="DKS67" si="17878">DKS60*$C$65*0</f>
        <v>0</v>
      </c>
      <c r="DKU67" s="762">
        <f t="shared" ref="DKU67" si="17879">DKU60*$C$65*0</f>
        <v>0</v>
      </c>
      <c r="DKW67" s="762">
        <f t="shared" ref="DKW67" si="17880">DKW60*$C$65*0</f>
        <v>0</v>
      </c>
      <c r="DKY67" s="762">
        <f t="shared" ref="DKY67" si="17881">DKY60*$C$65*0</f>
        <v>0</v>
      </c>
      <c r="DLA67" s="762">
        <f t="shared" ref="DLA67" si="17882">DLA60*$C$65*0</f>
        <v>0</v>
      </c>
      <c r="DLC67" s="762">
        <f t="shared" ref="DLC67" si="17883">DLC60*$C$65*0</f>
        <v>0</v>
      </c>
      <c r="DLE67" s="762">
        <f t="shared" ref="DLE67" si="17884">DLE60*$C$65*0</f>
        <v>0</v>
      </c>
      <c r="DLG67" s="762">
        <f t="shared" ref="DLG67" si="17885">DLG60*$C$65*0</f>
        <v>0</v>
      </c>
      <c r="DLI67" s="762">
        <f t="shared" ref="DLI67" si="17886">DLI60*$C$65*0</f>
        <v>0</v>
      </c>
      <c r="DLK67" s="762">
        <f t="shared" ref="DLK67" si="17887">DLK60*$C$65*0</f>
        <v>0</v>
      </c>
      <c r="DLM67" s="762">
        <f t="shared" ref="DLM67" si="17888">DLM60*$C$65*0</f>
        <v>0</v>
      </c>
      <c r="DLO67" s="762">
        <f t="shared" ref="DLO67" si="17889">DLO60*$C$65*0</f>
        <v>0</v>
      </c>
      <c r="DLQ67" s="762">
        <f t="shared" ref="DLQ67" si="17890">DLQ60*$C$65*0</f>
        <v>0</v>
      </c>
      <c r="DLS67" s="762">
        <f t="shared" ref="DLS67" si="17891">DLS60*$C$65*0</f>
        <v>0</v>
      </c>
      <c r="DLU67" s="762">
        <f t="shared" ref="DLU67" si="17892">DLU60*$C$65*0</f>
        <v>0</v>
      </c>
      <c r="DLW67" s="762">
        <f t="shared" ref="DLW67" si="17893">DLW60*$C$65*0</f>
        <v>0</v>
      </c>
      <c r="DLY67" s="762">
        <f t="shared" ref="DLY67" si="17894">DLY60*$C$65*0</f>
        <v>0</v>
      </c>
      <c r="DMA67" s="762">
        <f t="shared" ref="DMA67" si="17895">DMA60*$C$65*0</f>
        <v>0</v>
      </c>
      <c r="DMC67" s="762">
        <f t="shared" ref="DMC67" si="17896">DMC60*$C$65*0</f>
        <v>0</v>
      </c>
      <c r="DME67" s="762">
        <f t="shared" ref="DME67" si="17897">DME60*$C$65*0</f>
        <v>0</v>
      </c>
      <c r="DMG67" s="762">
        <f t="shared" ref="DMG67" si="17898">DMG60*$C$65*0</f>
        <v>0</v>
      </c>
      <c r="DMI67" s="762">
        <f t="shared" ref="DMI67" si="17899">DMI60*$C$65*0</f>
        <v>0</v>
      </c>
      <c r="DMK67" s="762">
        <f t="shared" ref="DMK67" si="17900">DMK60*$C$65*0</f>
        <v>0</v>
      </c>
      <c r="DMM67" s="762">
        <f t="shared" ref="DMM67" si="17901">DMM60*$C$65*0</f>
        <v>0</v>
      </c>
      <c r="DMO67" s="762">
        <f t="shared" ref="DMO67" si="17902">DMO60*$C$65*0</f>
        <v>0</v>
      </c>
      <c r="DMQ67" s="762">
        <f t="shared" ref="DMQ67" si="17903">DMQ60*$C$65*0</f>
        <v>0</v>
      </c>
      <c r="DMS67" s="762">
        <f t="shared" ref="DMS67" si="17904">DMS60*$C$65*0</f>
        <v>0</v>
      </c>
      <c r="DMU67" s="762">
        <f t="shared" ref="DMU67" si="17905">DMU60*$C$65*0</f>
        <v>0</v>
      </c>
      <c r="DMW67" s="762">
        <f t="shared" ref="DMW67" si="17906">DMW60*$C$65*0</f>
        <v>0</v>
      </c>
      <c r="DMY67" s="762">
        <f t="shared" ref="DMY67" si="17907">DMY60*$C$65*0</f>
        <v>0</v>
      </c>
      <c r="DNA67" s="762">
        <f t="shared" ref="DNA67" si="17908">DNA60*$C$65*0</f>
        <v>0</v>
      </c>
      <c r="DNC67" s="762">
        <f t="shared" ref="DNC67" si="17909">DNC60*$C$65*0</f>
        <v>0</v>
      </c>
      <c r="DNE67" s="762">
        <f t="shared" ref="DNE67" si="17910">DNE60*$C$65*0</f>
        <v>0</v>
      </c>
      <c r="DNG67" s="762">
        <f t="shared" ref="DNG67" si="17911">DNG60*$C$65*0</f>
        <v>0</v>
      </c>
      <c r="DNI67" s="762">
        <f t="shared" ref="DNI67" si="17912">DNI60*$C$65*0</f>
        <v>0</v>
      </c>
      <c r="DNK67" s="762">
        <f t="shared" ref="DNK67" si="17913">DNK60*$C$65*0</f>
        <v>0</v>
      </c>
      <c r="DNM67" s="762">
        <f t="shared" ref="DNM67" si="17914">DNM60*$C$65*0</f>
        <v>0</v>
      </c>
      <c r="DNO67" s="762">
        <f t="shared" ref="DNO67" si="17915">DNO60*$C$65*0</f>
        <v>0</v>
      </c>
      <c r="DNQ67" s="762">
        <f t="shared" ref="DNQ67" si="17916">DNQ60*$C$65*0</f>
        <v>0</v>
      </c>
      <c r="DNS67" s="762">
        <f t="shared" ref="DNS67" si="17917">DNS60*$C$65*0</f>
        <v>0</v>
      </c>
      <c r="DNU67" s="762">
        <f t="shared" ref="DNU67" si="17918">DNU60*$C$65*0</f>
        <v>0</v>
      </c>
      <c r="DNW67" s="762">
        <f t="shared" ref="DNW67" si="17919">DNW60*$C$65*0</f>
        <v>0</v>
      </c>
      <c r="DNY67" s="762">
        <f t="shared" ref="DNY67" si="17920">DNY60*$C$65*0</f>
        <v>0</v>
      </c>
      <c r="DOA67" s="762">
        <f t="shared" ref="DOA67" si="17921">DOA60*$C$65*0</f>
        <v>0</v>
      </c>
      <c r="DOC67" s="762">
        <f t="shared" ref="DOC67" si="17922">DOC60*$C$65*0</f>
        <v>0</v>
      </c>
      <c r="DOE67" s="762">
        <f t="shared" ref="DOE67" si="17923">DOE60*$C$65*0</f>
        <v>0</v>
      </c>
      <c r="DOG67" s="762">
        <f t="shared" ref="DOG67" si="17924">DOG60*$C$65*0</f>
        <v>0</v>
      </c>
      <c r="DOI67" s="762">
        <f t="shared" ref="DOI67" si="17925">DOI60*$C$65*0</f>
        <v>0</v>
      </c>
      <c r="DOK67" s="762">
        <f t="shared" ref="DOK67" si="17926">DOK60*$C$65*0</f>
        <v>0</v>
      </c>
      <c r="DOM67" s="762">
        <f t="shared" ref="DOM67" si="17927">DOM60*$C$65*0</f>
        <v>0</v>
      </c>
      <c r="DOO67" s="762">
        <f t="shared" ref="DOO67" si="17928">DOO60*$C$65*0</f>
        <v>0</v>
      </c>
      <c r="DOQ67" s="762">
        <f t="shared" ref="DOQ67" si="17929">DOQ60*$C$65*0</f>
        <v>0</v>
      </c>
      <c r="DOS67" s="762">
        <f t="shared" ref="DOS67" si="17930">DOS60*$C$65*0</f>
        <v>0</v>
      </c>
      <c r="DOU67" s="762">
        <f t="shared" ref="DOU67" si="17931">DOU60*$C$65*0</f>
        <v>0</v>
      </c>
      <c r="DOW67" s="762">
        <f t="shared" ref="DOW67" si="17932">DOW60*$C$65*0</f>
        <v>0</v>
      </c>
      <c r="DOY67" s="762">
        <f t="shared" ref="DOY67" si="17933">DOY60*$C$65*0</f>
        <v>0</v>
      </c>
      <c r="DPA67" s="762">
        <f t="shared" ref="DPA67" si="17934">DPA60*$C$65*0</f>
        <v>0</v>
      </c>
      <c r="DPC67" s="762">
        <f t="shared" ref="DPC67" si="17935">DPC60*$C$65*0</f>
        <v>0</v>
      </c>
      <c r="DPE67" s="762">
        <f t="shared" ref="DPE67" si="17936">DPE60*$C$65*0</f>
        <v>0</v>
      </c>
      <c r="DPG67" s="762">
        <f t="shared" ref="DPG67" si="17937">DPG60*$C$65*0</f>
        <v>0</v>
      </c>
      <c r="DPI67" s="762">
        <f t="shared" ref="DPI67" si="17938">DPI60*$C$65*0</f>
        <v>0</v>
      </c>
      <c r="DPK67" s="762">
        <f t="shared" ref="DPK67" si="17939">DPK60*$C$65*0</f>
        <v>0</v>
      </c>
      <c r="DPM67" s="762">
        <f t="shared" ref="DPM67" si="17940">DPM60*$C$65*0</f>
        <v>0</v>
      </c>
      <c r="DPO67" s="762">
        <f t="shared" ref="DPO67" si="17941">DPO60*$C$65*0</f>
        <v>0</v>
      </c>
      <c r="DPQ67" s="762">
        <f t="shared" ref="DPQ67" si="17942">DPQ60*$C$65*0</f>
        <v>0</v>
      </c>
      <c r="DPS67" s="762">
        <f t="shared" ref="DPS67" si="17943">DPS60*$C$65*0</f>
        <v>0</v>
      </c>
      <c r="DPU67" s="762">
        <f t="shared" ref="DPU67" si="17944">DPU60*$C$65*0</f>
        <v>0</v>
      </c>
      <c r="DPW67" s="762">
        <f t="shared" ref="DPW67" si="17945">DPW60*$C$65*0</f>
        <v>0</v>
      </c>
      <c r="DPY67" s="762">
        <f t="shared" ref="DPY67" si="17946">DPY60*$C$65*0</f>
        <v>0</v>
      </c>
      <c r="DQA67" s="762">
        <f t="shared" ref="DQA67" si="17947">DQA60*$C$65*0</f>
        <v>0</v>
      </c>
      <c r="DQC67" s="762">
        <f t="shared" ref="DQC67" si="17948">DQC60*$C$65*0</f>
        <v>0</v>
      </c>
      <c r="DQE67" s="762">
        <f t="shared" ref="DQE67" si="17949">DQE60*$C$65*0</f>
        <v>0</v>
      </c>
      <c r="DQG67" s="762">
        <f t="shared" ref="DQG67" si="17950">DQG60*$C$65*0</f>
        <v>0</v>
      </c>
      <c r="DQI67" s="762">
        <f t="shared" ref="DQI67" si="17951">DQI60*$C$65*0</f>
        <v>0</v>
      </c>
      <c r="DQK67" s="762">
        <f t="shared" ref="DQK67" si="17952">DQK60*$C$65*0</f>
        <v>0</v>
      </c>
      <c r="DQM67" s="762">
        <f t="shared" ref="DQM67" si="17953">DQM60*$C$65*0</f>
        <v>0</v>
      </c>
      <c r="DQO67" s="762">
        <f t="shared" ref="DQO67" si="17954">DQO60*$C$65*0</f>
        <v>0</v>
      </c>
      <c r="DQQ67" s="762">
        <f t="shared" ref="DQQ67" si="17955">DQQ60*$C$65*0</f>
        <v>0</v>
      </c>
      <c r="DQS67" s="762">
        <f t="shared" ref="DQS67" si="17956">DQS60*$C$65*0</f>
        <v>0</v>
      </c>
      <c r="DQU67" s="762">
        <f t="shared" ref="DQU67" si="17957">DQU60*$C$65*0</f>
        <v>0</v>
      </c>
      <c r="DQW67" s="762">
        <f t="shared" ref="DQW67" si="17958">DQW60*$C$65*0</f>
        <v>0</v>
      </c>
      <c r="DQY67" s="762">
        <f t="shared" ref="DQY67" si="17959">DQY60*$C$65*0</f>
        <v>0</v>
      </c>
      <c r="DRA67" s="762">
        <f t="shared" ref="DRA67" si="17960">DRA60*$C$65*0</f>
        <v>0</v>
      </c>
      <c r="DRC67" s="762">
        <f t="shared" ref="DRC67" si="17961">DRC60*$C$65*0</f>
        <v>0</v>
      </c>
      <c r="DRE67" s="762">
        <f t="shared" ref="DRE67" si="17962">DRE60*$C$65*0</f>
        <v>0</v>
      </c>
      <c r="DRG67" s="762">
        <f t="shared" ref="DRG67" si="17963">DRG60*$C$65*0</f>
        <v>0</v>
      </c>
      <c r="DRI67" s="762">
        <f t="shared" ref="DRI67" si="17964">DRI60*$C$65*0</f>
        <v>0</v>
      </c>
      <c r="DRK67" s="762">
        <f t="shared" ref="DRK67" si="17965">DRK60*$C$65*0</f>
        <v>0</v>
      </c>
      <c r="DRM67" s="762">
        <f t="shared" ref="DRM67" si="17966">DRM60*$C$65*0</f>
        <v>0</v>
      </c>
      <c r="DRO67" s="762">
        <f t="shared" ref="DRO67" si="17967">DRO60*$C$65*0</f>
        <v>0</v>
      </c>
      <c r="DRQ67" s="762">
        <f t="shared" ref="DRQ67" si="17968">DRQ60*$C$65*0</f>
        <v>0</v>
      </c>
      <c r="DRS67" s="762">
        <f t="shared" ref="DRS67" si="17969">DRS60*$C$65*0</f>
        <v>0</v>
      </c>
      <c r="DRU67" s="762">
        <f t="shared" ref="DRU67" si="17970">DRU60*$C$65*0</f>
        <v>0</v>
      </c>
      <c r="DRW67" s="762">
        <f t="shared" ref="DRW67" si="17971">DRW60*$C$65*0</f>
        <v>0</v>
      </c>
      <c r="DRY67" s="762">
        <f t="shared" ref="DRY67" si="17972">DRY60*$C$65*0</f>
        <v>0</v>
      </c>
      <c r="DSA67" s="762">
        <f t="shared" ref="DSA67" si="17973">DSA60*$C$65*0</f>
        <v>0</v>
      </c>
      <c r="DSC67" s="762">
        <f t="shared" ref="DSC67" si="17974">DSC60*$C$65*0</f>
        <v>0</v>
      </c>
      <c r="DSE67" s="762">
        <f t="shared" ref="DSE67" si="17975">DSE60*$C$65*0</f>
        <v>0</v>
      </c>
      <c r="DSG67" s="762">
        <f t="shared" ref="DSG67" si="17976">DSG60*$C$65*0</f>
        <v>0</v>
      </c>
      <c r="DSI67" s="762">
        <f t="shared" ref="DSI67" si="17977">DSI60*$C$65*0</f>
        <v>0</v>
      </c>
      <c r="DSK67" s="762">
        <f t="shared" ref="DSK67" si="17978">DSK60*$C$65*0</f>
        <v>0</v>
      </c>
      <c r="DSM67" s="762">
        <f t="shared" ref="DSM67" si="17979">DSM60*$C$65*0</f>
        <v>0</v>
      </c>
      <c r="DSO67" s="762">
        <f t="shared" ref="DSO67" si="17980">DSO60*$C$65*0</f>
        <v>0</v>
      </c>
      <c r="DSQ67" s="762">
        <f t="shared" ref="DSQ67" si="17981">DSQ60*$C$65*0</f>
        <v>0</v>
      </c>
      <c r="DSS67" s="762">
        <f t="shared" ref="DSS67" si="17982">DSS60*$C$65*0</f>
        <v>0</v>
      </c>
      <c r="DSU67" s="762">
        <f t="shared" ref="DSU67" si="17983">DSU60*$C$65*0</f>
        <v>0</v>
      </c>
      <c r="DSW67" s="762">
        <f t="shared" ref="DSW67" si="17984">DSW60*$C$65*0</f>
        <v>0</v>
      </c>
      <c r="DSY67" s="762">
        <f t="shared" ref="DSY67" si="17985">DSY60*$C$65*0</f>
        <v>0</v>
      </c>
      <c r="DTA67" s="762">
        <f t="shared" ref="DTA67" si="17986">DTA60*$C$65*0</f>
        <v>0</v>
      </c>
      <c r="DTC67" s="762">
        <f t="shared" ref="DTC67" si="17987">DTC60*$C$65*0</f>
        <v>0</v>
      </c>
      <c r="DTE67" s="762">
        <f t="shared" ref="DTE67" si="17988">DTE60*$C$65*0</f>
        <v>0</v>
      </c>
      <c r="DTG67" s="762">
        <f t="shared" ref="DTG67" si="17989">DTG60*$C$65*0</f>
        <v>0</v>
      </c>
      <c r="DTI67" s="762">
        <f t="shared" ref="DTI67" si="17990">DTI60*$C$65*0</f>
        <v>0</v>
      </c>
      <c r="DTK67" s="762">
        <f t="shared" ref="DTK67" si="17991">DTK60*$C$65*0</f>
        <v>0</v>
      </c>
      <c r="DTM67" s="762">
        <f t="shared" ref="DTM67" si="17992">DTM60*$C$65*0</f>
        <v>0</v>
      </c>
      <c r="DTO67" s="762">
        <f t="shared" ref="DTO67" si="17993">DTO60*$C$65*0</f>
        <v>0</v>
      </c>
      <c r="DTQ67" s="762">
        <f t="shared" ref="DTQ67" si="17994">DTQ60*$C$65*0</f>
        <v>0</v>
      </c>
      <c r="DTS67" s="762">
        <f t="shared" ref="DTS67" si="17995">DTS60*$C$65*0</f>
        <v>0</v>
      </c>
      <c r="DTU67" s="762">
        <f t="shared" ref="DTU67" si="17996">DTU60*$C$65*0</f>
        <v>0</v>
      </c>
      <c r="DTW67" s="762">
        <f t="shared" ref="DTW67" si="17997">DTW60*$C$65*0</f>
        <v>0</v>
      </c>
      <c r="DTY67" s="762">
        <f t="shared" ref="DTY67" si="17998">DTY60*$C$65*0</f>
        <v>0</v>
      </c>
      <c r="DUA67" s="762">
        <f t="shared" ref="DUA67" si="17999">DUA60*$C$65*0</f>
        <v>0</v>
      </c>
      <c r="DUC67" s="762">
        <f t="shared" ref="DUC67" si="18000">DUC60*$C$65*0</f>
        <v>0</v>
      </c>
      <c r="DUE67" s="762">
        <f t="shared" ref="DUE67" si="18001">DUE60*$C$65*0</f>
        <v>0</v>
      </c>
      <c r="DUG67" s="762">
        <f t="shared" ref="DUG67" si="18002">DUG60*$C$65*0</f>
        <v>0</v>
      </c>
      <c r="DUI67" s="762">
        <f t="shared" ref="DUI67" si="18003">DUI60*$C$65*0</f>
        <v>0</v>
      </c>
      <c r="DUK67" s="762">
        <f t="shared" ref="DUK67" si="18004">DUK60*$C$65*0</f>
        <v>0</v>
      </c>
      <c r="DUM67" s="762">
        <f t="shared" ref="DUM67" si="18005">DUM60*$C$65*0</f>
        <v>0</v>
      </c>
      <c r="DUO67" s="762">
        <f t="shared" ref="DUO67" si="18006">DUO60*$C$65*0</f>
        <v>0</v>
      </c>
      <c r="DUQ67" s="762">
        <f t="shared" ref="DUQ67" si="18007">DUQ60*$C$65*0</f>
        <v>0</v>
      </c>
      <c r="DUS67" s="762">
        <f t="shared" ref="DUS67" si="18008">DUS60*$C$65*0</f>
        <v>0</v>
      </c>
      <c r="DUU67" s="762">
        <f t="shared" ref="DUU67" si="18009">DUU60*$C$65*0</f>
        <v>0</v>
      </c>
      <c r="DUW67" s="762">
        <f t="shared" ref="DUW67" si="18010">DUW60*$C$65*0</f>
        <v>0</v>
      </c>
      <c r="DUY67" s="762">
        <f t="shared" ref="DUY67" si="18011">DUY60*$C$65*0</f>
        <v>0</v>
      </c>
      <c r="DVA67" s="762">
        <f t="shared" ref="DVA67" si="18012">DVA60*$C$65*0</f>
        <v>0</v>
      </c>
      <c r="DVC67" s="762">
        <f t="shared" ref="DVC67" si="18013">DVC60*$C$65*0</f>
        <v>0</v>
      </c>
      <c r="DVE67" s="762">
        <f t="shared" ref="DVE67" si="18014">DVE60*$C$65*0</f>
        <v>0</v>
      </c>
      <c r="DVG67" s="762">
        <f t="shared" ref="DVG67" si="18015">DVG60*$C$65*0</f>
        <v>0</v>
      </c>
      <c r="DVI67" s="762">
        <f t="shared" ref="DVI67" si="18016">DVI60*$C$65*0</f>
        <v>0</v>
      </c>
      <c r="DVK67" s="762">
        <f t="shared" ref="DVK67" si="18017">DVK60*$C$65*0</f>
        <v>0</v>
      </c>
      <c r="DVM67" s="762">
        <f t="shared" ref="DVM67" si="18018">DVM60*$C$65*0</f>
        <v>0</v>
      </c>
      <c r="DVO67" s="762">
        <f t="shared" ref="DVO67" si="18019">DVO60*$C$65*0</f>
        <v>0</v>
      </c>
      <c r="DVQ67" s="762">
        <f t="shared" ref="DVQ67" si="18020">DVQ60*$C$65*0</f>
        <v>0</v>
      </c>
      <c r="DVS67" s="762">
        <f t="shared" ref="DVS67" si="18021">DVS60*$C$65*0</f>
        <v>0</v>
      </c>
      <c r="DVU67" s="762">
        <f t="shared" ref="DVU67" si="18022">DVU60*$C$65*0</f>
        <v>0</v>
      </c>
      <c r="DVW67" s="762">
        <f t="shared" ref="DVW67" si="18023">DVW60*$C$65*0</f>
        <v>0</v>
      </c>
      <c r="DVY67" s="762">
        <f t="shared" ref="DVY67" si="18024">DVY60*$C$65*0</f>
        <v>0</v>
      </c>
      <c r="DWA67" s="762">
        <f t="shared" ref="DWA67" si="18025">DWA60*$C$65*0</f>
        <v>0</v>
      </c>
      <c r="DWC67" s="762">
        <f t="shared" ref="DWC67" si="18026">DWC60*$C$65*0</f>
        <v>0</v>
      </c>
      <c r="DWE67" s="762">
        <f t="shared" ref="DWE67" si="18027">DWE60*$C$65*0</f>
        <v>0</v>
      </c>
      <c r="DWG67" s="762">
        <f t="shared" ref="DWG67" si="18028">DWG60*$C$65*0</f>
        <v>0</v>
      </c>
      <c r="DWI67" s="762">
        <f t="shared" ref="DWI67" si="18029">DWI60*$C$65*0</f>
        <v>0</v>
      </c>
      <c r="DWK67" s="762">
        <f t="shared" ref="DWK67" si="18030">DWK60*$C$65*0</f>
        <v>0</v>
      </c>
      <c r="DWM67" s="762">
        <f t="shared" ref="DWM67" si="18031">DWM60*$C$65*0</f>
        <v>0</v>
      </c>
      <c r="DWO67" s="762">
        <f t="shared" ref="DWO67" si="18032">DWO60*$C$65*0</f>
        <v>0</v>
      </c>
      <c r="DWQ67" s="762">
        <f t="shared" ref="DWQ67" si="18033">DWQ60*$C$65*0</f>
        <v>0</v>
      </c>
      <c r="DWS67" s="762">
        <f t="shared" ref="DWS67" si="18034">DWS60*$C$65*0</f>
        <v>0</v>
      </c>
      <c r="DWU67" s="762">
        <f t="shared" ref="DWU67" si="18035">DWU60*$C$65*0</f>
        <v>0</v>
      </c>
      <c r="DWW67" s="762">
        <f t="shared" ref="DWW67" si="18036">DWW60*$C$65*0</f>
        <v>0</v>
      </c>
      <c r="DWY67" s="762">
        <f t="shared" ref="DWY67" si="18037">DWY60*$C$65*0</f>
        <v>0</v>
      </c>
      <c r="DXA67" s="762">
        <f t="shared" ref="DXA67" si="18038">DXA60*$C$65*0</f>
        <v>0</v>
      </c>
      <c r="DXC67" s="762">
        <f t="shared" ref="DXC67" si="18039">DXC60*$C$65*0</f>
        <v>0</v>
      </c>
      <c r="DXE67" s="762">
        <f t="shared" ref="DXE67" si="18040">DXE60*$C$65*0</f>
        <v>0</v>
      </c>
      <c r="DXG67" s="762">
        <f t="shared" ref="DXG67" si="18041">DXG60*$C$65*0</f>
        <v>0</v>
      </c>
      <c r="DXI67" s="762">
        <f t="shared" ref="DXI67" si="18042">DXI60*$C$65*0</f>
        <v>0</v>
      </c>
      <c r="DXK67" s="762">
        <f t="shared" ref="DXK67" si="18043">DXK60*$C$65*0</f>
        <v>0</v>
      </c>
      <c r="DXM67" s="762">
        <f t="shared" ref="DXM67" si="18044">DXM60*$C$65*0</f>
        <v>0</v>
      </c>
      <c r="DXO67" s="762">
        <f t="shared" ref="DXO67" si="18045">DXO60*$C$65*0</f>
        <v>0</v>
      </c>
      <c r="DXQ67" s="762">
        <f t="shared" ref="DXQ67" si="18046">DXQ60*$C$65*0</f>
        <v>0</v>
      </c>
      <c r="DXS67" s="762">
        <f t="shared" ref="DXS67" si="18047">DXS60*$C$65*0</f>
        <v>0</v>
      </c>
      <c r="DXU67" s="762">
        <f t="shared" ref="DXU67" si="18048">DXU60*$C$65*0</f>
        <v>0</v>
      </c>
      <c r="DXW67" s="762">
        <f t="shared" ref="DXW67" si="18049">DXW60*$C$65*0</f>
        <v>0</v>
      </c>
      <c r="DXY67" s="762">
        <f t="shared" ref="DXY67" si="18050">DXY60*$C$65*0</f>
        <v>0</v>
      </c>
      <c r="DYA67" s="762">
        <f t="shared" ref="DYA67" si="18051">DYA60*$C$65*0</f>
        <v>0</v>
      </c>
      <c r="DYC67" s="762">
        <f t="shared" ref="DYC67" si="18052">DYC60*$C$65*0</f>
        <v>0</v>
      </c>
      <c r="DYE67" s="762">
        <f t="shared" ref="DYE67" si="18053">DYE60*$C$65*0</f>
        <v>0</v>
      </c>
      <c r="DYG67" s="762">
        <f t="shared" ref="DYG67" si="18054">DYG60*$C$65*0</f>
        <v>0</v>
      </c>
      <c r="DYI67" s="762">
        <f t="shared" ref="DYI67" si="18055">DYI60*$C$65*0</f>
        <v>0</v>
      </c>
      <c r="DYK67" s="762">
        <f t="shared" ref="DYK67" si="18056">DYK60*$C$65*0</f>
        <v>0</v>
      </c>
      <c r="DYM67" s="762">
        <f t="shared" ref="DYM67" si="18057">DYM60*$C$65*0</f>
        <v>0</v>
      </c>
      <c r="DYO67" s="762">
        <f t="shared" ref="DYO67" si="18058">DYO60*$C$65*0</f>
        <v>0</v>
      </c>
      <c r="DYQ67" s="762">
        <f t="shared" ref="DYQ67" si="18059">DYQ60*$C$65*0</f>
        <v>0</v>
      </c>
      <c r="DYS67" s="762">
        <f t="shared" ref="DYS67" si="18060">DYS60*$C$65*0</f>
        <v>0</v>
      </c>
      <c r="DYU67" s="762">
        <f t="shared" ref="DYU67" si="18061">DYU60*$C$65*0</f>
        <v>0</v>
      </c>
      <c r="DYW67" s="762">
        <f t="shared" ref="DYW67" si="18062">DYW60*$C$65*0</f>
        <v>0</v>
      </c>
      <c r="DYY67" s="762">
        <f t="shared" ref="DYY67" si="18063">DYY60*$C$65*0</f>
        <v>0</v>
      </c>
      <c r="DZA67" s="762">
        <f t="shared" ref="DZA67" si="18064">DZA60*$C$65*0</f>
        <v>0</v>
      </c>
      <c r="DZC67" s="762">
        <f t="shared" ref="DZC67" si="18065">DZC60*$C$65*0</f>
        <v>0</v>
      </c>
      <c r="DZE67" s="762">
        <f t="shared" ref="DZE67" si="18066">DZE60*$C$65*0</f>
        <v>0</v>
      </c>
      <c r="DZG67" s="762">
        <f t="shared" ref="DZG67" si="18067">DZG60*$C$65*0</f>
        <v>0</v>
      </c>
      <c r="DZI67" s="762">
        <f t="shared" ref="DZI67" si="18068">DZI60*$C$65*0</f>
        <v>0</v>
      </c>
      <c r="DZK67" s="762">
        <f t="shared" ref="DZK67" si="18069">DZK60*$C$65*0</f>
        <v>0</v>
      </c>
      <c r="DZM67" s="762">
        <f t="shared" ref="DZM67" si="18070">DZM60*$C$65*0</f>
        <v>0</v>
      </c>
      <c r="DZO67" s="762">
        <f t="shared" ref="DZO67" si="18071">DZO60*$C$65*0</f>
        <v>0</v>
      </c>
      <c r="DZQ67" s="762">
        <f t="shared" ref="DZQ67" si="18072">DZQ60*$C$65*0</f>
        <v>0</v>
      </c>
      <c r="DZS67" s="762">
        <f t="shared" ref="DZS67" si="18073">DZS60*$C$65*0</f>
        <v>0</v>
      </c>
      <c r="DZU67" s="762">
        <f t="shared" ref="DZU67" si="18074">DZU60*$C$65*0</f>
        <v>0</v>
      </c>
      <c r="DZW67" s="762">
        <f t="shared" ref="DZW67" si="18075">DZW60*$C$65*0</f>
        <v>0</v>
      </c>
      <c r="DZY67" s="762">
        <f t="shared" ref="DZY67" si="18076">DZY60*$C$65*0</f>
        <v>0</v>
      </c>
      <c r="EAA67" s="762">
        <f t="shared" ref="EAA67" si="18077">EAA60*$C$65*0</f>
        <v>0</v>
      </c>
      <c r="EAC67" s="762">
        <f t="shared" ref="EAC67" si="18078">EAC60*$C$65*0</f>
        <v>0</v>
      </c>
      <c r="EAE67" s="762">
        <f t="shared" ref="EAE67" si="18079">EAE60*$C$65*0</f>
        <v>0</v>
      </c>
      <c r="EAG67" s="762">
        <f t="shared" ref="EAG67" si="18080">EAG60*$C$65*0</f>
        <v>0</v>
      </c>
      <c r="EAI67" s="762">
        <f t="shared" ref="EAI67" si="18081">EAI60*$C$65*0</f>
        <v>0</v>
      </c>
      <c r="EAK67" s="762">
        <f t="shared" ref="EAK67" si="18082">EAK60*$C$65*0</f>
        <v>0</v>
      </c>
      <c r="EAM67" s="762">
        <f t="shared" ref="EAM67" si="18083">EAM60*$C$65*0</f>
        <v>0</v>
      </c>
      <c r="EAO67" s="762">
        <f t="shared" ref="EAO67" si="18084">EAO60*$C$65*0</f>
        <v>0</v>
      </c>
      <c r="EAQ67" s="762">
        <f t="shared" ref="EAQ67" si="18085">EAQ60*$C$65*0</f>
        <v>0</v>
      </c>
      <c r="EAS67" s="762">
        <f t="shared" ref="EAS67" si="18086">EAS60*$C$65*0</f>
        <v>0</v>
      </c>
      <c r="EAU67" s="762">
        <f t="shared" ref="EAU67" si="18087">EAU60*$C$65*0</f>
        <v>0</v>
      </c>
      <c r="EAW67" s="762">
        <f t="shared" ref="EAW67" si="18088">EAW60*$C$65*0</f>
        <v>0</v>
      </c>
      <c r="EAY67" s="762">
        <f t="shared" ref="EAY67" si="18089">EAY60*$C$65*0</f>
        <v>0</v>
      </c>
      <c r="EBA67" s="762">
        <f t="shared" ref="EBA67" si="18090">EBA60*$C$65*0</f>
        <v>0</v>
      </c>
      <c r="EBC67" s="762">
        <f t="shared" ref="EBC67" si="18091">EBC60*$C$65*0</f>
        <v>0</v>
      </c>
      <c r="EBE67" s="762">
        <f t="shared" ref="EBE67" si="18092">EBE60*$C$65*0</f>
        <v>0</v>
      </c>
      <c r="EBG67" s="762">
        <f t="shared" ref="EBG67" si="18093">EBG60*$C$65*0</f>
        <v>0</v>
      </c>
      <c r="EBI67" s="762">
        <f t="shared" ref="EBI67" si="18094">EBI60*$C$65*0</f>
        <v>0</v>
      </c>
      <c r="EBK67" s="762">
        <f t="shared" ref="EBK67" si="18095">EBK60*$C$65*0</f>
        <v>0</v>
      </c>
      <c r="EBM67" s="762">
        <f t="shared" ref="EBM67" si="18096">EBM60*$C$65*0</f>
        <v>0</v>
      </c>
      <c r="EBO67" s="762">
        <f t="shared" ref="EBO67" si="18097">EBO60*$C$65*0</f>
        <v>0</v>
      </c>
      <c r="EBQ67" s="762">
        <f t="shared" ref="EBQ67" si="18098">EBQ60*$C$65*0</f>
        <v>0</v>
      </c>
      <c r="EBS67" s="762">
        <f t="shared" ref="EBS67" si="18099">EBS60*$C$65*0</f>
        <v>0</v>
      </c>
      <c r="EBU67" s="762">
        <f t="shared" ref="EBU67" si="18100">EBU60*$C$65*0</f>
        <v>0</v>
      </c>
      <c r="EBW67" s="762">
        <f t="shared" ref="EBW67" si="18101">EBW60*$C$65*0</f>
        <v>0</v>
      </c>
      <c r="EBY67" s="762">
        <f t="shared" ref="EBY67" si="18102">EBY60*$C$65*0</f>
        <v>0</v>
      </c>
      <c r="ECA67" s="762">
        <f t="shared" ref="ECA67" si="18103">ECA60*$C$65*0</f>
        <v>0</v>
      </c>
      <c r="ECC67" s="762">
        <f t="shared" ref="ECC67" si="18104">ECC60*$C$65*0</f>
        <v>0</v>
      </c>
      <c r="ECE67" s="762">
        <f t="shared" ref="ECE67" si="18105">ECE60*$C$65*0</f>
        <v>0</v>
      </c>
      <c r="ECG67" s="762">
        <f t="shared" ref="ECG67" si="18106">ECG60*$C$65*0</f>
        <v>0</v>
      </c>
      <c r="ECI67" s="762">
        <f t="shared" ref="ECI67" si="18107">ECI60*$C$65*0</f>
        <v>0</v>
      </c>
      <c r="ECK67" s="762">
        <f t="shared" ref="ECK67" si="18108">ECK60*$C$65*0</f>
        <v>0</v>
      </c>
      <c r="ECM67" s="762">
        <f t="shared" ref="ECM67" si="18109">ECM60*$C$65*0</f>
        <v>0</v>
      </c>
      <c r="ECO67" s="762">
        <f t="shared" ref="ECO67" si="18110">ECO60*$C$65*0</f>
        <v>0</v>
      </c>
      <c r="ECQ67" s="762">
        <f t="shared" ref="ECQ67" si="18111">ECQ60*$C$65*0</f>
        <v>0</v>
      </c>
      <c r="ECS67" s="762">
        <f t="shared" ref="ECS67" si="18112">ECS60*$C$65*0</f>
        <v>0</v>
      </c>
      <c r="ECU67" s="762">
        <f t="shared" ref="ECU67" si="18113">ECU60*$C$65*0</f>
        <v>0</v>
      </c>
      <c r="ECW67" s="762">
        <f t="shared" ref="ECW67" si="18114">ECW60*$C$65*0</f>
        <v>0</v>
      </c>
      <c r="ECY67" s="762">
        <f t="shared" ref="ECY67" si="18115">ECY60*$C$65*0</f>
        <v>0</v>
      </c>
      <c r="EDA67" s="762">
        <f t="shared" ref="EDA67" si="18116">EDA60*$C$65*0</f>
        <v>0</v>
      </c>
      <c r="EDC67" s="762">
        <f t="shared" ref="EDC67" si="18117">EDC60*$C$65*0</f>
        <v>0</v>
      </c>
      <c r="EDE67" s="762">
        <f t="shared" ref="EDE67" si="18118">EDE60*$C$65*0</f>
        <v>0</v>
      </c>
      <c r="EDG67" s="762">
        <f t="shared" ref="EDG67" si="18119">EDG60*$C$65*0</f>
        <v>0</v>
      </c>
      <c r="EDI67" s="762">
        <f t="shared" ref="EDI67" si="18120">EDI60*$C$65*0</f>
        <v>0</v>
      </c>
      <c r="EDK67" s="762">
        <f t="shared" ref="EDK67" si="18121">EDK60*$C$65*0</f>
        <v>0</v>
      </c>
      <c r="EDM67" s="762">
        <f t="shared" ref="EDM67" si="18122">EDM60*$C$65*0</f>
        <v>0</v>
      </c>
      <c r="EDO67" s="762">
        <f t="shared" ref="EDO67" si="18123">EDO60*$C$65*0</f>
        <v>0</v>
      </c>
      <c r="EDQ67" s="762">
        <f t="shared" ref="EDQ67" si="18124">EDQ60*$C$65*0</f>
        <v>0</v>
      </c>
      <c r="EDS67" s="762">
        <f t="shared" ref="EDS67" si="18125">EDS60*$C$65*0</f>
        <v>0</v>
      </c>
      <c r="EDU67" s="762">
        <f t="shared" ref="EDU67" si="18126">EDU60*$C$65*0</f>
        <v>0</v>
      </c>
      <c r="EDW67" s="762">
        <f t="shared" ref="EDW67" si="18127">EDW60*$C$65*0</f>
        <v>0</v>
      </c>
      <c r="EDY67" s="762">
        <f t="shared" ref="EDY67" si="18128">EDY60*$C$65*0</f>
        <v>0</v>
      </c>
      <c r="EEA67" s="762">
        <f t="shared" ref="EEA67" si="18129">EEA60*$C$65*0</f>
        <v>0</v>
      </c>
      <c r="EEC67" s="762">
        <f t="shared" ref="EEC67" si="18130">EEC60*$C$65*0</f>
        <v>0</v>
      </c>
      <c r="EEE67" s="762">
        <f t="shared" ref="EEE67" si="18131">EEE60*$C$65*0</f>
        <v>0</v>
      </c>
      <c r="EEG67" s="762">
        <f t="shared" ref="EEG67" si="18132">EEG60*$C$65*0</f>
        <v>0</v>
      </c>
      <c r="EEI67" s="762">
        <f t="shared" ref="EEI67" si="18133">EEI60*$C$65*0</f>
        <v>0</v>
      </c>
      <c r="EEK67" s="762">
        <f t="shared" ref="EEK67" si="18134">EEK60*$C$65*0</f>
        <v>0</v>
      </c>
      <c r="EEM67" s="762">
        <f t="shared" ref="EEM67" si="18135">EEM60*$C$65*0</f>
        <v>0</v>
      </c>
      <c r="EEO67" s="762">
        <f t="shared" ref="EEO67" si="18136">EEO60*$C$65*0</f>
        <v>0</v>
      </c>
      <c r="EEQ67" s="762">
        <f t="shared" ref="EEQ67" si="18137">EEQ60*$C$65*0</f>
        <v>0</v>
      </c>
      <c r="EES67" s="762">
        <f t="shared" ref="EES67" si="18138">EES60*$C$65*0</f>
        <v>0</v>
      </c>
      <c r="EEU67" s="762">
        <f t="shared" ref="EEU67" si="18139">EEU60*$C$65*0</f>
        <v>0</v>
      </c>
      <c r="EEW67" s="762">
        <f t="shared" ref="EEW67" si="18140">EEW60*$C$65*0</f>
        <v>0</v>
      </c>
      <c r="EEY67" s="762">
        <f t="shared" ref="EEY67" si="18141">EEY60*$C$65*0</f>
        <v>0</v>
      </c>
      <c r="EFA67" s="762">
        <f t="shared" ref="EFA67" si="18142">EFA60*$C$65*0</f>
        <v>0</v>
      </c>
      <c r="EFC67" s="762">
        <f t="shared" ref="EFC67" si="18143">EFC60*$C$65*0</f>
        <v>0</v>
      </c>
      <c r="EFE67" s="762">
        <f t="shared" ref="EFE67" si="18144">EFE60*$C$65*0</f>
        <v>0</v>
      </c>
      <c r="EFG67" s="762">
        <f t="shared" ref="EFG67" si="18145">EFG60*$C$65*0</f>
        <v>0</v>
      </c>
      <c r="EFI67" s="762">
        <f t="shared" ref="EFI67" si="18146">EFI60*$C$65*0</f>
        <v>0</v>
      </c>
      <c r="EFK67" s="762">
        <f t="shared" ref="EFK67" si="18147">EFK60*$C$65*0</f>
        <v>0</v>
      </c>
      <c r="EFM67" s="762">
        <f t="shared" ref="EFM67" si="18148">EFM60*$C$65*0</f>
        <v>0</v>
      </c>
      <c r="EFO67" s="762">
        <f t="shared" ref="EFO67" si="18149">EFO60*$C$65*0</f>
        <v>0</v>
      </c>
      <c r="EFQ67" s="762">
        <f t="shared" ref="EFQ67" si="18150">EFQ60*$C$65*0</f>
        <v>0</v>
      </c>
      <c r="EFS67" s="762">
        <f t="shared" ref="EFS67" si="18151">EFS60*$C$65*0</f>
        <v>0</v>
      </c>
      <c r="EFU67" s="762">
        <f t="shared" ref="EFU67" si="18152">EFU60*$C$65*0</f>
        <v>0</v>
      </c>
      <c r="EFW67" s="762">
        <f t="shared" ref="EFW67" si="18153">EFW60*$C$65*0</f>
        <v>0</v>
      </c>
      <c r="EFY67" s="762">
        <f t="shared" ref="EFY67" si="18154">EFY60*$C$65*0</f>
        <v>0</v>
      </c>
      <c r="EGA67" s="762">
        <f t="shared" ref="EGA67" si="18155">EGA60*$C$65*0</f>
        <v>0</v>
      </c>
      <c r="EGC67" s="762">
        <f t="shared" ref="EGC67" si="18156">EGC60*$C$65*0</f>
        <v>0</v>
      </c>
      <c r="EGE67" s="762">
        <f t="shared" ref="EGE67" si="18157">EGE60*$C$65*0</f>
        <v>0</v>
      </c>
      <c r="EGG67" s="762">
        <f t="shared" ref="EGG67" si="18158">EGG60*$C$65*0</f>
        <v>0</v>
      </c>
      <c r="EGI67" s="762">
        <f t="shared" ref="EGI67" si="18159">EGI60*$C$65*0</f>
        <v>0</v>
      </c>
      <c r="EGK67" s="762">
        <f t="shared" ref="EGK67" si="18160">EGK60*$C$65*0</f>
        <v>0</v>
      </c>
      <c r="EGM67" s="762">
        <f t="shared" ref="EGM67" si="18161">EGM60*$C$65*0</f>
        <v>0</v>
      </c>
      <c r="EGO67" s="762">
        <f t="shared" ref="EGO67" si="18162">EGO60*$C$65*0</f>
        <v>0</v>
      </c>
      <c r="EGQ67" s="762">
        <f t="shared" ref="EGQ67" si="18163">EGQ60*$C$65*0</f>
        <v>0</v>
      </c>
      <c r="EGS67" s="762">
        <f t="shared" ref="EGS67" si="18164">EGS60*$C$65*0</f>
        <v>0</v>
      </c>
      <c r="EGU67" s="762">
        <f t="shared" ref="EGU67" si="18165">EGU60*$C$65*0</f>
        <v>0</v>
      </c>
      <c r="EGW67" s="762">
        <f t="shared" ref="EGW67" si="18166">EGW60*$C$65*0</f>
        <v>0</v>
      </c>
      <c r="EGY67" s="762">
        <f t="shared" ref="EGY67" si="18167">EGY60*$C$65*0</f>
        <v>0</v>
      </c>
      <c r="EHA67" s="762">
        <f t="shared" ref="EHA67" si="18168">EHA60*$C$65*0</f>
        <v>0</v>
      </c>
      <c r="EHC67" s="762">
        <f t="shared" ref="EHC67" si="18169">EHC60*$C$65*0</f>
        <v>0</v>
      </c>
      <c r="EHE67" s="762">
        <f t="shared" ref="EHE67" si="18170">EHE60*$C$65*0</f>
        <v>0</v>
      </c>
      <c r="EHG67" s="762">
        <f t="shared" ref="EHG67" si="18171">EHG60*$C$65*0</f>
        <v>0</v>
      </c>
      <c r="EHI67" s="762">
        <f t="shared" ref="EHI67" si="18172">EHI60*$C$65*0</f>
        <v>0</v>
      </c>
      <c r="EHK67" s="762">
        <f t="shared" ref="EHK67" si="18173">EHK60*$C$65*0</f>
        <v>0</v>
      </c>
      <c r="EHM67" s="762">
        <f t="shared" ref="EHM67" si="18174">EHM60*$C$65*0</f>
        <v>0</v>
      </c>
      <c r="EHO67" s="762">
        <f t="shared" ref="EHO67" si="18175">EHO60*$C$65*0</f>
        <v>0</v>
      </c>
      <c r="EHQ67" s="762">
        <f t="shared" ref="EHQ67" si="18176">EHQ60*$C$65*0</f>
        <v>0</v>
      </c>
      <c r="EHS67" s="762">
        <f t="shared" ref="EHS67" si="18177">EHS60*$C$65*0</f>
        <v>0</v>
      </c>
      <c r="EHU67" s="762">
        <f t="shared" ref="EHU67" si="18178">EHU60*$C$65*0</f>
        <v>0</v>
      </c>
      <c r="EHW67" s="762">
        <f t="shared" ref="EHW67" si="18179">EHW60*$C$65*0</f>
        <v>0</v>
      </c>
      <c r="EHY67" s="762">
        <f t="shared" ref="EHY67" si="18180">EHY60*$C$65*0</f>
        <v>0</v>
      </c>
      <c r="EIA67" s="762">
        <f t="shared" ref="EIA67" si="18181">EIA60*$C$65*0</f>
        <v>0</v>
      </c>
      <c r="EIC67" s="762">
        <f t="shared" ref="EIC67" si="18182">EIC60*$C$65*0</f>
        <v>0</v>
      </c>
      <c r="EIE67" s="762">
        <f t="shared" ref="EIE67" si="18183">EIE60*$C$65*0</f>
        <v>0</v>
      </c>
      <c r="EIG67" s="762">
        <f t="shared" ref="EIG67" si="18184">EIG60*$C$65*0</f>
        <v>0</v>
      </c>
      <c r="EII67" s="762">
        <f t="shared" ref="EII67" si="18185">EII60*$C$65*0</f>
        <v>0</v>
      </c>
      <c r="EIK67" s="762">
        <f t="shared" ref="EIK67" si="18186">EIK60*$C$65*0</f>
        <v>0</v>
      </c>
      <c r="EIM67" s="762">
        <f t="shared" ref="EIM67" si="18187">EIM60*$C$65*0</f>
        <v>0</v>
      </c>
      <c r="EIO67" s="762">
        <f t="shared" ref="EIO67" si="18188">EIO60*$C$65*0</f>
        <v>0</v>
      </c>
      <c r="EIQ67" s="762">
        <f t="shared" ref="EIQ67" si="18189">EIQ60*$C$65*0</f>
        <v>0</v>
      </c>
      <c r="EIS67" s="762">
        <f t="shared" ref="EIS67" si="18190">EIS60*$C$65*0</f>
        <v>0</v>
      </c>
      <c r="EIU67" s="762">
        <f t="shared" ref="EIU67" si="18191">EIU60*$C$65*0</f>
        <v>0</v>
      </c>
      <c r="EIW67" s="762">
        <f t="shared" ref="EIW67" si="18192">EIW60*$C$65*0</f>
        <v>0</v>
      </c>
      <c r="EIY67" s="762">
        <f t="shared" ref="EIY67" si="18193">EIY60*$C$65*0</f>
        <v>0</v>
      </c>
      <c r="EJA67" s="762">
        <f t="shared" ref="EJA67" si="18194">EJA60*$C$65*0</f>
        <v>0</v>
      </c>
      <c r="EJC67" s="762">
        <f t="shared" ref="EJC67" si="18195">EJC60*$C$65*0</f>
        <v>0</v>
      </c>
      <c r="EJE67" s="762">
        <f t="shared" ref="EJE67" si="18196">EJE60*$C$65*0</f>
        <v>0</v>
      </c>
      <c r="EJG67" s="762">
        <f t="shared" ref="EJG67" si="18197">EJG60*$C$65*0</f>
        <v>0</v>
      </c>
      <c r="EJI67" s="762">
        <f t="shared" ref="EJI67" si="18198">EJI60*$C$65*0</f>
        <v>0</v>
      </c>
      <c r="EJK67" s="762">
        <f t="shared" ref="EJK67" si="18199">EJK60*$C$65*0</f>
        <v>0</v>
      </c>
      <c r="EJM67" s="762">
        <f t="shared" ref="EJM67" si="18200">EJM60*$C$65*0</f>
        <v>0</v>
      </c>
      <c r="EJO67" s="762">
        <f t="shared" ref="EJO67" si="18201">EJO60*$C$65*0</f>
        <v>0</v>
      </c>
      <c r="EJQ67" s="762">
        <f t="shared" ref="EJQ67" si="18202">EJQ60*$C$65*0</f>
        <v>0</v>
      </c>
      <c r="EJS67" s="762">
        <f t="shared" ref="EJS67" si="18203">EJS60*$C$65*0</f>
        <v>0</v>
      </c>
      <c r="EJU67" s="762">
        <f t="shared" ref="EJU67" si="18204">EJU60*$C$65*0</f>
        <v>0</v>
      </c>
      <c r="EJW67" s="762">
        <f t="shared" ref="EJW67" si="18205">EJW60*$C$65*0</f>
        <v>0</v>
      </c>
      <c r="EJY67" s="762">
        <f t="shared" ref="EJY67" si="18206">EJY60*$C$65*0</f>
        <v>0</v>
      </c>
      <c r="EKA67" s="762">
        <f t="shared" ref="EKA67" si="18207">EKA60*$C$65*0</f>
        <v>0</v>
      </c>
      <c r="EKC67" s="762">
        <f t="shared" ref="EKC67" si="18208">EKC60*$C$65*0</f>
        <v>0</v>
      </c>
      <c r="EKE67" s="762">
        <f t="shared" ref="EKE67" si="18209">EKE60*$C$65*0</f>
        <v>0</v>
      </c>
      <c r="EKG67" s="762">
        <f t="shared" ref="EKG67" si="18210">EKG60*$C$65*0</f>
        <v>0</v>
      </c>
      <c r="EKI67" s="762">
        <f t="shared" ref="EKI67" si="18211">EKI60*$C$65*0</f>
        <v>0</v>
      </c>
      <c r="EKK67" s="762">
        <f t="shared" ref="EKK67" si="18212">EKK60*$C$65*0</f>
        <v>0</v>
      </c>
      <c r="EKM67" s="762">
        <f t="shared" ref="EKM67" si="18213">EKM60*$C$65*0</f>
        <v>0</v>
      </c>
      <c r="EKO67" s="762">
        <f t="shared" ref="EKO67" si="18214">EKO60*$C$65*0</f>
        <v>0</v>
      </c>
      <c r="EKQ67" s="762">
        <f t="shared" ref="EKQ67" si="18215">EKQ60*$C$65*0</f>
        <v>0</v>
      </c>
      <c r="EKS67" s="762">
        <f t="shared" ref="EKS67" si="18216">EKS60*$C$65*0</f>
        <v>0</v>
      </c>
      <c r="EKU67" s="762">
        <f t="shared" ref="EKU67" si="18217">EKU60*$C$65*0</f>
        <v>0</v>
      </c>
      <c r="EKW67" s="762">
        <f t="shared" ref="EKW67" si="18218">EKW60*$C$65*0</f>
        <v>0</v>
      </c>
      <c r="EKY67" s="762">
        <f t="shared" ref="EKY67" si="18219">EKY60*$C$65*0</f>
        <v>0</v>
      </c>
      <c r="ELA67" s="762">
        <f t="shared" ref="ELA67" si="18220">ELA60*$C$65*0</f>
        <v>0</v>
      </c>
      <c r="ELC67" s="762">
        <f t="shared" ref="ELC67" si="18221">ELC60*$C$65*0</f>
        <v>0</v>
      </c>
      <c r="ELE67" s="762">
        <f t="shared" ref="ELE67" si="18222">ELE60*$C$65*0</f>
        <v>0</v>
      </c>
      <c r="ELG67" s="762">
        <f t="shared" ref="ELG67" si="18223">ELG60*$C$65*0</f>
        <v>0</v>
      </c>
      <c r="ELI67" s="762">
        <f t="shared" ref="ELI67" si="18224">ELI60*$C$65*0</f>
        <v>0</v>
      </c>
      <c r="ELK67" s="762">
        <f t="shared" ref="ELK67" si="18225">ELK60*$C$65*0</f>
        <v>0</v>
      </c>
      <c r="ELM67" s="762">
        <f t="shared" ref="ELM67" si="18226">ELM60*$C$65*0</f>
        <v>0</v>
      </c>
      <c r="ELO67" s="762">
        <f t="shared" ref="ELO67" si="18227">ELO60*$C$65*0</f>
        <v>0</v>
      </c>
      <c r="ELQ67" s="762">
        <f t="shared" ref="ELQ67" si="18228">ELQ60*$C$65*0</f>
        <v>0</v>
      </c>
      <c r="ELS67" s="762">
        <f t="shared" ref="ELS67" si="18229">ELS60*$C$65*0</f>
        <v>0</v>
      </c>
      <c r="ELU67" s="762">
        <f t="shared" ref="ELU67" si="18230">ELU60*$C$65*0</f>
        <v>0</v>
      </c>
      <c r="ELW67" s="762">
        <f t="shared" ref="ELW67" si="18231">ELW60*$C$65*0</f>
        <v>0</v>
      </c>
      <c r="ELY67" s="762">
        <f t="shared" ref="ELY67" si="18232">ELY60*$C$65*0</f>
        <v>0</v>
      </c>
      <c r="EMA67" s="762">
        <f t="shared" ref="EMA67" si="18233">EMA60*$C$65*0</f>
        <v>0</v>
      </c>
      <c r="EMC67" s="762">
        <f t="shared" ref="EMC67" si="18234">EMC60*$C$65*0</f>
        <v>0</v>
      </c>
      <c r="EME67" s="762">
        <f t="shared" ref="EME67" si="18235">EME60*$C$65*0</f>
        <v>0</v>
      </c>
      <c r="EMG67" s="762">
        <f t="shared" ref="EMG67" si="18236">EMG60*$C$65*0</f>
        <v>0</v>
      </c>
      <c r="EMI67" s="762">
        <f t="shared" ref="EMI67" si="18237">EMI60*$C$65*0</f>
        <v>0</v>
      </c>
      <c r="EMK67" s="762">
        <f t="shared" ref="EMK67" si="18238">EMK60*$C$65*0</f>
        <v>0</v>
      </c>
      <c r="EMM67" s="762">
        <f t="shared" ref="EMM67" si="18239">EMM60*$C$65*0</f>
        <v>0</v>
      </c>
      <c r="EMO67" s="762">
        <f t="shared" ref="EMO67" si="18240">EMO60*$C$65*0</f>
        <v>0</v>
      </c>
      <c r="EMQ67" s="762">
        <f t="shared" ref="EMQ67" si="18241">EMQ60*$C$65*0</f>
        <v>0</v>
      </c>
      <c r="EMS67" s="762">
        <f t="shared" ref="EMS67" si="18242">EMS60*$C$65*0</f>
        <v>0</v>
      </c>
      <c r="EMU67" s="762">
        <f t="shared" ref="EMU67" si="18243">EMU60*$C$65*0</f>
        <v>0</v>
      </c>
      <c r="EMW67" s="762">
        <f t="shared" ref="EMW67" si="18244">EMW60*$C$65*0</f>
        <v>0</v>
      </c>
      <c r="EMY67" s="762">
        <f t="shared" ref="EMY67" si="18245">EMY60*$C$65*0</f>
        <v>0</v>
      </c>
      <c r="ENA67" s="762">
        <f t="shared" ref="ENA67" si="18246">ENA60*$C$65*0</f>
        <v>0</v>
      </c>
      <c r="ENC67" s="762">
        <f t="shared" ref="ENC67" si="18247">ENC60*$C$65*0</f>
        <v>0</v>
      </c>
      <c r="ENE67" s="762">
        <f t="shared" ref="ENE67" si="18248">ENE60*$C$65*0</f>
        <v>0</v>
      </c>
      <c r="ENG67" s="762">
        <f t="shared" ref="ENG67" si="18249">ENG60*$C$65*0</f>
        <v>0</v>
      </c>
      <c r="ENI67" s="762">
        <f t="shared" ref="ENI67" si="18250">ENI60*$C$65*0</f>
        <v>0</v>
      </c>
      <c r="ENK67" s="762">
        <f t="shared" ref="ENK67" si="18251">ENK60*$C$65*0</f>
        <v>0</v>
      </c>
      <c r="ENM67" s="762">
        <f t="shared" ref="ENM67" si="18252">ENM60*$C$65*0</f>
        <v>0</v>
      </c>
      <c r="ENO67" s="762">
        <f t="shared" ref="ENO67" si="18253">ENO60*$C$65*0</f>
        <v>0</v>
      </c>
      <c r="ENQ67" s="762">
        <f t="shared" ref="ENQ67" si="18254">ENQ60*$C$65*0</f>
        <v>0</v>
      </c>
      <c r="ENS67" s="762">
        <f t="shared" ref="ENS67" si="18255">ENS60*$C$65*0</f>
        <v>0</v>
      </c>
      <c r="ENU67" s="762">
        <f t="shared" ref="ENU67" si="18256">ENU60*$C$65*0</f>
        <v>0</v>
      </c>
      <c r="ENW67" s="762">
        <f t="shared" ref="ENW67" si="18257">ENW60*$C$65*0</f>
        <v>0</v>
      </c>
      <c r="ENY67" s="762">
        <f t="shared" ref="ENY67" si="18258">ENY60*$C$65*0</f>
        <v>0</v>
      </c>
      <c r="EOA67" s="762">
        <f t="shared" ref="EOA67" si="18259">EOA60*$C$65*0</f>
        <v>0</v>
      </c>
      <c r="EOC67" s="762">
        <f t="shared" ref="EOC67" si="18260">EOC60*$C$65*0</f>
        <v>0</v>
      </c>
      <c r="EOE67" s="762">
        <f t="shared" ref="EOE67" si="18261">EOE60*$C$65*0</f>
        <v>0</v>
      </c>
      <c r="EOG67" s="762">
        <f t="shared" ref="EOG67" si="18262">EOG60*$C$65*0</f>
        <v>0</v>
      </c>
      <c r="EOI67" s="762">
        <f t="shared" ref="EOI67" si="18263">EOI60*$C$65*0</f>
        <v>0</v>
      </c>
      <c r="EOK67" s="762">
        <f t="shared" ref="EOK67" si="18264">EOK60*$C$65*0</f>
        <v>0</v>
      </c>
      <c r="EOM67" s="762">
        <f t="shared" ref="EOM67" si="18265">EOM60*$C$65*0</f>
        <v>0</v>
      </c>
      <c r="EOO67" s="762">
        <f t="shared" ref="EOO67" si="18266">EOO60*$C$65*0</f>
        <v>0</v>
      </c>
      <c r="EOQ67" s="762">
        <f t="shared" ref="EOQ67" si="18267">EOQ60*$C$65*0</f>
        <v>0</v>
      </c>
      <c r="EOS67" s="762">
        <f t="shared" ref="EOS67" si="18268">EOS60*$C$65*0</f>
        <v>0</v>
      </c>
      <c r="EOU67" s="762">
        <f t="shared" ref="EOU67" si="18269">EOU60*$C$65*0</f>
        <v>0</v>
      </c>
      <c r="EOW67" s="762">
        <f t="shared" ref="EOW67" si="18270">EOW60*$C$65*0</f>
        <v>0</v>
      </c>
      <c r="EOY67" s="762">
        <f t="shared" ref="EOY67" si="18271">EOY60*$C$65*0</f>
        <v>0</v>
      </c>
      <c r="EPA67" s="762">
        <f t="shared" ref="EPA67" si="18272">EPA60*$C$65*0</f>
        <v>0</v>
      </c>
      <c r="EPC67" s="762">
        <f t="shared" ref="EPC67" si="18273">EPC60*$C$65*0</f>
        <v>0</v>
      </c>
      <c r="EPE67" s="762">
        <f t="shared" ref="EPE67" si="18274">EPE60*$C$65*0</f>
        <v>0</v>
      </c>
      <c r="EPG67" s="762">
        <f t="shared" ref="EPG67" si="18275">EPG60*$C$65*0</f>
        <v>0</v>
      </c>
      <c r="EPI67" s="762">
        <f t="shared" ref="EPI67" si="18276">EPI60*$C$65*0</f>
        <v>0</v>
      </c>
      <c r="EPK67" s="762">
        <f t="shared" ref="EPK67" si="18277">EPK60*$C$65*0</f>
        <v>0</v>
      </c>
      <c r="EPM67" s="762">
        <f t="shared" ref="EPM67" si="18278">EPM60*$C$65*0</f>
        <v>0</v>
      </c>
      <c r="EPO67" s="762">
        <f t="shared" ref="EPO67" si="18279">EPO60*$C$65*0</f>
        <v>0</v>
      </c>
      <c r="EPQ67" s="762">
        <f t="shared" ref="EPQ67" si="18280">EPQ60*$C$65*0</f>
        <v>0</v>
      </c>
      <c r="EPS67" s="762">
        <f t="shared" ref="EPS67" si="18281">EPS60*$C$65*0</f>
        <v>0</v>
      </c>
      <c r="EPU67" s="762">
        <f t="shared" ref="EPU67" si="18282">EPU60*$C$65*0</f>
        <v>0</v>
      </c>
      <c r="EPW67" s="762">
        <f t="shared" ref="EPW67" si="18283">EPW60*$C$65*0</f>
        <v>0</v>
      </c>
      <c r="EPY67" s="762">
        <f t="shared" ref="EPY67" si="18284">EPY60*$C$65*0</f>
        <v>0</v>
      </c>
      <c r="EQA67" s="762">
        <f t="shared" ref="EQA67" si="18285">EQA60*$C$65*0</f>
        <v>0</v>
      </c>
      <c r="EQC67" s="762">
        <f t="shared" ref="EQC67" si="18286">EQC60*$C$65*0</f>
        <v>0</v>
      </c>
      <c r="EQE67" s="762">
        <f t="shared" ref="EQE67" si="18287">EQE60*$C$65*0</f>
        <v>0</v>
      </c>
      <c r="EQG67" s="762">
        <f t="shared" ref="EQG67" si="18288">EQG60*$C$65*0</f>
        <v>0</v>
      </c>
      <c r="EQI67" s="762">
        <f t="shared" ref="EQI67" si="18289">EQI60*$C$65*0</f>
        <v>0</v>
      </c>
      <c r="EQK67" s="762">
        <f t="shared" ref="EQK67" si="18290">EQK60*$C$65*0</f>
        <v>0</v>
      </c>
      <c r="EQM67" s="762">
        <f t="shared" ref="EQM67" si="18291">EQM60*$C$65*0</f>
        <v>0</v>
      </c>
      <c r="EQO67" s="762">
        <f t="shared" ref="EQO67" si="18292">EQO60*$C$65*0</f>
        <v>0</v>
      </c>
      <c r="EQQ67" s="762">
        <f t="shared" ref="EQQ67" si="18293">EQQ60*$C$65*0</f>
        <v>0</v>
      </c>
      <c r="EQS67" s="762">
        <f t="shared" ref="EQS67" si="18294">EQS60*$C$65*0</f>
        <v>0</v>
      </c>
      <c r="EQU67" s="762">
        <f t="shared" ref="EQU67" si="18295">EQU60*$C$65*0</f>
        <v>0</v>
      </c>
      <c r="EQW67" s="762">
        <f t="shared" ref="EQW67" si="18296">EQW60*$C$65*0</f>
        <v>0</v>
      </c>
      <c r="EQY67" s="762">
        <f t="shared" ref="EQY67" si="18297">EQY60*$C$65*0</f>
        <v>0</v>
      </c>
      <c r="ERA67" s="762">
        <f t="shared" ref="ERA67" si="18298">ERA60*$C$65*0</f>
        <v>0</v>
      </c>
      <c r="ERC67" s="762">
        <f t="shared" ref="ERC67" si="18299">ERC60*$C$65*0</f>
        <v>0</v>
      </c>
      <c r="ERE67" s="762">
        <f t="shared" ref="ERE67" si="18300">ERE60*$C$65*0</f>
        <v>0</v>
      </c>
      <c r="ERG67" s="762">
        <f t="shared" ref="ERG67" si="18301">ERG60*$C$65*0</f>
        <v>0</v>
      </c>
      <c r="ERI67" s="762">
        <f t="shared" ref="ERI67" si="18302">ERI60*$C$65*0</f>
        <v>0</v>
      </c>
      <c r="ERK67" s="762">
        <f t="shared" ref="ERK67" si="18303">ERK60*$C$65*0</f>
        <v>0</v>
      </c>
      <c r="ERM67" s="762">
        <f t="shared" ref="ERM67" si="18304">ERM60*$C$65*0</f>
        <v>0</v>
      </c>
      <c r="ERO67" s="762">
        <f t="shared" ref="ERO67" si="18305">ERO60*$C$65*0</f>
        <v>0</v>
      </c>
      <c r="ERQ67" s="762">
        <f t="shared" ref="ERQ67" si="18306">ERQ60*$C$65*0</f>
        <v>0</v>
      </c>
      <c r="ERS67" s="762">
        <f t="shared" ref="ERS67" si="18307">ERS60*$C$65*0</f>
        <v>0</v>
      </c>
      <c r="ERU67" s="762">
        <f t="shared" ref="ERU67" si="18308">ERU60*$C$65*0</f>
        <v>0</v>
      </c>
      <c r="ERW67" s="762">
        <f t="shared" ref="ERW67" si="18309">ERW60*$C$65*0</f>
        <v>0</v>
      </c>
      <c r="ERY67" s="762">
        <f t="shared" ref="ERY67" si="18310">ERY60*$C$65*0</f>
        <v>0</v>
      </c>
      <c r="ESA67" s="762">
        <f t="shared" ref="ESA67" si="18311">ESA60*$C$65*0</f>
        <v>0</v>
      </c>
      <c r="ESC67" s="762">
        <f t="shared" ref="ESC67" si="18312">ESC60*$C$65*0</f>
        <v>0</v>
      </c>
      <c r="ESE67" s="762">
        <f t="shared" ref="ESE67" si="18313">ESE60*$C$65*0</f>
        <v>0</v>
      </c>
      <c r="ESG67" s="762">
        <f t="shared" ref="ESG67" si="18314">ESG60*$C$65*0</f>
        <v>0</v>
      </c>
      <c r="ESI67" s="762">
        <f t="shared" ref="ESI67" si="18315">ESI60*$C$65*0</f>
        <v>0</v>
      </c>
      <c r="ESK67" s="762">
        <f t="shared" ref="ESK67" si="18316">ESK60*$C$65*0</f>
        <v>0</v>
      </c>
      <c r="ESM67" s="762">
        <f t="shared" ref="ESM67" si="18317">ESM60*$C$65*0</f>
        <v>0</v>
      </c>
      <c r="ESO67" s="762">
        <f t="shared" ref="ESO67" si="18318">ESO60*$C$65*0</f>
        <v>0</v>
      </c>
      <c r="ESQ67" s="762">
        <f t="shared" ref="ESQ67" si="18319">ESQ60*$C$65*0</f>
        <v>0</v>
      </c>
      <c r="ESS67" s="762">
        <f t="shared" ref="ESS67" si="18320">ESS60*$C$65*0</f>
        <v>0</v>
      </c>
      <c r="ESU67" s="762">
        <f t="shared" ref="ESU67" si="18321">ESU60*$C$65*0</f>
        <v>0</v>
      </c>
      <c r="ESW67" s="762">
        <f t="shared" ref="ESW67" si="18322">ESW60*$C$65*0</f>
        <v>0</v>
      </c>
      <c r="ESY67" s="762">
        <f t="shared" ref="ESY67" si="18323">ESY60*$C$65*0</f>
        <v>0</v>
      </c>
      <c r="ETA67" s="762">
        <f t="shared" ref="ETA67" si="18324">ETA60*$C$65*0</f>
        <v>0</v>
      </c>
      <c r="ETC67" s="762">
        <f t="shared" ref="ETC67" si="18325">ETC60*$C$65*0</f>
        <v>0</v>
      </c>
      <c r="ETE67" s="762">
        <f t="shared" ref="ETE67" si="18326">ETE60*$C$65*0</f>
        <v>0</v>
      </c>
      <c r="ETG67" s="762">
        <f t="shared" ref="ETG67" si="18327">ETG60*$C$65*0</f>
        <v>0</v>
      </c>
      <c r="ETI67" s="762">
        <f t="shared" ref="ETI67" si="18328">ETI60*$C$65*0</f>
        <v>0</v>
      </c>
      <c r="ETK67" s="762">
        <f t="shared" ref="ETK67" si="18329">ETK60*$C$65*0</f>
        <v>0</v>
      </c>
      <c r="ETM67" s="762">
        <f t="shared" ref="ETM67" si="18330">ETM60*$C$65*0</f>
        <v>0</v>
      </c>
      <c r="ETO67" s="762">
        <f t="shared" ref="ETO67" si="18331">ETO60*$C$65*0</f>
        <v>0</v>
      </c>
      <c r="ETQ67" s="762">
        <f t="shared" ref="ETQ67" si="18332">ETQ60*$C$65*0</f>
        <v>0</v>
      </c>
      <c r="ETS67" s="762">
        <f t="shared" ref="ETS67" si="18333">ETS60*$C$65*0</f>
        <v>0</v>
      </c>
      <c r="ETU67" s="762">
        <f t="shared" ref="ETU67" si="18334">ETU60*$C$65*0</f>
        <v>0</v>
      </c>
      <c r="ETW67" s="762">
        <f t="shared" ref="ETW67" si="18335">ETW60*$C$65*0</f>
        <v>0</v>
      </c>
      <c r="ETY67" s="762">
        <f t="shared" ref="ETY67" si="18336">ETY60*$C$65*0</f>
        <v>0</v>
      </c>
      <c r="EUA67" s="762">
        <f t="shared" ref="EUA67" si="18337">EUA60*$C$65*0</f>
        <v>0</v>
      </c>
      <c r="EUC67" s="762">
        <f t="shared" ref="EUC67" si="18338">EUC60*$C$65*0</f>
        <v>0</v>
      </c>
      <c r="EUE67" s="762">
        <f t="shared" ref="EUE67" si="18339">EUE60*$C$65*0</f>
        <v>0</v>
      </c>
      <c r="EUG67" s="762">
        <f t="shared" ref="EUG67" si="18340">EUG60*$C$65*0</f>
        <v>0</v>
      </c>
      <c r="EUI67" s="762">
        <f t="shared" ref="EUI67" si="18341">EUI60*$C$65*0</f>
        <v>0</v>
      </c>
      <c r="EUK67" s="762">
        <f t="shared" ref="EUK67" si="18342">EUK60*$C$65*0</f>
        <v>0</v>
      </c>
      <c r="EUM67" s="762">
        <f t="shared" ref="EUM67" si="18343">EUM60*$C$65*0</f>
        <v>0</v>
      </c>
      <c r="EUO67" s="762">
        <f t="shared" ref="EUO67" si="18344">EUO60*$C$65*0</f>
        <v>0</v>
      </c>
      <c r="EUQ67" s="762">
        <f t="shared" ref="EUQ67" si="18345">EUQ60*$C$65*0</f>
        <v>0</v>
      </c>
      <c r="EUS67" s="762">
        <f t="shared" ref="EUS67" si="18346">EUS60*$C$65*0</f>
        <v>0</v>
      </c>
      <c r="EUU67" s="762">
        <f t="shared" ref="EUU67" si="18347">EUU60*$C$65*0</f>
        <v>0</v>
      </c>
      <c r="EUW67" s="762">
        <f t="shared" ref="EUW67" si="18348">EUW60*$C$65*0</f>
        <v>0</v>
      </c>
      <c r="EUY67" s="762">
        <f t="shared" ref="EUY67" si="18349">EUY60*$C$65*0</f>
        <v>0</v>
      </c>
      <c r="EVA67" s="762">
        <f t="shared" ref="EVA67" si="18350">EVA60*$C$65*0</f>
        <v>0</v>
      </c>
      <c r="EVC67" s="762">
        <f t="shared" ref="EVC67" si="18351">EVC60*$C$65*0</f>
        <v>0</v>
      </c>
      <c r="EVE67" s="762">
        <f t="shared" ref="EVE67" si="18352">EVE60*$C$65*0</f>
        <v>0</v>
      </c>
      <c r="EVG67" s="762">
        <f t="shared" ref="EVG67" si="18353">EVG60*$C$65*0</f>
        <v>0</v>
      </c>
      <c r="EVI67" s="762">
        <f t="shared" ref="EVI67" si="18354">EVI60*$C$65*0</f>
        <v>0</v>
      </c>
      <c r="EVK67" s="762">
        <f t="shared" ref="EVK67" si="18355">EVK60*$C$65*0</f>
        <v>0</v>
      </c>
      <c r="EVM67" s="762">
        <f t="shared" ref="EVM67" si="18356">EVM60*$C$65*0</f>
        <v>0</v>
      </c>
      <c r="EVO67" s="762">
        <f t="shared" ref="EVO67" si="18357">EVO60*$C$65*0</f>
        <v>0</v>
      </c>
      <c r="EVQ67" s="762">
        <f t="shared" ref="EVQ67" si="18358">EVQ60*$C$65*0</f>
        <v>0</v>
      </c>
      <c r="EVS67" s="762">
        <f t="shared" ref="EVS67" si="18359">EVS60*$C$65*0</f>
        <v>0</v>
      </c>
      <c r="EVU67" s="762">
        <f t="shared" ref="EVU67" si="18360">EVU60*$C$65*0</f>
        <v>0</v>
      </c>
      <c r="EVW67" s="762">
        <f t="shared" ref="EVW67" si="18361">EVW60*$C$65*0</f>
        <v>0</v>
      </c>
      <c r="EVY67" s="762">
        <f t="shared" ref="EVY67" si="18362">EVY60*$C$65*0</f>
        <v>0</v>
      </c>
      <c r="EWA67" s="762">
        <f t="shared" ref="EWA67" si="18363">EWA60*$C$65*0</f>
        <v>0</v>
      </c>
      <c r="EWC67" s="762">
        <f t="shared" ref="EWC67" si="18364">EWC60*$C$65*0</f>
        <v>0</v>
      </c>
      <c r="EWE67" s="762">
        <f t="shared" ref="EWE67" si="18365">EWE60*$C$65*0</f>
        <v>0</v>
      </c>
      <c r="EWG67" s="762">
        <f t="shared" ref="EWG67" si="18366">EWG60*$C$65*0</f>
        <v>0</v>
      </c>
      <c r="EWI67" s="762">
        <f t="shared" ref="EWI67" si="18367">EWI60*$C$65*0</f>
        <v>0</v>
      </c>
      <c r="EWK67" s="762">
        <f t="shared" ref="EWK67" si="18368">EWK60*$C$65*0</f>
        <v>0</v>
      </c>
      <c r="EWM67" s="762">
        <f t="shared" ref="EWM67" si="18369">EWM60*$C$65*0</f>
        <v>0</v>
      </c>
      <c r="EWO67" s="762">
        <f t="shared" ref="EWO67" si="18370">EWO60*$C$65*0</f>
        <v>0</v>
      </c>
      <c r="EWQ67" s="762">
        <f t="shared" ref="EWQ67" si="18371">EWQ60*$C$65*0</f>
        <v>0</v>
      </c>
      <c r="EWS67" s="762">
        <f t="shared" ref="EWS67" si="18372">EWS60*$C$65*0</f>
        <v>0</v>
      </c>
      <c r="EWU67" s="762">
        <f t="shared" ref="EWU67" si="18373">EWU60*$C$65*0</f>
        <v>0</v>
      </c>
      <c r="EWW67" s="762">
        <f t="shared" ref="EWW67" si="18374">EWW60*$C$65*0</f>
        <v>0</v>
      </c>
      <c r="EWY67" s="762">
        <f t="shared" ref="EWY67" si="18375">EWY60*$C$65*0</f>
        <v>0</v>
      </c>
      <c r="EXA67" s="762">
        <f t="shared" ref="EXA67" si="18376">EXA60*$C$65*0</f>
        <v>0</v>
      </c>
      <c r="EXC67" s="762">
        <f t="shared" ref="EXC67" si="18377">EXC60*$C$65*0</f>
        <v>0</v>
      </c>
      <c r="EXE67" s="762">
        <f t="shared" ref="EXE67" si="18378">EXE60*$C$65*0</f>
        <v>0</v>
      </c>
      <c r="EXG67" s="762">
        <f t="shared" ref="EXG67" si="18379">EXG60*$C$65*0</f>
        <v>0</v>
      </c>
      <c r="EXI67" s="762">
        <f t="shared" ref="EXI67" si="18380">EXI60*$C$65*0</f>
        <v>0</v>
      </c>
      <c r="EXK67" s="762">
        <f t="shared" ref="EXK67" si="18381">EXK60*$C$65*0</f>
        <v>0</v>
      </c>
      <c r="EXM67" s="762">
        <f t="shared" ref="EXM67" si="18382">EXM60*$C$65*0</f>
        <v>0</v>
      </c>
      <c r="EXO67" s="762">
        <f t="shared" ref="EXO67" si="18383">EXO60*$C$65*0</f>
        <v>0</v>
      </c>
      <c r="EXQ67" s="762">
        <f t="shared" ref="EXQ67" si="18384">EXQ60*$C$65*0</f>
        <v>0</v>
      </c>
      <c r="EXS67" s="762">
        <f t="shared" ref="EXS67" si="18385">EXS60*$C$65*0</f>
        <v>0</v>
      </c>
      <c r="EXU67" s="762">
        <f t="shared" ref="EXU67" si="18386">EXU60*$C$65*0</f>
        <v>0</v>
      </c>
      <c r="EXW67" s="762">
        <f t="shared" ref="EXW67" si="18387">EXW60*$C$65*0</f>
        <v>0</v>
      </c>
      <c r="EXY67" s="762">
        <f t="shared" ref="EXY67" si="18388">EXY60*$C$65*0</f>
        <v>0</v>
      </c>
      <c r="EYA67" s="762">
        <f t="shared" ref="EYA67" si="18389">EYA60*$C$65*0</f>
        <v>0</v>
      </c>
      <c r="EYC67" s="762">
        <f t="shared" ref="EYC67" si="18390">EYC60*$C$65*0</f>
        <v>0</v>
      </c>
      <c r="EYE67" s="762">
        <f t="shared" ref="EYE67" si="18391">EYE60*$C$65*0</f>
        <v>0</v>
      </c>
      <c r="EYG67" s="762">
        <f t="shared" ref="EYG67" si="18392">EYG60*$C$65*0</f>
        <v>0</v>
      </c>
      <c r="EYI67" s="762">
        <f t="shared" ref="EYI67" si="18393">EYI60*$C$65*0</f>
        <v>0</v>
      </c>
      <c r="EYK67" s="762">
        <f t="shared" ref="EYK67" si="18394">EYK60*$C$65*0</f>
        <v>0</v>
      </c>
      <c r="EYM67" s="762">
        <f t="shared" ref="EYM67" si="18395">EYM60*$C$65*0</f>
        <v>0</v>
      </c>
      <c r="EYO67" s="762">
        <f t="shared" ref="EYO67" si="18396">EYO60*$C$65*0</f>
        <v>0</v>
      </c>
      <c r="EYQ67" s="762">
        <f t="shared" ref="EYQ67" si="18397">EYQ60*$C$65*0</f>
        <v>0</v>
      </c>
      <c r="EYS67" s="762">
        <f t="shared" ref="EYS67" si="18398">EYS60*$C$65*0</f>
        <v>0</v>
      </c>
      <c r="EYU67" s="762">
        <f t="shared" ref="EYU67" si="18399">EYU60*$C$65*0</f>
        <v>0</v>
      </c>
      <c r="EYW67" s="762">
        <f t="shared" ref="EYW67" si="18400">EYW60*$C$65*0</f>
        <v>0</v>
      </c>
      <c r="EYY67" s="762">
        <f t="shared" ref="EYY67" si="18401">EYY60*$C$65*0</f>
        <v>0</v>
      </c>
      <c r="EZA67" s="762">
        <f t="shared" ref="EZA67" si="18402">EZA60*$C$65*0</f>
        <v>0</v>
      </c>
      <c r="EZC67" s="762">
        <f t="shared" ref="EZC67" si="18403">EZC60*$C$65*0</f>
        <v>0</v>
      </c>
      <c r="EZE67" s="762">
        <f t="shared" ref="EZE67" si="18404">EZE60*$C$65*0</f>
        <v>0</v>
      </c>
      <c r="EZG67" s="762">
        <f t="shared" ref="EZG67" si="18405">EZG60*$C$65*0</f>
        <v>0</v>
      </c>
      <c r="EZI67" s="762">
        <f t="shared" ref="EZI67" si="18406">EZI60*$C$65*0</f>
        <v>0</v>
      </c>
      <c r="EZK67" s="762">
        <f t="shared" ref="EZK67" si="18407">EZK60*$C$65*0</f>
        <v>0</v>
      </c>
      <c r="EZM67" s="762">
        <f t="shared" ref="EZM67" si="18408">EZM60*$C$65*0</f>
        <v>0</v>
      </c>
      <c r="EZO67" s="762">
        <f t="shared" ref="EZO67" si="18409">EZO60*$C$65*0</f>
        <v>0</v>
      </c>
      <c r="EZQ67" s="762">
        <f t="shared" ref="EZQ67" si="18410">EZQ60*$C$65*0</f>
        <v>0</v>
      </c>
      <c r="EZS67" s="762">
        <f t="shared" ref="EZS67" si="18411">EZS60*$C$65*0</f>
        <v>0</v>
      </c>
      <c r="EZU67" s="762">
        <f t="shared" ref="EZU67" si="18412">EZU60*$C$65*0</f>
        <v>0</v>
      </c>
      <c r="EZW67" s="762">
        <f t="shared" ref="EZW67" si="18413">EZW60*$C$65*0</f>
        <v>0</v>
      </c>
      <c r="EZY67" s="762">
        <f t="shared" ref="EZY67" si="18414">EZY60*$C$65*0</f>
        <v>0</v>
      </c>
      <c r="FAA67" s="762">
        <f t="shared" ref="FAA67" si="18415">FAA60*$C$65*0</f>
        <v>0</v>
      </c>
      <c r="FAC67" s="762">
        <f t="shared" ref="FAC67" si="18416">FAC60*$C$65*0</f>
        <v>0</v>
      </c>
      <c r="FAE67" s="762">
        <f t="shared" ref="FAE67" si="18417">FAE60*$C$65*0</f>
        <v>0</v>
      </c>
      <c r="FAG67" s="762">
        <f t="shared" ref="FAG67" si="18418">FAG60*$C$65*0</f>
        <v>0</v>
      </c>
      <c r="FAI67" s="762">
        <f t="shared" ref="FAI67" si="18419">FAI60*$C$65*0</f>
        <v>0</v>
      </c>
      <c r="FAK67" s="762">
        <f t="shared" ref="FAK67" si="18420">FAK60*$C$65*0</f>
        <v>0</v>
      </c>
      <c r="FAM67" s="762">
        <f t="shared" ref="FAM67" si="18421">FAM60*$C$65*0</f>
        <v>0</v>
      </c>
      <c r="FAO67" s="762">
        <f t="shared" ref="FAO67" si="18422">FAO60*$C$65*0</f>
        <v>0</v>
      </c>
      <c r="FAQ67" s="762">
        <f t="shared" ref="FAQ67" si="18423">FAQ60*$C$65*0</f>
        <v>0</v>
      </c>
      <c r="FAS67" s="762">
        <f t="shared" ref="FAS67" si="18424">FAS60*$C$65*0</f>
        <v>0</v>
      </c>
      <c r="FAU67" s="762">
        <f t="shared" ref="FAU67" si="18425">FAU60*$C$65*0</f>
        <v>0</v>
      </c>
      <c r="FAW67" s="762">
        <f t="shared" ref="FAW67" si="18426">FAW60*$C$65*0</f>
        <v>0</v>
      </c>
      <c r="FAY67" s="762">
        <f t="shared" ref="FAY67" si="18427">FAY60*$C$65*0</f>
        <v>0</v>
      </c>
      <c r="FBA67" s="762">
        <f t="shared" ref="FBA67" si="18428">FBA60*$C$65*0</f>
        <v>0</v>
      </c>
      <c r="FBC67" s="762">
        <f t="shared" ref="FBC67" si="18429">FBC60*$C$65*0</f>
        <v>0</v>
      </c>
      <c r="FBE67" s="762">
        <f t="shared" ref="FBE67" si="18430">FBE60*$C$65*0</f>
        <v>0</v>
      </c>
      <c r="FBG67" s="762">
        <f t="shared" ref="FBG67" si="18431">FBG60*$C$65*0</f>
        <v>0</v>
      </c>
      <c r="FBI67" s="762">
        <f t="shared" ref="FBI67" si="18432">FBI60*$C$65*0</f>
        <v>0</v>
      </c>
      <c r="FBK67" s="762">
        <f t="shared" ref="FBK67" si="18433">FBK60*$C$65*0</f>
        <v>0</v>
      </c>
      <c r="FBM67" s="762">
        <f t="shared" ref="FBM67" si="18434">FBM60*$C$65*0</f>
        <v>0</v>
      </c>
      <c r="FBO67" s="762">
        <f t="shared" ref="FBO67" si="18435">FBO60*$C$65*0</f>
        <v>0</v>
      </c>
      <c r="FBQ67" s="762">
        <f t="shared" ref="FBQ67" si="18436">FBQ60*$C$65*0</f>
        <v>0</v>
      </c>
      <c r="FBS67" s="762">
        <f t="shared" ref="FBS67" si="18437">FBS60*$C$65*0</f>
        <v>0</v>
      </c>
      <c r="FBU67" s="762">
        <f t="shared" ref="FBU67" si="18438">FBU60*$C$65*0</f>
        <v>0</v>
      </c>
      <c r="FBW67" s="762">
        <f t="shared" ref="FBW67" si="18439">FBW60*$C$65*0</f>
        <v>0</v>
      </c>
      <c r="FBY67" s="762">
        <f t="shared" ref="FBY67" si="18440">FBY60*$C$65*0</f>
        <v>0</v>
      </c>
      <c r="FCA67" s="762">
        <f t="shared" ref="FCA67" si="18441">FCA60*$C$65*0</f>
        <v>0</v>
      </c>
      <c r="FCC67" s="762">
        <f t="shared" ref="FCC67" si="18442">FCC60*$C$65*0</f>
        <v>0</v>
      </c>
      <c r="FCE67" s="762">
        <f t="shared" ref="FCE67" si="18443">FCE60*$C$65*0</f>
        <v>0</v>
      </c>
      <c r="FCG67" s="762">
        <f t="shared" ref="FCG67" si="18444">FCG60*$C$65*0</f>
        <v>0</v>
      </c>
      <c r="FCI67" s="762">
        <f t="shared" ref="FCI67" si="18445">FCI60*$C$65*0</f>
        <v>0</v>
      </c>
      <c r="FCK67" s="762">
        <f t="shared" ref="FCK67" si="18446">FCK60*$C$65*0</f>
        <v>0</v>
      </c>
      <c r="FCM67" s="762">
        <f t="shared" ref="FCM67" si="18447">FCM60*$C$65*0</f>
        <v>0</v>
      </c>
      <c r="FCO67" s="762">
        <f t="shared" ref="FCO67" si="18448">FCO60*$C$65*0</f>
        <v>0</v>
      </c>
      <c r="FCQ67" s="762">
        <f t="shared" ref="FCQ67" si="18449">FCQ60*$C$65*0</f>
        <v>0</v>
      </c>
      <c r="FCS67" s="762">
        <f t="shared" ref="FCS67" si="18450">FCS60*$C$65*0</f>
        <v>0</v>
      </c>
      <c r="FCU67" s="762">
        <f t="shared" ref="FCU67" si="18451">FCU60*$C$65*0</f>
        <v>0</v>
      </c>
      <c r="FCW67" s="762">
        <f t="shared" ref="FCW67" si="18452">FCW60*$C$65*0</f>
        <v>0</v>
      </c>
      <c r="FCY67" s="762">
        <f t="shared" ref="FCY67" si="18453">FCY60*$C$65*0</f>
        <v>0</v>
      </c>
      <c r="FDA67" s="762">
        <f t="shared" ref="FDA67" si="18454">FDA60*$C$65*0</f>
        <v>0</v>
      </c>
      <c r="FDC67" s="762">
        <f t="shared" ref="FDC67" si="18455">FDC60*$C$65*0</f>
        <v>0</v>
      </c>
      <c r="FDE67" s="762">
        <f t="shared" ref="FDE67" si="18456">FDE60*$C$65*0</f>
        <v>0</v>
      </c>
      <c r="FDG67" s="762">
        <f t="shared" ref="FDG67" si="18457">FDG60*$C$65*0</f>
        <v>0</v>
      </c>
      <c r="FDI67" s="762">
        <f t="shared" ref="FDI67" si="18458">FDI60*$C$65*0</f>
        <v>0</v>
      </c>
      <c r="FDK67" s="762">
        <f t="shared" ref="FDK67" si="18459">FDK60*$C$65*0</f>
        <v>0</v>
      </c>
      <c r="FDM67" s="762">
        <f t="shared" ref="FDM67" si="18460">FDM60*$C$65*0</f>
        <v>0</v>
      </c>
      <c r="FDO67" s="762">
        <f t="shared" ref="FDO67" si="18461">FDO60*$C$65*0</f>
        <v>0</v>
      </c>
      <c r="FDQ67" s="762">
        <f t="shared" ref="FDQ67" si="18462">FDQ60*$C$65*0</f>
        <v>0</v>
      </c>
      <c r="FDS67" s="762">
        <f t="shared" ref="FDS67" si="18463">FDS60*$C$65*0</f>
        <v>0</v>
      </c>
      <c r="FDU67" s="762">
        <f t="shared" ref="FDU67" si="18464">FDU60*$C$65*0</f>
        <v>0</v>
      </c>
      <c r="FDW67" s="762">
        <f t="shared" ref="FDW67" si="18465">FDW60*$C$65*0</f>
        <v>0</v>
      </c>
      <c r="FDY67" s="762">
        <f t="shared" ref="FDY67" si="18466">FDY60*$C$65*0</f>
        <v>0</v>
      </c>
      <c r="FEA67" s="762">
        <f t="shared" ref="FEA67" si="18467">FEA60*$C$65*0</f>
        <v>0</v>
      </c>
      <c r="FEC67" s="762">
        <f t="shared" ref="FEC67" si="18468">FEC60*$C$65*0</f>
        <v>0</v>
      </c>
      <c r="FEE67" s="762">
        <f t="shared" ref="FEE67" si="18469">FEE60*$C$65*0</f>
        <v>0</v>
      </c>
      <c r="FEG67" s="762">
        <f t="shared" ref="FEG67" si="18470">FEG60*$C$65*0</f>
        <v>0</v>
      </c>
      <c r="FEI67" s="762">
        <f t="shared" ref="FEI67" si="18471">FEI60*$C$65*0</f>
        <v>0</v>
      </c>
      <c r="FEK67" s="762">
        <f t="shared" ref="FEK67" si="18472">FEK60*$C$65*0</f>
        <v>0</v>
      </c>
      <c r="FEM67" s="762">
        <f t="shared" ref="FEM67" si="18473">FEM60*$C$65*0</f>
        <v>0</v>
      </c>
      <c r="FEO67" s="762">
        <f t="shared" ref="FEO67" si="18474">FEO60*$C$65*0</f>
        <v>0</v>
      </c>
      <c r="FEQ67" s="762">
        <f t="shared" ref="FEQ67" si="18475">FEQ60*$C$65*0</f>
        <v>0</v>
      </c>
      <c r="FES67" s="762">
        <f t="shared" ref="FES67" si="18476">FES60*$C$65*0</f>
        <v>0</v>
      </c>
      <c r="FEU67" s="762">
        <f t="shared" ref="FEU67" si="18477">FEU60*$C$65*0</f>
        <v>0</v>
      </c>
      <c r="FEW67" s="762">
        <f t="shared" ref="FEW67" si="18478">FEW60*$C$65*0</f>
        <v>0</v>
      </c>
      <c r="FEY67" s="762">
        <f t="shared" ref="FEY67" si="18479">FEY60*$C$65*0</f>
        <v>0</v>
      </c>
      <c r="FFA67" s="762">
        <f t="shared" ref="FFA67" si="18480">FFA60*$C$65*0</f>
        <v>0</v>
      </c>
      <c r="FFC67" s="762">
        <f t="shared" ref="FFC67" si="18481">FFC60*$C$65*0</f>
        <v>0</v>
      </c>
      <c r="FFE67" s="762">
        <f t="shared" ref="FFE67" si="18482">FFE60*$C$65*0</f>
        <v>0</v>
      </c>
      <c r="FFG67" s="762">
        <f t="shared" ref="FFG67" si="18483">FFG60*$C$65*0</f>
        <v>0</v>
      </c>
      <c r="FFI67" s="762">
        <f t="shared" ref="FFI67" si="18484">FFI60*$C$65*0</f>
        <v>0</v>
      </c>
      <c r="FFK67" s="762">
        <f t="shared" ref="FFK67" si="18485">FFK60*$C$65*0</f>
        <v>0</v>
      </c>
      <c r="FFM67" s="762">
        <f t="shared" ref="FFM67" si="18486">FFM60*$C$65*0</f>
        <v>0</v>
      </c>
      <c r="FFO67" s="762">
        <f t="shared" ref="FFO67" si="18487">FFO60*$C$65*0</f>
        <v>0</v>
      </c>
      <c r="FFQ67" s="762">
        <f t="shared" ref="FFQ67" si="18488">FFQ60*$C$65*0</f>
        <v>0</v>
      </c>
      <c r="FFS67" s="762">
        <f t="shared" ref="FFS67" si="18489">FFS60*$C$65*0</f>
        <v>0</v>
      </c>
      <c r="FFU67" s="762">
        <f t="shared" ref="FFU67" si="18490">FFU60*$C$65*0</f>
        <v>0</v>
      </c>
      <c r="FFW67" s="762">
        <f t="shared" ref="FFW67" si="18491">FFW60*$C$65*0</f>
        <v>0</v>
      </c>
      <c r="FFY67" s="762">
        <f t="shared" ref="FFY67" si="18492">FFY60*$C$65*0</f>
        <v>0</v>
      </c>
      <c r="FGA67" s="762">
        <f t="shared" ref="FGA67" si="18493">FGA60*$C$65*0</f>
        <v>0</v>
      </c>
      <c r="FGC67" s="762">
        <f t="shared" ref="FGC67" si="18494">FGC60*$C$65*0</f>
        <v>0</v>
      </c>
      <c r="FGE67" s="762">
        <f t="shared" ref="FGE67" si="18495">FGE60*$C$65*0</f>
        <v>0</v>
      </c>
      <c r="FGG67" s="762">
        <f t="shared" ref="FGG67" si="18496">FGG60*$C$65*0</f>
        <v>0</v>
      </c>
      <c r="FGI67" s="762">
        <f t="shared" ref="FGI67" si="18497">FGI60*$C$65*0</f>
        <v>0</v>
      </c>
      <c r="FGK67" s="762">
        <f t="shared" ref="FGK67" si="18498">FGK60*$C$65*0</f>
        <v>0</v>
      </c>
      <c r="FGM67" s="762">
        <f t="shared" ref="FGM67" si="18499">FGM60*$C$65*0</f>
        <v>0</v>
      </c>
      <c r="FGO67" s="762">
        <f t="shared" ref="FGO67" si="18500">FGO60*$C$65*0</f>
        <v>0</v>
      </c>
      <c r="FGQ67" s="762">
        <f t="shared" ref="FGQ67" si="18501">FGQ60*$C$65*0</f>
        <v>0</v>
      </c>
      <c r="FGS67" s="762">
        <f t="shared" ref="FGS67" si="18502">FGS60*$C$65*0</f>
        <v>0</v>
      </c>
      <c r="FGU67" s="762">
        <f t="shared" ref="FGU67" si="18503">FGU60*$C$65*0</f>
        <v>0</v>
      </c>
      <c r="FGW67" s="762">
        <f t="shared" ref="FGW67" si="18504">FGW60*$C$65*0</f>
        <v>0</v>
      </c>
      <c r="FGY67" s="762">
        <f t="shared" ref="FGY67" si="18505">FGY60*$C$65*0</f>
        <v>0</v>
      </c>
      <c r="FHA67" s="762">
        <f t="shared" ref="FHA67" si="18506">FHA60*$C$65*0</f>
        <v>0</v>
      </c>
      <c r="FHC67" s="762">
        <f t="shared" ref="FHC67" si="18507">FHC60*$C$65*0</f>
        <v>0</v>
      </c>
      <c r="FHE67" s="762">
        <f t="shared" ref="FHE67" si="18508">FHE60*$C$65*0</f>
        <v>0</v>
      </c>
      <c r="FHG67" s="762">
        <f t="shared" ref="FHG67" si="18509">FHG60*$C$65*0</f>
        <v>0</v>
      </c>
      <c r="FHI67" s="762">
        <f t="shared" ref="FHI67" si="18510">FHI60*$C$65*0</f>
        <v>0</v>
      </c>
      <c r="FHK67" s="762">
        <f t="shared" ref="FHK67" si="18511">FHK60*$C$65*0</f>
        <v>0</v>
      </c>
      <c r="FHM67" s="762">
        <f t="shared" ref="FHM67" si="18512">FHM60*$C$65*0</f>
        <v>0</v>
      </c>
      <c r="FHO67" s="762">
        <f t="shared" ref="FHO67" si="18513">FHO60*$C$65*0</f>
        <v>0</v>
      </c>
      <c r="FHQ67" s="762">
        <f t="shared" ref="FHQ67" si="18514">FHQ60*$C$65*0</f>
        <v>0</v>
      </c>
      <c r="FHS67" s="762">
        <f t="shared" ref="FHS67" si="18515">FHS60*$C$65*0</f>
        <v>0</v>
      </c>
      <c r="FHU67" s="762">
        <f t="shared" ref="FHU67" si="18516">FHU60*$C$65*0</f>
        <v>0</v>
      </c>
      <c r="FHW67" s="762">
        <f t="shared" ref="FHW67" si="18517">FHW60*$C$65*0</f>
        <v>0</v>
      </c>
      <c r="FHY67" s="762">
        <f t="shared" ref="FHY67" si="18518">FHY60*$C$65*0</f>
        <v>0</v>
      </c>
      <c r="FIA67" s="762">
        <f t="shared" ref="FIA67" si="18519">FIA60*$C$65*0</f>
        <v>0</v>
      </c>
      <c r="FIC67" s="762">
        <f t="shared" ref="FIC67" si="18520">FIC60*$C$65*0</f>
        <v>0</v>
      </c>
      <c r="FIE67" s="762">
        <f t="shared" ref="FIE67" si="18521">FIE60*$C$65*0</f>
        <v>0</v>
      </c>
      <c r="FIG67" s="762">
        <f t="shared" ref="FIG67" si="18522">FIG60*$C$65*0</f>
        <v>0</v>
      </c>
      <c r="FII67" s="762">
        <f t="shared" ref="FII67" si="18523">FII60*$C$65*0</f>
        <v>0</v>
      </c>
      <c r="FIK67" s="762">
        <f t="shared" ref="FIK67" si="18524">FIK60*$C$65*0</f>
        <v>0</v>
      </c>
      <c r="FIM67" s="762">
        <f t="shared" ref="FIM67" si="18525">FIM60*$C$65*0</f>
        <v>0</v>
      </c>
      <c r="FIO67" s="762">
        <f t="shared" ref="FIO67" si="18526">FIO60*$C$65*0</f>
        <v>0</v>
      </c>
      <c r="FIQ67" s="762">
        <f t="shared" ref="FIQ67" si="18527">FIQ60*$C$65*0</f>
        <v>0</v>
      </c>
      <c r="FIS67" s="762">
        <f t="shared" ref="FIS67" si="18528">FIS60*$C$65*0</f>
        <v>0</v>
      </c>
      <c r="FIU67" s="762">
        <f t="shared" ref="FIU67" si="18529">FIU60*$C$65*0</f>
        <v>0</v>
      </c>
      <c r="FIW67" s="762">
        <f t="shared" ref="FIW67" si="18530">FIW60*$C$65*0</f>
        <v>0</v>
      </c>
      <c r="FIY67" s="762">
        <f t="shared" ref="FIY67" si="18531">FIY60*$C$65*0</f>
        <v>0</v>
      </c>
      <c r="FJA67" s="762">
        <f t="shared" ref="FJA67" si="18532">FJA60*$C$65*0</f>
        <v>0</v>
      </c>
      <c r="FJC67" s="762">
        <f t="shared" ref="FJC67" si="18533">FJC60*$C$65*0</f>
        <v>0</v>
      </c>
      <c r="FJE67" s="762">
        <f t="shared" ref="FJE67" si="18534">FJE60*$C$65*0</f>
        <v>0</v>
      </c>
      <c r="FJG67" s="762">
        <f t="shared" ref="FJG67" si="18535">FJG60*$C$65*0</f>
        <v>0</v>
      </c>
      <c r="FJI67" s="762">
        <f t="shared" ref="FJI67" si="18536">FJI60*$C$65*0</f>
        <v>0</v>
      </c>
      <c r="FJK67" s="762">
        <f t="shared" ref="FJK67" si="18537">FJK60*$C$65*0</f>
        <v>0</v>
      </c>
      <c r="FJM67" s="762">
        <f t="shared" ref="FJM67" si="18538">FJM60*$C$65*0</f>
        <v>0</v>
      </c>
      <c r="FJO67" s="762">
        <f t="shared" ref="FJO67" si="18539">FJO60*$C$65*0</f>
        <v>0</v>
      </c>
      <c r="FJQ67" s="762">
        <f t="shared" ref="FJQ67" si="18540">FJQ60*$C$65*0</f>
        <v>0</v>
      </c>
      <c r="FJS67" s="762">
        <f t="shared" ref="FJS67" si="18541">FJS60*$C$65*0</f>
        <v>0</v>
      </c>
      <c r="FJU67" s="762">
        <f t="shared" ref="FJU67" si="18542">FJU60*$C$65*0</f>
        <v>0</v>
      </c>
      <c r="FJW67" s="762">
        <f t="shared" ref="FJW67" si="18543">FJW60*$C$65*0</f>
        <v>0</v>
      </c>
      <c r="FJY67" s="762">
        <f t="shared" ref="FJY67" si="18544">FJY60*$C$65*0</f>
        <v>0</v>
      </c>
      <c r="FKA67" s="762">
        <f t="shared" ref="FKA67" si="18545">FKA60*$C$65*0</f>
        <v>0</v>
      </c>
      <c r="FKC67" s="762">
        <f t="shared" ref="FKC67" si="18546">FKC60*$C$65*0</f>
        <v>0</v>
      </c>
      <c r="FKE67" s="762">
        <f t="shared" ref="FKE67" si="18547">FKE60*$C$65*0</f>
        <v>0</v>
      </c>
      <c r="FKG67" s="762">
        <f t="shared" ref="FKG67" si="18548">FKG60*$C$65*0</f>
        <v>0</v>
      </c>
      <c r="FKI67" s="762">
        <f t="shared" ref="FKI67" si="18549">FKI60*$C$65*0</f>
        <v>0</v>
      </c>
      <c r="FKK67" s="762">
        <f t="shared" ref="FKK67" si="18550">FKK60*$C$65*0</f>
        <v>0</v>
      </c>
      <c r="FKM67" s="762">
        <f t="shared" ref="FKM67" si="18551">FKM60*$C$65*0</f>
        <v>0</v>
      </c>
      <c r="FKO67" s="762">
        <f t="shared" ref="FKO67" si="18552">FKO60*$C$65*0</f>
        <v>0</v>
      </c>
      <c r="FKQ67" s="762">
        <f t="shared" ref="FKQ67" si="18553">FKQ60*$C$65*0</f>
        <v>0</v>
      </c>
      <c r="FKS67" s="762">
        <f t="shared" ref="FKS67" si="18554">FKS60*$C$65*0</f>
        <v>0</v>
      </c>
      <c r="FKU67" s="762">
        <f t="shared" ref="FKU67" si="18555">FKU60*$C$65*0</f>
        <v>0</v>
      </c>
      <c r="FKW67" s="762">
        <f t="shared" ref="FKW67" si="18556">FKW60*$C$65*0</f>
        <v>0</v>
      </c>
      <c r="FKY67" s="762">
        <f t="shared" ref="FKY67" si="18557">FKY60*$C$65*0</f>
        <v>0</v>
      </c>
      <c r="FLA67" s="762">
        <f t="shared" ref="FLA67" si="18558">FLA60*$C$65*0</f>
        <v>0</v>
      </c>
      <c r="FLC67" s="762">
        <f t="shared" ref="FLC67" si="18559">FLC60*$C$65*0</f>
        <v>0</v>
      </c>
      <c r="FLE67" s="762">
        <f t="shared" ref="FLE67" si="18560">FLE60*$C$65*0</f>
        <v>0</v>
      </c>
      <c r="FLG67" s="762">
        <f t="shared" ref="FLG67" si="18561">FLG60*$C$65*0</f>
        <v>0</v>
      </c>
      <c r="FLI67" s="762">
        <f t="shared" ref="FLI67" si="18562">FLI60*$C$65*0</f>
        <v>0</v>
      </c>
      <c r="FLK67" s="762">
        <f t="shared" ref="FLK67" si="18563">FLK60*$C$65*0</f>
        <v>0</v>
      </c>
      <c r="FLM67" s="762">
        <f t="shared" ref="FLM67" si="18564">FLM60*$C$65*0</f>
        <v>0</v>
      </c>
      <c r="FLO67" s="762">
        <f t="shared" ref="FLO67" si="18565">FLO60*$C$65*0</f>
        <v>0</v>
      </c>
      <c r="FLQ67" s="762">
        <f t="shared" ref="FLQ67" si="18566">FLQ60*$C$65*0</f>
        <v>0</v>
      </c>
      <c r="FLS67" s="762">
        <f t="shared" ref="FLS67" si="18567">FLS60*$C$65*0</f>
        <v>0</v>
      </c>
      <c r="FLU67" s="762">
        <f t="shared" ref="FLU67" si="18568">FLU60*$C$65*0</f>
        <v>0</v>
      </c>
      <c r="FLW67" s="762">
        <f t="shared" ref="FLW67" si="18569">FLW60*$C$65*0</f>
        <v>0</v>
      </c>
      <c r="FLY67" s="762">
        <f t="shared" ref="FLY67" si="18570">FLY60*$C$65*0</f>
        <v>0</v>
      </c>
      <c r="FMA67" s="762">
        <f t="shared" ref="FMA67" si="18571">FMA60*$C$65*0</f>
        <v>0</v>
      </c>
      <c r="FMC67" s="762">
        <f t="shared" ref="FMC67" si="18572">FMC60*$C$65*0</f>
        <v>0</v>
      </c>
      <c r="FME67" s="762">
        <f t="shared" ref="FME67" si="18573">FME60*$C$65*0</f>
        <v>0</v>
      </c>
      <c r="FMG67" s="762">
        <f t="shared" ref="FMG67" si="18574">FMG60*$C$65*0</f>
        <v>0</v>
      </c>
      <c r="FMI67" s="762">
        <f t="shared" ref="FMI67" si="18575">FMI60*$C$65*0</f>
        <v>0</v>
      </c>
      <c r="FMK67" s="762">
        <f t="shared" ref="FMK67" si="18576">FMK60*$C$65*0</f>
        <v>0</v>
      </c>
      <c r="FMM67" s="762">
        <f t="shared" ref="FMM67" si="18577">FMM60*$C$65*0</f>
        <v>0</v>
      </c>
      <c r="FMO67" s="762">
        <f t="shared" ref="FMO67" si="18578">FMO60*$C$65*0</f>
        <v>0</v>
      </c>
      <c r="FMQ67" s="762">
        <f t="shared" ref="FMQ67" si="18579">FMQ60*$C$65*0</f>
        <v>0</v>
      </c>
      <c r="FMS67" s="762">
        <f t="shared" ref="FMS67" si="18580">FMS60*$C$65*0</f>
        <v>0</v>
      </c>
      <c r="FMU67" s="762">
        <f t="shared" ref="FMU67" si="18581">FMU60*$C$65*0</f>
        <v>0</v>
      </c>
      <c r="FMW67" s="762">
        <f t="shared" ref="FMW67" si="18582">FMW60*$C$65*0</f>
        <v>0</v>
      </c>
      <c r="FMY67" s="762">
        <f t="shared" ref="FMY67" si="18583">FMY60*$C$65*0</f>
        <v>0</v>
      </c>
      <c r="FNA67" s="762">
        <f t="shared" ref="FNA67" si="18584">FNA60*$C$65*0</f>
        <v>0</v>
      </c>
      <c r="FNC67" s="762">
        <f t="shared" ref="FNC67" si="18585">FNC60*$C$65*0</f>
        <v>0</v>
      </c>
      <c r="FNE67" s="762">
        <f t="shared" ref="FNE67" si="18586">FNE60*$C$65*0</f>
        <v>0</v>
      </c>
      <c r="FNG67" s="762">
        <f t="shared" ref="FNG67" si="18587">FNG60*$C$65*0</f>
        <v>0</v>
      </c>
      <c r="FNI67" s="762">
        <f t="shared" ref="FNI67" si="18588">FNI60*$C$65*0</f>
        <v>0</v>
      </c>
      <c r="FNK67" s="762">
        <f t="shared" ref="FNK67" si="18589">FNK60*$C$65*0</f>
        <v>0</v>
      </c>
      <c r="FNM67" s="762">
        <f t="shared" ref="FNM67" si="18590">FNM60*$C$65*0</f>
        <v>0</v>
      </c>
      <c r="FNO67" s="762">
        <f t="shared" ref="FNO67" si="18591">FNO60*$C$65*0</f>
        <v>0</v>
      </c>
      <c r="FNQ67" s="762">
        <f t="shared" ref="FNQ67" si="18592">FNQ60*$C$65*0</f>
        <v>0</v>
      </c>
      <c r="FNS67" s="762">
        <f t="shared" ref="FNS67" si="18593">FNS60*$C$65*0</f>
        <v>0</v>
      </c>
      <c r="FNU67" s="762">
        <f t="shared" ref="FNU67" si="18594">FNU60*$C$65*0</f>
        <v>0</v>
      </c>
      <c r="FNW67" s="762">
        <f t="shared" ref="FNW67" si="18595">FNW60*$C$65*0</f>
        <v>0</v>
      </c>
      <c r="FNY67" s="762">
        <f t="shared" ref="FNY67" si="18596">FNY60*$C$65*0</f>
        <v>0</v>
      </c>
      <c r="FOA67" s="762">
        <f t="shared" ref="FOA67" si="18597">FOA60*$C$65*0</f>
        <v>0</v>
      </c>
      <c r="FOC67" s="762">
        <f t="shared" ref="FOC67" si="18598">FOC60*$C$65*0</f>
        <v>0</v>
      </c>
      <c r="FOE67" s="762">
        <f t="shared" ref="FOE67" si="18599">FOE60*$C$65*0</f>
        <v>0</v>
      </c>
      <c r="FOG67" s="762">
        <f t="shared" ref="FOG67" si="18600">FOG60*$C$65*0</f>
        <v>0</v>
      </c>
      <c r="FOI67" s="762">
        <f t="shared" ref="FOI67" si="18601">FOI60*$C$65*0</f>
        <v>0</v>
      </c>
      <c r="FOK67" s="762">
        <f t="shared" ref="FOK67" si="18602">FOK60*$C$65*0</f>
        <v>0</v>
      </c>
      <c r="FOM67" s="762">
        <f t="shared" ref="FOM67" si="18603">FOM60*$C$65*0</f>
        <v>0</v>
      </c>
      <c r="FOO67" s="762">
        <f t="shared" ref="FOO67" si="18604">FOO60*$C$65*0</f>
        <v>0</v>
      </c>
      <c r="FOQ67" s="762">
        <f t="shared" ref="FOQ67" si="18605">FOQ60*$C$65*0</f>
        <v>0</v>
      </c>
      <c r="FOS67" s="762">
        <f t="shared" ref="FOS67" si="18606">FOS60*$C$65*0</f>
        <v>0</v>
      </c>
      <c r="FOU67" s="762">
        <f t="shared" ref="FOU67" si="18607">FOU60*$C$65*0</f>
        <v>0</v>
      </c>
      <c r="FOW67" s="762">
        <f t="shared" ref="FOW67" si="18608">FOW60*$C$65*0</f>
        <v>0</v>
      </c>
      <c r="FOY67" s="762">
        <f t="shared" ref="FOY67" si="18609">FOY60*$C$65*0</f>
        <v>0</v>
      </c>
      <c r="FPA67" s="762">
        <f t="shared" ref="FPA67" si="18610">FPA60*$C$65*0</f>
        <v>0</v>
      </c>
      <c r="FPC67" s="762">
        <f t="shared" ref="FPC67" si="18611">FPC60*$C$65*0</f>
        <v>0</v>
      </c>
      <c r="FPE67" s="762">
        <f t="shared" ref="FPE67" si="18612">FPE60*$C$65*0</f>
        <v>0</v>
      </c>
      <c r="FPG67" s="762">
        <f t="shared" ref="FPG67" si="18613">FPG60*$C$65*0</f>
        <v>0</v>
      </c>
      <c r="FPI67" s="762">
        <f t="shared" ref="FPI67" si="18614">FPI60*$C$65*0</f>
        <v>0</v>
      </c>
      <c r="FPK67" s="762">
        <f t="shared" ref="FPK67" si="18615">FPK60*$C$65*0</f>
        <v>0</v>
      </c>
      <c r="FPM67" s="762">
        <f t="shared" ref="FPM67" si="18616">FPM60*$C$65*0</f>
        <v>0</v>
      </c>
      <c r="FPO67" s="762">
        <f t="shared" ref="FPO67" si="18617">FPO60*$C$65*0</f>
        <v>0</v>
      </c>
      <c r="FPQ67" s="762">
        <f t="shared" ref="FPQ67" si="18618">FPQ60*$C$65*0</f>
        <v>0</v>
      </c>
      <c r="FPS67" s="762">
        <f t="shared" ref="FPS67" si="18619">FPS60*$C$65*0</f>
        <v>0</v>
      </c>
      <c r="FPU67" s="762">
        <f t="shared" ref="FPU67" si="18620">FPU60*$C$65*0</f>
        <v>0</v>
      </c>
      <c r="FPW67" s="762">
        <f t="shared" ref="FPW67" si="18621">FPW60*$C$65*0</f>
        <v>0</v>
      </c>
      <c r="FPY67" s="762">
        <f t="shared" ref="FPY67" si="18622">FPY60*$C$65*0</f>
        <v>0</v>
      </c>
      <c r="FQA67" s="762">
        <f t="shared" ref="FQA67" si="18623">FQA60*$C$65*0</f>
        <v>0</v>
      </c>
      <c r="FQC67" s="762">
        <f t="shared" ref="FQC67" si="18624">FQC60*$C$65*0</f>
        <v>0</v>
      </c>
      <c r="FQE67" s="762">
        <f t="shared" ref="FQE67" si="18625">FQE60*$C$65*0</f>
        <v>0</v>
      </c>
      <c r="FQG67" s="762">
        <f t="shared" ref="FQG67" si="18626">FQG60*$C$65*0</f>
        <v>0</v>
      </c>
      <c r="FQI67" s="762">
        <f t="shared" ref="FQI67" si="18627">FQI60*$C$65*0</f>
        <v>0</v>
      </c>
      <c r="FQK67" s="762">
        <f t="shared" ref="FQK67" si="18628">FQK60*$C$65*0</f>
        <v>0</v>
      </c>
      <c r="FQM67" s="762">
        <f t="shared" ref="FQM67" si="18629">FQM60*$C$65*0</f>
        <v>0</v>
      </c>
      <c r="FQO67" s="762">
        <f t="shared" ref="FQO67" si="18630">FQO60*$C$65*0</f>
        <v>0</v>
      </c>
      <c r="FQQ67" s="762">
        <f t="shared" ref="FQQ67" si="18631">FQQ60*$C$65*0</f>
        <v>0</v>
      </c>
      <c r="FQS67" s="762">
        <f t="shared" ref="FQS67" si="18632">FQS60*$C$65*0</f>
        <v>0</v>
      </c>
      <c r="FQU67" s="762">
        <f t="shared" ref="FQU67" si="18633">FQU60*$C$65*0</f>
        <v>0</v>
      </c>
      <c r="FQW67" s="762">
        <f t="shared" ref="FQW67" si="18634">FQW60*$C$65*0</f>
        <v>0</v>
      </c>
      <c r="FQY67" s="762">
        <f t="shared" ref="FQY67" si="18635">FQY60*$C$65*0</f>
        <v>0</v>
      </c>
      <c r="FRA67" s="762">
        <f t="shared" ref="FRA67" si="18636">FRA60*$C$65*0</f>
        <v>0</v>
      </c>
      <c r="FRC67" s="762">
        <f t="shared" ref="FRC67" si="18637">FRC60*$C$65*0</f>
        <v>0</v>
      </c>
      <c r="FRE67" s="762">
        <f t="shared" ref="FRE67" si="18638">FRE60*$C$65*0</f>
        <v>0</v>
      </c>
      <c r="FRG67" s="762">
        <f t="shared" ref="FRG67" si="18639">FRG60*$C$65*0</f>
        <v>0</v>
      </c>
      <c r="FRI67" s="762">
        <f t="shared" ref="FRI67" si="18640">FRI60*$C$65*0</f>
        <v>0</v>
      </c>
      <c r="FRK67" s="762">
        <f t="shared" ref="FRK67" si="18641">FRK60*$C$65*0</f>
        <v>0</v>
      </c>
      <c r="FRM67" s="762">
        <f t="shared" ref="FRM67" si="18642">FRM60*$C$65*0</f>
        <v>0</v>
      </c>
      <c r="FRO67" s="762">
        <f t="shared" ref="FRO67" si="18643">FRO60*$C$65*0</f>
        <v>0</v>
      </c>
      <c r="FRQ67" s="762">
        <f t="shared" ref="FRQ67" si="18644">FRQ60*$C$65*0</f>
        <v>0</v>
      </c>
      <c r="FRS67" s="762">
        <f t="shared" ref="FRS67" si="18645">FRS60*$C$65*0</f>
        <v>0</v>
      </c>
      <c r="FRU67" s="762">
        <f t="shared" ref="FRU67" si="18646">FRU60*$C$65*0</f>
        <v>0</v>
      </c>
      <c r="FRW67" s="762">
        <f t="shared" ref="FRW67" si="18647">FRW60*$C$65*0</f>
        <v>0</v>
      </c>
      <c r="FRY67" s="762">
        <f t="shared" ref="FRY67" si="18648">FRY60*$C$65*0</f>
        <v>0</v>
      </c>
      <c r="FSA67" s="762">
        <f t="shared" ref="FSA67" si="18649">FSA60*$C$65*0</f>
        <v>0</v>
      </c>
      <c r="FSC67" s="762">
        <f t="shared" ref="FSC67" si="18650">FSC60*$C$65*0</f>
        <v>0</v>
      </c>
      <c r="FSE67" s="762">
        <f t="shared" ref="FSE67" si="18651">FSE60*$C$65*0</f>
        <v>0</v>
      </c>
      <c r="FSG67" s="762">
        <f t="shared" ref="FSG67" si="18652">FSG60*$C$65*0</f>
        <v>0</v>
      </c>
      <c r="FSI67" s="762">
        <f t="shared" ref="FSI67" si="18653">FSI60*$C$65*0</f>
        <v>0</v>
      </c>
      <c r="FSK67" s="762">
        <f t="shared" ref="FSK67" si="18654">FSK60*$C$65*0</f>
        <v>0</v>
      </c>
      <c r="FSM67" s="762">
        <f t="shared" ref="FSM67" si="18655">FSM60*$C$65*0</f>
        <v>0</v>
      </c>
      <c r="FSO67" s="762">
        <f t="shared" ref="FSO67" si="18656">FSO60*$C$65*0</f>
        <v>0</v>
      </c>
      <c r="FSQ67" s="762">
        <f t="shared" ref="FSQ67" si="18657">FSQ60*$C$65*0</f>
        <v>0</v>
      </c>
      <c r="FSS67" s="762">
        <f t="shared" ref="FSS67" si="18658">FSS60*$C$65*0</f>
        <v>0</v>
      </c>
      <c r="FSU67" s="762">
        <f t="shared" ref="FSU67" si="18659">FSU60*$C$65*0</f>
        <v>0</v>
      </c>
      <c r="FSW67" s="762">
        <f t="shared" ref="FSW67" si="18660">FSW60*$C$65*0</f>
        <v>0</v>
      </c>
      <c r="FSY67" s="762">
        <f t="shared" ref="FSY67" si="18661">FSY60*$C$65*0</f>
        <v>0</v>
      </c>
      <c r="FTA67" s="762">
        <f t="shared" ref="FTA67" si="18662">FTA60*$C$65*0</f>
        <v>0</v>
      </c>
      <c r="FTC67" s="762">
        <f t="shared" ref="FTC67" si="18663">FTC60*$C$65*0</f>
        <v>0</v>
      </c>
      <c r="FTE67" s="762">
        <f t="shared" ref="FTE67" si="18664">FTE60*$C$65*0</f>
        <v>0</v>
      </c>
      <c r="FTG67" s="762">
        <f t="shared" ref="FTG67" si="18665">FTG60*$C$65*0</f>
        <v>0</v>
      </c>
      <c r="FTI67" s="762">
        <f t="shared" ref="FTI67" si="18666">FTI60*$C$65*0</f>
        <v>0</v>
      </c>
      <c r="FTK67" s="762">
        <f t="shared" ref="FTK67" si="18667">FTK60*$C$65*0</f>
        <v>0</v>
      </c>
      <c r="FTM67" s="762">
        <f t="shared" ref="FTM67" si="18668">FTM60*$C$65*0</f>
        <v>0</v>
      </c>
      <c r="FTO67" s="762">
        <f t="shared" ref="FTO67" si="18669">FTO60*$C$65*0</f>
        <v>0</v>
      </c>
      <c r="FTQ67" s="762">
        <f t="shared" ref="FTQ67" si="18670">FTQ60*$C$65*0</f>
        <v>0</v>
      </c>
      <c r="FTS67" s="762">
        <f t="shared" ref="FTS67" si="18671">FTS60*$C$65*0</f>
        <v>0</v>
      </c>
      <c r="FTU67" s="762">
        <f t="shared" ref="FTU67" si="18672">FTU60*$C$65*0</f>
        <v>0</v>
      </c>
      <c r="FTW67" s="762">
        <f t="shared" ref="FTW67" si="18673">FTW60*$C$65*0</f>
        <v>0</v>
      </c>
      <c r="FTY67" s="762">
        <f t="shared" ref="FTY67" si="18674">FTY60*$C$65*0</f>
        <v>0</v>
      </c>
      <c r="FUA67" s="762">
        <f t="shared" ref="FUA67" si="18675">FUA60*$C$65*0</f>
        <v>0</v>
      </c>
      <c r="FUC67" s="762">
        <f t="shared" ref="FUC67" si="18676">FUC60*$C$65*0</f>
        <v>0</v>
      </c>
      <c r="FUE67" s="762">
        <f t="shared" ref="FUE67" si="18677">FUE60*$C$65*0</f>
        <v>0</v>
      </c>
      <c r="FUG67" s="762">
        <f t="shared" ref="FUG67" si="18678">FUG60*$C$65*0</f>
        <v>0</v>
      </c>
      <c r="FUI67" s="762">
        <f t="shared" ref="FUI67" si="18679">FUI60*$C$65*0</f>
        <v>0</v>
      </c>
      <c r="FUK67" s="762">
        <f t="shared" ref="FUK67" si="18680">FUK60*$C$65*0</f>
        <v>0</v>
      </c>
      <c r="FUM67" s="762">
        <f t="shared" ref="FUM67" si="18681">FUM60*$C$65*0</f>
        <v>0</v>
      </c>
      <c r="FUO67" s="762">
        <f t="shared" ref="FUO67" si="18682">FUO60*$C$65*0</f>
        <v>0</v>
      </c>
      <c r="FUQ67" s="762">
        <f t="shared" ref="FUQ67" si="18683">FUQ60*$C$65*0</f>
        <v>0</v>
      </c>
      <c r="FUS67" s="762">
        <f t="shared" ref="FUS67" si="18684">FUS60*$C$65*0</f>
        <v>0</v>
      </c>
      <c r="FUU67" s="762">
        <f t="shared" ref="FUU67" si="18685">FUU60*$C$65*0</f>
        <v>0</v>
      </c>
      <c r="FUW67" s="762">
        <f t="shared" ref="FUW67" si="18686">FUW60*$C$65*0</f>
        <v>0</v>
      </c>
      <c r="FUY67" s="762">
        <f t="shared" ref="FUY67" si="18687">FUY60*$C$65*0</f>
        <v>0</v>
      </c>
      <c r="FVA67" s="762">
        <f t="shared" ref="FVA67" si="18688">FVA60*$C$65*0</f>
        <v>0</v>
      </c>
      <c r="FVC67" s="762">
        <f t="shared" ref="FVC67" si="18689">FVC60*$C$65*0</f>
        <v>0</v>
      </c>
      <c r="FVE67" s="762">
        <f t="shared" ref="FVE67" si="18690">FVE60*$C$65*0</f>
        <v>0</v>
      </c>
      <c r="FVG67" s="762">
        <f t="shared" ref="FVG67" si="18691">FVG60*$C$65*0</f>
        <v>0</v>
      </c>
      <c r="FVI67" s="762">
        <f t="shared" ref="FVI67" si="18692">FVI60*$C$65*0</f>
        <v>0</v>
      </c>
      <c r="FVK67" s="762">
        <f t="shared" ref="FVK67" si="18693">FVK60*$C$65*0</f>
        <v>0</v>
      </c>
      <c r="FVM67" s="762">
        <f t="shared" ref="FVM67" si="18694">FVM60*$C$65*0</f>
        <v>0</v>
      </c>
      <c r="FVO67" s="762">
        <f t="shared" ref="FVO67" si="18695">FVO60*$C$65*0</f>
        <v>0</v>
      </c>
      <c r="FVQ67" s="762">
        <f t="shared" ref="FVQ67" si="18696">FVQ60*$C$65*0</f>
        <v>0</v>
      </c>
      <c r="FVS67" s="762">
        <f t="shared" ref="FVS67" si="18697">FVS60*$C$65*0</f>
        <v>0</v>
      </c>
      <c r="FVU67" s="762">
        <f t="shared" ref="FVU67" si="18698">FVU60*$C$65*0</f>
        <v>0</v>
      </c>
      <c r="FVW67" s="762">
        <f t="shared" ref="FVW67" si="18699">FVW60*$C$65*0</f>
        <v>0</v>
      </c>
      <c r="FVY67" s="762">
        <f t="shared" ref="FVY67" si="18700">FVY60*$C$65*0</f>
        <v>0</v>
      </c>
      <c r="FWA67" s="762">
        <f t="shared" ref="FWA67" si="18701">FWA60*$C$65*0</f>
        <v>0</v>
      </c>
      <c r="FWC67" s="762">
        <f t="shared" ref="FWC67" si="18702">FWC60*$C$65*0</f>
        <v>0</v>
      </c>
      <c r="FWE67" s="762">
        <f t="shared" ref="FWE67" si="18703">FWE60*$C$65*0</f>
        <v>0</v>
      </c>
      <c r="FWG67" s="762">
        <f t="shared" ref="FWG67" si="18704">FWG60*$C$65*0</f>
        <v>0</v>
      </c>
      <c r="FWI67" s="762">
        <f t="shared" ref="FWI67" si="18705">FWI60*$C$65*0</f>
        <v>0</v>
      </c>
      <c r="FWK67" s="762">
        <f t="shared" ref="FWK67" si="18706">FWK60*$C$65*0</f>
        <v>0</v>
      </c>
      <c r="FWM67" s="762">
        <f t="shared" ref="FWM67" si="18707">FWM60*$C$65*0</f>
        <v>0</v>
      </c>
      <c r="FWO67" s="762">
        <f t="shared" ref="FWO67" si="18708">FWO60*$C$65*0</f>
        <v>0</v>
      </c>
      <c r="FWQ67" s="762">
        <f t="shared" ref="FWQ67" si="18709">FWQ60*$C$65*0</f>
        <v>0</v>
      </c>
      <c r="FWS67" s="762">
        <f t="shared" ref="FWS67" si="18710">FWS60*$C$65*0</f>
        <v>0</v>
      </c>
      <c r="FWU67" s="762">
        <f t="shared" ref="FWU67" si="18711">FWU60*$C$65*0</f>
        <v>0</v>
      </c>
      <c r="FWW67" s="762">
        <f t="shared" ref="FWW67" si="18712">FWW60*$C$65*0</f>
        <v>0</v>
      </c>
      <c r="FWY67" s="762">
        <f t="shared" ref="FWY67" si="18713">FWY60*$C$65*0</f>
        <v>0</v>
      </c>
      <c r="FXA67" s="762">
        <f t="shared" ref="FXA67" si="18714">FXA60*$C$65*0</f>
        <v>0</v>
      </c>
      <c r="FXC67" s="762">
        <f t="shared" ref="FXC67" si="18715">FXC60*$C$65*0</f>
        <v>0</v>
      </c>
      <c r="FXE67" s="762">
        <f t="shared" ref="FXE67" si="18716">FXE60*$C$65*0</f>
        <v>0</v>
      </c>
      <c r="FXG67" s="762">
        <f t="shared" ref="FXG67" si="18717">FXG60*$C$65*0</f>
        <v>0</v>
      </c>
      <c r="FXI67" s="762">
        <f t="shared" ref="FXI67" si="18718">FXI60*$C$65*0</f>
        <v>0</v>
      </c>
      <c r="FXK67" s="762">
        <f t="shared" ref="FXK67" si="18719">FXK60*$C$65*0</f>
        <v>0</v>
      </c>
      <c r="FXM67" s="762">
        <f t="shared" ref="FXM67" si="18720">FXM60*$C$65*0</f>
        <v>0</v>
      </c>
      <c r="FXO67" s="762">
        <f t="shared" ref="FXO67" si="18721">FXO60*$C$65*0</f>
        <v>0</v>
      </c>
      <c r="FXQ67" s="762">
        <f t="shared" ref="FXQ67" si="18722">FXQ60*$C$65*0</f>
        <v>0</v>
      </c>
      <c r="FXS67" s="762">
        <f t="shared" ref="FXS67" si="18723">FXS60*$C$65*0</f>
        <v>0</v>
      </c>
      <c r="FXU67" s="762">
        <f t="shared" ref="FXU67" si="18724">FXU60*$C$65*0</f>
        <v>0</v>
      </c>
      <c r="FXW67" s="762">
        <f t="shared" ref="FXW67" si="18725">FXW60*$C$65*0</f>
        <v>0</v>
      </c>
      <c r="FXY67" s="762">
        <f t="shared" ref="FXY67" si="18726">FXY60*$C$65*0</f>
        <v>0</v>
      </c>
      <c r="FYA67" s="762">
        <f t="shared" ref="FYA67" si="18727">FYA60*$C$65*0</f>
        <v>0</v>
      </c>
      <c r="FYC67" s="762">
        <f t="shared" ref="FYC67" si="18728">FYC60*$C$65*0</f>
        <v>0</v>
      </c>
      <c r="FYE67" s="762">
        <f t="shared" ref="FYE67" si="18729">FYE60*$C$65*0</f>
        <v>0</v>
      </c>
      <c r="FYG67" s="762">
        <f t="shared" ref="FYG67" si="18730">FYG60*$C$65*0</f>
        <v>0</v>
      </c>
      <c r="FYI67" s="762">
        <f t="shared" ref="FYI67" si="18731">FYI60*$C$65*0</f>
        <v>0</v>
      </c>
      <c r="FYK67" s="762">
        <f t="shared" ref="FYK67" si="18732">FYK60*$C$65*0</f>
        <v>0</v>
      </c>
      <c r="FYM67" s="762">
        <f t="shared" ref="FYM67" si="18733">FYM60*$C$65*0</f>
        <v>0</v>
      </c>
      <c r="FYO67" s="762">
        <f t="shared" ref="FYO67" si="18734">FYO60*$C$65*0</f>
        <v>0</v>
      </c>
      <c r="FYQ67" s="762">
        <f t="shared" ref="FYQ67" si="18735">FYQ60*$C$65*0</f>
        <v>0</v>
      </c>
      <c r="FYS67" s="762">
        <f t="shared" ref="FYS67" si="18736">FYS60*$C$65*0</f>
        <v>0</v>
      </c>
      <c r="FYU67" s="762">
        <f t="shared" ref="FYU67" si="18737">FYU60*$C$65*0</f>
        <v>0</v>
      </c>
      <c r="FYW67" s="762">
        <f t="shared" ref="FYW67" si="18738">FYW60*$C$65*0</f>
        <v>0</v>
      </c>
      <c r="FYY67" s="762">
        <f t="shared" ref="FYY67" si="18739">FYY60*$C$65*0</f>
        <v>0</v>
      </c>
      <c r="FZA67" s="762">
        <f t="shared" ref="FZA67" si="18740">FZA60*$C$65*0</f>
        <v>0</v>
      </c>
      <c r="FZC67" s="762">
        <f t="shared" ref="FZC67" si="18741">FZC60*$C$65*0</f>
        <v>0</v>
      </c>
      <c r="FZE67" s="762">
        <f t="shared" ref="FZE67" si="18742">FZE60*$C$65*0</f>
        <v>0</v>
      </c>
      <c r="FZG67" s="762">
        <f t="shared" ref="FZG67" si="18743">FZG60*$C$65*0</f>
        <v>0</v>
      </c>
      <c r="FZI67" s="762">
        <f t="shared" ref="FZI67" si="18744">FZI60*$C$65*0</f>
        <v>0</v>
      </c>
      <c r="FZK67" s="762">
        <f t="shared" ref="FZK67" si="18745">FZK60*$C$65*0</f>
        <v>0</v>
      </c>
      <c r="FZM67" s="762">
        <f t="shared" ref="FZM67" si="18746">FZM60*$C$65*0</f>
        <v>0</v>
      </c>
      <c r="FZO67" s="762">
        <f t="shared" ref="FZO67" si="18747">FZO60*$C$65*0</f>
        <v>0</v>
      </c>
      <c r="FZQ67" s="762">
        <f t="shared" ref="FZQ67" si="18748">FZQ60*$C$65*0</f>
        <v>0</v>
      </c>
      <c r="FZS67" s="762">
        <f t="shared" ref="FZS67" si="18749">FZS60*$C$65*0</f>
        <v>0</v>
      </c>
      <c r="FZU67" s="762">
        <f t="shared" ref="FZU67" si="18750">FZU60*$C$65*0</f>
        <v>0</v>
      </c>
      <c r="FZW67" s="762">
        <f t="shared" ref="FZW67" si="18751">FZW60*$C$65*0</f>
        <v>0</v>
      </c>
      <c r="FZY67" s="762">
        <f t="shared" ref="FZY67" si="18752">FZY60*$C$65*0</f>
        <v>0</v>
      </c>
      <c r="GAA67" s="762">
        <f t="shared" ref="GAA67" si="18753">GAA60*$C$65*0</f>
        <v>0</v>
      </c>
      <c r="GAC67" s="762">
        <f t="shared" ref="GAC67" si="18754">GAC60*$C$65*0</f>
        <v>0</v>
      </c>
      <c r="GAE67" s="762">
        <f t="shared" ref="GAE67" si="18755">GAE60*$C$65*0</f>
        <v>0</v>
      </c>
      <c r="GAG67" s="762">
        <f t="shared" ref="GAG67" si="18756">GAG60*$C$65*0</f>
        <v>0</v>
      </c>
      <c r="GAI67" s="762">
        <f t="shared" ref="GAI67" si="18757">GAI60*$C$65*0</f>
        <v>0</v>
      </c>
      <c r="GAK67" s="762">
        <f t="shared" ref="GAK67" si="18758">GAK60*$C$65*0</f>
        <v>0</v>
      </c>
      <c r="GAM67" s="762">
        <f t="shared" ref="GAM67" si="18759">GAM60*$C$65*0</f>
        <v>0</v>
      </c>
      <c r="GAO67" s="762">
        <f t="shared" ref="GAO67" si="18760">GAO60*$C$65*0</f>
        <v>0</v>
      </c>
      <c r="GAQ67" s="762">
        <f t="shared" ref="GAQ67" si="18761">GAQ60*$C$65*0</f>
        <v>0</v>
      </c>
      <c r="GAS67" s="762">
        <f t="shared" ref="GAS67" si="18762">GAS60*$C$65*0</f>
        <v>0</v>
      </c>
      <c r="GAU67" s="762">
        <f t="shared" ref="GAU67" si="18763">GAU60*$C$65*0</f>
        <v>0</v>
      </c>
      <c r="GAW67" s="762">
        <f t="shared" ref="GAW67" si="18764">GAW60*$C$65*0</f>
        <v>0</v>
      </c>
      <c r="GAY67" s="762">
        <f t="shared" ref="GAY67" si="18765">GAY60*$C$65*0</f>
        <v>0</v>
      </c>
      <c r="GBA67" s="762">
        <f t="shared" ref="GBA67" si="18766">GBA60*$C$65*0</f>
        <v>0</v>
      </c>
      <c r="GBC67" s="762">
        <f t="shared" ref="GBC67" si="18767">GBC60*$C$65*0</f>
        <v>0</v>
      </c>
      <c r="GBE67" s="762">
        <f t="shared" ref="GBE67" si="18768">GBE60*$C$65*0</f>
        <v>0</v>
      </c>
      <c r="GBG67" s="762">
        <f t="shared" ref="GBG67" si="18769">GBG60*$C$65*0</f>
        <v>0</v>
      </c>
      <c r="GBI67" s="762">
        <f t="shared" ref="GBI67" si="18770">GBI60*$C$65*0</f>
        <v>0</v>
      </c>
      <c r="GBK67" s="762">
        <f t="shared" ref="GBK67" si="18771">GBK60*$C$65*0</f>
        <v>0</v>
      </c>
      <c r="GBM67" s="762">
        <f t="shared" ref="GBM67" si="18772">GBM60*$C$65*0</f>
        <v>0</v>
      </c>
      <c r="GBO67" s="762">
        <f t="shared" ref="GBO67" si="18773">GBO60*$C$65*0</f>
        <v>0</v>
      </c>
      <c r="GBQ67" s="762">
        <f t="shared" ref="GBQ67" si="18774">GBQ60*$C$65*0</f>
        <v>0</v>
      </c>
      <c r="GBS67" s="762">
        <f t="shared" ref="GBS67" si="18775">GBS60*$C$65*0</f>
        <v>0</v>
      </c>
      <c r="GBU67" s="762">
        <f t="shared" ref="GBU67" si="18776">GBU60*$C$65*0</f>
        <v>0</v>
      </c>
      <c r="GBW67" s="762">
        <f t="shared" ref="GBW67" si="18777">GBW60*$C$65*0</f>
        <v>0</v>
      </c>
      <c r="GBY67" s="762">
        <f t="shared" ref="GBY67" si="18778">GBY60*$C$65*0</f>
        <v>0</v>
      </c>
      <c r="GCA67" s="762">
        <f t="shared" ref="GCA67" si="18779">GCA60*$C$65*0</f>
        <v>0</v>
      </c>
      <c r="GCC67" s="762">
        <f t="shared" ref="GCC67" si="18780">GCC60*$C$65*0</f>
        <v>0</v>
      </c>
      <c r="GCE67" s="762">
        <f t="shared" ref="GCE67" si="18781">GCE60*$C$65*0</f>
        <v>0</v>
      </c>
      <c r="GCG67" s="762">
        <f t="shared" ref="GCG67" si="18782">GCG60*$C$65*0</f>
        <v>0</v>
      </c>
      <c r="GCI67" s="762">
        <f t="shared" ref="GCI67" si="18783">GCI60*$C$65*0</f>
        <v>0</v>
      </c>
      <c r="GCK67" s="762">
        <f t="shared" ref="GCK67" si="18784">GCK60*$C$65*0</f>
        <v>0</v>
      </c>
      <c r="GCM67" s="762">
        <f t="shared" ref="GCM67" si="18785">GCM60*$C$65*0</f>
        <v>0</v>
      </c>
      <c r="GCO67" s="762">
        <f t="shared" ref="GCO67" si="18786">GCO60*$C$65*0</f>
        <v>0</v>
      </c>
      <c r="GCQ67" s="762">
        <f t="shared" ref="GCQ67" si="18787">GCQ60*$C$65*0</f>
        <v>0</v>
      </c>
      <c r="GCS67" s="762">
        <f t="shared" ref="GCS67" si="18788">GCS60*$C$65*0</f>
        <v>0</v>
      </c>
      <c r="GCU67" s="762">
        <f t="shared" ref="GCU67" si="18789">GCU60*$C$65*0</f>
        <v>0</v>
      </c>
      <c r="GCW67" s="762">
        <f t="shared" ref="GCW67" si="18790">GCW60*$C$65*0</f>
        <v>0</v>
      </c>
      <c r="GCY67" s="762">
        <f t="shared" ref="GCY67" si="18791">GCY60*$C$65*0</f>
        <v>0</v>
      </c>
      <c r="GDA67" s="762">
        <f t="shared" ref="GDA67" si="18792">GDA60*$C$65*0</f>
        <v>0</v>
      </c>
      <c r="GDC67" s="762">
        <f t="shared" ref="GDC67" si="18793">GDC60*$C$65*0</f>
        <v>0</v>
      </c>
      <c r="GDE67" s="762">
        <f t="shared" ref="GDE67" si="18794">GDE60*$C$65*0</f>
        <v>0</v>
      </c>
      <c r="GDG67" s="762">
        <f t="shared" ref="GDG67" si="18795">GDG60*$C$65*0</f>
        <v>0</v>
      </c>
      <c r="GDI67" s="762">
        <f t="shared" ref="GDI67" si="18796">GDI60*$C$65*0</f>
        <v>0</v>
      </c>
      <c r="GDK67" s="762">
        <f t="shared" ref="GDK67" si="18797">GDK60*$C$65*0</f>
        <v>0</v>
      </c>
      <c r="GDM67" s="762">
        <f t="shared" ref="GDM67" si="18798">GDM60*$C$65*0</f>
        <v>0</v>
      </c>
      <c r="GDO67" s="762">
        <f t="shared" ref="GDO67" si="18799">GDO60*$C$65*0</f>
        <v>0</v>
      </c>
      <c r="GDQ67" s="762">
        <f t="shared" ref="GDQ67" si="18800">GDQ60*$C$65*0</f>
        <v>0</v>
      </c>
      <c r="GDS67" s="762">
        <f t="shared" ref="GDS67" si="18801">GDS60*$C$65*0</f>
        <v>0</v>
      </c>
      <c r="GDU67" s="762">
        <f t="shared" ref="GDU67" si="18802">GDU60*$C$65*0</f>
        <v>0</v>
      </c>
      <c r="GDW67" s="762">
        <f t="shared" ref="GDW67" si="18803">GDW60*$C$65*0</f>
        <v>0</v>
      </c>
      <c r="GDY67" s="762">
        <f t="shared" ref="GDY67" si="18804">GDY60*$C$65*0</f>
        <v>0</v>
      </c>
      <c r="GEA67" s="762">
        <f t="shared" ref="GEA67" si="18805">GEA60*$C$65*0</f>
        <v>0</v>
      </c>
      <c r="GEC67" s="762">
        <f t="shared" ref="GEC67" si="18806">GEC60*$C$65*0</f>
        <v>0</v>
      </c>
      <c r="GEE67" s="762">
        <f t="shared" ref="GEE67" si="18807">GEE60*$C$65*0</f>
        <v>0</v>
      </c>
      <c r="GEG67" s="762">
        <f t="shared" ref="GEG67" si="18808">GEG60*$C$65*0</f>
        <v>0</v>
      </c>
      <c r="GEI67" s="762">
        <f t="shared" ref="GEI67" si="18809">GEI60*$C$65*0</f>
        <v>0</v>
      </c>
      <c r="GEK67" s="762">
        <f t="shared" ref="GEK67" si="18810">GEK60*$C$65*0</f>
        <v>0</v>
      </c>
      <c r="GEM67" s="762">
        <f t="shared" ref="GEM67" si="18811">GEM60*$C$65*0</f>
        <v>0</v>
      </c>
      <c r="GEO67" s="762">
        <f t="shared" ref="GEO67" si="18812">GEO60*$C$65*0</f>
        <v>0</v>
      </c>
      <c r="GEQ67" s="762">
        <f t="shared" ref="GEQ67" si="18813">GEQ60*$C$65*0</f>
        <v>0</v>
      </c>
      <c r="GES67" s="762">
        <f t="shared" ref="GES67" si="18814">GES60*$C$65*0</f>
        <v>0</v>
      </c>
      <c r="GEU67" s="762">
        <f t="shared" ref="GEU67" si="18815">GEU60*$C$65*0</f>
        <v>0</v>
      </c>
      <c r="GEW67" s="762">
        <f t="shared" ref="GEW67" si="18816">GEW60*$C$65*0</f>
        <v>0</v>
      </c>
      <c r="GEY67" s="762">
        <f t="shared" ref="GEY67" si="18817">GEY60*$C$65*0</f>
        <v>0</v>
      </c>
      <c r="GFA67" s="762">
        <f t="shared" ref="GFA67" si="18818">GFA60*$C$65*0</f>
        <v>0</v>
      </c>
      <c r="GFC67" s="762">
        <f t="shared" ref="GFC67" si="18819">GFC60*$C$65*0</f>
        <v>0</v>
      </c>
      <c r="GFE67" s="762">
        <f t="shared" ref="GFE67" si="18820">GFE60*$C$65*0</f>
        <v>0</v>
      </c>
      <c r="GFG67" s="762">
        <f t="shared" ref="GFG67" si="18821">GFG60*$C$65*0</f>
        <v>0</v>
      </c>
      <c r="GFI67" s="762">
        <f t="shared" ref="GFI67" si="18822">GFI60*$C$65*0</f>
        <v>0</v>
      </c>
      <c r="GFK67" s="762">
        <f t="shared" ref="GFK67" si="18823">GFK60*$C$65*0</f>
        <v>0</v>
      </c>
      <c r="GFM67" s="762">
        <f t="shared" ref="GFM67" si="18824">GFM60*$C$65*0</f>
        <v>0</v>
      </c>
      <c r="GFO67" s="762">
        <f t="shared" ref="GFO67" si="18825">GFO60*$C$65*0</f>
        <v>0</v>
      </c>
      <c r="GFQ67" s="762">
        <f t="shared" ref="GFQ67" si="18826">GFQ60*$C$65*0</f>
        <v>0</v>
      </c>
      <c r="GFS67" s="762">
        <f t="shared" ref="GFS67" si="18827">GFS60*$C$65*0</f>
        <v>0</v>
      </c>
      <c r="GFU67" s="762">
        <f t="shared" ref="GFU67" si="18828">GFU60*$C$65*0</f>
        <v>0</v>
      </c>
      <c r="GFW67" s="762">
        <f t="shared" ref="GFW67" si="18829">GFW60*$C$65*0</f>
        <v>0</v>
      </c>
      <c r="GFY67" s="762">
        <f t="shared" ref="GFY67" si="18830">GFY60*$C$65*0</f>
        <v>0</v>
      </c>
      <c r="GGA67" s="762">
        <f t="shared" ref="GGA67" si="18831">GGA60*$C$65*0</f>
        <v>0</v>
      </c>
      <c r="GGC67" s="762">
        <f t="shared" ref="GGC67" si="18832">GGC60*$C$65*0</f>
        <v>0</v>
      </c>
      <c r="GGE67" s="762">
        <f t="shared" ref="GGE67" si="18833">GGE60*$C$65*0</f>
        <v>0</v>
      </c>
      <c r="GGG67" s="762">
        <f t="shared" ref="GGG67" si="18834">GGG60*$C$65*0</f>
        <v>0</v>
      </c>
      <c r="GGI67" s="762">
        <f t="shared" ref="GGI67" si="18835">GGI60*$C$65*0</f>
        <v>0</v>
      </c>
      <c r="GGK67" s="762">
        <f t="shared" ref="GGK67" si="18836">GGK60*$C$65*0</f>
        <v>0</v>
      </c>
      <c r="GGM67" s="762">
        <f t="shared" ref="GGM67" si="18837">GGM60*$C$65*0</f>
        <v>0</v>
      </c>
      <c r="GGO67" s="762">
        <f t="shared" ref="GGO67" si="18838">GGO60*$C$65*0</f>
        <v>0</v>
      </c>
      <c r="GGQ67" s="762">
        <f t="shared" ref="GGQ67" si="18839">GGQ60*$C$65*0</f>
        <v>0</v>
      </c>
      <c r="GGS67" s="762">
        <f t="shared" ref="GGS67" si="18840">GGS60*$C$65*0</f>
        <v>0</v>
      </c>
      <c r="GGU67" s="762">
        <f t="shared" ref="GGU67" si="18841">GGU60*$C$65*0</f>
        <v>0</v>
      </c>
      <c r="GGW67" s="762">
        <f t="shared" ref="GGW67" si="18842">GGW60*$C$65*0</f>
        <v>0</v>
      </c>
      <c r="GGY67" s="762">
        <f t="shared" ref="GGY67" si="18843">GGY60*$C$65*0</f>
        <v>0</v>
      </c>
      <c r="GHA67" s="762">
        <f t="shared" ref="GHA67" si="18844">GHA60*$C$65*0</f>
        <v>0</v>
      </c>
      <c r="GHC67" s="762">
        <f t="shared" ref="GHC67" si="18845">GHC60*$C$65*0</f>
        <v>0</v>
      </c>
      <c r="GHE67" s="762">
        <f t="shared" ref="GHE67" si="18846">GHE60*$C$65*0</f>
        <v>0</v>
      </c>
      <c r="GHG67" s="762">
        <f t="shared" ref="GHG67" si="18847">GHG60*$C$65*0</f>
        <v>0</v>
      </c>
      <c r="GHI67" s="762">
        <f t="shared" ref="GHI67" si="18848">GHI60*$C$65*0</f>
        <v>0</v>
      </c>
      <c r="GHK67" s="762">
        <f t="shared" ref="GHK67" si="18849">GHK60*$C$65*0</f>
        <v>0</v>
      </c>
      <c r="GHM67" s="762">
        <f t="shared" ref="GHM67" si="18850">GHM60*$C$65*0</f>
        <v>0</v>
      </c>
      <c r="GHO67" s="762">
        <f t="shared" ref="GHO67" si="18851">GHO60*$C$65*0</f>
        <v>0</v>
      </c>
      <c r="GHQ67" s="762">
        <f t="shared" ref="GHQ67" si="18852">GHQ60*$C$65*0</f>
        <v>0</v>
      </c>
      <c r="GHS67" s="762">
        <f t="shared" ref="GHS67" si="18853">GHS60*$C$65*0</f>
        <v>0</v>
      </c>
      <c r="GHU67" s="762">
        <f t="shared" ref="GHU67" si="18854">GHU60*$C$65*0</f>
        <v>0</v>
      </c>
      <c r="GHW67" s="762">
        <f t="shared" ref="GHW67" si="18855">GHW60*$C$65*0</f>
        <v>0</v>
      </c>
      <c r="GHY67" s="762">
        <f t="shared" ref="GHY67" si="18856">GHY60*$C$65*0</f>
        <v>0</v>
      </c>
      <c r="GIA67" s="762">
        <f t="shared" ref="GIA67" si="18857">GIA60*$C$65*0</f>
        <v>0</v>
      </c>
      <c r="GIC67" s="762">
        <f t="shared" ref="GIC67" si="18858">GIC60*$C$65*0</f>
        <v>0</v>
      </c>
      <c r="GIE67" s="762">
        <f t="shared" ref="GIE67" si="18859">GIE60*$C$65*0</f>
        <v>0</v>
      </c>
      <c r="GIG67" s="762">
        <f t="shared" ref="GIG67" si="18860">GIG60*$C$65*0</f>
        <v>0</v>
      </c>
      <c r="GII67" s="762">
        <f t="shared" ref="GII67" si="18861">GII60*$C$65*0</f>
        <v>0</v>
      </c>
      <c r="GIK67" s="762">
        <f t="shared" ref="GIK67" si="18862">GIK60*$C$65*0</f>
        <v>0</v>
      </c>
      <c r="GIM67" s="762">
        <f t="shared" ref="GIM67" si="18863">GIM60*$C$65*0</f>
        <v>0</v>
      </c>
      <c r="GIO67" s="762">
        <f t="shared" ref="GIO67" si="18864">GIO60*$C$65*0</f>
        <v>0</v>
      </c>
      <c r="GIQ67" s="762">
        <f t="shared" ref="GIQ67" si="18865">GIQ60*$C$65*0</f>
        <v>0</v>
      </c>
      <c r="GIS67" s="762">
        <f t="shared" ref="GIS67" si="18866">GIS60*$C$65*0</f>
        <v>0</v>
      </c>
      <c r="GIU67" s="762">
        <f t="shared" ref="GIU67" si="18867">GIU60*$C$65*0</f>
        <v>0</v>
      </c>
      <c r="GIW67" s="762">
        <f t="shared" ref="GIW67" si="18868">GIW60*$C$65*0</f>
        <v>0</v>
      </c>
      <c r="GIY67" s="762">
        <f t="shared" ref="GIY67" si="18869">GIY60*$C$65*0</f>
        <v>0</v>
      </c>
      <c r="GJA67" s="762">
        <f t="shared" ref="GJA67" si="18870">GJA60*$C$65*0</f>
        <v>0</v>
      </c>
      <c r="GJC67" s="762">
        <f t="shared" ref="GJC67" si="18871">GJC60*$C$65*0</f>
        <v>0</v>
      </c>
      <c r="GJE67" s="762">
        <f t="shared" ref="GJE67" si="18872">GJE60*$C$65*0</f>
        <v>0</v>
      </c>
      <c r="GJG67" s="762">
        <f t="shared" ref="GJG67" si="18873">GJG60*$C$65*0</f>
        <v>0</v>
      </c>
      <c r="GJI67" s="762">
        <f t="shared" ref="GJI67" si="18874">GJI60*$C$65*0</f>
        <v>0</v>
      </c>
      <c r="GJK67" s="762">
        <f t="shared" ref="GJK67" si="18875">GJK60*$C$65*0</f>
        <v>0</v>
      </c>
      <c r="GJM67" s="762">
        <f t="shared" ref="GJM67" si="18876">GJM60*$C$65*0</f>
        <v>0</v>
      </c>
      <c r="GJO67" s="762">
        <f t="shared" ref="GJO67" si="18877">GJO60*$C$65*0</f>
        <v>0</v>
      </c>
      <c r="GJQ67" s="762">
        <f t="shared" ref="GJQ67" si="18878">GJQ60*$C$65*0</f>
        <v>0</v>
      </c>
      <c r="GJS67" s="762">
        <f t="shared" ref="GJS67" si="18879">GJS60*$C$65*0</f>
        <v>0</v>
      </c>
      <c r="GJU67" s="762">
        <f t="shared" ref="GJU67" si="18880">GJU60*$C$65*0</f>
        <v>0</v>
      </c>
      <c r="GJW67" s="762">
        <f t="shared" ref="GJW67" si="18881">GJW60*$C$65*0</f>
        <v>0</v>
      </c>
      <c r="GJY67" s="762">
        <f t="shared" ref="GJY67" si="18882">GJY60*$C$65*0</f>
        <v>0</v>
      </c>
      <c r="GKA67" s="762">
        <f t="shared" ref="GKA67" si="18883">GKA60*$C$65*0</f>
        <v>0</v>
      </c>
      <c r="GKC67" s="762">
        <f t="shared" ref="GKC67" si="18884">GKC60*$C$65*0</f>
        <v>0</v>
      </c>
      <c r="GKE67" s="762">
        <f t="shared" ref="GKE67" si="18885">GKE60*$C$65*0</f>
        <v>0</v>
      </c>
      <c r="GKG67" s="762">
        <f t="shared" ref="GKG67" si="18886">GKG60*$C$65*0</f>
        <v>0</v>
      </c>
      <c r="GKI67" s="762">
        <f t="shared" ref="GKI67" si="18887">GKI60*$C$65*0</f>
        <v>0</v>
      </c>
      <c r="GKK67" s="762">
        <f t="shared" ref="GKK67" si="18888">GKK60*$C$65*0</f>
        <v>0</v>
      </c>
      <c r="GKM67" s="762">
        <f t="shared" ref="GKM67" si="18889">GKM60*$C$65*0</f>
        <v>0</v>
      </c>
      <c r="GKO67" s="762">
        <f t="shared" ref="GKO67" si="18890">GKO60*$C$65*0</f>
        <v>0</v>
      </c>
      <c r="GKQ67" s="762">
        <f t="shared" ref="GKQ67" si="18891">GKQ60*$C$65*0</f>
        <v>0</v>
      </c>
      <c r="GKS67" s="762">
        <f t="shared" ref="GKS67" si="18892">GKS60*$C$65*0</f>
        <v>0</v>
      </c>
      <c r="GKU67" s="762">
        <f t="shared" ref="GKU67" si="18893">GKU60*$C$65*0</f>
        <v>0</v>
      </c>
      <c r="GKW67" s="762">
        <f t="shared" ref="GKW67" si="18894">GKW60*$C$65*0</f>
        <v>0</v>
      </c>
      <c r="GKY67" s="762">
        <f t="shared" ref="GKY67" si="18895">GKY60*$C$65*0</f>
        <v>0</v>
      </c>
      <c r="GLA67" s="762">
        <f t="shared" ref="GLA67" si="18896">GLA60*$C$65*0</f>
        <v>0</v>
      </c>
      <c r="GLC67" s="762">
        <f t="shared" ref="GLC67" si="18897">GLC60*$C$65*0</f>
        <v>0</v>
      </c>
      <c r="GLE67" s="762">
        <f t="shared" ref="GLE67" si="18898">GLE60*$C$65*0</f>
        <v>0</v>
      </c>
      <c r="GLG67" s="762">
        <f t="shared" ref="GLG67" si="18899">GLG60*$C$65*0</f>
        <v>0</v>
      </c>
      <c r="GLI67" s="762">
        <f t="shared" ref="GLI67" si="18900">GLI60*$C$65*0</f>
        <v>0</v>
      </c>
      <c r="GLK67" s="762">
        <f t="shared" ref="GLK67" si="18901">GLK60*$C$65*0</f>
        <v>0</v>
      </c>
      <c r="GLM67" s="762">
        <f t="shared" ref="GLM67" si="18902">GLM60*$C$65*0</f>
        <v>0</v>
      </c>
      <c r="GLO67" s="762">
        <f t="shared" ref="GLO67" si="18903">GLO60*$C$65*0</f>
        <v>0</v>
      </c>
      <c r="GLQ67" s="762">
        <f t="shared" ref="GLQ67" si="18904">GLQ60*$C$65*0</f>
        <v>0</v>
      </c>
      <c r="GLS67" s="762">
        <f t="shared" ref="GLS67" si="18905">GLS60*$C$65*0</f>
        <v>0</v>
      </c>
      <c r="GLU67" s="762">
        <f t="shared" ref="GLU67" si="18906">GLU60*$C$65*0</f>
        <v>0</v>
      </c>
      <c r="GLW67" s="762">
        <f t="shared" ref="GLW67" si="18907">GLW60*$C$65*0</f>
        <v>0</v>
      </c>
      <c r="GLY67" s="762">
        <f t="shared" ref="GLY67" si="18908">GLY60*$C$65*0</f>
        <v>0</v>
      </c>
      <c r="GMA67" s="762">
        <f t="shared" ref="GMA67" si="18909">GMA60*$C$65*0</f>
        <v>0</v>
      </c>
      <c r="GMC67" s="762">
        <f t="shared" ref="GMC67" si="18910">GMC60*$C$65*0</f>
        <v>0</v>
      </c>
      <c r="GME67" s="762">
        <f t="shared" ref="GME67" si="18911">GME60*$C$65*0</f>
        <v>0</v>
      </c>
      <c r="GMG67" s="762">
        <f t="shared" ref="GMG67" si="18912">GMG60*$C$65*0</f>
        <v>0</v>
      </c>
      <c r="GMI67" s="762">
        <f t="shared" ref="GMI67" si="18913">GMI60*$C$65*0</f>
        <v>0</v>
      </c>
      <c r="GMK67" s="762">
        <f t="shared" ref="GMK67" si="18914">GMK60*$C$65*0</f>
        <v>0</v>
      </c>
      <c r="GMM67" s="762">
        <f t="shared" ref="GMM67" si="18915">GMM60*$C$65*0</f>
        <v>0</v>
      </c>
      <c r="GMO67" s="762">
        <f t="shared" ref="GMO67" si="18916">GMO60*$C$65*0</f>
        <v>0</v>
      </c>
      <c r="GMQ67" s="762">
        <f t="shared" ref="GMQ67" si="18917">GMQ60*$C$65*0</f>
        <v>0</v>
      </c>
      <c r="GMS67" s="762">
        <f t="shared" ref="GMS67" si="18918">GMS60*$C$65*0</f>
        <v>0</v>
      </c>
      <c r="GMU67" s="762">
        <f t="shared" ref="GMU67" si="18919">GMU60*$C$65*0</f>
        <v>0</v>
      </c>
      <c r="GMW67" s="762">
        <f t="shared" ref="GMW67" si="18920">GMW60*$C$65*0</f>
        <v>0</v>
      </c>
      <c r="GMY67" s="762">
        <f t="shared" ref="GMY67" si="18921">GMY60*$C$65*0</f>
        <v>0</v>
      </c>
      <c r="GNA67" s="762">
        <f t="shared" ref="GNA67" si="18922">GNA60*$C$65*0</f>
        <v>0</v>
      </c>
      <c r="GNC67" s="762">
        <f t="shared" ref="GNC67" si="18923">GNC60*$C$65*0</f>
        <v>0</v>
      </c>
      <c r="GNE67" s="762">
        <f t="shared" ref="GNE67" si="18924">GNE60*$C$65*0</f>
        <v>0</v>
      </c>
      <c r="GNG67" s="762">
        <f t="shared" ref="GNG67" si="18925">GNG60*$C$65*0</f>
        <v>0</v>
      </c>
      <c r="GNI67" s="762">
        <f t="shared" ref="GNI67" si="18926">GNI60*$C$65*0</f>
        <v>0</v>
      </c>
      <c r="GNK67" s="762">
        <f t="shared" ref="GNK67" si="18927">GNK60*$C$65*0</f>
        <v>0</v>
      </c>
      <c r="GNM67" s="762">
        <f t="shared" ref="GNM67" si="18928">GNM60*$C$65*0</f>
        <v>0</v>
      </c>
      <c r="GNO67" s="762">
        <f t="shared" ref="GNO67" si="18929">GNO60*$C$65*0</f>
        <v>0</v>
      </c>
      <c r="GNQ67" s="762">
        <f t="shared" ref="GNQ67" si="18930">GNQ60*$C$65*0</f>
        <v>0</v>
      </c>
      <c r="GNS67" s="762">
        <f t="shared" ref="GNS67" si="18931">GNS60*$C$65*0</f>
        <v>0</v>
      </c>
      <c r="GNU67" s="762">
        <f t="shared" ref="GNU67" si="18932">GNU60*$C$65*0</f>
        <v>0</v>
      </c>
      <c r="GNW67" s="762">
        <f t="shared" ref="GNW67" si="18933">GNW60*$C$65*0</f>
        <v>0</v>
      </c>
      <c r="GNY67" s="762">
        <f t="shared" ref="GNY67" si="18934">GNY60*$C$65*0</f>
        <v>0</v>
      </c>
      <c r="GOA67" s="762">
        <f t="shared" ref="GOA67" si="18935">GOA60*$C$65*0</f>
        <v>0</v>
      </c>
      <c r="GOC67" s="762">
        <f t="shared" ref="GOC67" si="18936">GOC60*$C$65*0</f>
        <v>0</v>
      </c>
      <c r="GOE67" s="762">
        <f t="shared" ref="GOE67" si="18937">GOE60*$C$65*0</f>
        <v>0</v>
      </c>
      <c r="GOG67" s="762">
        <f t="shared" ref="GOG67" si="18938">GOG60*$C$65*0</f>
        <v>0</v>
      </c>
      <c r="GOI67" s="762">
        <f t="shared" ref="GOI67" si="18939">GOI60*$C$65*0</f>
        <v>0</v>
      </c>
      <c r="GOK67" s="762">
        <f t="shared" ref="GOK67" si="18940">GOK60*$C$65*0</f>
        <v>0</v>
      </c>
      <c r="GOM67" s="762">
        <f t="shared" ref="GOM67" si="18941">GOM60*$C$65*0</f>
        <v>0</v>
      </c>
      <c r="GOO67" s="762">
        <f t="shared" ref="GOO67" si="18942">GOO60*$C$65*0</f>
        <v>0</v>
      </c>
      <c r="GOQ67" s="762">
        <f t="shared" ref="GOQ67" si="18943">GOQ60*$C$65*0</f>
        <v>0</v>
      </c>
      <c r="GOS67" s="762">
        <f t="shared" ref="GOS67" si="18944">GOS60*$C$65*0</f>
        <v>0</v>
      </c>
      <c r="GOU67" s="762">
        <f t="shared" ref="GOU67" si="18945">GOU60*$C$65*0</f>
        <v>0</v>
      </c>
      <c r="GOW67" s="762">
        <f t="shared" ref="GOW67" si="18946">GOW60*$C$65*0</f>
        <v>0</v>
      </c>
      <c r="GOY67" s="762">
        <f t="shared" ref="GOY67" si="18947">GOY60*$C$65*0</f>
        <v>0</v>
      </c>
      <c r="GPA67" s="762">
        <f t="shared" ref="GPA67" si="18948">GPA60*$C$65*0</f>
        <v>0</v>
      </c>
      <c r="GPC67" s="762">
        <f t="shared" ref="GPC67" si="18949">GPC60*$C$65*0</f>
        <v>0</v>
      </c>
      <c r="GPE67" s="762">
        <f t="shared" ref="GPE67" si="18950">GPE60*$C$65*0</f>
        <v>0</v>
      </c>
      <c r="GPG67" s="762">
        <f t="shared" ref="GPG67" si="18951">GPG60*$C$65*0</f>
        <v>0</v>
      </c>
      <c r="GPI67" s="762">
        <f t="shared" ref="GPI67" si="18952">GPI60*$C$65*0</f>
        <v>0</v>
      </c>
      <c r="GPK67" s="762">
        <f t="shared" ref="GPK67" si="18953">GPK60*$C$65*0</f>
        <v>0</v>
      </c>
      <c r="GPM67" s="762">
        <f t="shared" ref="GPM67" si="18954">GPM60*$C$65*0</f>
        <v>0</v>
      </c>
      <c r="GPO67" s="762">
        <f t="shared" ref="GPO67" si="18955">GPO60*$C$65*0</f>
        <v>0</v>
      </c>
      <c r="GPQ67" s="762">
        <f t="shared" ref="GPQ67" si="18956">GPQ60*$C$65*0</f>
        <v>0</v>
      </c>
      <c r="GPS67" s="762">
        <f t="shared" ref="GPS67" si="18957">GPS60*$C$65*0</f>
        <v>0</v>
      </c>
      <c r="GPU67" s="762">
        <f t="shared" ref="GPU67" si="18958">GPU60*$C$65*0</f>
        <v>0</v>
      </c>
      <c r="GPW67" s="762">
        <f t="shared" ref="GPW67" si="18959">GPW60*$C$65*0</f>
        <v>0</v>
      </c>
      <c r="GPY67" s="762">
        <f t="shared" ref="GPY67" si="18960">GPY60*$C$65*0</f>
        <v>0</v>
      </c>
      <c r="GQA67" s="762">
        <f t="shared" ref="GQA67" si="18961">GQA60*$C$65*0</f>
        <v>0</v>
      </c>
      <c r="GQC67" s="762">
        <f t="shared" ref="GQC67" si="18962">GQC60*$C$65*0</f>
        <v>0</v>
      </c>
      <c r="GQE67" s="762">
        <f t="shared" ref="GQE67" si="18963">GQE60*$C$65*0</f>
        <v>0</v>
      </c>
      <c r="GQG67" s="762">
        <f t="shared" ref="GQG67" si="18964">GQG60*$C$65*0</f>
        <v>0</v>
      </c>
      <c r="GQI67" s="762">
        <f t="shared" ref="GQI67" si="18965">GQI60*$C$65*0</f>
        <v>0</v>
      </c>
      <c r="GQK67" s="762">
        <f t="shared" ref="GQK67" si="18966">GQK60*$C$65*0</f>
        <v>0</v>
      </c>
      <c r="GQM67" s="762">
        <f t="shared" ref="GQM67" si="18967">GQM60*$C$65*0</f>
        <v>0</v>
      </c>
      <c r="GQO67" s="762">
        <f t="shared" ref="GQO67" si="18968">GQO60*$C$65*0</f>
        <v>0</v>
      </c>
      <c r="GQQ67" s="762">
        <f t="shared" ref="GQQ67" si="18969">GQQ60*$C$65*0</f>
        <v>0</v>
      </c>
      <c r="GQS67" s="762">
        <f t="shared" ref="GQS67" si="18970">GQS60*$C$65*0</f>
        <v>0</v>
      </c>
      <c r="GQU67" s="762">
        <f t="shared" ref="GQU67" si="18971">GQU60*$C$65*0</f>
        <v>0</v>
      </c>
      <c r="GQW67" s="762">
        <f t="shared" ref="GQW67" si="18972">GQW60*$C$65*0</f>
        <v>0</v>
      </c>
      <c r="GQY67" s="762">
        <f t="shared" ref="GQY67" si="18973">GQY60*$C$65*0</f>
        <v>0</v>
      </c>
      <c r="GRA67" s="762">
        <f t="shared" ref="GRA67" si="18974">GRA60*$C$65*0</f>
        <v>0</v>
      </c>
      <c r="GRC67" s="762">
        <f t="shared" ref="GRC67" si="18975">GRC60*$C$65*0</f>
        <v>0</v>
      </c>
      <c r="GRE67" s="762">
        <f t="shared" ref="GRE67" si="18976">GRE60*$C$65*0</f>
        <v>0</v>
      </c>
      <c r="GRG67" s="762">
        <f t="shared" ref="GRG67" si="18977">GRG60*$C$65*0</f>
        <v>0</v>
      </c>
      <c r="GRI67" s="762">
        <f t="shared" ref="GRI67" si="18978">GRI60*$C$65*0</f>
        <v>0</v>
      </c>
      <c r="GRK67" s="762">
        <f t="shared" ref="GRK67" si="18979">GRK60*$C$65*0</f>
        <v>0</v>
      </c>
      <c r="GRM67" s="762">
        <f t="shared" ref="GRM67" si="18980">GRM60*$C$65*0</f>
        <v>0</v>
      </c>
      <c r="GRO67" s="762">
        <f t="shared" ref="GRO67" si="18981">GRO60*$C$65*0</f>
        <v>0</v>
      </c>
      <c r="GRQ67" s="762">
        <f t="shared" ref="GRQ67" si="18982">GRQ60*$C$65*0</f>
        <v>0</v>
      </c>
      <c r="GRS67" s="762">
        <f t="shared" ref="GRS67" si="18983">GRS60*$C$65*0</f>
        <v>0</v>
      </c>
      <c r="GRU67" s="762">
        <f t="shared" ref="GRU67" si="18984">GRU60*$C$65*0</f>
        <v>0</v>
      </c>
      <c r="GRW67" s="762">
        <f t="shared" ref="GRW67" si="18985">GRW60*$C$65*0</f>
        <v>0</v>
      </c>
      <c r="GRY67" s="762">
        <f t="shared" ref="GRY67" si="18986">GRY60*$C$65*0</f>
        <v>0</v>
      </c>
      <c r="GSA67" s="762">
        <f t="shared" ref="GSA67" si="18987">GSA60*$C$65*0</f>
        <v>0</v>
      </c>
      <c r="GSC67" s="762">
        <f t="shared" ref="GSC67" si="18988">GSC60*$C$65*0</f>
        <v>0</v>
      </c>
      <c r="GSE67" s="762">
        <f t="shared" ref="GSE67" si="18989">GSE60*$C$65*0</f>
        <v>0</v>
      </c>
      <c r="GSG67" s="762">
        <f t="shared" ref="GSG67" si="18990">GSG60*$C$65*0</f>
        <v>0</v>
      </c>
      <c r="GSI67" s="762">
        <f t="shared" ref="GSI67" si="18991">GSI60*$C$65*0</f>
        <v>0</v>
      </c>
      <c r="GSK67" s="762">
        <f t="shared" ref="GSK67" si="18992">GSK60*$C$65*0</f>
        <v>0</v>
      </c>
      <c r="GSM67" s="762">
        <f t="shared" ref="GSM67" si="18993">GSM60*$C$65*0</f>
        <v>0</v>
      </c>
      <c r="GSO67" s="762">
        <f t="shared" ref="GSO67" si="18994">GSO60*$C$65*0</f>
        <v>0</v>
      </c>
      <c r="GSQ67" s="762">
        <f t="shared" ref="GSQ67" si="18995">GSQ60*$C$65*0</f>
        <v>0</v>
      </c>
      <c r="GSS67" s="762">
        <f t="shared" ref="GSS67" si="18996">GSS60*$C$65*0</f>
        <v>0</v>
      </c>
      <c r="GSU67" s="762">
        <f t="shared" ref="GSU67" si="18997">GSU60*$C$65*0</f>
        <v>0</v>
      </c>
      <c r="GSW67" s="762">
        <f t="shared" ref="GSW67" si="18998">GSW60*$C$65*0</f>
        <v>0</v>
      </c>
      <c r="GSY67" s="762">
        <f t="shared" ref="GSY67" si="18999">GSY60*$C$65*0</f>
        <v>0</v>
      </c>
      <c r="GTA67" s="762">
        <f t="shared" ref="GTA67" si="19000">GTA60*$C$65*0</f>
        <v>0</v>
      </c>
      <c r="GTC67" s="762">
        <f t="shared" ref="GTC67" si="19001">GTC60*$C$65*0</f>
        <v>0</v>
      </c>
      <c r="GTE67" s="762">
        <f t="shared" ref="GTE67" si="19002">GTE60*$C$65*0</f>
        <v>0</v>
      </c>
      <c r="GTG67" s="762">
        <f t="shared" ref="GTG67" si="19003">GTG60*$C$65*0</f>
        <v>0</v>
      </c>
      <c r="GTI67" s="762">
        <f t="shared" ref="GTI67" si="19004">GTI60*$C$65*0</f>
        <v>0</v>
      </c>
      <c r="GTK67" s="762">
        <f t="shared" ref="GTK67" si="19005">GTK60*$C$65*0</f>
        <v>0</v>
      </c>
      <c r="GTM67" s="762">
        <f t="shared" ref="GTM67" si="19006">GTM60*$C$65*0</f>
        <v>0</v>
      </c>
      <c r="GTO67" s="762">
        <f t="shared" ref="GTO67" si="19007">GTO60*$C$65*0</f>
        <v>0</v>
      </c>
      <c r="GTQ67" s="762">
        <f t="shared" ref="GTQ67" si="19008">GTQ60*$C$65*0</f>
        <v>0</v>
      </c>
      <c r="GTS67" s="762">
        <f t="shared" ref="GTS67" si="19009">GTS60*$C$65*0</f>
        <v>0</v>
      </c>
      <c r="GTU67" s="762">
        <f t="shared" ref="GTU67" si="19010">GTU60*$C$65*0</f>
        <v>0</v>
      </c>
      <c r="GTW67" s="762">
        <f t="shared" ref="GTW67" si="19011">GTW60*$C$65*0</f>
        <v>0</v>
      </c>
      <c r="GTY67" s="762">
        <f t="shared" ref="GTY67" si="19012">GTY60*$C$65*0</f>
        <v>0</v>
      </c>
      <c r="GUA67" s="762">
        <f t="shared" ref="GUA67" si="19013">GUA60*$C$65*0</f>
        <v>0</v>
      </c>
      <c r="GUC67" s="762">
        <f t="shared" ref="GUC67" si="19014">GUC60*$C$65*0</f>
        <v>0</v>
      </c>
      <c r="GUE67" s="762">
        <f t="shared" ref="GUE67" si="19015">GUE60*$C$65*0</f>
        <v>0</v>
      </c>
      <c r="GUG67" s="762">
        <f t="shared" ref="GUG67" si="19016">GUG60*$C$65*0</f>
        <v>0</v>
      </c>
      <c r="GUI67" s="762">
        <f t="shared" ref="GUI67" si="19017">GUI60*$C$65*0</f>
        <v>0</v>
      </c>
      <c r="GUK67" s="762">
        <f t="shared" ref="GUK67" si="19018">GUK60*$C$65*0</f>
        <v>0</v>
      </c>
      <c r="GUM67" s="762">
        <f t="shared" ref="GUM67" si="19019">GUM60*$C$65*0</f>
        <v>0</v>
      </c>
      <c r="GUO67" s="762">
        <f t="shared" ref="GUO67" si="19020">GUO60*$C$65*0</f>
        <v>0</v>
      </c>
      <c r="GUQ67" s="762">
        <f t="shared" ref="GUQ67" si="19021">GUQ60*$C$65*0</f>
        <v>0</v>
      </c>
      <c r="GUS67" s="762">
        <f t="shared" ref="GUS67" si="19022">GUS60*$C$65*0</f>
        <v>0</v>
      </c>
      <c r="GUU67" s="762">
        <f t="shared" ref="GUU67" si="19023">GUU60*$C$65*0</f>
        <v>0</v>
      </c>
      <c r="GUW67" s="762">
        <f t="shared" ref="GUW67" si="19024">GUW60*$C$65*0</f>
        <v>0</v>
      </c>
      <c r="GUY67" s="762">
        <f t="shared" ref="GUY67" si="19025">GUY60*$C$65*0</f>
        <v>0</v>
      </c>
      <c r="GVA67" s="762">
        <f t="shared" ref="GVA67" si="19026">GVA60*$C$65*0</f>
        <v>0</v>
      </c>
      <c r="GVC67" s="762">
        <f t="shared" ref="GVC67" si="19027">GVC60*$C$65*0</f>
        <v>0</v>
      </c>
      <c r="GVE67" s="762">
        <f t="shared" ref="GVE67" si="19028">GVE60*$C$65*0</f>
        <v>0</v>
      </c>
      <c r="GVG67" s="762">
        <f t="shared" ref="GVG67" si="19029">GVG60*$C$65*0</f>
        <v>0</v>
      </c>
      <c r="GVI67" s="762">
        <f t="shared" ref="GVI67" si="19030">GVI60*$C$65*0</f>
        <v>0</v>
      </c>
      <c r="GVK67" s="762">
        <f t="shared" ref="GVK67" si="19031">GVK60*$C$65*0</f>
        <v>0</v>
      </c>
      <c r="GVM67" s="762">
        <f t="shared" ref="GVM67" si="19032">GVM60*$C$65*0</f>
        <v>0</v>
      </c>
      <c r="GVO67" s="762">
        <f t="shared" ref="GVO67" si="19033">GVO60*$C$65*0</f>
        <v>0</v>
      </c>
      <c r="GVQ67" s="762">
        <f t="shared" ref="GVQ67" si="19034">GVQ60*$C$65*0</f>
        <v>0</v>
      </c>
      <c r="GVS67" s="762">
        <f t="shared" ref="GVS67" si="19035">GVS60*$C$65*0</f>
        <v>0</v>
      </c>
      <c r="GVU67" s="762">
        <f t="shared" ref="GVU67" si="19036">GVU60*$C$65*0</f>
        <v>0</v>
      </c>
      <c r="GVW67" s="762">
        <f t="shared" ref="GVW67" si="19037">GVW60*$C$65*0</f>
        <v>0</v>
      </c>
      <c r="GVY67" s="762">
        <f t="shared" ref="GVY67" si="19038">GVY60*$C$65*0</f>
        <v>0</v>
      </c>
      <c r="GWA67" s="762">
        <f t="shared" ref="GWA67" si="19039">GWA60*$C$65*0</f>
        <v>0</v>
      </c>
      <c r="GWC67" s="762">
        <f t="shared" ref="GWC67" si="19040">GWC60*$C$65*0</f>
        <v>0</v>
      </c>
      <c r="GWE67" s="762">
        <f t="shared" ref="GWE67" si="19041">GWE60*$C$65*0</f>
        <v>0</v>
      </c>
      <c r="GWG67" s="762">
        <f t="shared" ref="GWG67" si="19042">GWG60*$C$65*0</f>
        <v>0</v>
      </c>
      <c r="GWI67" s="762">
        <f t="shared" ref="GWI67" si="19043">GWI60*$C$65*0</f>
        <v>0</v>
      </c>
      <c r="GWK67" s="762">
        <f t="shared" ref="GWK67" si="19044">GWK60*$C$65*0</f>
        <v>0</v>
      </c>
      <c r="GWM67" s="762">
        <f t="shared" ref="GWM67" si="19045">GWM60*$C$65*0</f>
        <v>0</v>
      </c>
      <c r="GWO67" s="762">
        <f t="shared" ref="GWO67" si="19046">GWO60*$C$65*0</f>
        <v>0</v>
      </c>
      <c r="GWQ67" s="762">
        <f t="shared" ref="GWQ67" si="19047">GWQ60*$C$65*0</f>
        <v>0</v>
      </c>
      <c r="GWS67" s="762">
        <f t="shared" ref="GWS67" si="19048">GWS60*$C$65*0</f>
        <v>0</v>
      </c>
      <c r="GWU67" s="762">
        <f t="shared" ref="GWU67" si="19049">GWU60*$C$65*0</f>
        <v>0</v>
      </c>
      <c r="GWW67" s="762">
        <f t="shared" ref="GWW67" si="19050">GWW60*$C$65*0</f>
        <v>0</v>
      </c>
      <c r="GWY67" s="762">
        <f t="shared" ref="GWY67" si="19051">GWY60*$C$65*0</f>
        <v>0</v>
      </c>
      <c r="GXA67" s="762">
        <f t="shared" ref="GXA67" si="19052">GXA60*$C$65*0</f>
        <v>0</v>
      </c>
      <c r="GXC67" s="762">
        <f t="shared" ref="GXC67" si="19053">GXC60*$C$65*0</f>
        <v>0</v>
      </c>
      <c r="GXE67" s="762">
        <f t="shared" ref="GXE67" si="19054">GXE60*$C$65*0</f>
        <v>0</v>
      </c>
      <c r="GXG67" s="762">
        <f t="shared" ref="GXG67" si="19055">GXG60*$C$65*0</f>
        <v>0</v>
      </c>
      <c r="GXI67" s="762">
        <f t="shared" ref="GXI67" si="19056">GXI60*$C$65*0</f>
        <v>0</v>
      </c>
      <c r="GXK67" s="762">
        <f t="shared" ref="GXK67" si="19057">GXK60*$C$65*0</f>
        <v>0</v>
      </c>
      <c r="GXM67" s="762">
        <f t="shared" ref="GXM67" si="19058">GXM60*$C$65*0</f>
        <v>0</v>
      </c>
      <c r="GXO67" s="762">
        <f t="shared" ref="GXO67" si="19059">GXO60*$C$65*0</f>
        <v>0</v>
      </c>
      <c r="GXQ67" s="762">
        <f t="shared" ref="GXQ67" si="19060">GXQ60*$C$65*0</f>
        <v>0</v>
      </c>
      <c r="GXS67" s="762">
        <f t="shared" ref="GXS67" si="19061">GXS60*$C$65*0</f>
        <v>0</v>
      </c>
      <c r="GXU67" s="762">
        <f t="shared" ref="GXU67" si="19062">GXU60*$C$65*0</f>
        <v>0</v>
      </c>
      <c r="GXW67" s="762">
        <f t="shared" ref="GXW67" si="19063">GXW60*$C$65*0</f>
        <v>0</v>
      </c>
      <c r="GXY67" s="762">
        <f t="shared" ref="GXY67" si="19064">GXY60*$C$65*0</f>
        <v>0</v>
      </c>
      <c r="GYA67" s="762">
        <f t="shared" ref="GYA67" si="19065">GYA60*$C$65*0</f>
        <v>0</v>
      </c>
      <c r="GYC67" s="762">
        <f t="shared" ref="GYC67" si="19066">GYC60*$C$65*0</f>
        <v>0</v>
      </c>
      <c r="GYE67" s="762">
        <f t="shared" ref="GYE67" si="19067">GYE60*$C$65*0</f>
        <v>0</v>
      </c>
      <c r="GYG67" s="762">
        <f t="shared" ref="GYG67" si="19068">GYG60*$C$65*0</f>
        <v>0</v>
      </c>
      <c r="GYI67" s="762">
        <f t="shared" ref="GYI67" si="19069">GYI60*$C$65*0</f>
        <v>0</v>
      </c>
      <c r="GYK67" s="762">
        <f t="shared" ref="GYK67" si="19070">GYK60*$C$65*0</f>
        <v>0</v>
      </c>
      <c r="GYM67" s="762">
        <f t="shared" ref="GYM67" si="19071">GYM60*$C$65*0</f>
        <v>0</v>
      </c>
      <c r="GYO67" s="762">
        <f t="shared" ref="GYO67" si="19072">GYO60*$C$65*0</f>
        <v>0</v>
      </c>
      <c r="GYQ67" s="762">
        <f t="shared" ref="GYQ67" si="19073">GYQ60*$C$65*0</f>
        <v>0</v>
      </c>
      <c r="GYS67" s="762">
        <f t="shared" ref="GYS67" si="19074">GYS60*$C$65*0</f>
        <v>0</v>
      </c>
      <c r="GYU67" s="762">
        <f t="shared" ref="GYU67" si="19075">GYU60*$C$65*0</f>
        <v>0</v>
      </c>
      <c r="GYW67" s="762">
        <f t="shared" ref="GYW67" si="19076">GYW60*$C$65*0</f>
        <v>0</v>
      </c>
      <c r="GYY67" s="762">
        <f t="shared" ref="GYY67" si="19077">GYY60*$C$65*0</f>
        <v>0</v>
      </c>
      <c r="GZA67" s="762">
        <f t="shared" ref="GZA67" si="19078">GZA60*$C$65*0</f>
        <v>0</v>
      </c>
      <c r="GZC67" s="762">
        <f t="shared" ref="GZC67" si="19079">GZC60*$C$65*0</f>
        <v>0</v>
      </c>
      <c r="GZE67" s="762">
        <f t="shared" ref="GZE67" si="19080">GZE60*$C$65*0</f>
        <v>0</v>
      </c>
      <c r="GZG67" s="762">
        <f t="shared" ref="GZG67" si="19081">GZG60*$C$65*0</f>
        <v>0</v>
      </c>
      <c r="GZI67" s="762">
        <f t="shared" ref="GZI67" si="19082">GZI60*$C$65*0</f>
        <v>0</v>
      </c>
      <c r="GZK67" s="762">
        <f t="shared" ref="GZK67" si="19083">GZK60*$C$65*0</f>
        <v>0</v>
      </c>
      <c r="GZM67" s="762">
        <f t="shared" ref="GZM67" si="19084">GZM60*$C$65*0</f>
        <v>0</v>
      </c>
      <c r="GZO67" s="762">
        <f t="shared" ref="GZO67" si="19085">GZO60*$C$65*0</f>
        <v>0</v>
      </c>
      <c r="GZQ67" s="762">
        <f t="shared" ref="GZQ67" si="19086">GZQ60*$C$65*0</f>
        <v>0</v>
      </c>
      <c r="GZS67" s="762">
        <f t="shared" ref="GZS67" si="19087">GZS60*$C$65*0</f>
        <v>0</v>
      </c>
      <c r="GZU67" s="762">
        <f t="shared" ref="GZU67" si="19088">GZU60*$C$65*0</f>
        <v>0</v>
      </c>
      <c r="GZW67" s="762">
        <f t="shared" ref="GZW67" si="19089">GZW60*$C$65*0</f>
        <v>0</v>
      </c>
      <c r="GZY67" s="762">
        <f t="shared" ref="GZY67" si="19090">GZY60*$C$65*0</f>
        <v>0</v>
      </c>
      <c r="HAA67" s="762">
        <f t="shared" ref="HAA67" si="19091">HAA60*$C$65*0</f>
        <v>0</v>
      </c>
      <c r="HAC67" s="762">
        <f t="shared" ref="HAC67" si="19092">HAC60*$C$65*0</f>
        <v>0</v>
      </c>
      <c r="HAE67" s="762">
        <f t="shared" ref="HAE67" si="19093">HAE60*$C$65*0</f>
        <v>0</v>
      </c>
      <c r="HAG67" s="762">
        <f t="shared" ref="HAG67" si="19094">HAG60*$C$65*0</f>
        <v>0</v>
      </c>
      <c r="HAI67" s="762">
        <f t="shared" ref="HAI67" si="19095">HAI60*$C$65*0</f>
        <v>0</v>
      </c>
      <c r="HAK67" s="762">
        <f t="shared" ref="HAK67" si="19096">HAK60*$C$65*0</f>
        <v>0</v>
      </c>
      <c r="HAM67" s="762">
        <f t="shared" ref="HAM67" si="19097">HAM60*$C$65*0</f>
        <v>0</v>
      </c>
      <c r="HAO67" s="762">
        <f t="shared" ref="HAO67" si="19098">HAO60*$C$65*0</f>
        <v>0</v>
      </c>
      <c r="HAQ67" s="762">
        <f t="shared" ref="HAQ67" si="19099">HAQ60*$C$65*0</f>
        <v>0</v>
      </c>
      <c r="HAS67" s="762">
        <f t="shared" ref="HAS67" si="19100">HAS60*$C$65*0</f>
        <v>0</v>
      </c>
      <c r="HAU67" s="762">
        <f t="shared" ref="HAU67" si="19101">HAU60*$C$65*0</f>
        <v>0</v>
      </c>
      <c r="HAW67" s="762">
        <f t="shared" ref="HAW67" si="19102">HAW60*$C$65*0</f>
        <v>0</v>
      </c>
      <c r="HAY67" s="762">
        <f t="shared" ref="HAY67" si="19103">HAY60*$C$65*0</f>
        <v>0</v>
      </c>
      <c r="HBA67" s="762">
        <f t="shared" ref="HBA67" si="19104">HBA60*$C$65*0</f>
        <v>0</v>
      </c>
      <c r="HBC67" s="762">
        <f t="shared" ref="HBC67" si="19105">HBC60*$C$65*0</f>
        <v>0</v>
      </c>
      <c r="HBE67" s="762">
        <f t="shared" ref="HBE67" si="19106">HBE60*$C$65*0</f>
        <v>0</v>
      </c>
      <c r="HBG67" s="762">
        <f t="shared" ref="HBG67" si="19107">HBG60*$C$65*0</f>
        <v>0</v>
      </c>
      <c r="HBI67" s="762">
        <f t="shared" ref="HBI67" si="19108">HBI60*$C$65*0</f>
        <v>0</v>
      </c>
      <c r="HBK67" s="762">
        <f t="shared" ref="HBK67" si="19109">HBK60*$C$65*0</f>
        <v>0</v>
      </c>
      <c r="HBM67" s="762">
        <f t="shared" ref="HBM67" si="19110">HBM60*$C$65*0</f>
        <v>0</v>
      </c>
      <c r="HBO67" s="762">
        <f t="shared" ref="HBO67" si="19111">HBO60*$C$65*0</f>
        <v>0</v>
      </c>
      <c r="HBQ67" s="762">
        <f t="shared" ref="HBQ67" si="19112">HBQ60*$C$65*0</f>
        <v>0</v>
      </c>
      <c r="HBS67" s="762">
        <f t="shared" ref="HBS67" si="19113">HBS60*$C$65*0</f>
        <v>0</v>
      </c>
      <c r="HBU67" s="762">
        <f t="shared" ref="HBU67" si="19114">HBU60*$C$65*0</f>
        <v>0</v>
      </c>
      <c r="HBW67" s="762">
        <f t="shared" ref="HBW67" si="19115">HBW60*$C$65*0</f>
        <v>0</v>
      </c>
      <c r="HBY67" s="762">
        <f t="shared" ref="HBY67" si="19116">HBY60*$C$65*0</f>
        <v>0</v>
      </c>
      <c r="HCA67" s="762">
        <f t="shared" ref="HCA67" si="19117">HCA60*$C$65*0</f>
        <v>0</v>
      </c>
      <c r="HCC67" s="762">
        <f t="shared" ref="HCC67" si="19118">HCC60*$C$65*0</f>
        <v>0</v>
      </c>
      <c r="HCE67" s="762">
        <f t="shared" ref="HCE67" si="19119">HCE60*$C$65*0</f>
        <v>0</v>
      </c>
      <c r="HCG67" s="762">
        <f t="shared" ref="HCG67" si="19120">HCG60*$C$65*0</f>
        <v>0</v>
      </c>
      <c r="HCI67" s="762">
        <f t="shared" ref="HCI67" si="19121">HCI60*$C$65*0</f>
        <v>0</v>
      </c>
      <c r="HCK67" s="762">
        <f t="shared" ref="HCK67" si="19122">HCK60*$C$65*0</f>
        <v>0</v>
      </c>
      <c r="HCM67" s="762">
        <f t="shared" ref="HCM67" si="19123">HCM60*$C$65*0</f>
        <v>0</v>
      </c>
      <c r="HCO67" s="762">
        <f t="shared" ref="HCO67" si="19124">HCO60*$C$65*0</f>
        <v>0</v>
      </c>
      <c r="HCQ67" s="762">
        <f t="shared" ref="HCQ67" si="19125">HCQ60*$C$65*0</f>
        <v>0</v>
      </c>
      <c r="HCS67" s="762">
        <f t="shared" ref="HCS67" si="19126">HCS60*$C$65*0</f>
        <v>0</v>
      </c>
      <c r="HCU67" s="762">
        <f t="shared" ref="HCU67" si="19127">HCU60*$C$65*0</f>
        <v>0</v>
      </c>
      <c r="HCW67" s="762">
        <f t="shared" ref="HCW67" si="19128">HCW60*$C$65*0</f>
        <v>0</v>
      </c>
      <c r="HCY67" s="762">
        <f t="shared" ref="HCY67" si="19129">HCY60*$C$65*0</f>
        <v>0</v>
      </c>
      <c r="HDA67" s="762">
        <f t="shared" ref="HDA67" si="19130">HDA60*$C$65*0</f>
        <v>0</v>
      </c>
      <c r="HDC67" s="762">
        <f t="shared" ref="HDC67" si="19131">HDC60*$C$65*0</f>
        <v>0</v>
      </c>
      <c r="HDE67" s="762">
        <f t="shared" ref="HDE67" si="19132">HDE60*$C$65*0</f>
        <v>0</v>
      </c>
      <c r="HDG67" s="762">
        <f t="shared" ref="HDG67" si="19133">HDG60*$C$65*0</f>
        <v>0</v>
      </c>
      <c r="HDI67" s="762">
        <f t="shared" ref="HDI67" si="19134">HDI60*$C$65*0</f>
        <v>0</v>
      </c>
      <c r="HDK67" s="762">
        <f t="shared" ref="HDK67" si="19135">HDK60*$C$65*0</f>
        <v>0</v>
      </c>
      <c r="HDM67" s="762">
        <f t="shared" ref="HDM67" si="19136">HDM60*$C$65*0</f>
        <v>0</v>
      </c>
      <c r="HDO67" s="762">
        <f t="shared" ref="HDO67" si="19137">HDO60*$C$65*0</f>
        <v>0</v>
      </c>
      <c r="HDQ67" s="762">
        <f t="shared" ref="HDQ67" si="19138">HDQ60*$C$65*0</f>
        <v>0</v>
      </c>
      <c r="HDS67" s="762">
        <f t="shared" ref="HDS67" si="19139">HDS60*$C$65*0</f>
        <v>0</v>
      </c>
      <c r="HDU67" s="762">
        <f t="shared" ref="HDU67" si="19140">HDU60*$C$65*0</f>
        <v>0</v>
      </c>
      <c r="HDW67" s="762">
        <f t="shared" ref="HDW67" si="19141">HDW60*$C$65*0</f>
        <v>0</v>
      </c>
      <c r="HDY67" s="762">
        <f t="shared" ref="HDY67" si="19142">HDY60*$C$65*0</f>
        <v>0</v>
      </c>
      <c r="HEA67" s="762">
        <f t="shared" ref="HEA67" si="19143">HEA60*$C$65*0</f>
        <v>0</v>
      </c>
      <c r="HEC67" s="762">
        <f t="shared" ref="HEC67" si="19144">HEC60*$C$65*0</f>
        <v>0</v>
      </c>
      <c r="HEE67" s="762">
        <f t="shared" ref="HEE67" si="19145">HEE60*$C$65*0</f>
        <v>0</v>
      </c>
      <c r="HEG67" s="762">
        <f t="shared" ref="HEG67" si="19146">HEG60*$C$65*0</f>
        <v>0</v>
      </c>
      <c r="HEI67" s="762">
        <f t="shared" ref="HEI67" si="19147">HEI60*$C$65*0</f>
        <v>0</v>
      </c>
      <c r="HEK67" s="762">
        <f t="shared" ref="HEK67" si="19148">HEK60*$C$65*0</f>
        <v>0</v>
      </c>
      <c r="HEM67" s="762">
        <f t="shared" ref="HEM67" si="19149">HEM60*$C$65*0</f>
        <v>0</v>
      </c>
      <c r="HEO67" s="762">
        <f t="shared" ref="HEO67" si="19150">HEO60*$C$65*0</f>
        <v>0</v>
      </c>
      <c r="HEQ67" s="762">
        <f t="shared" ref="HEQ67" si="19151">HEQ60*$C$65*0</f>
        <v>0</v>
      </c>
      <c r="HES67" s="762">
        <f t="shared" ref="HES67" si="19152">HES60*$C$65*0</f>
        <v>0</v>
      </c>
      <c r="HEU67" s="762">
        <f t="shared" ref="HEU67" si="19153">HEU60*$C$65*0</f>
        <v>0</v>
      </c>
      <c r="HEW67" s="762">
        <f t="shared" ref="HEW67" si="19154">HEW60*$C$65*0</f>
        <v>0</v>
      </c>
      <c r="HEY67" s="762">
        <f t="shared" ref="HEY67" si="19155">HEY60*$C$65*0</f>
        <v>0</v>
      </c>
      <c r="HFA67" s="762">
        <f t="shared" ref="HFA67" si="19156">HFA60*$C$65*0</f>
        <v>0</v>
      </c>
      <c r="HFC67" s="762">
        <f t="shared" ref="HFC67" si="19157">HFC60*$C$65*0</f>
        <v>0</v>
      </c>
      <c r="HFE67" s="762">
        <f t="shared" ref="HFE67" si="19158">HFE60*$C$65*0</f>
        <v>0</v>
      </c>
      <c r="HFG67" s="762">
        <f t="shared" ref="HFG67" si="19159">HFG60*$C$65*0</f>
        <v>0</v>
      </c>
      <c r="HFI67" s="762">
        <f t="shared" ref="HFI67" si="19160">HFI60*$C$65*0</f>
        <v>0</v>
      </c>
      <c r="HFK67" s="762">
        <f t="shared" ref="HFK67" si="19161">HFK60*$C$65*0</f>
        <v>0</v>
      </c>
      <c r="HFM67" s="762">
        <f t="shared" ref="HFM67" si="19162">HFM60*$C$65*0</f>
        <v>0</v>
      </c>
      <c r="HFO67" s="762">
        <f t="shared" ref="HFO67" si="19163">HFO60*$C$65*0</f>
        <v>0</v>
      </c>
      <c r="HFQ67" s="762">
        <f t="shared" ref="HFQ67" si="19164">HFQ60*$C$65*0</f>
        <v>0</v>
      </c>
      <c r="HFS67" s="762">
        <f t="shared" ref="HFS67" si="19165">HFS60*$C$65*0</f>
        <v>0</v>
      </c>
      <c r="HFU67" s="762">
        <f t="shared" ref="HFU67" si="19166">HFU60*$C$65*0</f>
        <v>0</v>
      </c>
      <c r="HFW67" s="762">
        <f t="shared" ref="HFW67" si="19167">HFW60*$C$65*0</f>
        <v>0</v>
      </c>
      <c r="HFY67" s="762">
        <f t="shared" ref="HFY67" si="19168">HFY60*$C$65*0</f>
        <v>0</v>
      </c>
      <c r="HGA67" s="762">
        <f t="shared" ref="HGA67" si="19169">HGA60*$C$65*0</f>
        <v>0</v>
      </c>
      <c r="HGC67" s="762">
        <f t="shared" ref="HGC67" si="19170">HGC60*$C$65*0</f>
        <v>0</v>
      </c>
      <c r="HGE67" s="762">
        <f t="shared" ref="HGE67" si="19171">HGE60*$C$65*0</f>
        <v>0</v>
      </c>
      <c r="HGG67" s="762">
        <f t="shared" ref="HGG67" si="19172">HGG60*$C$65*0</f>
        <v>0</v>
      </c>
      <c r="HGI67" s="762">
        <f t="shared" ref="HGI67" si="19173">HGI60*$C$65*0</f>
        <v>0</v>
      </c>
      <c r="HGK67" s="762">
        <f t="shared" ref="HGK67" si="19174">HGK60*$C$65*0</f>
        <v>0</v>
      </c>
      <c r="HGM67" s="762">
        <f t="shared" ref="HGM67" si="19175">HGM60*$C$65*0</f>
        <v>0</v>
      </c>
      <c r="HGO67" s="762">
        <f t="shared" ref="HGO67" si="19176">HGO60*$C$65*0</f>
        <v>0</v>
      </c>
      <c r="HGQ67" s="762">
        <f t="shared" ref="HGQ67" si="19177">HGQ60*$C$65*0</f>
        <v>0</v>
      </c>
      <c r="HGS67" s="762">
        <f t="shared" ref="HGS67" si="19178">HGS60*$C$65*0</f>
        <v>0</v>
      </c>
      <c r="HGU67" s="762">
        <f t="shared" ref="HGU67" si="19179">HGU60*$C$65*0</f>
        <v>0</v>
      </c>
      <c r="HGW67" s="762">
        <f t="shared" ref="HGW67" si="19180">HGW60*$C$65*0</f>
        <v>0</v>
      </c>
      <c r="HGY67" s="762">
        <f t="shared" ref="HGY67" si="19181">HGY60*$C$65*0</f>
        <v>0</v>
      </c>
      <c r="HHA67" s="762">
        <f t="shared" ref="HHA67" si="19182">HHA60*$C$65*0</f>
        <v>0</v>
      </c>
      <c r="HHC67" s="762">
        <f t="shared" ref="HHC67" si="19183">HHC60*$C$65*0</f>
        <v>0</v>
      </c>
      <c r="HHE67" s="762">
        <f t="shared" ref="HHE67" si="19184">HHE60*$C$65*0</f>
        <v>0</v>
      </c>
      <c r="HHG67" s="762">
        <f t="shared" ref="HHG67" si="19185">HHG60*$C$65*0</f>
        <v>0</v>
      </c>
      <c r="HHI67" s="762">
        <f t="shared" ref="HHI67" si="19186">HHI60*$C$65*0</f>
        <v>0</v>
      </c>
      <c r="HHK67" s="762">
        <f t="shared" ref="HHK67" si="19187">HHK60*$C$65*0</f>
        <v>0</v>
      </c>
      <c r="HHM67" s="762">
        <f t="shared" ref="HHM67" si="19188">HHM60*$C$65*0</f>
        <v>0</v>
      </c>
      <c r="HHO67" s="762">
        <f t="shared" ref="HHO67" si="19189">HHO60*$C$65*0</f>
        <v>0</v>
      </c>
      <c r="HHQ67" s="762">
        <f t="shared" ref="HHQ67" si="19190">HHQ60*$C$65*0</f>
        <v>0</v>
      </c>
      <c r="HHS67" s="762">
        <f t="shared" ref="HHS67" si="19191">HHS60*$C$65*0</f>
        <v>0</v>
      </c>
      <c r="HHU67" s="762">
        <f t="shared" ref="HHU67" si="19192">HHU60*$C$65*0</f>
        <v>0</v>
      </c>
      <c r="HHW67" s="762">
        <f t="shared" ref="HHW67" si="19193">HHW60*$C$65*0</f>
        <v>0</v>
      </c>
      <c r="HHY67" s="762">
        <f t="shared" ref="HHY67" si="19194">HHY60*$C$65*0</f>
        <v>0</v>
      </c>
      <c r="HIA67" s="762">
        <f t="shared" ref="HIA67" si="19195">HIA60*$C$65*0</f>
        <v>0</v>
      </c>
      <c r="HIC67" s="762">
        <f t="shared" ref="HIC67" si="19196">HIC60*$C$65*0</f>
        <v>0</v>
      </c>
      <c r="HIE67" s="762">
        <f t="shared" ref="HIE67" si="19197">HIE60*$C$65*0</f>
        <v>0</v>
      </c>
      <c r="HIG67" s="762">
        <f t="shared" ref="HIG67" si="19198">HIG60*$C$65*0</f>
        <v>0</v>
      </c>
      <c r="HII67" s="762">
        <f t="shared" ref="HII67" si="19199">HII60*$C$65*0</f>
        <v>0</v>
      </c>
      <c r="HIK67" s="762">
        <f t="shared" ref="HIK67" si="19200">HIK60*$C$65*0</f>
        <v>0</v>
      </c>
      <c r="HIM67" s="762">
        <f t="shared" ref="HIM67" si="19201">HIM60*$C$65*0</f>
        <v>0</v>
      </c>
      <c r="HIO67" s="762">
        <f t="shared" ref="HIO67" si="19202">HIO60*$C$65*0</f>
        <v>0</v>
      </c>
      <c r="HIQ67" s="762">
        <f t="shared" ref="HIQ67" si="19203">HIQ60*$C$65*0</f>
        <v>0</v>
      </c>
      <c r="HIS67" s="762">
        <f t="shared" ref="HIS67" si="19204">HIS60*$C$65*0</f>
        <v>0</v>
      </c>
      <c r="HIU67" s="762">
        <f t="shared" ref="HIU67" si="19205">HIU60*$C$65*0</f>
        <v>0</v>
      </c>
      <c r="HIW67" s="762">
        <f t="shared" ref="HIW67" si="19206">HIW60*$C$65*0</f>
        <v>0</v>
      </c>
      <c r="HIY67" s="762">
        <f t="shared" ref="HIY67" si="19207">HIY60*$C$65*0</f>
        <v>0</v>
      </c>
      <c r="HJA67" s="762">
        <f t="shared" ref="HJA67" si="19208">HJA60*$C$65*0</f>
        <v>0</v>
      </c>
      <c r="HJC67" s="762">
        <f t="shared" ref="HJC67" si="19209">HJC60*$C$65*0</f>
        <v>0</v>
      </c>
      <c r="HJE67" s="762">
        <f t="shared" ref="HJE67" si="19210">HJE60*$C$65*0</f>
        <v>0</v>
      </c>
      <c r="HJG67" s="762">
        <f t="shared" ref="HJG67" si="19211">HJG60*$C$65*0</f>
        <v>0</v>
      </c>
      <c r="HJI67" s="762">
        <f t="shared" ref="HJI67" si="19212">HJI60*$C$65*0</f>
        <v>0</v>
      </c>
      <c r="HJK67" s="762">
        <f t="shared" ref="HJK67" si="19213">HJK60*$C$65*0</f>
        <v>0</v>
      </c>
      <c r="HJM67" s="762">
        <f t="shared" ref="HJM67" si="19214">HJM60*$C$65*0</f>
        <v>0</v>
      </c>
      <c r="HJO67" s="762">
        <f t="shared" ref="HJO67" si="19215">HJO60*$C$65*0</f>
        <v>0</v>
      </c>
      <c r="HJQ67" s="762">
        <f t="shared" ref="HJQ67" si="19216">HJQ60*$C$65*0</f>
        <v>0</v>
      </c>
      <c r="HJS67" s="762">
        <f t="shared" ref="HJS67" si="19217">HJS60*$C$65*0</f>
        <v>0</v>
      </c>
      <c r="HJU67" s="762">
        <f t="shared" ref="HJU67" si="19218">HJU60*$C$65*0</f>
        <v>0</v>
      </c>
      <c r="HJW67" s="762">
        <f t="shared" ref="HJW67" si="19219">HJW60*$C$65*0</f>
        <v>0</v>
      </c>
      <c r="HJY67" s="762">
        <f t="shared" ref="HJY67" si="19220">HJY60*$C$65*0</f>
        <v>0</v>
      </c>
      <c r="HKA67" s="762">
        <f t="shared" ref="HKA67" si="19221">HKA60*$C$65*0</f>
        <v>0</v>
      </c>
      <c r="HKC67" s="762">
        <f t="shared" ref="HKC67" si="19222">HKC60*$C$65*0</f>
        <v>0</v>
      </c>
      <c r="HKE67" s="762">
        <f t="shared" ref="HKE67" si="19223">HKE60*$C$65*0</f>
        <v>0</v>
      </c>
      <c r="HKG67" s="762">
        <f t="shared" ref="HKG67" si="19224">HKG60*$C$65*0</f>
        <v>0</v>
      </c>
      <c r="HKI67" s="762">
        <f t="shared" ref="HKI67" si="19225">HKI60*$C$65*0</f>
        <v>0</v>
      </c>
      <c r="HKK67" s="762">
        <f t="shared" ref="HKK67" si="19226">HKK60*$C$65*0</f>
        <v>0</v>
      </c>
      <c r="HKM67" s="762">
        <f t="shared" ref="HKM67" si="19227">HKM60*$C$65*0</f>
        <v>0</v>
      </c>
      <c r="HKO67" s="762">
        <f t="shared" ref="HKO67" si="19228">HKO60*$C$65*0</f>
        <v>0</v>
      </c>
      <c r="HKQ67" s="762">
        <f t="shared" ref="HKQ67" si="19229">HKQ60*$C$65*0</f>
        <v>0</v>
      </c>
      <c r="HKS67" s="762">
        <f t="shared" ref="HKS67" si="19230">HKS60*$C$65*0</f>
        <v>0</v>
      </c>
      <c r="HKU67" s="762">
        <f t="shared" ref="HKU67" si="19231">HKU60*$C$65*0</f>
        <v>0</v>
      </c>
      <c r="HKW67" s="762">
        <f t="shared" ref="HKW67" si="19232">HKW60*$C$65*0</f>
        <v>0</v>
      </c>
      <c r="HKY67" s="762">
        <f t="shared" ref="HKY67" si="19233">HKY60*$C$65*0</f>
        <v>0</v>
      </c>
      <c r="HLA67" s="762">
        <f t="shared" ref="HLA67" si="19234">HLA60*$C$65*0</f>
        <v>0</v>
      </c>
      <c r="HLC67" s="762">
        <f t="shared" ref="HLC67" si="19235">HLC60*$C$65*0</f>
        <v>0</v>
      </c>
      <c r="HLE67" s="762">
        <f t="shared" ref="HLE67" si="19236">HLE60*$C$65*0</f>
        <v>0</v>
      </c>
      <c r="HLG67" s="762">
        <f t="shared" ref="HLG67" si="19237">HLG60*$C$65*0</f>
        <v>0</v>
      </c>
      <c r="HLI67" s="762">
        <f t="shared" ref="HLI67" si="19238">HLI60*$C$65*0</f>
        <v>0</v>
      </c>
      <c r="HLK67" s="762">
        <f t="shared" ref="HLK67" si="19239">HLK60*$C$65*0</f>
        <v>0</v>
      </c>
      <c r="HLM67" s="762">
        <f t="shared" ref="HLM67" si="19240">HLM60*$C$65*0</f>
        <v>0</v>
      </c>
      <c r="HLO67" s="762">
        <f t="shared" ref="HLO67" si="19241">HLO60*$C$65*0</f>
        <v>0</v>
      </c>
      <c r="HLQ67" s="762">
        <f t="shared" ref="HLQ67" si="19242">HLQ60*$C$65*0</f>
        <v>0</v>
      </c>
      <c r="HLS67" s="762">
        <f t="shared" ref="HLS67" si="19243">HLS60*$C$65*0</f>
        <v>0</v>
      </c>
      <c r="HLU67" s="762">
        <f t="shared" ref="HLU67" si="19244">HLU60*$C$65*0</f>
        <v>0</v>
      </c>
      <c r="HLW67" s="762">
        <f t="shared" ref="HLW67" si="19245">HLW60*$C$65*0</f>
        <v>0</v>
      </c>
      <c r="HLY67" s="762">
        <f t="shared" ref="HLY67" si="19246">HLY60*$C$65*0</f>
        <v>0</v>
      </c>
      <c r="HMA67" s="762">
        <f t="shared" ref="HMA67" si="19247">HMA60*$C$65*0</f>
        <v>0</v>
      </c>
      <c r="HMC67" s="762">
        <f t="shared" ref="HMC67" si="19248">HMC60*$C$65*0</f>
        <v>0</v>
      </c>
      <c r="HME67" s="762">
        <f t="shared" ref="HME67" si="19249">HME60*$C$65*0</f>
        <v>0</v>
      </c>
      <c r="HMG67" s="762">
        <f t="shared" ref="HMG67" si="19250">HMG60*$C$65*0</f>
        <v>0</v>
      </c>
      <c r="HMI67" s="762">
        <f t="shared" ref="HMI67" si="19251">HMI60*$C$65*0</f>
        <v>0</v>
      </c>
      <c r="HMK67" s="762">
        <f t="shared" ref="HMK67" si="19252">HMK60*$C$65*0</f>
        <v>0</v>
      </c>
      <c r="HMM67" s="762">
        <f t="shared" ref="HMM67" si="19253">HMM60*$C$65*0</f>
        <v>0</v>
      </c>
      <c r="HMO67" s="762">
        <f t="shared" ref="HMO67" si="19254">HMO60*$C$65*0</f>
        <v>0</v>
      </c>
      <c r="HMQ67" s="762">
        <f t="shared" ref="HMQ67" si="19255">HMQ60*$C$65*0</f>
        <v>0</v>
      </c>
      <c r="HMS67" s="762">
        <f t="shared" ref="HMS67" si="19256">HMS60*$C$65*0</f>
        <v>0</v>
      </c>
      <c r="HMU67" s="762">
        <f t="shared" ref="HMU67" si="19257">HMU60*$C$65*0</f>
        <v>0</v>
      </c>
      <c r="HMW67" s="762">
        <f t="shared" ref="HMW67" si="19258">HMW60*$C$65*0</f>
        <v>0</v>
      </c>
      <c r="HMY67" s="762">
        <f t="shared" ref="HMY67" si="19259">HMY60*$C$65*0</f>
        <v>0</v>
      </c>
      <c r="HNA67" s="762">
        <f t="shared" ref="HNA67" si="19260">HNA60*$C$65*0</f>
        <v>0</v>
      </c>
      <c r="HNC67" s="762">
        <f t="shared" ref="HNC67" si="19261">HNC60*$C$65*0</f>
        <v>0</v>
      </c>
      <c r="HNE67" s="762">
        <f t="shared" ref="HNE67" si="19262">HNE60*$C$65*0</f>
        <v>0</v>
      </c>
      <c r="HNG67" s="762">
        <f t="shared" ref="HNG67" si="19263">HNG60*$C$65*0</f>
        <v>0</v>
      </c>
      <c r="HNI67" s="762">
        <f t="shared" ref="HNI67" si="19264">HNI60*$C$65*0</f>
        <v>0</v>
      </c>
      <c r="HNK67" s="762">
        <f t="shared" ref="HNK67" si="19265">HNK60*$C$65*0</f>
        <v>0</v>
      </c>
      <c r="HNM67" s="762">
        <f t="shared" ref="HNM67" si="19266">HNM60*$C$65*0</f>
        <v>0</v>
      </c>
      <c r="HNO67" s="762">
        <f t="shared" ref="HNO67" si="19267">HNO60*$C$65*0</f>
        <v>0</v>
      </c>
      <c r="HNQ67" s="762">
        <f t="shared" ref="HNQ67" si="19268">HNQ60*$C$65*0</f>
        <v>0</v>
      </c>
      <c r="HNS67" s="762">
        <f t="shared" ref="HNS67" si="19269">HNS60*$C$65*0</f>
        <v>0</v>
      </c>
      <c r="HNU67" s="762">
        <f t="shared" ref="HNU67" si="19270">HNU60*$C$65*0</f>
        <v>0</v>
      </c>
      <c r="HNW67" s="762">
        <f t="shared" ref="HNW67" si="19271">HNW60*$C$65*0</f>
        <v>0</v>
      </c>
      <c r="HNY67" s="762">
        <f t="shared" ref="HNY67" si="19272">HNY60*$C$65*0</f>
        <v>0</v>
      </c>
      <c r="HOA67" s="762">
        <f t="shared" ref="HOA67" si="19273">HOA60*$C$65*0</f>
        <v>0</v>
      </c>
      <c r="HOC67" s="762">
        <f t="shared" ref="HOC67" si="19274">HOC60*$C$65*0</f>
        <v>0</v>
      </c>
      <c r="HOE67" s="762">
        <f t="shared" ref="HOE67" si="19275">HOE60*$C$65*0</f>
        <v>0</v>
      </c>
      <c r="HOG67" s="762">
        <f t="shared" ref="HOG67" si="19276">HOG60*$C$65*0</f>
        <v>0</v>
      </c>
      <c r="HOI67" s="762">
        <f t="shared" ref="HOI67" si="19277">HOI60*$C$65*0</f>
        <v>0</v>
      </c>
      <c r="HOK67" s="762">
        <f t="shared" ref="HOK67" si="19278">HOK60*$C$65*0</f>
        <v>0</v>
      </c>
      <c r="HOM67" s="762">
        <f t="shared" ref="HOM67" si="19279">HOM60*$C$65*0</f>
        <v>0</v>
      </c>
      <c r="HOO67" s="762">
        <f t="shared" ref="HOO67" si="19280">HOO60*$C$65*0</f>
        <v>0</v>
      </c>
      <c r="HOQ67" s="762">
        <f t="shared" ref="HOQ67" si="19281">HOQ60*$C$65*0</f>
        <v>0</v>
      </c>
      <c r="HOS67" s="762">
        <f t="shared" ref="HOS67" si="19282">HOS60*$C$65*0</f>
        <v>0</v>
      </c>
      <c r="HOU67" s="762">
        <f t="shared" ref="HOU67" si="19283">HOU60*$C$65*0</f>
        <v>0</v>
      </c>
      <c r="HOW67" s="762">
        <f t="shared" ref="HOW67" si="19284">HOW60*$C$65*0</f>
        <v>0</v>
      </c>
      <c r="HOY67" s="762">
        <f t="shared" ref="HOY67" si="19285">HOY60*$C$65*0</f>
        <v>0</v>
      </c>
      <c r="HPA67" s="762">
        <f t="shared" ref="HPA67" si="19286">HPA60*$C$65*0</f>
        <v>0</v>
      </c>
      <c r="HPC67" s="762">
        <f t="shared" ref="HPC67" si="19287">HPC60*$C$65*0</f>
        <v>0</v>
      </c>
      <c r="HPE67" s="762">
        <f t="shared" ref="HPE67" si="19288">HPE60*$C$65*0</f>
        <v>0</v>
      </c>
      <c r="HPG67" s="762">
        <f t="shared" ref="HPG67" si="19289">HPG60*$C$65*0</f>
        <v>0</v>
      </c>
      <c r="HPI67" s="762">
        <f t="shared" ref="HPI67" si="19290">HPI60*$C$65*0</f>
        <v>0</v>
      </c>
      <c r="HPK67" s="762">
        <f t="shared" ref="HPK67" si="19291">HPK60*$C$65*0</f>
        <v>0</v>
      </c>
      <c r="HPM67" s="762">
        <f t="shared" ref="HPM67" si="19292">HPM60*$C$65*0</f>
        <v>0</v>
      </c>
      <c r="HPO67" s="762">
        <f t="shared" ref="HPO67" si="19293">HPO60*$C$65*0</f>
        <v>0</v>
      </c>
      <c r="HPQ67" s="762">
        <f t="shared" ref="HPQ67" si="19294">HPQ60*$C$65*0</f>
        <v>0</v>
      </c>
      <c r="HPS67" s="762">
        <f t="shared" ref="HPS67" si="19295">HPS60*$C$65*0</f>
        <v>0</v>
      </c>
      <c r="HPU67" s="762">
        <f t="shared" ref="HPU67" si="19296">HPU60*$C$65*0</f>
        <v>0</v>
      </c>
      <c r="HPW67" s="762">
        <f t="shared" ref="HPW67" si="19297">HPW60*$C$65*0</f>
        <v>0</v>
      </c>
      <c r="HPY67" s="762">
        <f t="shared" ref="HPY67" si="19298">HPY60*$C$65*0</f>
        <v>0</v>
      </c>
      <c r="HQA67" s="762">
        <f t="shared" ref="HQA67" si="19299">HQA60*$C$65*0</f>
        <v>0</v>
      </c>
      <c r="HQC67" s="762">
        <f t="shared" ref="HQC67" si="19300">HQC60*$C$65*0</f>
        <v>0</v>
      </c>
      <c r="HQE67" s="762">
        <f t="shared" ref="HQE67" si="19301">HQE60*$C$65*0</f>
        <v>0</v>
      </c>
      <c r="HQG67" s="762">
        <f t="shared" ref="HQG67" si="19302">HQG60*$C$65*0</f>
        <v>0</v>
      </c>
      <c r="HQI67" s="762">
        <f t="shared" ref="HQI67" si="19303">HQI60*$C$65*0</f>
        <v>0</v>
      </c>
      <c r="HQK67" s="762">
        <f t="shared" ref="HQK67" si="19304">HQK60*$C$65*0</f>
        <v>0</v>
      </c>
      <c r="HQM67" s="762">
        <f t="shared" ref="HQM67" si="19305">HQM60*$C$65*0</f>
        <v>0</v>
      </c>
      <c r="HQO67" s="762">
        <f t="shared" ref="HQO67" si="19306">HQO60*$C$65*0</f>
        <v>0</v>
      </c>
      <c r="HQQ67" s="762">
        <f t="shared" ref="HQQ67" si="19307">HQQ60*$C$65*0</f>
        <v>0</v>
      </c>
      <c r="HQS67" s="762">
        <f t="shared" ref="HQS67" si="19308">HQS60*$C$65*0</f>
        <v>0</v>
      </c>
      <c r="HQU67" s="762">
        <f t="shared" ref="HQU67" si="19309">HQU60*$C$65*0</f>
        <v>0</v>
      </c>
      <c r="HQW67" s="762">
        <f t="shared" ref="HQW67" si="19310">HQW60*$C$65*0</f>
        <v>0</v>
      </c>
      <c r="HQY67" s="762">
        <f t="shared" ref="HQY67" si="19311">HQY60*$C$65*0</f>
        <v>0</v>
      </c>
      <c r="HRA67" s="762">
        <f t="shared" ref="HRA67" si="19312">HRA60*$C$65*0</f>
        <v>0</v>
      </c>
      <c r="HRC67" s="762">
        <f t="shared" ref="HRC67" si="19313">HRC60*$C$65*0</f>
        <v>0</v>
      </c>
      <c r="HRE67" s="762">
        <f t="shared" ref="HRE67" si="19314">HRE60*$C$65*0</f>
        <v>0</v>
      </c>
      <c r="HRG67" s="762">
        <f t="shared" ref="HRG67" si="19315">HRG60*$C$65*0</f>
        <v>0</v>
      </c>
      <c r="HRI67" s="762">
        <f t="shared" ref="HRI67" si="19316">HRI60*$C$65*0</f>
        <v>0</v>
      </c>
      <c r="HRK67" s="762">
        <f t="shared" ref="HRK67" si="19317">HRK60*$C$65*0</f>
        <v>0</v>
      </c>
      <c r="HRM67" s="762">
        <f t="shared" ref="HRM67" si="19318">HRM60*$C$65*0</f>
        <v>0</v>
      </c>
      <c r="HRO67" s="762">
        <f t="shared" ref="HRO67" si="19319">HRO60*$C$65*0</f>
        <v>0</v>
      </c>
      <c r="HRQ67" s="762">
        <f t="shared" ref="HRQ67" si="19320">HRQ60*$C$65*0</f>
        <v>0</v>
      </c>
      <c r="HRS67" s="762">
        <f t="shared" ref="HRS67" si="19321">HRS60*$C$65*0</f>
        <v>0</v>
      </c>
      <c r="HRU67" s="762">
        <f t="shared" ref="HRU67" si="19322">HRU60*$C$65*0</f>
        <v>0</v>
      </c>
      <c r="HRW67" s="762">
        <f t="shared" ref="HRW67" si="19323">HRW60*$C$65*0</f>
        <v>0</v>
      </c>
      <c r="HRY67" s="762">
        <f t="shared" ref="HRY67" si="19324">HRY60*$C$65*0</f>
        <v>0</v>
      </c>
      <c r="HSA67" s="762">
        <f t="shared" ref="HSA67" si="19325">HSA60*$C$65*0</f>
        <v>0</v>
      </c>
      <c r="HSC67" s="762">
        <f t="shared" ref="HSC67" si="19326">HSC60*$C$65*0</f>
        <v>0</v>
      </c>
      <c r="HSE67" s="762">
        <f t="shared" ref="HSE67" si="19327">HSE60*$C$65*0</f>
        <v>0</v>
      </c>
      <c r="HSG67" s="762">
        <f t="shared" ref="HSG67" si="19328">HSG60*$C$65*0</f>
        <v>0</v>
      </c>
      <c r="HSI67" s="762">
        <f t="shared" ref="HSI67" si="19329">HSI60*$C$65*0</f>
        <v>0</v>
      </c>
      <c r="HSK67" s="762">
        <f t="shared" ref="HSK67" si="19330">HSK60*$C$65*0</f>
        <v>0</v>
      </c>
      <c r="HSM67" s="762">
        <f t="shared" ref="HSM67" si="19331">HSM60*$C$65*0</f>
        <v>0</v>
      </c>
      <c r="HSO67" s="762">
        <f t="shared" ref="HSO67" si="19332">HSO60*$C$65*0</f>
        <v>0</v>
      </c>
      <c r="HSQ67" s="762">
        <f t="shared" ref="HSQ67" si="19333">HSQ60*$C$65*0</f>
        <v>0</v>
      </c>
      <c r="HSS67" s="762">
        <f t="shared" ref="HSS67" si="19334">HSS60*$C$65*0</f>
        <v>0</v>
      </c>
      <c r="HSU67" s="762">
        <f t="shared" ref="HSU67" si="19335">HSU60*$C$65*0</f>
        <v>0</v>
      </c>
      <c r="HSW67" s="762">
        <f t="shared" ref="HSW67" si="19336">HSW60*$C$65*0</f>
        <v>0</v>
      </c>
      <c r="HSY67" s="762">
        <f t="shared" ref="HSY67" si="19337">HSY60*$C$65*0</f>
        <v>0</v>
      </c>
      <c r="HTA67" s="762">
        <f t="shared" ref="HTA67" si="19338">HTA60*$C$65*0</f>
        <v>0</v>
      </c>
      <c r="HTC67" s="762">
        <f t="shared" ref="HTC67" si="19339">HTC60*$C$65*0</f>
        <v>0</v>
      </c>
      <c r="HTE67" s="762">
        <f t="shared" ref="HTE67" si="19340">HTE60*$C$65*0</f>
        <v>0</v>
      </c>
      <c r="HTG67" s="762">
        <f t="shared" ref="HTG67" si="19341">HTG60*$C$65*0</f>
        <v>0</v>
      </c>
      <c r="HTI67" s="762">
        <f t="shared" ref="HTI67" si="19342">HTI60*$C$65*0</f>
        <v>0</v>
      </c>
      <c r="HTK67" s="762">
        <f t="shared" ref="HTK67" si="19343">HTK60*$C$65*0</f>
        <v>0</v>
      </c>
      <c r="HTM67" s="762">
        <f t="shared" ref="HTM67" si="19344">HTM60*$C$65*0</f>
        <v>0</v>
      </c>
      <c r="HTO67" s="762">
        <f t="shared" ref="HTO67" si="19345">HTO60*$C$65*0</f>
        <v>0</v>
      </c>
      <c r="HTQ67" s="762">
        <f t="shared" ref="HTQ67" si="19346">HTQ60*$C$65*0</f>
        <v>0</v>
      </c>
      <c r="HTS67" s="762">
        <f t="shared" ref="HTS67" si="19347">HTS60*$C$65*0</f>
        <v>0</v>
      </c>
      <c r="HTU67" s="762">
        <f t="shared" ref="HTU67" si="19348">HTU60*$C$65*0</f>
        <v>0</v>
      </c>
      <c r="HTW67" s="762">
        <f t="shared" ref="HTW67" si="19349">HTW60*$C$65*0</f>
        <v>0</v>
      </c>
      <c r="HTY67" s="762">
        <f t="shared" ref="HTY67" si="19350">HTY60*$C$65*0</f>
        <v>0</v>
      </c>
      <c r="HUA67" s="762">
        <f t="shared" ref="HUA67" si="19351">HUA60*$C$65*0</f>
        <v>0</v>
      </c>
      <c r="HUC67" s="762">
        <f t="shared" ref="HUC67" si="19352">HUC60*$C$65*0</f>
        <v>0</v>
      </c>
      <c r="HUE67" s="762">
        <f t="shared" ref="HUE67" si="19353">HUE60*$C$65*0</f>
        <v>0</v>
      </c>
      <c r="HUG67" s="762">
        <f t="shared" ref="HUG67" si="19354">HUG60*$C$65*0</f>
        <v>0</v>
      </c>
      <c r="HUI67" s="762">
        <f t="shared" ref="HUI67" si="19355">HUI60*$C$65*0</f>
        <v>0</v>
      </c>
      <c r="HUK67" s="762">
        <f t="shared" ref="HUK67" si="19356">HUK60*$C$65*0</f>
        <v>0</v>
      </c>
      <c r="HUM67" s="762">
        <f t="shared" ref="HUM67" si="19357">HUM60*$C$65*0</f>
        <v>0</v>
      </c>
      <c r="HUO67" s="762">
        <f t="shared" ref="HUO67" si="19358">HUO60*$C$65*0</f>
        <v>0</v>
      </c>
      <c r="HUQ67" s="762">
        <f t="shared" ref="HUQ67" si="19359">HUQ60*$C$65*0</f>
        <v>0</v>
      </c>
      <c r="HUS67" s="762">
        <f t="shared" ref="HUS67" si="19360">HUS60*$C$65*0</f>
        <v>0</v>
      </c>
      <c r="HUU67" s="762">
        <f t="shared" ref="HUU67" si="19361">HUU60*$C$65*0</f>
        <v>0</v>
      </c>
      <c r="HUW67" s="762">
        <f t="shared" ref="HUW67" si="19362">HUW60*$C$65*0</f>
        <v>0</v>
      </c>
      <c r="HUY67" s="762">
        <f t="shared" ref="HUY67" si="19363">HUY60*$C$65*0</f>
        <v>0</v>
      </c>
      <c r="HVA67" s="762">
        <f t="shared" ref="HVA67" si="19364">HVA60*$C$65*0</f>
        <v>0</v>
      </c>
      <c r="HVC67" s="762">
        <f t="shared" ref="HVC67" si="19365">HVC60*$C$65*0</f>
        <v>0</v>
      </c>
      <c r="HVE67" s="762">
        <f t="shared" ref="HVE67" si="19366">HVE60*$C$65*0</f>
        <v>0</v>
      </c>
      <c r="HVG67" s="762">
        <f t="shared" ref="HVG67" si="19367">HVG60*$C$65*0</f>
        <v>0</v>
      </c>
      <c r="HVI67" s="762">
        <f t="shared" ref="HVI67" si="19368">HVI60*$C$65*0</f>
        <v>0</v>
      </c>
      <c r="HVK67" s="762">
        <f t="shared" ref="HVK67" si="19369">HVK60*$C$65*0</f>
        <v>0</v>
      </c>
      <c r="HVM67" s="762">
        <f t="shared" ref="HVM67" si="19370">HVM60*$C$65*0</f>
        <v>0</v>
      </c>
      <c r="HVO67" s="762">
        <f t="shared" ref="HVO67" si="19371">HVO60*$C$65*0</f>
        <v>0</v>
      </c>
      <c r="HVQ67" s="762">
        <f t="shared" ref="HVQ67" si="19372">HVQ60*$C$65*0</f>
        <v>0</v>
      </c>
      <c r="HVS67" s="762">
        <f t="shared" ref="HVS67" si="19373">HVS60*$C$65*0</f>
        <v>0</v>
      </c>
      <c r="HVU67" s="762">
        <f t="shared" ref="HVU67" si="19374">HVU60*$C$65*0</f>
        <v>0</v>
      </c>
      <c r="HVW67" s="762">
        <f t="shared" ref="HVW67" si="19375">HVW60*$C$65*0</f>
        <v>0</v>
      </c>
      <c r="HVY67" s="762">
        <f t="shared" ref="HVY67" si="19376">HVY60*$C$65*0</f>
        <v>0</v>
      </c>
      <c r="HWA67" s="762">
        <f t="shared" ref="HWA67" si="19377">HWA60*$C$65*0</f>
        <v>0</v>
      </c>
      <c r="HWC67" s="762">
        <f t="shared" ref="HWC67" si="19378">HWC60*$C$65*0</f>
        <v>0</v>
      </c>
      <c r="HWE67" s="762">
        <f t="shared" ref="HWE67" si="19379">HWE60*$C$65*0</f>
        <v>0</v>
      </c>
      <c r="HWG67" s="762">
        <f t="shared" ref="HWG67" si="19380">HWG60*$C$65*0</f>
        <v>0</v>
      </c>
      <c r="HWI67" s="762">
        <f t="shared" ref="HWI67" si="19381">HWI60*$C$65*0</f>
        <v>0</v>
      </c>
      <c r="HWK67" s="762">
        <f t="shared" ref="HWK67" si="19382">HWK60*$C$65*0</f>
        <v>0</v>
      </c>
      <c r="HWM67" s="762">
        <f t="shared" ref="HWM67" si="19383">HWM60*$C$65*0</f>
        <v>0</v>
      </c>
      <c r="HWO67" s="762">
        <f t="shared" ref="HWO67" si="19384">HWO60*$C$65*0</f>
        <v>0</v>
      </c>
      <c r="HWQ67" s="762">
        <f t="shared" ref="HWQ67" si="19385">HWQ60*$C$65*0</f>
        <v>0</v>
      </c>
      <c r="HWS67" s="762">
        <f t="shared" ref="HWS67" si="19386">HWS60*$C$65*0</f>
        <v>0</v>
      </c>
      <c r="HWU67" s="762">
        <f t="shared" ref="HWU67" si="19387">HWU60*$C$65*0</f>
        <v>0</v>
      </c>
      <c r="HWW67" s="762">
        <f t="shared" ref="HWW67" si="19388">HWW60*$C$65*0</f>
        <v>0</v>
      </c>
      <c r="HWY67" s="762">
        <f t="shared" ref="HWY67" si="19389">HWY60*$C$65*0</f>
        <v>0</v>
      </c>
      <c r="HXA67" s="762">
        <f t="shared" ref="HXA67" si="19390">HXA60*$C$65*0</f>
        <v>0</v>
      </c>
      <c r="HXC67" s="762">
        <f t="shared" ref="HXC67" si="19391">HXC60*$C$65*0</f>
        <v>0</v>
      </c>
      <c r="HXE67" s="762">
        <f t="shared" ref="HXE67" si="19392">HXE60*$C$65*0</f>
        <v>0</v>
      </c>
      <c r="HXG67" s="762">
        <f t="shared" ref="HXG67" si="19393">HXG60*$C$65*0</f>
        <v>0</v>
      </c>
      <c r="HXI67" s="762">
        <f t="shared" ref="HXI67" si="19394">HXI60*$C$65*0</f>
        <v>0</v>
      </c>
      <c r="HXK67" s="762">
        <f t="shared" ref="HXK67" si="19395">HXK60*$C$65*0</f>
        <v>0</v>
      </c>
      <c r="HXM67" s="762">
        <f t="shared" ref="HXM67" si="19396">HXM60*$C$65*0</f>
        <v>0</v>
      </c>
      <c r="HXO67" s="762">
        <f t="shared" ref="HXO67" si="19397">HXO60*$C$65*0</f>
        <v>0</v>
      </c>
      <c r="HXQ67" s="762">
        <f t="shared" ref="HXQ67" si="19398">HXQ60*$C$65*0</f>
        <v>0</v>
      </c>
      <c r="HXS67" s="762">
        <f t="shared" ref="HXS67" si="19399">HXS60*$C$65*0</f>
        <v>0</v>
      </c>
      <c r="HXU67" s="762">
        <f t="shared" ref="HXU67" si="19400">HXU60*$C$65*0</f>
        <v>0</v>
      </c>
      <c r="HXW67" s="762">
        <f t="shared" ref="HXW67" si="19401">HXW60*$C$65*0</f>
        <v>0</v>
      </c>
      <c r="HXY67" s="762">
        <f t="shared" ref="HXY67" si="19402">HXY60*$C$65*0</f>
        <v>0</v>
      </c>
      <c r="HYA67" s="762">
        <f t="shared" ref="HYA67" si="19403">HYA60*$C$65*0</f>
        <v>0</v>
      </c>
      <c r="HYC67" s="762">
        <f t="shared" ref="HYC67" si="19404">HYC60*$C$65*0</f>
        <v>0</v>
      </c>
      <c r="HYE67" s="762">
        <f t="shared" ref="HYE67" si="19405">HYE60*$C$65*0</f>
        <v>0</v>
      </c>
      <c r="HYG67" s="762">
        <f t="shared" ref="HYG67" si="19406">HYG60*$C$65*0</f>
        <v>0</v>
      </c>
      <c r="HYI67" s="762">
        <f t="shared" ref="HYI67" si="19407">HYI60*$C$65*0</f>
        <v>0</v>
      </c>
      <c r="HYK67" s="762">
        <f t="shared" ref="HYK67" si="19408">HYK60*$C$65*0</f>
        <v>0</v>
      </c>
      <c r="HYM67" s="762">
        <f t="shared" ref="HYM67" si="19409">HYM60*$C$65*0</f>
        <v>0</v>
      </c>
      <c r="HYO67" s="762">
        <f t="shared" ref="HYO67" si="19410">HYO60*$C$65*0</f>
        <v>0</v>
      </c>
      <c r="HYQ67" s="762">
        <f t="shared" ref="HYQ67" si="19411">HYQ60*$C$65*0</f>
        <v>0</v>
      </c>
      <c r="HYS67" s="762">
        <f t="shared" ref="HYS67" si="19412">HYS60*$C$65*0</f>
        <v>0</v>
      </c>
      <c r="HYU67" s="762">
        <f t="shared" ref="HYU67" si="19413">HYU60*$C$65*0</f>
        <v>0</v>
      </c>
      <c r="HYW67" s="762">
        <f t="shared" ref="HYW67" si="19414">HYW60*$C$65*0</f>
        <v>0</v>
      </c>
      <c r="HYY67" s="762">
        <f t="shared" ref="HYY67" si="19415">HYY60*$C$65*0</f>
        <v>0</v>
      </c>
      <c r="HZA67" s="762">
        <f t="shared" ref="HZA67" si="19416">HZA60*$C$65*0</f>
        <v>0</v>
      </c>
      <c r="HZC67" s="762">
        <f t="shared" ref="HZC67" si="19417">HZC60*$C$65*0</f>
        <v>0</v>
      </c>
      <c r="HZE67" s="762">
        <f t="shared" ref="HZE67" si="19418">HZE60*$C$65*0</f>
        <v>0</v>
      </c>
      <c r="HZG67" s="762">
        <f t="shared" ref="HZG67" si="19419">HZG60*$C$65*0</f>
        <v>0</v>
      </c>
      <c r="HZI67" s="762">
        <f t="shared" ref="HZI67" si="19420">HZI60*$C$65*0</f>
        <v>0</v>
      </c>
      <c r="HZK67" s="762">
        <f t="shared" ref="HZK67" si="19421">HZK60*$C$65*0</f>
        <v>0</v>
      </c>
      <c r="HZM67" s="762">
        <f t="shared" ref="HZM67" si="19422">HZM60*$C$65*0</f>
        <v>0</v>
      </c>
      <c r="HZO67" s="762">
        <f t="shared" ref="HZO67" si="19423">HZO60*$C$65*0</f>
        <v>0</v>
      </c>
      <c r="HZQ67" s="762">
        <f t="shared" ref="HZQ67" si="19424">HZQ60*$C$65*0</f>
        <v>0</v>
      </c>
      <c r="HZS67" s="762">
        <f t="shared" ref="HZS67" si="19425">HZS60*$C$65*0</f>
        <v>0</v>
      </c>
      <c r="HZU67" s="762">
        <f t="shared" ref="HZU67" si="19426">HZU60*$C$65*0</f>
        <v>0</v>
      </c>
      <c r="HZW67" s="762">
        <f t="shared" ref="HZW67" si="19427">HZW60*$C$65*0</f>
        <v>0</v>
      </c>
      <c r="HZY67" s="762">
        <f t="shared" ref="HZY67" si="19428">HZY60*$C$65*0</f>
        <v>0</v>
      </c>
      <c r="IAA67" s="762">
        <f t="shared" ref="IAA67" si="19429">IAA60*$C$65*0</f>
        <v>0</v>
      </c>
      <c r="IAC67" s="762">
        <f t="shared" ref="IAC67" si="19430">IAC60*$C$65*0</f>
        <v>0</v>
      </c>
      <c r="IAE67" s="762">
        <f t="shared" ref="IAE67" si="19431">IAE60*$C$65*0</f>
        <v>0</v>
      </c>
      <c r="IAG67" s="762">
        <f t="shared" ref="IAG67" si="19432">IAG60*$C$65*0</f>
        <v>0</v>
      </c>
      <c r="IAI67" s="762">
        <f t="shared" ref="IAI67" si="19433">IAI60*$C$65*0</f>
        <v>0</v>
      </c>
      <c r="IAK67" s="762">
        <f t="shared" ref="IAK67" si="19434">IAK60*$C$65*0</f>
        <v>0</v>
      </c>
      <c r="IAM67" s="762">
        <f t="shared" ref="IAM67" si="19435">IAM60*$C$65*0</f>
        <v>0</v>
      </c>
      <c r="IAO67" s="762">
        <f t="shared" ref="IAO67" si="19436">IAO60*$C$65*0</f>
        <v>0</v>
      </c>
      <c r="IAQ67" s="762">
        <f t="shared" ref="IAQ67" si="19437">IAQ60*$C$65*0</f>
        <v>0</v>
      </c>
      <c r="IAS67" s="762">
        <f t="shared" ref="IAS67" si="19438">IAS60*$C$65*0</f>
        <v>0</v>
      </c>
      <c r="IAU67" s="762">
        <f t="shared" ref="IAU67" si="19439">IAU60*$C$65*0</f>
        <v>0</v>
      </c>
      <c r="IAW67" s="762">
        <f t="shared" ref="IAW67" si="19440">IAW60*$C$65*0</f>
        <v>0</v>
      </c>
      <c r="IAY67" s="762">
        <f t="shared" ref="IAY67" si="19441">IAY60*$C$65*0</f>
        <v>0</v>
      </c>
      <c r="IBA67" s="762">
        <f t="shared" ref="IBA67" si="19442">IBA60*$C$65*0</f>
        <v>0</v>
      </c>
      <c r="IBC67" s="762">
        <f t="shared" ref="IBC67" si="19443">IBC60*$C$65*0</f>
        <v>0</v>
      </c>
      <c r="IBE67" s="762">
        <f t="shared" ref="IBE67" si="19444">IBE60*$C$65*0</f>
        <v>0</v>
      </c>
      <c r="IBG67" s="762">
        <f t="shared" ref="IBG67" si="19445">IBG60*$C$65*0</f>
        <v>0</v>
      </c>
      <c r="IBI67" s="762">
        <f t="shared" ref="IBI67" si="19446">IBI60*$C$65*0</f>
        <v>0</v>
      </c>
      <c r="IBK67" s="762">
        <f t="shared" ref="IBK67" si="19447">IBK60*$C$65*0</f>
        <v>0</v>
      </c>
      <c r="IBM67" s="762">
        <f t="shared" ref="IBM67" si="19448">IBM60*$C$65*0</f>
        <v>0</v>
      </c>
      <c r="IBO67" s="762">
        <f t="shared" ref="IBO67" si="19449">IBO60*$C$65*0</f>
        <v>0</v>
      </c>
      <c r="IBQ67" s="762">
        <f t="shared" ref="IBQ67" si="19450">IBQ60*$C$65*0</f>
        <v>0</v>
      </c>
      <c r="IBS67" s="762">
        <f t="shared" ref="IBS67" si="19451">IBS60*$C$65*0</f>
        <v>0</v>
      </c>
      <c r="IBU67" s="762">
        <f t="shared" ref="IBU67" si="19452">IBU60*$C$65*0</f>
        <v>0</v>
      </c>
      <c r="IBW67" s="762">
        <f t="shared" ref="IBW67" si="19453">IBW60*$C$65*0</f>
        <v>0</v>
      </c>
      <c r="IBY67" s="762">
        <f t="shared" ref="IBY67" si="19454">IBY60*$C$65*0</f>
        <v>0</v>
      </c>
      <c r="ICA67" s="762">
        <f t="shared" ref="ICA67" si="19455">ICA60*$C$65*0</f>
        <v>0</v>
      </c>
      <c r="ICC67" s="762">
        <f t="shared" ref="ICC67" si="19456">ICC60*$C$65*0</f>
        <v>0</v>
      </c>
      <c r="ICE67" s="762">
        <f t="shared" ref="ICE67" si="19457">ICE60*$C$65*0</f>
        <v>0</v>
      </c>
      <c r="ICG67" s="762">
        <f t="shared" ref="ICG67" si="19458">ICG60*$C$65*0</f>
        <v>0</v>
      </c>
      <c r="ICI67" s="762">
        <f t="shared" ref="ICI67" si="19459">ICI60*$C$65*0</f>
        <v>0</v>
      </c>
      <c r="ICK67" s="762">
        <f t="shared" ref="ICK67" si="19460">ICK60*$C$65*0</f>
        <v>0</v>
      </c>
      <c r="ICM67" s="762">
        <f t="shared" ref="ICM67" si="19461">ICM60*$C$65*0</f>
        <v>0</v>
      </c>
      <c r="ICO67" s="762">
        <f t="shared" ref="ICO67" si="19462">ICO60*$C$65*0</f>
        <v>0</v>
      </c>
      <c r="ICQ67" s="762">
        <f t="shared" ref="ICQ67" si="19463">ICQ60*$C$65*0</f>
        <v>0</v>
      </c>
      <c r="ICS67" s="762">
        <f t="shared" ref="ICS67" si="19464">ICS60*$C$65*0</f>
        <v>0</v>
      </c>
      <c r="ICU67" s="762">
        <f t="shared" ref="ICU67" si="19465">ICU60*$C$65*0</f>
        <v>0</v>
      </c>
      <c r="ICW67" s="762">
        <f t="shared" ref="ICW67" si="19466">ICW60*$C$65*0</f>
        <v>0</v>
      </c>
      <c r="ICY67" s="762">
        <f t="shared" ref="ICY67" si="19467">ICY60*$C$65*0</f>
        <v>0</v>
      </c>
      <c r="IDA67" s="762">
        <f t="shared" ref="IDA67" si="19468">IDA60*$C$65*0</f>
        <v>0</v>
      </c>
      <c r="IDC67" s="762">
        <f t="shared" ref="IDC67" si="19469">IDC60*$C$65*0</f>
        <v>0</v>
      </c>
      <c r="IDE67" s="762">
        <f t="shared" ref="IDE67" si="19470">IDE60*$C$65*0</f>
        <v>0</v>
      </c>
      <c r="IDG67" s="762">
        <f t="shared" ref="IDG67" si="19471">IDG60*$C$65*0</f>
        <v>0</v>
      </c>
      <c r="IDI67" s="762">
        <f t="shared" ref="IDI67" si="19472">IDI60*$C$65*0</f>
        <v>0</v>
      </c>
      <c r="IDK67" s="762">
        <f t="shared" ref="IDK67" si="19473">IDK60*$C$65*0</f>
        <v>0</v>
      </c>
      <c r="IDM67" s="762">
        <f t="shared" ref="IDM67" si="19474">IDM60*$C$65*0</f>
        <v>0</v>
      </c>
      <c r="IDO67" s="762">
        <f t="shared" ref="IDO67" si="19475">IDO60*$C$65*0</f>
        <v>0</v>
      </c>
      <c r="IDQ67" s="762">
        <f t="shared" ref="IDQ67" si="19476">IDQ60*$C$65*0</f>
        <v>0</v>
      </c>
      <c r="IDS67" s="762">
        <f t="shared" ref="IDS67" si="19477">IDS60*$C$65*0</f>
        <v>0</v>
      </c>
      <c r="IDU67" s="762">
        <f t="shared" ref="IDU67" si="19478">IDU60*$C$65*0</f>
        <v>0</v>
      </c>
      <c r="IDW67" s="762">
        <f t="shared" ref="IDW67" si="19479">IDW60*$C$65*0</f>
        <v>0</v>
      </c>
      <c r="IDY67" s="762">
        <f t="shared" ref="IDY67" si="19480">IDY60*$C$65*0</f>
        <v>0</v>
      </c>
      <c r="IEA67" s="762">
        <f t="shared" ref="IEA67" si="19481">IEA60*$C$65*0</f>
        <v>0</v>
      </c>
      <c r="IEC67" s="762">
        <f t="shared" ref="IEC67" si="19482">IEC60*$C$65*0</f>
        <v>0</v>
      </c>
      <c r="IEE67" s="762">
        <f t="shared" ref="IEE67" si="19483">IEE60*$C$65*0</f>
        <v>0</v>
      </c>
      <c r="IEG67" s="762">
        <f t="shared" ref="IEG67" si="19484">IEG60*$C$65*0</f>
        <v>0</v>
      </c>
      <c r="IEI67" s="762">
        <f t="shared" ref="IEI67" si="19485">IEI60*$C$65*0</f>
        <v>0</v>
      </c>
      <c r="IEK67" s="762">
        <f t="shared" ref="IEK67" si="19486">IEK60*$C$65*0</f>
        <v>0</v>
      </c>
      <c r="IEM67" s="762">
        <f t="shared" ref="IEM67" si="19487">IEM60*$C$65*0</f>
        <v>0</v>
      </c>
      <c r="IEO67" s="762">
        <f t="shared" ref="IEO67" si="19488">IEO60*$C$65*0</f>
        <v>0</v>
      </c>
      <c r="IEQ67" s="762">
        <f t="shared" ref="IEQ67" si="19489">IEQ60*$C$65*0</f>
        <v>0</v>
      </c>
      <c r="IES67" s="762">
        <f t="shared" ref="IES67" si="19490">IES60*$C$65*0</f>
        <v>0</v>
      </c>
      <c r="IEU67" s="762">
        <f t="shared" ref="IEU67" si="19491">IEU60*$C$65*0</f>
        <v>0</v>
      </c>
      <c r="IEW67" s="762">
        <f t="shared" ref="IEW67" si="19492">IEW60*$C$65*0</f>
        <v>0</v>
      </c>
      <c r="IEY67" s="762">
        <f t="shared" ref="IEY67" si="19493">IEY60*$C$65*0</f>
        <v>0</v>
      </c>
      <c r="IFA67" s="762">
        <f t="shared" ref="IFA67" si="19494">IFA60*$C$65*0</f>
        <v>0</v>
      </c>
      <c r="IFC67" s="762">
        <f t="shared" ref="IFC67" si="19495">IFC60*$C$65*0</f>
        <v>0</v>
      </c>
      <c r="IFE67" s="762">
        <f t="shared" ref="IFE67" si="19496">IFE60*$C$65*0</f>
        <v>0</v>
      </c>
      <c r="IFG67" s="762">
        <f t="shared" ref="IFG67" si="19497">IFG60*$C$65*0</f>
        <v>0</v>
      </c>
      <c r="IFI67" s="762">
        <f t="shared" ref="IFI67" si="19498">IFI60*$C$65*0</f>
        <v>0</v>
      </c>
      <c r="IFK67" s="762">
        <f t="shared" ref="IFK67" si="19499">IFK60*$C$65*0</f>
        <v>0</v>
      </c>
      <c r="IFM67" s="762">
        <f t="shared" ref="IFM67" si="19500">IFM60*$C$65*0</f>
        <v>0</v>
      </c>
      <c r="IFO67" s="762">
        <f t="shared" ref="IFO67" si="19501">IFO60*$C$65*0</f>
        <v>0</v>
      </c>
      <c r="IFQ67" s="762">
        <f t="shared" ref="IFQ67" si="19502">IFQ60*$C$65*0</f>
        <v>0</v>
      </c>
      <c r="IFS67" s="762">
        <f t="shared" ref="IFS67" si="19503">IFS60*$C$65*0</f>
        <v>0</v>
      </c>
      <c r="IFU67" s="762">
        <f t="shared" ref="IFU67" si="19504">IFU60*$C$65*0</f>
        <v>0</v>
      </c>
      <c r="IFW67" s="762">
        <f t="shared" ref="IFW67" si="19505">IFW60*$C$65*0</f>
        <v>0</v>
      </c>
      <c r="IFY67" s="762">
        <f t="shared" ref="IFY67" si="19506">IFY60*$C$65*0</f>
        <v>0</v>
      </c>
      <c r="IGA67" s="762">
        <f t="shared" ref="IGA67" si="19507">IGA60*$C$65*0</f>
        <v>0</v>
      </c>
      <c r="IGC67" s="762">
        <f t="shared" ref="IGC67" si="19508">IGC60*$C$65*0</f>
        <v>0</v>
      </c>
      <c r="IGE67" s="762">
        <f t="shared" ref="IGE67" si="19509">IGE60*$C$65*0</f>
        <v>0</v>
      </c>
      <c r="IGG67" s="762">
        <f t="shared" ref="IGG67" si="19510">IGG60*$C$65*0</f>
        <v>0</v>
      </c>
      <c r="IGI67" s="762">
        <f t="shared" ref="IGI67" si="19511">IGI60*$C$65*0</f>
        <v>0</v>
      </c>
      <c r="IGK67" s="762">
        <f t="shared" ref="IGK67" si="19512">IGK60*$C$65*0</f>
        <v>0</v>
      </c>
      <c r="IGM67" s="762">
        <f t="shared" ref="IGM67" si="19513">IGM60*$C$65*0</f>
        <v>0</v>
      </c>
      <c r="IGO67" s="762">
        <f t="shared" ref="IGO67" si="19514">IGO60*$C$65*0</f>
        <v>0</v>
      </c>
      <c r="IGQ67" s="762">
        <f t="shared" ref="IGQ67" si="19515">IGQ60*$C$65*0</f>
        <v>0</v>
      </c>
      <c r="IGS67" s="762">
        <f t="shared" ref="IGS67" si="19516">IGS60*$C$65*0</f>
        <v>0</v>
      </c>
      <c r="IGU67" s="762">
        <f t="shared" ref="IGU67" si="19517">IGU60*$C$65*0</f>
        <v>0</v>
      </c>
      <c r="IGW67" s="762">
        <f t="shared" ref="IGW67" si="19518">IGW60*$C$65*0</f>
        <v>0</v>
      </c>
      <c r="IGY67" s="762">
        <f t="shared" ref="IGY67" si="19519">IGY60*$C$65*0</f>
        <v>0</v>
      </c>
      <c r="IHA67" s="762">
        <f t="shared" ref="IHA67" si="19520">IHA60*$C$65*0</f>
        <v>0</v>
      </c>
      <c r="IHC67" s="762">
        <f t="shared" ref="IHC67" si="19521">IHC60*$C$65*0</f>
        <v>0</v>
      </c>
      <c r="IHE67" s="762">
        <f t="shared" ref="IHE67" si="19522">IHE60*$C$65*0</f>
        <v>0</v>
      </c>
      <c r="IHG67" s="762">
        <f t="shared" ref="IHG67" si="19523">IHG60*$C$65*0</f>
        <v>0</v>
      </c>
      <c r="IHI67" s="762">
        <f t="shared" ref="IHI67" si="19524">IHI60*$C$65*0</f>
        <v>0</v>
      </c>
      <c r="IHK67" s="762">
        <f t="shared" ref="IHK67" si="19525">IHK60*$C$65*0</f>
        <v>0</v>
      </c>
      <c r="IHM67" s="762">
        <f t="shared" ref="IHM67" si="19526">IHM60*$C$65*0</f>
        <v>0</v>
      </c>
      <c r="IHO67" s="762">
        <f t="shared" ref="IHO67" si="19527">IHO60*$C$65*0</f>
        <v>0</v>
      </c>
      <c r="IHQ67" s="762">
        <f t="shared" ref="IHQ67" si="19528">IHQ60*$C$65*0</f>
        <v>0</v>
      </c>
      <c r="IHS67" s="762">
        <f t="shared" ref="IHS67" si="19529">IHS60*$C$65*0</f>
        <v>0</v>
      </c>
      <c r="IHU67" s="762">
        <f t="shared" ref="IHU67" si="19530">IHU60*$C$65*0</f>
        <v>0</v>
      </c>
      <c r="IHW67" s="762">
        <f t="shared" ref="IHW67" si="19531">IHW60*$C$65*0</f>
        <v>0</v>
      </c>
      <c r="IHY67" s="762">
        <f t="shared" ref="IHY67" si="19532">IHY60*$C$65*0</f>
        <v>0</v>
      </c>
      <c r="IIA67" s="762">
        <f t="shared" ref="IIA67" si="19533">IIA60*$C$65*0</f>
        <v>0</v>
      </c>
      <c r="IIC67" s="762">
        <f t="shared" ref="IIC67" si="19534">IIC60*$C$65*0</f>
        <v>0</v>
      </c>
      <c r="IIE67" s="762">
        <f t="shared" ref="IIE67" si="19535">IIE60*$C$65*0</f>
        <v>0</v>
      </c>
      <c r="IIG67" s="762">
        <f t="shared" ref="IIG67" si="19536">IIG60*$C$65*0</f>
        <v>0</v>
      </c>
      <c r="III67" s="762">
        <f t="shared" ref="III67" si="19537">III60*$C$65*0</f>
        <v>0</v>
      </c>
      <c r="IIK67" s="762">
        <f t="shared" ref="IIK67" si="19538">IIK60*$C$65*0</f>
        <v>0</v>
      </c>
      <c r="IIM67" s="762">
        <f t="shared" ref="IIM67" si="19539">IIM60*$C$65*0</f>
        <v>0</v>
      </c>
      <c r="IIO67" s="762">
        <f t="shared" ref="IIO67" si="19540">IIO60*$C$65*0</f>
        <v>0</v>
      </c>
      <c r="IIQ67" s="762">
        <f t="shared" ref="IIQ67" si="19541">IIQ60*$C$65*0</f>
        <v>0</v>
      </c>
      <c r="IIS67" s="762">
        <f t="shared" ref="IIS67" si="19542">IIS60*$C$65*0</f>
        <v>0</v>
      </c>
      <c r="IIU67" s="762">
        <f t="shared" ref="IIU67" si="19543">IIU60*$C$65*0</f>
        <v>0</v>
      </c>
      <c r="IIW67" s="762">
        <f t="shared" ref="IIW67" si="19544">IIW60*$C$65*0</f>
        <v>0</v>
      </c>
      <c r="IIY67" s="762">
        <f t="shared" ref="IIY67" si="19545">IIY60*$C$65*0</f>
        <v>0</v>
      </c>
      <c r="IJA67" s="762">
        <f t="shared" ref="IJA67" si="19546">IJA60*$C$65*0</f>
        <v>0</v>
      </c>
      <c r="IJC67" s="762">
        <f t="shared" ref="IJC67" si="19547">IJC60*$C$65*0</f>
        <v>0</v>
      </c>
      <c r="IJE67" s="762">
        <f t="shared" ref="IJE67" si="19548">IJE60*$C$65*0</f>
        <v>0</v>
      </c>
      <c r="IJG67" s="762">
        <f t="shared" ref="IJG67" si="19549">IJG60*$C$65*0</f>
        <v>0</v>
      </c>
      <c r="IJI67" s="762">
        <f t="shared" ref="IJI67" si="19550">IJI60*$C$65*0</f>
        <v>0</v>
      </c>
      <c r="IJK67" s="762">
        <f t="shared" ref="IJK67" si="19551">IJK60*$C$65*0</f>
        <v>0</v>
      </c>
      <c r="IJM67" s="762">
        <f t="shared" ref="IJM67" si="19552">IJM60*$C$65*0</f>
        <v>0</v>
      </c>
      <c r="IJO67" s="762">
        <f t="shared" ref="IJO67" si="19553">IJO60*$C$65*0</f>
        <v>0</v>
      </c>
      <c r="IJQ67" s="762">
        <f t="shared" ref="IJQ67" si="19554">IJQ60*$C$65*0</f>
        <v>0</v>
      </c>
      <c r="IJS67" s="762">
        <f t="shared" ref="IJS67" si="19555">IJS60*$C$65*0</f>
        <v>0</v>
      </c>
      <c r="IJU67" s="762">
        <f t="shared" ref="IJU67" si="19556">IJU60*$C$65*0</f>
        <v>0</v>
      </c>
      <c r="IJW67" s="762">
        <f t="shared" ref="IJW67" si="19557">IJW60*$C$65*0</f>
        <v>0</v>
      </c>
      <c r="IJY67" s="762">
        <f t="shared" ref="IJY67" si="19558">IJY60*$C$65*0</f>
        <v>0</v>
      </c>
      <c r="IKA67" s="762">
        <f t="shared" ref="IKA67" si="19559">IKA60*$C$65*0</f>
        <v>0</v>
      </c>
      <c r="IKC67" s="762">
        <f t="shared" ref="IKC67" si="19560">IKC60*$C$65*0</f>
        <v>0</v>
      </c>
      <c r="IKE67" s="762">
        <f t="shared" ref="IKE67" si="19561">IKE60*$C$65*0</f>
        <v>0</v>
      </c>
      <c r="IKG67" s="762">
        <f t="shared" ref="IKG67" si="19562">IKG60*$C$65*0</f>
        <v>0</v>
      </c>
      <c r="IKI67" s="762">
        <f t="shared" ref="IKI67" si="19563">IKI60*$C$65*0</f>
        <v>0</v>
      </c>
      <c r="IKK67" s="762">
        <f t="shared" ref="IKK67" si="19564">IKK60*$C$65*0</f>
        <v>0</v>
      </c>
      <c r="IKM67" s="762">
        <f t="shared" ref="IKM67" si="19565">IKM60*$C$65*0</f>
        <v>0</v>
      </c>
      <c r="IKO67" s="762">
        <f t="shared" ref="IKO67" si="19566">IKO60*$C$65*0</f>
        <v>0</v>
      </c>
      <c r="IKQ67" s="762">
        <f t="shared" ref="IKQ67" si="19567">IKQ60*$C$65*0</f>
        <v>0</v>
      </c>
      <c r="IKS67" s="762">
        <f t="shared" ref="IKS67" si="19568">IKS60*$C$65*0</f>
        <v>0</v>
      </c>
      <c r="IKU67" s="762">
        <f t="shared" ref="IKU67" si="19569">IKU60*$C$65*0</f>
        <v>0</v>
      </c>
      <c r="IKW67" s="762">
        <f t="shared" ref="IKW67" si="19570">IKW60*$C$65*0</f>
        <v>0</v>
      </c>
      <c r="IKY67" s="762">
        <f t="shared" ref="IKY67" si="19571">IKY60*$C$65*0</f>
        <v>0</v>
      </c>
      <c r="ILA67" s="762">
        <f t="shared" ref="ILA67" si="19572">ILA60*$C$65*0</f>
        <v>0</v>
      </c>
      <c r="ILC67" s="762">
        <f t="shared" ref="ILC67" si="19573">ILC60*$C$65*0</f>
        <v>0</v>
      </c>
      <c r="ILE67" s="762">
        <f t="shared" ref="ILE67" si="19574">ILE60*$C$65*0</f>
        <v>0</v>
      </c>
      <c r="ILG67" s="762">
        <f t="shared" ref="ILG67" si="19575">ILG60*$C$65*0</f>
        <v>0</v>
      </c>
      <c r="ILI67" s="762">
        <f t="shared" ref="ILI67" si="19576">ILI60*$C$65*0</f>
        <v>0</v>
      </c>
      <c r="ILK67" s="762">
        <f t="shared" ref="ILK67" si="19577">ILK60*$C$65*0</f>
        <v>0</v>
      </c>
      <c r="ILM67" s="762">
        <f t="shared" ref="ILM67" si="19578">ILM60*$C$65*0</f>
        <v>0</v>
      </c>
      <c r="ILO67" s="762">
        <f t="shared" ref="ILO67" si="19579">ILO60*$C$65*0</f>
        <v>0</v>
      </c>
      <c r="ILQ67" s="762">
        <f t="shared" ref="ILQ67" si="19580">ILQ60*$C$65*0</f>
        <v>0</v>
      </c>
      <c r="ILS67" s="762">
        <f t="shared" ref="ILS67" si="19581">ILS60*$C$65*0</f>
        <v>0</v>
      </c>
      <c r="ILU67" s="762">
        <f t="shared" ref="ILU67" si="19582">ILU60*$C$65*0</f>
        <v>0</v>
      </c>
      <c r="ILW67" s="762">
        <f t="shared" ref="ILW67" si="19583">ILW60*$C$65*0</f>
        <v>0</v>
      </c>
      <c r="ILY67" s="762">
        <f t="shared" ref="ILY67" si="19584">ILY60*$C$65*0</f>
        <v>0</v>
      </c>
      <c r="IMA67" s="762">
        <f t="shared" ref="IMA67" si="19585">IMA60*$C$65*0</f>
        <v>0</v>
      </c>
      <c r="IMC67" s="762">
        <f t="shared" ref="IMC67" si="19586">IMC60*$C$65*0</f>
        <v>0</v>
      </c>
      <c r="IME67" s="762">
        <f t="shared" ref="IME67" si="19587">IME60*$C$65*0</f>
        <v>0</v>
      </c>
      <c r="IMG67" s="762">
        <f t="shared" ref="IMG67" si="19588">IMG60*$C$65*0</f>
        <v>0</v>
      </c>
      <c r="IMI67" s="762">
        <f t="shared" ref="IMI67" si="19589">IMI60*$C$65*0</f>
        <v>0</v>
      </c>
      <c r="IMK67" s="762">
        <f t="shared" ref="IMK67" si="19590">IMK60*$C$65*0</f>
        <v>0</v>
      </c>
      <c r="IMM67" s="762">
        <f t="shared" ref="IMM67" si="19591">IMM60*$C$65*0</f>
        <v>0</v>
      </c>
      <c r="IMO67" s="762">
        <f t="shared" ref="IMO67" si="19592">IMO60*$C$65*0</f>
        <v>0</v>
      </c>
      <c r="IMQ67" s="762">
        <f t="shared" ref="IMQ67" si="19593">IMQ60*$C$65*0</f>
        <v>0</v>
      </c>
      <c r="IMS67" s="762">
        <f t="shared" ref="IMS67" si="19594">IMS60*$C$65*0</f>
        <v>0</v>
      </c>
      <c r="IMU67" s="762">
        <f t="shared" ref="IMU67" si="19595">IMU60*$C$65*0</f>
        <v>0</v>
      </c>
      <c r="IMW67" s="762">
        <f t="shared" ref="IMW67" si="19596">IMW60*$C$65*0</f>
        <v>0</v>
      </c>
      <c r="IMY67" s="762">
        <f t="shared" ref="IMY67" si="19597">IMY60*$C$65*0</f>
        <v>0</v>
      </c>
      <c r="INA67" s="762">
        <f t="shared" ref="INA67" si="19598">INA60*$C$65*0</f>
        <v>0</v>
      </c>
      <c r="INC67" s="762">
        <f t="shared" ref="INC67" si="19599">INC60*$C$65*0</f>
        <v>0</v>
      </c>
      <c r="INE67" s="762">
        <f t="shared" ref="INE67" si="19600">INE60*$C$65*0</f>
        <v>0</v>
      </c>
      <c r="ING67" s="762">
        <f t="shared" ref="ING67" si="19601">ING60*$C$65*0</f>
        <v>0</v>
      </c>
      <c r="INI67" s="762">
        <f t="shared" ref="INI67" si="19602">INI60*$C$65*0</f>
        <v>0</v>
      </c>
      <c r="INK67" s="762">
        <f t="shared" ref="INK67" si="19603">INK60*$C$65*0</f>
        <v>0</v>
      </c>
      <c r="INM67" s="762">
        <f t="shared" ref="INM67" si="19604">INM60*$C$65*0</f>
        <v>0</v>
      </c>
      <c r="INO67" s="762">
        <f t="shared" ref="INO67" si="19605">INO60*$C$65*0</f>
        <v>0</v>
      </c>
      <c r="INQ67" s="762">
        <f t="shared" ref="INQ67" si="19606">INQ60*$C$65*0</f>
        <v>0</v>
      </c>
      <c r="INS67" s="762">
        <f t="shared" ref="INS67" si="19607">INS60*$C$65*0</f>
        <v>0</v>
      </c>
      <c r="INU67" s="762">
        <f t="shared" ref="INU67" si="19608">INU60*$C$65*0</f>
        <v>0</v>
      </c>
      <c r="INW67" s="762">
        <f t="shared" ref="INW67" si="19609">INW60*$C$65*0</f>
        <v>0</v>
      </c>
      <c r="INY67" s="762">
        <f t="shared" ref="INY67" si="19610">INY60*$C$65*0</f>
        <v>0</v>
      </c>
      <c r="IOA67" s="762">
        <f t="shared" ref="IOA67" si="19611">IOA60*$C$65*0</f>
        <v>0</v>
      </c>
      <c r="IOC67" s="762">
        <f t="shared" ref="IOC67" si="19612">IOC60*$C$65*0</f>
        <v>0</v>
      </c>
      <c r="IOE67" s="762">
        <f t="shared" ref="IOE67" si="19613">IOE60*$C$65*0</f>
        <v>0</v>
      </c>
      <c r="IOG67" s="762">
        <f t="shared" ref="IOG67" si="19614">IOG60*$C$65*0</f>
        <v>0</v>
      </c>
      <c r="IOI67" s="762">
        <f t="shared" ref="IOI67" si="19615">IOI60*$C$65*0</f>
        <v>0</v>
      </c>
      <c r="IOK67" s="762">
        <f t="shared" ref="IOK67" si="19616">IOK60*$C$65*0</f>
        <v>0</v>
      </c>
      <c r="IOM67" s="762">
        <f t="shared" ref="IOM67" si="19617">IOM60*$C$65*0</f>
        <v>0</v>
      </c>
      <c r="IOO67" s="762">
        <f t="shared" ref="IOO67" si="19618">IOO60*$C$65*0</f>
        <v>0</v>
      </c>
      <c r="IOQ67" s="762">
        <f t="shared" ref="IOQ67" si="19619">IOQ60*$C$65*0</f>
        <v>0</v>
      </c>
      <c r="IOS67" s="762">
        <f t="shared" ref="IOS67" si="19620">IOS60*$C$65*0</f>
        <v>0</v>
      </c>
      <c r="IOU67" s="762">
        <f t="shared" ref="IOU67" si="19621">IOU60*$C$65*0</f>
        <v>0</v>
      </c>
      <c r="IOW67" s="762">
        <f t="shared" ref="IOW67" si="19622">IOW60*$C$65*0</f>
        <v>0</v>
      </c>
      <c r="IOY67" s="762">
        <f t="shared" ref="IOY67" si="19623">IOY60*$C$65*0</f>
        <v>0</v>
      </c>
      <c r="IPA67" s="762">
        <f t="shared" ref="IPA67" si="19624">IPA60*$C$65*0</f>
        <v>0</v>
      </c>
      <c r="IPC67" s="762">
        <f t="shared" ref="IPC67" si="19625">IPC60*$C$65*0</f>
        <v>0</v>
      </c>
      <c r="IPE67" s="762">
        <f t="shared" ref="IPE67" si="19626">IPE60*$C$65*0</f>
        <v>0</v>
      </c>
      <c r="IPG67" s="762">
        <f t="shared" ref="IPG67" si="19627">IPG60*$C$65*0</f>
        <v>0</v>
      </c>
      <c r="IPI67" s="762">
        <f t="shared" ref="IPI67" si="19628">IPI60*$C$65*0</f>
        <v>0</v>
      </c>
      <c r="IPK67" s="762">
        <f t="shared" ref="IPK67" si="19629">IPK60*$C$65*0</f>
        <v>0</v>
      </c>
      <c r="IPM67" s="762">
        <f t="shared" ref="IPM67" si="19630">IPM60*$C$65*0</f>
        <v>0</v>
      </c>
      <c r="IPO67" s="762">
        <f t="shared" ref="IPO67" si="19631">IPO60*$C$65*0</f>
        <v>0</v>
      </c>
      <c r="IPQ67" s="762">
        <f t="shared" ref="IPQ67" si="19632">IPQ60*$C$65*0</f>
        <v>0</v>
      </c>
      <c r="IPS67" s="762">
        <f t="shared" ref="IPS67" si="19633">IPS60*$C$65*0</f>
        <v>0</v>
      </c>
      <c r="IPU67" s="762">
        <f t="shared" ref="IPU67" si="19634">IPU60*$C$65*0</f>
        <v>0</v>
      </c>
      <c r="IPW67" s="762">
        <f t="shared" ref="IPW67" si="19635">IPW60*$C$65*0</f>
        <v>0</v>
      </c>
      <c r="IPY67" s="762">
        <f t="shared" ref="IPY67" si="19636">IPY60*$C$65*0</f>
        <v>0</v>
      </c>
      <c r="IQA67" s="762">
        <f t="shared" ref="IQA67" si="19637">IQA60*$C$65*0</f>
        <v>0</v>
      </c>
      <c r="IQC67" s="762">
        <f t="shared" ref="IQC67" si="19638">IQC60*$C$65*0</f>
        <v>0</v>
      </c>
      <c r="IQE67" s="762">
        <f t="shared" ref="IQE67" si="19639">IQE60*$C$65*0</f>
        <v>0</v>
      </c>
      <c r="IQG67" s="762">
        <f t="shared" ref="IQG67" si="19640">IQG60*$C$65*0</f>
        <v>0</v>
      </c>
      <c r="IQI67" s="762">
        <f t="shared" ref="IQI67" si="19641">IQI60*$C$65*0</f>
        <v>0</v>
      </c>
      <c r="IQK67" s="762">
        <f t="shared" ref="IQK67" si="19642">IQK60*$C$65*0</f>
        <v>0</v>
      </c>
      <c r="IQM67" s="762">
        <f t="shared" ref="IQM67" si="19643">IQM60*$C$65*0</f>
        <v>0</v>
      </c>
      <c r="IQO67" s="762">
        <f t="shared" ref="IQO67" si="19644">IQO60*$C$65*0</f>
        <v>0</v>
      </c>
      <c r="IQQ67" s="762">
        <f t="shared" ref="IQQ67" si="19645">IQQ60*$C$65*0</f>
        <v>0</v>
      </c>
      <c r="IQS67" s="762">
        <f t="shared" ref="IQS67" si="19646">IQS60*$C$65*0</f>
        <v>0</v>
      </c>
      <c r="IQU67" s="762">
        <f t="shared" ref="IQU67" si="19647">IQU60*$C$65*0</f>
        <v>0</v>
      </c>
      <c r="IQW67" s="762">
        <f t="shared" ref="IQW67" si="19648">IQW60*$C$65*0</f>
        <v>0</v>
      </c>
      <c r="IQY67" s="762">
        <f t="shared" ref="IQY67" si="19649">IQY60*$C$65*0</f>
        <v>0</v>
      </c>
      <c r="IRA67" s="762">
        <f t="shared" ref="IRA67" si="19650">IRA60*$C$65*0</f>
        <v>0</v>
      </c>
      <c r="IRC67" s="762">
        <f t="shared" ref="IRC67" si="19651">IRC60*$C$65*0</f>
        <v>0</v>
      </c>
      <c r="IRE67" s="762">
        <f t="shared" ref="IRE67" si="19652">IRE60*$C$65*0</f>
        <v>0</v>
      </c>
      <c r="IRG67" s="762">
        <f t="shared" ref="IRG67" si="19653">IRG60*$C$65*0</f>
        <v>0</v>
      </c>
      <c r="IRI67" s="762">
        <f t="shared" ref="IRI67" si="19654">IRI60*$C$65*0</f>
        <v>0</v>
      </c>
      <c r="IRK67" s="762">
        <f t="shared" ref="IRK67" si="19655">IRK60*$C$65*0</f>
        <v>0</v>
      </c>
      <c r="IRM67" s="762">
        <f t="shared" ref="IRM67" si="19656">IRM60*$C$65*0</f>
        <v>0</v>
      </c>
      <c r="IRO67" s="762">
        <f t="shared" ref="IRO67" si="19657">IRO60*$C$65*0</f>
        <v>0</v>
      </c>
      <c r="IRQ67" s="762">
        <f t="shared" ref="IRQ67" si="19658">IRQ60*$C$65*0</f>
        <v>0</v>
      </c>
      <c r="IRS67" s="762">
        <f t="shared" ref="IRS67" si="19659">IRS60*$C$65*0</f>
        <v>0</v>
      </c>
      <c r="IRU67" s="762">
        <f t="shared" ref="IRU67" si="19660">IRU60*$C$65*0</f>
        <v>0</v>
      </c>
      <c r="IRW67" s="762">
        <f t="shared" ref="IRW67" si="19661">IRW60*$C$65*0</f>
        <v>0</v>
      </c>
      <c r="IRY67" s="762">
        <f t="shared" ref="IRY67" si="19662">IRY60*$C$65*0</f>
        <v>0</v>
      </c>
      <c r="ISA67" s="762">
        <f t="shared" ref="ISA67" si="19663">ISA60*$C$65*0</f>
        <v>0</v>
      </c>
      <c r="ISC67" s="762">
        <f t="shared" ref="ISC67" si="19664">ISC60*$C$65*0</f>
        <v>0</v>
      </c>
      <c r="ISE67" s="762">
        <f t="shared" ref="ISE67" si="19665">ISE60*$C$65*0</f>
        <v>0</v>
      </c>
      <c r="ISG67" s="762">
        <f t="shared" ref="ISG67" si="19666">ISG60*$C$65*0</f>
        <v>0</v>
      </c>
      <c r="ISI67" s="762">
        <f t="shared" ref="ISI67" si="19667">ISI60*$C$65*0</f>
        <v>0</v>
      </c>
      <c r="ISK67" s="762">
        <f t="shared" ref="ISK67" si="19668">ISK60*$C$65*0</f>
        <v>0</v>
      </c>
      <c r="ISM67" s="762">
        <f t="shared" ref="ISM67" si="19669">ISM60*$C$65*0</f>
        <v>0</v>
      </c>
      <c r="ISO67" s="762">
        <f t="shared" ref="ISO67" si="19670">ISO60*$C$65*0</f>
        <v>0</v>
      </c>
      <c r="ISQ67" s="762">
        <f t="shared" ref="ISQ67" si="19671">ISQ60*$C$65*0</f>
        <v>0</v>
      </c>
      <c r="ISS67" s="762">
        <f t="shared" ref="ISS67" si="19672">ISS60*$C$65*0</f>
        <v>0</v>
      </c>
      <c r="ISU67" s="762">
        <f t="shared" ref="ISU67" si="19673">ISU60*$C$65*0</f>
        <v>0</v>
      </c>
      <c r="ISW67" s="762">
        <f t="shared" ref="ISW67" si="19674">ISW60*$C$65*0</f>
        <v>0</v>
      </c>
      <c r="ISY67" s="762">
        <f t="shared" ref="ISY67" si="19675">ISY60*$C$65*0</f>
        <v>0</v>
      </c>
      <c r="ITA67" s="762">
        <f t="shared" ref="ITA67" si="19676">ITA60*$C$65*0</f>
        <v>0</v>
      </c>
      <c r="ITC67" s="762">
        <f t="shared" ref="ITC67" si="19677">ITC60*$C$65*0</f>
        <v>0</v>
      </c>
      <c r="ITE67" s="762">
        <f t="shared" ref="ITE67" si="19678">ITE60*$C$65*0</f>
        <v>0</v>
      </c>
      <c r="ITG67" s="762">
        <f t="shared" ref="ITG67" si="19679">ITG60*$C$65*0</f>
        <v>0</v>
      </c>
      <c r="ITI67" s="762">
        <f t="shared" ref="ITI67" si="19680">ITI60*$C$65*0</f>
        <v>0</v>
      </c>
      <c r="ITK67" s="762">
        <f t="shared" ref="ITK67" si="19681">ITK60*$C$65*0</f>
        <v>0</v>
      </c>
      <c r="ITM67" s="762">
        <f t="shared" ref="ITM67" si="19682">ITM60*$C$65*0</f>
        <v>0</v>
      </c>
      <c r="ITO67" s="762">
        <f t="shared" ref="ITO67" si="19683">ITO60*$C$65*0</f>
        <v>0</v>
      </c>
      <c r="ITQ67" s="762">
        <f t="shared" ref="ITQ67" si="19684">ITQ60*$C$65*0</f>
        <v>0</v>
      </c>
      <c r="ITS67" s="762">
        <f t="shared" ref="ITS67" si="19685">ITS60*$C$65*0</f>
        <v>0</v>
      </c>
      <c r="ITU67" s="762">
        <f t="shared" ref="ITU67" si="19686">ITU60*$C$65*0</f>
        <v>0</v>
      </c>
      <c r="ITW67" s="762">
        <f t="shared" ref="ITW67" si="19687">ITW60*$C$65*0</f>
        <v>0</v>
      </c>
      <c r="ITY67" s="762">
        <f t="shared" ref="ITY67" si="19688">ITY60*$C$65*0</f>
        <v>0</v>
      </c>
      <c r="IUA67" s="762">
        <f t="shared" ref="IUA67" si="19689">IUA60*$C$65*0</f>
        <v>0</v>
      </c>
      <c r="IUC67" s="762">
        <f t="shared" ref="IUC67" si="19690">IUC60*$C$65*0</f>
        <v>0</v>
      </c>
      <c r="IUE67" s="762">
        <f t="shared" ref="IUE67" si="19691">IUE60*$C$65*0</f>
        <v>0</v>
      </c>
      <c r="IUG67" s="762">
        <f t="shared" ref="IUG67" si="19692">IUG60*$C$65*0</f>
        <v>0</v>
      </c>
      <c r="IUI67" s="762">
        <f t="shared" ref="IUI67" si="19693">IUI60*$C$65*0</f>
        <v>0</v>
      </c>
      <c r="IUK67" s="762">
        <f t="shared" ref="IUK67" si="19694">IUK60*$C$65*0</f>
        <v>0</v>
      </c>
      <c r="IUM67" s="762">
        <f t="shared" ref="IUM67" si="19695">IUM60*$C$65*0</f>
        <v>0</v>
      </c>
      <c r="IUO67" s="762">
        <f t="shared" ref="IUO67" si="19696">IUO60*$C$65*0</f>
        <v>0</v>
      </c>
      <c r="IUQ67" s="762">
        <f t="shared" ref="IUQ67" si="19697">IUQ60*$C$65*0</f>
        <v>0</v>
      </c>
      <c r="IUS67" s="762">
        <f t="shared" ref="IUS67" si="19698">IUS60*$C$65*0</f>
        <v>0</v>
      </c>
      <c r="IUU67" s="762">
        <f t="shared" ref="IUU67" si="19699">IUU60*$C$65*0</f>
        <v>0</v>
      </c>
      <c r="IUW67" s="762">
        <f t="shared" ref="IUW67" si="19700">IUW60*$C$65*0</f>
        <v>0</v>
      </c>
      <c r="IUY67" s="762">
        <f t="shared" ref="IUY67" si="19701">IUY60*$C$65*0</f>
        <v>0</v>
      </c>
      <c r="IVA67" s="762">
        <f t="shared" ref="IVA67" si="19702">IVA60*$C$65*0</f>
        <v>0</v>
      </c>
      <c r="IVC67" s="762">
        <f t="shared" ref="IVC67" si="19703">IVC60*$C$65*0</f>
        <v>0</v>
      </c>
      <c r="IVE67" s="762">
        <f t="shared" ref="IVE67" si="19704">IVE60*$C$65*0</f>
        <v>0</v>
      </c>
      <c r="IVG67" s="762">
        <f t="shared" ref="IVG67" si="19705">IVG60*$C$65*0</f>
        <v>0</v>
      </c>
      <c r="IVI67" s="762">
        <f t="shared" ref="IVI67" si="19706">IVI60*$C$65*0</f>
        <v>0</v>
      </c>
      <c r="IVK67" s="762">
        <f t="shared" ref="IVK67" si="19707">IVK60*$C$65*0</f>
        <v>0</v>
      </c>
      <c r="IVM67" s="762">
        <f t="shared" ref="IVM67" si="19708">IVM60*$C$65*0</f>
        <v>0</v>
      </c>
      <c r="IVO67" s="762">
        <f t="shared" ref="IVO67" si="19709">IVO60*$C$65*0</f>
        <v>0</v>
      </c>
      <c r="IVQ67" s="762">
        <f t="shared" ref="IVQ67" si="19710">IVQ60*$C$65*0</f>
        <v>0</v>
      </c>
      <c r="IVS67" s="762">
        <f t="shared" ref="IVS67" si="19711">IVS60*$C$65*0</f>
        <v>0</v>
      </c>
      <c r="IVU67" s="762">
        <f t="shared" ref="IVU67" si="19712">IVU60*$C$65*0</f>
        <v>0</v>
      </c>
      <c r="IVW67" s="762">
        <f t="shared" ref="IVW67" si="19713">IVW60*$C$65*0</f>
        <v>0</v>
      </c>
      <c r="IVY67" s="762">
        <f t="shared" ref="IVY67" si="19714">IVY60*$C$65*0</f>
        <v>0</v>
      </c>
      <c r="IWA67" s="762">
        <f t="shared" ref="IWA67" si="19715">IWA60*$C$65*0</f>
        <v>0</v>
      </c>
      <c r="IWC67" s="762">
        <f t="shared" ref="IWC67" si="19716">IWC60*$C$65*0</f>
        <v>0</v>
      </c>
      <c r="IWE67" s="762">
        <f t="shared" ref="IWE67" si="19717">IWE60*$C$65*0</f>
        <v>0</v>
      </c>
      <c r="IWG67" s="762">
        <f t="shared" ref="IWG67" si="19718">IWG60*$C$65*0</f>
        <v>0</v>
      </c>
      <c r="IWI67" s="762">
        <f t="shared" ref="IWI67" si="19719">IWI60*$C$65*0</f>
        <v>0</v>
      </c>
      <c r="IWK67" s="762">
        <f t="shared" ref="IWK67" si="19720">IWK60*$C$65*0</f>
        <v>0</v>
      </c>
      <c r="IWM67" s="762">
        <f t="shared" ref="IWM67" si="19721">IWM60*$C$65*0</f>
        <v>0</v>
      </c>
      <c r="IWO67" s="762">
        <f t="shared" ref="IWO67" si="19722">IWO60*$C$65*0</f>
        <v>0</v>
      </c>
      <c r="IWQ67" s="762">
        <f t="shared" ref="IWQ67" si="19723">IWQ60*$C$65*0</f>
        <v>0</v>
      </c>
      <c r="IWS67" s="762">
        <f t="shared" ref="IWS67" si="19724">IWS60*$C$65*0</f>
        <v>0</v>
      </c>
      <c r="IWU67" s="762">
        <f t="shared" ref="IWU67" si="19725">IWU60*$C$65*0</f>
        <v>0</v>
      </c>
      <c r="IWW67" s="762">
        <f t="shared" ref="IWW67" si="19726">IWW60*$C$65*0</f>
        <v>0</v>
      </c>
      <c r="IWY67" s="762">
        <f t="shared" ref="IWY67" si="19727">IWY60*$C$65*0</f>
        <v>0</v>
      </c>
      <c r="IXA67" s="762">
        <f t="shared" ref="IXA67" si="19728">IXA60*$C$65*0</f>
        <v>0</v>
      </c>
      <c r="IXC67" s="762">
        <f t="shared" ref="IXC67" si="19729">IXC60*$C$65*0</f>
        <v>0</v>
      </c>
      <c r="IXE67" s="762">
        <f t="shared" ref="IXE67" si="19730">IXE60*$C$65*0</f>
        <v>0</v>
      </c>
      <c r="IXG67" s="762">
        <f t="shared" ref="IXG67" si="19731">IXG60*$C$65*0</f>
        <v>0</v>
      </c>
      <c r="IXI67" s="762">
        <f t="shared" ref="IXI67" si="19732">IXI60*$C$65*0</f>
        <v>0</v>
      </c>
      <c r="IXK67" s="762">
        <f t="shared" ref="IXK67" si="19733">IXK60*$C$65*0</f>
        <v>0</v>
      </c>
      <c r="IXM67" s="762">
        <f t="shared" ref="IXM67" si="19734">IXM60*$C$65*0</f>
        <v>0</v>
      </c>
      <c r="IXO67" s="762">
        <f t="shared" ref="IXO67" si="19735">IXO60*$C$65*0</f>
        <v>0</v>
      </c>
      <c r="IXQ67" s="762">
        <f t="shared" ref="IXQ67" si="19736">IXQ60*$C$65*0</f>
        <v>0</v>
      </c>
      <c r="IXS67" s="762">
        <f t="shared" ref="IXS67" si="19737">IXS60*$C$65*0</f>
        <v>0</v>
      </c>
      <c r="IXU67" s="762">
        <f t="shared" ref="IXU67" si="19738">IXU60*$C$65*0</f>
        <v>0</v>
      </c>
      <c r="IXW67" s="762">
        <f t="shared" ref="IXW67" si="19739">IXW60*$C$65*0</f>
        <v>0</v>
      </c>
      <c r="IXY67" s="762">
        <f t="shared" ref="IXY67" si="19740">IXY60*$C$65*0</f>
        <v>0</v>
      </c>
      <c r="IYA67" s="762">
        <f t="shared" ref="IYA67" si="19741">IYA60*$C$65*0</f>
        <v>0</v>
      </c>
      <c r="IYC67" s="762">
        <f t="shared" ref="IYC67" si="19742">IYC60*$C$65*0</f>
        <v>0</v>
      </c>
      <c r="IYE67" s="762">
        <f t="shared" ref="IYE67" si="19743">IYE60*$C$65*0</f>
        <v>0</v>
      </c>
      <c r="IYG67" s="762">
        <f t="shared" ref="IYG67" si="19744">IYG60*$C$65*0</f>
        <v>0</v>
      </c>
      <c r="IYI67" s="762">
        <f t="shared" ref="IYI67" si="19745">IYI60*$C$65*0</f>
        <v>0</v>
      </c>
      <c r="IYK67" s="762">
        <f t="shared" ref="IYK67" si="19746">IYK60*$C$65*0</f>
        <v>0</v>
      </c>
      <c r="IYM67" s="762">
        <f t="shared" ref="IYM67" si="19747">IYM60*$C$65*0</f>
        <v>0</v>
      </c>
      <c r="IYO67" s="762">
        <f t="shared" ref="IYO67" si="19748">IYO60*$C$65*0</f>
        <v>0</v>
      </c>
      <c r="IYQ67" s="762">
        <f t="shared" ref="IYQ67" si="19749">IYQ60*$C$65*0</f>
        <v>0</v>
      </c>
      <c r="IYS67" s="762">
        <f t="shared" ref="IYS67" si="19750">IYS60*$C$65*0</f>
        <v>0</v>
      </c>
      <c r="IYU67" s="762">
        <f t="shared" ref="IYU67" si="19751">IYU60*$C$65*0</f>
        <v>0</v>
      </c>
      <c r="IYW67" s="762">
        <f t="shared" ref="IYW67" si="19752">IYW60*$C$65*0</f>
        <v>0</v>
      </c>
      <c r="IYY67" s="762">
        <f t="shared" ref="IYY67" si="19753">IYY60*$C$65*0</f>
        <v>0</v>
      </c>
      <c r="IZA67" s="762">
        <f t="shared" ref="IZA67" si="19754">IZA60*$C$65*0</f>
        <v>0</v>
      </c>
      <c r="IZC67" s="762">
        <f t="shared" ref="IZC67" si="19755">IZC60*$C$65*0</f>
        <v>0</v>
      </c>
      <c r="IZE67" s="762">
        <f t="shared" ref="IZE67" si="19756">IZE60*$C$65*0</f>
        <v>0</v>
      </c>
      <c r="IZG67" s="762">
        <f t="shared" ref="IZG67" si="19757">IZG60*$C$65*0</f>
        <v>0</v>
      </c>
      <c r="IZI67" s="762">
        <f t="shared" ref="IZI67" si="19758">IZI60*$C$65*0</f>
        <v>0</v>
      </c>
      <c r="IZK67" s="762">
        <f t="shared" ref="IZK67" si="19759">IZK60*$C$65*0</f>
        <v>0</v>
      </c>
      <c r="IZM67" s="762">
        <f t="shared" ref="IZM67" si="19760">IZM60*$C$65*0</f>
        <v>0</v>
      </c>
      <c r="IZO67" s="762">
        <f t="shared" ref="IZO67" si="19761">IZO60*$C$65*0</f>
        <v>0</v>
      </c>
      <c r="IZQ67" s="762">
        <f t="shared" ref="IZQ67" si="19762">IZQ60*$C$65*0</f>
        <v>0</v>
      </c>
      <c r="IZS67" s="762">
        <f t="shared" ref="IZS67" si="19763">IZS60*$C$65*0</f>
        <v>0</v>
      </c>
      <c r="IZU67" s="762">
        <f t="shared" ref="IZU67" si="19764">IZU60*$C$65*0</f>
        <v>0</v>
      </c>
      <c r="IZW67" s="762">
        <f t="shared" ref="IZW67" si="19765">IZW60*$C$65*0</f>
        <v>0</v>
      </c>
      <c r="IZY67" s="762">
        <f t="shared" ref="IZY67" si="19766">IZY60*$C$65*0</f>
        <v>0</v>
      </c>
      <c r="JAA67" s="762">
        <f t="shared" ref="JAA67" si="19767">JAA60*$C$65*0</f>
        <v>0</v>
      </c>
      <c r="JAC67" s="762">
        <f t="shared" ref="JAC67" si="19768">JAC60*$C$65*0</f>
        <v>0</v>
      </c>
      <c r="JAE67" s="762">
        <f t="shared" ref="JAE67" si="19769">JAE60*$C$65*0</f>
        <v>0</v>
      </c>
      <c r="JAG67" s="762">
        <f t="shared" ref="JAG67" si="19770">JAG60*$C$65*0</f>
        <v>0</v>
      </c>
      <c r="JAI67" s="762">
        <f t="shared" ref="JAI67" si="19771">JAI60*$C$65*0</f>
        <v>0</v>
      </c>
      <c r="JAK67" s="762">
        <f t="shared" ref="JAK67" si="19772">JAK60*$C$65*0</f>
        <v>0</v>
      </c>
      <c r="JAM67" s="762">
        <f t="shared" ref="JAM67" si="19773">JAM60*$C$65*0</f>
        <v>0</v>
      </c>
      <c r="JAO67" s="762">
        <f t="shared" ref="JAO67" si="19774">JAO60*$C$65*0</f>
        <v>0</v>
      </c>
      <c r="JAQ67" s="762">
        <f t="shared" ref="JAQ67" si="19775">JAQ60*$C$65*0</f>
        <v>0</v>
      </c>
      <c r="JAS67" s="762">
        <f t="shared" ref="JAS67" si="19776">JAS60*$C$65*0</f>
        <v>0</v>
      </c>
      <c r="JAU67" s="762">
        <f t="shared" ref="JAU67" si="19777">JAU60*$C$65*0</f>
        <v>0</v>
      </c>
      <c r="JAW67" s="762">
        <f t="shared" ref="JAW67" si="19778">JAW60*$C$65*0</f>
        <v>0</v>
      </c>
      <c r="JAY67" s="762">
        <f t="shared" ref="JAY67" si="19779">JAY60*$C$65*0</f>
        <v>0</v>
      </c>
      <c r="JBA67" s="762">
        <f t="shared" ref="JBA67" si="19780">JBA60*$C$65*0</f>
        <v>0</v>
      </c>
      <c r="JBC67" s="762">
        <f t="shared" ref="JBC67" si="19781">JBC60*$C$65*0</f>
        <v>0</v>
      </c>
      <c r="JBE67" s="762">
        <f t="shared" ref="JBE67" si="19782">JBE60*$C$65*0</f>
        <v>0</v>
      </c>
      <c r="JBG67" s="762">
        <f t="shared" ref="JBG67" si="19783">JBG60*$C$65*0</f>
        <v>0</v>
      </c>
      <c r="JBI67" s="762">
        <f t="shared" ref="JBI67" si="19784">JBI60*$C$65*0</f>
        <v>0</v>
      </c>
      <c r="JBK67" s="762">
        <f t="shared" ref="JBK67" si="19785">JBK60*$C$65*0</f>
        <v>0</v>
      </c>
      <c r="JBM67" s="762">
        <f t="shared" ref="JBM67" si="19786">JBM60*$C$65*0</f>
        <v>0</v>
      </c>
      <c r="JBO67" s="762">
        <f t="shared" ref="JBO67" si="19787">JBO60*$C$65*0</f>
        <v>0</v>
      </c>
      <c r="JBQ67" s="762">
        <f t="shared" ref="JBQ67" si="19788">JBQ60*$C$65*0</f>
        <v>0</v>
      </c>
      <c r="JBS67" s="762">
        <f t="shared" ref="JBS67" si="19789">JBS60*$C$65*0</f>
        <v>0</v>
      </c>
      <c r="JBU67" s="762">
        <f t="shared" ref="JBU67" si="19790">JBU60*$C$65*0</f>
        <v>0</v>
      </c>
      <c r="JBW67" s="762">
        <f t="shared" ref="JBW67" si="19791">JBW60*$C$65*0</f>
        <v>0</v>
      </c>
      <c r="JBY67" s="762">
        <f t="shared" ref="JBY67" si="19792">JBY60*$C$65*0</f>
        <v>0</v>
      </c>
      <c r="JCA67" s="762">
        <f t="shared" ref="JCA67" si="19793">JCA60*$C$65*0</f>
        <v>0</v>
      </c>
      <c r="JCC67" s="762">
        <f t="shared" ref="JCC67" si="19794">JCC60*$C$65*0</f>
        <v>0</v>
      </c>
      <c r="JCE67" s="762">
        <f t="shared" ref="JCE67" si="19795">JCE60*$C$65*0</f>
        <v>0</v>
      </c>
      <c r="JCG67" s="762">
        <f t="shared" ref="JCG67" si="19796">JCG60*$C$65*0</f>
        <v>0</v>
      </c>
      <c r="JCI67" s="762">
        <f t="shared" ref="JCI67" si="19797">JCI60*$C$65*0</f>
        <v>0</v>
      </c>
      <c r="JCK67" s="762">
        <f t="shared" ref="JCK67" si="19798">JCK60*$C$65*0</f>
        <v>0</v>
      </c>
      <c r="JCM67" s="762">
        <f t="shared" ref="JCM67" si="19799">JCM60*$C$65*0</f>
        <v>0</v>
      </c>
      <c r="JCO67" s="762">
        <f t="shared" ref="JCO67" si="19800">JCO60*$C$65*0</f>
        <v>0</v>
      </c>
      <c r="JCQ67" s="762">
        <f t="shared" ref="JCQ67" si="19801">JCQ60*$C$65*0</f>
        <v>0</v>
      </c>
      <c r="JCS67" s="762">
        <f t="shared" ref="JCS67" si="19802">JCS60*$C$65*0</f>
        <v>0</v>
      </c>
      <c r="JCU67" s="762">
        <f t="shared" ref="JCU67" si="19803">JCU60*$C$65*0</f>
        <v>0</v>
      </c>
      <c r="JCW67" s="762">
        <f t="shared" ref="JCW67" si="19804">JCW60*$C$65*0</f>
        <v>0</v>
      </c>
      <c r="JCY67" s="762">
        <f t="shared" ref="JCY67" si="19805">JCY60*$C$65*0</f>
        <v>0</v>
      </c>
      <c r="JDA67" s="762">
        <f t="shared" ref="JDA67" si="19806">JDA60*$C$65*0</f>
        <v>0</v>
      </c>
      <c r="JDC67" s="762">
        <f t="shared" ref="JDC67" si="19807">JDC60*$C$65*0</f>
        <v>0</v>
      </c>
      <c r="JDE67" s="762">
        <f t="shared" ref="JDE67" si="19808">JDE60*$C$65*0</f>
        <v>0</v>
      </c>
      <c r="JDG67" s="762">
        <f t="shared" ref="JDG67" si="19809">JDG60*$C$65*0</f>
        <v>0</v>
      </c>
      <c r="JDI67" s="762">
        <f t="shared" ref="JDI67" si="19810">JDI60*$C$65*0</f>
        <v>0</v>
      </c>
      <c r="JDK67" s="762">
        <f t="shared" ref="JDK67" si="19811">JDK60*$C$65*0</f>
        <v>0</v>
      </c>
      <c r="JDM67" s="762">
        <f t="shared" ref="JDM67" si="19812">JDM60*$C$65*0</f>
        <v>0</v>
      </c>
      <c r="JDO67" s="762">
        <f t="shared" ref="JDO67" si="19813">JDO60*$C$65*0</f>
        <v>0</v>
      </c>
      <c r="JDQ67" s="762">
        <f t="shared" ref="JDQ67" si="19814">JDQ60*$C$65*0</f>
        <v>0</v>
      </c>
      <c r="JDS67" s="762">
        <f t="shared" ref="JDS67" si="19815">JDS60*$C$65*0</f>
        <v>0</v>
      </c>
      <c r="JDU67" s="762">
        <f t="shared" ref="JDU67" si="19816">JDU60*$C$65*0</f>
        <v>0</v>
      </c>
      <c r="JDW67" s="762">
        <f t="shared" ref="JDW67" si="19817">JDW60*$C$65*0</f>
        <v>0</v>
      </c>
      <c r="JDY67" s="762">
        <f t="shared" ref="JDY67" si="19818">JDY60*$C$65*0</f>
        <v>0</v>
      </c>
      <c r="JEA67" s="762">
        <f t="shared" ref="JEA67" si="19819">JEA60*$C$65*0</f>
        <v>0</v>
      </c>
      <c r="JEC67" s="762">
        <f t="shared" ref="JEC67" si="19820">JEC60*$C$65*0</f>
        <v>0</v>
      </c>
      <c r="JEE67" s="762">
        <f t="shared" ref="JEE67" si="19821">JEE60*$C$65*0</f>
        <v>0</v>
      </c>
      <c r="JEG67" s="762">
        <f t="shared" ref="JEG67" si="19822">JEG60*$C$65*0</f>
        <v>0</v>
      </c>
      <c r="JEI67" s="762">
        <f t="shared" ref="JEI67" si="19823">JEI60*$C$65*0</f>
        <v>0</v>
      </c>
      <c r="JEK67" s="762">
        <f t="shared" ref="JEK67" si="19824">JEK60*$C$65*0</f>
        <v>0</v>
      </c>
      <c r="JEM67" s="762">
        <f t="shared" ref="JEM67" si="19825">JEM60*$C$65*0</f>
        <v>0</v>
      </c>
      <c r="JEO67" s="762">
        <f t="shared" ref="JEO67" si="19826">JEO60*$C$65*0</f>
        <v>0</v>
      </c>
      <c r="JEQ67" s="762">
        <f t="shared" ref="JEQ67" si="19827">JEQ60*$C$65*0</f>
        <v>0</v>
      </c>
      <c r="JES67" s="762">
        <f t="shared" ref="JES67" si="19828">JES60*$C$65*0</f>
        <v>0</v>
      </c>
      <c r="JEU67" s="762">
        <f t="shared" ref="JEU67" si="19829">JEU60*$C$65*0</f>
        <v>0</v>
      </c>
      <c r="JEW67" s="762">
        <f t="shared" ref="JEW67" si="19830">JEW60*$C$65*0</f>
        <v>0</v>
      </c>
      <c r="JEY67" s="762">
        <f t="shared" ref="JEY67" si="19831">JEY60*$C$65*0</f>
        <v>0</v>
      </c>
      <c r="JFA67" s="762">
        <f t="shared" ref="JFA67" si="19832">JFA60*$C$65*0</f>
        <v>0</v>
      </c>
      <c r="JFC67" s="762">
        <f t="shared" ref="JFC67" si="19833">JFC60*$C$65*0</f>
        <v>0</v>
      </c>
      <c r="JFE67" s="762">
        <f t="shared" ref="JFE67" si="19834">JFE60*$C$65*0</f>
        <v>0</v>
      </c>
      <c r="JFG67" s="762">
        <f t="shared" ref="JFG67" si="19835">JFG60*$C$65*0</f>
        <v>0</v>
      </c>
      <c r="JFI67" s="762">
        <f t="shared" ref="JFI67" si="19836">JFI60*$C$65*0</f>
        <v>0</v>
      </c>
      <c r="JFK67" s="762">
        <f t="shared" ref="JFK67" si="19837">JFK60*$C$65*0</f>
        <v>0</v>
      </c>
      <c r="JFM67" s="762">
        <f t="shared" ref="JFM67" si="19838">JFM60*$C$65*0</f>
        <v>0</v>
      </c>
      <c r="JFO67" s="762">
        <f t="shared" ref="JFO67" si="19839">JFO60*$C$65*0</f>
        <v>0</v>
      </c>
      <c r="JFQ67" s="762">
        <f t="shared" ref="JFQ67" si="19840">JFQ60*$C$65*0</f>
        <v>0</v>
      </c>
      <c r="JFS67" s="762">
        <f t="shared" ref="JFS67" si="19841">JFS60*$C$65*0</f>
        <v>0</v>
      </c>
      <c r="JFU67" s="762">
        <f t="shared" ref="JFU67" si="19842">JFU60*$C$65*0</f>
        <v>0</v>
      </c>
      <c r="JFW67" s="762">
        <f t="shared" ref="JFW67" si="19843">JFW60*$C$65*0</f>
        <v>0</v>
      </c>
      <c r="JFY67" s="762">
        <f t="shared" ref="JFY67" si="19844">JFY60*$C$65*0</f>
        <v>0</v>
      </c>
      <c r="JGA67" s="762">
        <f t="shared" ref="JGA67" si="19845">JGA60*$C$65*0</f>
        <v>0</v>
      </c>
      <c r="JGC67" s="762">
        <f t="shared" ref="JGC67" si="19846">JGC60*$C$65*0</f>
        <v>0</v>
      </c>
      <c r="JGE67" s="762">
        <f t="shared" ref="JGE67" si="19847">JGE60*$C$65*0</f>
        <v>0</v>
      </c>
      <c r="JGG67" s="762">
        <f t="shared" ref="JGG67" si="19848">JGG60*$C$65*0</f>
        <v>0</v>
      </c>
      <c r="JGI67" s="762">
        <f t="shared" ref="JGI67" si="19849">JGI60*$C$65*0</f>
        <v>0</v>
      </c>
      <c r="JGK67" s="762">
        <f t="shared" ref="JGK67" si="19850">JGK60*$C$65*0</f>
        <v>0</v>
      </c>
      <c r="JGM67" s="762">
        <f t="shared" ref="JGM67" si="19851">JGM60*$C$65*0</f>
        <v>0</v>
      </c>
      <c r="JGO67" s="762">
        <f t="shared" ref="JGO67" si="19852">JGO60*$C$65*0</f>
        <v>0</v>
      </c>
      <c r="JGQ67" s="762">
        <f t="shared" ref="JGQ67" si="19853">JGQ60*$C$65*0</f>
        <v>0</v>
      </c>
      <c r="JGS67" s="762">
        <f t="shared" ref="JGS67" si="19854">JGS60*$C$65*0</f>
        <v>0</v>
      </c>
      <c r="JGU67" s="762">
        <f t="shared" ref="JGU67" si="19855">JGU60*$C$65*0</f>
        <v>0</v>
      </c>
      <c r="JGW67" s="762">
        <f t="shared" ref="JGW67" si="19856">JGW60*$C$65*0</f>
        <v>0</v>
      </c>
      <c r="JGY67" s="762">
        <f t="shared" ref="JGY67" si="19857">JGY60*$C$65*0</f>
        <v>0</v>
      </c>
      <c r="JHA67" s="762">
        <f t="shared" ref="JHA67" si="19858">JHA60*$C$65*0</f>
        <v>0</v>
      </c>
      <c r="JHC67" s="762">
        <f t="shared" ref="JHC67" si="19859">JHC60*$C$65*0</f>
        <v>0</v>
      </c>
      <c r="JHE67" s="762">
        <f t="shared" ref="JHE67" si="19860">JHE60*$C$65*0</f>
        <v>0</v>
      </c>
      <c r="JHG67" s="762">
        <f t="shared" ref="JHG67" si="19861">JHG60*$C$65*0</f>
        <v>0</v>
      </c>
      <c r="JHI67" s="762">
        <f t="shared" ref="JHI67" si="19862">JHI60*$C$65*0</f>
        <v>0</v>
      </c>
      <c r="JHK67" s="762">
        <f t="shared" ref="JHK67" si="19863">JHK60*$C$65*0</f>
        <v>0</v>
      </c>
      <c r="JHM67" s="762">
        <f t="shared" ref="JHM67" si="19864">JHM60*$C$65*0</f>
        <v>0</v>
      </c>
      <c r="JHO67" s="762">
        <f t="shared" ref="JHO67" si="19865">JHO60*$C$65*0</f>
        <v>0</v>
      </c>
      <c r="JHQ67" s="762">
        <f t="shared" ref="JHQ67" si="19866">JHQ60*$C$65*0</f>
        <v>0</v>
      </c>
      <c r="JHS67" s="762">
        <f t="shared" ref="JHS67" si="19867">JHS60*$C$65*0</f>
        <v>0</v>
      </c>
      <c r="JHU67" s="762">
        <f t="shared" ref="JHU67" si="19868">JHU60*$C$65*0</f>
        <v>0</v>
      </c>
      <c r="JHW67" s="762">
        <f t="shared" ref="JHW67" si="19869">JHW60*$C$65*0</f>
        <v>0</v>
      </c>
      <c r="JHY67" s="762">
        <f t="shared" ref="JHY67" si="19870">JHY60*$C$65*0</f>
        <v>0</v>
      </c>
      <c r="JIA67" s="762">
        <f t="shared" ref="JIA67" si="19871">JIA60*$C$65*0</f>
        <v>0</v>
      </c>
      <c r="JIC67" s="762">
        <f t="shared" ref="JIC67" si="19872">JIC60*$C$65*0</f>
        <v>0</v>
      </c>
      <c r="JIE67" s="762">
        <f t="shared" ref="JIE67" si="19873">JIE60*$C$65*0</f>
        <v>0</v>
      </c>
      <c r="JIG67" s="762">
        <f t="shared" ref="JIG67" si="19874">JIG60*$C$65*0</f>
        <v>0</v>
      </c>
      <c r="JII67" s="762">
        <f t="shared" ref="JII67" si="19875">JII60*$C$65*0</f>
        <v>0</v>
      </c>
      <c r="JIK67" s="762">
        <f t="shared" ref="JIK67" si="19876">JIK60*$C$65*0</f>
        <v>0</v>
      </c>
      <c r="JIM67" s="762">
        <f t="shared" ref="JIM67" si="19877">JIM60*$C$65*0</f>
        <v>0</v>
      </c>
      <c r="JIO67" s="762">
        <f t="shared" ref="JIO67" si="19878">JIO60*$C$65*0</f>
        <v>0</v>
      </c>
      <c r="JIQ67" s="762">
        <f t="shared" ref="JIQ67" si="19879">JIQ60*$C$65*0</f>
        <v>0</v>
      </c>
      <c r="JIS67" s="762">
        <f t="shared" ref="JIS67" si="19880">JIS60*$C$65*0</f>
        <v>0</v>
      </c>
      <c r="JIU67" s="762">
        <f t="shared" ref="JIU67" si="19881">JIU60*$C$65*0</f>
        <v>0</v>
      </c>
      <c r="JIW67" s="762">
        <f t="shared" ref="JIW67" si="19882">JIW60*$C$65*0</f>
        <v>0</v>
      </c>
      <c r="JIY67" s="762">
        <f t="shared" ref="JIY67" si="19883">JIY60*$C$65*0</f>
        <v>0</v>
      </c>
      <c r="JJA67" s="762">
        <f t="shared" ref="JJA67" si="19884">JJA60*$C$65*0</f>
        <v>0</v>
      </c>
      <c r="JJC67" s="762">
        <f t="shared" ref="JJC67" si="19885">JJC60*$C$65*0</f>
        <v>0</v>
      </c>
      <c r="JJE67" s="762">
        <f t="shared" ref="JJE67" si="19886">JJE60*$C$65*0</f>
        <v>0</v>
      </c>
      <c r="JJG67" s="762">
        <f t="shared" ref="JJG67" si="19887">JJG60*$C$65*0</f>
        <v>0</v>
      </c>
      <c r="JJI67" s="762">
        <f t="shared" ref="JJI67" si="19888">JJI60*$C$65*0</f>
        <v>0</v>
      </c>
      <c r="JJK67" s="762">
        <f t="shared" ref="JJK67" si="19889">JJK60*$C$65*0</f>
        <v>0</v>
      </c>
      <c r="JJM67" s="762">
        <f t="shared" ref="JJM67" si="19890">JJM60*$C$65*0</f>
        <v>0</v>
      </c>
      <c r="JJO67" s="762">
        <f t="shared" ref="JJO67" si="19891">JJO60*$C$65*0</f>
        <v>0</v>
      </c>
      <c r="JJQ67" s="762">
        <f t="shared" ref="JJQ67" si="19892">JJQ60*$C$65*0</f>
        <v>0</v>
      </c>
      <c r="JJS67" s="762">
        <f t="shared" ref="JJS67" si="19893">JJS60*$C$65*0</f>
        <v>0</v>
      </c>
      <c r="JJU67" s="762">
        <f t="shared" ref="JJU67" si="19894">JJU60*$C$65*0</f>
        <v>0</v>
      </c>
      <c r="JJW67" s="762">
        <f t="shared" ref="JJW67" si="19895">JJW60*$C$65*0</f>
        <v>0</v>
      </c>
      <c r="JJY67" s="762">
        <f t="shared" ref="JJY67" si="19896">JJY60*$C$65*0</f>
        <v>0</v>
      </c>
      <c r="JKA67" s="762">
        <f t="shared" ref="JKA67" si="19897">JKA60*$C$65*0</f>
        <v>0</v>
      </c>
      <c r="JKC67" s="762">
        <f t="shared" ref="JKC67" si="19898">JKC60*$C$65*0</f>
        <v>0</v>
      </c>
      <c r="JKE67" s="762">
        <f t="shared" ref="JKE67" si="19899">JKE60*$C$65*0</f>
        <v>0</v>
      </c>
      <c r="JKG67" s="762">
        <f t="shared" ref="JKG67" si="19900">JKG60*$C$65*0</f>
        <v>0</v>
      </c>
      <c r="JKI67" s="762">
        <f t="shared" ref="JKI67" si="19901">JKI60*$C$65*0</f>
        <v>0</v>
      </c>
      <c r="JKK67" s="762">
        <f t="shared" ref="JKK67" si="19902">JKK60*$C$65*0</f>
        <v>0</v>
      </c>
      <c r="JKM67" s="762">
        <f t="shared" ref="JKM67" si="19903">JKM60*$C$65*0</f>
        <v>0</v>
      </c>
      <c r="JKO67" s="762">
        <f t="shared" ref="JKO67" si="19904">JKO60*$C$65*0</f>
        <v>0</v>
      </c>
      <c r="JKQ67" s="762">
        <f t="shared" ref="JKQ67" si="19905">JKQ60*$C$65*0</f>
        <v>0</v>
      </c>
      <c r="JKS67" s="762">
        <f t="shared" ref="JKS67" si="19906">JKS60*$C$65*0</f>
        <v>0</v>
      </c>
      <c r="JKU67" s="762">
        <f t="shared" ref="JKU67" si="19907">JKU60*$C$65*0</f>
        <v>0</v>
      </c>
      <c r="JKW67" s="762">
        <f t="shared" ref="JKW67" si="19908">JKW60*$C$65*0</f>
        <v>0</v>
      </c>
      <c r="JKY67" s="762">
        <f t="shared" ref="JKY67" si="19909">JKY60*$C$65*0</f>
        <v>0</v>
      </c>
      <c r="JLA67" s="762">
        <f t="shared" ref="JLA67" si="19910">JLA60*$C$65*0</f>
        <v>0</v>
      </c>
      <c r="JLC67" s="762">
        <f t="shared" ref="JLC67" si="19911">JLC60*$C$65*0</f>
        <v>0</v>
      </c>
      <c r="JLE67" s="762">
        <f t="shared" ref="JLE67" si="19912">JLE60*$C$65*0</f>
        <v>0</v>
      </c>
      <c r="JLG67" s="762">
        <f t="shared" ref="JLG67" si="19913">JLG60*$C$65*0</f>
        <v>0</v>
      </c>
      <c r="JLI67" s="762">
        <f t="shared" ref="JLI67" si="19914">JLI60*$C$65*0</f>
        <v>0</v>
      </c>
      <c r="JLK67" s="762">
        <f t="shared" ref="JLK67" si="19915">JLK60*$C$65*0</f>
        <v>0</v>
      </c>
      <c r="JLM67" s="762">
        <f t="shared" ref="JLM67" si="19916">JLM60*$C$65*0</f>
        <v>0</v>
      </c>
      <c r="JLO67" s="762">
        <f t="shared" ref="JLO67" si="19917">JLO60*$C$65*0</f>
        <v>0</v>
      </c>
      <c r="JLQ67" s="762">
        <f t="shared" ref="JLQ67" si="19918">JLQ60*$C$65*0</f>
        <v>0</v>
      </c>
      <c r="JLS67" s="762">
        <f t="shared" ref="JLS67" si="19919">JLS60*$C$65*0</f>
        <v>0</v>
      </c>
      <c r="JLU67" s="762">
        <f t="shared" ref="JLU67" si="19920">JLU60*$C$65*0</f>
        <v>0</v>
      </c>
      <c r="JLW67" s="762">
        <f t="shared" ref="JLW67" si="19921">JLW60*$C$65*0</f>
        <v>0</v>
      </c>
      <c r="JLY67" s="762">
        <f t="shared" ref="JLY67" si="19922">JLY60*$C$65*0</f>
        <v>0</v>
      </c>
      <c r="JMA67" s="762">
        <f t="shared" ref="JMA67" si="19923">JMA60*$C$65*0</f>
        <v>0</v>
      </c>
      <c r="JMC67" s="762">
        <f t="shared" ref="JMC67" si="19924">JMC60*$C$65*0</f>
        <v>0</v>
      </c>
      <c r="JME67" s="762">
        <f t="shared" ref="JME67" si="19925">JME60*$C$65*0</f>
        <v>0</v>
      </c>
      <c r="JMG67" s="762">
        <f t="shared" ref="JMG67" si="19926">JMG60*$C$65*0</f>
        <v>0</v>
      </c>
      <c r="JMI67" s="762">
        <f t="shared" ref="JMI67" si="19927">JMI60*$C$65*0</f>
        <v>0</v>
      </c>
      <c r="JMK67" s="762">
        <f t="shared" ref="JMK67" si="19928">JMK60*$C$65*0</f>
        <v>0</v>
      </c>
      <c r="JMM67" s="762">
        <f t="shared" ref="JMM67" si="19929">JMM60*$C$65*0</f>
        <v>0</v>
      </c>
      <c r="JMO67" s="762">
        <f t="shared" ref="JMO67" si="19930">JMO60*$C$65*0</f>
        <v>0</v>
      </c>
      <c r="JMQ67" s="762">
        <f t="shared" ref="JMQ67" si="19931">JMQ60*$C$65*0</f>
        <v>0</v>
      </c>
      <c r="JMS67" s="762">
        <f t="shared" ref="JMS67" si="19932">JMS60*$C$65*0</f>
        <v>0</v>
      </c>
      <c r="JMU67" s="762">
        <f t="shared" ref="JMU67" si="19933">JMU60*$C$65*0</f>
        <v>0</v>
      </c>
      <c r="JMW67" s="762">
        <f t="shared" ref="JMW67" si="19934">JMW60*$C$65*0</f>
        <v>0</v>
      </c>
      <c r="JMY67" s="762">
        <f t="shared" ref="JMY67" si="19935">JMY60*$C$65*0</f>
        <v>0</v>
      </c>
      <c r="JNA67" s="762">
        <f t="shared" ref="JNA67" si="19936">JNA60*$C$65*0</f>
        <v>0</v>
      </c>
      <c r="JNC67" s="762">
        <f t="shared" ref="JNC67" si="19937">JNC60*$C$65*0</f>
        <v>0</v>
      </c>
      <c r="JNE67" s="762">
        <f t="shared" ref="JNE67" si="19938">JNE60*$C$65*0</f>
        <v>0</v>
      </c>
      <c r="JNG67" s="762">
        <f t="shared" ref="JNG67" si="19939">JNG60*$C$65*0</f>
        <v>0</v>
      </c>
      <c r="JNI67" s="762">
        <f t="shared" ref="JNI67" si="19940">JNI60*$C$65*0</f>
        <v>0</v>
      </c>
      <c r="JNK67" s="762">
        <f t="shared" ref="JNK67" si="19941">JNK60*$C$65*0</f>
        <v>0</v>
      </c>
      <c r="JNM67" s="762">
        <f t="shared" ref="JNM67" si="19942">JNM60*$C$65*0</f>
        <v>0</v>
      </c>
      <c r="JNO67" s="762">
        <f t="shared" ref="JNO67" si="19943">JNO60*$C$65*0</f>
        <v>0</v>
      </c>
      <c r="JNQ67" s="762">
        <f t="shared" ref="JNQ67" si="19944">JNQ60*$C$65*0</f>
        <v>0</v>
      </c>
      <c r="JNS67" s="762">
        <f t="shared" ref="JNS67" si="19945">JNS60*$C$65*0</f>
        <v>0</v>
      </c>
      <c r="JNU67" s="762">
        <f t="shared" ref="JNU67" si="19946">JNU60*$C$65*0</f>
        <v>0</v>
      </c>
      <c r="JNW67" s="762">
        <f t="shared" ref="JNW67" si="19947">JNW60*$C$65*0</f>
        <v>0</v>
      </c>
      <c r="JNY67" s="762">
        <f t="shared" ref="JNY67" si="19948">JNY60*$C$65*0</f>
        <v>0</v>
      </c>
      <c r="JOA67" s="762">
        <f t="shared" ref="JOA67" si="19949">JOA60*$C$65*0</f>
        <v>0</v>
      </c>
      <c r="JOC67" s="762">
        <f t="shared" ref="JOC67" si="19950">JOC60*$C$65*0</f>
        <v>0</v>
      </c>
      <c r="JOE67" s="762">
        <f t="shared" ref="JOE67" si="19951">JOE60*$C$65*0</f>
        <v>0</v>
      </c>
      <c r="JOG67" s="762">
        <f t="shared" ref="JOG67" si="19952">JOG60*$C$65*0</f>
        <v>0</v>
      </c>
      <c r="JOI67" s="762">
        <f t="shared" ref="JOI67" si="19953">JOI60*$C$65*0</f>
        <v>0</v>
      </c>
      <c r="JOK67" s="762">
        <f t="shared" ref="JOK67" si="19954">JOK60*$C$65*0</f>
        <v>0</v>
      </c>
      <c r="JOM67" s="762">
        <f t="shared" ref="JOM67" si="19955">JOM60*$C$65*0</f>
        <v>0</v>
      </c>
      <c r="JOO67" s="762">
        <f t="shared" ref="JOO67" si="19956">JOO60*$C$65*0</f>
        <v>0</v>
      </c>
      <c r="JOQ67" s="762">
        <f t="shared" ref="JOQ67" si="19957">JOQ60*$C$65*0</f>
        <v>0</v>
      </c>
      <c r="JOS67" s="762">
        <f t="shared" ref="JOS67" si="19958">JOS60*$C$65*0</f>
        <v>0</v>
      </c>
      <c r="JOU67" s="762">
        <f t="shared" ref="JOU67" si="19959">JOU60*$C$65*0</f>
        <v>0</v>
      </c>
      <c r="JOW67" s="762">
        <f t="shared" ref="JOW67" si="19960">JOW60*$C$65*0</f>
        <v>0</v>
      </c>
      <c r="JOY67" s="762">
        <f t="shared" ref="JOY67" si="19961">JOY60*$C$65*0</f>
        <v>0</v>
      </c>
      <c r="JPA67" s="762">
        <f t="shared" ref="JPA67" si="19962">JPA60*$C$65*0</f>
        <v>0</v>
      </c>
      <c r="JPC67" s="762">
        <f t="shared" ref="JPC67" si="19963">JPC60*$C$65*0</f>
        <v>0</v>
      </c>
      <c r="JPE67" s="762">
        <f t="shared" ref="JPE67" si="19964">JPE60*$C$65*0</f>
        <v>0</v>
      </c>
      <c r="JPG67" s="762">
        <f t="shared" ref="JPG67" si="19965">JPG60*$C$65*0</f>
        <v>0</v>
      </c>
      <c r="JPI67" s="762">
        <f t="shared" ref="JPI67" si="19966">JPI60*$C$65*0</f>
        <v>0</v>
      </c>
      <c r="JPK67" s="762">
        <f t="shared" ref="JPK67" si="19967">JPK60*$C$65*0</f>
        <v>0</v>
      </c>
      <c r="JPM67" s="762">
        <f t="shared" ref="JPM67" si="19968">JPM60*$C$65*0</f>
        <v>0</v>
      </c>
      <c r="JPO67" s="762">
        <f t="shared" ref="JPO67" si="19969">JPO60*$C$65*0</f>
        <v>0</v>
      </c>
      <c r="JPQ67" s="762">
        <f t="shared" ref="JPQ67" si="19970">JPQ60*$C$65*0</f>
        <v>0</v>
      </c>
      <c r="JPS67" s="762">
        <f t="shared" ref="JPS67" si="19971">JPS60*$C$65*0</f>
        <v>0</v>
      </c>
      <c r="JPU67" s="762">
        <f t="shared" ref="JPU67" si="19972">JPU60*$C$65*0</f>
        <v>0</v>
      </c>
      <c r="JPW67" s="762">
        <f t="shared" ref="JPW67" si="19973">JPW60*$C$65*0</f>
        <v>0</v>
      </c>
      <c r="JPY67" s="762">
        <f t="shared" ref="JPY67" si="19974">JPY60*$C$65*0</f>
        <v>0</v>
      </c>
      <c r="JQA67" s="762">
        <f t="shared" ref="JQA67" si="19975">JQA60*$C$65*0</f>
        <v>0</v>
      </c>
      <c r="JQC67" s="762">
        <f t="shared" ref="JQC67" si="19976">JQC60*$C$65*0</f>
        <v>0</v>
      </c>
      <c r="JQE67" s="762">
        <f t="shared" ref="JQE67" si="19977">JQE60*$C$65*0</f>
        <v>0</v>
      </c>
      <c r="JQG67" s="762">
        <f t="shared" ref="JQG67" si="19978">JQG60*$C$65*0</f>
        <v>0</v>
      </c>
      <c r="JQI67" s="762">
        <f t="shared" ref="JQI67" si="19979">JQI60*$C$65*0</f>
        <v>0</v>
      </c>
      <c r="JQK67" s="762">
        <f t="shared" ref="JQK67" si="19980">JQK60*$C$65*0</f>
        <v>0</v>
      </c>
      <c r="JQM67" s="762">
        <f t="shared" ref="JQM67" si="19981">JQM60*$C$65*0</f>
        <v>0</v>
      </c>
      <c r="JQO67" s="762">
        <f t="shared" ref="JQO67" si="19982">JQO60*$C$65*0</f>
        <v>0</v>
      </c>
      <c r="JQQ67" s="762">
        <f t="shared" ref="JQQ67" si="19983">JQQ60*$C$65*0</f>
        <v>0</v>
      </c>
      <c r="JQS67" s="762">
        <f t="shared" ref="JQS67" si="19984">JQS60*$C$65*0</f>
        <v>0</v>
      </c>
      <c r="JQU67" s="762">
        <f t="shared" ref="JQU67" si="19985">JQU60*$C$65*0</f>
        <v>0</v>
      </c>
      <c r="JQW67" s="762">
        <f t="shared" ref="JQW67" si="19986">JQW60*$C$65*0</f>
        <v>0</v>
      </c>
      <c r="JQY67" s="762">
        <f t="shared" ref="JQY67" si="19987">JQY60*$C$65*0</f>
        <v>0</v>
      </c>
      <c r="JRA67" s="762">
        <f t="shared" ref="JRA67" si="19988">JRA60*$C$65*0</f>
        <v>0</v>
      </c>
      <c r="JRC67" s="762">
        <f t="shared" ref="JRC67" si="19989">JRC60*$C$65*0</f>
        <v>0</v>
      </c>
      <c r="JRE67" s="762">
        <f t="shared" ref="JRE67" si="19990">JRE60*$C$65*0</f>
        <v>0</v>
      </c>
      <c r="JRG67" s="762">
        <f t="shared" ref="JRG67" si="19991">JRG60*$C$65*0</f>
        <v>0</v>
      </c>
      <c r="JRI67" s="762">
        <f t="shared" ref="JRI67" si="19992">JRI60*$C$65*0</f>
        <v>0</v>
      </c>
      <c r="JRK67" s="762">
        <f t="shared" ref="JRK67" si="19993">JRK60*$C$65*0</f>
        <v>0</v>
      </c>
      <c r="JRM67" s="762">
        <f t="shared" ref="JRM67" si="19994">JRM60*$C$65*0</f>
        <v>0</v>
      </c>
      <c r="JRO67" s="762">
        <f t="shared" ref="JRO67" si="19995">JRO60*$C$65*0</f>
        <v>0</v>
      </c>
      <c r="JRQ67" s="762">
        <f t="shared" ref="JRQ67" si="19996">JRQ60*$C$65*0</f>
        <v>0</v>
      </c>
      <c r="JRS67" s="762">
        <f t="shared" ref="JRS67" si="19997">JRS60*$C$65*0</f>
        <v>0</v>
      </c>
      <c r="JRU67" s="762">
        <f t="shared" ref="JRU67" si="19998">JRU60*$C$65*0</f>
        <v>0</v>
      </c>
      <c r="JRW67" s="762">
        <f t="shared" ref="JRW67" si="19999">JRW60*$C$65*0</f>
        <v>0</v>
      </c>
      <c r="JRY67" s="762">
        <f t="shared" ref="JRY67" si="20000">JRY60*$C$65*0</f>
        <v>0</v>
      </c>
      <c r="JSA67" s="762">
        <f t="shared" ref="JSA67" si="20001">JSA60*$C$65*0</f>
        <v>0</v>
      </c>
      <c r="JSC67" s="762">
        <f t="shared" ref="JSC67" si="20002">JSC60*$C$65*0</f>
        <v>0</v>
      </c>
      <c r="JSE67" s="762">
        <f t="shared" ref="JSE67" si="20003">JSE60*$C$65*0</f>
        <v>0</v>
      </c>
      <c r="JSG67" s="762">
        <f t="shared" ref="JSG67" si="20004">JSG60*$C$65*0</f>
        <v>0</v>
      </c>
      <c r="JSI67" s="762">
        <f t="shared" ref="JSI67" si="20005">JSI60*$C$65*0</f>
        <v>0</v>
      </c>
      <c r="JSK67" s="762">
        <f t="shared" ref="JSK67" si="20006">JSK60*$C$65*0</f>
        <v>0</v>
      </c>
      <c r="JSM67" s="762">
        <f t="shared" ref="JSM67" si="20007">JSM60*$C$65*0</f>
        <v>0</v>
      </c>
      <c r="JSO67" s="762">
        <f t="shared" ref="JSO67" si="20008">JSO60*$C$65*0</f>
        <v>0</v>
      </c>
      <c r="JSQ67" s="762">
        <f t="shared" ref="JSQ67" si="20009">JSQ60*$C$65*0</f>
        <v>0</v>
      </c>
      <c r="JSS67" s="762">
        <f t="shared" ref="JSS67" si="20010">JSS60*$C$65*0</f>
        <v>0</v>
      </c>
      <c r="JSU67" s="762">
        <f t="shared" ref="JSU67" si="20011">JSU60*$C$65*0</f>
        <v>0</v>
      </c>
      <c r="JSW67" s="762">
        <f t="shared" ref="JSW67" si="20012">JSW60*$C$65*0</f>
        <v>0</v>
      </c>
      <c r="JSY67" s="762">
        <f t="shared" ref="JSY67" si="20013">JSY60*$C$65*0</f>
        <v>0</v>
      </c>
      <c r="JTA67" s="762">
        <f t="shared" ref="JTA67" si="20014">JTA60*$C$65*0</f>
        <v>0</v>
      </c>
      <c r="JTC67" s="762">
        <f t="shared" ref="JTC67" si="20015">JTC60*$C$65*0</f>
        <v>0</v>
      </c>
      <c r="JTE67" s="762">
        <f t="shared" ref="JTE67" si="20016">JTE60*$C$65*0</f>
        <v>0</v>
      </c>
      <c r="JTG67" s="762">
        <f t="shared" ref="JTG67" si="20017">JTG60*$C$65*0</f>
        <v>0</v>
      </c>
      <c r="JTI67" s="762">
        <f t="shared" ref="JTI67" si="20018">JTI60*$C$65*0</f>
        <v>0</v>
      </c>
      <c r="JTK67" s="762">
        <f t="shared" ref="JTK67" si="20019">JTK60*$C$65*0</f>
        <v>0</v>
      </c>
      <c r="JTM67" s="762">
        <f t="shared" ref="JTM67" si="20020">JTM60*$C$65*0</f>
        <v>0</v>
      </c>
      <c r="JTO67" s="762">
        <f t="shared" ref="JTO67" si="20021">JTO60*$C$65*0</f>
        <v>0</v>
      </c>
      <c r="JTQ67" s="762">
        <f t="shared" ref="JTQ67" si="20022">JTQ60*$C$65*0</f>
        <v>0</v>
      </c>
      <c r="JTS67" s="762">
        <f t="shared" ref="JTS67" si="20023">JTS60*$C$65*0</f>
        <v>0</v>
      </c>
      <c r="JTU67" s="762">
        <f t="shared" ref="JTU67" si="20024">JTU60*$C$65*0</f>
        <v>0</v>
      </c>
      <c r="JTW67" s="762">
        <f t="shared" ref="JTW67" si="20025">JTW60*$C$65*0</f>
        <v>0</v>
      </c>
      <c r="JTY67" s="762">
        <f t="shared" ref="JTY67" si="20026">JTY60*$C$65*0</f>
        <v>0</v>
      </c>
      <c r="JUA67" s="762">
        <f t="shared" ref="JUA67" si="20027">JUA60*$C$65*0</f>
        <v>0</v>
      </c>
      <c r="JUC67" s="762">
        <f t="shared" ref="JUC67" si="20028">JUC60*$C$65*0</f>
        <v>0</v>
      </c>
      <c r="JUE67" s="762">
        <f t="shared" ref="JUE67" si="20029">JUE60*$C$65*0</f>
        <v>0</v>
      </c>
      <c r="JUG67" s="762">
        <f t="shared" ref="JUG67" si="20030">JUG60*$C$65*0</f>
        <v>0</v>
      </c>
      <c r="JUI67" s="762">
        <f t="shared" ref="JUI67" si="20031">JUI60*$C$65*0</f>
        <v>0</v>
      </c>
      <c r="JUK67" s="762">
        <f t="shared" ref="JUK67" si="20032">JUK60*$C$65*0</f>
        <v>0</v>
      </c>
      <c r="JUM67" s="762">
        <f t="shared" ref="JUM67" si="20033">JUM60*$C$65*0</f>
        <v>0</v>
      </c>
      <c r="JUO67" s="762">
        <f t="shared" ref="JUO67" si="20034">JUO60*$C$65*0</f>
        <v>0</v>
      </c>
      <c r="JUQ67" s="762">
        <f t="shared" ref="JUQ67" si="20035">JUQ60*$C$65*0</f>
        <v>0</v>
      </c>
      <c r="JUS67" s="762">
        <f t="shared" ref="JUS67" si="20036">JUS60*$C$65*0</f>
        <v>0</v>
      </c>
      <c r="JUU67" s="762">
        <f t="shared" ref="JUU67" si="20037">JUU60*$C$65*0</f>
        <v>0</v>
      </c>
      <c r="JUW67" s="762">
        <f t="shared" ref="JUW67" si="20038">JUW60*$C$65*0</f>
        <v>0</v>
      </c>
      <c r="JUY67" s="762">
        <f t="shared" ref="JUY67" si="20039">JUY60*$C$65*0</f>
        <v>0</v>
      </c>
      <c r="JVA67" s="762">
        <f t="shared" ref="JVA67" si="20040">JVA60*$C$65*0</f>
        <v>0</v>
      </c>
      <c r="JVC67" s="762">
        <f t="shared" ref="JVC67" si="20041">JVC60*$C$65*0</f>
        <v>0</v>
      </c>
      <c r="JVE67" s="762">
        <f t="shared" ref="JVE67" si="20042">JVE60*$C$65*0</f>
        <v>0</v>
      </c>
      <c r="JVG67" s="762">
        <f t="shared" ref="JVG67" si="20043">JVG60*$C$65*0</f>
        <v>0</v>
      </c>
      <c r="JVI67" s="762">
        <f t="shared" ref="JVI67" si="20044">JVI60*$C$65*0</f>
        <v>0</v>
      </c>
      <c r="JVK67" s="762">
        <f t="shared" ref="JVK67" si="20045">JVK60*$C$65*0</f>
        <v>0</v>
      </c>
      <c r="JVM67" s="762">
        <f t="shared" ref="JVM67" si="20046">JVM60*$C$65*0</f>
        <v>0</v>
      </c>
      <c r="JVO67" s="762">
        <f t="shared" ref="JVO67" si="20047">JVO60*$C$65*0</f>
        <v>0</v>
      </c>
      <c r="JVQ67" s="762">
        <f t="shared" ref="JVQ67" si="20048">JVQ60*$C$65*0</f>
        <v>0</v>
      </c>
      <c r="JVS67" s="762">
        <f t="shared" ref="JVS67" si="20049">JVS60*$C$65*0</f>
        <v>0</v>
      </c>
      <c r="JVU67" s="762">
        <f t="shared" ref="JVU67" si="20050">JVU60*$C$65*0</f>
        <v>0</v>
      </c>
      <c r="JVW67" s="762">
        <f t="shared" ref="JVW67" si="20051">JVW60*$C$65*0</f>
        <v>0</v>
      </c>
      <c r="JVY67" s="762">
        <f t="shared" ref="JVY67" si="20052">JVY60*$C$65*0</f>
        <v>0</v>
      </c>
      <c r="JWA67" s="762">
        <f t="shared" ref="JWA67" si="20053">JWA60*$C$65*0</f>
        <v>0</v>
      </c>
      <c r="JWC67" s="762">
        <f t="shared" ref="JWC67" si="20054">JWC60*$C$65*0</f>
        <v>0</v>
      </c>
      <c r="JWE67" s="762">
        <f t="shared" ref="JWE67" si="20055">JWE60*$C$65*0</f>
        <v>0</v>
      </c>
      <c r="JWG67" s="762">
        <f t="shared" ref="JWG67" si="20056">JWG60*$C$65*0</f>
        <v>0</v>
      </c>
      <c r="JWI67" s="762">
        <f t="shared" ref="JWI67" si="20057">JWI60*$C$65*0</f>
        <v>0</v>
      </c>
      <c r="JWK67" s="762">
        <f t="shared" ref="JWK67" si="20058">JWK60*$C$65*0</f>
        <v>0</v>
      </c>
      <c r="JWM67" s="762">
        <f t="shared" ref="JWM67" si="20059">JWM60*$C$65*0</f>
        <v>0</v>
      </c>
      <c r="JWO67" s="762">
        <f t="shared" ref="JWO67" si="20060">JWO60*$C$65*0</f>
        <v>0</v>
      </c>
      <c r="JWQ67" s="762">
        <f t="shared" ref="JWQ67" si="20061">JWQ60*$C$65*0</f>
        <v>0</v>
      </c>
      <c r="JWS67" s="762">
        <f t="shared" ref="JWS67" si="20062">JWS60*$C$65*0</f>
        <v>0</v>
      </c>
      <c r="JWU67" s="762">
        <f t="shared" ref="JWU67" si="20063">JWU60*$C$65*0</f>
        <v>0</v>
      </c>
      <c r="JWW67" s="762">
        <f t="shared" ref="JWW67" si="20064">JWW60*$C$65*0</f>
        <v>0</v>
      </c>
      <c r="JWY67" s="762">
        <f t="shared" ref="JWY67" si="20065">JWY60*$C$65*0</f>
        <v>0</v>
      </c>
      <c r="JXA67" s="762">
        <f t="shared" ref="JXA67" si="20066">JXA60*$C$65*0</f>
        <v>0</v>
      </c>
      <c r="JXC67" s="762">
        <f t="shared" ref="JXC67" si="20067">JXC60*$C$65*0</f>
        <v>0</v>
      </c>
      <c r="JXE67" s="762">
        <f t="shared" ref="JXE67" si="20068">JXE60*$C$65*0</f>
        <v>0</v>
      </c>
      <c r="JXG67" s="762">
        <f t="shared" ref="JXG67" si="20069">JXG60*$C$65*0</f>
        <v>0</v>
      </c>
      <c r="JXI67" s="762">
        <f t="shared" ref="JXI67" si="20070">JXI60*$C$65*0</f>
        <v>0</v>
      </c>
      <c r="JXK67" s="762">
        <f t="shared" ref="JXK67" si="20071">JXK60*$C$65*0</f>
        <v>0</v>
      </c>
      <c r="JXM67" s="762">
        <f t="shared" ref="JXM67" si="20072">JXM60*$C$65*0</f>
        <v>0</v>
      </c>
      <c r="JXO67" s="762">
        <f t="shared" ref="JXO67" si="20073">JXO60*$C$65*0</f>
        <v>0</v>
      </c>
      <c r="JXQ67" s="762">
        <f t="shared" ref="JXQ67" si="20074">JXQ60*$C$65*0</f>
        <v>0</v>
      </c>
      <c r="JXS67" s="762">
        <f t="shared" ref="JXS67" si="20075">JXS60*$C$65*0</f>
        <v>0</v>
      </c>
      <c r="JXU67" s="762">
        <f t="shared" ref="JXU67" si="20076">JXU60*$C$65*0</f>
        <v>0</v>
      </c>
      <c r="JXW67" s="762">
        <f t="shared" ref="JXW67" si="20077">JXW60*$C$65*0</f>
        <v>0</v>
      </c>
      <c r="JXY67" s="762">
        <f t="shared" ref="JXY67" si="20078">JXY60*$C$65*0</f>
        <v>0</v>
      </c>
      <c r="JYA67" s="762">
        <f t="shared" ref="JYA67" si="20079">JYA60*$C$65*0</f>
        <v>0</v>
      </c>
      <c r="JYC67" s="762">
        <f t="shared" ref="JYC67" si="20080">JYC60*$C$65*0</f>
        <v>0</v>
      </c>
      <c r="JYE67" s="762">
        <f t="shared" ref="JYE67" si="20081">JYE60*$C$65*0</f>
        <v>0</v>
      </c>
      <c r="JYG67" s="762">
        <f t="shared" ref="JYG67" si="20082">JYG60*$C$65*0</f>
        <v>0</v>
      </c>
      <c r="JYI67" s="762">
        <f t="shared" ref="JYI67" si="20083">JYI60*$C$65*0</f>
        <v>0</v>
      </c>
      <c r="JYK67" s="762">
        <f t="shared" ref="JYK67" si="20084">JYK60*$C$65*0</f>
        <v>0</v>
      </c>
      <c r="JYM67" s="762">
        <f t="shared" ref="JYM67" si="20085">JYM60*$C$65*0</f>
        <v>0</v>
      </c>
      <c r="JYO67" s="762">
        <f t="shared" ref="JYO67" si="20086">JYO60*$C$65*0</f>
        <v>0</v>
      </c>
      <c r="JYQ67" s="762">
        <f t="shared" ref="JYQ67" si="20087">JYQ60*$C$65*0</f>
        <v>0</v>
      </c>
      <c r="JYS67" s="762">
        <f t="shared" ref="JYS67" si="20088">JYS60*$C$65*0</f>
        <v>0</v>
      </c>
      <c r="JYU67" s="762">
        <f t="shared" ref="JYU67" si="20089">JYU60*$C$65*0</f>
        <v>0</v>
      </c>
      <c r="JYW67" s="762">
        <f t="shared" ref="JYW67" si="20090">JYW60*$C$65*0</f>
        <v>0</v>
      </c>
      <c r="JYY67" s="762">
        <f t="shared" ref="JYY67" si="20091">JYY60*$C$65*0</f>
        <v>0</v>
      </c>
      <c r="JZA67" s="762">
        <f t="shared" ref="JZA67" si="20092">JZA60*$C$65*0</f>
        <v>0</v>
      </c>
      <c r="JZC67" s="762">
        <f t="shared" ref="JZC67" si="20093">JZC60*$C$65*0</f>
        <v>0</v>
      </c>
      <c r="JZE67" s="762">
        <f t="shared" ref="JZE67" si="20094">JZE60*$C$65*0</f>
        <v>0</v>
      </c>
      <c r="JZG67" s="762">
        <f t="shared" ref="JZG67" si="20095">JZG60*$C$65*0</f>
        <v>0</v>
      </c>
      <c r="JZI67" s="762">
        <f t="shared" ref="JZI67" si="20096">JZI60*$C$65*0</f>
        <v>0</v>
      </c>
      <c r="JZK67" s="762">
        <f t="shared" ref="JZK67" si="20097">JZK60*$C$65*0</f>
        <v>0</v>
      </c>
      <c r="JZM67" s="762">
        <f t="shared" ref="JZM67" si="20098">JZM60*$C$65*0</f>
        <v>0</v>
      </c>
      <c r="JZO67" s="762">
        <f t="shared" ref="JZO67" si="20099">JZO60*$C$65*0</f>
        <v>0</v>
      </c>
      <c r="JZQ67" s="762">
        <f t="shared" ref="JZQ67" si="20100">JZQ60*$C$65*0</f>
        <v>0</v>
      </c>
      <c r="JZS67" s="762">
        <f t="shared" ref="JZS67" si="20101">JZS60*$C$65*0</f>
        <v>0</v>
      </c>
      <c r="JZU67" s="762">
        <f t="shared" ref="JZU67" si="20102">JZU60*$C$65*0</f>
        <v>0</v>
      </c>
      <c r="JZW67" s="762">
        <f t="shared" ref="JZW67" si="20103">JZW60*$C$65*0</f>
        <v>0</v>
      </c>
      <c r="JZY67" s="762">
        <f t="shared" ref="JZY67" si="20104">JZY60*$C$65*0</f>
        <v>0</v>
      </c>
      <c r="KAA67" s="762">
        <f t="shared" ref="KAA67" si="20105">KAA60*$C$65*0</f>
        <v>0</v>
      </c>
      <c r="KAC67" s="762">
        <f t="shared" ref="KAC67" si="20106">KAC60*$C$65*0</f>
        <v>0</v>
      </c>
      <c r="KAE67" s="762">
        <f t="shared" ref="KAE67" si="20107">KAE60*$C$65*0</f>
        <v>0</v>
      </c>
      <c r="KAG67" s="762">
        <f t="shared" ref="KAG67" si="20108">KAG60*$C$65*0</f>
        <v>0</v>
      </c>
      <c r="KAI67" s="762">
        <f t="shared" ref="KAI67" si="20109">KAI60*$C$65*0</f>
        <v>0</v>
      </c>
      <c r="KAK67" s="762">
        <f t="shared" ref="KAK67" si="20110">KAK60*$C$65*0</f>
        <v>0</v>
      </c>
      <c r="KAM67" s="762">
        <f t="shared" ref="KAM67" si="20111">KAM60*$C$65*0</f>
        <v>0</v>
      </c>
      <c r="KAO67" s="762">
        <f t="shared" ref="KAO67" si="20112">KAO60*$C$65*0</f>
        <v>0</v>
      </c>
      <c r="KAQ67" s="762">
        <f t="shared" ref="KAQ67" si="20113">KAQ60*$C$65*0</f>
        <v>0</v>
      </c>
      <c r="KAS67" s="762">
        <f t="shared" ref="KAS67" si="20114">KAS60*$C$65*0</f>
        <v>0</v>
      </c>
      <c r="KAU67" s="762">
        <f t="shared" ref="KAU67" si="20115">KAU60*$C$65*0</f>
        <v>0</v>
      </c>
      <c r="KAW67" s="762">
        <f t="shared" ref="KAW67" si="20116">KAW60*$C$65*0</f>
        <v>0</v>
      </c>
      <c r="KAY67" s="762">
        <f t="shared" ref="KAY67" si="20117">KAY60*$C$65*0</f>
        <v>0</v>
      </c>
      <c r="KBA67" s="762">
        <f t="shared" ref="KBA67" si="20118">KBA60*$C$65*0</f>
        <v>0</v>
      </c>
      <c r="KBC67" s="762">
        <f t="shared" ref="KBC67" si="20119">KBC60*$C$65*0</f>
        <v>0</v>
      </c>
      <c r="KBE67" s="762">
        <f t="shared" ref="KBE67" si="20120">KBE60*$C$65*0</f>
        <v>0</v>
      </c>
      <c r="KBG67" s="762">
        <f t="shared" ref="KBG67" si="20121">KBG60*$C$65*0</f>
        <v>0</v>
      </c>
      <c r="KBI67" s="762">
        <f t="shared" ref="KBI67" si="20122">KBI60*$C$65*0</f>
        <v>0</v>
      </c>
      <c r="KBK67" s="762">
        <f t="shared" ref="KBK67" si="20123">KBK60*$C$65*0</f>
        <v>0</v>
      </c>
      <c r="KBM67" s="762">
        <f t="shared" ref="KBM67" si="20124">KBM60*$C$65*0</f>
        <v>0</v>
      </c>
      <c r="KBO67" s="762">
        <f t="shared" ref="KBO67" si="20125">KBO60*$C$65*0</f>
        <v>0</v>
      </c>
      <c r="KBQ67" s="762">
        <f t="shared" ref="KBQ67" si="20126">KBQ60*$C$65*0</f>
        <v>0</v>
      </c>
      <c r="KBS67" s="762">
        <f t="shared" ref="KBS67" si="20127">KBS60*$C$65*0</f>
        <v>0</v>
      </c>
      <c r="KBU67" s="762">
        <f t="shared" ref="KBU67" si="20128">KBU60*$C$65*0</f>
        <v>0</v>
      </c>
      <c r="KBW67" s="762">
        <f t="shared" ref="KBW67" si="20129">KBW60*$C$65*0</f>
        <v>0</v>
      </c>
      <c r="KBY67" s="762">
        <f t="shared" ref="KBY67" si="20130">KBY60*$C$65*0</f>
        <v>0</v>
      </c>
      <c r="KCA67" s="762">
        <f t="shared" ref="KCA67" si="20131">KCA60*$C$65*0</f>
        <v>0</v>
      </c>
      <c r="KCC67" s="762">
        <f t="shared" ref="KCC67" si="20132">KCC60*$C$65*0</f>
        <v>0</v>
      </c>
      <c r="KCE67" s="762">
        <f t="shared" ref="KCE67" si="20133">KCE60*$C$65*0</f>
        <v>0</v>
      </c>
      <c r="KCG67" s="762">
        <f t="shared" ref="KCG67" si="20134">KCG60*$C$65*0</f>
        <v>0</v>
      </c>
      <c r="KCI67" s="762">
        <f t="shared" ref="KCI67" si="20135">KCI60*$C$65*0</f>
        <v>0</v>
      </c>
      <c r="KCK67" s="762">
        <f t="shared" ref="KCK67" si="20136">KCK60*$C$65*0</f>
        <v>0</v>
      </c>
      <c r="KCM67" s="762">
        <f t="shared" ref="KCM67" si="20137">KCM60*$C$65*0</f>
        <v>0</v>
      </c>
      <c r="KCO67" s="762">
        <f t="shared" ref="KCO67" si="20138">KCO60*$C$65*0</f>
        <v>0</v>
      </c>
      <c r="KCQ67" s="762">
        <f t="shared" ref="KCQ67" si="20139">KCQ60*$C$65*0</f>
        <v>0</v>
      </c>
      <c r="KCS67" s="762">
        <f t="shared" ref="KCS67" si="20140">KCS60*$C$65*0</f>
        <v>0</v>
      </c>
      <c r="KCU67" s="762">
        <f t="shared" ref="KCU67" si="20141">KCU60*$C$65*0</f>
        <v>0</v>
      </c>
      <c r="KCW67" s="762">
        <f t="shared" ref="KCW67" si="20142">KCW60*$C$65*0</f>
        <v>0</v>
      </c>
      <c r="KCY67" s="762">
        <f t="shared" ref="KCY67" si="20143">KCY60*$C$65*0</f>
        <v>0</v>
      </c>
      <c r="KDA67" s="762">
        <f t="shared" ref="KDA67" si="20144">KDA60*$C$65*0</f>
        <v>0</v>
      </c>
      <c r="KDC67" s="762">
        <f t="shared" ref="KDC67" si="20145">KDC60*$C$65*0</f>
        <v>0</v>
      </c>
      <c r="KDE67" s="762">
        <f t="shared" ref="KDE67" si="20146">KDE60*$C$65*0</f>
        <v>0</v>
      </c>
      <c r="KDG67" s="762">
        <f t="shared" ref="KDG67" si="20147">KDG60*$C$65*0</f>
        <v>0</v>
      </c>
      <c r="KDI67" s="762">
        <f t="shared" ref="KDI67" si="20148">KDI60*$C$65*0</f>
        <v>0</v>
      </c>
      <c r="KDK67" s="762">
        <f t="shared" ref="KDK67" si="20149">KDK60*$C$65*0</f>
        <v>0</v>
      </c>
      <c r="KDM67" s="762">
        <f t="shared" ref="KDM67" si="20150">KDM60*$C$65*0</f>
        <v>0</v>
      </c>
      <c r="KDO67" s="762">
        <f t="shared" ref="KDO67" si="20151">KDO60*$C$65*0</f>
        <v>0</v>
      </c>
      <c r="KDQ67" s="762">
        <f t="shared" ref="KDQ67" si="20152">KDQ60*$C$65*0</f>
        <v>0</v>
      </c>
      <c r="KDS67" s="762">
        <f t="shared" ref="KDS67" si="20153">KDS60*$C$65*0</f>
        <v>0</v>
      </c>
      <c r="KDU67" s="762">
        <f t="shared" ref="KDU67" si="20154">KDU60*$C$65*0</f>
        <v>0</v>
      </c>
      <c r="KDW67" s="762">
        <f t="shared" ref="KDW67" si="20155">KDW60*$C$65*0</f>
        <v>0</v>
      </c>
      <c r="KDY67" s="762">
        <f t="shared" ref="KDY67" si="20156">KDY60*$C$65*0</f>
        <v>0</v>
      </c>
      <c r="KEA67" s="762">
        <f t="shared" ref="KEA67" si="20157">KEA60*$C$65*0</f>
        <v>0</v>
      </c>
      <c r="KEC67" s="762">
        <f t="shared" ref="KEC67" si="20158">KEC60*$C$65*0</f>
        <v>0</v>
      </c>
      <c r="KEE67" s="762">
        <f t="shared" ref="KEE67" si="20159">KEE60*$C$65*0</f>
        <v>0</v>
      </c>
      <c r="KEG67" s="762">
        <f t="shared" ref="KEG67" si="20160">KEG60*$C$65*0</f>
        <v>0</v>
      </c>
      <c r="KEI67" s="762">
        <f t="shared" ref="KEI67" si="20161">KEI60*$C$65*0</f>
        <v>0</v>
      </c>
      <c r="KEK67" s="762">
        <f t="shared" ref="KEK67" si="20162">KEK60*$C$65*0</f>
        <v>0</v>
      </c>
      <c r="KEM67" s="762">
        <f t="shared" ref="KEM67" si="20163">KEM60*$C$65*0</f>
        <v>0</v>
      </c>
      <c r="KEO67" s="762">
        <f t="shared" ref="KEO67" si="20164">KEO60*$C$65*0</f>
        <v>0</v>
      </c>
      <c r="KEQ67" s="762">
        <f t="shared" ref="KEQ67" si="20165">KEQ60*$C$65*0</f>
        <v>0</v>
      </c>
      <c r="KES67" s="762">
        <f t="shared" ref="KES67" si="20166">KES60*$C$65*0</f>
        <v>0</v>
      </c>
      <c r="KEU67" s="762">
        <f t="shared" ref="KEU67" si="20167">KEU60*$C$65*0</f>
        <v>0</v>
      </c>
      <c r="KEW67" s="762">
        <f t="shared" ref="KEW67" si="20168">KEW60*$C$65*0</f>
        <v>0</v>
      </c>
      <c r="KEY67" s="762">
        <f t="shared" ref="KEY67" si="20169">KEY60*$C$65*0</f>
        <v>0</v>
      </c>
      <c r="KFA67" s="762">
        <f t="shared" ref="KFA67" si="20170">KFA60*$C$65*0</f>
        <v>0</v>
      </c>
      <c r="KFC67" s="762">
        <f t="shared" ref="KFC67" si="20171">KFC60*$C$65*0</f>
        <v>0</v>
      </c>
      <c r="KFE67" s="762">
        <f t="shared" ref="KFE67" si="20172">KFE60*$C$65*0</f>
        <v>0</v>
      </c>
      <c r="KFG67" s="762">
        <f t="shared" ref="KFG67" si="20173">KFG60*$C$65*0</f>
        <v>0</v>
      </c>
      <c r="KFI67" s="762">
        <f t="shared" ref="KFI67" si="20174">KFI60*$C$65*0</f>
        <v>0</v>
      </c>
      <c r="KFK67" s="762">
        <f t="shared" ref="KFK67" si="20175">KFK60*$C$65*0</f>
        <v>0</v>
      </c>
      <c r="KFM67" s="762">
        <f t="shared" ref="KFM67" si="20176">KFM60*$C$65*0</f>
        <v>0</v>
      </c>
      <c r="KFO67" s="762">
        <f t="shared" ref="KFO67" si="20177">KFO60*$C$65*0</f>
        <v>0</v>
      </c>
      <c r="KFQ67" s="762">
        <f t="shared" ref="KFQ67" si="20178">KFQ60*$C$65*0</f>
        <v>0</v>
      </c>
      <c r="KFS67" s="762">
        <f t="shared" ref="KFS67" si="20179">KFS60*$C$65*0</f>
        <v>0</v>
      </c>
      <c r="KFU67" s="762">
        <f t="shared" ref="KFU67" si="20180">KFU60*$C$65*0</f>
        <v>0</v>
      </c>
      <c r="KFW67" s="762">
        <f t="shared" ref="KFW67" si="20181">KFW60*$C$65*0</f>
        <v>0</v>
      </c>
      <c r="KFY67" s="762">
        <f t="shared" ref="KFY67" si="20182">KFY60*$C$65*0</f>
        <v>0</v>
      </c>
      <c r="KGA67" s="762">
        <f t="shared" ref="KGA67" si="20183">KGA60*$C$65*0</f>
        <v>0</v>
      </c>
      <c r="KGC67" s="762">
        <f t="shared" ref="KGC67" si="20184">KGC60*$C$65*0</f>
        <v>0</v>
      </c>
      <c r="KGE67" s="762">
        <f t="shared" ref="KGE67" si="20185">KGE60*$C$65*0</f>
        <v>0</v>
      </c>
      <c r="KGG67" s="762">
        <f t="shared" ref="KGG67" si="20186">KGG60*$C$65*0</f>
        <v>0</v>
      </c>
      <c r="KGI67" s="762">
        <f t="shared" ref="KGI67" si="20187">KGI60*$C$65*0</f>
        <v>0</v>
      </c>
      <c r="KGK67" s="762">
        <f t="shared" ref="KGK67" si="20188">KGK60*$C$65*0</f>
        <v>0</v>
      </c>
      <c r="KGM67" s="762">
        <f t="shared" ref="KGM67" si="20189">KGM60*$C$65*0</f>
        <v>0</v>
      </c>
      <c r="KGO67" s="762">
        <f t="shared" ref="KGO67" si="20190">KGO60*$C$65*0</f>
        <v>0</v>
      </c>
      <c r="KGQ67" s="762">
        <f t="shared" ref="KGQ67" si="20191">KGQ60*$C$65*0</f>
        <v>0</v>
      </c>
      <c r="KGS67" s="762">
        <f t="shared" ref="KGS67" si="20192">KGS60*$C$65*0</f>
        <v>0</v>
      </c>
      <c r="KGU67" s="762">
        <f t="shared" ref="KGU67" si="20193">KGU60*$C$65*0</f>
        <v>0</v>
      </c>
      <c r="KGW67" s="762">
        <f t="shared" ref="KGW67" si="20194">KGW60*$C$65*0</f>
        <v>0</v>
      </c>
      <c r="KGY67" s="762">
        <f t="shared" ref="KGY67" si="20195">KGY60*$C$65*0</f>
        <v>0</v>
      </c>
      <c r="KHA67" s="762">
        <f t="shared" ref="KHA67" si="20196">KHA60*$C$65*0</f>
        <v>0</v>
      </c>
      <c r="KHC67" s="762">
        <f t="shared" ref="KHC67" si="20197">KHC60*$C$65*0</f>
        <v>0</v>
      </c>
      <c r="KHE67" s="762">
        <f t="shared" ref="KHE67" si="20198">KHE60*$C$65*0</f>
        <v>0</v>
      </c>
      <c r="KHG67" s="762">
        <f t="shared" ref="KHG67" si="20199">KHG60*$C$65*0</f>
        <v>0</v>
      </c>
      <c r="KHI67" s="762">
        <f t="shared" ref="KHI67" si="20200">KHI60*$C$65*0</f>
        <v>0</v>
      </c>
      <c r="KHK67" s="762">
        <f t="shared" ref="KHK67" si="20201">KHK60*$C$65*0</f>
        <v>0</v>
      </c>
      <c r="KHM67" s="762">
        <f t="shared" ref="KHM67" si="20202">KHM60*$C$65*0</f>
        <v>0</v>
      </c>
      <c r="KHO67" s="762">
        <f t="shared" ref="KHO67" si="20203">KHO60*$C$65*0</f>
        <v>0</v>
      </c>
      <c r="KHQ67" s="762">
        <f t="shared" ref="KHQ67" si="20204">KHQ60*$C$65*0</f>
        <v>0</v>
      </c>
      <c r="KHS67" s="762">
        <f t="shared" ref="KHS67" si="20205">KHS60*$C$65*0</f>
        <v>0</v>
      </c>
      <c r="KHU67" s="762">
        <f t="shared" ref="KHU67" si="20206">KHU60*$C$65*0</f>
        <v>0</v>
      </c>
      <c r="KHW67" s="762">
        <f t="shared" ref="KHW67" si="20207">KHW60*$C$65*0</f>
        <v>0</v>
      </c>
      <c r="KHY67" s="762">
        <f t="shared" ref="KHY67" si="20208">KHY60*$C$65*0</f>
        <v>0</v>
      </c>
      <c r="KIA67" s="762">
        <f t="shared" ref="KIA67" si="20209">KIA60*$C$65*0</f>
        <v>0</v>
      </c>
      <c r="KIC67" s="762">
        <f t="shared" ref="KIC67" si="20210">KIC60*$C$65*0</f>
        <v>0</v>
      </c>
      <c r="KIE67" s="762">
        <f t="shared" ref="KIE67" si="20211">KIE60*$C$65*0</f>
        <v>0</v>
      </c>
      <c r="KIG67" s="762">
        <f t="shared" ref="KIG67" si="20212">KIG60*$C$65*0</f>
        <v>0</v>
      </c>
      <c r="KII67" s="762">
        <f t="shared" ref="KII67" si="20213">KII60*$C$65*0</f>
        <v>0</v>
      </c>
      <c r="KIK67" s="762">
        <f t="shared" ref="KIK67" si="20214">KIK60*$C$65*0</f>
        <v>0</v>
      </c>
      <c r="KIM67" s="762">
        <f t="shared" ref="KIM67" si="20215">KIM60*$C$65*0</f>
        <v>0</v>
      </c>
      <c r="KIO67" s="762">
        <f t="shared" ref="KIO67" si="20216">KIO60*$C$65*0</f>
        <v>0</v>
      </c>
      <c r="KIQ67" s="762">
        <f t="shared" ref="KIQ67" si="20217">KIQ60*$C$65*0</f>
        <v>0</v>
      </c>
      <c r="KIS67" s="762">
        <f t="shared" ref="KIS67" si="20218">KIS60*$C$65*0</f>
        <v>0</v>
      </c>
      <c r="KIU67" s="762">
        <f t="shared" ref="KIU67" si="20219">KIU60*$C$65*0</f>
        <v>0</v>
      </c>
      <c r="KIW67" s="762">
        <f t="shared" ref="KIW67" si="20220">KIW60*$C$65*0</f>
        <v>0</v>
      </c>
      <c r="KIY67" s="762">
        <f t="shared" ref="KIY67" si="20221">KIY60*$C$65*0</f>
        <v>0</v>
      </c>
      <c r="KJA67" s="762">
        <f t="shared" ref="KJA67" si="20222">KJA60*$C$65*0</f>
        <v>0</v>
      </c>
      <c r="KJC67" s="762">
        <f t="shared" ref="KJC67" si="20223">KJC60*$C$65*0</f>
        <v>0</v>
      </c>
      <c r="KJE67" s="762">
        <f t="shared" ref="KJE67" si="20224">KJE60*$C$65*0</f>
        <v>0</v>
      </c>
      <c r="KJG67" s="762">
        <f t="shared" ref="KJG67" si="20225">KJG60*$C$65*0</f>
        <v>0</v>
      </c>
      <c r="KJI67" s="762">
        <f t="shared" ref="KJI67" si="20226">KJI60*$C$65*0</f>
        <v>0</v>
      </c>
      <c r="KJK67" s="762">
        <f t="shared" ref="KJK67" si="20227">KJK60*$C$65*0</f>
        <v>0</v>
      </c>
      <c r="KJM67" s="762">
        <f t="shared" ref="KJM67" si="20228">KJM60*$C$65*0</f>
        <v>0</v>
      </c>
      <c r="KJO67" s="762">
        <f t="shared" ref="KJO67" si="20229">KJO60*$C$65*0</f>
        <v>0</v>
      </c>
      <c r="KJQ67" s="762">
        <f t="shared" ref="KJQ67" si="20230">KJQ60*$C$65*0</f>
        <v>0</v>
      </c>
      <c r="KJS67" s="762">
        <f t="shared" ref="KJS67" si="20231">KJS60*$C$65*0</f>
        <v>0</v>
      </c>
      <c r="KJU67" s="762">
        <f t="shared" ref="KJU67" si="20232">KJU60*$C$65*0</f>
        <v>0</v>
      </c>
      <c r="KJW67" s="762">
        <f t="shared" ref="KJW67" si="20233">KJW60*$C$65*0</f>
        <v>0</v>
      </c>
      <c r="KJY67" s="762">
        <f t="shared" ref="KJY67" si="20234">KJY60*$C$65*0</f>
        <v>0</v>
      </c>
      <c r="KKA67" s="762">
        <f t="shared" ref="KKA67" si="20235">KKA60*$C$65*0</f>
        <v>0</v>
      </c>
      <c r="KKC67" s="762">
        <f t="shared" ref="KKC67" si="20236">KKC60*$C$65*0</f>
        <v>0</v>
      </c>
      <c r="KKE67" s="762">
        <f t="shared" ref="KKE67" si="20237">KKE60*$C$65*0</f>
        <v>0</v>
      </c>
      <c r="KKG67" s="762">
        <f t="shared" ref="KKG67" si="20238">KKG60*$C$65*0</f>
        <v>0</v>
      </c>
      <c r="KKI67" s="762">
        <f t="shared" ref="KKI67" si="20239">KKI60*$C$65*0</f>
        <v>0</v>
      </c>
      <c r="KKK67" s="762">
        <f t="shared" ref="KKK67" si="20240">KKK60*$C$65*0</f>
        <v>0</v>
      </c>
      <c r="KKM67" s="762">
        <f t="shared" ref="KKM67" si="20241">KKM60*$C$65*0</f>
        <v>0</v>
      </c>
      <c r="KKO67" s="762">
        <f t="shared" ref="KKO67" si="20242">KKO60*$C$65*0</f>
        <v>0</v>
      </c>
      <c r="KKQ67" s="762">
        <f t="shared" ref="KKQ67" si="20243">KKQ60*$C$65*0</f>
        <v>0</v>
      </c>
      <c r="KKS67" s="762">
        <f t="shared" ref="KKS67" si="20244">KKS60*$C$65*0</f>
        <v>0</v>
      </c>
      <c r="KKU67" s="762">
        <f t="shared" ref="KKU67" si="20245">KKU60*$C$65*0</f>
        <v>0</v>
      </c>
      <c r="KKW67" s="762">
        <f t="shared" ref="KKW67" si="20246">KKW60*$C$65*0</f>
        <v>0</v>
      </c>
      <c r="KKY67" s="762">
        <f t="shared" ref="KKY67" si="20247">KKY60*$C$65*0</f>
        <v>0</v>
      </c>
      <c r="KLA67" s="762">
        <f t="shared" ref="KLA67" si="20248">KLA60*$C$65*0</f>
        <v>0</v>
      </c>
      <c r="KLC67" s="762">
        <f t="shared" ref="KLC67" si="20249">KLC60*$C$65*0</f>
        <v>0</v>
      </c>
      <c r="KLE67" s="762">
        <f t="shared" ref="KLE67" si="20250">KLE60*$C$65*0</f>
        <v>0</v>
      </c>
      <c r="KLG67" s="762">
        <f t="shared" ref="KLG67" si="20251">KLG60*$C$65*0</f>
        <v>0</v>
      </c>
      <c r="KLI67" s="762">
        <f t="shared" ref="KLI67" si="20252">KLI60*$C$65*0</f>
        <v>0</v>
      </c>
      <c r="KLK67" s="762">
        <f t="shared" ref="KLK67" si="20253">KLK60*$C$65*0</f>
        <v>0</v>
      </c>
      <c r="KLM67" s="762">
        <f t="shared" ref="KLM67" si="20254">KLM60*$C$65*0</f>
        <v>0</v>
      </c>
      <c r="KLO67" s="762">
        <f t="shared" ref="KLO67" si="20255">KLO60*$C$65*0</f>
        <v>0</v>
      </c>
      <c r="KLQ67" s="762">
        <f t="shared" ref="KLQ67" si="20256">KLQ60*$C$65*0</f>
        <v>0</v>
      </c>
      <c r="KLS67" s="762">
        <f t="shared" ref="KLS67" si="20257">KLS60*$C$65*0</f>
        <v>0</v>
      </c>
      <c r="KLU67" s="762">
        <f t="shared" ref="KLU67" si="20258">KLU60*$C$65*0</f>
        <v>0</v>
      </c>
      <c r="KLW67" s="762">
        <f t="shared" ref="KLW67" si="20259">KLW60*$C$65*0</f>
        <v>0</v>
      </c>
      <c r="KLY67" s="762">
        <f t="shared" ref="KLY67" si="20260">KLY60*$C$65*0</f>
        <v>0</v>
      </c>
      <c r="KMA67" s="762">
        <f t="shared" ref="KMA67" si="20261">KMA60*$C$65*0</f>
        <v>0</v>
      </c>
      <c r="KMC67" s="762">
        <f t="shared" ref="KMC67" si="20262">KMC60*$C$65*0</f>
        <v>0</v>
      </c>
      <c r="KME67" s="762">
        <f t="shared" ref="KME67" si="20263">KME60*$C$65*0</f>
        <v>0</v>
      </c>
      <c r="KMG67" s="762">
        <f t="shared" ref="KMG67" si="20264">KMG60*$C$65*0</f>
        <v>0</v>
      </c>
      <c r="KMI67" s="762">
        <f t="shared" ref="KMI67" si="20265">KMI60*$C$65*0</f>
        <v>0</v>
      </c>
      <c r="KMK67" s="762">
        <f t="shared" ref="KMK67" si="20266">KMK60*$C$65*0</f>
        <v>0</v>
      </c>
      <c r="KMM67" s="762">
        <f t="shared" ref="KMM67" si="20267">KMM60*$C$65*0</f>
        <v>0</v>
      </c>
      <c r="KMO67" s="762">
        <f t="shared" ref="KMO67" si="20268">KMO60*$C$65*0</f>
        <v>0</v>
      </c>
      <c r="KMQ67" s="762">
        <f t="shared" ref="KMQ67" si="20269">KMQ60*$C$65*0</f>
        <v>0</v>
      </c>
      <c r="KMS67" s="762">
        <f t="shared" ref="KMS67" si="20270">KMS60*$C$65*0</f>
        <v>0</v>
      </c>
      <c r="KMU67" s="762">
        <f t="shared" ref="KMU67" si="20271">KMU60*$C$65*0</f>
        <v>0</v>
      </c>
      <c r="KMW67" s="762">
        <f t="shared" ref="KMW67" si="20272">KMW60*$C$65*0</f>
        <v>0</v>
      </c>
      <c r="KMY67" s="762">
        <f t="shared" ref="KMY67" si="20273">KMY60*$C$65*0</f>
        <v>0</v>
      </c>
      <c r="KNA67" s="762">
        <f t="shared" ref="KNA67" si="20274">KNA60*$C$65*0</f>
        <v>0</v>
      </c>
      <c r="KNC67" s="762">
        <f t="shared" ref="KNC67" si="20275">KNC60*$C$65*0</f>
        <v>0</v>
      </c>
      <c r="KNE67" s="762">
        <f t="shared" ref="KNE67" si="20276">KNE60*$C$65*0</f>
        <v>0</v>
      </c>
      <c r="KNG67" s="762">
        <f t="shared" ref="KNG67" si="20277">KNG60*$C$65*0</f>
        <v>0</v>
      </c>
      <c r="KNI67" s="762">
        <f t="shared" ref="KNI67" si="20278">KNI60*$C$65*0</f>
        <v>0</v>
      </c>
      <c r="KNK67" s="762">
        <f t="shared" ref="KNK67" si="20279">KNK60*$C$65*0</f>
        <v>0</v>
      </c>
      <c r="KNM67" s="762">
        <f t="shared" ref="KNM67" si="20280">KNM60*$C$65*0</f>
        <v>0</v>
      </c>
      <c r="KNO67" s="762">
        <f t="shared" ref="KNO67" si="20281">KNO60*$C$65*0</f>
        <v>0</v>
      </c>
      <c r="KNQ67" s="762">
        <f t="shared" ref="KNQ67" si="20282">KNQ60*$C$65*0</f>
        <v>0</v>
      </c>
      <c r="KNS67" s="762">
        <f t="shared" ref="KNS67" si="20283">KNS60*$C$65*0</f>
        <v>0</v>
      </c>
      <c r="KNU67" s="762">
        <f t="shared" ref="KNU67" si="20284">KNU60*$C$65*0</f>
        <v>0</v>
      </c>
      <c r="KNW67" s="762">
        <f t="shared" ref="KNW67" si="20285">KNW60*$C$65*0</f>
        <v>0</v>
      </c>
      <c r="KNY67" s="762">
        <f t="shared" ref="KNY67" si="20286">KNY60*$C$65*0</f>
        <v>0</v>
      </c>
      <c r="KOA67" s="762">
        <f t="shared" ref="KOA67" si="20287">KOA60*$C$65*0</f>
        <v>0</v>
      </c>
      <c r="KOC67" s="762">
        <f t="shared" ref="KOC67" si="20288">KOC60*$C$65*0</f>
        <v>0</v>
      </c>
      <c r="KOE67" s="762">
        <f t="shared" ref="KOE67" si="20289">KOE60*$C$65*0</f>
        <v>0</v>
      </c>
      <c r="KOG67" s="762">
        <f t="shared" ref="KOG67" si="20290">KOG60*$C$65*0</f>
        <v>0</v>
      </c>
      <c r="KOI67" s="762">
        <f t="shared" ref="KOI67" si="20291">KOI60*$C$65*0</f>
        <v>0</v>
      </c>
      <c r="KOK67" s="762">
        <f t="shared" ref="KOK67" si="20292">KOK60*$C$65*0</f>
        <v>0</v>
      </c>
      <c r="KOM67" s="762">
        <f t="shared" ref="KOM67" si="20293">KOM60*$C$65*0</f>
        <v>0</v>
      </c>
      <c r="KOO67" s="762">
        <f t="shared" ref="KOO67" si="20294">KOO60*$C$65*0</f>
        <v>0</v>
      </c>
      <c r="KOQ67" s="762">
        <f t="shared" ref="KOQ67" si="20295">KOQ60*$C$65*0</f>
        <v>0</v>
      </c>
      <c r="KOS67" s="762">
        <f t="shared" ref="KOS67" si="20296">KOS60*$C$65*0</f>
        <v>0</v>
      </c>
      <c r="KOU67" s="762">
        <f t="shared" ref="KOU67" si="20297">KOU60*$C$65*0</f>
        <v>0</v>
      </c>
      <c r="KOW67" s="762">
        <f t="shared" ref="KOW67" si="20298">KOW60*$C$65*0</f>
        <v>0</v>
      </c>
      <c r="KOY67" s="762">
        <f t="shared" ref="KOY67" si="20299">KOY60*$C$65*0</f>
        <v>0</v>
      </c>
      <c r="KPA67" s="762">
        <f t="shared" ref="KPA67" si="20300">KPA60*$C$65*0</f>
        <v>0</v>
      </c>
      <c r="KPC67" s="762">
        <f t="shared" ref="KPC67" si="20301">KPC60*$C$65*0</f>
        <v>0</v>
      </c>
      <c r="KPE67" s="762">
        <f t="shared" ref="KPE67" si="20302">KPE60*$C$65*0</f>
        <v>0</v>
      </c>
      <c r="KPG67" s="762">
        <f t="shared" ref="KPG67" si="20303">KPG60*$C$65*0</f>
        <v>0</v>
      </c>
      <c r="KPI67" s="762">
        <f t="shared" ref="KPI67" si="20304">KPI60*$C$65*0</f>
        <v>0</v>
      </c>
      <c r="KPK67" s="762">
        <f t="shared" ref="KPK67" si="20305">KPK60*$C$65*0</f>
        <v>0</v>
      </c>
      <c r="KPM67" s="762">
        <f t="shared" ref="KPM67" si="20306">KPM60*$C$65*0</f>
        <v>0</v>
      </c>
      <c r="KPO67" s="762">
        <f t="shared" ref="KPO67" si="20307">KPO60*$C$65*0</f>
        <v>0</v>
      </c>
      <c r="KPQ67" s="762">
        <f t="shared" ref="KPQ67" si="20308">KPQ60*$C$65*0</f>
        <v>0</v>
      </c>
      <c r="KPS67" s="762">
        <f t="shared" ref="KPS67" si="20309">KPS60*$C$65*0</f>
        <v>0</v>
      </c>
      <c r="KPU67" s="762">
        <f t="shared" ref="KPU67" si="20310">KPU60*$C$65*0</f>
        <v>0</v>
      </c>
      <c r="KPW67" s="762">
        <f t="shared" ref="KPW67" si="20311">KPW60*$C$65*0</f>
        <v>0</v>
      </c>
      <c r="KPY67" s="762">
        <f t="shared" ref="KPY67" si="20312">KPY60*$C$65*0</f>
        <v>0</v>
      </c>
      <c r="KQA67" s="762">
        <f t="shared" ref="KQA67" si="20313">KQA60*$C$65*0</f>
        <v>0</v>
      </c>
      <c r="KQC67" s="762">
        <f t="shared" ref="KQC67" si="20314">KQC60*$C$65*0</f>
        <v>0</v>
      </c>
      <c r="KQE67" s="762">
        <f t="shared" ref="KQE67" si="20315">KQE60*$C$65*0</f>
        <v>0</v>
      </c>
      <c r="KQG67" s="762">
        <f t="shared" ref="KQG67" si="20316">KQG60*$C$65*0</f>
        <v>0</v>
      </c>
      <c r="KQI67" s="762">
        <f t="shared" ref="KQI67" si="20317">KQI60*$C$65*0</f>
        <v>0</v>
      </c>
      <c r="KQK67" s="762">
        <f t="shared" ref="KQK67" si="20318">KQK60*$C$65*0</f>
        <v>0</v>
      </c>
      <c r="KQM67" s="762">
        <f t="shared" ref="KQM67" si="20319">KQM60*$C$65*0</f>
        <v>0</v>
      </c>
      <c r="KQO67" s="762">
        <f t="shared" ref="KQO67" si="20320">KQO60*$C$65*0</f>
        <v>0</v>
      </c>
      <c r="KQQ67" s="762">
        <f t="shared" ref="KQQ67" si="20321">KQQ60*$C$65*0</f>
        <v>0</v>
      </c>
      <c r="KQS67" s="762">
        <f t="shared" ref="KQS67" si="20322">KQS60*$C$65*0</f>
        <v>0</v>
      </c>
      <c r="KQU67" s="762">
        <f t="shared" ref="KQU67" si="20323">KQU60*$C$65*0</f>
        <v>0</v>
      </c>
      <c r="KQW67" s="762">
        <f t="shared" ref="KQW67" si="20324">KQW60*$C$65*0</f>
        <v>0</v>
      </c>
      <c r="KQY67" s="762">
        <f t="shared" ref="KQY67" si="20325">KQY60*$C$65*0</f>
        <v>0</v>
      </c>
      <c r="KRA67" s="762">
        <f t="shared" ref="KRA67" si="20326">KRA60*$C$65*0</f>
        <v>0</v>
      </c>
      <c r="KRC67" s="762">
        <f t="shared" ref="KRC67" si="20327">KRC60*$C$65*0</f>
        <v>0</v>
      </c>
      <c r="KRE67" s="762">
        <f t="shared" ref="KRE67" si="20328">KRE60*$C$65*0</f>
        <v>0</v>
      </c>
      <c r="KRG67" s="762">
        <f t="shared" ref="KRG67" si="20329">KRG60*$C$65*0</f>
        <v>0</v>
      </c>
      <c r="KRI67" s="762">
        <f t="shared" ref="KRI67" si="20330">KRI60*$C$65*0</f>
        <v>0</v>
      </c>
      <c r="KRK67" s="762">
        <f t="shared" ref="KRK67" si="20331">KRK60*$C$65*0</f>
        <v>0</v>
      </c>
      <c r="KRM67" s="762">
        <f t="shared" ref="KRM67" si="20332">KRM60*$C$65*0</f>
        <v>0</v>
      </c>
      <c r="KRO67" s="762">
        <f t="shared" ref="KRO67" si="20333">KRO60*$C$65*0</f>
        <v>0</v>
      </c>
      <c r="KRQ67" s="762">
        <f t="shared" ref="KRQ67" si="20334">KRQ60*$C$65*0</f>
        <v>0</v>
      </c>
      <c r="KRS67" s="762">
        <f t="shared" ref="KRS67" si="20335">KRS60*$C$65*0</f>
        <v>0</v>
      </c>
      <c r="KRU67" s="762">
        <f t="shared" ref="KRU67" si="20336">KRU60*$C$65*0</f>
        <v>0</v>
      </c>
      <c r="KRW67" s="762">
        <f t="shared" ref="KRW67" si="20337">KRW60*$C$65*0</f>
        <v>0</v>
      </c>
      <c r="KRY67" s="762">
        <f t="shared" ref="KRY67" si="20338">KRY60*$C$65*0</f>
        <v>0</v>
      </c>
      <c r="KSA67" s="762">
        <f t="shared" ref="KSA67" si="20339">KSA60*$C$65*0</f>
        <v>0</v>
      </c>
      <c r="KSC67" s="762">
        <f t="shared" ref="KSC67" si="20340">KSC60*$C$65*0</f>
        <v>0</v>
      </c>
      <c r="KSE67" s="762">
        <f t="shared" ref="KSE67" si="20341">KSE60*$C$65*0</f>
        <v>0</v>
      </c>
      <c r="KSG67" s="762">
        <f t="shared" ref="KSG67" si="20342">KSG60*$C$65*0</f>
        <v>0</v>
      </c>
      <c r="KSI67" s="762">
        <f t="shared" ref="KSI67" si="20343">KSI60*$C$65*0</f>
        <v>0</v>
      </c>
      <c r="KSK67" s="762">
        <f t="shared" ref="KSK67" si="20344">KSK60*$C$65*0</f>
        <v>0</v>
      </c>
      <c r="KSM67" s="762">
        <f t="shared" ref="KSM67" si="20345">KSM60*$C$65*0</f>
        <v>0</v>
      </c>
      <c r="KSO67" s="762">
        <f t="shared" ref="KSO67" si="20346">KSO60*$C$65*0</f>
        <v>0</v>
      </c>
      <c r="KSQ67" s="762">
        <f t="shared" ref="KSQ67" si="20347">KSQ60*$C$65*0</f>
        <v>0</v>
      </c>
      <c r="KSS67" s="762">
        <f t="shared" ref="KSS67" si="20348">KSS60*$C$65*0</f>
        <v>0</v>
      </c>
      <c r="KSU67" s="762">
        <f t="shared" ref="KSU67" si="20349">KSU60*$C$65*0</f>
        <v>0</v>
      </c>
      <c r="KSW67" s="762">
        <f t="shared" ref="KSW67" si="20350">KSW60*$C$65*0</f>
        <v>0</v>
      </c>
      <c r="KSY67" s="762">
        <f t="shared" ref="KSY67" si="20351">KSY60*$C$65*0</f>
        <v>0</v>
      </c>
      <c r="KTA67" s="762">
        <f t="shared" ref="KTA67" si="20352">KTA60*$C$65*0</f>
        <v>0</v>
      </c>
      <c r="KTC67" s="762">
        <f t="shared" ref="KTC67" si="20353">KTC60*$C$65*0</f>
        <v>0</v>
      </c>
      <c r="KTE67" s="762">
        <f t="shared" ref="KTE67" si="20354">KTE60*$C$65*0</f>
        <v>0</v>
      </c>
      <c r="KTG67" s="762">
        <f t="shared" ref="KTG67" si="20355">KTG60*$C$65*0</f>
        <v>0</v>
      </c>
      <c r="KTI67" s="762">
        <f t="shared" ref="KTI67" si="20356">KTI60*$C$65*0</f>
        <v>0</v>
      </c>
      <c r="KTK67" s="762">
        <f t="shared" ref="KTK67" si="20357">KTK60*$C$65*0</f>
        <v>0</v>
      </c>
      <c r="KTM67" s="762">
        <f t="shared" ref="KTM67" si="20358">KTM60*$C$65*0</f>
        <v>0</v>
      </c>
      <c r="KTO67" s="762">
        <f t="shared" ref="KTO67" si="20359">KTO60*$C$65*0</f>
        <v>0</v>
      </c>
      <c r="KTQ67" s="762">
        <f t="shared" ref="KTQ67" si="20360">KTQ60*$C$65*0</f>
        <v>0</v>
      </c>
      <c r="KTS67" s="762">
        <f t="shared" ref="KTS67" si="20361">KTS60*$C$65*0</f>
        <v>0</v>
      </c>
      <c r="KTU67" s="762">
        <f t="shared" ref="KTU67" si="20362">KTU60*$C$65*0</f>
        <v>0</v>
      </c>
      <c r="KTW67" s="762">
        <f t="shared" ref="KTW67" si="20363">KTW60*$C$65*0</f>
        <v>0</v>
      </c>
      <c r="KTY67" s="762">
        <f t="shared" ref="KTY67" si="20364">KTY60*$C$65*0</f>
        <v>0</v>
      </c>
      <c r="KUA67" s="762">
        <f t="shared" ref="KUA67" si="20365">KUA60*$C$65*0</f>
        <v>0</v>
      </c>
      <c r="KUC67" s="762">
        <f t="shared" ref="KUC67" si="20366">KUC60*$C$65*0</f>
        <v>0</v>
      </c>
      <c r="KUE67" s="762">
        <f t="shared" ref="KUE67" si="20367">KUE60*$C$65*0</f>
        <v>0</v>
      </c>
      <c r="KUG67" s="762">
        <f t="shared" ref="KUG67" si="20368">KUG60*$C$65*0</f>
        <v>0</v>
      </c>
      <c r="KUI67" s="762">
        <f t="shared" ref="KUI67" si="20369">KUI60*$C$65*0</f>
        <v>0</v>
      </c>
      <c r="KUK67" s="762">
        <f t="shared" ref="KUK67" si="20370">KUK60*$C$65*0</f>
        <v>0</v>
      </c>
      <c r="KUM67" s="762">
        <f t="shared" ref="KUM67" si="20371">KUM60*$C$65*0</f>
        <v>0</v>
      </c>
      <c r="KUO67" s="762">
        <f t="shared" ref="KUO67" si="20372">KUO60*$C$65*0</f>
        <v>0</v>
      </c>
      <c r="KUQ67" s="762">
        <f t="shared" ref="KUQ67" si="20373">KUQ60*$C$65*0</f>
        <v>0</v>
      </c>
      <c r="KUS67" s="762">
        <f t="shared" ref="KUS67" si="20374">KUS60*$C$65*0</f>
        <v>0</v>
      </c>
      <c r="KUU67" s="762">
        <f t="shared" ref="KUU67" si="20375">KUU60*$C$65*0</f>
        <v>0</v>
      </c>
      <c r="KUW67" s="762">
        <f t="shared" ref="KUW67" si="20376">KUW60*$C$65*0</f>
        <v>0</v>
      </c>
      <c r="KUY67" s="762">
        <f t="shared" ref="KUY67" si="20377">KUY60*$C$65*0</f>
        <v>0</v>
      </c>
      <c r="KVA67" s="762">
        <f t="shared" ref="KVA67" si="20378">KVA60*$C$65*0</f>
        <v>0</v>
      </c>
      <c r="KVC67" s="762">
        <f t="shared" ref="KVC67" si="20379">KVC60*$C$65*0</f>
        <v>0</v>
      </c>
      <c r="KVE67" s="762">
        <f t="shared" ref="KVE67" si="20380">KVE60*$C$65*0</f>
        <v>0</v>
      </c>
      <c r="KVG67" s="762">
        <f t="shared" ref="KVG67" si="20381">KVG60*$C$65*0</f>
        <v>0</v>
      </c>
      <c r="KVI67" s="762">
        <f t="shared" ref="KVI67" si="20382">KVI60*$C$65*0</f>
        <v>0</v>
      </c>
      <c r="KVK67" s="762">
        <f t="shared" ref="KVK67" si="20383">KVK60*$C$65*0</f>
        <v>0</v>
      </c>
      <c r="KVM67" s="762">
        <f t="shared" ref="KVM67" si="20384">KVM60*$C$65*0</f>
        <v>0</v>
      </c>
      <c r="KVO67" s="762">
        <f t="shared" ref="KVO67" si="20385">KVO60*$C$65*0</f>
        <v>0</v>
      </c>
      <c r="KVQ67" s="762">
        <f t="shared" ref="KVQ67" si="20386">KVQ60*$C$65*0</f>
        <v>0</v>
      </c>
      <c r="KVS67" s="762">
        <f t="shared" ref="KVS67" si="20387">KVS60*$C$65*0</f>
        <v>0</v>
      </c>
      <c r="KVU67" s="762">
        <f t="shared" ref="KVU67" si="20388">KVU60*$C$65*0</f>
        <v>0</v>
      </c>
      <c r="KVW67" s="762">
        <f t="shared" ref="KVW67" si="20389">KVW60*$C$65*0</f>
        <v>0</v>
      </c>
      <c r="KVY67" s="762">
        <f t="shared" ref="KVY67" si="20390">KVY60*$C$65*0</f>
        <v>0</v>
      </c>
      <c r="KWA67" s="762">
        <f t="shared" ref="KWA67" si="20391">KWA60*$C$65*0</f>
        <v>0</v>
      </c>
      <c r="KWC67" s="762">
        <f t="shared" ref="KWC67" si="20392">KWC60*$C$65*0</f>
        <v>0</v>
      </c>
      <c r="KWE67" s="762">
        <f t="shared" ref="KWE67" si="20393">KWE60*$C$65*0</f>
        <v>0</v>
      </c>
      <c r="KWG67" s="762">
        <f t="shared" ref="KWG67" si="20394">KWG60*$C$65*0</f>
        <v>0</v>
      </c>
      <c r="KWI67" s="762">
        <f t="shared" ref="KWI67" si="20395">KWI60*$C$65*0</f>
        <v>0</v>
      </c>
      <c r="KWK67" s="762">
        <f t="shared" ref="KWK67" si="20396">KWK60*$C$65*0</f>
        <v>0</v>
      </c>
      <c r="KWM67" s="762">
        <f t="shared" ref="KWM67" si="20397">KWM60*$C$65*0</f>
        <v>0</v>
      </c>
      <c r="KWO67" s="762">
        <f t="shared" ref="KWO67" si="20398">KWO60*$C$65*0</f>
        <v>0</v>
      </c>
      <c r="KWQ67" s="762">
        <f t="shared" ref="KWQ67" si="20399">KWQ60*$C$65*0</f>
        <v>0</v>
      </c>
      <c r="KWS67" s="762">
        <f t="shared" ref="KWS67" si="20400">KWS60*$C$65*0</f>
        <v>0</v>
      </c>
      <c r="KWU67" s="762">
        <f t="shared" ref="KWU67" si="20401">KWU60*$C$65*0</f>
        <v>0</v>
      </c>
      <c r="KWW67" s="762">
        <f t="shared" ref="KWW67" si="20402">KWW60*$C$65*0</f>
        <v>0</v>
      </c>
      <c r="KWY67" s="762">
        <f t="shared" ref="KWY67" si="20403">KWY60*$C$65*0</f>
        <v>0</v>
      </c>
      <c r="KXA67" s="762">
        <f t="shared" ref="KXA67" si="20404">KXA60*$C$65*0</f>
        <v>0</v>
      </c>
      <c r="KXC67" s="762">
        <f t="shared" ref="KXC67" si="20405">KXC60*$C$65*0</f>
        <v>0</v>
      </c>
      <c r="KXE67" s="762">
        <f t="shared" ref="KXE67" si="20406">KXE60*$C$65*0</f>
        <v>0</v>
      </c>
      <c r="KXG67" s="762">
        <f t="shared" ref="KXG67" si="20407">KXG60*$C$65*0</f>
        <v>0</v>
      </c>
      <c r="KXI67" s="762">
        <f t="shared" ref="KXI67" si="20408">KXI60*$C$65*0</f>
        <v>0</v>
      </c>
      <c r="KXK67" s="762">
        <f t="shared" ref="KXK67" si="20409">KXK60*$C$65*0</f>
        <v>0</v>
      </c>
      <c r="KXM67" s="762">
        <f t="shared" ref="KXM67" si="20410">KXM60*$C$65*0</f>
        <v>0</v>
      </c>
      <c r="KXO67" s="762">
        <f t="shared" ref="KXO67" si="20411">KXO60*$C$65*0</f>
        <v>0</v>
      </c>
      <c r="KXQ67" s="762">
        <f t="shared" ref="KXQ67" si="20412">KXQ60*$C$65*0</f>
        <v>0</v>
      </c>
      <c r="KXS67" s="762">
        <f t="shared" ref="KXS67" si="20413">KXS60*$C$65*0</f>
        <v>0</v>
      </c>
      <c r="KXU67" s="762">
        <f t="shared" ref="KXU67" si="20414">KXU60*$C$65*0</f>
        <v>0</v>
      </c>
      <c r="KXW67" s="762">
        <f t="shared" ref="KXW67" si="20415">KXW60*$C$65*0</f>
        <v>0</v>
      </c>
      <c r="KXY67" s="762">
        <f t="shared" ref="KXY67" si="20416">KXY60*$C$65*0</f>
        <v>0</v>
      </c>
      <c r="KYA67" s="762">
        <f t="shared" ref="KYA67" si="20417">KYA60*$C$65*0</f>
        <v>0</v>
      </c>
      <c r="KYC67" s="762">
        <f t="shared" ref="KYC67" si="20418">KYC60*$C$65*0</f>
        <v>0</v>
      </c>
      <c r="KYE67" s="762">
        <f t="shared" ref="KYE67" si="20419">KYE60*$C$65*0</f>
        <v>0</v>
      </c>
      <c r="KYG67" s="762">
        <f t="shared" ref="KYG67" si="20420">KYG60*$C$65*0</f>
        <v>0</v>
      </c>
      <c r="KYI67" s="762">
        <f t="shared" ref="KYI67" si="20421">KYI60*$C$65*0</f>
        <v>0</v>
      </c>
      <c r="KYK67" s="762">
        <f t="shared" ref="KYK67" si="20422">KYK60*$C$65*0</f>
        <v>0</v>
      </c>
      <c r="KYM67" s="762">
        <f t="shared" ref="KYM67" si="20423">KYM60*$C$65*0</f>
        <v>0</v>
      </c>
      <c r="KYO67" s="762">
        <f t="shared" ref="KYO67" si="20424">KYO60*$C$65*0</f>
        <v>0</v>
      </c>
      <c r="KYQ67" s="762">
        <f t="shared" ref="KYQ67" si="20425">KYQ60*$C$65*0</f>
        <v>0</v>
      </c>
      <c r="KYS67" s="762">
        <f t="shared" ref="KYS67" si="20426">KYS60*$C$65*0</f>
        <v>0</v>
      </c>
      <c r="KYU67" s="762">
        <f t="shared" ref="KYU67" si="20427">KYU60*$C$65*0</f>
        <v>0</v>
      </c>
      <c r="KYW67" s="762">
        <f t="shared" ref="KYW67" si="20428">KYW60*$C$65*0</f>
        <v>0</v>
      </c>
      <c r="KYY67" s="762">
        <f t="shared" ref="KYY67" si="20429">KYY60*$C$65*0</f>
        <v>0</v>
      </c>
      <c r="KZA67" s="762">
        <f t="shared" ref="KZA67" si="20430">KZA60*$C$65*0</f>
        <v>0</v>
      </c>
      <c r="KZC67" s="762">
        <f t="shared" ref="KZC67" si="20431">KZC60*$C$65*0</f>
        <v>0</v>
      </c>
      <c r="KZE67" s="762">
        <f t="shared" ref="KZE67" si="20432">KZE60*$C$65*0</f>
        <v>0</v>
      </c>
      <c r="KZG67" s="762">
        <f t="shared" ref="KZG67" si="20433">KZG60*$C$65*0</f>
        <v>0</v>
      </c>
      <c r="KZI67" s="762">
        <f t="shared" ref="KZI67" si="20434">KZI60*$C$65*0</f>
        <v>0</v>
      </c>
      <c r="KZK67" s="762">
        <f t="shared" ref="KZK67" si="20435">KZK60*$C$65*0</f>
        <v>0</v>
      </c>
      <c r="KZM67" s="762">
        <f t="shared" ref="KZM67" si="20436">KZM60*$C$65*0</f>
        <v>0</v>
      </c>
      <c r="KZO67" s="762">
        <f t="shared" ref="KZO67" si="20437">KZO60*$C$65*0</f>
        <v>0</v>
      </c>
      <c r="KZQ67" s="762">
        <f t="shared" ref="KZQ67" si="20438">KZQ60*$C$65*0</f>
        <v>0</v>
      </c>
      <c r="KZS67" s="762">
        <f t="shared" ref="KZS67" si="20439">KZS60*$C$65*0</f>
        <v>0</v>
      </c>
      <c r="KZU67" s="762">
        <f t="shared" ref="KZU67" si="20440">KZU60*$C$65*0</f>
        <v>0</v>
      </c>
      <c r="KZW67" s="762">
        <f t="shared" ref="KZW67" si="20441">KZW60*$C$65*0</f>
        <v>0</v>
      </c>
      <c r="KZY67" s="762">
        <f t="shared" ref="KZY67" si="20442">KZY60*$C$65*0</f>
        <v>0</v>
      </c>
      <c r="LAA67" s="762">
        <f t="shared" ref="LAA67" si="20443">LAA60*$C$65*0</f>
        <v>0</v>
      </c>
      <c r="LAC67" s="762">
        <f t="shared" ref="LAC67" si="20444">LAC60*$C$65*0</f>
        <v>0</v>
      </c>
      <c r="LAE67" s="762">
        <f t="shared" ref="LAE67" si="20445">LAE60*$C$65*0</f>
        <v>0</v>
      </c>
      <c r="LAG67" s="762">
        <f t="shared" ref="LAG67" si="20446">LAG60*$C$65*0</f>
        <v>0</v>
      </c>
      <c r="LAI67" s="762">
        <f t="shared" ref="LAI67" si="20447">LAI60*$C$65*0</f>
        <v>0</v>
      </c>
      <c r="LAK67" s="762">
        <f t="shared" ref="LAK67" si="20448">LAK60*$C$65*0</f>
        <v>0</v>
      </c>
      <c r="LAM67" s="762">
        <f t="shared" ref="LAM67" si="20449">LAM60*$C$65*0</f>
        <v>0</v>
      </c>
      <c r="LAO67" s="762">
        <f t="shared" ref="LAO67" si="20450">LAO60*$C$65*0</f>
        <v>0</v>
      </c>
      <c r="LAQ67" s="762">
        <f t="shared" ref="LAQ67" si="20451">LAQ60*$C$65*0</f>
        <v>0</v>
      </c>
      <c r="LAS67" s="762">
        <f t="shared" ref="LAS67" si="20452">LAS60*$C$65*0</f>
        <v>0</v>
      </c>
      <c r="LAU67" s="762">
        <f t="shared" ref="LAU67" si="20453">LAU60*$C$65*0</f>
        <v>0</v>
      </c>
      <c r="LAW67" s="762">
        <f t="shared" ref="LAW67" si="20454">LAW60*$C$65*0</f>
        <v>0</v>
      </c>
      <c r="LAY67" s="762">
        <f t="shared" ref="LAY67" si="20455">LAY60*$C$65*0</f>
        <v>0</v>
      </c>
      <c r="LBA67" s="762">
        <f t="shared" ref="LBA67" si="20456">LBA60*$C$65*0</f>
        <v>0</v>
      </c>
      <c r="LBC67" s="762">
        <f t="shared" ref="LBC67" si="20457">LBC60*$C$65*0</f>
        <v>0</v>
      </c>
      <c r="LBE67" s="762">
        <f t="shared" ref="LBE67" si="20458">LBE60*$C$65*0</f>
        <v>0</v>
      </c>
      <c r="LBG67" s="762">
        <f t="shared" ref="LBG67" si="20459">LBG60*$C$65*0</f>
        <v>0</v>
      </c>
      <c r="LBI67" s="762">
        <f t="shared" ref="LBI67" si="20460">LBI60*$C$65*0</f>
        <v>0</v>
      </c>
      <c r="LBK67" s="762">
        <f t="shared" ref="LBK67" si="20461">LBK60*$C$65*0</f>
        <v>0</v>
      </c>
      <c r="LBM67" s="762">
        <f t="shared" ref="LBM67" si="20462">LBM60*$C$65*0</f>
        <v>0</v>
      </c>
      <c r="LBO67" s="762">
        <f t="shared" ref="LBO67" si="20463">LBO60*$C$65*0</f>
        <v>0</v>
      </c>
      <c r="LBQ67" s="762">
        <f t="shared" ref="LBQ67" si="20464">LBQ60*$C$65*0</f>
        <v>0</v>
      </c>
      <c r="LBS67" s="762">
        <f t="shared" ref="LBS67" si="20465">LBS60*$C$65*0</f>
        <v>0</v>
      </c>
      <c r="LBU67" s="762">
        <f t="shared" ref="LBU67" si="20466">LBU60*$C$65*0</f>
        <v>0</v>
      </c>
      <c r="LBW67" s="762">
        <f t="shared" ref="LBW67" si="20467">LBW60*$C$65*0</f>
        <v>0</v>
      </c>
      <c r="LBY67" s="762">
        <f t="shared" ref="LBY67" si="20468">LBY60*$C$65*0</f>
        <v>0</v>
      </c>
      <c r="LCA67" s="762">
        <f t="shared" ref="LCA67" si="20469">LCA60*$C$65*0</f>
        <v>0</v>
      </c>
      <c r="LCC67" s="762">
        <f t="shared" ref="LCC67" si="20470">LCC60*$C$65*0</f>
        <v>0</v>
      </c>
      <c r="LCE67" s="762">
        <f t="shared" ref="LCE67" si="20471">LCE60*$C$65*0</f>
        <v>0</v>
      </c>
      <c r="LCG67" s="762">
        <f t="shared" ref="LCG67" si="20472">LCG60*$C$65*0</f>
        <v>0</v>
      </c>
      <c r="LCI67" s="762">
        <f t="shared" ref="LCI67" si="20473">LCI60*$C$65*0</f>
        <v>0</v>
      </c>
      <c r="LCK67" s="762">
        <f t="shared" ref="LCK67" si="20474">LCK60*$C$65*0</f>
        <v>0</v>
      </c>
      <c r="LCM67" s="762">
        <f t="shared" ref="LCM67" si="20475">LCM60*$C$65*0</f>
        <v>0</v>
      </c>
      <c r="LCO67" s="762">
        <f t="shared" ref="LCO67" si="20476">LCO60*$C$65*0</f>
        <v>0</v>
      </c>
      <c r="LCQ67" s="762">
        <f t="shared" ref="LCQ67" si="20477">LCQ60*$C$65*0</f>
        <v>0</v>
      </c>
      <c r="LCS67" s="762">
        <f t="shared" ref="LCS67" si="20478">LCS60*$C$65*0</f>
        <v>0</v>
      </c>
      <c r="LCU67" s="762">
        <f t="shared" ref="LCU67" si="20479">LCU60*$C$65*0</f>
        <v>0</v>
      </c>
      <c r="LCW67" s="762">
        <f t="shared" ref="LCW67" si="20480">LCW60*$C$65*0</f>
        <v>0</v>
      </c>
      <c r="LCY67" s="762">
        <f t="shared" ref="LCY67" si="20481">LCY60*$C$65*0</f>
        <v>0</v>
      </c>
      <c r="LDA67" s="762">
        <f t="shared" ref="LDA67" si="20482">LDA60*$C$65*0</f>
        <v>0</v>
      </c>
      <c r="LDC67" s="762">
        <f t="shared" ref="LDC67" si="20483">LDC60*$C$65*0</f>
        <v>0</v>
      </c>
      <c r="LDE67" s="762">
        <f t="shared" ref="LDE67" si="20484">LDE60*$C$65*0</f>
        <v>0</v>
      </c>
      <c r="LDG67" s="762">
        <f t="shared" ref="LDG67" si="20485">LDG60*$C$65*0</f>
        <v>0</v>
      </c>
      <c r="LDI67" s="762">
        <f t="shared" ref="LDI67" si="20486">LDI60*$C$65*0</f>
        <v>0</v>
      </c>
      <c r="LDK67" s="762">
        <f t="shared" ref="LDK67" si="20487">LDK60*$C$65*0</f>
        <v>0</v>
      </c>
      <c r="LDM67" s="762">
        <f t="shared" ref="LDM67" si="20488">LDM60*$C$65*0</f>
        <v>0</v>
      </c>
      <c r="LDO67" s="762">
        <f t="shared" ref="LDO67" si="20489">LDO60*$C$65*0</f>
        <v>0</v>
      </c>
      <c r="LDQ67" s="762">
        <f t="shared" ref="LDQ67" si="20490">LDQ60*$C$65*0</f>
        <v>0</v>
      </c>
      <c r="LDS67" s="762">
        <f t="shared" ref="LDS67" si="20491">LDS60*$C$65*0</f>
        <v>0</v>
      </c>
      <c r="LDU67" s="762">
        <f t="shared" ref="LDU67" si="20492">LDU60*$C$65*0</f>
        <v>0</v>
      </c>
      <c r="LDW67" s="762">
        <f t="shared" ref="LDW67" si="20493">LDW60*$C$65*0</f>
        <v>0</v>
      </c>
      <c r="LDY67" s="762">
        <f t="shared" ref="LDY67" si="20494">LDY60*$C$65*0</f>
        <v>0</v>
      </c>
      <c r="LEA67" s="762">
        <f t="shared" ref="LEA67" si="20495">LEA60*$C$65*0</f>
        <v>0</v>
      </c>
      <c r="LEC67" s="762">
        <f t="shared" ref="LEC67" si="20496">LEC60*$C$65*0</f>
        <v>0</v>
      </c>
      <c r="LEE67" s="762">
        <f t="shared" ref="LEE67" si="20497">LEE60*$C$65*0</f>
        <v>0</v>
      </c>
      <c r="LEG67" s="762">
        <f t="shared" ref="LEG67" si="20498">LEG60*$C$65*0</f>
        <v>0</v>
      </c>
      <c r="LEI67" s="762">
        <f t="shared" ref="LEI67" si="20499">LEI60*$C$65*0</f>
        <v>0</v>
      </c>
      <c r="LEK67" s="762">
        <f t="shared" ref="LEK67" si="20500">LEK60*$C$65*0</f>
        <v>0</v>
      </c>
      <c r="LEM67" s="762">
        <f t="shared" ref="LEM67" si="20501">LEM60*$C$65*0</f>
        <v>0</v>
      </c>
      <c r="LEO67" s="762">
        <f t="shared" ref="LEO67" si="20502">LEO60*$C$65*0</f>
        <v>0</v>
      </c>
      <c r="LEQ67" s="762">
        <f t="shared" ref="LEQ67" si="20503">LEQ60*$C$65*0</f>
        <v>0</v>
      </c>
      <c r="LES67" s="762">
        <f t="shared" ref="LES67" si="20504">LES60*$C$65*0</f>
        <v>0</v>
      </c>
      <c r="LEU67" s="762">
        <f t="shared" ref="LEU67" si="20505">LEU60*$C$65*0</f>
        <v>0</v>
      </c>
      <c r="LEW67" s="762">
        <f t="shared" ref="LEW67" si="20506">LEW60*$C$65*0</f>
        <v>0</v>
      </c>
      <c r="LEY67" s="762">
        <f t="shared" ref="LEY67" si="20507">LEY60*$C$65*0</f>
        <v>0</v>
      </c>
      <c r="LFA67" s="762">
        <f t="shared" ref="LFA67" si="20508">LFA60*$C$65*0</f>
        <v>0</v>
      </c>
      <c r="LFC67" s="762">
        <f t="shared" ref="LFC67" si="20509">LFC60*$C$65*0</f>
        <v>0</v>
      </c>
      <c r="LFE67" s="762">
        <f t="shared" ref="LFE67" si="20510">LFE60*$C$65*0</f>
        <v>0</v>
      </c>
      <c r="LFG67" s="762">
        <f t="shared" ref="LFG67" si="20511">LFG60*$C$65*0</f>
        <v>0</v>
      </c>
      <c r="LFI67" s="762">
        <f t="shared" ref="LFI67" si="20512">LFI60*$C$65*0</f>
        <v>0</v>
      </c>
      <c r="LFK67" s="762">
        <f t="shared" ref="LFK67" si="20513">LFK60*$C$65*0</f>
        <v>0</v>
      </c>
      <c r="LFM67" s="762">
        <f t="shared" ref="LFM67" si="20514">LFM60*$C$65*0</f>
        <v>0</v>
      </c>
      <c r="LFO67" s="762">
        <f t="shared" ref="LFO67" si="20515">LFO60*$C$65*0</f>
        <v>0</v>
      </c>
      <c r="LFQ67" s="762">
        <f t="shared" ref="LFQ67" si="20516">LFQ60*$C$65*0</f>
        <v>0</v>
      </c>
      <c r="LFS67" s="762">
        <f t="shared" ref="LFS67" si="20517">LFS60*$C$65*0</f>
        <v>0</v>
      </c>
      <c r="LFU67" s="762">
        <f t="shared" ref="LFU67" si="20518">LFU60*$C$65*0</f>
        <v>0</v>
      </c>
      <c r="LFW67" s="762">
        <f t="shared" ref="LFW67" si="20519">LFW60*$C$65*0</f>
        <v>0</v>
      </c>
      <c r="LFY67" s="762">
        <f t="shared" ref="LFY67" si="20520">LFY60*$C$65*0</f>
        <v>0</v>
      </c>
      <c r="LGA67" s="762">
        <f t="shared" ref="LGA67" si="20521">LGA60*$C$65*0</f>
        <v>0</v>
      </c>
      <c r="LGC67" s="762">
        <f t="shared" ref="LGC67" si="20522">LGC60*$C$65*0</f>
        <v>0</v>
      </c>
      <c r="LGE67" s="762">
        <f t="shared" ref="LGE67" si="20523">LGE60*$C$65*0</f>
        <v>0</v>
      </c>
      <c r="LGG67" s="762">
        <f t="shared" ref="LGG67" si="20524">LGG60*$C$65*0</f>
        <v>0</v>
      </c>
      <c r="LGI67" s="762">
        <f t="shared" ref="LGI67" si="20525">LGI60*$C$65*0</f>
        <v>0</v>
      </c>
      <c r="LGK67" s="762">
        <f t="shared" ref="LGK67" si="20526">LGK60*$C$65*0</f>
        <v>0</v>
      </c>
      <c r="LGM67" s="762">
        <f t="shared" ref="LGM67" si="20527">LGM60*$C$65*0</f>
        <v>0</v>
      </c>
      <c r="LGO67" s="762">
        <f t="shared" ref="LGO67" si="20528">LGO60*$C$65*0</f>
        <v>0</v>
      </c>
      <c r="LGQ67" s="762">
        <f t="shared" ref="LGQ67" si="20529">LGQ60*$C$65*0</f>
        <v>0</v>
      </c>
      <c r="LGS67" s="762">
        <f t="shared" ref="LGS67" si="20530">LGS60*$C$65*0</f>
        <v>0</v>
      </c>
      <c r="LGU67" s="762">
        <f t="shared" ref="LGU67" si="20531">LGU60*$C$65*0</f>
        <v>0</v>
      </c>
      <c r="LGW67" s="762">
        <f t="shared" ref="LGW67" si="20532">LGW60*$C$65*0</f>
        <v>0</v>
      </c>
      <c r="LGY67" s="762">
        <f t="shared" ref="LGY67" si="20533">LGY60*$C$65*0</f>
        <v>0</v>
      </c>
      <c r="LHA67" s="762">
        <f t="shared" ref="LHA67" si="20534">LHA60*$C$65*0</f>
        <v>0</v>
      </c>
      <c r="LHC67" s="762">
        <f t="shared" ref="LHC67" si="20535">LHC60*$C$65*0</f>
        <v>0</v>
      </c>
      <c r="LHE67" s="762">
        <f t="shared" ref="LHE67" si="20536">LHE60*$C$65*0</f>
        <v>0</v>
      </c>
      <c r="LHG67" s="762">
        <f t="shared" ref="LHG67" si="20537">LHG60*$C$65*0</f>
        <v>0</v>
      </c>
      <c r="LHI67" s="762">
        <f t="shared" ref="LHI67" si="20538">LHI60*$C$65*0</f>
        <v>0</v>
      </c>
      <c r="LHK67" s="762">
        <f t="shared" ref="LHK67" si="20539">LHK60*$C$65*0</f>
        <v>0</v>
      </c>
      <c r="LHM67" s="762">
        <f t="shared" ref="LHM67" si="20540">LHM60*$C$65*0</f>
        <v>0</v>
      </c>
      <c r="LHO67" s="762">
        <f t="shared" ref="LHO67" si="20541">LHO60*$C$65*0</f>
        <v>0</v>
      </c>
      <c r="LHQ67" s="762">
        <f t="shared" ref="LHQ67" si="20542">LHQ60*$C$65*0</f>
        <v>0</v>
      </c>
      <c r="LHS67" s="762">
        <f t="shared" ref="LHS67" si="20543">LHS60*$C$65*0</f>
        <v>0</v>
      </c>
      <c r="LHU67" s="762">
        <f t="shared" ref="LHU67" si="20544">LHU60*$C$65*0</f>
        <v>0</v>
      </c>
      <c r="LHW67" s="762">
        <f t="shared" ref="LHW67" si="20545">LHW60*$C$65*0</f>
        <v>0</v>
      </c>
      <c r="LHY67" s="762">
        <f t="shared" ref="LHY67" si="20546">LHY60*$C$65*0</f>
        <v>0</v>
      </c>
      <c r="LIA67" s="762">
        <f t="shared" ref="LIA67" si="20547">LIA60*$C$65*0</f>
        <v>0</v>
      </c>
      <c r="LIC67" s="762">
        <f t="shared" ref="LIC67" si="20548">LIC60*$C$65*0</f>
        <v>0</v>
      </c>
      <c r="LIE67" s="762">
        <f t="shared" ref="LIE67" si="20549">LIE60*$C$65*0</f>
        <v>0</v>
      </c>
      <c r="LIG67" s="762">
        <f t="shared" ref="LIG67" si="20550">LIG60*$C$65*0</f>
        <v>0</v>
      </c>
      <c r="LII67" s="762">
        <f t="shared" ref="LII67" si="20551">LII60*$C$65*0</f>
        <v>0</v>
      </c>
      <c r="LIK67" s="762">
        <f t="shared" ref="LIK67" si="20552">LIK60*$C$65*0</f>
        <v>0</v>
      </c>
      <c r="LIM67" s="762">
        <f t="shared" ref="LIM67" si="20553">LIM60*$C$65*0</f>
        <v>0</v>
      </c>
      <c r="LIO67" s="762">
        <f t="shared" ref="LIO67" si="20554">LIO60*$C$65*0</f>
        <v>0</v>
      </c>
      <c r="LIQ67" s="762">
        <f t="shared" ref="LIQ67" si="20555">LIQ60*$C$65*0</f>
        <v>0</v>
      </c>
      <c r="LIS67" s="762">
        <f t="shared" ref="LIS67" si="20556">LIS60*$C$65*0</f>
        <v>0</v>
      </c>
      <c r="LIU67" s="762">
        <f t="shared" ref="LIU67" si="20557">LIU60*$C$65*0</f>
        <v>0</v>
      </c>
      <c r="LIW67" s="762">
        <f t="shared" ref="LIW67" si="20558">LIW60*$C$65*0</f>
        <v>0</v>
      </c>
      <c r="LIY67" s="762">
        <f t="shared" ref="LIY67" si="20559">LIY60*$C$65*0</f>
        <v>0</v>
      </c>
      <c r="LJA67" s="762">
        <f t="shared" ref="LJA67" si="20560">LJA60*$C$65*0</f>
        <v>0</v>
      </c>
      <c r="LJC67" s="762">
        <f t="shared" ref="LJC67" si="20561">LJC60*$C$65*0</f>
        <v>0</v>
      </c>
      <c r="LJE67" s="762">
        <f t="shared" ref="LJE67" si="20562">LJE60*$C$65*0</f>
        <v>0</v>
      </c>
      <c r="LJG67" s="762">
        <f t="shared" ref="LJG67" si="20563">LJG60*$C$65*0</f>
        <v>0</v>
      </c>
      <c r="LJI67" s="762">
        <f t="shared" ref="LJI67" si="20564">LJI60*$C$65*0</f>
        <v>0</v>
      </c>
      <c r="LJK67" s="762">
        <f t="shared" ref="LJK67" si="20565">LJK60*$C$65*0</f>
        <v>0</v>
      </c>
      <c r="LJM67" s="762">
        <f t="shared" ref="LJM67" si="20566">LJM60*$C$65*0</f>
        <v>0</v>
      </c>
      <c r="LJO67" s="762">
        <f t="shared" ref="LJO67" si="20567">LJO60*$C$65*0</f>
        <v>0</v>
      </c>
      <c r="LJQ67" s="762">
        <f t="shared" ref="LJQ67" si="20568">LJQ60*$C$65*0</f>
        <v>0</v>
      </c>
      <c r="LJS67" s="762">
        <f t="shared" ref="LJS67" si="20569">LJS60*$C$65*0</f>
        <v>0</v>
      </c>
      <c r="LJU67" s="762">
        <f t="shared" ref="LJU67" si="20570">LJU60*$C$65*0</f>
        <v>0</v>
      </c>
      <c r="LJW67" s="762">
        <f t="shared" ref="LJW67" si="20571">LJW60*$C$65*0</f>
        <v>0</v>
      </c>
      <c r="LJY67" s="762">
        <f t="shared" ref="LJY67" si="20572">LJY60*$C$65*0</f>
        <v>0</v>
      </c>
      <c r="LKA67" s="762">
        <f t="shared" ref="LKA67" si="20573">LKA60*$C$65*0</f>
        <v>0</v>
      </c>
      <c r="LKC67" s="762">
        <f t="shared" ref="LKC67" si="20574">LKC60*$C$65*0</f>
        <v>0</v>
      </c>
      <c r="LKE67" s="762">
        <f t="shared" ref="LKE67" si="20575">LKE60*$C$65*0</f>
        <v>0</v>
      </c>
      <c r="LKG67" s="762">
        <f t="shared" ref="LKG67" si="20576">LKG60*$C$65*0</f>
        <v>0</v>
      </c>
      <c r="LKI67" s="762">
        <f t="shared" ref="LKI67" si="20577">LKI60*$C$65*0</f>
        <v>0</v>
      </c>
      <c r="LKK67" s="762">
        <f t="shared" ref="LKK67" si="20578">LKK60*$C$65*0</f>
        <v>0</v>
      </c>
      <c r="LKM67" s="762">
        <f t="shared" ref="LKM67" si="20579">LKM60*$C$65*0</f>
        <v>0</v>
      </c>
      <c r="LKO67" s="762">
        <f t="shared" ref="LKO67" si="20580">LKO60*$C$65*0</f>
        <v>0</v>
      </c>
      <c r="LKQ67" s="762">
        <f t="shared" ref="LKQ67" si="20581">LKQ60*$C$65*0</f>
        <v>0</v>
      </c>
      <c r="LKS67" s="762">
        <f t="shared" ref="LKS67" si="20582">LKS60*$C$65*0</f>
        <v>0</v>
      </c>
      <c r="LKU67" s="762">
        <f t="shared" ref="LKU67" si="20583">LKU60*$C$65*0</f>
        <v>0</v>
      </c>
      <c r="LKW67" s="762">
        <f t="shared" ref="LKW67" si="20584">LKW60*$C$65*0</f>
        <v>0</v>
      </c>
      <c r="LKY67" s="762">
        <f t="shared" ref="LKY67" si="20585">LKY60*$C$65*0</f>
        <v>0</v>
      </c>
      <c r="LLA67" s="762">
        <f t="shared" ref="LLA67" si="20586">LLA60*$C$65*0</f>
        <v>0</v>
      </c>
      <c r="LLC67" s="762">
        <f t="shared" ref="LLC67" si="20587">LLC60*$C$65*0</f>
        <v>0</v>
      </c>
      <c r="LLE67" s="762">
        <f t="shared" ref="LLE67" si="20588">LLE60*$C$65*0</f>
        <v>0</v>
      </c>
      <c r="LLG67" s="762">
        <f t="shared" ref="LLG67" si="20589">LLG60*$C$65*0</f>
        <v>0</v>
      </c>
      <c r="LLI67" s="762">
        <f t="shared" ref="LLI67" si="20590">LLI60*$C$65*0</f>
        <v>0</v>
      </c>
      <c r="LLK67" s="762">
        <f t="shared" ref="LLK67" si="20591">LLK60*$C$65*0</f>
        <v>0</v>
      </c>
      <c r="LLM67" s="762">
        <f t="shared" ref="LLM67" si="20592">LLM60*$C$65*0</f>
        <v>0</v>
      </c>
      <c r="LLO67" s="762">
        <f t="shared" ref="LLO67" si="20593">LLO60*$C$65*0</f>
        <v>0</v>
      </c>
      <c r="LLQ67" s="762">
        <f t="shared" ref="LLQ67" si="20594">LLQ60*$C$65*0</f>
        <v>0</v>
      </c>
      <c r="LLS67" s="762">
        <f t="shared" ref="LLS67" si="20595">LLS60*$C$65*0</f>
        <v>0</v>
      </c>
      <c r="LLU67" s="762">
        <f t="shared" ref="LLU67" si="20596">LLU60*$C$65*0</f>
        <v>0</v>
      </c>
      <c r="LLW67" s="762">
        <f t="shared" ref="LLW67" si="20597">LLW60*$C$65*0</f>
        <v>0</v>
      </c>
      <c r="LLY67" s="762">
        <f t="shared" ref="LLY67" si="20598">LLY60*$C$65*0</f>
        <v>0</v>
      </c>
      <c r="LMA67" s="762">
        <f t="shared" ref="LMA67" si="20599">LMA60*$C$65*0</f>
        <v>0</v>
      </c>
      <c r="LMC67" s="762">
        <f t="shared" ref="LMC67" si="20600">LMC60*$C$65*0</f>
        <v>0</v>
      </c>
      <c r="LME67" s="762">
        <f t="shared" ref="LME67" si="20601">LME60*$C$65*0</f>
        <v>0</v>
      </c>
      <c r="LMG67" s="762">
        <f t="shared" ref="LMG67" si="20602">LMG60*$C$65*0</f>
        <v>0</v>
      </c>
      <c r="LMI67" s="762">
        <f t="shared" ref="LMI67" si="20603">LMI60*$C$65*0</f>
        <v>0</v>
      </c>
      <c r="LMK67" s="762">
        <f t="shared" ref="LMK67" si="20604">LMK60*$C$65*0</f>
        <v>0</v>
      </c>
      <c r="LMM67" s="762">
        <f t="shared" ref="LMM67" si="20605">LMM60*$C$65*0</f>
        <v>0</v>
      </c>
      <c r="LMO67" s="762">
        <f t="shared" ref="LMO67" si="20606">LMO60*$C$65*0</f>
        <v>0</v>
      </c>
      <c r="LMQ67" s="762">
        <f t="shared" ref="LMQ67" si="20607">LMQ60*$C$65*0</f>
        <v>0</v>
      </c>
      <c r="LMS67" s="762">
        <f t="shared" ref="LMS67" si="20608">LMS60*$C$65*0</f>
        <v>0</v>
      </c>
      <c r="LMU67" s="762">
        <f t="shared" ref="LMU67" si="20609">LMU60*$C$65*0</f>
        <v>0</v>
      </c>
      <c r="LMW67" s="762">
        <f t="shared" ref="LMW67" si="20610">LMW60*$C$65*0</f>
        <v>0</v>
      </c>
      <c r="LMY67" s="762">
        <f t="shared" ref="LMY67" si="20611">LMY60*$C$65*0</f>
        <v>0</v>
      </c>
      <c r="LNA67" s="762">
        <f t="shared" ref="LNA67" si="20612">LNA60*$C$65*0</f>
        <v>0</v>
      </c>
      <c r="LNC67" s="762">
        <f t="shared" ref="LNC67" si="20613">LNC60*$C$65*0</f>
        <v>0</v>
      </c>
      <c r="LNE67" s="762">
        <f t="shared" ref="LNE67" si="20614">LNE60*$C$65*0</f>
        <v>0</v>
      </c>
      <c r="LNG67" s="762">
        <f t="shared" ref="LNG67" si="20615">LNG60*$C$65*0</f>
        <v>0</v>
      </c>
      <c r="LNI67" s="762">
        <f t="shared" ref="LNI67" si="20616">LNI60*$C$65*0</f>
        <v>0</v>
      </c>
      <c r="LNK67" s="762">
        <f t="shared" ref="LNK67" si="20617">LNK60*$C$65*0</f>
        <v>0</v>
      </c>
      <c r="LNM67" s="762">
        <f t="shared" ref="LNM67" si="20618">LNM60*$C$65*0</f>
        <v>0</v>
      </c>
      <c r="LNO67" s="762">
        <f t="shared" ref="LNO67" si="20619">LNO60*$C$65*0</f>
        <v>0</v>
      </c>
      <c r="LNQ67" s="762">
        <f t="shared" ref="LNQ67" si="20620">LNQ60*$C$65*0</f>
        <v>0</v>
      </c>
      <c r="LNS67" s="762">
        <f t="shared" ref="LNS67" si="20621">LNS60*$C$65*0</f>
        <v>0</v>
      </c>
      <c r="LNU67" s="762">
        <f t="shared" ref="LNU67" si="20622">LNU60*$C$65*0</f>
        <v>0</v>
      </c>
      <c r="LNW67" s="762">
        <f t="shared" ref="LNW67" si="20623">LNW60*$C$65*0</f>
        <v>0</v>
      </c>
      <c r="LNY67" s="762">
        <f t="shared" ref="LNY67" si="20624">LNY60*$C$65*0</f>
        <v>0</v>
      </c>
      <c r="LOA67" s="762">
        <f t="shared" ref="LOA67" si="20625">LOA60*$C$65*0</f>
        <v>0</v>
      </c>
      <c r="LOC67" s="762">
        <f t="shared" ref="LOC67" si="20626">LOC60*$C$65*0</f>
        <v>0</v>
      </c>
      <c r="LOE67" s="762">
        <f t="shared" ref="LOE67" si="20627">LOE60*$C$65*0</f>
        <v>0</v>
      </c>
      <c r="LOG67" s="762">
        <f t="shared" ref="LOG67" si="20628">LOG60*$C$65*0</f>
        <v>0</v>
      </c>
      <c r="LOI67" s="762">
        <f t="shared" ref="LOI67" si="20629">LOI60*$C$65*0</f>
        <v>0</v>
      </c>
      <c r="LOK67" s="762">
        <f t="shared" ref="LOK67" si="20630">LOK60*$C$65*0</f>
        <v>0</v>
      </c>
      <c r="LOM67" s="762">
        <f t="shared" ref="LOM67" si="20631">LOM60*$C$65*0</f>
        <v>0</v>
      </c>
      <c r="LOO67" s="762">
        <f t="shared" ref="LOO67" si="20632">LOO60*$C$65*0</f>
        <v>0</v>
      </c>
      <c r="LOQ67" s="762">
        <f t="shared" ref="LOQ67" si="20633">LOQ60*$C$65*0</f>
        <v>0</v>
      </c>
      <c r="LOS67" s="762">
        <f t="shared" ref="LOS67" si="20634">LOS60*$C$65*0</f>
        <v>0</v>
      </c>
      <c r="LOU67" s="762">
        <f t="shared" ref="LOU67" si="20635">LOU60*$C$65*0</f>
        <v>0</v>
      </c>
      <c r="LOW67" s="762">
        <f t="shared" ref="LOW67" si="20636">LOW60*$C$65*0</f>
        <v>0</v>
      </c>
      <c r="LOY67" s="762">
        <f t="shared" ref="LOY67" si="20637">LOY60*$C$65*0</f>
        <v>0</v>
      </c>
      <c r="LPA67" s="762">
        <f t="shared" ref="LPA67" si="20638">LPA60*$C$65*0</f>
        <v>0</v>
      </c>
      <c r="LPC67" s="762">
        <f t="shared" ref="LPC67" si="20639">LPC60*$C$65*0</f>
        <v>0</v>
      </c>
      <c r="LPE67" s="762">
        <f t="shared" ref="LPE67" si="20640">LPE60*$C$65*0</f>
        <v>0</v>
      </c>
      <c r="LPG67" s="762">
        <f t="shared" ref="LPG67" si="20641">LPG60*$C$65*0</f>
        <v>0</v>
      </c>
      <c r="LPI67" s="762">
        <f t="shared" ref="LPI67" si="20642">LPI60*$C$65*0</f>
        <v>0</v>
      </c>
      <c r="LPK67" s="762">
        <f t="shared" ref="LPK67" si="20643">LPK60*$C$65*0</f>
        <v>0</v>
      </c>
      <c r="LPM67" s="762">
        <f t="shared" ref="LPM67" si="20644">LPM60*$C$65*0</f>
        <v>0</v>
      </c>
      <c r="LPO67" s="762">
        <f t="shared" ref="LPO67" si="20645">LPO60*$C$65*0</f>
        <v>0</v>
      </c>
      <c r="LPQ67" s="762">
        <f t="shared" ref="LPQ67" si="20646">LPQ60*$C$65*0</f>
        <v>0</v>
      </c>
      <c r="LPS67" s="762">
        <f t="shared" ref="LPS67" si="20647">LPS60*$C$65*0</f>
        <v>0</v>
      </c>
      <c r="LPU67" s="762">
        <f t="shared" ref="LPU67" si="20648">LPU60*$C$65*0</f>
        <v>0</v>
      </c>
      <c r="LPW67" s="762">
        <f t="shared" ref="LPW67" si="20649">LPW60*$C$65*0</f>
        <v>0</v>
      </c>
      <c r="LPY67" s="762">
        <f t="shared" ref="LPY67" si="20650">LPY60*$C$65*0</f>
        <v>0</v>
      </c>
      <c r="LQA67" s="762">
        <f t="shared" ref="LQA67" si="20651">LQA60*$C$65*0</f>
        <v>0</v>
      </c>
      <c r="LQC67" s="762">
        <f t="shared" ref="LQC67" si="20652">LQC60*$C$65*0</f>
        <v>0</v>
      </c>
      <c r="LQE67" s="762">
        <f t="shared" ref="LQE67" si="20653">LQE60*$C$65*0</f>
        <v>0</v>
      </c>
      <c r="LQG67" s="762">
        <f t="shared" ref="LQG67" si="20654">LQG60*$C$65*0</f>
        <v>0</v>
      </c>
      <c r="LQI67" s="762">
        <f t="shared" ref="LQI67" si="20655">LQI60*$C$65*0</f>
        <v>0</v>
      </c>
      <c r="LQK67" s="762">
        <f t="shared" ref="LQK67" si="20656">LQK60*$C$65*0</f>
        <v>0</v>
      </c>
      <c r="LQM67" s="762">
        <f t="shared" ref="LQM67" si="20657">LQM60*$C$65*0</f>
        <v>0</v>
      </c>
      <c r="LQO67" s="762">
        <f t="shared" ref="LQO67" si="20658">LQO60*$C$65*0</f>
        <v>0</v>
      </c>
      <c r="LQQ67" s="762">
        <f t="shared" ref="LQQ67" si="20659">LQQ60*$C$65*0</f>
        <v>0</v>
      </c>
      <c r="LQS67" s="762">
        <f t="shared" ref="LQS67" si="20660">LQS60*$C$65*0</f>
        <v>0</v>
      </c>
      <c r="LQU67" s="762">
        <f t="shared" ref="LQU67" si="20661">LQU60*$C$65*0</f>
        <v>0</v>
      </c>
      <c r="LQW67" s="762">
        <f t="shared" ref="LQW67" si="20662">LQW60*$C$65*0</f>
        <v>0</v>
      </c>
      <c r="LQY67" s="762">
        <f t="shared" ref="LQY67" si="20663">LQY60*$C$65*0</f>
        <v>0</v>
      </c>
      <c r="LRA67" s="762">
        <f t="shared" ref="LRA67" si="20664">LRA60*$C$65*0</f>
        <v>0</v>
      </c>
      <c r="LRC67" s="762">
        <f t="shared" ref="LRC67" si="20665">LRC60*$C$65*0</f>
        <v>0</v>
      </c>
      <c r="LRE67" s="762">
        <f t="shared" ref="LRE67" si="20666">LRE60*$C$65*0</f>
        <v>0</v>
      </c>
      <c r="LRG67" s="762">
        <f t="shared" ref="LRG67" si="20667">LRG60*$C$65*0</f>
        <v>0</v>
      </c>
      <c r="LRI67" s="762">
        <f t="shared" ref="LRI67" si="20668">LRI60*$C$65*0</f>
        <v>0</v>
      </c>
      <c r="LRK67" s="762">
        <f t="shared" ref="LRK67" si="20669">LRK60*$C$65*0</f>
        <v>0</v>
      </c>
      <c r="LRM67" s="762">
        <f t="shared" ref="LRM67" si="20670">LRM60*$C$65*0</f>
        <v>0</v>
      </c>
      <c r="LRO67" s="762">
        <f t="shared" ref="LRO67" si="20671">LRO60*$C$65*0</f>
        <v>0</v>
      </c>
      <c r="LRQ67" s="762">
        <f t="shared" ref="LRQ67" si="20672">LRQ60*$C$65*0</f>
        <v>0</v>
      </c>
      <c r="LRS67" s="762">
        <f t="shared" ref="LRS67" si="20673">LRS60*$C$65*0</f>
        <v>0</v>
      </c>
      <c r="LRU67" s="762">
        <f t="shared" ref="LRU67" si="20674">LRU60*$C$65*0</f>
        <v>0</v>
      </c>
      <c r="LRW67" s="762">
        <f t="shared" ref="LRW67" si="20675">LRW60*$C$65*0</f>
        <v>0</v>
      </c>
      <c r="LRY67" s="762">
        <f t="shared" ref="LRY67" si="20676">LRY60*$C$65*0</f>
        <v>0</v>
      </c>
      <c r="LSA67" s="762">
        <f t="shared" ref="LSA67" si="20677">LSA60*$C$65*0</f>
        <v>0</v>
      </c>
      <c r="LSC67" s="762">
        <f t="shared" ref="LSC67" si="20678">LSC60*$C$65*0</f>
        <v>0</v>
      </c>
      <c r="LSE67" s="762">
        <f t="shared" ref="LSE67" si="20679">LSE60*$C$65*0</f>
        <v>0</v>
      </c>
      <c r="LSG67" s="762">
        <f t="shared" ref="LSG67" si="20680">LSG60*$C$65*0</f>
        <v>0</v>
      </c>
      <c r="LSI67" s="762">
        <f t="shared" ref="LSI67" si="20681">LSI60*$C$65*0</f>
        <v>0</v>
      </c>
      <c r="LSK67" s="762">
        <f t="shared" ref="LSK67" si="20682">LSK60*$C$65*0</f>
        <v>0</v>
      </c>
      <c r="LSM67" s="762">
        <f t="shared" ref="LSM67" si="20683">LSM60*$C$65*0</f>
        <v>0</v>
      </c>
      <c r="LSO67" s="762">
        <f t="shared" ref="LSO67" si="20684">LSO60*$C$65*0</f>
        <v>0</v>
      </c>
      <c r="LSQ67" s="762">
        <f t="shared" ref="LSQ67" si="20685">LSQ60*$C$65*0</f>
        <v>0</v>
      </c>
      <c r="LSS67" s="762">
        <f t="shared" ref="LSS67" si="20686">LSS60*$C$65*0</f>
        <v>0</v>
      </c>
      <c r="LSU67" s="762">
        <f t="shared" ref="LSU67" si="20687">LSU60*$C$65*0</f>
        <v>0</v>
      </c>
      <c r="LSW67" s="762">
        <f t="shared" ref="LSW67" si="20688">LSW60*$C$65*0</f>
        <v>0</v>
      </c>
      <c r="LSY67" s="762">
        <f t="shared" ref="LSY67" si="20689">LSY60*$C$65*0</f>
        <v>0</v>
      </c>
      <c r="LTA67" s="762">
        <f t="shared" ref="LTA67" si="20690">LTA60*$C$65*0</f>
        <v>0</v>
      </c>
      <c r="LTC67" s="762">
        <f t="shared" ref="LTC67" si="20691">LTC60*$C$65*0</f>
        <v>0</v>
      </c>
      <c r="LTE67" s="762">
        <f t="shared" ref="LTE67" si="20692">LTE60*$C$65*0</f>
        <v>0</v>
      </c>
      <c r="LTG67" s="762">
        <f t="shared" ref="LTG67" si="20693">LTG60*$C$65*0</f>
        <v>0</v>
      </c>
      <c r="LTI67" s="762">
        <f t="shared" ref="LTI67" si="20694">LTI60*$C$65*0</f>
        <v>0</v>
      </c>
      <c r="LTK67" s="762">
        <f t="shared" ref="LTK67" si="20695">LTK60*$C$65*0</f>
        <v>0</v>
      </c>
      <c r="LTM67" s="762">
        <f t="shared" ref="LTM67" si="20696">LTM60*$C$65*0</f>
        <v>0</v>
      </c>
      <c r="LTO67" s="762">
        <f t="shared" ref="LTO67" si="20697">LTO60*$C$65*0</f>
        <v>0</v>
      </c>
      <c r="LTQ67" s="762">
        <f t="shared" ref="LTQ67" si="20698">LTQ60*$C$65*0</f>
        <v>0</v>
      </c>
      <c r="LTS67" s="762">
        <f t="shared" ref="LTS67" si="20699">LTS60*$C$65*0</f>
        <v>0</v>
      </c>
      <c r="LTU67" s="762">
        <f t="shared" ref="LTU67" si="20700">LTU60*$C$65*0</f>
        <v>0</v>
      </c>
      <c r="LTW67" s="762">
        <f t="shared" ref="LTW67" si="20701">LTW60*$C$65*0</f>
        <v>0</v>
      </c>
      <c r="LTY67" s="762">
        <f t="shared" ref="LTY67" si="20702">LTY60*$C$65*0</f>
        <v>0</v>
      </c>
      <c r="LUA67" s="762">
        <f t="shared" ref="LUA67" si="20703">LUA60*$C$65*0</f>
        <v>0</v>
      </c>
      <c r="LUC67" s="762">
        <f t="shared" ref="LUC67" si="20704">LUC60*$C$65*0</f>
        <v>0</v>
      </c>
      <c r="LUE67" s="762">
        <f t="shared" ref="LUE67" si="20705">LUE60*$C$65*0</f>
        <v>0</v>
      </c>
      <c r="LUG67" s="762">
        <f t="shared" ref="LUG67" si="20706">LUG60*$C$65*0</f>
        <v>0</v>
      </c>
      <c r="LUI67" s="762">
        <f t="shared" ref="LUI67" si="20707">LUI60*$C$65*0</f>
        <v>0</v>
      </c>
      <c r="LUK67" s="762">
        <f t="shared" ref="LUK67" si="20708">LUK60*$C$65*0</f>
        <v>0</v>
      </c>
      <c r="LUM67" s="762">
        <f t="shared" ref="LUM67" si="20709">LUM60*$C$65*0</f>
        <v>0</v>
      </c>
      <c r="LUO67" s="762">
        <f t="shared" ref="LUO67" si="20710">LUO60*$C$65*0</f>
        <v>0</v>
      </c>
      <c r="LUQ67" s="762">
        <f t="shared" ref="LUQ67" si="20711">LUQ60*$C$65*0</f>
        <v>0</v>
      </c>
      <c r="LUS67" s="762">
        <f t="shared" ref="LUS67" si="20712">LUS60*$C$65*0</f>
        <v>0</v>
      </c>
      <c r="LUU67" s="762">
        <f t="shared" ref="LUU67" si="20713">LUU60*$C$65*0</f>
        <v>0</v>
      </c>
      <c r="LUW67" s="762">
        <f t="shared" ref="LUW67" si="20714">LUW60*$C$65*0</f>
        <v>0</v>
      </c>
      <c r="LUY67" s="762">
        <f t="shared" ref="LUY67" si="20715">LUY60*$C$65*0</f>
        <v>0</v>
      </c>
      <c r="LVA67" s="762">
        <f t="shared" ref="LVA67" si="20716">LVA60*$C$65*0</f>
        <v>0</v>
      </c>
      <c r="LVC67" s="762">
        <f t="shared" ref="LVC67" si="20717">LVC60*$C$65*0</f>
        <v>0</v>
      </c>
      <c r="LVE67" s="762">
        <f t="shared" ref="LVE67" si="20718">LVE60*$C$65*0</f>
        <v>0</v>
      </c>
      <c r="LVG67" s="762">
        <f t="shared" ref="LVG67" si="20719">LVG60*$C$65*0</f>
        <v>0</v>
      </c>
      <c r="LVI67" s="762">
        <f t="shared" ref="LVI67" si="20720">LVI60*$C$65*0</f>
        <v>0</v>
      </c>
      <c r="LVK67" s="762">
        <f t="shared" ref="LVK67" si="20721">LVK60*$C$65*0</f>
        <v>0</v>
      </c>
      <c r="LVM67" s="762">
        <f t="shared" ref="LVM67" si="20722">LVM60*$C$65*0</f>
        <v>0</v>
      </c>
      <c r="LVO67" s="762">
        <f t="shared" ref="LVO67" si="20723">LVO60*$C$65*0</f>
        <v>0</v>
      </c>
      <c r="LVQ67" s="762">
        <f t="shared" ref="LVQ67" si="20724">LVQ60*$C$65*0</f>
        <v>0</v>
      </c>
      <c r="LVS67" s="762">
        <f t="shared" ref="LVS67" si="20725">LVS60*$C$65*0</f>
        <v>0</v>
      </c>
      <c r="LVU67" s="762">
        <f t="shared" ref="LVU67" si="20726">LVU60*$C$65*0</f>
        <v>0</v>
      </c>
      <c r="LVW67" s="762">
        <f t="shared" ref="LVW67" si="20727">LVW60*$C$65*0</f>
        <v>0</v>
      </c>
      <c r="LVY67" s="762">
        <f t="shared" ref="LVY67" si="20728">LVY60*$C$65*0</f>
        <v>0</v>
      </c>
      <c r="LWA67" s="762">
        <f t="shared" ref="LWA67" si="20729">LWA60*$C$65*0</f>
        <v>0</v>
      </c>
      <c r="LWC67" s="762">
        <f t="shared" ref="LWC67" si="20730">LWC60*$C$65*0</f>
        <v>0</v>
      </c>
      <c r="LWE67" s="762">
        <f t="shared" ref="LWE67" si="20731">LWE60*$C$65*0</f>
        <v>0</v>
      </c>
      <c r="LWG67" s="762">
        <f t="shared" ref="LWG67" si="20732">LWG60*$C$65*0</f>
        <v>0</v>
      </c>
      <c r="LWI67" s="762">
        <f t="shared" ref="LWI67" si="20733">LWI60*$C$65*0</f>
        <v>0</v>
      </c>
      <c r="LWK67" s="762">
        <f t="shared" ref="LWK67" si="20734">LWK60*$C$65*0</f>
        <v>0</v>
      </c>
      <c r="LWM67" s="762">
        <f t="shared" ref="LWM67" si="20735">LWM60*$C$65*0</f>
        <v>0</v>
      </c>
      <c r="LWO67" s="762">
        <f t="shared" ref="LWO67" si="20736">LWO60*$C$65*0</f>
        <v>0</v>
      </c>
      <c r="LWQ67" s="762">
        <f t="shared" ref="LWQ67" si="20737">LWQ60*$C$65*0</f>
        <v>0</v>
      </c>
      <c r="LWS67" s="762">
        <f t="shared" ref="LWS67" si="20738">LWS60*$C$65*0</f>
        <v>0</v>
      </c>
      <c r="LWU67" s="762">
        <f t="shared" ref="LWU67" si="20739">LWU60*$C$65*0</f>
        <v>0</v>
      </c>
      <c r="LWW67" s="762">
        <f t="shared" ref="LWW67" si="20740">LWW60*$C$65*0</f>
        <v>0</v>
      </c>
      <c r="LWY67" s="762">
        <f t="shared" ref="LWY67" si="20741">LWY60*$C$65*0</f>
        <v>0</v>
      </c>
      <c r="LXA67" s="762">
        <f t="shared" ref="LXA67" si="20742">LXA60*$C$65*0</f>
        <v>0</v>
      </c>
      <c r="LXC67" s="762">
        <f t="shared" ref="LXC67" si="20743">LXC60*$C$65*0</f>
        <v>0</v>
      </c>
      <c r="LXE67" s="762">
        <f t="shared" ref="LXE67" si="20744">LXE60*$C$65*0</f>
        <v>0</v>
      </c>
      <c r="LXG67" s="762">
        <f t="shared" ref="LXG67" si="20745">LXG60*$C$65*0</f>
        <v>0</v>
      </c>
      <c r="LXI67" s="762">
        <f t="shared" ref="LXI67" si="20746">LXI60*$C$65*0</f>
        <v>0</v>
      </c>
      <c r="LXK67" s="762">
        <f t="shared" ref="LXK67" si="20747">LXK60*$C$65*0</f>
        <v>0</v>
      </c>
      <c r="LXM67" s="762">
        <f t="shared" ref="LXM67" si="20748">LXM60*$C$65*0</f>
        <v>0</v>
      </c>
      <c r="LXO67" s="762">
        <f t="shared" ref="LXO67" si="20749">LXO60*$C$65*0</f>
        <v>0</v>
      </c>
      <c r="LXQ67" s="762">
        <f t="shared" ref="LXQ67" si="20750">LXQ60*$C$65*0</f>
        <v>0</v>
      </c>
      <c r="LXS67" s="762">
        <f t="shared" ref="LXS67" si="20751">LXS60*$C$65*0</f>
        <v>0</v>
      </c>
      <c r="LXU67" s="762">
        <f t="shared" ref="LXU67" si="20752">LXU60*$C$65*0</f>
        <v>0</v>
      </c>
      <c r="LXW67" s="762">
        <f t="shared" ref="LXW67" si="20753">LXW60*$C$65*0</f>
        <v>0</v>
      </c>
      <c r="LXY67" s="762">
        <f t="shared" ref="LXY67" si="20754">LXY60*$C$65*0</f>
        <v>0</v>
      </c>
      <c r="LYA67" s="762">
        <f t="shared" ref="LYA67" si="20755">LYA60*$C$65*0</f>
        <v>0</v>
      </c>
      <c r="LYC67" s="762">
        <f t="shared" ref="LYC67" si="20756">LYC60*$C$65*0</f>
        <v>0</v>
      </c>
      <c r="LYE67" s="762">
        <f t="shared" ref="LYE67" si="20757">LYE60*$C$65*0</f>
        <v>0</v>
      </c>
      <c r="LYG67" s="762">
        <f t="shared" ref="LYG67" si="20758">LYG60*$C$65*0</f>
        <v>0</v>
      </c>
      <c r="LYI67" s="762">
        <f t="shared" ref="LYI67" si="20759">LYI60*$C$65*0</f>
        <v>0</v>
      </c>
      <c r="LYK67" s="762">
        <f t="shared" ref="LYK67" si="20760">LYK60*$C$65*0</f>
        <v>0</v>
      </c>
      <c r="LYM67" s="762">
        <f t="shared" ref="LYM67" si="20761">LYM60*$C$65*0</f>
        <v>0</v>
      </c>
      <c r="LYO67" s="762">
        <f t="shared" ref="LYO67" si="20762">LYO60*$C$65*0</f>
        <v>0</v>
      </c>
      <c r="LYQ67" s="762">
        <f t="shared" ref="LYQ67" si="20763">LYQ60*$C$65*0</f>
        <v>0</v>
      </c>
      <c r="LYS67" s="762">
        <f t="shared" ref="LYS67" si="20764">LYS60*$C$65*0</f>
        <v>0</v>
      </c>
      <c r="LYU67" s="762">
        <f t="shared" ref="LYU67" si="20765">LYU60*$C$65*0</f>
        <v>0</v>
      </c>
      <c r="LYW67" s="762">
        <f t="shared" ref="LYW67" si="20766">LYW60*$C$65*0</f>
        <v>0</v>
      </c>
      <c r="LYY67" s="762">
        <f t="shared" ref="LYY67" si="20767">LYY60*$C$65*0</f>
        <v>0</v>
      </c>
      <c r="LZA67" s="762">
        <f t="shared" ref="LZA67" si="20768">LZA60*$C$65*0</f>
        <v>0</v>
      </c>
      <c r="LZC67" s="762">
        <f t="shared" ref="LZC67" si="20769">LZC60*$C$65*0</f>
        <v>0</v>
      </c>
      <c r="LZE67" s="762">
        <f t="shared" ref="LZE67" si="20770">LZE60*$C$65*0</f>
        <v>0</v>
      </c>
      <c r="LZG67" s="762">
        <f t="shared" ref="LZG67" si="20771">LZG60*$C$65*0</f>
        <v>0</v>
      </c>
      <c r="LZI67" s="762">
        <f t="shared" ref="LZI67" si="20772">LZI60*$C$65*0</f>
        <v>0</v>
      </c>
      <c r="LZK67" s="762">
        <f t="shared" ref="LZK67" si="20773">LZK60*$C$65*0</f>
        <v>0</v>
      </c>
      <c r="LZM67" s="762">
        <f t="shared" ref="LZM67" si="20774">LZM60*$C$65*0</f>
        <v>0</v>
      </c>
      <c r="LZO67" s="762">
        <f t="shared" ref="LZO67" si="20775">LZO60*$C$65*0</f>
        <v>0</v>
      </c>
      <c r="LZQ67" s="762">
        <f t="shared" ref="LZQ67" si="20776">LZQ60*$C$65*0</f>
        <v>0</v>
      </c>
      <c r="LZS67" s="762">
        <f t="shared" ref="LZS67" si="20777">LZS60*$C$65*0</f>
        <v>0</v>
      </c>
      <c r="LZU67" s="762">
        <f t="shared" ref="LZU67" si="20778">LZU60*$C$65*0</f>
        <v>0</v>
      </c>
      <c r="LZW67" s="762">
        <f t="shared" ref="LZW67" si="20779">LZW60*$C$65*0</f>
        <v>0</v>
      </c>
      <c r="LZY67" s="762">
        <f t="shared" ref="LZY67" si="20780">LZY60*$C$65*0</f>
        <v>0</v>
      </c>
      <c r="MAA67" s="762">
        <f t="shared" ref="MAA67" si="20781">MAA60*$C$65*0</f>
        <v>0</v>
      </c>
      <c r="MAC67" s="762">
        <f t="shared" ref="MAC67" si="20782">MAC60*$C$65*0</f>
        <v>0</v>
      </c>
      <c r="MAE67" s="762">
        <f t="shared" ref="MAE67" si="20783">MAE60*$C$65*0</f>
        <v>0</v>
      </c>
      <c r="MAG67" s="762">
        <f t="shared" ref="MAG67" si="20784">MAG60*$C$65*0</f>
        <v>0</v>
      </c>
      <c r="MAI67" s="762">
        <f t="shared" ref="MAI67" si="20785">MAI60*$C$65*0</f>
        <v>0</v>
      </c>
      <c r="MAK67" s="762">
        <f t="shared" ref="MAK67" si="20786">MAK60*$C$65*0</f>
        <v>0</v>
      </c>
      <c r="MAM67" s="762">
        <f t="shared" ref="MAM67" si="20787">MAM60*$C$65*0</f>
        <v>0</v>
      </c>
      <c r="MAO67" s="762">
        <f t="shared" ref="MAO67" si="20788">MAO60*$C$65*0</f>
        <v>0</v>
      </c>
      <c r="MAQ67" s="762">
        <f t="shared" ref="MAQ67" si="20789">MAQ60*$C$65*0</f>
        <v>0</v>
      </c>
      <c r="MAS67" s="762">
        <f t="shared" ref="MAS67" si="20790">MAS60*$C$65*0</f>
        <v>0</v>
      </c>
      <c r="MAU67" s="762">
        <f t="shared" ref="MAU67" si="20791">MAU60*$C$65*0</f>
        <v>0</v>
      </c>
      <c r="MAW67" s="762">
        <f t="shared" ref="MAW67" si="20792">MAW60*$C$65*0</f>
        <v>0</v>
      </c>
      <c r="MAY67" s="762">
        <f t="shared" ref="MAY67" si="20793">MAY60*$C$65*0</f>
        <v>0</v>
      </c>
      <c r="MBA67" s="762">
        <f t="shared" ref="MBA67" si="20794">MBA60*$C$65*0</f>
        <v>0</v>
      </c>
      <c r="MBC67" s="762">
        <f t="shared" ref="MBC67" si="20795">MBC60*$C$65*0</f>
        <v>0</v>
      </c>
      <c r="MBE67" s="762">
        <f t="shared" ref="MBE67" si="20796">MBE60*$C$65*0</f>
        <v>0</v>
      </c>
      <c r="MBG67" s="762">
        <f t="shared" ref="MBG67" si="20797">MBG60*$C$65*0</f>
        <v>0</v>
      </c>
      <c r="MBI67" s="762">
        <f t="shared" ref="MBI67" si="20798">MBI60*$C$65*0</f>
        <v>0</v>
      </c>
      <c r="MBK67" s="762">
        <f t="shared" ref="MBK67" si="20799">MBK60*$C$65*0</f>
        <v>0</v>
      </c>
      <c r="MBM67" s="762">
        <f t="shared" ref="MBM67" si="20800">MBM60*$C$65*0</f>
        <v>0</v>
      </c>
      <c r="MBO67" s="762">
        <f t="shared" ref="MBO67" si="20801">MBO60*$C$65*0</f>
        <v>0</v>
      </c>
      <c r="MBQ67" s="762">
        <f t="shared" ref="MBQ67" si="20802">MBQ60*$C$65*0</f>
        <v>0</v>
      </c>
      <c r="MBS67" s="762">
        <f t="shared" ref="MBS67" si="20803">MBS60*$C$65*0</f>
        <v>0</v>
      </c>
      <c r="MBU67" s="762">
        <f t="shared" ref="MBU67" si="20804">MBU60*$C$65*0</f>
        <v>0</v>
      </c>
      <c r="MBW67" s="762">
        <f t="shared" ref="MBW67" si="20805">MBW60*$C$65*0</f>
        <v>0</v>
      </c>
      <c r="MBY67" s="762">
        <f t="shared" ref="MBY67" si="20806">MBY60*$C$65*0</f>
        <v>0</v>
      </c>
      <c r="MCA67" s="762">
        <f t="shared" ref="MCA67" si="20807">MCA60*$C$65*0</f>
        <v>0</v>
      </c>
      <c r="MCC67" s="762">
        <f t="shared" ref="MCC67" si="20808">MCC60*$C$65*0</f>
        <v>0</v>
      </c>
      <c r="MCE67" s="762">
        <f t="shared" ref="MCE67" si="20809">MCE60*$C$65*0</f>
        <v>0</v>
      </c>
      <c r="MCG67" s="762">
        <f t="shared" ref="MCG67" si="20810">MCG60*$C$65*0</f>
        <v>0</v>
      </c>
      <c r="MCI67" s="762">
        <f t="shared" ref="MCI67" si="20811">MCI60*$C$65*0</f>
        <v>0</v>
      </c>
      <c r="MCK67" s="762">
        <f t="shared" ref="MCK67" si="20812">MCK60*$C$65*0</f>
        <v>0</v>
      </c>
      <c r="MCM67" s="762">
        <f t="shared" ref="MCM67" si="20813">MCM60*$C$65*0</f>
        <v>0</v>
      </c>
      <c r="MCO67" s="762">
        <f t="shared" ref="MCO67" si="20814">MCO60*$C$65*0</f>
        <v>0</v>
      </c>
      <c r="MCQ67" s="762">
        <f t="shared" ref="MCQ67" si="20815">MCQ60*$C$65*0</f>
        <v>0</v>
      </c>
      <c r="MCS67" s="762">
        <f t="shared" ref="MCS67" si="20816">MCS60*$C$65*0</f>
        <v>0</v>
      </c>
      <c r="MCU67" s="762">
        <f t="shared" ref="MCU67" si="20817">MCU60*$C$65*0</f>
        <v>0</v>
      </c>
      <c r="MCW67" s="762">
        <f t="shared" ref="MCW67" si="20818">MCW60*$C$65*0</f>
        <v>0</v>
      </c>
      <c r="MCY67" s="762">
        <f t="shared" ref="MCY67" si="20819">MCY60*$C$65*0</f>
        <v>0</v>
      </c>
      <c r="MDA67" s="762">
        <f t="shared" ref="MDA67" si="20820">MDA60*$C$65*0</f>
        <v>0</v>
      </c>
      <c r="MDC67" s="762">
        <f t="shared" ref="MDC67" si="20821">MDC60*$C$65*0</f>
        <v>0</v>
      </c>
      <c r="MDE67" s="762">
        <f t="shared" ref="MDE67" si="20822">MDE60*$C$65*0</f>
        <v>0</v>
      </c>
      <c r="MDG67" s="762">
        <f t="shared" ref="MDG67" si="20823">MDG60*$C$65*0</f>
        <v>0</v>
      </c>
      <c r="MDI67" s="762">
        <f t="shared" ref="MDI67" si="20824">MDI60*$C$65*0</f>
        <v>0</v>
      </c>
      <c r="MDK67" s="762">
        <f t="shared" ref="MDK67" si="20825">MDK60*$C$65*0</f>
        <v>0</v>
      </c>
      <c r="MDM67" s="762">
        <f t="shared" ref="MDM67" si="20826">MDM60*$C$65*0</f>
        <v>0</v>
      </c>
      <c r="MDO67" s="762">
        <f t="shared" ref="MDO67" si="20827">MDO60*$C$65*0</f>
        <v>0</v>
      </c>
      <c r="MDQ67" s="762">
        <f t="shared" ref="MDQ67" si="20828">MDQ60*$C$65*0</f>
        <v>0</v>
      </c>
      <c r="MDS67" s="762">
        <f t="shared" ref="MDS67" si="20829">MDS60*$C$65*0</f>
        <v>0</v>
      </c>
      <c r="MDU67" s="762">
        <f t="shared" ref="MDU67" si="20830">MDU60*$C$65*0</f>
        <v>0</v>
      </c>
      <c r="MDW67" s="762">
        <f t="shared" ref="MDW67" si="20831">MDW60*$C$65*0</f>
        <v>0</v>
      </c>
      <c r="MDY67" s="762">
        <f t="shared" ref="MDY67" si="20832">MDY60*$C$65*0</f>
        <v>0</v>
      </c>
      <c r="MEA67" s="762">
        <f t="shared" ref="MEA67" si="20833">MEA60*$C$65*0</f>
        <v>0</v>
      </c>
      <c r="MEC67" s="762">
        <f t="shared" ref="MEC67" si="20834">MEC60*$C$65*0</f>
        <v>0</v>
      </c>
      <c r="MEE67" s="762">
        <f t="shared" ref="MEE67" si="20835">MEE60*$C$65*0</f>
        <v>0</v>
      </c>
      <c r="MEG67" s="762">
        <f t="shared" ref="MEG67" si="20836">MEG60*$C$65*0</f>
        <v>0</v>
      </c>
      <c r="MEI67" s="762">
        <f t="shared" ref="MEI67" si="20837">MEI60*$C$65*0</f>
        <v>0</v>
      </c>
      <c r="MEK67" s="762">
        <f t="shared" ref="MEK67" si="20838">MEK60*$C$65*0</f>
        <v>0</v>
      </c>
      <c r="MEM67" s="762">
        <f t="shared" ref="MEM67" si="20839">MEM60*$C$65*0</f>
        <v>0</v>
      </c>
      <c r="MEO67" s="762">
        <f t="shared" ref="MEO67" si="20840">MEO60*$C$65*0</f>
        <v>0</v>
      </c>
      <c r="MEQ67" s="762">
        <f t="shared" ref="MEQ67" si="20841">MEQ60*$C$65*0</f>
        <v>0</v>
      </c>
      <c r="MES67" s="762">
        <f t="shared" ref="MES67" si="20842">MES60*$C$65*0</f>
        <v>0</v>
      </c>
      <c r="MEU67" s="762">
        <f t="shared" ref="MEU67" si="20843">MEU60*$C$65*0</f>
        <v>0</v>
      </c>
      <c r="MEW67" s="762">
        <f t="shared" ref="MEW67" si="20844">MEW60*$C$65*0</f>
        <v>0</v>
      </c>
      <c r="MEY67" s="762">
        <f t="shared" ref="MEY67" si="20845">MEY60*$C$65*0</f>
        <v>0</v>
      </c>
      <c r="MFA67" s="762">
        <f t="shared" ref="MFA67" si="20846">MFA60*$C$65*0</f>
        <v>0</v>
      </c>
      <c r="MFC67" s="762">
        <f t="shared" ref="MFC67" si="20847">MFC60*$C$65*0</f>
        <v>0</v>
      </c>
      <c r="MFE67" s="762">
        <f t="shared" ref="MFE67" si="20848">MFE60*$C$65*0</f>
        <v>0</v>
      </c>
      <c r="MFG67" s="762">
        <f t="shared" ref="MFG67" si="20849">MFG60*$C$65*0</f>
        <v>0</v>
      </c>
      <c r="MFI67" s="762">
        <f t="shared" ref="MFI67" si="20850">MFI60*$C$65*0</f>
        <v>0</v>
      </c>
      <c r="MFK67" s="762">
        <f t="shared" ref="MFK67" si="20851">MFK60*$C$65*0</f>
        <v>0</v>
      </c>
      <c r="MFM67" s="762">
        <f t="shared" ref="MFM67" si="20852">MFM60*$C$65*0</f>
        <v>0</v>
      </c>
      <c r="MFO67" s="762">
        <f t="shared" ref="MFO67" si="20853">MFO60*$C$65*0</f>
        <v>0</v>
      </c>
      <c r="MFQ67" s="762">
        <f t="shared" ref="MFQ67" si="20854">MFQ60*$C$65*0</f>
        <v>0</v>
      </c>
      <c r="MFS67" s="762">
        <f t="shared" ref="MFS67" si="20855">MFS60*$C$65*0</f>
        <v>0</v>
      </c>
      <c r="MFU67" s="762">
        <f t="shared" ref="MFU67" si="20856">MFU60*$C$65*0</f>
        <v>0</v>
      </c>
      <c r="MFW67" s="762">
        <f t="shared" ref="MFW67" si="20857">MFW60*$C$65*0</f>
        <v>0</v>
      </c>
      <c r="MFY67" s="762">
        <f t="shared" ref="MFY67" si="20858">MFY60*$C$65*0</f>
        <v>0</v>
      </c>
      <c r="MGA67" s="762">
        <f t="shared" ref="MGA67" si="20859">MGA60*$C$65*0</f>
        <v>0</v>
      </c>
      <c r="MGC67" s="762">
        <f t="shared" ref="MGC67" si="20860">MGC60*$C$65*0</f>
        <v>0</v>
      </c>
      <c r="MGE67" s="762">
        <f t="shared" ref="MGE67" si="20861">MGE60*$C$65*0</f>
        <v>0</v>
      </c>
      <c r="MGG67" s="762">
        <f t="shared" ref="MGG67" si="20862">MGG60*$C$65*0</f>
        <v>0</v>
      </c>
      <c r="MGI67" s="762">
        <f t="shared" ref="MGI67" si="20863">MGI60*$C$65*0</f>
        <v>0</v>
      </c>
      <c r="MGK67" s="762">
        <f t="shared" ref="MGK67" si="20864">MGK60*$C$65*0</f>
        <v>0</v>
      </c>
      <c r="MGM67" s="762">
        <f t="shared" ref="MGM67" si="20865">MGM60*$C$65*0</f>
        <v>0</v>
      </c>
      <c r="MGO67" s="762">
        <f t="shared" ref="MGO67" si="20866">MGO60*$C$65*0</f>
        <v>0</v>
      </c>
      <c r="MGQ67" s="762">
        <f t="shared" ref="MGQ67" si="20867">MGQ60*$C$65*0</f>
        <v>0</v>
      </c>
      <c r="MGS67" s="762">
        <f t="shared" ref="MGS67" si="20868">MGS60*$C$65*0</f>
        <v>0</v>
      </c>
      <c r="MGU67" s="762">
        <f t="shared" ref="MGU67" si="20869">MGU60*$C$65*0</f>
        <v>0</v>
      </c>
      <c r="MGW67" s="762">
        <f t="shared" ref="MGW67" si="20870">MGW60*$C$65*0</f>
        <v>0</v>
      </c>
      <c r="MGY67" s="762">
        <f t="shared" ref="MGY67" si="20871">MGY60*$C$65*0</f>
        <v>0</v>
      </c>
      <c r="MHA67" s="762">
        <f t="shared" ref="MHA67" si="20872">MHA60*$C$65*0</f>
        <v>0</v>
      </c>
      <c r="MHC67" s="762">
        <f t="shared" ref="MHC67" si="20873">MHC60*$C$65*0</f>
        <v>0</v>
      </c>
      <c r="MHE67" s="762">
        <f t="shared" ref="MHE67" si="20874">MHE60*$C$65*0</f>
        <v>0</v>
      </c>
      <c r="MHG67" s="762">
        <f t="shared" ref="MHG67" si="20875">MHG60*$C$65*0</f>
        <v>0</v>
      </c>
      <c r="MHI67" s="762">
        <f t="shared" ref="MHI67" si="20876">MHI60*$C$65*0</f>
        <v>0</v>
      </c>
      <c r="MHK67" s="762">
        <f t="shared" ref="MHK67" si="20877">MHK60*$C$65*0</f>
        <v>0</v>
      </c>
      <c r="MHM67" s="762">
        <f t="shared" ref="MHM67" si="20878">MHM60*$C$65*0</f>
        <v>0</v>
      </c>
      <c r="MHO67" s="762">
        <f t="shared" ref="MHO67" si="20879">MHO60*$C$65*0</f>
        <v>0</v>
      </c>
      <c r="MHQ67" s="762">
        <f t="shared" ref="MHQ67" si="20880">MHQ60*$C$65*0</f>
        <v>0</v>
      </c>
      <c r="MHS67" s="762">
        <f t="shared" ref="MHS67" si="20881">MHS60*$C$65*0</f>
        <v>0</v>
      </c>
      <c r="MHU67" s="762">
        <f t="shared" ref="MHU67" si="20882">MHU60*$C$65*0</f>
        <v>0</v>
      </c>
      <c r="MHW67" s="762">
        <f t="shared" ref="MHW67" si="20883">MHW60*$C$65*0</f>
        <v>0</v>
      </c>
      <c r="MHY67" s="762">
        <f t="shared" ref="MHY67" si="20884">MHY60*$C$65*0</f>
        <v>0</v>
      </c>
      <c r="MIA67" s="762">
        <f t="shared" ref="MIA67" si="20885">MIA60*$C$65*0</f>
        <v>0</v>
      </c>
      <c r="MIC67" s="762">
        <f t="shared" ref="MIC67" si="20886">MIC60*$C$65*0</f>
        <v>0</v>
      </c>
      <c r="MIE67" s="762">
        <f t="shared" ref="MIE67" si="20887">MIE60*$C$65*0</f>
        <v>0</v>
      </c>
      <c r="MIG67" s="762">
        <f t="shared" ref="MIG67" si="20888">MIG60*$C$65*0</f>
        <v>0</v>
      </c>
      <c r="MII67" s="762">
        <f t="shared" ref="MII67" si="20889">MII60*$C$65*0</f>
        <v>0</v>
      </c>
      <c r="MIK67" s="762">
        <f t="shared" ref="MIK67" si="20890">MIK60*$C$65*0</f>
        <v>0</v>
      </c>
      <c r="MIM67" s="762">
        <f t="shared" ref="MIM67" si="20891">MIM60*$C$65*0</f>
        <v>0</v>
      </c>
      <c r="MIO67" s="762">
        <f t="shared" ref="MIO67" si="20892">MIO60*$C$65*0</f>
        <v>0</v>
      </c>
      <c r="MIQ67" s="762">
        <f t="shared" ref="MIQ67" si="20893">MIQ60*$C$65*0</f>
        <v>0</v>
      </c>
      <c r="MIS67" s="762">
        <f t="shared" ref="MIS67" si="20894">MIS60*$C$65*0</f>
        <v>0</v>
      </c>
      <c r="MIU67" s="762">
        <f t="shared" ref="MIU67" si="20895">MIU60*$C$65*0</f>
        <v>0</v>
      </c>
      <c r="MIW67" s="762">
        <f t="shared" ref="MIW67" si="20896">MIW60*$C$65*0</f>
        <v>0</v>
      </c>
      <c r="MIY67" s="762">
        <f t="shared" ref="MIY67" si="20897">MIY60*$C$65*0</f>
        <v>0</v>
      </c>
      <c r="MJA67" s="762">
        <f t="shared" ref="MJA67" si="20898">MJA60*$C$65*0</f>
        <v>0</v>
      </c>
      <c r="MJC67" s="762">
        <f t="shared" ref="MJC67" si="20899">MJC60*$C$65*0</f>
        <v>0</v>
      </c>
      <c r="MJE67" s="762">
        <f t="shared" ref="MJE67" si="20900">MJE60*$C$65*0</f>
        <v>0</v>
      </c>
      <c r="MJG67" s="762">
        <f t="shared" ref="MJG67" si="20901">MJG60*$C$65*0</f>
        <v>0</v>
      </c>
      <c r="MJI67" s="762">
        <f t="shared" ref="MJI67" si="20902">MJI60*$C$65*0</f>
        <v>0</v>
      </c>
      <c r="MJK67" s="762">
        <f t="shared" ref="MJK67" si="20903">MJK60*$C$65*0</f>
        <v>0</v>
      </c>
      <c r="MJM67" s="762">
        <f t="shared" ref="MJM67" si="20904">MJM60*$C$65*0</f>
        <v>0</v>
      </c>
      <c r="MJO67" s="762">
        <f t="shared" ref="MJO67" si="20905">MJO60*$C$65*0</f>
        <v>0</v>
      </c>
      <c r="MJQ67" s="762">
        <f t="shared" ref="MJQ67" si="20906">MJQ60*$C$65*0</f>
        <v>0</v>
      </c>
      <c r="MJS67" s="762">
        <f t="shared" ref="MJS67" si="20907">MJS60*$C$65*0</f>
        <v>0</v>
      </c>
      <c r="MJU67" s="762">
        <f t="shared" ref="MJU67" si="20908">MJU60*$C$65*0</f>
        <v>0</v>
      </c>
      <c r="MJW67" s="762">
        <f t="shared" ref="MJW67" si="20909">MJW60*$C$65*0</f>
        <v>0</v>
      </c>
      <c r="MJY67" s="762">
        <f t="shared" ref="MJY67" si="20910">MJY60*$C$65*0</f>
        <v>0</v>
      </c>
      <c r="MKA67" s="762">
        <f t="shared" ref="MKA67" si="20911">MKA60*$C$65*0</f>
        <v>0</v>
      </c>
      <c r="MKC67" s="762">
        <f t="shared" ref="MKC67" si="20912">MKC60*$C$65*0</f>
        <v>0</v>
      </c>
      <c r="MKE67" s="762">
        <f t="shared" ref="MKE67" si="20913">MKE60*$C$65*0</f>
        <v>0</v>
      </c>
      <c r="MKG67" s="762">
        <f t="shared" ref="MKG67" si="20914">MKG60*$C$65*0</f>
        <v>0</v>
      </c>
      <c r="MKI67" s="762">
        <f t="shared" ref="MKI67" si="20915">MKI60*$C$65*0</f>
        <v>0</v>
      </c>
      <c r="MKK67" s="762">
        <f t="shared" ref="MKK67" si="20916">MKK60*$C$65*0</f>
        <v>0</v>
      </c>
      <c r="MKM67" s="762">
        <f t="shared" ref="MKM67" si="20917">MKM60*$C$65*0</f>
        <v>0</v>
      </c>
      <c r="MKO67" s="762">
        <f t="shared" ref="MKO67" si="20918">MKO60*$C$65*0</f>
        <v>0</v>
      </c>
      <c r="MKQ67" s="762">
        <f t="shared" ref="MKQ67" si="20919">MKQ60*$C$65*0</f>
        <v>0</v>
      </c>
      <c r="MKS67" s="762">
        <f t="shared" ref="MKS67" si="20920">MKS60*$C$65*0</f>
        <v>0</v>
      </c>
      <c r="MKU67" s="762">
        <f t="shared" ref="MKU67" si="20921">MKU60*$C$65*0</f>
        <v>0</v>
      </c>
      <c r="MKW67" s="762">
        <f t="shared" ref="MKW67" si="20922">MKW60*$C$65*0</f>
        <v>0</v>
      </c>
      <c r="MKY67" s="762">
        <f t="shared" ref="MKY67" si="20923">MKY60*$C$65*0</f>
        <v>0</v>
      </c>
      <c r="MLA67" s="762">
        <f t="shared" ref="MLA67" si="20924">MLA60*$C$65*0</f>
        <v>0</v>
      </c>
      <c r="MLC67" s="762">
        <f t="shared" ref="MLC67" si="20925">MLC60*$C$65*0</f>
        <v>0</v>
      </c>
      <c r="MLE67" s="762">
        <f t="shared" ref="MLE67" si="20926">MLE60*$C$65*0</f>
        <v>0</v>
      </c>
      <c r="MLG67" s="762">
        <f t="shared" ref="MLG67" si="20927">MLG60*$C$65*0</f>
        <v>0</v>
      </c>
      <c r="MLI67" s="762">
        <f t="shared" ref="MLI67" si="20928">MLI60*$C$65*0</f>
        <v>0</v>
      </c>
      <c r="MLK67" s="762">
        <f t="shared" ref="MLK67" si="20929">MLK60*$C$65*0</f>
        <v>0</v>
      </c>
      <c r="MLM67" s="762">
        <f t="shared" ref="MLM67" si="20930">MLM60*$C$65*0</f>
        <v>0</v>
      </c>
      <c r="MLO67" s="762">
        <f t="shared" ref="MLO67" si="20931">MLO60*$C$65*0</f>
        <v>0</v>
      </c>
      <c r="MLQ67" s="762">
        <f t="shared" ref="MLQ67" si="20932">MLQ60*$C$65*0</f>
        <v>0</v>
      </c>
      <c r="MLS67" s="762">
        <f t="shared" ref="MLS67" si="20933">MLS60*$C$65*0</f>
        <v>0</v>
      </c>
      <c r="MLU67" s="762">
        <f t="shared" ref="MLU67" si="20934">MLU60*$C$65*0</f>
        <v>0</v>
      </c>
      <c r="MLW67" s="762">
        <f t="shared" ref="MLW67" si="20935">MLW60*$C$65*0</f>
        <v>0</v>
      </c>
      <c r="MLY67" s="762">
        <f t="shared" ref="MLY67" si="20936">MLY60*$C$65*0</f>
        <v>0</v>
      </c>
      <c r="MMA67" s="762">
        <f t="shared" ref="MMA67" si="20937">MMA60*$C$65*0</f>
        <v>0</v>
      </c>
      <c r="MMC67" s="762">
        <f t="shared" ref="MMC67" si="20938">MMC60*$C$65*0</f>
        <v>0</v>
      </c>
      <c r="MME67" s="762">
        <f t="shared" ref="MME67" si="20939">MME60*$C$65*0</f>
        <v>0</v>
      </c>
      <c r="MMG67" s="762">
        <f t="shared" ref="MMG67" si="20940">MMG60*$C$65*0</f>
        <v>0</v>
      </c>
      <c r="MMI67" s="762">
        <f t="shared" ref="MMI67" si="20941">MMI60*$C$65*0</f>
        <v>0</v>
      </c>
      <c r="MMK67" s="762">
        <f t="shared" ref="MMK67" si="20942">MMK60*$C$65*0</f>
        <v>0</v>
      </c>
      <c r="MMM67" s="762">
        <f t="shared" ref="MMM67" si="20943">MMM60*$C$65*0</f>
        <v>0</v>
      </c>
      <c r="MMO67" s="762">
        <f t="shared" ref="MMO67" si="20944">MMO60*$C$65*0</f>
        <v>0</v>
      </c>
      <c r="MMQ67" s="762">
        <f t="shared" ref="MMQ67" si="20945">MMQ60*$C$65*0</f>
        <v>0</v>
      </c>
      <c r="MMS67" s="762">
        <f t="shared" ref="MMS67" si="20946">MMS60*$C$65*0</f>
        <v>0</v>
      </c>
      <c r="MMU67" s="762">
        <f t="shared" ref="MMU67" si="20947">MMU60*$C$65*0</f>
        <v>0</v>
      </c>
      <c r="MMW67" s="762">
        <f t="shared" ref="MMW67" si="20948">MMW60*$C$65*0</f>
        <v>0</v>
      </c>
      <c r="MMY67" s="762">
        <f t="shared" ref="MMY67" si="20949">MMY60*$C$65*0</f>
        <v>0</v>
      </c>
      <c r="MNA67" s="762">
        <f t="shared" ref="MNA67" si="20950">MNA60*$C$65*0</f>
        <v>0</v>
      </c>
      <c r="MNC67" s="762">
        <f t="shared" ref="MNC67" si="20951">MNC60*$C$65*0</f>
        <v>0</v>
      </c>
      <c r="MNE67" s="762">
        <f t="shared" ref="MNE67" si="20952">MNE60*$C$65*0</f>
        <v>0</v>
      </c>
      <c r="MNG67" s="762">
        <f t="shared" ref="MNG67" si="20953">MNG60*$C$65*0</f>
        <v>0</v>
      </c>
      <c r="MNI67" s="762">
        <f t="shared" ref="MNI67" si="20954">MNI60*$C$65*0</f>
        <v>0</v>
      </c>
      <c r="MNK67" s="762">
        <f t="shared" ref="MNK67" si="20955">MNK60*$C$65*0</f>
        <v>0</v>
      </c>
      <c r="MNM67" s="762">
        <f t="shared" ref="MNM67" si="20956">MNM60*$C$65*0</f>
        <v>0</v>
      </c>
      <c r="MNO67" s="762">
        <f t="shared" ref="MNO67" si="20957">MNO60*$C$65*0</f>
        <v>0</v>
      </c>
      <c r="MNQ67" s="762">
        <f t="shared" ref="MNQ67" si="20958">MNQ60*$C$65*0</f>
        <v>0</v>
      </c>
      <c r="MNS67" s="762">
        <f t="shared" ref="MNS67" si="20959">MNS60*$C$65*0</f>
        <v>0</v>
      </c>
      <c r="MNU67" s="762">
        <f t="shared" ref="MNU67" si="20960">MNU60*$C$65*0</f>
        <v>0</v>
      </c>
      <c r="MNW67" s="762">
        <f t="shared" ref="MNW67" si="20961">MNW60*$C$65*0</f>
        <v>0</v>
      </c>
      <c r="MNY67" s="762">
        <f t="shared" ref="MNY67" si="20962">MNY60*$C$65*0</f>
        <v>0</v>
      </c>
      <c r="MOA67" s="762">
        <f t="shared" ref="MOA67" si="20963">MOA60*$C$65*0</f>
        <v>0</v>
      </c>
      <c r="MOC67" s="762">
        <f t="shared" ref="MOC67" si="20964">MOC60*$C$65*0</f>
        <v>0</v>
      </c>
      <c r="MOE67" s="762">
        <f t="shared" ref="MOE67" si="20965">MOE60*$C$65*0</f>
        <v>0</v>
      </c>
      <c r="MOG67" s="762">
        <f t="shared" ref="MOG67" si="20966">MOG60*$C$65*0</f>
        <v>0</v>
      </c>
      <c r="MOI67" s="762">
        <f t="shared" ref="MOI67" si="20967">MOI60*$C$65*0</f>
        <v>0</v>
      </c>
      <c r="MOK67" s="762">
        <f t="shared" ref="MOK67" si="20968">MOK60*$C$65*0</f>
        <v>0</v>
      </c>
      <c r="MOM67" s="762">
        <f t="shared" ref="MOM67" si="20969">MOM60*$C$65*0</f>
        <v>0</v>
      </c>
      <c r="MOO67" s="762">
        <f t="shared" ref="MOO67" si="20970">MOO60*$C$65*0</f>
        <v>0</v>
      </c>
      <c r="MOQ67" s="762">
        <f t="shared" ref="MOQ67" si="20971">MOQ60*$C$65*0</f>
        <v>0</v>
      </c>
      <c r="MOS67" s="762">
        <f t="shared" ref="MOS67" si="20972">MOS60*$C$65*0</f>
        <v>0</v>
      </c>
      <c r="MOU67" s="762">
        <f t="shared" ref="MOU67" si="20973">MOU60*$C$65*0</f>
        <v>0</v>
      </c>
      <c r="MOW67" s="762">
        <f t="shared" ref="MOW67" si="20974">MOW60*$C$65*0</f>
        <v>0</v>
      </c>
      <c r="MOY67" s="762">
        <f t="shared" ref="MOY67" si="20975">MOY60*$C$65*0</f>
        <v>0</v>
      </c>
      <c r="MPA67" s="762">
        <f t="shared" ref="MPA67" si="20976">MPA60*$C$65*0</f>
        <v>0</v>
      </c>
      <c r="MPC67" s="762">
        <f t="shared" ref="MPC67" si="20977">MPC60*$C$65*0</f>
        <v>0</v>
      </c>
      <c r="MPE67" s="762">
        <f t="shared" ref="MPE67" si="20978">MPE60*$C$65*0</f>
        <v>0</v>
      </c>
      <c r="MPG67" s="762">
        <f t="shared" ref="MPG67" si="20979">MPG60*$C$65*0</f>
        <v>0</v>
      </c>
      <c r="MPI67" s="762">
        <f t="shared" ref="MPI67" si="20980">MPI60*$C$65*0</f>
        <v>0</v>
      </c>
      <c r="MPK67" s="762">
        <f t="shared" ref="MPK67" si="20981">MPK60*$C$65*0</f>
        <v>0</v>
      </c>
      <c r="MPM67" s="762">
        <f t="shared" ref="MPM67" si="20982">MPM60*$C$65*0</f>
        <v>0</v>
      </c>
      <c r="MPO67" s="762">
        <f t="shared" ref="MPO67" si="20983">MPO60*$C$65*0</f>
        <v>0</v>
      </c>
      <c r="MPQ67" s="762">
        <f t="shared" ref="MPQ67" si="20984">MPQ60*$C$65*0</f>
        <v>0</v>
      </c>
      <c r="MPS67" s="762">
        <f t="shared" ref="MPS67" si="20985">MPS60*$C$65*0</f>
        <v>0</v>
      </c>
      <c r="MPU67" s="762">
        <f t="shared" ref="MPU67" si="20986">MPU60*$C$65*0</f>
        <v>0</v>
      </c>
      <c r="MPW67" s="762">
        <f t="shared" ref="MPW67" si="20987">MPW60*$C$65*0</f>
        <v>0</v>
      </c>
      <c r="MPY67" s="762">
        <f t="shared" ref="MPY67" si="20988">MPY60*$C$65*0</f>
        <v>0</v>
      </c>
      <c r="MQA67" s="762">
        <f t="shared" ref="MQA67" si="20989">MQA60*$C$65*0</f>
        <v>0</v>
      </c>
      <c r="MQC67" s="762">
        <f t="shared" ref="MQC67" si="20990">MQC60*$C$65*0</f>
        <v>0</v>
      </c>
      <c r="MQE67" s="762">
        <f t="shared" ref="MQE67" si="20991">MQE60*$C$65*0</f>
        <v>0</v>
      </c>
      <c r="MQG67" s="762">
        <f t="shared" ref="MQG67" si="20992">MQG60*$C$65*0</f>
        <v>0</v>
      </c>
      <c r="MQI67" s="762">
        <f t="shared" ref="MQI67" si="20993">MQI60*$C$65*0</f>
        <v>0</v>
      </c>
      <c r="MQK67" s="762">
        <f t="shared" ref="MQK67" si="20994">MQK60*$C$65*0</f>
        <v>0</v>
      </c>
      <c r="MQM67" s="762">
        <f t="shared" ref="MQM67" si="20995">MQM60*$C$65*0</f>
        <v>0</v>
      </c>
      <c r="MQO67" s="762">
        <f t="shared" ref="MQO67" si="20996">MQO60*$C$65*0</f>
        <v>0</v>
      </c>
      <c r="MQQ67" s="762">
        <f t="shared" ref="MQQ67" si="20997">MQQ60*$C$65*0</f>
        <v>0</v>
      </c>
      <c r="MQS67" s="762">
        <f t="shared" ref="MQS67" si="20998">MQS60*$C$65*0</f>
        <v>0</v>
      </c>
      <c r="MQU67" s="762">
        <f t="shared" ref="MQU67" si="20999">MQU60*$C$65*0</f>
        <v>0</v>
      </c>
      <c r="MQW67" s="762">
        <f t="shared" ref="MQW67" si="21000">MQW60*$C$65*0</f>
        <v>0</v>
      </c>
      <c r="MQY67" s="762">
        <f t="shared" ref="MQY67" si="21001">MQY60*$C$65*0</f>
        <v>0</v>
      </c>
      <c r="MRA67" s="762">
        <f t="shared" ref="MRA67" si="21002">MRA60*$C$65*0</f>
        <v>0</v>
      </c>
      <c r="MRC67" s="762">
        <f t="shared" ref="MRC67" si="21003">MRC60*$C$65*0</f>
        <v>0</v>
      </c>
      <c r="MRE67" s="762">
        <f t="shared" ref="MRE67" si="21004">MRE60*$C$65*0</f>
        <v>0</v>
      </c>
      <c r="MRG67" s="762">
        <f t="shared" ref="MRG67" si="21005">MRG60*$C$65*0</f>
        <v>0</v>
      </c>
      <c r="MRI67" s="762">
        <f t="shared" ref="MRI67" si="21006">MRI60*$C$65*0</f>
        <v>0</v>
      </c>
      <c r="MRK67" s="762">
        <f t="shared" ref="MRK67" si="21007">MRK60*$C$65*0</f>
        <v>0</v>
      </c>
      <c r="MRM67" s="762">
        <f t="shared" ref="MRM67" si="21008">MRM60*$C$65*0</f>
        <v>0</v>
      </c>
      <c r="MRO67" s="762">
        <f t="shared" ref="MRO67" si="21009">MRO60*$C$65*0</f>
        <v>0</v>
      </c>
      <c r="MRQ67" s="762">
        <f t="shared" ref="MRQ67" si="21010">MRQ60*$C$65*0</f>
        <v>0</v>
      </c>
      <c r="MRS67" s="762">
        <f t="shared" ref="MRS67" si="21011">MRS60*$C$65*0</f>
        <v>0</v>
      </c>
      <c r="MRU67" s="762">
        <f t="shared" ref="MRU67" si="21012">MRU60*$C$65*0</f>
        <v>0</v>
      </c>
      <c r="MRW67" s="762">
        <f t="shared" ref="MRW67" si="21013">MRW60*$C$65*0</f>
        <v>0</v>
      </c>
      <c r="MRY67" s="762">
        <f t="shared" ref="MRY67" si="21014">MRY60*$C$65*0</f>
        <v>0</v>
      </c>
      <c r="MSA67" s="762">
        <f t="shared" ref="MSA67" si="21015">MSA60*$C$65*0</f>
        <v>0</v>
      </c>
      <c r="MSC67" s="762">
        <f t="shared" ref="MSC67" si="21016">MSC60*$C$65*0</f>
        <v>0</v>
      </c>
      <c r="MSE67" s="762">
        <f t="shared" ref="MSE67" si="21017">MSE60*$C$65*0</f>
        <v>0</v>
      </c>
      <c r="MSG67" s="762">
        <f t="shared" ref="MSG67" si="21018">MSG60*$C$65*0</f>
        <v>0</v>
      </c>
      <c r="MSI67" s="762">
        <f t="shared" ref="MSI67" si="21019">MSI60*$C$65*0</f>
        <v>0</v>
      </c>
      <c r="MSK67" s="762">
        <f t="shared" ref="MSK67" si="21020">MSK60*$C$65*0</f>
        <v>0</v>
      </c>
      <c r="MSM67" s="762">
        <f t="shared" ref="MSM67" si="21021">MSM60*$C$65*0</f>
        <v>0</v>
      </c>
      <c r="MSO67" s="762">
        <f t="shared" ref="MSO67" si="21022">MSO60*$C$65*0</f>
        <v>0</v>
      </c>
      <c r="MSQ67" s="762">
        <f t="shared" ref="MSQ67" si="21023">MSQ60*$C$65*0</f>
        <v>0</v>
      </c>
      <c r="MSS67" s="762">
        <f t="shared" ref="MSS67" si="21024">MSS60*$C$65*0</f>
        <v>0</v>
      </c>
      <c r="MSU67" s="762">
        <f t="shared" ref="MSU67" si="21025">MSU60*$C$65*0</f>
        <v>0</v>
      </c>
      <c r="MSW67" s="762">
        <f t="shared" ref="MSW67" si="21026">MSW60*$C$65*0</f>
        <v>0</v>
      </c>
      <c r="MSY67" s="762">
        <f t="shared" ref="MSY67" si="21027">MSY60*$C$65*0</f>
        <v>0</v>
      </c>
      <c r="MTA67" s="762">
        <f t="shared" ref="MTA67" si="21028">MTA60*$C$65*0</f>
        <v>0</v>
      </c>
      <c r="MTC67" s="762">
        <f t="shared" ref="MTC67" si="21029">MTC60*$C$65*0</f>
        <v>0</v>
      </c>
      <c r="MTE67" s="762">
        <f t="shared" ref="MTE67" si="21030">MTE60*$C$65*0</f>
        <v>0</v>
      </c>
      <c r="MTG67" s="762">
        <f t="shared" ref="MTG67" si="21031">MTG60*$C$65*0</f>
        <v>0</v>
      </c>
      <c r="MTI67" s="762">
        <f t="shared" ref="MTI67" si="21032">MTI60*$C$65*0</f>
        <v>0</v>
      </c>
      <c r="MTK67" s="762">
        <f t="shared" ref="MTK67" si="21033">MTK60*$C$65*0</f>
        <v>0</v>
      </c>
      <c r="MTM67" s="762">
        <f t="shared" ref="MTM67" si="21034">MTM60*$C$65*0</f>
        <v>0</v>
      </c>
      <c r="MTO67" s="762">
        <f t="shared" ref="MTO67" si="21035">MTO60*$C$65*0</f>
        <v>0</v>
      </c>
      <c r="MTQ67" s="762">
        <f t="shared" ref="MTQ67" si="21036">MTQ60*$C$65*0</f>
        <v>0</v>
      </c>
      <c r="MTS67" s="762">
        <f t="shared" ref="MTS67" si="21037">MTS60*$C$65*0</f>
        <v>0</v>
      </c>
      <c r="MTU67" s="762">
        <f t="shared" ref="MTU67" si="21038">MTU60*$C$65*0</f>
        <v>0</v>
      </c>
      <c r="MTW67" s="762">
        <f t="shared" ref="MTW67" si="21039">MTW60*$C$65*0</f>
        <v>0</v>
      </c>
      <c r="MTY67" s="762">
        <f t="shared" ref="MTY67" si="21040">MTY60*$C$65*0</f>
        <v>0</v>
      </c>
      <c r="MUA67" s="762">
        <f t="shared" ref="MUA67" si="21041">MUA60*$C$65*0</f>
        <v>0</v>
      </c>
      <c r="MUC67" s="762">
        <f t="shared" ref="MUC67" si="21042">MUC60*$C$65*0</f>
        <v>0</v>
      </c>
      <c r="MUE67" s="762">
        <f t="shared" ref="MUE67" si="21043">MUE60*$C$65*0</f>
        <v>0</v>
      </c>
      <c r="MUG67" s="762">
        <f t="shared" ref="MUG67" si="21044">MUG60*$C$65*0</f>
        <v>0</v>
      </c>
      <c r="MUI67" s="762">
        <f t="shared" ref="MUI67" si="21045">MUI60*$C$65*0</f>
        <v>0</v>
      </c>
      <c r="MUK67" s="762">
        <f t="shared" ref="MUK67" si="21046">MUK60*$C$65*0</f>
        <v>0</v>
      </c>
      <c r="MUM67" s="762">
        <f t="shared" ref="MUM67" si="21047">MUM60*$C$65*0</f>
        <v>0</v>
      </c>
      <c r="MUO67" s="762">
        <f t="shared" ref="MUO67" si="21048">MUO60*$C$65*0</f>
        <v>0</v>
      </c>
      <c r="MUQ67" s="762">
        <f t="shared" ref="MUQ67" si="21049">MUQ60*$C$65*0</f>
        <v>0</v>
      </c>
      <c r="MUS67" s="762">
        <f t="shared" ref="MUS67" si="21050">MUS60*$C$65*0</f>
        <v>0</v>
      </c>
      <c r="MUU67" s="762">
        <f t="shared" ref="MUU67" si="21051">MUU60*$C$65*0</f>
        <v>0</v>
      </c>
      <c r="MUW67" s="762">
        <f t="shared" ref="MUW67" si="21052">MUW60*$C$65*0</f>
        <v>0</v>
      </c>
      <c r="MUY67" s="762">
        <f t="shared" ref="MUY67" si="21053">MUY60*$C$65*0</f>
        <v>0</v>
      </c>
      <c r="MVA67" s="762">
        <f t="shared" ref="MVA67" si="21054">MVA60*$C$65*0</f>
        <v>0</v>
      </c>
      <c r="MVC67" s="762">
        <f t="shared" ref="MVC67" si="21055">MVC60*$C$65*0</f>
        <v>0</v>
      </c>
      <c r="MVE67" s="762">
        <f t="shared" ref="MVE67" si="21056">MVE60*$C$65*0</f>
        <v>0</v>
      </c>
      <c r="MVG67" s="762">
        <f t="shared" ref="MVG67" si="21057">MVG60*$C$65*0</f>
        <v>0</v>
      </c>
      <c r="MVI67" s="762">
        <f t="shared" ref="MVI67" si="21058">MVI60*$C$65*0</f>
        <v>0</v>
      </c>
      <c r="MVK67" s="762">
        <f t="shared" ref="MVK67" si="21059">MVK60*$C$65*0</f>
        <v>0</v>
      </c>
      <c r="MVM67" s="762">
        <f t="shared" ref="MVM67" si="21060">MVM60*$C$65*0</f>
        <v>0</v>
      </c>
      <c r="MVO67" s="762">
        <f t="shared" ref="MVO67" si="21061">MVO60*$C$65*0</f>
        <v>0</v>
      </c>
      <c r="MVQ67" s="762">
        <f t="shared" ref="MVQ67" si="21062">MVQ60*$C$65*0</f>
        <v>0</v>
      </c>
      <c r="MVS67" s="762">
        <f t="shared" ref="MVS67" si="21063">MVS60*$C$65*0</f>
        <v>0</v>
      </c>
      <c r="MVU67" s="762">
        <f t="shared" ref="MVU67" si="21064">MVU60*$C$65*0</f>
        <v>0</v>
      </c>
      <c r="MVW67" s="762">
        <f t="shared" ref="MVW67" si="21065">MVW60*$C$65*0</f>
        <v>0</v>
      </c>
      <c r="MVY67" s="762">
        <f t="shared" ref="MVY67" si="21066">MVY60*$C$65*0</f>
        <v>0</v>
      </c>
      <c r="MWA67" s="762">
        <f t="shared" ref="MWA67" si="21067">MWA60*$C$65*0</f>
        <v>0</v>
      </c>
      <c r="MWC67" s="762">
        <f t="shared" ref="MWC67" si="21068">MWC60*$C$65*0</f>
        <v>0</v>
      </c>
      <c r="MWE67" s="762">
        <f t="shared" ref="MWE67" si="21069">MWE60*$C$65*0</f>
        <v>0</v>
      </c>
      <c r="MWG67" s="762">
        <f t="shared" ref="MWG67" si="21070">MWG60*$C$65*0</f>
        <v>0</v>
      </c>
      <c r="MWI67" s="762">
        <f t="shared" ref="MWI67" si="21071">MWI60*$C$65*0</f>
        <v>0</v>
      </c>
      <c r="MWK67" s="762">
        <f t="shared" ref="MWK67" si="21072">MWK60*$C$65*0</f>
        <v>0</v>
      </c>
      <c r="MWM67" s="762">
        <f t="shared" ref="MWM67" si="21073">MWM60*$C$65*0</f>
        <v>0</v>
      </c>
      <c r="MWO67" s="762">
        <f t="shared" ref="MWO67" si="21074">MWO60*$C$65*0</f>
        <v>0</v>
      </c>
      <c r="MWQ67" s="762">
        <f t="shared" ref="MWQ67" si="21075">MWQ60*$C$65*0</f>
        <v>0</v>
      </c>
      <c r="MWS67" s="762">
        <f t="shared" ref="MWS67" si="21076">MWS60*$C$65*0</f>
        <v>0</v>
      </c>
      <c r="MWU67" s="762">
        <f t="shared" ref="MWU67" si="21077">MWU60*$C$65*0</f>
        <v>0</v>
      </c>
      <c r="MWW67" s="762">
        <f t="shared" ref="MWW67" si="21078">MWW60*$C$65*0</f>
        <v>0</v>
      </c>
      <c r="MWY67" s="762">
        <f t="shared" ref="MWY67" si="21079">MWY60*$C$65*0</f>
        <v>0</v>
      </c>
      <c r="MXA67" s="762">
        <f t="shared" ref="MXA67" si="21080">MXA60*$C$65*0</f>
        <v>0</v>
      </c>
      <c r="MXC67" s="762">
        <f t="shared" ref="MXC67" si="21081">MXC60*$C$65*0</f>
        <v>0</v>
      </c>
      <c r="MXE67" s="762">
        <f t="shared" ref="MXE67" si="21082">MXE60*$C$65*0</f>
        <v>0</v>
      </c>
      <c r="MXG67" s="762">
        <f t="shared" ref="MXG67" si="21083">MXG60*$C$65*0</f>
        <v>0</v>
      </c>
      <c r="MXI67" s="762">
        <f t="shared" ref="MXI67" si="21084">MXI60*$C$65*0</f>
        <v>0</v>
      </c>
      <c r="MXK67" s="762">
        <f t="shared" ref="MXK67" si="21085">MXK60*$C$65*0</f>
        <v>0</v>
      </c>
      <c r="MXM67" s="762">
        <f t="shared" ref="MXM67" si="21086">MXM60*$C$65*0</f>
        <v>0</v>
      </c>
      <c r="MXO67" s="762">
        <f t="shared" ref="MXO67" si="21087">MXO60*$C$65*0</f>
        <v>0</v>
      </c>
      <c r="MXQ67" s="762">
        <f t="shared" ref="MXQ67" si="21088">MXQ60*$C$65*0</f>
        <v>0</v>
      </c>
      <c r="MXS67" s="762">
        <f t="shared" ref="MXS67" si="21089">MXS60*$C$65*0</f>
        <v>0</v>
      </c>
      <c r="MXU67" s="762">
        <f t="shared" ref="MXU67" si="21090">MXU60*$C$65*0</f>
        <v>0</v>
      </c>
      <c r="MXW67" s="762">
        <f t="shared" ref="MXW67" si="21091">MXW60*$C$65*0</f>
        <v>0</v>
      </c>
      <c r="MXY67" s="762">
        <f t="shared" ref="MXY67" si="21092">MXY60*$C$65*0</f>
        <v>0</v>
      </c>
      <c r="MYA67" s="762">
        <f t="shared" ref="MYA67" si="21093">MYA60*$C$65*0</f>
        <v>0</v>
      </c>
      <c r="MYC67" s="762">
        <f t="shared" ref="MYC67" si="21094">MYC60*$C$65*0</f>
        <v>0</v>
      </c>
      <c r="MYE67" s="762">
        <f t="shared" ref="MYE67" si="21095">MYE60*$C$65*0</f>
        <v>0</v>
      </c>
      <c r="MYG67" s="762">
        <f t="shared" ref="MYG67" si="21096">MYG60*$C$65*0</f>
        <v>0</v>
      </c>
      <c r="MYI67" s="762">
        <f t="shared" ref="MYI67" si="21097">MYI60*$C$65*0</f>
        <v>0</v>
      </c>
      <c r="MYK67" s="762">
        <f t="shared" ref="MYK67" si="21098">MYK60*$C$65*0</f>
        <v>0</v>
      </c>
      <c r="MYM67" s="762">
        <f t="shared" ref="MYM67" si="21099">MYM60*$C$65*0</f>
        <v>0</v>
      </c>
      <c r="MYO67" s="762">
        <f t="shared" ref="MYO67" si="21100">MYO60*$C$65*0</f>
        <v>0</v>
      </c>
      <c r="MYQ67" s="762">
        <f t="shared" ref="MYQ67" si="21101">MYQ60*$C$65*0</f>
        <v>0</v>
      </c>
      <c r="MYS67" s="762">
        <f t="shared" ref="MYS67" si="21102">MYS60*$C$65*0</f>
        <v>0</v>
      </c>
      <c r="MYU67" s="762">
        <f t="shared" ref="MYU67" si="21103">MYU60*$C$65*0</f>
        <v>0</v>
      </c>
      <c r="MYW67" s="762">
        <f t="shared" ref="MYW67" si="21104">MYW60*$C$65*0</f>
        <v>0</v>
      </c>
      <c r="MYY67" s="762">
        <f t="shared" ref="MYY67" si="21105">MYY60*$C$65*0</f>
        <v>0</v>
      </c>
      <c r="MZA67" s="762">
        <f t="shared" ref="MZA67" si="21106">MZA60*$C$65*0</f>
        <v>0</v>
      </c>
      <c r="MZC67" s="762">
        <f t="shared" ref="MZC67" si="21107">MZC60*$C$65*0</f>
        <v>0</v>
      </c>
      <c r="MZE67" s="762">
        <f t="shared" ref="MZE67" si="21108">MZE60*$C$65*0</f>
        <v>0</v>
      </c>
      <c r="MZG67" s="762">
        <f t="shared" ref="MZG67" si="21109">MZG60*$C$65*0</f>
        <v>0</v>
      </c>
      <c r="MZI67" s="762">
        <f t="shared" ref="MZI67" si="21110">MZI60*$C$65*0</f>
        <v>0</v>
      </c>
      <c r="MZK67" s="762">
        <f t="shared" ref="MZK67" si="21111">MZK60*$C$65*0</f>
        <v>0</v>
      </c>
      <c r="MZM67" s="762">
        <f t="shared" ref="MZM67" si="21112">MZM60*$C$65*0</f>
        <v>0</v>
      </c>
      <c r="MZO67" s="762">
        <f t="shared" ref="MZO67" si="21113">MZO60*$C$65*0</f>
        <v>0</v>
      </c>
      <c r="MZQ67" s="762">
        <f t="shared" ref="MZQ67" si="21114">MZQ60*$C$65*0</f>
        <v>0</v>
      </c>
      <c r="MZS67" s="762">
        <f t="shared" ref="MZS67" si="21115">MZS60*$C$65*0</f>
        <v>0</v>
      </c>
      <c r="MZU67" s="762">
        <f t="shared" ref="MZU67" si="21116">MZU60*$C$65*0</f>
        <v>0</v>
      </c>
      <c r="MZW67" s="762">
        <f t="shared" ref="MZW67" si="21117">MZW60*$C$65*0</f>
        <v>0</v>
      </c>
      <c r="MZY67" s="762">
        <f t="shared" ref="MZY67" si="21118">MZY60*$C$65*0</f>
        <v>0</v>
      </c>
      <c r="NAA67" s="762">
        <f t="shared" ref="NAA67" si="21119">NAA60*$C$65*0</f>
        <v>0</v>
      </c>
      <c r="NAC67" s="762">
        <f t="shared" ref="NAC67" si="21120">NAC60*$C$65*0</f>
        <v>0</v>
      </c>
      <c r="NAE67" s="762">
        <f t="shared" ref="NAE67" si="21121">NAE60*$C$65*0</f>
        <v>0</v>
      </c>
      <c r="NAG67" s="762">
        <f t="shared" ref="NAG67" si="21122">NAG60*$C$65*0</f>
        <v>0</v>
      </c>
      <c r="NAI67" s="762">
        <f t="shared" ref="NAI67" si="21123">NAI60*$C$65*0</f>
        <v>0</v>
      </c>
      <c r="NAK67" s="762">
        <f t="shared" ref="NAK67" si="21124">NAK60*$C$65*0</f>
        <v>0</v>
      </c>
      <c r="NAM67" s="762">
        <f t="shared" ref="NAM67" si="21125">NAM60*$C$65*0</f>
        <v>0</v>
      </c>
      <c r="NAO67" s="762">
        <f t="shared" ref="NAO67" si="21126">NAO60*$C$65*0</f>
        <v>0</v>
      </c>
      <c r="NAQ67" s="762">
        <f t="shared" ref="NAQ67" si="21127">NAQ60*$C$65*0</f>
        <v>0</v>
      </c>
      <c r="NAS67" s="762">
        <f t="shared" ref="NAS67" si="21128">NAS60*$C$65*0</f>
        <v>0</v>
      </c>
      <c r="NAU67" s="762">
        <f t="shared" ref="NAU67" si="21129">NAU60*$C$65*0</f>
        <v>0</v>
      </c>
      <c r="NAW67" s="762">
        <f t="shared" ref="NAW67" si="21130">NAW60*$C$65*0</f>
        <v>0</v>
      </c>
      <c r="NAY67" s="762">
        <f t="shared" ref="NAY67" si="21131">NAY60*$C$65*0</f>
        <v>0</v>
      </c>
      <c r="NBA67" s="762">
        <f t="shared" ref="NBA67" si="21132">NBA60*$C$65*0</f>
        <v>0</v>
      </c>
      <c r="NBC67" s="762">
        <f t="shared" ref="NBC67" si="21133">NBC60*$C$65*0</f>
        <v>0</v>
      </c>
      <c r="NBE67" s="762">
        <f t="shared" ref="NBE67" si="21134">NBE60*$C$65*0</f>
        <v>0</v>
      </c>
      <c r="NBG67" s="762">
        <f t="shared" ref="NBG67" si="21135">NBG60*$C$65*0</f>
        <v>0</v>
      </c>
      <c r="NBI67" s="762">
        <f t="shared" ref="NBI67" si="21136">NBI60*$C$65*0</f>
        <v>0</v>
      </c>
      <c r="NBK67" s="762">
        <f t="shared" ref="NBK67" si="21137">NBK60*$C$65*0</f>
        <v>0</v>
      </c>
      <c r="NBM67" s="762">
        <f t="shared" ref="NBM67" si="21138">NBM60*$C$65*0</f>
        <v>0</v>
      </c>
      <c r="NBO67" s="762">
        <f t="shared" ref="NBO67" si="21139">NBO60*$C$65*0</f>
        <v>0</v>
      </c>
      <c r="NBQ67" s="762">
        <f t="shared" ref="NBQ67" si="21140">NBQ60*$C$65*0</f>
        <v>0</v>
      </c>
      <c r="NBS67" s="762">
        <f t="shared" ref="NBS67" si="21141">NBS60*$C$65*0</f>
        <v>0</v>
      </c>
      <c r="NBU67" s="762">
        <f t="shared" ref="NBU67" si="21142">NBU60*$C$65*0</f>
        <v>0</v>
      </c>
      <c r="NBW67" s="762">
        <f t="shared" ref="NBW67" si="21143">NBW60*$C$65*0</f>
        <v>0</v>
      </c>
      <c r="NBY67" s="762">
        <f t="shared" ref="NBY67" si="21144">NBY60*$C$65*0</f>
        <v>0</v>
      </c>
      <c r="NCA67" s="762">
        <f t="shared" ref="NCA67" si="21145">NCA60*$C$65*0</f>
        <v>0</v>
      </c>
      <c r="NCC67" s="762">
        <f t="shared" ref="NCC67" si="21146">NCC60*$C$65*0</f>
        <v>0</v>
      </c>
      <c r="NCE67" s="762">
        <f t="shared" ref="NCE67" si="21147">NCE60*$C$65*0</f>
        <v>0</v>
      </c>
      <c r="NCG67" s="762">
        <f t="shared" ref="NCG67" si="21148">NCG60*$C$65*0</f>
        <v>0</v>
      </c>
      <c r="NCI67" s="762">
        <f t="shared" ref="NCI67" si="21149">NCI60*$C$65*0</f>
        <v>0</v>
      </c>
      <c r="NCK67" s="762">
        <f t="shared" ref="NCK67" si="21150">NCK60*$C$65*0</f>
        <v>0</v>
      </c>
      <c r="NCM67" s="762">
        <f t="shared" ref="NCM67" si="21151">NCM60*$C$65*0</f>
        <v>0</v>
      </c>
      <c r="NCO67" s="762">
        <f t="shared" ref="NCO67" si="21152">NCO60*$C$65*0</f>
        <v>0</v>
      </c>
      <c r="NCQ67" s="762">
        <f t="shared" ref="NCQ67" si="21153">NCQ60*$C$65*0</f>
        <v>0</v>
      </c>
      <c r="NCS67" s="762">
        <f t="shared" ref="NCS67" si="21154">NCS60*$C$65*0</f>
        <v>0</v>
      </c>
      <c r="NCU67" s="762">
        <f t="shared" ref="NCU67" si="21155">NCU60*$C$65*0</f>
        <v>0</v>
      </c>
      <c r="NCW67" s="762">
        <f t="shared" ref="NCW67" si="21156">NCW60*$C$65*0</f>
        <v>0</v>
      </c>
      <c r="NCY67" s="762">
        <f t="shared" ref="NCY67" si="21157">NCY60*$C$65*0</f>
        <v>0</v>
      </c>
      <c r="NDA67" s="762">
        <f t="shared" ref="NDA67" si="21158">NDA60*$C$65*0</f>
        <v>0</v>
      </c>
      <c r="NDC67" s="762">
        <f t="shared" ref="NDC67" si="21159">NDC60*$C$65*0</f>
        <v>0</v>
      </c>
      <c r="NDE67" s="762">
        <f t="shared" ref="NDE67" si="21160">NDE60*$C$65*0</f>
        <v>0</v>
      </c>
      <c r="NDG67" s="762">
        <f t="shared" ref="NDG67" si="21161">NDG60*$C$65*0</f>
        <v>0</v>
      </c>
      <c r="NDI67" s="762">
        <f t="shared" ref="NDI67" si="21162">NDI60*$C$65*0</f>
        <v>0</v>
      </c>
      <c r="NDK67" s="762">
        <f t="shared" ref="NDK67" si="21163">NDK60*$C$65*0</f>
        <v>0</v>
      </c>
      <c r="NDM67" s="762">
        <f t="shared" ref="NDM67" si="21164">NDM60*$C$65*0</f>
        <v>0</v>
      </c>
      <c r="NDO67" s="762">
        <f t="shared" ref="NDO67" si="21165">NDO60*$C$65*0</f>
        <v>0</v>
      </c>
      <c r="NDQ67" s="762">
        <f t="shared" ref="NDQ67" si="21166">NDQ60*$C$65*0</f>
        <v>0</v>
      </c>
      <c r="NDS67" s="762">
        <f t="shared" ref="NDS67" si="21167">NDS60*$C$65*0</f>
        <v>0</v>
      </c>
      <c r="NDU67" s="762">
        <f t="shared" ref="NDU67" si="21168">NDU60*$C$65*0</f>
        <v>0</v>
      </c>
      <c r="NDW67" s="762">
        <f t="shared" ref="NDW67" si="21169">NDW60*$C$65*0</f>
        <v>0</v>
      </c>
      <c r="NDY67" s="762">
        <f t="shared" ref="NDY67" si="21170">NDY60*$C$65*0</f>
        <v>0</v>
      </c>
      <c r="NEA67" s="762">
        <f t="shared" ref="NEA67" si="21171">NEA60*$C$65*0</f>
        <v>0</v>
      </c>
      <c r="NEC67" s="762">
        <f t="shared" ref="NEC67" si="21172">NEC60*$C$65*0</f>
        <v>0</v>
      </c>
      <c r="NEE67" s="762">
        <f t="shared" ref="NEE67" si="21173">NEE60*$C$65*0</f>
        <v>0</v>
      </c>
      <c r="NEG67" s="762">
        <f t="shared" ref="NEG67" si="21174">NEG60*$C$65*0</f>
        <v>0</v>
      </c>
      <c r="NEI67" s="762">
        <f t="shared" ref="NEI67" si="21175">NEI60*$C$65*0</f>
        <v>0</v>
      </c>
      <c r="NEK67" s="762">
        <f t="shared" ref="NEK67" si="21176">NEK60*$C$65*0</f>
        <v>0</v>
      </c>
      <c r="NEM67" s="762">
        <f t="shared" ref="NEM67" si="21177">NEM60*$C$65*0</f>
        <v>0</v>
      </c>
      <c r="NEO67" s="762">
        <f t="shared" ref="NEO67" si="21178">NEO60*$C$65*0</f>
        <v>0</v>
      </c>
      <c r="NEQ67" s="762">
        <f t="shared" ref="NEQ67" si="21179">NEQ60*$C$65*0</f>
        <v>0</v>
      </c>
      <c r="NES67" s="762">
        <f t="shared" ref="NES67" si="21180">NES60*$C$65*0</f>
        <v>0</v>
      </c>
      <c r="NEU67" s="762">
        <f t="shared" ref="NEU67" si="21181">NEU60*$C$65*0</f>
        <v>0</v>
      </c>
      <c r="NEW67" s="762">
        <f t="shared" ref="NEW67" si="21182">NEW60*$C$65*0</f>
        <v>0</v>
      </c>
      <c r="NEY67" s="762">
        <f t="shared" ref="NEY67" si="21183">NEY60*$C$65*0</f>
        <v>0</v>
      </c>
      <c r="NFA67" s="762">
        <f t="shared" ref="NFA67" si="21184">NFA60*$C$65*0</f>
        <v>0</v>
      </c>
      <c r="NFC67" s="762">
        <f t="shared" ref="NFC67" si="21185">NFC60*$C$65*0</f>
        <v>0</v>
      </c>
      <c r="NFE67" s="762">
        <f t="shared" ref="NFE67" si="21186">NFE60*$C$65*0</f>
        <v>0</v>
      </c>
      <c r="NFG67" s="762">
        <f t="shared" ref="NFG67" si="21187">NFG60*$C$65*0</f>
        <v>0</v>
      </c>
      <c r="NFI67" s="762">
        <f t="shared" ref="NFI67" si="21188">NFI60*$C$65*0</f>
        <v>0</v>
      </c>
      <c r="NFK67" s="762">
        <f t="shared" ref="NFK67" si="21189">NFK60*$C$65*0</f>
        <v>0</v>
      </c>
      <c r="NFM67" s="762">
        <f t="shared" ref="NFM67" si="21190">NFM60*$C$65*0</f>
        <v>0</v>
      </c>
      <c r="NFO67" s="762">
        <f t="shared" ref="NFO67" si="21191">NFO60*$C$65*0</f>
        <v>0</v>
      </c>
      <c r="NFQ67" s="762">
        <f t="shared" ref="NFQ67" si="21192">NFQ60*$C$65*0</f>
        <v>0</v>
      </c>
      <c r="NFS67" s="762">
        <f t="shared" ref="NFS67" si="21193">NFS60*$C$65*0</f>
        <v>0</v>
      </c>
      <c r="NFU67" s="762">
        <f t="shared" ref="NFU67" si="21194">NFU60*$C$65*0</f>
        <v>0</v>
      </c>
      <c r="NFW67" s="762">
        <f t="shared" ref="NFW67" si="21195">NFW60*$C$65*0</f>
        <v>0</v>
      </c>
      <c r="NFY67" s="762">
        <f t="shared" ref="NFY67" si="21196">NFY60*$C$65*0</f>
        <v>0</v>
      </c>
      <c r="NGA67" s="762">
        <f t="shared" ref="NGA67" si="21197">NGA60*$C$65*0</f>
        <v>0</v>
      </c>
      <c r="NGC67" s="762">
        <f t="shared" ref="NGC67" si="21198">NGC60*$C$65*0</f>
        <v>0</v>
      </c>
      <c r="NGE67" s="762">
        <f t="shared" ref="NGE67" si="21199">NGE60*$C$65*0</f>
        <v>0</v>
      </c>
      <c r="NGG67" s="762">
        <f t="shared" ref="NGG67" si="21200">NGG60*$C$65*0</f>
        <v>0</v>
      </c>
      <c r="NGI67" s="762">
        <f t="shared" ref="NGI67" si="21201">NGI60*$C$65*0</f>
        <v>0</v>
      </c>
      <c r="NGK67" s="762">
        <f t="shared" ref="NGK67" si="21202">NGK60*$C$65*0</f>
        <v>0</v>
      </c>
      <c r="NGM67" s="762">
        <f t="shared" ref="NGM67" si="21203">NGM60*$C$65*0</f>
        <v>0</v>
      </c>
      <c r="NGO67" s="762">
        <f t="shared" ref="NGO67" si="21204">NGO60*$C$65*0</f>
        <v>0</v>
      </c>
      <c r="NGQ67" s="762">
        <f t="shared" ref="NGQ67" si="21205">NGQ60*$C$65*0</f>
        <v>0</v>
      </c>
      <c r="NGS67" s="762">
        <f t="shared" ref="NGS67" si="21206">NGS60*$C$65*0</f>
        <v>0</v>
      </c>
      <c r="NGU67" s="762">
        <f t="shared" ref="NGU67" si="21207">NGU60*$C$65*0</f>
        <v>0</v>
      </c>
      <c r="NGW67" s="762">
        <f t="shared" ref="NGW67" si="21208">NGW60*$C$65*0</f>
        <v>0</v>
      </c>
      <c r="NGY67" s="762">
        <f t="shared" ref="NGY67" si="21209">NGY60*$C$65*0</f>
        <v>0</v>
      </c>
      <c r="NHA67" s="762">
        <f t="shared" ref="NHA67" si="21210">NHA60*$C$65*0</f>
        <v>0</v>
      </c>
      <c r="NHC67" s="762">
        <f t="shared" ref="NHC67" si="21211">NHC60*$C$65*0</f>
        <v>0</v>
      </c>
      <c r="NHE67" s="762">
        <f t="shared" ref="NHE67" si="21212">NHE60*$C$65*0</f>
        <v>0</v>
      </c>
      <c r="NHG67" s="762">
        <f t="shared" ref="NHG67" si="21213">NHG60*$C$65*0</f>
        <v>0</v>
      </c>
      <c r="NHI67" s="762">
        <f t="shared" ref="NHI67" si="21214">NHI60*$C$65*0</f>
        <v>0</v>
      </c>
      <c r="NHK67" s="762">
        <f t="shared" ref="NHK67" si="21215">NHK60*$C$65*0</f>
        <v>0</v>
      </c>
      <c r="NHM67" s="762">
        <f t="shared" ref="NHM67" si="21216">NHM60*$C$65*0</f>
        <v>0</v>
      </c>
      <c r="NHO67" s="762">
        <f t="shared" ref="NHO67" si="21217">NHO60*$C$65*0</f>
        <v>0</v>
      </c>
      <c r="NHQ67" s="762">
        <f t="shared" ref="NHQ67" si="21218">NHQ60*$C$65*0</f>
        <v>0</v>
      </c>
      <c r="NHS67" s="762">
        <f t="shared" ref="NHS67" si="21219">NHS60*$C$65*0</f>
        <v>0</v>
      </c>
      <c r="NHU67" s="762">
        <f t="shared" ref="NHU67" si="21220">NHU60*$C$65*0</f>
        <v>0</v>
      </c>
      <c r="NHW67" s="762">
        <f t="shared" ref="NHW67" si="21221">NHW60*$C$65*0</f>
        <v>0</v>
      </c>
      <c r="NHY67" s="762">
        <f t="shared" ref="NHY67" si="21222">NHY60*$C$65*0</f>
        <v>0</v>
      </c>
      <c r="NIA67" s="762">
        <f t="shared" ref="NIA67" si="21223">NIA60*$C$65*0</f>
        <v>0</v>
      </c>
      <c r="NIC67" s="762">
        <f t="shared" ref="NIC67" si="21224">NIC60*$C$65*0</f>
        <v>0</v>
      </c>
      <c r="NIE67" s="762">
        <f t="shared" ref="NIE67" si="21225">NIE60*$C$65*0</f>
        <v>0</v>
      </c>
      <c r="NIG67" s="762">
        <f t="shared" ref="NIG67" si="21226">NIG60*$C$65*0</f>
        <v>0</v>
      </c>
      <c r="NII67" s="762">
        <f t="shared" ref="NII67" si="21227">NII60*$C$65*0</f>
        <v>0</v>
      </c>
      <c r="NIK67" s="762">
        <f t="shared" ref="NIK67" si="21228">NIK60*$C$65*0</f>
        <v>0</v>
      </c>
      <c r="NIM67" s="762">
        <f t="shared" ref="NIM67" si="21229">NIM60*$C$65*0</f>
        <v>0</v>
      </c>
      <c r="NIO67" s="762">
        <f t="shared" ref="NIO67" si="21230">NIO60*$C$65*0</f>
        <v>0</v>
      </c>
      <c r="NIQ67" s="762">
        <f t="shared" ref="NIQ67" si="21231">NIQ60*$C$65*0</f>
        <v>0</v>
      </c>
      <c r="NIS67" s="762">
        <f t="shared" ref="NIS67" si="21232">NIS60*$C$65*0</f>
        <v>0</v>
      </c>
      <c r="NIU67" s="762">
        <f t="shared" ref="NIU67" si="21233">NIU60*$C$65*0</f>
        <v>0</v>
      </c>
      <c r="NIW67" s="762">
        <f t="shared" ref="NIW67" si="21234">NIW60*$C$65*0</f>
        <v>0</v>
      </c>
      <c r="NIY67" s="762">
        <f t="shared" ref="NIY67" si="21235">NIY60*$C$65*0</f>
        <v>0</v>
      </c>
      <c r="NJA67" s="762">
        <f t="shared" ref="NJA67" si="21236">NJA60*$C$65*0</f>
        <v>0</v>
      </c>
      <c r="NJC67" s="762">
        <f t="shared" ref="NJC67" si="21237">NJC60*$C$65*0</f>
        <v>0</v>
      </c>
      <c r="NJE67" s="762">
        <f t="shared" ref="NJE67" si="21238">NJE60*$C$65*0</f>
        <v>0</v>
      </c>
      <c r="NJG67" s="762">
        <f t="shared" ref="NJG67" si="21239">NJG60*$C$65*0</f>
        <v>0</v>
      </c>
      <c r="NJI67" s="762">
        <f t="shared" ref="NJI67" si="21240">NJI60*$C$65*0</f>
        <v>0</v>
      </c>
      <c r="NJK67" s="762">
        <f t="shared" ref="NJK67" si="21241">NJK60*$C$65*0</f>
        <v>0</v>
      </c>
      <c r="NJM67" s="762">
        <f t="shared" ref="NJM67" si="21242">NJM60*$C$65*0</f>
        <v>0</v>
      </c>
      <c r="NJO67" s="762">
        <f t="shared" ref="NJO67" si="21243">NJO60*$C$65*0</f>
        <v>0</v>
      </c>
      <c r="NJQ67" s="762">
        <f t="shared" ref="NJQ67" si="21244">NJQ60*$C$65*0</f>
        <v>0</v>
      </c>
      <c r="NJS67" s="762">
        <f t="shared" ref="NJS67" si="21245">NJS60*$C$65*0</f>
        <v>0</v>
      </c>
      <c r="NJU67" s="762">
        <f t="shared" ref="NJU67" si="21246">NJU60*$C$65*0</f>
        <v>0</v>
      </c>
      <c r="NJW67" s="762">
        <f t="shared" ref="NJW67" si="21247">NJW60*$C$65*0</f>
        <v>0</v>
      </c>
      <c r="NJY67" s="762">
        <f t="shared" ref="NJY67" si="21248">NJY60*$C$65*0</f>
        <v>0</v>
      </c>
      <c r="NKA67" s="762">
        <f t="shared" ref="NKA67" si="21249">NKA60*$C$65*0</f>
        <v>0</v>
      </c>
      <c r="NKC67" s="762">
        <f t="shared" ref="NKC67" si="21250">NKC60*$C$65*0</f>
        <v>0</v>
      </c>
      <c r="NKE67" s="762">
        <f t="shared" ref="NKE67" si="21251">NKE60*$C$65*0</f>
        <v>0</v>
      </c>
      <c r="NKG67" s="762">
        <f t="shared" ref="NKG67" si="21252">NKG60*$C$65*0</f>
        <v>0</v>
      </c>
      <c r="NKI67" s="762">
        <f t="shared" ref="NKI67" si="21253">NKI60*$C$65*0</f>
        <v>0</v>
      </c>
      <c r="NKK67" s="762">
        <f t="shared" ref="NKK67" si="21254">NKK60*$C$65*0</f>
        <v>0</v>
      </c>
      <c r="NKM67" s="762">
        <f t="shared" ref="NKM67" si="21255">NKM60*$C$65*0</f>
        <v>0</v>
      </c>
      <c r="NKO67" s="762">
        <f t="shared" ref="NKO67" si="21256">NKO60*$C$65*0</f>
        <v>0</v>
      </c>
      <c r="NKQ67" s="762">
        <f t="shared" ref="NKQ67" si="21257">NKQ60*$C$65*0</f>
        <v>0</v>
      </c>
      <c r="NKS67" s="762">
        <f t="shared" ref="NKS67" si="21258">NKS60*$C$65*0</f>
        <v>0</v>
      </c>
      <c r="NKU67" s="762">
        <f t="shared" ref="NKU67" si="21259">NKU60*$C$65*0</f>
        <v>0</v>
      </c>
      <c r="NKW67" s="762">
        <f t="shared" ref="NKW67" si="21260">NKW60*$C$65*0</f>
        <v>0</v>
      </c>
      <c r="NKY67" s="762">
        <f t="shared" ref="NKY67" si="21261">NKY60*$C$65*0</f>
        <v>0</v>
      </c>
      <c r="NLA67" s="762">
        <f t="shared" ref="NLA67" si="21262">NLA60*$C$65*0</f>
        <v>0</v>
      </c>
      <c r="NLC67" s="762">
        <f t="shared" ref="NLC67" si="21263">NLC60*$C$65*0</f>
        <v>0</v>
      </c>
      <c r="NLE67" s="762">
        <f t="shared" ref="NLE67" si="21264">NLE60*$C$65*0</f>
        <v>0</v>
      </c>
      <c r="NLG67" s="762">
        <f t="shared" ref="NLG67" si="21265">NLG60*$C$65*0</f>
        <v>0</v>
      </c>
      <c r="NLI67" s="762">
        <f t="shared" ref="NLI67" si="21266">NLI60*$C$65*0</f>
        <v>0</v>
      </c>
      <c r="NLK67" s="762">
        <f t="shared" ref="NLK67" si="21267">NLK60*$C$65*0</f>
        <v>0</v>
      </c>
      <c r="NLM67" s="762">
        <f t="shared" ref="NLM67" si="21268">NLM60*$C$65*0</f>
        <v>0</v>
      </c>
      <c r="NLO67" s="762">
        <f t="shared" ref="NLO67" si="21269">NLO60*$C$65*0</f>
        <v>0</v>
      </c>
      <c r="NLQ67" s="762">
        <f t="shared" ref="NLQ67" si="21270">NLQ60*$C$65*0</f>
        <v>0</v>
      </c>
      <c r="NLS67" s="762">
        <f t="shared" ref="NLS67" si="21271">NLS60*$C$65*0</f>
        <v>0</v>
      </c>
      <c r="NLU67" s="762">
        <f t="shared" ref="NLU67" si="21272">NLU60*$C$65*0</f>
        <v>0</v>
      </c>
      <c r="NLW67" s="762">
        <f t="shared" ref="NLW67" si="21273">NLW60*$C$65*0</f>
        <v>0</v>
      </c>
      <c r="NLY67" s="762">
        <f t="shared" ref="NLY67" si="21274">NLY60*$C$65*0</f>
        <v>0</v>
      </c>
      <c r="NMA67" s="762">
        <f t="shared" ref="NMA67" si="21275">NMA60*$C$65*0</f>
        <v>0</v>
      </c>
      <c r="NMC67" s="762">
        <f t="shared" ref="NMC67" si="21276">NMC60*$C$65*0</f>
        <v>0</v>
      </c>
      <c r="NME67" s="762">
        <f t="shared" ref="NME67" si="21277">NME60*$C$65*0</f>
        <v>0</v>
      </c>
      <c r="NMG67" s="762">
        <f t="shared" ref="NMG67" si="21278">NMG60*$C$65*0</f>
        <v>0</v>
      </c>
      <c r="NMI67" s="762">
        <f t="shared" ref="NMI67" si="21279">NMI60*$C$65*0</f>
        <v>0</v>
      </c>
      <c r="NMK67" s="762">
        <f t="shared" ref="NMK67" si="21280">NMK60*$C$65*0</f>
        <v>0</v>
      </c>
      <c r="NMM67" s="762">
        <f t="shared" ref="NMM67" si="21281">NMM60*$C$65*0</f>
        <v>0</v>
      </c>
      <c r="NMO67" s="762">
        <f t="shared" ref="NMO67" si="21282">NMO60*$C$65*0</f>
        <v>0</v>
      </c>
      <c r="NMQ67" s="762">
        <f t="shared" ref="NMQ67" si="21283">NMQ60*$C$65*0</f>
        <v>0</v>
      </c>
      <c r="NMS67" s="762">
        <f t="shared" ref="NMS67" si="21284">NMS60*$C$65*0</f>
        <v>0</v>
      </c>
      <c r="NMU67" s="762">
        <f t="shared" ref="NMU67" si="21285">NMU60*$C$65*0</f>
        <v>0</v>
      </c>
      <c r="NMW67" s="762">
        <f t="shared" ref="NMW67" si="21286">NMW60*$C$65*0</f>
        <v>0</v>
      </c>
      <c r="NMY67" s="762">
        <f t="shared" ref="NMY67" si="21287">NMY60*$C$65*0</f>
        <v>0</v>
      </c>
      <c r="NNA67" s="762">
        <f t="shared" ref="NNA67" si="21288">NNA60*$C$65*0</f>
        <v>0</v>
      </c>
      <c r="NNC67" s="762">
        <f t="shared" ref="NNC67" si="21289">NNC60*$C$65*0</f>
        <v>0</v>
      </c>
      <c r="NNE67" s="762">
        <f t="shared" ref="NNE67" si="21290">NNE60*$C$65*0</f>
        <v>0</v>
      </c>
      <c r="NNG67" s="762">
        <f t="shared" ref="NNG67" si="21291">NNG60*$C$65*0</f>
        <v>0</v>
      </c>
      <c r="NNI67" s="762">
        <f t="shared" ref="NNI67" si="21292">NNI60*$C$65*0</f>
        <v>0</v>
      </c>
      <c r="NNK67" s="762">
        <f t="shared" ref="NNK67" si="21293">NNK60*$C$65*0</f>
        <v>0</v>
      </c>
      <c r="NNM67" s="762">
        <f t="shared" ref="NNM67" si="21294">NNM60*$C$65*0</f>
        <v>0</v>
      </c>
      <c r="NNO67" s="762">
        <f t="shared" ref="NNO67" si="21295">NNO60*$C$65*0</f>
        <v>0</v>
      </c>
      <c r="NNQ67" s="762">
        <f t="shared" ref="NNQ67" si="21296">NNQ60*$C$65*0</f>
        <v>0</v>
      </c>
      <c r="NNS67" s="762">
        <f t="shared" ref="NNS67" si="21297">NNS60*$C$65*0</f>
        <v>0</v>
      </c>
      <c r="NNU67" s="762">
        <f t="shared" ref="NNU67" si="21298">NNU60*$C$65*0</f>
        <v>0</v>
      </c>
      <c r="NNW67" s="762">
        <f t="shared" ref="NNW67" si="21299">NNW60*$C$65*0</f>
        <v>0</v>
      </c>
      <c r="NNY67" s="762">
        <f t="shared" ref="NNY67" si="21300">NNY60*$C$65*0</f>
        <v>0</v>
      </c>
      <c r="NOA67" s="762">
        <f t="shared" ref="NOA67" si="21301">NOA60*$C$65*0</f>
        <v>0</v>
      </c>
      <c r="NOC67" s="762">
        <f t="shared" ref="NOC67" si="21302">NOC60*$C$65*0</f>
        <v>0</v>
      </c>
      <c r="NOE67" s="762">
        <f t="shared" ref="NOE67" si="21303">NOE60*$C$65*0</f>
        <v>0</v>
      </c>
      <c r="NOG67" s="762">
        <f t="shared" ref="NOG67" si="21304">NOG60*$C$65*0</f>
        <v>0</v>
      </c>
      <c r="NOI67" s="762">
        <f t="shared" ref="NOI67" si="21305">NOI60*$C$65*0</f>
        <v>0</v>
      </c>
      <c r="NOK67" s="762">
        <f t="shared" ref="NOK67" si="21306">NOK60*$C$65*0</f>
        <v>0</v>
      </c>
      <c r="NOM67" s="762">
        <f t="shared" ref="NOM67" si="21307">NOM60*$C$65*0</f>
        <v>0</v>
      </c>
      <c r="NOO67" s="762">
        <f t="shared" ref="NOO67" si="21308">NOO60*$C$65*0</f>
        <v>0</v>
      </c>
      <c r="NOQ67" s="762">
        <f t="shared" ref="NOQ67" si="21309">NOQ60*$C$65*0</f>
        <v>0</v>
      </c>
      <c r="NOS67" s="762">
        <f t="shared" ref="NOS67" si="21310">NOS60*$C$65*0</f>
        <v>0</v>
      </c>
      <c r="NOU67" s="762">
        <f t="shared" ref="NOU67" si="21311">NOU60*$C$65*0</f>
        <v>0</v>
      </c>
      <c r="NOW67" s="762">
        <f t="shared" ref="NOW67" si="21312">NOW60*$C$65*0</f>
        <v>0</v>
      </c>
      <c r="NOY67" s="762">
        <f t="shared" ref="NOY67" si="21313">NOY60*$C$65*0</f>
        <v>0</v>
      </c>
      <c r="NPA67" s="762">
        <f t="shared" ref="NPA67" si="21314">NPA60*$C$65*0</f>
        <v>0</v>
      </c>
      <c r="NPC67" s="762">
        <f t="shared" ref="NPC67" si="21315">NPC60*$C$65*0</f>
        <v>0</v>
      </c>
      <c r="NPE67" s="762">
        <f t="shared" ref="NPE67" si="21316">NPE60*$C$65*0</f>
        <v>0</v>
      </c>
      <c r="NPG67" s="762">
        <f t="shared" ref="NPG67" si="21317">NPG60*$C$65*0</f>
        <v>0</v>
      </c>
      <c r="NPI67" s="762">
        <f t="shared" ref="NPI67" si="21318">NPI60*$C$65*0</f>
        <v>0</v>
      </c>
      <c r="NPK67" s="762">
        <f t="shared" ref="NPK67" si="21319">NPK60*$C$65*0</f>
        <v>0</v>
      </c>
      <c r="NPM67" s="762">
        <f t="shared" ref="NPM67" si="21320">NPM60*$C$65*0</f>
        <v>0</v>
      </c>
      <c r="NPO67" s="762">
        <f t="shared" ref="NPO67" si="21321">NPO60*$C$65*0</f>
        <v>0</v>
      </c>
      <c r="NPQ67" s="762">
        <f t="shared" ref="NPQ67" si="21322">NPQ60*$C$65*0</f>
        <v>0</v>
      </c>
      <c r="NPS67" s="762">
        <f t="shared" ref="NPS67" si="21323">NPS60*$C$65*0</f>
        <v>0</v>
      </c>
      <c r="NPU67" s="762">
        <f t="shared" ref="NPU67" si="21324">NPU60*$C$65*0</f>
        <v>0</v>
      </c>
      <c r="NPW67" s="762">
        <f t="shared" ref="NPW67" si="21325">NPW60*$C$65*0</f>
        <v>0</v>
      </c>
      <c r="NPY67" s="762">
        <f t="shared" ref="NPY67" si="21326">NPY60*$C$65*0</f>
        <v>0</v>
      </c>
      <c r="NQA67" s="762">
        <f t="shared" ref="NQA67" si="21327">NQA60*$C$65*0</f>
        <v>0</v>
      </c>
      <c r="NQC67" s="762">
        <f t="shared" ref="NQC67" si="21328">NQC60*$C$65*0</f>
        <v>0</v>
      </c>
      <c r="NQE67" s="762">
        <f t="shared" ref="NQE67" si="21329">NQE60*$C$65*0</f>
        <v>0</v>
      </c>
      <c r="NQG67" s="762">
        <f t="shared" ref="NQG67" si="21330">NQG60*$C$65*0</f>
        <v>0</v>
      </c>
      <c r="NQI67" s="762">
        <f t="shared" ref="NQI67" si="21331">NQI60*$C$65*0</f>
        <v>0</v>
      </c>
      <c r="NQK67" s="762">
        <f t="shared" ref="NQK67" si="21332">NQK60*$C$65*0</f>
        <v>0</v>
      </c>
      <c r="NQM67" s="762">
        <f t="shared" ref="NQM67" si="21333">NQM60*$C$65*0</f>
        <v>0</v>
      </c>
      <c r="NQO67" s="762">
        <f t="shared" ref="NQO67" si="21334">NQO60*$C$65*0</f>
        <v>0</v>
      </c>
      <c r="NQQ67" s="762">
        <f t="shared" ref="NQQ67" si="21335">NQQ60*$C$65*0</f>
        <v>0</v>
      </c>
      <c r="NQS67" s="762">
        <f t="shared" ref="NQS67" si="21336">NQS60*$C$65*0</f>
        <v>0</v>
      </c>
      <c r="NQU67" s="762">
        <f t="shared" ref="NQU67" si="21337">NQU60*$C$65*0</f>
        <v>0</v>
      </c>
      <c r="NQW67" s="762">
        <f t="shared" ref="NQW67" si="21338">NQW60*$C$65*0</f>
        <v>0</v>
      </c>
      <c r="NQY67" s="762">
        <f t="shared" ref="NQY67" si="21339">NQY60*$C$65*0</f>
        <v>0</v>
      </c>
      <c r="NRA67" s="762">
        <f t="shared" ref="NRA67" si="21340">NRA60*$C$65*0</f>
        <v>0</v>
      </c>
      <c r="NRC67" s="762">
        <f t="shared" ref="NRC67" si="21341">NRC60*$C$65*0</f>
        <v>0</v>
      </c>
      <c r="NRE67" s="762">
        <f t="shared" ref="NRE67" si="21342">NRE60*$C$65*0</f>
        <v>0</v>
      </c>
      <c r="NRG67" s="762">
        <f t="shared" ref="NRG67" si="21343">NRG60*$C$65*0</f>
        <v>0</v>
      </c>
      <c r="NRI67" s="762">
        <f t="shared" ref="NRI67" si="21344">NRI60*$C$65*0</f>
        <v>0</v>
      </c>
      <c r="NRK67" s="762">
        <f t="shared" ref="NRK67" si="21345">NRK60*$C$65*0</f>
        <v>0</v>
      </c>
      <c r="NRM67" s="762">
        <f t="shared" ref="NRM67" si="21346">NRM60*$C$65*0</f>
        <v>0</v>
      </c>
      <c r="NRO67" s="762">
        <f t="shared" ref="NRO67" si="21347">NRO60*$C$65*0</f>
        <v>0</v>
      </c>
      <c r="NRQ67" s="762">
        <f t="shared" ref="NRQ67" si="21348">NRQ60*$C$65*0</f>
        <v>0</v>
      </c>
      <c r="NRS67" s="762">
        <f t="shared" ref="NRS67" si="21349">NRS60*$C$65*0</f>
        <v>0</v>
      </c>
      <c r="NRU67" s="762">
        <f t="shared" ref="NRU67" si="21350">NRU60*$C$65*0</f>
        <v>0</v>
      </c>
      <c r="NRW67" s="762">
        <f t="shared" ref="NRW67" si="21351">NRW60*$C$65*0</f>
        <v>0</v>
      </c>
      <c r="NRY67" s="762">
        <f t="shared" ref="NRY67" si="21352">NRY60*$C$65*0</f>
        <v>0</v>
      </c>
      <c r="NSA67" s="762">
        <f t="shared" ref="NSA67" si="21353">NSA60*$C$65*0</f>
        <v>0</v>
      </c>
      <c r="NSC67" s="762">
        <f t="shared" ref="NSC67" si="21354">NSC60*$C$65*0</f>
        <v>0</v>
      </c>
      <c r="NSE67" s="762">
        <f t="shared" ref="NSE67" si="21355">NSE60*$C$65*0</f>
        <v>0</v>
      </c>
      <c r="NSG67" s="762">
        <f t="shared" ref="NSG67" si="21356">NSG60*$C$65*0</f>
        <v>0</v>
      </c>
      <c r="NSI67" s="762">
        <f t="shared" ref="NSI67" si="21357">NSI60*$C$65*0</f>
        <v>0</v>
      </c>
      <c r="NSK67" s="762">
        <f t="shared" ref="NSK67" si="21358">NSK60*$C$65*0</f>
        <v>0</v>
      </c>
      <c r="NSM67" s="762">
        <f t="shared" ref="NSM67" si="21359">NSM60*$C$65*0</f>
        <v>0</v>
      </c>
      <c r="NSO67" s="762">
        <f t="shared" ref="NSO67" si="21360">NSO60*$C$65*0</f>
        <v>0</v>
      </c>
      <c r="NSQ67" s="762">
        <f t="shared" ref="NSQ67" si="21361">NSQ60*$C$65*0</f>
        <v>0</v>
      </c>
      <c r="NSS67" s="762">
        <f t="shared" ref="NSS67" si="21362">NSS60*$C$65*0</f>
        <v>0</v>
      </c>
      <c r="NSU67" s="762">
        <f t="shared" ref="NSU67" si="21363">NSU60*$C$65*0</f>
        <v>0</v>
      </c>
      <c r="NSW67" s="762">
        <f t="shared" ref="NSW67" si="21364">NSW60*$C$65*0</f>
        <v>0</v>
      </c>
      <c r="NSY67" s="762">
        <f t="shared" ref="NSY67" si="21365">NSY60*$C$65*0</f>
        <v>0</v>
      </c>
      <c r="NTA67" s="762">
        <f t="shared" ref="NTA67" si="21366">NTA60*$C$65*0</f>
        <v>0</v>
      </c>
      <c r="NTC67" s="762">
        <f t="shared" ref="NTC67" si="21367">NTC60*$C$65*0</f>
        <v>0</v>
      </c>
      <c r="NTE67" s="762">
        <f t="shared" ref="NTE67" si="21368">NTE60*$C$65*0</f>
        <v>0</v>
      </c>
      <c r="NTG67" s="762">
        <f t="shared" ref="NTG67" si="21369">NTG60*$C$65*0</f>
        <v>0</v>
      </c>
      <c r="NTI67" s="762">
        <f t="shared" ref="NTI67" si="21370">NTI60*$C$65*0</f>
        <v>0</v>
      </c>
      <c r="NTK67" s="762">
        <f t="shared" ref="NTK67" si="21371">NTK60*$C$65*0</f>
        <v>0</v>
      </c>
      <c r="NTM67" s="762">
        <f t="shared" ref="NTM67" si="21372">NTM60*$C$65*0</f>
        <v>0</v>
      </c>
      <c r="NTO67" s="762">
        <f t="shared" ref="NTO67" si="21373">NTO60*$C$65*0</f>
        <v>0</v>
      </c>
      <c r="NTQ67" s="762">
        <f t="shared" ref="NTQ67" si="21374">NTQ60*$C$65*0</f>
        <v>0</v>
      </c>
      <c r="NTS67" s="762">
        <f t="shared" ref="NTS67" si="21375">NTS60*$C$65*0</f>
        <v>0</v>
      </c>
      <c r="NTU67" s="762">
        <f t="shared" ref="NTU67" si="21376">NTU60*$C$65*0</f>
        <v>0</v>
      </c>
      <c r="NTW67" s="762">
        <f t="shared" ref="NTW67" si="21377">NTW60*$C$65*0</f>
        <v>0</v>
      </c>
      <c r="NTY67" s="762">
        <f t="shared" ref="NTY67" si="21378">NTY60*$C$65*0</f>
        <v>0</v>
      </c>
      <c r="NUA67" s="762">
        <f t="shared" ref="NUA67" si="21379">NUA60*$C$65*0</f>
        <v>0</v>
      </c>
      <c r="NUC67" s="762">
        <f t="shared" ref="NUC67" si="21380">NUC60*$C$65*0</f>
        <v>0</v>
      </c>
      <c r="NUE67" s="762">
        <f t="shared" ref="NUE67" si="21381">NUE60*$C$65*0</f>
        <v>0</v>
      </c>
      <c r="NUG67" s="762">
        <f t="shared" ref="NUG67" si="21382">NUG60*$C$65*0</f>
        <v>0</v>
      </c>
      <c r="NUI67" s="762">
        <f t="shared" ref="NUI67" si="21383">NUI60*$C$65*0</f>
        <v>0</v>
      </c>
      <c r="NUK67" s="762">
        <f t="shared" ref="NUK67" si="21384">NUK60*$C$65*0</f>
        <v>0</v>
      </c>
      <c r="NUM67" s="762">
        <f t="shared" ref="NUM67" si="21385">NUM60*$C$65*0</f>
        <v>0</v>
      </c>
      <c r="NUO67" s="762">
        <f t="shared" ref="NUO67" si="21386">NUO60*$C$65*0</f>
        <v>0</v>
      </c>
      <c r="NUQ67" s="762">
        <f t="shared" ref="NUQ67" si="21387">NUQ60*$C$65*0</f>
        <v>0</v>
      </c>
      <c r="NUS67" s="762">
        <f t="shared" ref="NUS67" si="21388">NUS60*$C$65*0</f>
        <v>0</v>
      </c>
      <c r="NUU67" s="762">
        <f t="shared" ref="NUU67" si="21389">NUU60*$C$65*0</f>
        <v>0</v>
      </c>
      <c r="NUW67" s="762">
        <f t="shared" ref="NUW67" si="21390">NUW60*$C$65*0</f>
        <v>0</v>
      </c>
      <c r="NUY67" s="762">
        <f t="shared" ref="NUY67" si="21391">NUY60*$C$65*0</f>
        <v>0</v>
      </c>
      <c r="NVA67" s="762">
        <f t="shared" ref="NVA67" si="21392">NVA60*$C$65*0</f>
        <v>0</v>
      </c>
      <c r="NVC67" s="762">
        <f t="shared" ref="NVC67" si="21393">NVC60*$C$65*0</f>
        <v>0</v>
      </c>
      <c r="NVE67" s="762">
        <f t="shared" ref="NVE67" si="21394">NVE60*$C$65*0</f>
        <v>0</v>
      </c>
      <c r="NVG67" s="762">
        <f t="shared" ref="NVG67" si="21395">NVG60*$C$65*0</f>
        <v>0</v>
      </c>
      <c r="NVI67" s="762">
        <f t="shared" ref="NVI67" si="21396">NVI60*$C$65*0</f>
        <v>0</v>
      </c>
      <c r="NVK67" s="762">
        <f t="shared" ref="NVK67" si="21397">NVK60*$C$65*0</f>
        <v>0</v>
      </c>
      <c r="NVM67" s="762">
        <f t="shared" ref="NVM67" si="21398">NVM60*$C$65*0</f>
        <v>0</v>
      </c>
      <c r="NVO67" s="762">
        <f t="shared" ref="NVO67" si="21399">NVO60*$C$65*0</f>
        <v>0</v>
      </c>
      <c r="NVQ67" s="762">
        <f t="shared" ref="NVQ67" si="21400">NVQ60*$C$65*0</f>
        <v>0</v>
      </c>
      <c r="NVS67" s="762">
        <f t="shared" ref="NVS67" si="21401">NVS60*$C$65*0</f>
        <v>0</v>
      </c>
      <c r="NVU67" s="762">
        <f t="shared" ref="NVU67" si="21402">NVU60*$C$65*0</f>
        <v>0</v>
      </c>
      <c r="NVW67" s="762">
        <f t="shared" ref="NVW67" si="21403">NVW60*$C$65*0</f>
        <v>0</v>
      </c>
      <c r="NVY67" s="762">
        <f t="shared" ref="NVY67" si="21404">NVY60*$C$65*0</f>
        <v>0</v>
      </c>
      <c r="NWA67" s="762">
        <f t="shared" ref="NWA67" si="21405">NWA60*$C$65*0</f>
        <v>0</v>
      </c>
      <c r="NWC67" s="762">
        <f t="shared" ref="NWC67" si="21406">NWC60*$C$65*0</f>
        <v>0</v>
      </c>
      <c r="NWE67" s="762">
        <f t="shared" ref="NWE67" si="21407">NWE60*$C$65*0</f>
        <v>0</v>
      </c>
      <c r="NWG67" s="762">
        <f t="shared" ref="NWG67" si="21408">NWG60*$C$65*0</f>
        <v>0</v>
      </c>
      <c r="NWI67" s="762">
        <f t="shared" ref="NWI67" si="21409">NWI60*$C$65*0</f>
        <v>0</v>
      </c>
      <c r="NWK67" s="762">
        <f t="shared" ref="NWK67" si="21410">NWK60*$C$65*0</f>
        <v>0</v>
      </c>
      <c r="NWM67" s="762">
        <f t="shared" ref="NWM67" si="21411">NWM60*$C$65*0</f>
        <v>0</v>
      </c>
      <c r="NWO67" s="762">
        <f t="shared" ref="NWO67" si="21412">NWO60*$C$65*0</f>
        <v>0</v>
      </c>
      <c r="NWQ67" s="762">
        <f t="shared" ref="NWQ67" si="21413">NWQ60*$C$65*0</f>
        <v>0</v>
      </c>
      <c r="NWS67" s="762">
        <f t="shared" ref="NWS67" si="21414">NWS60*$C$65*0</f>
        <v>0</v>
      </c>
      <c r="NWU67" s="762">
        <f t="shared" ref="NWU67" si="21415">NWU60*$C$65*0</f>
        <v>0</v>
      </c>
      <c r="NWW67" s="762">
        <f t="shared" ref="NWW67" si="21416">NWW60*$C$65*0</f>
        <v>0</v>
      </c>
      <c r="NWY67" s="762">
        <f t="shared" ref="NWY67" si="21417">NWY60*$C$65*0</f>
        <v>0</v>
      </c>
      <c r="NXA67" s="762">
        <f t="shared" ref="NXA67" si="21418">NXA60*$C$65*0</f>
        <v>0</v>
      </c>
      <c r="NXC67" s="762">
        <f t="shared" ref="NXC67" si="21419">NXC60*$C$65*0</f>
        <v>0</v>
      </c>
      <c r="NXE67" s="762">
        <f t="shared" ref="NXE67" si="21420">NXE60*$C$65*0</f>
        <v>0</v>
      </c>
      <c r="NXG67" s="762">
        <f t="shared" ref="NXG67" si="21421">NXG60*$C$65*0</f>
        <v>0</v>
      </c>
      <c r="NXI67" s="762">
        <f t="shared" ref="NXI67" si="21422">NXI60*$C$65*0</f>
        <v>0</v>
      </c>
      <c r="NXK67" s="762">
        <f t="shared" ref="NXK67" si="21423">NXK60*$C$65*0</f>
        <v>0</v>
      </c>
      <c r="NXM67" s="762">
        <f t="shared" ref="NXM67" si="21424">NXM60*$C$65*0</f>
        <v>0</v>
      </c>
      <c r="NXO67" s="762">
        <f t="shared" ref="NXO67" si="21425">NXO60*$C$65*0</f>
        <v>0</v>
      </c>
      <c r="NXQ67" s="762">
        <f t="shared" ref="NXQ67" si="21426">NXQ60*$C$65*0</f>
        <v>0</v>
      </c>
      <c r="NXS67" s="762">
        <f t="shared" ref="NXS67" si="21427">NXS60*$C$65*0</f>
        <v>0</v>
      </c>
      <c r="NXU67" s="762">
        <f t="shared" ref="NXU67" si="21428">NXU60*$C$65*0</f>
        <v>0</v>
      </c>
      <c r="NXW67" s="762">
        <f t="shared" ref="NXW67" si="21429">NXW60*$C$65*0</f>
        <v>0</v>
      </c>
      <c r="NXY67" s="762">
        <f t="shared" ref="NXY67" si="21430">NXY60*$C$65*0</f>
        <v>0</v>
      </c>
      <c r="NYA67" s="762">
        <f t="shared" ref="NYA67" si="21431">NYA60*$C$65*0</f>
        <v>0</v>
      </c>
      <c r="NYC67" s="762">
        <f t="shared" ref="NYC67" si="21432">NYC60*$C$65*0</f>
        <v>0</v>
      </c>
      <c r="NYE67" s="762">
        <f t="shared" ref="NYE67" si="21433">NYE60*$C$65*0</f>
        <v>0</v>
      </c>
      <c r="NYG67" s="762">
        <f t="shared" ref="NYG67" si="21434">NYG60*$C$65*0</f>
        <v>0</v>
      </c>
      <c r="NYI67" s="762">
        <f t="shared" ref="NYI67" si="21435">NYI60*$C$65*0</f>
        <v>0</v>
      </c>
      <c r="NYK67" s="762">
        <f t="shared" ref="NYK67" si="21436">NYK60*$C$65*0</f>
        <v>0</v>
      </c>
      <c r="NYM67" s="762">
        <f t="shared" ref="NYM67" si="21437">NYM60*$C$65*0</f>
        <v>0</v>
      </c>
      <c r="NYO67" s="762">
        <f t="shared" ref="NYO67" si="21438">NYO60*$C$65*0</f>
        <v>0</v>
      </c>
      <c r="NYQ67" s="762">
        <f t="shared" ref="NYQ67" si="21439">NYQ60*$C$65*0</f>
        <v>0</v>
      </c>
      <c r="NYS67" s="762">
        <f t="shared" ref="NYS67" si="21440">NYS60*$C$65*0</f>
        <v>0</v>
      </c>
      <c r="NYU67" s="762">
        <f t="shared" ref="NYU67" si="21441">NYU60*$C$65*0</f>
        <v>0</v>
      </c>
      <c r="NYW67" s="762">
        <f t="shared" ref="NYW67" si="21442">NYW60*$C$65*0</f>
        <v>0</v>
      </c>
      <c r="NYY67" s="762">
        <f t="shared" ref="NYY67" si="21443">NYY60*$C$65*0</f>
        <v>0</v>
      </c>
      <c r="NZA67" s="762">
        <f t="shared" ref="NZA67" si="21444">NZA60*$C$65*0</f>
        <v>0</v>
      </c>
      <c r="NZC67" s="762">
        <f t="shared" ref="NZC67" si="21445">NZC60*$C$65*0</f>
        <v>0</v>
      </c>
      <c r="NZE67" s="762">
        <f t="shared" ref="NZE67" si="21446">NZE60*$C$65*0</f>
        <v>0</v>
      </c>
      <c r="NZG67" s="762">
        <f t="shared" ref="NZG67" si="21447">NZG60*$C$65*0</f>
        <v>0</v>
      </c>
      <c r="NZI67" s="762">
        <f t="shared" ref="NZI67" si="21448">NZI60*$C$65*0</f>
        <v>0</v>
      </c>
      <c r="NZK67" s="762">
        <f t="shared" ref="NZK67" si="21449">NZK60*$C$65*0</f>
        <v>0</v>
      </c>
      <c r="NZM67" s="762">
        <f t="shared" ref="NZM67" si="21450">NZM60*$C$65*0</f>
        <v>0</v>
      </c>
      <c r="NZO67" s="762">
        <f t="shared" ref="NZO67" si="21451">NZO60*$C$65*0</f>
        <v>0</v>
      </c>
      <c r="NZQ67" s="762">
        <f t="shared" ref="NZQ67" si="21452">NZQ60*$C$65*0</f>
        <v>0</v>
      </c>
      <c r="NZS67" s="762">
        <f t="shared" ref="NZS67" si="21453">NZS60*$C$65*0</f>
        <v>0</v>
      </c>
      <c r="NZU67" s="762">
        <f t="shared" ref="NZU67" si="21454">NZU60*$C$65*0</f>
        <v>0</v>
      </c>
      <c r="NZW67" s="762">
        <f t="shared" ref="NZW67" si="21455">NZW60*$C$65*0</f>
        <v>0</v>
      </c>
      <c r="NZY67" s="762">
        <f t="shared" ref="NZY67" si="21456">NZY60*$C$65*0</f>
        <v>0</v>
      </c>
      <c r="OAA67" s="762">
        <f t="shared" ref="OAA67" si="21457">OAA60*$C$65*0</f>
        <v>0</v>
      </c>
      <c r="OAC67" s="762">
        <f t="shared" ref="OAC67" si="21458">OAC60*$C$65*0</f>
        <v>0</v>
      </c>
      <c r="OAE67" s="762">
        <f t="shared" ref="OAE67" si="21459">OAE60*$C$65*0</f>
        <v>0</v>
      </c>
      <c r="OAG67" s="762">
        <f t="shared" ref="OAG67" si="21460">OAG60*$C$65*0</f>
        <v>0</v>
      </c>
      <c r="OAI67" s="762">
        <f t="shared" ref="OAI67" si="21461">OAI60*$C$65*0</f>
        <v>0</v>
      </c>
      <c r="OAK67" s="762">
        <f t="shared" ref="OAK67" si="21462">OAK60*$C$65*0</f>
        <v>0</v>
      </c>
      <c r="OAM67" s="762">
        <f t="shared" ref="OAM67" si="21463">OAM60*$C$65*0</f>
        <v>0</v>
      </c>
      <c r="OAO67" s="762">
        <f t="shared" ref="OAO67" si="21464">OAO60*$C$65*0</f>
        <v>0</v>
      </c>
      <c r="OAQ67" s="762">
        <f t="shared" ref="OAQ67" si="21465">OAQ60*$C$65*0</f>
        <v>0</v>
      </c>
      <c r="OAS67" s="762">
        <f t="shared" ref="OAS67" si="21466">OAS60*$C$65*0</f>
        <v>0</v>
      </c>
      <c r="OAU67" s="762">
        <f t="shared" ref="OAU67" si="21467">OAU60*$C$65*0</f>
        <v>0</v>
      </c>
      <c r="OAW67" s="762">
        <f t="shared" ref="OAW67" si="21468">OAW60*$C$65*0</f>
        <v>0</v>
      </c>
      <c r="OAY67" s="762">
        <f t="shared" ref="OAY67" si="21469">OAY60*$C$65*0</f>
        <v>0</v>
      </c>
      <c r="OBA67" s="762">
        <f t="shared" ref="OBA67" si="21470">OBA60*$C$65*0</f>
        <v>0</v>
      </c>
      <c r="OBC67" s="762">
        <f t="shared" ref="OBC67" si="21471">OBC60*$C$65*0</f>
        <v>0</v>
      </c>
      <c r="OBE67" s="762">
        <f t="shared" ref="OBE67" si="21472">OBE60*$C$65*0</f>
        <v>0</v>
      </c>
      <c r="OBG67" s="762">
        <f t="shared" ref="OBG67" si="21473">OBG60*$C$65*0</f>
        <v>0</v>
      </c>
      <c r="OBI67" s="762">
        <f t="shared" ref="OBI67" si="21474">OBI60*$C$65*0</f>
        <v>0</v>
      </c>
      <c r="OBK67" s="762">
        <f t="shared" ref="OBK67" si="21475">OBK60*$C$65*0</f>
        <v>0</v>
      </c>
      <c r="OBM67" s="762">
        <f t="shared" ref="OBM67" si="21476">OBM60*$C$65*0</f>
        <v>0</v>
      </c>
      <c r="OBO67" s="762">
        <f t="shared" ref="OBO67" si="21477">OBO60*$C$65*0</f>
        <v>0</v>
      </c>
      <c r="OBQ67" s="762">
        <f t="shared" ref="OBQ67" si="21478">OBQ60*$C$65*0</f>
        <v>0</v>
      </c>
      <c r="OBS67" s="762">
        <f t="shared" ref="OBS67" si="21479">OBS60*$C$65*0</f>
        <v>0</v>
      </c>
      <c r="OBU67" s="762">
        <f t="shared" ref="OBU67" si="21480">OBU60*$C$65*0</f>
        <v>0</v>
      </c>
      <c r="OBW67" s="762">
        <f t="shared" ref="OBW67" si="21481">OBW60*$C$65*0</f>
        <v>0</v>
      </c>
      <c r="OBY67" s="762">
        <f t="shared" ref="OBY67" si="21482">OBY60*$C$65*0</f>
        <v>0</v>
      </c>
      <c r="OCA67" s="762">
        <f t="shared" ref="OCA67" si="21483">OCA60*$C$65*0</f>
        <v>0</v>
      </c>
      <c r="OCC67" s="762">
        <f t="shared" ref="OCC67" si="21484">OCC60*$C$65*0</f>
        <v>0</v>
      </c>
      <c r="OCE67" s="762">
        <f t="shared" ref="OCE67" si="21485">OCE60*$C$65*0</f>
        <v>0</v>
      </c>
      <c r="OCG67" s="762">
        <f t="shared" ref="OCG67" si="21486">OCG60*$C$65*0</f>
        <v>0</v>
      </c>
      <c r="OCI67" s="762">
        <f t="shared" ref="OCI67" si="21487">OCI60*$C$65*0</f>
        <v>0</v>
      </c>
      <c r="OCK67" s="762">
        <f t="shared" ref="OCK67" si="21488">OCK60*$C$65*0</f>
        <v>0</v>
      </c>
      <c r="OCM67" s="762">
        <f t="shared" ref="OCM67" si="21489">OCM60*$C$65*0</f>
        <v>0</v>
      </c>
      <c r="OCO67" s="762">
        <f t="shared" ref="OCO67" si="21490">OCO60*$C$65*0</f>
        <v>0</v>
      </c>
      <c r="OCQ67" s="762">
        <f t="shared" ref="OCQ67" si="21491">OCQ60*$C$65*0</f>
        <v>0</v>
      </c>
      <c r="OCS67" s="762">
        <f t="shared" ref="OCS67" si="21492">OCS60*$C$65*0</f>
        <v>0</v>
      </c>
      <c r="OCU67" s="762">
        <f t="shared" ref="OCU67" si="21493">OCU60*$C$65*0</f>
        <v>0</v>
      </c>
      <c r="OCW67" s="762">
        <f t="shared" ref="OCW67" si="21494">OCW60*$C$65*0</f>
        <v>0</v>
      </c>
      <c r="OCY67" s="762">
        <f t="shared" ref="OCY67" si="21495">OCY60*$C$65*0</f>
        <v>0</v>
      </c>
      <c r="ODA67" s="762">
        <f t="shared" ref="ODA67" si="21496">ODA60*$C$65*0</f>
        <v>0</v>
      </c>
      <c r="ODC67" s="762">
        <f t="shared" ref="ODC67" si="21497">ODC60*$C$65*0</f>
        <v>0</v>
      </c>
      <c r="ODE67" s="762">
        <f t="shared" ref="ODE67" si="21498">ODE60*$C$65*0</f>
        <v>0</v>
      </c>
      <c r="ODG67" s="762">
        <f t="shared" ref="ODG67" si="21499">ODG60*$C$65*0</f>
        <v>0</v>
      </c>
      <c r="ODI67" s="762">
        <f t="shared" ref="ODI67" si="21500">ODI60*$C$65*0</f>
        <v>0</v>
      </c>
      <c r="ODK67" s="762">
        <f t="shared" ref="ODK67" si="21501">ODK60*$C$65*0</f>
        <v>0</v>
      </c>
      <c r="ODM67" s="762">
        <f t="shared" ref="ODM67" si="21502">ODM60*$C$65*0</f>
        <v>0</v>
      </c>
      <c r="ODO67" s="762">
        <f t="shared" ref="ODO67" si="21503">ODO60*$C$65*0</f>
        <v>0</v>
      </c>
      <c r="ODQ67" s="762">
        <f t="shared" ref="ODQ67" si="21504">ODQ60*$C$65*0</f>
        <v>0</v>
      </c>
      <c r="ODS67" s="762">
        <f t="shared" ref="ODS67" si="21505">ODS60*$C$65*0</f>
        <v>0</v>
      </c>
      <c r="ODU67" s="762">
        <f t="shared" ref="ODU67" si="21506">ODU60*$C$65*0</f>
        <v>0</v>
      </c>
      <c r="ODW67" s="762">
        <f t="shared" ref="ODW67" si="21507">ODW60*$C$65*0</f>
        <v>0</v>
      </c>
      <c r="ODY67" s="762">
        <f t="shared" ref="ODY67" si="21508">ODY60*$C$65*0</f>
        <v>0</v>
      </c>
      <c r="OEA67" s="762">
        <f t="shared" ref="OEA67" si="21509">OEA60*$C$65*0</f>
        <v>0</v>
      </c>
      <c r="OEC67" s="762">
        <f t="shared" ref="OEC67" si="21510">OEC60*$C$65*0</f>
        <v>0</v>
      </c>
      <c r="OEE67" s="762">
        <f t="shared" ref="OEE67" si="21511">OEE60*$C$65*0</f>
        <v>0</v>
      </c>
      <c r="OEG67" s="762">
        <f t="shared" ref="OEG67" si="21512">OEG60*$C$65*0</f>
        <v>0</v>
      </c>
      <c r="OEI67" s="762">
        <f t="shared" ref="OEI67" si="21513">OEI60*$C$65*0</f>
        <v>0</v>
      </c>
      <c r="OEK67" s="762">
        <f t="shared" ref="OEK67" si="21514">OEK60*$C$65*0</f>
        <v>0</v>
      </c>
      <c r="OEM67" s="762">
        <f t="shared" ref="OEM67" si="21515">OEM60*$C$65*0</f>
        <v>0</v>
      </c>
      <c r="OEO67" s="762">
        <f t="shared" ref="OEO67" si="21516">OEO60*$C$65*0</f>
        <v>0</v>
      </c>
      <c r="OEQ67" s="762">
        <f t="shared" ref="OEQ67" si="21517">OEQ60*$C$65*0</f>
        <v>0</v>
      </c>
      <c r="OES67" s="762">
        <f t="shared" ref="OES67" si="21518">OES60*$C$65*0</f>
        <v>0</v>
      </c>
      <c r="OEU67" s="762">
        <f t="shared" ref="OEU67" si="21519">OEU60*$C$65*0</f>
        <v>0</v>
      </c>
      <c r="OEW67" s="762">
        <f t="shared" ref="OEW67" si="21520">OEW60*$C$65*0</f>
        <v>0</v>
      </c>
      <c r="OEY67" s="762">
        <f t="shared" ref="OEY67" si="21521">OEY60*$C$65*0</f>
        <v>0</v>
      </c>
      <c r="OFA67" s="762">
        <f t="shared" ref="OFA67" si="21522">OFA60*$C$65*0</f>
        <v>0</v>
      </c>
      <c r="OFC67" s="762">
        <f t="shared" ref="OFC67" si="21523">OFC60*$C$65*0</f>
        <v>0</v>
      </c>
      <c r="OFE67" s="762">
        <f t="shared" ref="OFE67" si="21524">OFE60*$C$65*0</f>
        <v>0</v>
      </c>
      <c r="OFG67" s="762">
        <f t="shared" ref="OFG67" si="21525">OFG60*$C$65*0</f>
        <v>0</v>
      </c>
      <c r="OFI67" s="762">
        <f t="shared" ref="OFI67" si="21526">OFI60*$C$65*0</f>
        <v>0</v>
      </c>
      <c r="OFK67" s="762">
        <f t="shared" ref="OFK67" si="21527">OFK60*$C$65*0</f>
        <v>0</v>
      </c>
      <c r="OFM67" s="762">
        <f t="shared" ref="OFM67" si="21528">OFM60*$C$65*0</f>
        <v>0</v>
      </c>
      <c r="OFO67" s="762">
        <f t="shared" ref="OFO67" si="21529">OFO60*$C$65*0</f>
        <v>0</v>
      </c>
      <c r="OFQ67" s="762">
        <f t="shared" ref="OFQ67" si="21530">OFQ60*$C$65*0</f>
        <v>0</v>
      </c>
      <c r="OFS67" s="762">
        <f t="shared" ref="OFS67" si="21531">OFS60*$C$65*0</f>
        <v>0</v>
      </c>
      <c r="OFU67" s="762">
        <f t="shared" ref="OFU67" si="21532">OFU60*$C$65*0</f>
        <v>0</v>
      </c>
      <c r="OFW67" s="762">
        <f t="shared" ref="OFW67" si="21533">OFW60*$C$65*0</f>
        <v>0</v>
      </c>
      <c r="OFY67" s="762">
        <f t="shared" ref="OFY67" si="21534">OFY60*$C$65*0</f>
        <v>0</v>
      </c>
      <c r="OGA67" s="762">
        <f t="shared" ref="OGA67" si="21535">OGA60*$C$65*0</f>
        <v>0</v>
      </c>
      <c r="OGC67" s="762">
        <f t="shared" ref="OGC67" si="21536">OGC60*$C$65*0</f>
        <v>0</v>
      </c>
      <c r="OGE67" s="762">
        <f t="shared" ref="OGE67" si="21537">OGE60*$C$65*0</f>
        <v>0</v>
      </c>
      <c r="OGG67" s="762">
        <f t="shared" ref="OGG67" si="21538">OGG60*$C$65*0</f>
        <v>0</v>
      </c>
      <c r="OGI67" s="762">
        <f t="shared" ref="OGI67" si="21539">OGI60*$C$65*0</f>
        <v>0</v>
      </c>
      <c r="OGK67" s="762">
        <f t="shared" ref="OGK67" si="21540">OGK60*$C$65*0</f>
        <v>0</v>
      </c>
      <c r="OGM67" s="762">
        <f t="shared" ref="OGM67" si="21541">OGM60*$C$65*0</f>
        <v>0</v>
      </c>
      <c r="OGO67" s="762">
        <f t="shared" ref="OGO67" si="21542">OGO60*$C$65*0</f>
        <v>0</v>
      </c>
      <c r="OGQ67" s="762">
        <f t="shared" ref="OGQ67" si="21543">OGQ60*$C$65*0</f>
        <v>0</v>
      </c>
      <c r="OGS67" s="762">
        <f t="shared" ref="OGS67" si="21544">OGS60*$C$65*0</f>
        <v>0</v>
      </c>
      <c r="OGU67" s="762">
        <f t="shared" ref="OGU67" si="21545">OGU60*$C$65*0</f>
        <v>0</v>
      </c>
      <c r="OGW67" s="762">
        <f t="shared" ref="OGW67" si="21546">OGW60*$C$65*0</f>
        <v>0</v>
      </c>
      <c r="OGY67" s="762">
        <f t="shared" ref="OGY67" si="21547">OGY60*$C$65*0</f>
        <v>0</v>
      </c>
      <c r="OHA67" s="762">
        <f t="shared" ref="OHA67" si="21548">OHA60*$C$65*0</f>
        <v>0</v>
      </c>
      <c r="OHC67" s="762">
        <f t="shared" ref="OHC67" si="21549">OHC60*$C$65*0</f>
        <v>0</v>
      </c>
      <c r="OHE67" s="762">
        <f t="shared" ref="OHE67" si="21550">OHE60*$C$65*0</f>
        <v>0</v>
      </c>
      <c r="OHG67" s="762">
        <f t="shared" ref="OHG67" si="21551">OHG60*$C$65*0</f>
        <v>0</v>
      </c>
      <c r="OHI67" s="762">
        <f t="shared" ref="OHI67" si="21552">OHI60*$C$65*0</f>
        <v>0</v>
      </c>
      <c r="OHK67" s="762">
        <f t="shared" ref="OHK67" si="21553">OHK60*$C$65*0</f>
        <v>0</v>
      </c>
      <c r="OHM67" s="762">
        <f t="shared" ref="OHM67" si="21554">OHM60*$C$65*0</f>
        <v>0</v>
      </c>
      <c r="OHO67" s="762">
        <f t="shared" ref="OHO67" si="21555">OHO60*$C$65*0</f>
        <v>0</v>
      </c>
      <c r="OHQ67" s="762">
        <f t="shared" ref="OHQ67" si="21556">OHQ60*$C$65*0</f>
        <v>0</v>
      </c>
      <c r="OHS67" s="762">
        <f t="shared" ref="OHS67" si="21557">OHS60*$C$65*0</f>
        <v>0</v>
      </c>
      <c r="OHU67" s="762">
        <f t="shared" ref="OHU67" si="21558">OHU60*$C$65*0</f>
        <v>0</v>
      </c>
      <c r="OHW67" s="762">
        <f t="shared" ref="OHW67" si="21559">OHW60*$C$65*0</f>
        <v>0</v>
      </c>
      <c r="OHY67" s="762">
        <f t="shared" ref="OHY67" si="21560">OHY60*$C$65*0</f>
        <v>0</v>
      </c>
      <c r="OIA67" s="762">
        <f t="shared" ref="OIA67" si="21561">OIA60*$C$65*0</f>
        <v>0</v>
      </c>
      <c r="OIC67" s="762">
        <f t="shared" ref="OIC67" si="21562">OIC60*$C$65*0</f>
        <v>0</v>
      </c>
      <c r="OIE67" s="762">
        <f t="shared" ref="OIE67" si="21563">OIE60*$C$65*0</f>
        <v>0</v>
      </c>
      <c r="OIG67" s="762">
        <f t="shared" ref="OIG67" si="21564">OIG60*$C$65*0</f>
        <v>0</v>
      </c>
      <c r="OII67" s="762">
        <f t="shared" ref="OII67" si="21565">OII60*$C$65*0</f>
        <v>0</v>
      </c>
      <c r="OIK67" s="762">
        <f t="shared" ref="OIK67" si="21566">OIK60*$C$65*0</f>
        <v>0</v>
      </c>
      <c r="OIM67" s="762">
        <f t="shared" ref="OIM67" si="21567">OIM60*$C$65*0</f>
        <v>0</v>
      </c>
      <c r="OIO67" s="762">
        <f t="shared" ref="OIO67" si="21568">OIO60*$C$65*0</f>
        <v>0</v>
      </c>
      <c r="OIQ67" s="762">
        <f t="shared" ref="OIQ67" si="21569">OIQ60*$C$65*0</f>
        <v>0</v>
      </c>
      <c r="OIS67" s="762">
        <f t="shared" ref="OIS67" si="21570">OIS60*$C$65*0</f>
        <v>0</v>
      </c>
      <c r="OIU67" s="762">
        <f t="shared" ref="OIU67" si="21571">OIU60*$C$65*0</f>
        <v>0</v>
      </c>
      <c r="OIW67" s="762">
        <f t="shared" ref="OIW67" si="21572">OIW60*$C$65*0</f>
        <v>0</v>
      </c>
      <c r="OIY67" s="762">
        <f t="shared" ref="OIY67" si="21573">OIY60*$C$65*0</f>
        <v>0</v>
      </c>
      <c r="OJA67" s="762">
        <f t="shared" ref="OJA67" si="21574">OJA60*$C$65*0</f>
        <v>0</v>
      </c>
      <c r="OJC67" s="762">
        <f t="shared" ref="OJC67" si="21575">OJC60*$C$65*0</f>
        <v>0</v>
      </c>
      <c r="OJE67" s="762">
        <f t="shared" ref="OJE67" si="21576">OJE60*$C$65*0</f>
        <v>0</v>
      </c>
      <c r="OJG67" s="762">
        <f t="shared" ref="OJG67" si="21577">OJG60*$C$65*0</f>
        <v>0</v>
      </c>
      <c r="OJI67" s="762">
        <f t="shared" ref="OJI67" si="21578">OJI60*$C$65*0</f>
        <v>0</v>
      </c>
      <c r="OJK67" s="762">
        <f t="shared" ref="OJK67" si="21579">OJK60*$C$65*0</f>
        <v>0</v>
      </c>
      <c r="OJM67" s="762">
        <f t="shared" ref="OJM67" si="21580">OJM60*$C$65*0</f>
        <v>0</v>
      </c>
      <c r="OJO67" s="762">
        <f t="shared" ref="OJO67" si="21581">OJO60*$C$65*0</f>
        <v>0</v>
      </c>
      <c r="OJQ67" s="762">
        <f t="shared" ref="OJQ67" si="21582">OJQ60*$C$65*0</f>
        <v>0</v>
      </c>
      <c r="OJS67" s="762">
        <f t="shared" ref="OJS67" si="21583">OJS60*$C$65*0</f>
        <v>0</v>
      </c>
      <c r="OJU67" s="762">
        <f t="shared" ref="OJU67" si="21584">OJU60*$C$65*0</f>
        <v>0</v>
      </c>
      <c r="OJW67" s="762">
        <f t="shared" ref="OJW67" si="21585">OJW60*$C$65*0</f>
        <v>0</v>
      </c>
      <c r="OJY67" s="762">
        <f t="shared" ref="OJY67" si="21586">OJY60*$C$65*0</f>
        <v>0</v>
      </c>
      <c r="OKA67" s="762">
        <f t="shared" ref="OKA67" si="21587">OKA60*$C$65*0</f>
        <v>0</v>
      </c>
      <c r="OKC67" s="762">
        <f t="shared" ref="OKC67" si="21588">OKC60*$C$65*0</f>
        <v>0</v>
      </c>
      <c r="OKE67" s="762">
        <f t="shared" ref="OKE67" si="21589">OKE60*$C$65*0</f>
        <v>0</v>
      </c>
      <c r="OKG67" s="762">
        <f t="shared" ref="OKG67" si="21590">OKG60*$C$65*0</f>
        <v>0</v>
      </c>
      <c r="OKI67" s="762">
        <f t="shared" ref="OKI67" si="21591">OKI60*$C$65*0</f>
        <v>0</v>
      </c>
      <c r="OKK67" s="762">
        <f t="shared" ref="OKK67" si="21592">OKK60*$C$65*0</f>
        <v>0</v>
      </c>
      <c r="OKM67" s="762">
        <f t="shared" ref="OKM67" si="21593">OKM60*$C$65*0</f>
        <v>0</v>
      </c>
      <c r="OKO67" s="762">
        <f t="shared" ref="OKO67" si="21594">OKO60*$C$65*0</f>
        <v>0</v>
      </c>
      <c r="OKQ67" s="762">
        <f t="shared" ref="OKQ67" si="21595">OKQ60*$C$65*0</f>
        <v>0</v>
      </c>
      <c r="OKS67" s="762">
        <f t="shared" ref="OKS67" si="21596">OKS60*$C$65*0</f>
        <v>0</v>
      </c>
      <c r="OKU67" s="762">
        <f t="shared" ref="OKU67" si="21597">OKU60*$C$65*0</f>
        <v>0</v>
      </c>
      <c r="OKW67" s="762">
        <f t="shared" ref="OKW67" si="21598">OKW60*$C$65*0</f>
        <v>0</v>
      </c>
      <c r="OKY67" s="762">
        <f t="shared" ref="OKY67" si="21599">OKY60*$C$65*0</f>
        <v>0</v>
      </c>
      <c r="OLA67" s="762">
        <f t="shared" ref="OLA67" si="21600">OLA60*$C$65*0</f>
        <v>0</v>
      </c>
      <c r="OLC67" s="762">
        <f t="shared" ref="OLC67" si="21601">OLC60*$C$65*0</f>
        <v>0</v>
      </c>
      <c r="OLE67" s="762">
        <f t="shared" ref="OLE67" si="21602">OLE60*$C$65*0</f>
        <v>0</v>
      </c>
      <c r="OLG67" s="762">
        <f t="shared" ref="OLG67" si="21603">OLG60*$C$65*0</f>
        <v>0</v>
      </c>
      <c r="OLI67" s="762">
        <f t="shared" ref="OLI67" si="21604">OLI60*$C$65*0</f>
        <v>0</v>
      </c>
      <c r="OLK67" s="762">
        <f t="shared" ref="OLK67" si="21605">OLK60*$C$65*0</f>
        <v>0</v>
      </c>
      <c r="OLM67" s="762">
        <f t="shared" ref="OLM67" si="21606">OLM60*$C$65*0</f>
        <v>0</v>
      </c>
      <c r="OLO67" s="762">
        <f t="shared" ref="OLO67" si="21607">OLO60*$C$65*0</f>
        <v>0</v>
      </c>
      <c r="OLQ67" s="762">
        <f t="shared" ref="OLQ67" si="21608">OLQ60*$C$65*0</f>
        <v>0</v>
      </c>
      <c r="OLS67" s="762">
        <f t="shared" ref="OLS67" si="21609">OLS60*$C$65*0</f>
        <v>0</v>
      </c>
      <c r="OLU67" s="762">
        <f t="shared" ref="OLU67" si="21610">OLU60*$C$65*0</f>
        <v>0</v>
      </c>
      <c r="OLW67" s="762">
        <f t="shared" ref="OLW67" si="21611">OLW60*$C$65*0</f>
        <v>0</v>
      </c>
      <c r="OLY67" s="762">
        <f t="shared" ref="OLY67" si="21612">OLY60*$C$65*0</f>
        <v>0</v>
      </c>
      <c r="OMA67" s="762">
        <f t="shared" ref="OMA67" si="21613">OMA60*$C$65*0</f>
        <v>0</v>
      </c>
      <c r="OMC67" s="762">
        <f t="shared" ref="OMC67" si="21614">OMC60*$C$65*0</f>
        <v>0</v>
      </c>
      <c r="OME67" s="762">
        <f t="shared" ref="OME67" si="21615">OME60*$C$65*0</f>
        <v>0</v>
      </c>
      <c r="OMG67" s="762">
        <f t="shared" ref="OMG67" si="21616">OMG60*$C$65*0</f>
        <v>0</v>
      </c>
      <c r="OMI67" s="762">
        <f t="shared" ref="OMI67" si="21617">OMI60*$C$65*0</f>
        <v>0</v>
      </c>
      <c r="OMK67" s="762">
        <f t="shared" ref="OMK67" si="21618">OMK60*$C$65*0</f>
        <v>0</v>
      </c>
      <c r="OMM67" s="762">
        <f t="shared" ref="OMM67" si="21619">OMM60*$C$65*0</f>
        <v>0</v>
      </c>
      <c r="OMO67" s="762">
        <f t="shared" ref="OMO67" si="21620">OMO60*$C$65*0</f>
        <v>0</v>
      </c>
      <c r="OMQ67" s="762">
        <f t="shared" ref="OMQ67" si="21621">OMQ60*$C$65*0</f>
        <v>0</v>
      </c>
      <c r="OMS67" s="762">
        <f t="shared" ref="OMS67" si="21622">OMS60*$C$65*0</f>
        <v>0</v>
      </c>
      <c r="OMU67" s="762">
        <f t="shared" ref="OMU67" si="21623">OMU60*$C$65*0</f>
        <v>0</v>
      </c>
      <c r="OMW67" s="762">
        <f t="shared" ref="OMW67" si="21624">OMW60*$C$65*0</f>
        <v>0</v>
      </c>
      <c r="OMY67" s="762">
        <f t="shared" ref="OMY67" si="21625">OMY60*$C$65*0</f>
        <v>0</v>
      </c>
      <c r="ONA67" s="762">
        <f t="shared" ref="ONA67" si="21626">ONA60*$C$65*0</f>
        <v>0</v>
      </c>
      <c r="ONC67" s="762">
        <f t="shared" ref="ONC67" si="21627">ONC60*$C$65*0</f>
        <v>0</v>
      </c>
      <c r="ONE67" s="762">
        <f t="shared" ref="ONE67" si="21628">ONE60*$C$65*0</f>
        <v>0</v>
      </c>
      <c r="ONG67" s="762">
        <f t="shared" ref="ONG67" si="21629">ONG60*$C$65*0</f>
        <v>0</v>
      </c>
      <c r="ONI67" s="762">
        <f t="shared" ref="ONI67" si="21630">ONI60*$C$65*0</f>
        <v>0</v>
      </c>
      <c r="ONK67" s="762">
        <f t="shared" ref="ONK67" si="21631">ONK60*$C$65*0</f>
        <v>0</v>
      </c>
      <c r="ONM67" s="762">
        <f t="shared" ref="ONM67" si="21632">ONM60*$C$65*0</f>
        <v>0</v>
      </c>
      <c r="ONO67" s="762">
        <f t="shared" ref="ONO67" si="21633">ONO60*$C$65*0</f>
        <v>0</v>
      </c>
      <c r="ONQ67" s="762">
        <f t="shared" ref="ONQ67" si="21634">ONQ60*$C$65*0</f>
        <v>0</v>
      </c>
      <c r="ONS67" s="762">
        <f t="shared" ref="ONS67" si="21635">ONS60*$C$65*0</f>
        <v>0</v>
      </c>
      <c r="ONU67" s="762">
        <f t="shared" ref="ONU67" si="21636">ONU60*$C$65*0</f>
        <v>0</v>
      </c>
      <c r="ONW67" s="762">
        <f t="shared" ref="ONW67" si="21637">ONW60*$C$65*0</f>
        <v>0</v>
      </c>
      <c r="ONY67" s="762">
        <f t="shared" ref="ONY67" si="21638">ONY60*$C$65*0</f>
        <v>0</v>
      </c>
      <c r="OOA67" s="762">
        <f t="shared" ref="OOA67" si="21639">OOA60*$C$65*0</f>
        <v>0</v>
      </c>
      <c r="OOC67" s="762">
        <f t="shared" ref="OOC67" si="21640">OOC60*$C$65*0</f>
        <v>0</v>
      </c>
      <c r="OOE67" s="762">
        <f t="shared" ref="OOE67" si="21641">OOE60*$C$65*0</f>
        <v>0</v>
      </c>
      <c r="OOG67" s="762">
        <f t="shared" ref="OOG67" si="21642">OOG60*$C$65*0</f>
        <v>0</v>
      </c>
      <c r="OOI67" s="762">
        <f t="shared" ref="OOI67" si="21643">OOI60*$C$65*0</f>
        <v>0</v>
      </c>
      <c r="OOK67" s="762">
        <f t="shared" ref="OOK67" si="21644">OOK60*$C$65*0</f>
        <v>0</v>
      </c>
      <c r="OOM67" s="762">
        <f t="shared" ref="OOM67" si="21645">OOM60*$C$65*0</f>
        <v>0</v>
      </c>
      <c r="OOO67" s="762">
        <f t="shared" ref="OOO67" si="21646">OOO60*$C$65*0</f>
        <v>0</v>
      </c>
      <c r="OOQ67" s="762">
        <f t="shared" ref="OOQ67" si="21647">OOQ60*$C$65*0</f>
        <v>0</v>
      </c>
      <c r="OOS67" s="762">
        <f t="shared" ref="OOS67" si="21648">OOS60*$C$65*0</f>
        <v>0</v>
      </c>
      <c r="OOU67" s="762">
        <f t="shared" ref="OOU67" si="21649">OOU60*$C$65*0</f>
        <v>0</v>
      </c>
      <c r="OOW67" s="762">
        <f t="shared" ref="OOW67" si="21650">OOW60*$C$65*0</f>
        <v>0</v>
      </c>
      <c r="OOY67" s="762">
        <f t="shared" ref="OOY67" si="21651">OOY60*$C$65*0</f>
        <v>0</v>
      </c>
      <c r="OPA67" s="762">
        <f t="shared" ref="OPA67" si="21652">OPA60*$C$65*0</f>
        <v>0</v>
      </c>
      <c r="OPC67" s="762">
        <f t="shared" ref="OPC67" si="21653">OPC60*$C$65*0</f>
        <v>0</v>
      </c>
      <c r="OPE67" s="762">
        <f t="shared" ref="OPE67" si="21654">OPE60*$C$65*0</f>
        <v>0</v>
      </c>
      <c r="OPG67" s="762">
        <f t="shared" ref="OPG67" si="21655">OPG60*$C$65*0</f>
        <v>0</v>
      </c>
      <c r="OPI67" s="762">
        <f t="shared" ref="OPI67" si="21656">OPI60*$C$65*0</f>
        <v>0</v>
      </c>
      <c r="OPK67" s="762">
        <f t="shared" ref="OPK67" si="21657">OPK60*$C$65*0</f>
        <v>0</v>
      </c>
      <c r="OPM67" s="762">
        <f t="shared" ref="OPM67" si="21658">OPM60*$C$65*0</f>
        <v>0</v>
      </c>
      <c r="OPO67" s="762">
        <f t="shared" ref="OPO67" si="21659">OPO60*$C$65*0</f>
        <v>0</v>
      </c>
      <c r="OPQ67" s="762">
        <f t="shared" ref="OPQ67" si="21660">OPQ60*$C$65*0</f>
        <v>0</v>
      </c>
      <c r="OPS67" s="762">
        <f t="shared" ref="OPS67" si="21661">OPS60*$C$65*0</f>
        <v>0</v>
      </c>
      <c r="OPU67" s="762">
        <f t="shared" ref="OPU67" si="21662">OPU60*$C$65*0</f>
        <v>0</v>
      </c>
      <c r="OPW67" s="762">
        <f t="shared" ref="OPW67" si="21663">OPW60*$C$65*0</f>
        <v>0</v>
      </c>
      <c r="OPY67" s="762">
        <f t="shared" ref="OPY67" si="21664">OPY60*$C$65*0</f>
        <v>0</v>
      </c>
      <c r="OQA67" s="762">
        <f t="shared" ref="OQA67" si="21665">OQA60*$C$65*0</f>
        <v>0</v>
      </c>
      <c r="OQC67" s="762">
        <f t="shared" ref="OQC67" si="21666">OQC60*$C$65*0</f>
        <v>0</v>
      </c>
      <c r="OQE67" s="762">
        <f t="shared" ref="OQE67" si="21667">OQE60*$C$65*0</f>
        <v>0</v>
      </c>
      <c r="OQG67" s="762">
        <f t="shared" ref="OQG67" si="21668">OQG60*$C$65*0</f>
        <v>0</v>
      </c>
      <c r="OQI67" s="762">
        <f t="shared" ref="OQI67" si="21669">OQI60*$C$65*0</f>
        <v>0</v>
      </c>
      <c r="OQK67" s="762">
        <f t="shared" ref="OQK67" si="21670">OQK60*$C$65*0</f>
        <v>0</v>
      </c>
      <c r="OQM67" s="762">
        <f t="shared" ref="OQM67" si="21671">OQM60*$C$65*0</f>
        <v>0</v>
      </c>
      <c r="OQO67" s="762">
        <f t="shared" ref="OQO67" si="21672">OQO60*$C$65*0</f>
        <v>0</v>
      </c>
      <c r="OQQ67" s="762">
        <f t="shared" ref="OQQ67" si="21673">OQQ60*$C$65*0</f>
        <v>0</v>
      </c>
      <c r="OQS67" s="762">
        <f t="shared" ref="OQS67" si="21674">OQS60*$C$65*0</f>
        <v>0</v>
      </c>
      <c r="OQU67" s="762">
        <f t="shared" ref="OQU67" si="21675">OQU60*$C$65*0</f>
        <v>0</v>
      </c>
      <c r="OQW67" s="762">
        <f t="shared" ref="OQW67" si="21676">OQW60*$C$65*0</f>
        <v>0</v>
      </c>
      <c r="OQY67" s="762">
        <f t="shared" ref="OQY67" si="21677">OQY60*$C$65*0</f>
        <v>0</v>
      </c>
      <c r="ORA67" s="762">
        <f t="shared" ref="ORA67" si="21678">ORA60*$C$65*0</f>
        <v>0</v>
      </c>
      <c r="ORC67" s="762">
        <f t="shared" ref="ORC67" si="21679">ORC60*$C$65*0</f>
        <v>0</v>
      </c>
      <c r="ORE67" s="762">
        <f t="shared" ref="ORE67" si="21680">ORE60*$C$65*0</f>
        <v>0</v>
      </c>
      <c r="ORG67" s="762">
        <f t="shared" ref="ORG67" si="21681">ORG60*$C$65*0</f>
        <v>0</v>
      </c>
      <c r="ORI67" s="762">
        <f t="shared" ref="ORI67" si="21682">ORI60*$C$65*0</f>
        <v>0</v>
      </c>
      <c r="ORK67" s="762">
        <f t="shared" ref="ORK67" si="21683">ORK60*$C$65*0</f>
        <v>0</v>
      </c>
      <c r="ORM67" s="762">
        <f t="shared" ref="ORM67" si="21684">ORM60*$C$65*0</f>
        <v>0</v>
      </c>
      <c r="ORO67" s="762">
        <f t="shared" ref="ORO67" si="21685">ORO60*$C$65*0</f>
        <v>0</v>
      </c>
      <c r="ORQ67" s="762">
        <f t="shared" ref="ORQ67" si="21686">ORQ60*$C$65*0</f>
        <v>0</v>
      </c>
      <c r="ORS67" s="762">
        <f t="shared" ref="ORS67" si="21687">ORS60*$C$65*0</f>
        <v>0</v>
      </c>
      <c r="ORU67" s="762">
        <f t="shared" ref="ORU67" si="21688">ORU60*$C$65*0</f>
        <v>0</v>
      </c>
      <c r="ORW67" s="762">
        <f t="shared" ref="ORW67" si="21689">ORW60*$C$65*0</f>
        <v>0</v>
      </c>
      <c r="ORY67" s="762">
        <f t="shared" ref="ORY67" si="21690">ORY60*$C$65*0</f>
        <v>0</v>
      </c>
      <c r="OSA67" s="762">
        <f t="shared" ref="OSA67" si="21691">OSA60*$C$65*0</f>
        <v>0</v>
      </c>
      <c r="OSC67" s="762">
        <f t="shared" ref="OSC67" si="21692">OSC60*$C$65*0</f>
        <v>0</v>
      </c>
      <c r="OSE67" s="762">
        <f t="shared" ref="OSE67" si="21693">OSE60*$C$65*0</f>
        <v>0</v>
      </c>
      <c r="OSG67" s="762">
        <f t="shared" ref="OSG67" si="21694">OSG60*$C$65*0</f>
        <v>0</v>
      </c>
      <c r="OSI67" s="762">
        <f t="shared" ref="OSI67" si="21695">OSI60*$C$65*0</f>
        <v>0</v>
      </c>
      <c r="OSK67" s="762">
        <f t="shared" ref="OSK67" si="21696">OSK60*$C$65*0</f>
        <v>0</v>
      </c>
      <c r="OSM67" s="762">
        <f t="shared" ref="OSM67" si="21697">OSM60*$C$65*0</f>
        <v>0</v>
      </c>
      <c r="OSO67" s="762">
        <f t="shared" ref="OSO67" si="21698">OSO60*$C$65*0</f>
        <v>0</v>
      </c>
      <c r="OSQ67" s="762">
        <f t="shared" ref="OSQ67" si="21699">OSQ60*$C$65*0</f>
        <v>0</v>
      </c>
      <c r="OSS67" s="762">
        <f t="shared" ref="OSS67" si="21700">OSS60*$C$65*0</f>
        <v>0</v>
      </c>
      <c r="OSU67" s="762">
        <f t="shared" ref="OSU67" si="21701">OSU60*$C$65*0</f>
        <v>0</v>
      </c>
      <c r="OSW67" s="762">
        <f t="shared" ref="OSW67" si="21702">OSW60*$C$65*0</f>
        <v>0</v>
      </c>
      <c r="OSY67" s="762">
        <f t="shared" ref="OSY67" si="21703">OSY60*$C$65*0</f>
        <v>0</v>
      </c>
      <c r="OTA67" s="762">
        <f t="shared" ref="OTA67" si="21704">OTA60*$C$65*0</f>
        <v>0</v>
      </c>
      <c r="OTC67" s="762">
        <f t="shared" ref="OTC67" si="21705">OTC60*$C$65*0</f>
        <v>0</v>
      </c>
      <c r="OTE67" s="762">
        <f t="shared" ref="OTE67" si="21706">OTE60*$C$65*0</f>
        <v>0</v>
      </c>
      <c r="OTG67" s="762">
        <f t="shared" ref="OTG67" si="21707">OTG60*$C$65*0</f>
        <v>0</v>
      </c>
      <c r="OTI67" s="762">
        <f t="shared" ref="OTI67" si="21708">OTI60*$C$65*0</f>
        <v>0</v>
      </c>
      <c r="OTK67" s="762">
        <f t="shared" ref="OTK67" si="21709">OTK60*$C$65*0</f>
        <v>0</v>
      </c>
      <c r="OTM67" s="762">
        <f t="shared" ref="OTM67" si="21710">OTM60*$C$65*0</f>
        <v>0</v>
      </c>
      <c r="OTO67" s="762">
        <f t="shared" ref="OTO67" si="21711">OTO60*$C$65*0</f>
        <v>0</v>
      </c>
      <c r="OTQ67" s="762">
        <f t="shared" ref="OTQ67" si="21712">OTQ60*$C$65*0</f>
        <v>0</v>
      </c>
      <c r="OTS67" s="762">
        <f t="shared" ref="OTS67" si="21713">OTS60*$C$65*0</f>
        <v>0</v>
      </c>
      <c r="OTU67" s="762">
        <f t="shared" ref="OTU67" si="21714">OTU60*$C$65*0</f>
        <v>0</v>
      </c>
      <c r="OTW67" s="762">
        <f t="shared" ref="OTW67" si="21715">OTW60*$C$65*0</f>
        <v>0</v>
      </c>
      <c r="OTY67" s="762">
        <f t="shared" ref="OTY67" si="21716">OTY60*$C$65*0</f>
        <v>0</v>
      </c>
      <c r="OUA67" s="762">
        <f t="shared" ref="OUA67" si="21717">OUA60*$C$65*0</f>
        <v>0</v>
      </c>
      <c r="OUC67" s="762">
        <f t="shared" ref="OUC67" si="21718">OUC60*$C$65*0</f>
        <v>0</v>
      </c>
      <c r="OUE67" s="762">
        <f t="shared" ref="OUE67" si="21719">OUE60*$C$65*0</f>
        <v>0</v>
      </c>
      <c r="OUG67" s="762">
        <f t="shared" ref="OUG67" si="21720">OUG60*$C$65*0</f>
        <v>0</v>
      </c>
      <c r="OUI67" s="762">
        <f t="shared" ref="OUI67" si="21721">OUI60*$C$65*0</f>
        <v>0</v>
      </c>
      <c r="OUK67" s="762">
        <f t="shared" ref="OUK67" si="21722">OUK60*$C$65*0</f>
        <v>0</v>
      </c>
      <c r="OUM67" s="762">
        <f t="shared" ref="OUM67" si="21723">OUM60*$C$65*0</f>
        <v>0</v>
      </c>
      <c r="OUO67" s="762">
        <f t="shared" ref="OUO67" si="21724">OUO60*$C$65*0</f>
        <v>0</v>
      </c>
      <c r="OUQ67" s="762">
        <f t="shared" ref="OUQ67" si="21725">OUQ60*$C$65*0</f>
        <v>0</v>
      </c>
      <c r="OUS67" s="762">
        <f t="shared" ref="OUS67" si="21726">OUS60*$C$65*0</f>
        <v>0</v>
      </c>
      <c r="OUU67" s="762">
        <f t="shared" ref="OUU67" si="21727">OUU60*$C$65*0</f>
        <v>0</v>
      </c>
      <c r="OUW67" s="762">
        <f t="shared" ref="OUW67" si="21728">OUW60*$C$65*0</f>
        <v>0</v>
      </c>
      <c r="OUY67" s="762">
        <f t="shared" ref="OUY67" si="21729">OUY60*$C$65*0</f>
        <v>0</v>
      </c>
      <c r="OVA67" s="762">
        <f t="shared" ref="OVA67" si="21730">OVA60*$C$65*0</f>
        <v>0</v>
      </c>
      <c r="OVC67" s="762">
        <f t="shared" ref="OVC67" si="21731">OVC60*$C$65*0</f>
        <v>0</v>
      </c>
      <c r="OVE67" s="762">
        <f t="shared" ref="OVE67" si="21732">OVE60*$C$65*0</f>
        <v>0</v>
      </c>
      <c r="OVG67" s="762">
        <f t="shared" ref="OVG67" si="21733">OVG60*$C$65*0</f>
        <v>0</v>
      </c>
      <c r="OVI67" s="762">
        <f t="shared" ref="OVI67" si="21734">OVI60*$C$65*0</f>
        <v>0</v>
      </c>
      <c r="OVK67" s="762">
        <f t="shared" ref="OVK67" si="21735">OVK60*$C$65*0</f>
        <v>0</v>
      </c>
      <c r="OVM67" s="762">
        <f t="shared" ref="OVM67" si="21736">OVM60*$C$65*0</f>
        <v>0</v>
      </c>
      <c r="OVO67" s="762">
        <f t="shared" ref="OVO67" si="21737">OVO60*$C$65*0</f>
        <v>0</v>
      </c>
      <c r="OVQ67" s="762">
        <f t="shared" ref="OVQ67" si="21738">OVQ60*$C$65*0</f>
        <v>0</v>
      </c>
      <c r="OVS67" s="762">
        <f t="shared" ref="OVS67" si="21739">OVS60*$C$65*0</f>
        <v>0</v>
      </c>
      <c r="OVU67" s="762">
        <f t="shared" ref="OVU67" si="21740">OVU60*$C$65*0</f>
        <v>0</v>
      </c>
      <c r="OVW67" s="762">
        <f t="shared" ref="OVW67" si="21741">OVW60*$C$65*0</f>
        <v>0</v>
      </c>
      <c r="OVY67" s="762">
        <f t="shared" ref="OVY67" si="21742">OVY60*$C$65*0</f>
        <v>0</v>
      </c>
      <c r="OWA67" s="762">
        <f t="shared" ref="OWA67" si="21743">OWA60*$C$65*0</f>
        <v>0</v>
      </c>
      <c r="OWC67" s="762">
        <f t="shared" ref="OWC67" si="21744">OWC60*$C$65*0</f>
        <v>0</v>
      </c>
      <c r="OWE67" s="762">
        <f t="shared" ref="OWE67" si="21745">OWE60*$C$65*0</f>
        <v>0</v>
      </c>
      <c r="OWG67" s="762">
        <f t="shared" ref="OWG67" si="21746">OWG60*$C$65*0</f>
        <v>0</v>
      </c>
      <c r="OWI67" s="762">
        <f t="shared" ref="OWI67" si="21747">OWI60*$C$65*0</f>
        <v>0</v>
      </c>
      <c r="OWK67" s="762">
        <f t="shared" ref="OWK67" si="21748">OWK60*$C$65*0</f>
        <v>0</v>
      </c>
      <c r="OWM67" s="762">
        <f t="shared" ref="OWM67" si="21749">OWM60*$C$65*0</f>
        <v>0</v>
      </c>
      <c r="OWO67" s="762">
        <f t="shared" ref="OWO67" si="21750">OWO60*$C$65*0</f>
        <v>0</v>
      </c>
      <c r="OWQ67" s="762">
        <f t="shared" ref="OWQ67" si="21751">OWQ60*$C$65*0</f>
        <v>0</v>
      </c>
      <c r="OWS67" s="762">
        <f t="shared" ref="OWS67" si="21752">OWS60*$C$65*0</f>
        <v>0</v>
      </c>
      <c r="OWU67" s="762">
        <f t="shared" ref="OWU67" si="21753">OWU60*$C$65*0</f>
        <v>0</v>
      </c>
      <c r="OWW67" s="762">
        <f t="shared" ref="OWW67" si="21754">OWW60*$C$65*0</f>
        <v>0</v>
      </c>
      <c r="OWY67" s="762">
        <f t="shared" ref="OWY67" si="21755">OWY60*$C$65*0</f>
        <v>0</v>
      </c>
      <c r="OXA67" s="762">
        <f t="shared" ref="OXA67" si="21756">OXA60*$C$65*0</f>
        <v>0</v>
      </c>
      <c r="OXC67" s="762">
        <f t="shared" ref="OXC67" si="21757">OXC60*$C$65*0</f>
        <v>0</v>
      </c>
      <c r="OXE67" s="762">
        <f t="shared" ref="OXE67" si="21758">OXE60*$C$65*0</f>
        <v>0</v>
      </c>
      <c r="OXG67" s="762">
        <f t="shared" ref="OXG67" si="21759">OXG60*$C$65*0</f>
        <v>0</v>
      </c>
      <c r="OXI67" s="762">
        <f t="shared" ref="OXI67" si="21760">OXI60*$C$65*0</f>
        <v>0</v>
      </c>
      <c r="OXK67" s="762">
        <f t="shared" ref="OXK67" si="21761">OXK60*$C$65*0</f>
        <v>0</v>
      </c>
      <c r="OXM67" s="762">
        <f t="shared" ref="OXM67" si="21762">OXM60*$C$65*0</f>
        <v>0</v>
      </c>
      <c r="OXO67" s="762">
        <f t="shared" ref="OXO67" si="21763">OXO60*$C$65*0</f>
        <v>0</v>
      </c>
      <c r="OXQ67" s="762">
        <f t="shared" ref="OXQ67" si="21764">OXQ60*$C$65*0</f>
        <v>0</v>
      </c>
      <c r="OXS67" s="762">
        <f t="shared" ref="OXS67" si="21765">OXS60*$C$65*0</f>
        <v>0</v>
      </c>
      <c r="OXU67" s="762">
        <f t="shared" ref="OXU67" si="21766">OXU60*$C$65*0</f>
        <v>0</v>
      </c>
      <c r="OXW67" s="762">
        <f t="shared" ref="OXW67" si="21767">OXW60*$C$65*0</f>
        <v>0</v>
      </c>
      <c r="OXY67" s="762">
        <f t="shared" ref="OXY67" si="21768">OXY60*$C$65*0</f>
        <v>0</v>
      </c>
      <c r="OYA67" s="762">
        <f t="shared" ref="OYA67" si="21769">OYA60*$C$65*0</f>
        <v>0</v>
      </c>
      <c r="OYC67" s="762">
        <f t="shared" ref="OYC67" si="21770">OYC60*$C$65*0</f>
        <v>0</v>
      </c>
      <c r="OYE67" s="762">
        <f t="shared" ref="OYE67" si="21771">OYE60*$C$65*0</f>
        <v>0</v>
      </c>
      <c r="OYG67" s="762">
        <f t="shared" ref="OYG67" si="21772">OYG60*$C$65*0</f>
        <v>0</v>
      </c>
      <c r="OYI67" s="762">
        <f t="shared" ref="OYI67" si="21773">OYI60*$C$65*0</f>
        <v>0</v>
      </c>
      <c r="OYK67" s="762">
        <f t="shared" ref="OYK67" si="21774">OYK60*$C$65*0</f>
        <v>0</v>
      </c>
      <c r="OYM67" s="762">
        <f t="shared" ref="OYM67" si="21775">OYM60*$C$65*0</f>
        <v>0</v>
      </c>
      <c r="OYO67" s="762">
        <f t="shared" ref="OYO67" si="21776">OYO60*$C$65*0</f>
        <v>0</v>
      </c>
      <c r="OYQ67" s="762">
        <f t="shared" ref="OYQ67" si="21777">OYQ60*$C$65*0</f>
        <v>0</v>
      </c>
      <c r="OYS67" s="762">
        <f t="shared" ref="OYS67" si="21778">OYS60*$C$65*0</f>
        <v>0</v>
      </c>
      <c r="OYU67" s="762">
        <f t="shared" ref="OYU67" si="21779">OYU60*$C$65*0</f>
        <v>0</v>
      </c>
      <c r="OYW67" s="762">
        <f t="shared" ref="OYW67" si="21780">OYW60*$C$65*0</f>
        <v>0</v>
      </c>
      <c r="OYY67" s="762">
        <f t="shared" ref="OYY67" si="21781">OYY60*$C$65*0</f>
        <v>0</v>
      </c>
      <c r="OZA67" s="762">
        <f t="shared" ref="OZA67" si="21782">OZA60*$C$65*0</f>
        <v>0</v>
      </c>
      <c r="OZC67" s="762">
        <f t="shared" ref="OZC67" si="21783">OZC60*$C$65*0</f>
        <v>0</v>
      </c>
      <c r="OZE67" s="762">
        <f t="shared" ref="OZE67" si="21784">OZE60*$C$65*0</f>
        <v>0</v>
      </c>
      <c r="OZG67" s="762">
        <f t="shared" ref="OZG67" si="21785">OZG60*$C$65*0</f>
        <v>0</v>
      </c>
      <c r="OZI67" s="762">
        <f t="shared" ref="OZI67" si="21786">OZI60*$C$65*0</f>
        <v>0</v>
      </c>
      <c r="OZK67" s="762">
        <f t="shared" ref="OZK67" si="21787">OZK60*$C$65*0</f>
        <v>0</v>
      </c>
      <c r="OZM67" s="762">
        <f t="shared" ref="OZM67" si="21788">OZM60*$C$65*0</f>
        <v>0</v>
      </c>
      <c r="OZO67" s="762">
        <f t="shared" ref="OZO67" si="21789">OZO60*$C$65*0</f>
        <v>0</v>
      </c>
      <c r="OZQ67" s="762">
        <f t="shared" ref="OZQ67" si="21790">OZQ60*$C$65*0</f>
        <v>0</v>
      </c>
      <c r="OZS67" s="762">
        <f t="shared" ref="OZS67" si="21791">OZS60*$C$65*0</f>
        <v>0</v>
      </c>
      <c r="OZU67" s="762">
        <f t="shared" ref="OZU67" si="21792">OZU60*$C$65*0</f>
        <v>0</v>
      </c>
      <c r="OZW67" s="762">
        <f t="shared" ref="OZW67" si="21793">OZW60*$C$65*0</f>
        <v>0</v>
      </c>
      <c r="OZY67" s="762">
        <f t="shared" ref="OZY67" si="21794">OZY60*$C$65*0</f>
        <v>0</v>
      </c>
      <c r="PAA67" s="762">
        <f t="shared" ref="PAA67" si="21795">PAA60*$C$65*0</f>
        <v>0</v>
      </c>
      <c r="PAC67" s="762">
        <f t="shared" ref="PAC67" si="21796">PAC60*$C$65*0</f>
        <v>0</v>
      </c>
      <c r="PAE67" s="762">
        <f t="shared" ref="PAE67" si="21797">PAE60*$C$65*0</f>
        <v>0</v>
      </c>
      <c r="PAG67" s="762">
        <f t="shared" ref="PAG67" si="21798">PAG60*$C$65*0</f>
        <v>0</v>
      </c>
      <c r="PAI67" s="762">
        <f t="shared" ref="PAI67" si="21799">PAI60*$C$65*0</f>
        <v>0</v>
      </c>
      <c r="PAK67" s="762">
        <f t="shared" ref="PAK67" si="21800">PAK60*$C$65*0</f>
        <v>0</v>
      </c>
      <c r="PAM67" s="762">
        <f t="shared" ref="PAM67" si="21801">PAM60*$C$65*0</f>
        <v>0</v>
      </c>
      <c r="PAO67" s="762">
        <f t="shared" ref="PAO67" si="21802">PAO60*$C$65*0</f>
        <v>0</v>
      </c>
      <c r="PAQ67" s="762">
        <f t="shared" ref="PAQ67" si="21803">PAQ60*$C$65*0</f>
        <v>0</v>
      </c>
      <c r="PAS67" s="762">
        <f t="shared" ref="PAS67" si="21804">PAS60*$C$65*0</f>
        <v>0</v>
      </c>
      <c r="PAU67" s="762">
        <f t="shared" ref="PAU67" si="21805">PAU60*$C$65*0</f>
        <v>0</v>
      </c>
      <c r="PAW67" s="762">
        <f t="shared" ref="PAW67" si="21806">PAW60*$C$65*0</f>
        <v>0</v>
      </c>
      <c r="PAY67" s="762">
        <f t="shared" ref="PAY67" si="21807">PAY60*$C$65*0</f>
        <v>0</v>
      </c>
      <c r="PBA67" s="762">
        <f t="shared" ref="PBA67" si="21808">PBA60*$C$65*0</f>
        <v>0</v>
      </c>
      <c r="PBC67" s="762">
        <f t="shared" ref="PBC67" si="21809">PBC60*$C$65*0</f>
        <v>0</v>
      </c>
      <c r="PBE67" s="762">
        <f t="shared" ref="PBE67" si="21810">PBE60*$C$65*0</f>
        <v>0</v>
      </c>
      <c r="PBG67" s="762">
        <f t="shared" ref="PBG67" si="21811">PBG60*$C$65*0</f>
        <v>0</v>
      </c>
      <c r="PBI67" s="762">
        <f t="shared" ref="PBI67" si="21812">PBI60*$C$65*0</f>
        <v>0</v>
      </c>
      <c r="PBK67" s="762">
        <f t="shared" ref="PBK67" si="21813">PBK60*$C$65*0</f>
        <v>0</v>
      </c>
      <c r="PBM67" s="762">
        <f t="shared" ref="PBM67" si="21814">PBM60*$C$65*0</f>
        <v>0</v>
      </c>
      <c r="PBO67" s="762">
        <f t="shared" ref="PBO67" si="21815">PBO60*$C$65*0</f>
        <v>0</v>
      </c>
      <c r="PBQ67" s="762">
        <f t="shared" ref="PBQ67" si="21816">PBQ60*$C$65*0</f>
        <v>0</v>
      </c>
      <c r="PBS67" s="762">
        <f t="shared" ref="PBS67" si="21817">PBS60*$C$65*0</f>
        <v>0</v>
      </c>
      <c r="PBU67" s="762">
        <f t="shared" ref="PBU67" si="21818">PBU60*$C$65*0</f>
        <v>0</v>
      </c>
      <c r="PBW67" s="762">
        <f t="shared" ref="PBW67" si="21819">PBW60*$C$65*0</f>
        <v>0</v>
      </c>
      <c r="PBY67" s="762">
        <f t="shared" ref="PBY67" si="21820">PBY60*$C$65*0</f>
        <v>0</v>
      </c>
      <c r="PCA67" s="762">
        <f t="shared" ref="PCA67" si="21821">PCA60*$C$65*0</f>
        <v>0</v>
      </c>
      <c r="PCC67" s="762">
        <f t="shared" ref="PCC67" si="21822">PCC60*$C$65*0</f>
        <v>0</v>
      </c>
      <c r="PCE67" s="762">
        <f t="shared" ref="PCE67" si="21823">PCE60*$C$65*0</f>
        <v>0</v>
      </c>
      <c r="PCG67" s="762">
        <f t="shared" ref="PCG67" si="21824">PCG60*$C$65*0</f>
        <v>0</v>
      </c>
      <c r="PCI67" s="762">
        <f t="shared" ref="PCI67" si="21825">PCI60*$C$65*0</f>
        <v>0</v>
      </c>
      <c r="PCK67" s="762">
        <f t="shared" ref="PCK67" si="21826">PCK60*$C$65*0</f>
        <v>0</v>
      </c>
      <c r="PCM67" s="762">
        <f t="shared" ref="PCM67" si="21827">PCM60*$C$65*0</f>
        <v>0</v>
      </c>
      <c r="PCO67" s="762">
        <f t="shared" ref="PCO67" si="21828">PCO60*$C$65*0</f>
        <v>0</v>
      </c>
      <c r="PCQ67" s="762">
        <f t="shared" ref="PCQ67" si="21829">PCQ60*$C$65*0</f>
        <v>0</v>
      </c>
      <c r="PCS67" s="762">
        <f t="shared" ref="PCS67" si="21830">PCS60*$C$65*0</f>
        <v>0</v>
      </c>
      <c r="PCU67" s="762">
        <f t="shared" ref="PCU67" si="21831">PCU60*$C$65*0</f>
        <v>0</v>
      </c>
      <c r="PCW67" s="762">
        <f t="shared" ref="PCW67" si="21832">PCW60*$C$65*0</f>
        <v>0</v>
      </c>
      <c r="PCY67" s="762">
        <f t="shared" ref="PCY67" si="21833">PCY60*$C$65*0</f>
        <v>0</v>
      </c>
      <c r="PDA67" s="762">
        <f t="shared" ref="PDA67" si="21834">PDA60*$C$65*0</f>
        <v>0</v>
      </c>
      <c r="PDC67" s="762">
        <f t="shared" ref="PDC67" si="21835">PDC60*$C$65*0</f>
        <v>0</v>
      </c>
      <c r="PDE67" s="762">
        <f t="shared" ref="PDE67" si="21836">PDE60*$C$65*0</f>
        <v>0</v>
      </c>
      <c r="PDG67" s="762">
        <f t="shared" ref="PDG67" si="21837">PDG60*$C$65*0</f>
        <v>0</v>
      </c>
      <c r="PDI67" s="762">
        <f t="shared" ref="PDI67" si="21838">PDI60*$C$65*0</f>
        <v>0</v>
      </c>
      <c r="PDK67" s="762">
        <f t="shared" ref="PDK67" si="21839">PDK60*$C$65*0</f>
        <v>0</v>
      </c>
      <c r="PDM67" s="762">
        <f t="shared" ref="PDM67" si="21840">PDM60*$C$65*0</f>
        <v>0</v>
      </c>
      <c r="PDO67" s="762">
        <f t="shared" ref="PDO67" si="21841">PDO60*$C$65*0</f>
        <v>0</v>
      </c>
      <c r="PDQ67" s="762">
        <f t="shared" ref="PDQ67" si="21842">PDQ60*$C$65*0</f>
        <v>0</v>
      </c>
      <c r="PDS67" s="762">
        <f t="shared" ref="PDS67" si="21843">PDS60*$C$65*0</f>
        <v>0</v>
      </c>
      <c r="PDU67" s="762">
        <f t="shared" ref="PDU67" si="21844">PDU60*$C$65*0</f>
        <v>0</v>
      </c>
      <c r="PDW67" s="762">
        <f t="shared" ref="PDW67" si="21845">PDW60*$C$65*0</f>
        <v>0</v>
      </c>
      <c r="PDY67" s="762">
        <f t="shared" ref="PDY67" si="21846">PDY60*$C$65*0</f>
        <v>0</v>
      </c>
      <c r="PEA67" s="762">
        <f t="shared" ref="PEA67" si="21847">PEA60*$C$65*0</f>
        <v>0</v>
      </c>
      <c r="PEC67" s="762">
        <f t="shared" ref="PEC67" si="21848">PEC60*$C$65*0</f>
        <v>0</v>
      </c>
      <c r="PEE67" s="762">
        <f t="shared" ref="PEE67" si="21849">PEE60*$C$65*0</f>
        <v>0</v>
      </c>
      <c r="PEG67" s="762">
        <f t="shared" ref="PEG67" si="21850">PEG60*$C$65*0</f>
        <v>0</v>
      </c>
      <c r="PEI67" s="762">
        <f t="shared" ref="PEI67" si="21851">PEI60*$C$65*0</f>
        <v>0</v>
      </c>
      <c r="PEK67" s="762">
        <f t="shared" ref="PEK67" si="21852">PEK60*$C$65*0</f>
        <v>0</v>
      </c>
      <c r="PEM67" s="762">
        <f t="shared" ref="PEM67" si="21853">PEM60*$C$65*0</f>
        <v>0</v>
      </c>
      <c r="PEO67" s="762">
        <f t="shared" ref="PEO67" si="21854">PEO60*$C$65*0</f>
        <v>0</v>
      </c>
      <c r="PEQ67" s="762">
        <f t="shared" ref="PEQ67" si="21855">PEQ60*$C$65*0</f>
        <v>0</v>
      </c>
      <c r="PES67" s="762">
        <f t="shared" ref="PES67" si="21856">PES60*$C$65*0</f>
        <v>0</v>
      </c>
      <c r="PEU67" s="762">
        <f t="shared" ref="PEU67" si="21857">PEU60*$C$65*0</f>
        <v>0</v>
      </c>
      <c r="PEW67" s="762">
        <f t="shared" ref="PEW67" si="21858">PEW60*$C$65*0</f>
        <v>0</v>
      </c>
      <c r="PEY67" s="762">
        <f t="shared" ref="PEY67" si="21859">PEY60*$C$65*0</f>
        <v>0</v>
      </c>
      <c r="PFA67" s="762">
        <f t="shared" ref="PFA67" si="21860">PFA60*$C$65*0</f>
        <v>0</v>
      </c>
      <c r="PFC67" s="762">
        <f t="shared" ref="PFC67" si="21861">PFC60*$C$65*0</f>
        <v>0</v>
      </c>
      <c r="PFE67" s="762">
        <f t="shared" ref="PFE67" si="21862">PFE60*$C$65*0</f>
        <v>0</v>
      </c>
      <c r="PFG67" s="762">
        <f t="shared" ref="PFG67" si="21863">PFG60*$C$65*0</f>
        <v>0</v>
      </c>
      <c r="PFI67" s="762">
        <f t="shared" ref="PFI67" si="21864">PFI60*$C$65*0</f>
        <v>0</v>
      </c>
      <c r="PFK67" s="762">
        <f t="shared" ref="PFK67" si="21865">PFK60*$C$65*0</f>
        <v>0</v>
      </c>
      <c r="PFM67" s="762">
        <f t="shared" ref="PFM67" si="21866">PFM60*$C$65*0</f>
        <v>0</v>
      </c>
      <c r="PFO67" s="762">
        <f t="shared" ref="PFO67" si="21867">PFO60*$C$65*0</f>
        <v>0</v>
      </c>
      <c r="PFQ67" s="762">
        <f t="shared" ref="PFQ67" si="21868">PFQ60*$C$65*0</f>
        <v>0</v>
      </c>
      <c r="PFS67" s="762">
        <f t="shared" ref="PFS67" si="21869">PFS60*$C$65*0</f>
        <v>0</v>
      </c>
      <c r="PFU67" s="762">
        <f t="shared" ref="PFU67" si="21870">PFU60*$C$65*0</f>
        <v>0</v>
      </c>
      <c r="PFW67" s="762">
        <f t="shared" ref="PFW67" si="21871">PFW60*$C$65*0</f>
        <v>0</v>
      </c>
      <c r="PFY67" s="762">
        <f t="shared" ref="PFY67" si="21872">PFY60*$C$65*0</f>
        <v>0</v>
      </c>
      <c r="PGA67" s="762">
        <f t="shared" ref="PGA67" si="21873">PGA60*$C$65*0</f>
        <v>0</v>
      </c>
      <c r="PGC67" s="762">
        <f t="shared" ref="PGC67" si="21874">PGC60*$C$65*0</f>
        <v>0</v>
      </c>
      <c r="PGE67" s="762">
        <f t="shared" ref="PGE67" si="21875">PGE60*$C$65*0</f>
        <v>0</v>
      </c>
      <c r="PGG67" s="762">
        <f t="shared" ref="PGG67" si="21876">PGG60*$C$65*0</f>
        <v>0</v>
      </c>
      <c r="PGI67" s="762">
        <f t="shared" ref="PGI67" si="21877">PGI60*$C$65*0</f>
        <v>0</v>
      </c>
      <c r="PGK67" s="762">
        <f t="shared" ref="PGK67" si="21878">PGK60*$C$65*0</f>
        <v>0</v>
      </c>
      <c r="PGM67" s="762">
        <f t="shared" ref="PGM67" si="21879">PGM60*$C$65*0</f>
        <v>0</v>
      </c>
      <c r="PGO67" s="762">
        <f t="shared" ref="PGO67" si="21880">PGO60*$C$65*0</f>
        <v>0</v>
      </c>
      <c r="PGQ67" s="762">
        <f t="shared" ref="PGQ67" si="21881">PGQ60*$C$65*0</f>
        <v>0</v>
      </c>
      <c r="PGS67" s="762">
        <f t="shared" ref="PGS67" si="21882">PGS60*$C$65*0</f>
        <v>0</v>
      </c>
      <c r="PGU67" s="762">
        <f t="shared" ref="PGU67" si="21883">PGU60*$C$65*0</f>
        <v>0</v>
      </c>
      <c r="PGW67" s="762">
        <f t="shared" ref="PGW67" si="21884">PGW60*$C$65*0</f>
        <v>0</v>
      </c>
      <c r="PGY67" s="762">
        <f t="shared" ref="PGY67" si="21885">PGY60*$C$65*0</f>
        <v>0</v>
      </c>
      <c r="PHA67" s="762">
        <f t="shared" ref="PHA67" si="21886">PHA60*$C$65*0</f>
        <v>0</v>
      </c>
      <c r="PHC67" s="762">
        <f t="shared" ref="PHC67" si="21887">PHC60*$C$65*0</f>
        <v>0</v>
      </c>
      <c r="PHE67" s="762">
        <f t="shared" ref="PHE67" si="21888">PHE60*$C$65*0</f>
        <v>0</v>
      </c>
      <c r="PHG67" s="762">
        <f t="shared" ref="PHG67" si="21889">PHG60*$C$65*0</f>
        <v>0</v>
      </c>
      <c r="PHI67" s="762">
        <f t="shared" ref="PHI67" si="21890">PHI60*$C$65*0</f>
        <v>0</v>
      </c>
      <c r="PHK67" s="762">
        <f t="shared" ref="PHK67" si="21891">PHK60*$C$65*0</f>
        <v>0</v>
      </c>
      <c r="PHM67" s="762">
        <f t="shared" ref="PHM67" si="21892">PHM60*$C$65*0</f>
        <v>0</v>
      </c>
      <c r="PHO67" s="762">
        <f t="shared" ref="PHO67" si="21893">PHO60*$C$65*0</f>
        <v>0</v>
      </c>
      <c r="PHQ67" s="762">
        <f t="shared" ref="PHQ67" si="21894">PHQ60*$C$65*0</f>
        <v>0</v>
      </c>
      <c r="PHS67" s="762">
        <f t="shared" ref="PHS67" si="21895">PHS60*$C$65*0</f>
        <v>0</v>
      </c>
      <c r="PHU67" s="762">
        <f t="shared" ref="PHU67" si="21896">PHU60*$C$65*0</f>
        <v>0</v>
      </c>
      <c r="PHW67" s="762">
        <f t="shared" ref="PHW67" si="21897">PHW60*$C$65*0</f>
        <v>0</v>
      </c>
      <c r="PHY67" s="762">
        <f t="shared" ref="PHY67" si="21898">PHY60*$C$65*0</f>
        <v>0</v>
      </c>
      <c r="PIA67" s="762">
        <f t="shared" ref="PIA67" si="21899">PIA60*$C$65*0</f>
        <v>0</v>
      </c>
      <c r="PIC67" s="762">
        <f t="shared" ref="PIC67" si="21900">PIC60*$C$65*0</f>
        <v>0</v>
      </c>
      <c r="PIE67" s="762">
        <f t="shared" ref="PIE67" si="21901">PIE60*$C$65*0</f>
        <v>0</v>
      </c>
      <c r="PIG67" s="762">
        <f t="shared" ref="PIG67" si="21902">PIG60*$C$65*0</f>
        <v>0</v>
      </c>
      <c r="PII67" s="762">
        <f t="shared" ref="PII67" si="21903">PII60*$C$65*0</f>
        <v>0</v>
      </c>
      <c r="PIK67" s="762">
        <f t="shared" ref="PIK67" si="21904">PIK60*$C$65*0</f>
        <v>0</v>
      </c>
      <c r="PIM67" s="762">
        <f t="shared" ref="PIM67" si="21905">PIM60*$C$65*0</f>
        <v>0</v>
      </c>
      <c r="PIO67" s="762">
        <f t="shared" ref="PIO67" si="21906">PIO60*$C$65*0</f>
        <v>0</v>
      </c>
      <c r="PIQ67" s="762">
        <f t="shared" ref="PIQ67" si="21907">PIQ60*$C$65*0</f>
        <v>0</v>
      </c>
      <c r="PIS67" s="762">
        <f t="shared" ref="PIS67" si="21908">PIS60*$C$65*0</f>
        <v>0</v>
      </c>
      <c r="PIU67" s="762">
        <f t="shared" ref="PIU67" si="21909">PIU60*$C$65*0</f>
        <v>0</v>
      </c>
      <c r="PIW67" s="762">
        <f t="shared" ref="PIW67" si="21910">PIW60*$C$65*0</f>
        <v>0</v>
      </c>
      <c r="PIY67" s="762">
        <f t="shared" ref="PIY67" si="21911">PIY60*$C$65*0</f>
        <v>0</v>
      </c>
      <c r="PJA67" s="762">
        <f t="shared" ref="PJA67" si="21912">PJA60*$C$65*0</f>
        <v>0</v>
      </c>
      <c r="PJC67" s="762">
        <f t="shared" ref="PJC67" si="21913">PJC60*$C$65*0</f>
        <v>0</v>
      </c>
      <c r="PJE67" s="762">
        <f t="shared" ref="PJE67" si="21914">PJE60*$C$65*0</f>
        <v>0</v>
      </c>
      <c r="PJG67" s="762">
        <f t="shared" ref="PJG67" si="21915">PJG60*$C$65*0</f>
        <v>0</v>
      </c>
      <c r="PJI67" s="762">
        <f t="shared" ref="PJI67" si="21916">PJI60*$C$65*0</f>
        <v>0</v>
      </c>
      <c r="PJK67" s="762">
        <f t="shared" ref="PJK67" si="21917">PJK60*$C$65*0</f>
        <v>0</v>
      </c>
      <c r="PJM67" s="762">
        <f t="shared" ref="PJM67" si="21918">PJM60*$C$65*0</f>
        <v>0</v>
      </c>
      <c r="PJO67" s="762">
        <f t="shared" ref="PJO67" si="21919">PJO60*$C$65*0</f>
        <v>0</v>
      </c>
      <c r="PJQ67" s="762">
        <f t="shared" ref="PJQ67" si="21920">PJQ60*$C$65*0</f>
        <v>0</v>
      </c>
      <c r="PJS67" s="762">
        <f t="shared" ref="PJS67" si="21921">PJS60*$C$65*0</f>
        <v>0</v>
      </c>
      <c r="PJU67" s="762">
        <f t="shared" ref="PJU67" si="21922">PJU60*$C$65*0</f>
        <v>0</v>
      </c>
      <c r="PJW67" s="762">
        <f t="shared" ref="PJW67" si="21923">PJW60*$C$65*0</f>
        <v>0</v>
      </c>
      <c r="PJY67" s="762">
        <f t="shared" ref="PJY67" si="21924">PJY60*$C$65*0</f>
        <v>0</v>
      </c>
      <c r="PKA67" s="762">
        <f t="shared" ref="PKA67" si="21925">PKA60*$C$65*0</f>
        <v>0</v>
      </c>
      <c r="PKC67" s="762">
        <f t="shared" ref="PKC67" si="21926">PKC60*$C$65*0</f>
        <v>0</v>
      </c>
      <c r="PKE67" s="762">
        <f t="shared" ref="PKE67" si="21927">PKE60*$C$65*0</f>
        <v>0</v>
      </c>
      <c r="PKG67" s="762">
        <f t="shared" ref="PKG67" si="21928">PKG60*$C$65*0</f>
        <v>0</v>
      </c>
      <c r="PKI67" s="762">
        <f t="shared" ref="PKI67" si="21929">PKI60*$C$65*0</f>
        <v>0</v>
      </c>
      <c r="PKK67" s="762">
        <f t="shared" ref="PKK67" si="21930">PKK60*$C$65*0</f>
        <v>0</v>
      </c>
      <c r="PKM67" s="762">
        <f t="shared" ref="PKM67" si="21931">PKM60*$C$65*0</f>
        <v>0</v>
      </c>
      <c r="PKO67" s="762">
        <f t="shared" ref="PKO67" si="21932">PKO60*$C$65*0</f>
        <v>0</v>
      </c>
      <c r="PKQ67" s="762">
        <f t="shared" ref="PKQ67" si="21933">PKQ60*$C$65*0</f>
        <v>0</v>
      </c>
      <c r="PKS67" s="762">
        <f t="shared" ref="PKS67" si="21934">PKS60*$C$65*0</f>
        <v>0</v>
      </c>
      <c r="PKU67" s="762">
        <f t="shared" ref="PKU67" si="21935">PKU60*$C$65*0</f>
        <v>0</v>
      </c>
      <c r="PKW67" s="762">
        <f t="shared" ref="PKW67" si="21936">PKW60*$C$65*0</f>
        <v>0</v>
      </c>
      <c r="PKY67" s="762">
        <f t="shared" ref="PKY67" si="21937">PKY60*$C$65*0</f>
        <v>0</v>
      </c>
      <c r="PLA67" s="762">
        <f t="shared" ref="PLA67" si="21938">PLA60*$C$65*0</f>
        <v>0</v>
      </c>
      <c r="PLC67" s="762">
        <f t="shared" ref="PLC67" si="21939">PLC60*$C$65*0</f>
        <v>0</v>
      </c>
      <c r="PLE67" s="762">
        <f t="shared" ref="PLE67" si="21940">PLE60*$C$65*0</f>
        <v>0</v>
      </c>
      <c r="PLG67" s="762">
        <f t="shared" ref="PLG67" si="21941">PLG60*$C$65*0</f>
        <v>0</v>
      </c>
      <c r="PLI67" s="762">
        <f t="shared" ref="PLI67" si="21942">PLI60*$C$65*0</f>
        <v>0</v>
      </c>
      <c r="PLK67" s="762">
        <f t="shared" ref="PLK67" si="21943">PLK60*$C$65*0</f>
        <v>0</v>
      </c>
      <c r="PLM67" s="762">
        <f t="shared" ref="PLM67" si="21944">PLM60*$C$65*0</f>
        <v>0</v>
      </c>
      <c r="PLO67" s="762">
        <f t="shared" ref="PLO67" si="21945">PLO60*$C$65*0</f>
        <v>0</v>
      </c>
      <c r="PLQ67" s="762">
        <f t="shared" ref="PLQ67" si="21946">PLQ60*$C$65*0</f>
        <v>0</v>
      </c>
      <c r="PLS67" s="762">
        <f t="shared" ref="PLS67" si="21947">PLS60*$C$65*0</f>
        <v>0</v>
      </c>
      <c r="PLU67" s="762">
        <f t="shared" ref="PLU67" si="21948">PLU60*$C$65*0</f>
        <v>0</v>
      </c>
      <c r="PLW67" s="762">
        <f t="shared" ref="PLW67" si="21949">PLW60*$C$65*0</f>
        <v>0</v>
      </c>
      <c r="PLY67" s="762">
        <f t="shared" ref="PLY67" si="21950">PLY60*$C$65*0</f>
        <v>0</v>
      </c>
      <c r="PMA67" s="762">
        <f t="shared" ref="PMA67" si="21951">PMA60*$C$65*0</f>
        <v>0</v>
      </c>
      <c r="PMC67" s="762">
        <f t="shared" ref="PMC67" si="21952">PMC60*$C$65*0</f>
        <v>0</v>
      </c>
      <c r="PME67" s="762">
        <f t="shared" ref="PME67" si="21953">PME60*$C$65*0</f>
        <v>0</v>
      </c>
      <c r="PMG67" s="762">
        <f t="shared" ref="PMG67" si="21954">PMG60*$C$65*0</f>
        <v>0</v>
      </c>
      <c r="PMI67" s="762">
        <f t="shared" ref="PMI67" si="21955">PMI60*$C$65*0</f>
        <v>0</v>
      </c>
      <c r="PMK67" s="762">
        <f t="shared" ref="PMK67" si="21956">PMK60*$C$65*0</f>
        <v>0</v>
      </c>
      <c r="PMM67" s="762">
        <f t="shared" ref="PMM67" si="21957">PMM60*$C$65*0</f>
        <v>0</v>
      </c>
      <c r="PMO67" s="762">
        <f t="shared" ref="PMO67" si="21958">PMO60*$C$65*0</f>
        <v>0</v>
      </c>
      <c r="PMQ67" s="762">
        <f t="shared" ref="PMQ67" si="21959">PMQ60*$C$65*0</f>
        <v>0</v>
      </c>
      <c r="PMS67" s="762">
        <f t="shared" ref="PMS67" si="21960">PMS60*$C$65*0</f>
        <v>0</v>
      </c>
      <c r="PMU67" s="762">
        <f t="shared" ref="PMU67" si="21961">PMU60*$C$65*0</f>
        <v>0</v>
      </c>
      <c r="PMW67" s="762">
        <f t="shared" ref="PMW67" si="21962">PMW60*$C$65*0</f>
        <v>0</v>
      </c>
      <c r="PMY67" s="762">
        <f t="shared" ref="PMY67" si="21963">PMY60*$C$65*0</f>
        <v>0</v>
      </c>
      <c r="PNA67" s="762">
        <f t="shared" ref="PNA67" si="21964">PNA60*$C$65*0</f>
        <v>0</v>
      </c>
      <c r="PNC67" s="762">
        <f t="shared" ref="PNC67" si="21965">PNC60*$C$65*0</f>
        <v>0</v>
      </c>
      <c r="PNE67" s="762">
        <f t="shared" ref="PNE67" si="21966">PNE60*$C$65*0</f>
        <v>0</v>
      </c>
      <c r="PNG67" s="762">
        <f t="shared" ref="PNG67" si="21967">PNG60*$C$65*0</f>
        <v>0</v>
      </c>
      <c r="PNI67" s="762">
        <f t="shared" ref="PNI67" si="21968">PNI60*$C$65*0</f>
        <v>0</v>
      </c>
      <c r="PNK67" s="762">
        <f t="shared" ref="PNK67" si="21969">PNK60*$C$65*0</f>
        <v>0</v>
      </c>
      <c r="PNM67" s="762">
        <f t="shared" ref="PNM67" si="21970">PNM60*$C$65*0</f>
        <v>0</v>
      </c>
      <c r="PNO67" s="762">
        <f t="shared" ref="PNO67" si="21971">PNO60*$C$65*0</f>
        <v>0</v>
      </c>
      <c r="PNQ67" s="762">
        <f t="shared" ref="PNQ67" si="21972">PNQ60*$C$65*0</f>
        <v>0</v>
      </c>
      <c r="PNS67" s="762">
        <f t="shared" ref="PNS67" si="21973">PNS60*$C$65*0</f>
        <v>0</v>
      </c>
      <c r="PNU67" s="762">
        <f t="shared" ref="PNU67" si="21974">PNU60*$C$65*0</f>
        <v>0</v>
      </c>
      <c r="PNW67" s="762">
        <f t="shared" ref="PNW67" si="21975">PNW60*$C$65*0</f>
        <v>0</v>
      </c>
      <c r="PNY67" s="762">
        <f t="shared" ref="PNY67" si="21976">PNY60*$C$65*0</f>
        <v>0</v>
      </c>
      <c r="POA67" s="762">
        <f t="shared" ref="POA67" si="21977">POA60*$C$65*0</f>
        <v>0</v>
      </c>
      <c r="POC67" s="762">
        <f t="shared" ref="POC67" si="21978">POC60*$C$65*0</f>
        <v>0</v>
      </c>
      <c r="POE67" s="762">
        <f t="shared" ref="POE67" si="21979">POE60*$C$65*0</f>
        <v>0</v>
      </c>
      <c r="POG67" s="762">
        <f t="shared" ref="POG67" si="21980">POG60*$C$65*0</f>
        <v>0</v>
      </c>
      <c r="POI67" s="762">
        <f t="shared" ref="POI67" si="21981">POI60*$C$65*0</f>
        <v>0</v>
      </c>
      <c r="POK67" s="762">
        <f t="shared" ref="POK67" si="21982">POK60*$C$65*0</f>
        <v>0</v>
      </c>
      <c r="POM67" s="762">
        <f t="shared" ref="POM67" si="21983">POM60*$C$65*0</f>
        <v>0</v>
      </c>
      <c r="POO67" s="762">
        <f t="shared" ref="POO67" si="21984">POO60*$C$65*0</f>
        <v>0</v>
      </c>
      <c r="POQ67" s="762">
        <f t="shared" ref="POQ67" si="21985">POQ60*$C$65*0</f>
        <v>0</v>
      </c>
      <c r="POS67" s="762">
        <f t="shared" ref="POS67" si="21986">POS60*$C$65*0</f>
        <v>0</v>
      </c>
      <c r="POU67" s="762">
        <f t="shared" ref="POU67" si="21987">POU60*$C$65*0</f>
        <v>0</v>
      </c>
      <c r="POW67" s="762">
        <f t="shared" ref="POW67" si="21988">POW60*$C$65*0</f>
        <v>0</v>
      </c>
      <c r="POY67" s="762">
        <f t="shared" ref="POY67" si="21989">POY60*$C$65*0</f>
        <v>0</v>
      </c>
      <c r="PPA67" s="762">
        <f t="shared" ref="PPA67" si="21990">PPA60*$C$65*0</f>
        <v>0</v>
      </c>
      <c r="PPC67" s="762">
        <f t="shared" ref="PPC67" si="21991">PPC60*$C$65*0</f>
        <v>0</v>
      </c>
      <c r="PPE67" s="762">
        <f t="shared" ref="PPE67" si="21992">PPE60*$C$65*0</f>
        <v>0</v>
      </c>
      <c r="PPG67" s="762">
        <f t="shared" ref="PPG67" si="21993">PPG60*$C$65*0</f>
        <v>0</v>
      </c>
      <c r="PPI67" s="762">
        <f t="shared" ref="PPI67" si="21994">PPI60*$C$65*0</f>
        <v>0</v>
      </c>
      <c r="PPK67" s="762">
        <f t="shared" ref="PPK67" si="21995">PPK60*$C$65*0</f>
        <v>0</v>
      </c>
      <c r="PPM67" s="762">
        <f t="shared" ref="PPM67" si="21996">PPM60*$C$65*0</f>
        <v>0</v>
      </c>
      <c r="PPO67" s="762">
        <f t="shared" ref="PPO67" si="21997">PPO60*$C$65*0</f>
        <v>0</v>
      </c>
      <c r="PPQ67" s="762">
        <f t="shared" ref="PPQ67" si="21998">PPQ60*$C$65*0</f>
        <v>0</v>
      </c>
      <c r="PPS67" s="762">
        <f t="shared" ref="PPS67" si="21999">PPS60*$C$65*0</f>
        <v>0</v>
      </c>
      <c r="PPU67" s="762">
        <f t="shared" ref="PPU67" si="22000">PPU60*$C$65*0</f>
        <v>0</v>
      </c>
      <c r="PPW67" s="762">
        <f t="shared" ref="PPW67" si="22001">PPW60*$C$65*0</f>
        <v>0</v>
      </c>
      <c r="PPY67" s="762">
        <f t="shared" ref="PPY67" si="22002">PPY60*$C$65*0</f>
        <v>0</v>
      </c>
      <c r="PQA67" s="762">
        <f t="shared" ref="PQA67" si="22003">PQA60*$C$65*0</f>
        <v>0</v>
      </c>
      <c r="PQC67" s="762">
        <f t="shared" ref="PQC67" si="22004">PQC60*$C$65*0</f>
        <v>0</v>
      </c>
      <c r="PQE67" s="762">
        <f t="shared" ref="PQE67" si="22005">PQE60*$C$65*0</f>
        <v>0</v>
      </c>
      <c r="PQG67" s="762">
        <f t="shared" ref="PQG67" si="22006">PQG60*$C$65*0</f>
        <v>0</v>
      </c>
      <c r="PQI67" s="762">
        <f t="shared" ref="PQI67" si="22007">PQI60*$C$65*0</f>
        <v>0</v>
      </c>
      <c r="PQK67" s="762">
        <f t="shared" ref="PQK67" si="22008">PQK60*$C$65*0</f>
        <v>0</v>
      </c>
      <c r="PQM67" s="762">
        <f t="shared" ref="PQM67" si="22009">PQM60*$C$65*0</f>
        <v>0</v>
      </c>
      <c r="PQO67" s="762">
        <f t="shared" ref="PQO67" si="22010">PQO60*$C$65*0</f>
        <v>0</v>
      </c>
      <c r="PQQ67" s="762">
        <f t="shared" ref="PQQ67" si="22011">PQQ60*$C$65*0</f>
        <v>0</v>
      </c>
      <c r="PQS67" s="762">
        <f t="shared" ref="PQS67" si="22012">PQS60*$C$65*0</f>
        <v>0</v>
      </c>
      <c r="PQU67" s="762">
        <f t="shared" ref="PQU67" si="22013">PQU60*$C$65*0</f>
        <v>0</v>
      </c>
      <c r="PQW67" s="762">
        <f t="shared" ref="PQW67" si="22014">PQW60*$C$65*0</f>
        <v>0</v>
      </c>
      <c r="PQY67" s="762">
        <f t="shared" ref="PQY67" si="22015">PQY60*$C$65*0</f>
        <v>0</v>
      </c>
      <c r="PRA67" s="762">
        <f t="shared" ref="PRA67" si="22016">PRA60*$C$65*0</f>
        <v>0</v>
      </c>
      <c r="PRC67" s="762">
        <f t="shared" ref="PRC67" si="22017">PRC60*$C$65*0</f>
        <v>0</v>
      </c>
      <c r="PRE67" s="762">
        <f t="shared" ref="PRE67" si="22018">PRE60*$C$65*0</f>
        <v>0</v>
      </c>
      <c r="PRG67" s="762">
        <f t="shared" ref="PRG67" si="22019">PRG60*$C$65*0</f>
        <v>0</v>
      </c>
      <c r="PRI67" s="762">
        <f t="shared" ref="PRI67" si="22020">PRI60*$C$65*0</f>
        <v>0</v>
      </c>
      <c r="PRK67" s="762">
        <f t="shared" ref="PRK67" si="22021">PRK60*$C$65*0</f>
        <v>0</v>
      </c>
      <c r="PRM67" s="762">
        <f t="shared" ref="PRM67" si="22022">PRM60*$C$65*0</f>
        <v>0</v>
      </c>
      <c r="PRO67" s="762">
        <f t="shared" ref="PRO67" si="22023">PRO60*$C$65*0</f>
        <v>0</v>
      </c>
      <c r="PRQ67" s="762">
        <f t="shared" ref="PRQ67" si="22024">PRQ60*$C$65*0</f>
        <v>0</v>
      </c>
      <c r="PRS67" s="762">
        <f t="shared" ref="PRS67" si="22025">PRS60*$C$65*0</f>
        <v>0</v>
      </c>
      <c r="PRU67" s="762">
        <f t="shared" ref="PRU67" si="22026">PRU60*$C$65*0</f>
        <v>0</v>
      </c>
      <c r="PRW67" s="762">
        <f t="shared" ref="PRW67" si="22027">PRW60*$C$65*0</f>
        <v>0</v>
      </c>
      <c r="PRY67" s="762">
        <f t="shared" ref="PRY67" si="22028">PRY60*$C$65*0</f>
        <v>0</v>
      </c>
      <c r="PSA67" s="762">
        <f t="shared" ref="PSA67" si="22029">PSA60*$C$65*0</f>
        <v>0</v>
      </c>
      <c r="PSC67" s="762">
        <f t="shared" ref="PSC67" si="22030">PSC60*$C$65*0</f>
        <v>0</v>
      </c>
      <c r="PSE67" s="762">
        <f t="shared" ref="PSE67" si="22031">PSE60*$C$65*0</f>
        <v>0</v>
      </c>
      <c r="PSG67" s="762">
        <f t="shared" ref="PSG67" si="22032">PSG60*$C$65*0</f>
        <v>0</v>
      </c>
      <c r="PSI67" s="762">
        <f t="shared" ref="PSI67" si="22033">PSI60*$C$65*0</f>
        <v>0</v>
      </c>
      <c r="PSK67" s="762">
        <f t="shared" ref="PSK67" si="22034">PSK60*$C$65*0</f>
        <v>0</v>
      </c>
      <c r="PSM67" s="762">
        <f t="shared" ref="PSM67" si="22035">PSM60*$C$65*0</f>
        <v>0</v>
      </c>
      <c r="PSO67" s="762">
        <f t="shared" ref="PSO67" si="22036">PSO60*$C$65*0</f>
        <v>0</v>
      </c>
      <c r="PSQ67" s="762">
        <f t="shared" ref="PSQ67" si="22037">PSQ60*$C$65*0</f>
        <v>0</v>
      </c>
      <c r="PSS67" s="762">
        <f t="shared" ref="PSS67" si="22038">PSS60*$C$65*0</f>
        <v>0</v>
      </c>
      <c r="PSU67" s="762">
        <f t="shared" ref="PSU67" si="22039">PSU60*$C$65*0</f>
        <v>0</v>
      </c>
      <c r="PSW67" s="762">
        <f t="shared" ref="PSW67" si="22040">PSW60*$C$65*0</f>
        <v>0</v>
      </c>
      <c r="PSY67" s="762">
        <f t="shared" ref="PSY67" si="22041">PSY60*$C$65*0</f>
        <v>0</v>
      </c>
      <c r="PTA67" s="762">
        <f t="shared" ref="PTA67" si="22042">PTA60*$C$65*0</f>
        <v>0</v>
      </c>
      <c r="PTC67" s="762">
        <f t="shared" ref="PTC67" si="22043">PTC60*$C$65*0</f>
        <v>0</v>
      </c>
      <c r="PTE67" s="762">
        <f t="shared" ref="PTE67" si="22044">PTE60*$C$65*0</f>
        <v>0</v>
      </c>
      <c r="PTG67" s="762">
        <f t="shared" ref="PTG67" si="22045">PTG60*$C$65*0</f>
        <v>0</v>
      </c>
      <c r="PTI67" s="762">
        <f t="shared" ref="PTI67" si="22046">PTI60*$C$65*0</f>
        <v>0</v>
      </c>
      <c r="PTK67" s="762">
        <f t="shared" ref="PTK67" si="22047">PTK60*$C$65*0</f>
        <v>0</v>
      </c>
      <c r="PTM67" s="762">
        <f t="shared" ref="PTM67" si="22048">PTM60*$C$65*0</f>
        <v>0</v>
      </c>
      <c r="PTO67" s="762">
        <f t="shared" ref="PTO67" si="22049">PTO60*$C$65*0</f>
        <v>0</v>
      </c>
      <c r="PTQ67" s="762">
        <f t="shared" ref="PTQ67" si="22050">PTQ60*$C$65*0</f>
        <v>0</v>
      </c>
      <c r="PTS67" s="762">
        <f t="shared" ref="PTS67" si="22051">PTS60*$C$65*0</f>
        <v>0</v>
      </c>
      <c r="PTU67" s="762">
        <f t="shared" ref="PTU67" si="22052">PTU60*$C$65*0</f>
        <v>0</v>
      </c>
      <c r="PTW67" s="762">
        <f t="shared" ref="PTW67" si="22053">PTW60*$C$65*0</f>
        <v>0</v>
      </c>
      <c r="PTY67" s="762">
        <f t="shared" ref="PTY67" si="22054">PTY60*$C$65*0</f>
        <v>0</v>
      </c>
      <c r="PUA67" s="762">
        <f t="shared" ref="PUA67" si="22055">PUA60*$C$65*0</f>
        <v>0</v>
      </c>
      <c r="PUC67" s="762">
        <f t="shared" ref="PUC67" si="22056">PUC60*$C$65*0</f>
        <v>0</v>
      </c>
      <c r="PUE67" s="762">
        <f t="shared" ref="PUE67" si="22057">PUE60*$C$65*0</f>
        <v>0</v>
      </c>
      <c r="PUG67" s="762">
        <f t="shared" ref="PUG67" si="22058">PUG60*$C$65*0</f>
        <v>0</v>
      </c>
      <c r="PUI67" s="762">
        <f t="shared" ref="PUI67" si="22059">PUI60*$C$65*0</f>
        <v>0</v>
      </c>
      <c r="PUK67" s="762">
        <f t="shared" ref="PUK67" si="22060">PUK60*$C$65*0</f>
        <v>0</v>
      </c>
      <c r="PUM67" s="762">
        <f t="shared" ref="PUM67" si="22061">PUM60*$C$65*0</f>
        <v>0</v>
      </c>
      <c r="PUO67" s="762">
        <f t="shared" ref="PUO67" si="22062">PUO60*$C$65*0</f>
        <v>0</v>
      </c>
      <c r="PUQ67" s="762">
        <f t="shared" ref="PUQ67" si="22063">PUQ60*$C$65*0</f>
        <v>0</v>
      </c>
      <c r="PUS67" s="762">
        <f t="shared" ref="PUS67" si="22064">PUS60*$C$65*0</f>
        <v>0</v>
      </c>
      <c r="PUU67" s="762">
        <f t="shared" ref="PUU67" si="22065">PUU60*$C$65*0</f>
        <v>0</v>
      </c>
      <c r="PUW67" s="762">
        <f t="shared" ref="PUW67" si="22066">PUW60*$C$65*0</f>
        <v>0</v>
      </c>
      <c r="PUY67" s="762">
        <f t="shared" ref="PUY67" si="22067">PUY60*$C$65*0</f>
        <v>0</v>
      </c>
      <c r="PVA67" s="762">
        <f t="shared" ref="PVA67" si="22068">PVA60*$C$65*0</f>
        <v>0</v>
      </c>
      <c r="PVC67" s="762">
        <f t="shared" ref="PVC67" si="22069">PVC60*$C$65*0</f>
        <v>0</v>
      </c>
      <c r="PVE67" s="762">
        <f t="shared" ref="PVE67" si="22070">PVE60*$C$65*0</f>
        <v>0</v>
      </c>
      <c r="PVG67" s="762">
        <f t="shared" ref="PVG67" si="22071">PVG60*$C$65*0</f>
        <v>0</v>
      </c>
      <c r="PVI67" s="762">
        <f t="shared" ref="PVI67" si="22072">PVI60*$C$65*0</f>
        <v>0</v>
      </c>
      <c r="PVK67" s="762">
        <f t="shared" ref="PVK67" si="22073">PVK60*$C$65*0</f>
        <v>0</v>
      </c>
      <c r="PVM67" s="762">
        <f t="shared" ref="PVM67" si="22074">PVM60*$C$65*0</f>
        <v>0</v>
      </c>
      <c r="PVO67" s="762">
        <f t="shared" ref="PVO67" si="22075">PVO60*$C$65*0</f>
        <v>0</v>
      </c>
      <c r="PVQ67" s="762">
        <f t="shared" ref="PVQ67" si="22076">PVQ60*$C$65*0</f>
        <v>0</v>
      </c>
      <c r="PVS67" s="762">
        <f t="shared" ref="PVS67" si="22077">PVS60*$C$65*0</f>
        <v>0</v>
      </c>
      <c r="PVU67" s="762">
        <f t="shared" ref="PVU67" si="22078">PVU60*$C$65*0</f>
        <v>0</v>
      </c>
      <c r="PVW67" s="762">
        <f t="shared" ref="PVW67" si="22079">PVW60*$C$65*0</f>
        <v>0</v>
      </c>
      <c r="PVY67" s="762">
        <f t="shared" ref="PVY67" si="22080">PVY60*$C$65*0</f>
        <v>0</v>
      </c>
      <c r="PWA67" s="762">
        <f t="shared" ref="PWA67" si="22081">PWA60*$C$65*0</f>
        <v>0</v>
      </c>
      <c r="PWC67" s="762">
        <f t="shared" ref="PWC67" si="22082">PWC60*$C$65*0</f>
        <v>0</v>
      </c>
      <c r="PWE67" s="762">
        <f t="shared" ref="PWE67" si="22083">PWE60*$C$65*0</f>
        <v>0</v>
      </c>
      <c r="PWG67" s="762">
        <f t="shared" ref="PWG67" si="22084">PWG60*$C$65*0</f>
        <v>0</v>
      </c>
      <c r="PWI67" s="762">
        <f t="shared" ref="PWI67" si="22085">PWI60*$C$65*0</f>
        <v>0</v>
      </c>
      <c r="PWK67" s="762">
        <f t="shared" ref="PWK67" si="22086">PWK60*$C$65*0</f>
        <v>0</v>
      </c>
      <c r="PWM67" s="762">
        <f t="shared" ref="PWM67" si="22087">PWM60*$C$65*0</f>
        <v>0</v>
      </c>
      <c r="PWO67" s="762">
        <f t="shared" ref="PWO67" si="22088">PWO60*$C$65*0</f>
        <v>0</v>
      </c>
      <c r="PWQ67" s="762">
        <f t="shared" ref="PWQ67" si="22089">PWQ60*$C$65*0</f>
        <v>0</v>
      </c>
      <c r="PWS67" s="762">
        <f t="shared" ref="PWS67" si="22090">PWS60*$C$65*0</f>
        <v>0</v>
      </c>
      <c r="PWU67" s="762">
        <f t="shared" ref="PWU67" si="22091">PWU60*$C$65*0</f>
        <v>0</v>
      </c>
      <c r="PWW67" s="762">
        <f t="shared" ref="PWW67" si="22092">PWW60*$C$65*0</f>
        <v>0</v>
      </c>
      <c r="PWY67" s="762">
        <f t="shared" ref="PWY67" si="22093">PWY60*$C$65*0</f>
        <v>0</v>
      </c>
      <c r="PXA67" s="762">
        <f t="shared" ref="PXA67" si="22094">PXA60*$C$65*0</f>
        <v>0</v>
      </c>
      <c r="PXC67" s="762">
        <f t="shared" ref="PXC67" si="22095">PXC60*$C$65*0</f>
        <v>0</v>
      </c>
      <c r="PXE67" s="762">
        <f t="shared" ref="PXE67" si="22096">PXE60*$C$65*0</f>
        <v>0</v>
      </c>
      <c r="PXG67" s="762">
        <f t="shared" ref="PXG67" si="22097">PXG60*$C$65*0</f>
        <v>0</v>
      </c>
      <c r="PXI67" s="762">
        <f t="shared" ref="PXI67" si="22098">PXI60*$C$65*0</f>
        <v>0</v>
      </c>
      <c r="PXK67" s="762">
        <f t="shared" ref="PXK67" si="22099">PXK60*$C$65*0</f>
        <v>0</v>
      </c>
      <c r="PXM67" s="762">
        <f t="shared" ref="PXM67" si="22100">PXM60*$C$65*0</f>
        <v>0</v>
      </c>
      <c r="PXO67" s="762">
        <f t="shared" ref="PXO67" si="22101">PXO60*$C$65*0</f>
        <v>0</v>
      </c>
      <c r="PXQ67" s="762">
        <f t="shared" ref="PXQ67" si="22102">PXQ60*$C$65*0</f>
        <v>0</v>
      </c>
      <c r="PXS67" s="762">
        <f t="shared" ref="PXS67" si="22103">PXS60*$C$65*0</f>
        <v>0</v>
      </c>
      <c r="PXU67" s="762">
        <f t="shared" ref="PXU67" si="22104">PXU60*$C$65*0</f>
        <v>0</v>
      </c>
      <c r="PXW67" s="762">
        <f t="shared" ref="PXW67" si="22105">PXW60*$C$65*0</f>
        <v>0</v>
      </c>
      <c r="PXY67" s="762">
        <f t="shared" ref="PXY67" si="22106">PXY60*$C$65*0</f>
        <v>0</v>
      </c>
      <c r="PYA67" s="762">
        <f t="shared" ref="PYA67" si="22107">PYA60*$C$65*0</f>
        <v>0</v>
      </c>
      <c r="PYC67" s="762">
        <f t="shared" ref="PYC67" si="22108">PYC60*$C$65*0</f>
        <v>0</v>
      </c>
      <c r="PYE67" s="762">
        <f t="shared" ref="PYE67" si="22109">PYE60*$C$65*0</f>
        <v>0</v>
      </c>
      <c r="PYG67" s="762">
        <f t="shared" ref="PYG67" si="22110">PYG60*$C$65*0</f>
        <v>0</v>
      </c>
      <c r="PYI67" s="762">
        <f t="shared" ref="PYI67" si="22111">PYI60*$C$65*0</f>
        <v>0</v>
      </c>
      <c r="PYK67" s="762">
        <f t="shared" ref="PYK67" si="22112">PYK60*$C$65*0</f>
        <v>0</v>
      </c>
      <c r="PYM67" s="762">
        <f t="shared" ref="PYM67" si="22113">PYM60*$C$65*0</f>
        <v>0</v>
      </c>
      <c r="PYO67" s="762">
        <f t="shared" ref="PYO67" si="22114">PYO60*$C$65*0</f>
        <v>0</v>
      </c>
      <c r="PYQ67" s="762">
        <f t="shared" ref="PYQ67" si="22115">PYQ60*$C$65*0</f>
        <v>0</v>
      </c>
      <c r="PYS67" s="762">
        <f t="shared" ref="PYS67" si="22116">PYS60*$C$65*0</f>
        <v>0</v>
      </c>
      <c r="PYU67" s="762">
        <f t="shared" ref="PYU67" si="22117">PYU60*$C$65*0</f>
        <v>0</v>
      </c>
      <c r="PYW67" s="762">
        <f t="shared" ref="PYW67" si="22118">PYW60*$C$65*0</f>
        <v>0</v>
      </c>
      <c r="PYY67" s="762">
        <f t="shared" ref="PYY67" si="22119">PYY60*$C$65*0</f>
        <v>0</v>
      </c>
      <c r="PZA67" s="762">
        <f t="shared" ref="PZA67" si="22120">PZA60*$C$65*0</f>
        <v>0</v>
      </c>
      <c r="PZC67" s="762">
        <f t="shared" ref="PZC67" si="22121">PZC60*$C$65*0</f>
        <v>0</v>
      </c>
      <c r="PZE67" s="762">
        <f t="shared" ref="PZE67" si="22122">PZE60*$C$65*0</f>
        <v>0</v>
      </c>
      <c r="PZG67" s="762">
        <f t="shared" ref="PZG67" si="22123">PZG60*$C$65*0</f>
        <v>0</v>
      </c>
      <c r="PZI67" s="762">
        <f t="shared" ref="PZI67" si="22124">PZI60*$C$65*0</f>
        <v>0</v>
      </c>
      <c r="PZK67" s="762">
        <f t="shared" ref="PZK67" si="22125">PZK60*$C$65*0</f>
        <v>0</v>
      </c>
      <c r="PZM67" s="762">
        <f t="shared" ref="PZM67" si="22126">PZM60*$C$65*0</f>
        <v>0</v>
      </c>
      <c r="PZO67" s="762">
        <f t="shared" ref="PZO67" si="22127">PZO60*$C$65*0</f>
        <v>0</v>
      </c>
      <c r="PZQ67" s="762">
        <f t="shared" ref="PZQ67" si="22128">PZQ60*$C$65*0</f>
        <v>0</v>
      </c>
      <c r="PZS67" s="762">
        <f t="shared" ref="PZS67" si="22129">PZS60*$C$65*0</f>
        <v>0</v>
      </c>
      <c r="PZU67" s="762">
        <f t="shared" ref="PZU67" si="22130">PZU60*$C$65*0</f>
        <v>0</v>
      </c>
      <c r="PZW67" s="762">
        <f t="shared" ref="PZW67" si="22131">PZW60*$C$65*0</f>
        <v>0</v>
      </c>
      <c r="PZY67" s="762">
        <f t="shared" ref="PZY67" si="22132">PZY60*$C$65*0</f>
        <v>0</v>
      </c>
      <c r="QAA67" s="762">
        <f t="shared" ref="QAA67" si="22133">QAA60*$C$65*0</f>
        <v>0</v>
      </c>
      <c r="QAC67" s="762">
        <f t="shared" ref="QAC67" si="22134">QAC60*$C$65*0</f>
        <v>0</v>
      </c>
      <c r="QAE67" s="762">
        <f t="shared" ref="QAE67" si="22135">QAE60*$C$65*0</f>
        <v>0</v>
      </c>
      <c r="QAG67" s="762">
        <f t="shared" ref="QAG67" si="22136">QAG60*$C$65*0</f>
        <v>0</v>
      </c>
      <c r="QAI67" s="762">
        <f t="shared" ref="QAI67" si="22137">QAI60*$C$65*0</f>
        <v>0</v>
      </c>
      <c r="QAK67" s="762">
        <f t="shared" ref="QAK67" si="22138">QAK60*$C$65*0</f>
        <v>0</v>
      </c>
      <c r="QAM67" s="762">
        <f t="shared" ref="QAM67" si="22139">QAM60*$C$65*0</f>
        <v>0</v>
      </c>
      <c r="QAO67" s="762">
        <f t="shared" ref="QAO67" si="22140">QAO60*$C$65*0</f>
        <v>0</v>
      </c>
      <c r="QAQ67" s="762">
        <f t="shared" ref="QAQ67" si="22141">QAQ60*$C$65*0</f>
        <v>0</v>
      </c>
      <c r="QAS67" s="762">
        <f t="shared" ref="QAS67" si="22142">QAS60*$C$65*0</f>
        <v>0</v>
      </c>
      <c r="QAU67" s="762">
        <f t="shared" ref="QAU67" si="22143">QAU60*$C$65*0</f>
        <v>0</v>
      </c>
      <c r="QAW67" s="762">
        <f t="shared" ref="QAW67" si="22144">QAW60*$C$65*0</f>
        <v>0</v>
      </c>
      <c r="QAY67" s="762">
        <f t="shared" ref="QAY67" si="22145">QAY60*$C$65*0</f>
        <v>0</v>
      </c>
      <c r="QBA67" s="762">
        <f t="shared" ref="QBA67" si="22146">QBA60*$C$65*0</f>
        <v>0</v>
      </c>
      <c r="QBC67" s="762">
        <f t="shared" ref="QBC67" si="22147">QBC60*$C$65*0</f>
        <v>0</v>
      </c>
      <c r="QBE67" s="762">
        <f t="shared" ref="QBE67" si="22148">QBE60*$C$65*0</f>
        <v>0</v>
      </c>
      <c r="QBG67" s="762">
        <f t="shared" ref="QBG67" si="22149">QBG60*$C$65*0</f>
        <v>0</v>
      </c>
      <c r="QBI67" s="762">
        <f t="shared" ref="QBI67" si="22150">QBI60*$C$65*0</f>
        <v>0</v>
      </c>
      <c r="QBK67" s="762">
        <f t="shared" ref="QBK67" si="22151">QBK60*$C$65*0</f>
        <v>0</v>
      </c>
      <c r="QBM67" s="762">
        <f t="shared" ref="QBM67" si="22152">QBM60*$C$65*0</f>
        <v>0</v>
      </c>
      <c r="QBO67" s="762">
        <f t="shared" ref="QBO67" si="22153">QBO60*$C$65*0</f>
        <v>0</v>
      </c>
      <c r="QBQ67" s="762">
        <f t="shared" ref="QBQ67" si="22154">QBQ60*$C$65*0</f>
        <v>0</v>
      </c>
      <c r="QBS67" s="762">
        <f t="shared" ref="QBS67" si="22155">QBS60*$C$65*0</f>
        <v>0</v>
      </c>
      <c r="QBU67" s="762">
        <f t="shared" ref="QBU67" si="22156">QBU60*$C$65*0</f>
        <v>0</v>
      </c>
      <c r="QBW67" s="762">
        <f t="shared" ref="QBW67" si="22157">QBW60*$C$65*0</f>
        <v>0</v>
      </c>
      <c r="QBY67" s="762">
        <f t="shared" ref="QBY67" si="22158">QBY60*$C$65*0</f>
        <v>0</v>
      </c>
      <c r="QCA67" s="762">
        <f t="shared" ref="QCA67" si="22159">QCA60*$C$65*0</f>
        <v>0</v>
      </c>
      <c r="QCC67" s="762">
        <f t="shared" ref="QCC67" si="22160">QCC60*$C$65*0</f>
        <v>0</v>
      </c>
      <c r="QCE67" s="762">
        <f t="shared" ref="QCE67" si="22161">QCE60*$C$65*0</f>
        <v>0</v>
      </c>
      <c r="QCG67" s="762">
        <f t="shared" ref="QCG67" si="22162">QCG60*$C$65*0</f>
        <v>0</v>
      </c>
      <c r="QCI67" s="762">
        <f t="shared" ref="QCI67" si="22163">QCI60*$C$65*0</f>
        <v>0</v>
      </c>
      <c r="QCK67" s="762">
        <f t="shared" ref="QCK67" si="22164">QCK60*$C$65*0</f>
        <v>0</v>
      </c>
      <c r="QCM67" s="762">
        <f t="shared" ref="QCM67" si="22165">QCM60*$C$65*0</f>
        <v>0</v>
      </c>
      <c r="QCO67" s="762">
        <f t="shared" ref="QCO67" si="22166">QCO60*$C$65*0</f>
        <v>0</v>
      </c>
      <c r="QCQ67" s="762">
        <f t="shared" ref="QCQ67" si="22167">QCQ60*$C$65*0</f>
        <v>0</v>
      </c>
      <c r="QCS67" s="762">
        <f t="shared" ref="QCS67" si="22168">QCS60*$C$65*0</f>
        <v>0</v>
      </c>
      <c r="QCU67" s="762">
        <f t="shared" ref="QCU67" si="22169">QCU60*$C$65*0</f>
        <v>0</v>
      </c>
      <c r="QCW67" s="762">
        <f t="shared" ref="QCW67" si="22170">QCW60*$C$65*0</f>
        <v>0</v>
      </c>
      <c r="QCY67" s="762">
        <f t="shared" ref="QCY67" si="22171">QCY60*$C$65*0</f>
        <v>0</v>
      </c>
      <c r="QDA67" s="762">
        <f t="shared" ref="QDA67" si="22172">QDA60*$C$65*0</f>
        <v>0</v>
      </c>
      <c r="QDC67" s="762">
        <f t="shared" ref="QDC67" si="22173">QDC60*$C$65*0</f>
        <v>0</v>
      </c>
      <c r="QDE67" s="762">
        <f t="shared" ref="QDE67" si="22174">QDE60*$C$65*0</f>
        <v>0</v>
      </c>
      <c r="QDG67" s="762">
        <f t="shared" ref="QDG67" si="22175">QDG60*$C$65*0</f>
        <v>0</v>
      </c>
      <c r="QDI67" s="762">
        <f t="shared" ref="QDI67" si="22176">QDI60*$C$65*0</f>
        <v>0</v>
      </c>
      <c r="QDK67" s="762">
        <f t="shared" ref="QDK67" si="22177">QDK60*$C$65*0</f>
        <v>0</v>
      </c>
      <c r="QDM67" s="762">
        <f t="shared" ref="QDM67" si="22178">QDM60*$C$65*0</f>
        <v>0</v>
      </c>
      <c r="QDO67" s="762">
        <f t="shared" ref="QDO67" si="22179">QDO60*$C$65*0</f>
        <v>0</v>
      </c>
      <c r="QDQ67" s="762">
        <f t="shared" ref="QDQ67" si="22180">QDQ60*$C$65*0</f>
        <v>0</v>
      </c>
      <c r="QDS67" s="762">
        <f t="shared" ref="QDS67" si="22181">QDS60*$C$65*0</f>
        <v>0</v>
      </c>
      <c r="QDU67" s="762">
        <f t="shared" ref="QDU67" si="22182">QDU60*$C$65*0</f>
        <v>0</v>
      </c>
      <c r="QDW67" s="762">
        <f t="shared" ref="QDW67" si="22183">QDW60*$C$65*0</f>
        <v>0</v>
      </c>
      <c r="QDY67" s="762">
        <f t="shared" ref="QDY67" si="22184">QDY60*$C$65*0</f>
        <v>0</v>
      </c>
      <c r="QEA67" s="762">
        <f t="shared" ref="QEA67" si="22185">QEA60*$C$65*0</f>
        <v>0</v>
      </c>
      <c r="QEC67" s="762">
        <f t="shared" ref="QEC67" si="22186">QEC60*$C$65*0</f>
        <v>0</v>
      </c>
      <c r="QEE67" s="762">
        <f t="shared" ref="QEE67" si="22187">QEE60*$C$65*0</f>
        <v>0</v>
      </c>
      <c r="QEG67" s="762">
        <f t="shared" ref="QEG67" si="22188">QEG60*$C$65*0</f>
        <v>0</v>
      </c>
      <c r="QEI67" s="762">
        <f t="shared" ref="QEI67" si="22189">QEI60*$C$65*0</f>
        <v>0</v>
      </c>
      <c r="QEK67" s="762">
        <f t="shared" ref="QEK67" si="22190">QEK60*$C$65*0</f>
        <v>0</v>
      </c>
      <c r="QEM67" s="762">
        <f t="shared" ref="QEM67" si="22191">QEM60*$C$65*0</f>
        <v>0</v>
      </c>
      <c r="QEO67" s="762">
        <f t="shared" ref="QEO67" si="22192">QEO60*$C$65*0</f>
        <v>0</v>
      </c>
      <c r="QEQ67" s="762">
        <f t="shared" ref="QEQ67" si="22193">QEQ60*$C$65*0</f>
        <v>0</v>
      </c>
      <c r="QES67" s="762">
        <f t="shared" ref="QES67" si="22194">QES60*$C$65*0</f>
        <v>0</v>
      </c>
      <c r="QEU67" s="762">
        <f t="shared" ref="QEU67" si="22195">QEU60*$C$65*0</f>
        <v>0</v>
      </c>
      <c r="QEW67" s="762">
        <f t="shared" ref="QEW67" si="22196">QEW60*$C$65*0</f>
        <v>0</v>
      </c>
      <c r="QEY67" s="762">
        <f t="shared" ref="QEY67" si="22197">QEY60*$C$65*0</f>
        <v>0</v>
      </c>
      <c r="QFA67" s="762">
        <f t="shared" ref="QFA67" si="22198">QFA60*$C$65*0</f>
        <v>0</v>
      </c>
      <c r="QFC67" s="762">
        <f t="shared" ref="QFC67" si="22199">QFC60*$C$65*0</f>
        <v>0</v>
      </c>
      <c r="QFE67" s="762">
        <f t="shared" ref="QFE67" si="22200">QFE60*$C$65*0</f>
        <v>0</v>
      </c>
      <c r="QFG67" s="762">
        <f t="shared" ref="QFG67" si="22201">QFG60*$C$65*0</f>
        <v>0</v>
      </c>
      <c r="QFI67" s="762">
        <f t="shared" ref="QFI67" si="22202">QFI60*$C$65*0</f>
        <v>0</v>
      </c>
      <c r="QFK67" s="762">
        <f t="shared" ref="QFK67" si="22203">QFK60*$C$65*0</f>
        <v>0</v>
      </c>
      <c r="QFM67" s="762">
        <f t="shared" ref="QFM67" si="22204">QFM60*$C$65*0</f>
        <v>0</v>
      </c>
      <c r="QFO67" s="762">
        <f t="shared" ref="QFO67" si="22205">QFO60*$C$65*0</f>
        <v>0</v>
      </c>
      <c r="QFQ67" s="762">
        <f t="shared" ref="QFQ67" si="22206">QFQ60*$C$65*0</f>
        <v>0</v>
      </c>
      <c r="QFS67" s="762">
        <f t="shared" ref="QFS67" si="22207">QFS60*$C$65*0</f>
        <v>0</v>
      </c>
      <c r="QFU67" s="762">
        <f t="shared" ref="QFU67" si="22208">QFU60*$C$65*0</f>
        <v>0</v>
      </c>
      <c r="QFW67" s="762">
        <f t="shared" ref="QFW67" si="22209">QFW60*$C$65*0</f>
        <v>0</v>
      </c>
      <c r="QFY67" s="762">
        <f t="shared" ref="QFY67" si="22210">QFY60*$C$65*0</f>
        <v>0</v>
      </c>
      <c r="QGA67" s="762">
        <f t="shared" ref="QGA67" si="22211">QGA60*$C$65*0</f>
        <v>0</v>
      </c>
      <c r="QGC67" s="762">
        <f t="shared" ref="QGC67" si="22212">QGC60*$C$65*0</f>
        <v>0</v>
      </c>
      <c r="QGE67" s="762">
        <f t="shared" ref="QGE67" si="22213">QGE60*$C$65*0</f>
        <v>0</v>
      </c>
      <c r="QGG67" s="762">
        <f t="shared" ref="QGG67" si="22214">QGG60*$C$65*0</f>
        <v>0</v>
      </c>
      <c r="QGI67" s="762">
        <f t="shared" ref="QGI67" si="22215">QGI60*$C$65*0</f>
        <v>0</v>
      </c>
      <c r="QGK67" s="762">
        <f t="shared" ref="QGK67" si="22216">QGK60*$C$65*0</f>
        <v>0</v>
      </c>
      <c r="QGM67" s="762">
        <f t="shared" ref="QGM67" si="22217">QGM60*$C$65*0</f>
        <v>0</v>
      </c>
      <c r="QGO67" s="762">
        <f t="shared" ref="QGO67" si="22218">QGO60*$C$65*0</f>
        <v>0</v>
      </c>
      <c r="QGQ67" s="762">
        <f t="shared" ref="QGQ67" si="22219">QGQ60*$C$65*0</f>
        <v>0</v>
      </c>
      <c r="QGS67" s="762">
        <f t="shared" ref="QGS67" si="22220">QGS60*$C$65*0</f>
        <v>0</v>
      </c>
      <c r="QGU67" s="762">
        <f t="shared" ref="QGU67" si="22221">QGU60*$C$65*0</f>
        <v>0</v>
      </c>
      <c r="QGW67" s="762">
        <f t="shared" ref="QGW67" si="22222">QGW60*$C$65*0</f>
        <v>0</v>
      </c>
      <c r="QGY67" s="762">
        <f t="shared" ref="QGY67" si="22223">QGY60*$C$65*0</f>
        <v>0</v>
      </c>
      <c r="QHA67" s="762">
        <f t="shared" ref="QHA67" si="22224">QHA60*$C$65*0</f>
        <v>0</v>
      </c>
      <c r="QHC67" s="762">
        <f t="shared" ref="QHC67" si="22225">QHC60*$C$65*0</f>
        <v>0</v>
      </c>
      <c r="QHE67" s="762">
        <f t="shared" ref="QHE67" si="22226">QHE60*$C$65*0</f>
        <v>0</v>
      </c>
      <c r="QHG67" s="762">
        <f t="shared" ref="QHG67" si="22227">QHG60*$C$65*0</f>
        <v>0</v>
      </c>
      <c r="QHI67" s="762">
        <f t="shared" ref="QHI67" si="22228">QHI60*$C$65*0</f>
        <v>0</v>
      </c>
      <c r="QHK67" s="762">
        <f t="shared" ref="QHK67" si="22229">QHK60*$C$65*0</f>
        <v>0</v>
      </c>
      <c r="QHM67" s="762">
        <f t="shared" ref="QHM67" si="22230">QHM60*$C$65*0</f>
        <v>0</v>
      </c>
      <c r="QHO67" s="762">
        <f t="shared" ref="QHO67" si="22231">QHO60*$C$65*0</f>
        <v>0</v>
      </c>
      <c r="QHQ67" s="762">
        <f t="shared" ref="QHQ67" si="22232">QHQ60*$C$65*0</f>
        <v>0</v>
      </c>
      <c r="QHS67" s="762">
        <f t="shared" ref="QHS67" si="22233">QHS60*$C$65*0</f>
        <v>0</v>
      </c>
      <c r="QHU67" s="762">
        <f t="shared" ref="QHU67" si="22234">QHU60*$C$65*0</f>
        <v>0</v>
      </c>
      <c r="QHW67" s="762">
        <f t="shared" ref="QHW67" si="22235">QHW60*$C$65*0</f>
        <v>0</v>
      </c>
      <c r="QHY67" s="762">
        <f t="shared" ref="QHY67" si="22236">QHY60*$C$65*0</f>
        <v>0</v>
      </c>
      <c r="QIA67" s="762">
        <f t="shared" ref="QIA67" si="22237">QIA60*$C$65*0</f>
        <v>0</v>
      </c>
      <c r="QIC67" s="762">
        <f t="shared" ref="QIC67" si="22238">QIC60*$C$65*0</f>
        <v>0</v>
      </c>
      <c r="QIE67" s="762">
        <f t="shared" ref="QIE67" si="22239">QIE60*$C$65*0</f>
        <v>0</v>
      </c>
      <c r="QIG67" s="762">
        <f t="shared" ref="QIG67" si="22240">QIG60*$C$65*0</f>
        <v>0</v>
      </c>
      <c r="QII67" s="762">
        <f t="shared" ref="QII67" si="22241">QII60*$C$65*0</f>
        <v>0</v>
      </c>
      <c r="QIK67" s="762">
        <f t="shared" ref="QIK67" si="22242">QIK60*$C$65*0</f>
        <v>0</v>
      </c>
      <c r="QIM67" s="762">
        <f t="shared" ref="QIM67" si="22243">QIM60*$C$65*0</f>
        <v>0</v>
      </c>
      <c r="QIO67" s="762">
        <f t="shared" ref="QIO67" si="22244">QIO60*$C$65*0</f>
        <v>0</v>
      </c>
      <c r="QIQ67" s="762">
        <f t="shared" ref="QIQ67" si="22245">QIQ60*$C$65*0</f>
        <v>0</v>
      </c>
      <c r="QIS67" s="762">
        <f t="shared" ref="QIS67" si="22246">QIS60*$C$65*0</f>
        <v>0</v>
      </c>
      <c r="QIU67" s="762">
        <f t="shared" ref="QIU67" si="22247">QIU60*$C$65*0</f>
        <v>0</v>
      </c>
      <c r="QIW67" s="762">
        <f t="shared" ref="QIW67" si="22248">QIW60*$C$65*0</f>
        <v>0</v>
      </c>
      <c r="QIY67" s="762">
        <f t="shared" ref="QIY67" si="22249">QIY60*$C$65*0</f>
        <v>0</v>
      </c>
      <c r="QJA67" s="762">
        <f t="shared" ref="QJA67" si="22250">QJA60*$C$65*0</f>
        <v>0</v>
      </c>
      <c r="QJC67" s="762">
        <f t="shared" ref="QJC67" si="22251">QJC60*$C$65*0</f>
        <v>0</v>
      </c>
      <c r="QJE67" s="762">
        <f t="shared" ref="QJE67" si="22252">QJE60*$C$65*0</f>
        <v>0</v>
      </c>
      <c r="QJG67" s="762">
        <f t="shared" ref="QJG67" si="22253">QJG60*$C$65*0</f>
        <v>0</v>
      </c>
      <c r="QJI67" s="762">
        <f t="shared" ref="QJI67" si="22254">QJI60*$C$65*0</f>
        <v>0</v>
      </c>
      <c r="QJK67" s="762">
        <f t="shared" ref="QJK67" si="22255">QJK60*$C$65*0</f>
        <v>0</v>
      </c>
      <c r="QJM67" s="762">
        <f t="shared" ref="QJM67" si="22256">QJM60*$C$65*0</f>
        <v>0</v>
      </c>
      <c r="QJO67" s="762">
        <f t="shared" ref="QJO67" si="22257">QJO60*$C$65*0</f>
        <v>0</v>
      </c>
      <c r="QJQ67" s="762">
        <f t="shared" ref="QJQ67" si="22258">QJQ60*$C$65*0</f>
        <v>0</v>
      </c>
      <c r="QJS67" s="762">
        <f t="shared" ref="QJS67" si="22259">QJS60*$C$65*0</f>
        <v>0</v>
      </c>
      <c r="QJU67" s="762">
        <f t="shared" ref="QJU67" si="22260">QJU60*$C$65*0</f>
        <v>0</v>
      </c>
      <c r="QJW67" s="762">
        <f t="shared" ref="QJW67" si="22261">QJW60*$C$65*0</f>
        <v>0</v>
      </c>
      <c r="QJY67" s="762">
        <f t="shared" ref="QJY67" si="22262">QJY60*$C$65*0</f>
        <v>0</v>
      </c>
      <c r="QKA67" s="762">
        <f t="shared" ref="QKA67" si="22263">QKA60*$C$65*0</f>
        <v>0</v>
      </c>
      <c r="QKC67" s="762">
        <f t="shared" ref="QKC67" si="22264">QKC60*$C$65*0</f>
        <v>0</v>
      </c>
      <c r="QKE67" s="762">
        <f t="shared" ref="QKE67" si="22265">QKE60*$C$65*0</f>
        <v>0</v>
      </c>
      <c r="QKG67" s="762">
        <f t="shared" ref="QKG67" si="22266">QKG60*$C$65*0</f>
        <v>0</v>
      </c>
      <c r="QKI67" s="762">
        <f t="shared" ref="QKI67" si="22267">QKI60*$C$65*0</f>
        <v>0</v>
      </c>
      <c r="QKK67" s="762">
        <f t="shared" ref="QKK67" si="22268">QKK60*$C$65*0</f>
        <v>0</v>
      </c>
      <c r="QKM67" s="762">
        <f t="shared" ref="QKM67" si="22269">QKM60*$C$65*0</f>
        <v>0</v>
      </c>
      <c r="QKO67" s="762">
        <f t="shared" ref="QKO67" si="22270">QKO60*$C$65*0</f>
        <v>0</v>
      </c>
      <c r="QKQ67" s="762">
        <f t="shared" ref="QKQ67" si="22271">QKQ60*$C$65*0</f>
        <v>0</v>
      </c>
      <c r="QKS67" s="762">
        <f t="shared" ref="QKS67" si="22272">QKS60*$C$65*0</f>
        <v>0</v>
      </c>
      <c r="QKU67" s="762">
        <f t="shared" ref="QKU67" si="22273">QKU60*$C$65*0</f>
        <v>0</v>
      </c>
      <c r="QKW67" s="762">
        <f t="shared" ref="QKW67" si="22274">QKW60*$C$65*0</f>
        <v>0</v>
      </c>
      <c r="QKY67" s="762">
        <f t="shared" ref="QKY67" si="22275">QKY60*$C$65*0</f>
        <v>0</v>
      </c>
      <c r="QLA67" s="762">
        <f t="shared" ref="QLA67" si="22276">QLA60*$C$65*0</f>
        <v>0</v>
      </c>
      <c r="QLC67" s="762">
        <f t="shared" ref="QLC67" si="22277">QLC60*$C$65*0</f>
        <v>0</v>
      </c>
      <c r="QLE67" s="762">
        <f t="shared" ref="QLE67" si="22278">QLE60*$C$65*0</f>
        <v>0</v>
      </c>
      <c r="QLG67" s="762">
        <f t="shared" ref="QLG67" si="22279">QLG60*$C$65*0</f>
        <v>0</v>
      </c>
      <c r="QLI67" s="762">
        <f t="shared" ref="QLI67" si="22280">QLI60*$C$65*0</f>
        <v>0</v>
      </c>
      <c r="QLK67" s="762">
        <f t="shared" ref="QLK67" si="22281">QLK60*$C$65*0</f>
        <v>0</v>
      </c>
      <c r="QLM67" s="762">
        <f t="shared" ref="QLM67" si="22282">QLM60*$C$65*0</f>
        <v>0</v>
      </c>
      <c r="QLO67" s="762">
        <f t="shared" ref="QLO67" si="22283">QLO60*$C$65*0</f>
        <v>0</v>
      </c>
      <c r="QLQ67" s="762">
        <f t="shared" ref="QLQ67" si="22284">QLQ60*$C$65*0</f>
        <v>0</v>
      </c>
      <c r="QLS67" s="762">
        <f t="shared" ref="QLS67" si="22285">QLS60*$C$65*0</f>
        <v>0</v>
      </c>
      <c r="QLU67" s="762">
        <f t="shared" ref="QLU67" si="22286">QLU60*$C$65*0</f>
        <v>0</v>
      </c>
      <c r="QLW67" s="762">
        <f t="shared" ref="QLW67" si="22287">QLW60*$C$65*0</f>
        <v>0</v>
      </c>
      <c r="QLY67" s="762">
        <f t="shared" ref="QLY67" si="22288">QLY60*$C$65*0</f>
        <v>0</v>
      </c>
      <c r="QMA67" s="762">
        <f t="shared" ref="QMA67" si="22289">QMA60*$C$65*0</f>
        <v>0</v>
      </c>
      <c r="QMC67" s="762">
        <f t="shared" ref="QMC67" si="22290">QMC60*$C$65*0</f>
        <v>0</v>
      </c>
      <c r="QME67" s="762">
        <f t="shared" ref="QME67" si="22291">QME60*$C$65*0</f>
        <v>0</v>
      </c>
      <c r="QMG67" s="762">
        <f t="shared" ref="QMG67" si="22292">QMG60*$C$65*0</f>
        <v>0</v>
      </c>
      <c r="QMI67" s="762">
        <f t="shared" ref="QMI67" si="22293">QMI60*$C$65*0</f>
        <v>0</v>
      </c>
      <c r="QMK67" s="762">
        <f t="shared" ref="QMK67" si="22294">QMK60*$C$65*0</f>
        <v>0</v>
      </c>
      <c r="QMM67" s="762">
        <f t="shared" ref="QMM67" si="22295">QMM60*$C$65*0</f>
        <v>0</v>
      </c>
      <c r="QMO67" s="762">
        <f t="shared" ref="QMO67" si="22296">QMO60*$C$65*0</f>
        <v>0</v>
      </c>
      <c r="QMQ67" s="762">
        <f t="shared" ref="QMQ67" si="22297">QMQ60*$C$65*0</f>
        <v>0</v>
      </c>
      <c r="QMS67" s="762">
        <f t="shared" ref="QMS67" si="22298">QMS60*$C$65*0</f>
        <v>0</v>
      </c>
      <c r="QMU67" s="762">
        <f t="shared" ref="QMU67" si="22299">QMU60*$C$65*0</f>
        <v>0</v>
      </c>
      <c r="QMW67" s="762">
        <f t="shared" ref="QMW67" si="22300">QMW60*$C$65*0</f>
        <v>0</v>
      </c>
      <c r="QMY67" s="762">
        <f t="shared" ref="QMY67" si="22301">QMY60*$C$65*0</f>
        <v>0</v>
      </c>
      <c r="QNA67" s="762">
        <f t="shared" ref="QNA67" si="22302">QNA60*$C$65*0</f>
        <v>0</v>
      </c>
      <c r="QNC67" s="762">
        <f t="shared" ref="QNC67" si="22303">QNC60*$C$65*0</f>
        <v>0</v>
      </c>
      <c r="QNE67" s="762">
        <f t="shared" ref="QNE67" si="22304">QNE60*$C$65*0</f>
        <v>0</v>
      </c>
      <c r="QNG67" s="762">
        <f t="shared" ref="QNG67" si="22305">QNG60*$C$65*0</f>
        <v>0</v>
      </c>
      <c r="QNI67" s="762">
        <f t="shared" ref="QNI67" si="22306">QNI60*$C$65*0</f>
        <v>0</v>
      </c>
      <c r="QNK67" s="762">
        <f t="shared" ref="QNK67" si="22307">QNK60*$C$65*0</f>
        <v>0</v>
      </c>
      <c r="QNM67" s="762">
        <f t="shared" ref="QNM67" si="22308">QNM60*$C$65*0</f>
        <v>0</v>
      </c>
      <c r="QNO67" s="762">
        <f t="shared" ref="QNO67" si="22309">QNO60*$C$65*0</f>
        <v>0</v>
      </c>
      <c r="QNQ67" s="762">
        <f t="shared" ref="QNQ67" si="22310">QNQ60*$C$65*0</f>
        <v>0</v>
      </c>
      <c r="QNS67" s="762">
        <f t="shared" ref="QNS67" si="22311">QNS60*$C$65*0</f>
        <v>0</v>
      </c>
      <c r="QNU67" s="762">
        <f t="shared" ref="QNU67" si="22312">QNU60*$C$65*0</f>
        <v>0</v>
      </c>
      <c r="QNW67" s="762">
        <f t="shared" ref="QNW67" si="22313">QNW60*$C$65*0</f>
        <v>0</v>
      </c>
      <c r="QNY67" s="762">
        <f t="shared" ref="QNY67" si="22314">QNY60*$C$65*0</f>
        <v>0</v>
      </c>
      <c r="QOA67" s="762">
        <f t="shared" ref="QOA67" si="22315">QOA60*$C$65*0</f>
        <v>0</v>
      </c>
      <c r="QOC67" s="762">
        <f t="shared" ref="QOC67" si="22316">QOC60*$C$65*0</f>
        <v>0</v>
      </c>
      <c r="QOE67" s="762">
        <f t="shared" ref="QOE67" si="22317">QOE60*$C$65*0</f>
        <v>0</v>
      </c>
      <c r="QOG67" s="762">
        <f t="shared" ref="QOG67" si="22318">QOG60*$C$65*0</f>
        <v>0</v>
      </c>
      <c r="QOI67" s="762">
        <f t="shared" ref="QOI67" si="22319">QOI60*$C$65*0</f>
        <v>0</v>
      </c>
      <c r="QOK67" s="762">
        <f t="shared" ref="QOK67" si="22320">QOK60*$C$65*0</f>
        <v>0</v>
      </c>
      <c r="QOM67" s="762">
        <f t="shared" ref="QOM67" si="22321">QOM60*$C$65*0</f>
        <v>0</v>
      </c>
      <c r="QOO67" s="762">
        <f t="shared" ref="QOO67" si="22322">QOO60*$C$65*0</f>
        <v>0</v>
      </c>
      <c r="QOQ67" s="762">
        <f t="shared" ref="QOQ67" si="22323">QOQ60*$C$65*0</f>
        <v>0</v>
      </c>
      <c r="QOS67" s="762">
        <f t="shared" ref="QOS67" si="22324">QOS60*$C$65*0</f>
        <v>0</v>
      </c>
      <c r="QOU67" s="762">
        <f t="shared" ref="QOU67" si="22325">QOU60*$C$65*0</f>
        <v>0</v>
      </c>
      <c r="QOW67" s="762">
        <f t="shared" ref="QOW67" si="22326">QOW60*$C$65*0</f>
        <v>0</v>
      </c>
      <c r="QOY67" s="762">
        <f t="shared" ref="QOY67" si="22327">QOY60*$C$65*0</f>
        <v>0</v>
      </c>
      <c r="QPA67" s="762">
        <f t="shared" ref="QPA67" si="22328">QPA60*$C$65*0</f>
        <v>0</v>
      </c>
      <c r="QPC67" s="762">
        <f t="shared" ref="QPC67" si="22329">QPC60*$C$65*0</f>
        <v>0</v>
      </c>
      <c r="QPE67" s="762">
        <f t="shared" ref="QPE67" si="22330">QPE60*$C$65*0</f>
        <v>0</v>
      </c>
      <c r="QPG67" s="762">
        <f t="shared" ref="QPG67" si="22331">QPG60*$C$65*0</f>
        <v>0</v>
      </c>
      <c r="QPI67" s="762">
        <f t="shared" ref="QPI67" si="22332">QPI60*$C$65*0</f>
        <v>0</v>
      </c>
      <c r="QPK67" s="762">
        <f t="shared" ref="QPK67" si="22333">QPK60*$C$65*0</f>
        <v>0</v>
      </c>
      <c r="QPM67" s="762">
        <f t="shared" ref="QPM67" si="22334">QPM60*$C$65*0</f>
        <v>0</v>
      </c>
      <c r="QPO67" s="762">
        <f t="shared" ref="QPO67" si="22335">QPO60*$C$65*0</f>
        <v>0</v>
      </c>
      <c r="QPQ67" s="762">
        <f t="shared" ref="QPQ67" si="22336">QPQ60*$C$65*0</f>
        <v>0</v>
      </c>
      <c r="QPS67" s="762">
        <f t="shared" ref="QPS67" si="22337">QPS60*$C$65*0</f>
        <v>0</v>
      </c>
      <c r="QPU67" s="762">
        <f t="shared" ref="QPU67" si="22338">QPU60*$C$65*0</f>
        <v>0</v>
      </c>
      <c r="QPW67" s="762">
        <f t="shared" ref="QPW67" si="22339">QPW60*$C$65*0</f>
        <v>0</v>
      </c>
      <c r="QPY67" s="762">
        <f t="shared" ref="QPY67" si="22340">QPY60*$C$65*0</f>
        <v>0</v>
      </c>
      <c r="QQA67" s="762">
        <f t="shared" ref="QQA67" si="22341">QQA60*$C$65*0</f>
        <v>0</v>
      </c>
      <c r="QQC67" s="762">
        <f t="shared" ref="QQC67" si="22342">QQC60*$C$65*0</f>
        <v>0</v>
      </c>
      <c r="QQE67" s="762">
        <f t="shared" ref="QQE67" si="22343">QQE60*$C$65*0</f>
        <v>0</v>
      </c>
      <c r="QQG67" s="762">
        <f t="shared" ref="QQG67" si="22344">QQG60*$C$65*0</f>
        <v>0</v>
      </c>
      <c r="QQI67" s="762">
        <f t="shared" ref="QQI67" si="22345">QQI60*$C$65*0</f>
        <v>0</v>
      </c>
      <c r="QQK67" s="762">
        <f t="shared" ref="QQK67" si="22346">QQK60*$C$65*0</f>
        <v>0</v>
      </c>
      <c r="QQM67" s="762">
        <f t="shared" ref="QQM67" si="22347">QQM60*$C$65*0</f>
        <v>0</v>
      </c>
      <c r="QQO67" s="762">
        <f t="shared" ref="QQO67" si="22348">QQO60*$C$65*0</f>
        <v>0</v>
      </c>
      <c r="QQQ67" s="762">
        <f t="shared" ref="QQQ67" si="22349">QQQ60*$C$65*0</f>
        <v>0</v>
      </c>
      <c r="QQS67" s="762">
        <f t="shared" ref="QQS67" si="22350">QQS60*$C$65*0</f>
        <v>0</v>
      </c>
      <c r="QQU67" s="762">
        <f t="shared" ref="QQU67" si="22351">QQU60*$C$65*0</f>
        <v>0</v>
      </c>
      <c r="QQW67" s="762">
        <f t="shared" ref="QQW67" si="22352">QQW60*$C$65*0</f>
        <v>0</v>
      </c>
      <c r="QQY67" s="762">
        <f t="shared" ref="QQY67" si="22353">QQY60*$C$65*0</f>
        <v>0</v>
      </c>
      <c r="QRA67" s="762">
        <f t="shared" ref="QRA67" si="22354">QRA60*$C$65*0</f>
        <v>0</v>
      </c>
      <c r="QRC67" s="762">
        <f t="shared" ref="QRC67" si="22355">QRC60*$C$65*0</f>
        <v>0</v>
      </c>
      <c r="QRE67" s="762">
        <f t="shared" ref="QRE67" si="22356">QRE60*$C$65*0</f>
        <v>0</v>
      </c>
      <c r="QRG67" s="762">
        <f t="shared" ref="QRG67" si="22357">QRG60*$C$65*0</f>
        <v>0</v>
      </c>
      <c r="QRI67" s="762">
        <f t="shared" ref="QRI67" si="22358">QRI60*$C$65*0</f>
        <v>0</v>
      </c>
      <c r="QRK67" s="762">
        <f t="shared" ref="QRK67" si="22359">QRK60*$C$65*0</f>
        <v>0</v>
      </c>
      <c r="QRM67" s="762">
        <f t="shared" ref="QRM67" si="22360">QRM60*$C$65*0</f>
        <v>0</v>
      </c>
      <c r="QRO67" s="762">
        <f t="shared" ref="QRO67" si="22361">QRO60*$C$65*0</f>
        <v>0</v>
      </c>
      <c r="QRQ67" s="762">
        <f t="shared" ref="QRQ67" si="22362">QRQ60*$C$65*0</f>
        <v>0</v>
      </c>
      <c r="QRS67" s="762">
        <f t="shared" ref="QRS67" si="22363">QRS60*$C$65*0</f>
        <v>0</v>
      </c>
      <c r="QRU67" s="762">
        <f t="shared" ref="QRU67" si="22364">QRU60*$C$65*0</f>
        <v>0</v>
      </c>
      <c r="QRW67" s="762">
        <f t="shared" ref="QRW67" si="22365">QRW60*$C$65*0</f>
        <v>0</v>
      </c>
      <c r="QRY67" s="762">
        <f t="shared" ref="QRY67" si="22366">QRY60*$C$65*0</f>
        <v>0</v>
      </c>
      <c r="QSA67" s="762">
        <f t="shared" ref="QSA67" si="22367">QSA60*$C$65*0</f>
        <v>0</v>
      </c>
      <c r="QSC67" s="762">
        <f t="shared" ref="QSC67" si="22368">QSC60*$C$65*0</f>
        <v>0</v>
      </c>
      <c r="QSE67" s="762">
        <f t="shared" ref="QSE67" si="22369">QSE60*$C$65*0</f>
        <v>0</v>
      </c>
      <c r="QSG67" s="762">
        <f t="shared" ref="QSG67" si="22370">QSG60*$C$65*0</f>
        <v>0</v>
      </c>
      <c r="QSI67" s="762">
        <f t="shared" ref="QSI67" si="22371">QSI60*$C$65*0</f>
        <v>0</v>
      </c>
      <c r="QSK67" s="762">
        <f t="shared" ref="QSK67" si="22372">QSK60*$C$65*0</f>
        <v>0</v>
      </c>
      <c r="QSM67" s="762">
        <f t="shared" ref="QSM67" si="22373">QSM60*$C$65*0</f>
        <v>0</v>
      </c>
      <c r="QSO67" s="762">
        <f t="shared" ref="QSO67" si="22374">QSO60*$C$65*0</f>
        <v>0</v>
      </c>
      <c r="QSQ67" s="762">
        <f t="shared" ref="QSQ67" si="22375">QSQ60*$C$65*0</f>
        <v>0</v>
      </c>
      <c r="QSS67" s="762">
        <f t="shared" ref="QSS67" si="22376">QSS60*$C$65*0</f>
        <v>0</v>
      </c>
      <c r="QSU67" s="762">
        <f t="shared" ref="QSU67" si="22377">QSU60*$C$65*0</f>
        <v>0</v>
      </c>
      <c r="QSW67" s="762">
        <f t="shared" ref="QSW67" si="22378">QSW60*$C$65*0</f>
        <v>0</v>
      </c>
      <c r="QSY67" s="762">
        <f t="shared" ref="QSY67" si="22379">QSY60*$C$65*0</f>
        <v>0</v>
      </c>
      <c r="QTA67" s="762">
        <f t="shared" ref="QTA67" si="22380">QTA60*$C$65*0</f>
        <v>0</v>
      </c>
      <c r="QTC67" s="762">
        <f t="shared" ref="QTC67" si="22381">QTC60*$C$65*0</f>
        <v>0</v>
      </c>
      <c r="QTE67" s="762">
        <f t="shared" ref="QTE67" si="22382">QTE60*$C$65*0</f>
        <v>0</v>
      </c>
      <c r="QTG67" s="762">
        <f t="shared" ref="QTG67" si="22383">QTG60*$C$65*0</f>
        <v>0</v>
      </c>
      <c r="QTI67" s="762">
        <f t="shared" ref="QTI67" si="22384">QTI60*$C$65*0</f>
        <v>0</v>
      </c>
      <c r="QTK67" s="762">
        <f t="shared" ref="QTK67" si="22385">QTK60*$C$65*0</f>
        <v>0</v>
      </c>
      <c r="QTM67" s="762">
        <f t="shared" ref="QTM67" si="22386">QTM60*$C$65*0</f>
        <v>0</v>
      </c>
      <c r="QTO67" s="762">
        <f t="shared" ref="QTO67" si="22387">QTO60*$C$65*0</f>
        <v>0</v>
      </c>
      <c r="QTQ67" s="762">
        <f t="shared" ref="QTQ67" si="22388">QTQ60*$C$65*0</f>
        <v>0</v>
      </c>
      <c r="QTS67" s="762">
        <f t="shared" ref="QTS67" si="22389">QTS60*$C$65*0</f>
        <v>0</v>
      </c>
      <c r="QTU67" s="762">
        <f t="shared" ref="QTU67" si="22390">QTU60*$C$65*0</f>
        <v>0</v>
      </c>
      <c r="QTW67" s="762">
        <f t="shared" ref="QTW67" si="22391">QTW60*$C$65*0</f>
        <v>0</v>
      </c>
      <c r="QTY67" s="762">
        <f t="shared" ref="QTY67" si="22392">QTY60*$C$65*0</f>
        <v>0</v>
      </c>
      <c r="QUA67" s="762">
        <f t="shared" ref="QUA67" si="22393">QUA60*$C$65*0</f>
        <v>0</v>
      </c>
      <c r="QUC67" s="762">
        <f t="shared" ref="QUC67" si="22394">QUC60*$C$65*0</f>
        <v>0</v>
      </c>
      <c r="QUE67" s="762">
        <f t="shared" ref="QUE67" si="22395">QUE60*$C$65*0</f>
        <v>0</v>
      </c>
      <c r="QUG67" s="762">
        <f t="shared" ref="QUG67" si="22396">QUG60*$C$65*0</f>
        <v>0</v>
      </c>
      <c r="QUI67" s="762">
        <f t="shared" ref="QUI67" si="22397">QUI60*$C$65*0</f>
        <v>0</v>
      </c>
      <c r="QUK67" s="762">
        <f t="shared" ref="QUK67" si="22398">QUK60*$C$65*0</f>
        <v>0</v>
      </c>
      <c r="QUM67" s="762">
        <f t="shared" ref="QUM67" si="22399">QUM60*$C$65*0</f>
        <v>0</v>
      </c>
      <c r="QUO67" s="762">
        <f t="shared" ref="QUO67" si="22400">QUO60*$C$65*0</f>
        <v>0</v>
      </c>
      <c r="QUQ67" s="762">
        <f t="shared" ref="QUQ67" si="22401">QUQ60*$C$65*0</f>
        <v>0</v>
      </c>
      <c r="QUS67" s="762">
        <f t="shared" ref="QUS67" si="22402">QUS60*$C$65*0</f>
        <v>0</v>
      </c>
      <c r="QUU67" s="762">
        <f t="shared" ref="QUU67" si="22403">QUU60*$C$65*0</f>
        <v>0</v>
      </c>
      <c r="QUW67" s="762">
        <f t="shared" ref="QUW67" si="22404">QUW60*$C$65*0</f>
        <v>0</v>
      </c>
      <c r="QUY67" s="762">
        <f t="shared" ref="QUY67" si="22405">QUY60*$C$65*0</f>
        <v>0</v>
      </c>
      <c r="QVA67" s="762">
        <f t="shared" ref="QVA67" si="22406">QVA60*$C$65*0</f>
        <v>0</v>
      </c>
      <c r="QVC67" s="762">
        <f t="shared" ref="QVC67" si="22407">QVC60*$C$65*0</f>
        <v>0</v>
      </c>
      <c r="QVE67" s="762">
        <f t="shared" ref="QVE67" si="22408">QVE60*$C$65*0</f>
        <v>0</v>
      </c>
      <c r="QVG67" s="762">
        <f t="shared" ref="QVG67" si="22409">QVG60*$C$65*0</f>
        <v>0</v>
      </c>
      <c r="QVI67" s="762">
        <f t="shared" ref="QVI67" si="22410">QVI60*$C$65*0</f>
        <v>0</v>
      </c>
      <c r="QVK67" s="762">
        <f t="shared" ref="QVK67" si="22411">QVK60*$C$65*0</f>
        <v>0</v>
      </c>
      <c r="QVM67" s="762">
        <f t="shared" ref="QVM67" si="22412">QVM60*$C$65*0</f>
        <v>0</v>
      </c>
      <c r="QVO67" s="762">
        <f t="shared" ref="QVO67" si="22413">QVO60*$C$65*0</f>
        <v>0</v>
      </c>
      <c r="QVQ67" s="762">
        <f t="shared" ref="QVQ67" si="22414">QVQ60*$C$65*0</f>
        <v>0</v>
      </c>
      <c r="QVS67" s="762">
        <f t="shared" ref="QVS67" si="22415">QVS60*$C$65*0</f>
        <v>0</v>
      </c>
      <c r="QVU67" s="762">
        <f t="shared" ref="QVU67" si="22416">QVU60*$C$65*0</f>
        <v>0</v>
      </c>
      <c r="QVW67" s="762">
        <f t="shared" ref="QVW67" si="22417">QVW60*$C$65*0</f>
        <v>0</v>
      </c>
      <c r="QVY67" s="762">
        <f t="shared" ref="QVY67" si="22418">QVY60*$C$65*0</f>
        <v>0</v>
      </c>
      <c r="QWA67" s="762">
        <f t="shared" ref="QWA67" si="22419">QWA60*$C$65*0</f>
        <v>0</v>
      </c>
      <c r="QWC67" s="762">
        <f t="shared" ref="QWC67" si="22420">QWC60*$C$65*0</f>
        <v>0</v>
      </c>
      <c r="QWE67" s="762">
        <f t="shared" ref="QWE67" si="22421">QWE60*$C$65*0</f>
        <v>0</v>
      </c>
      <c r="QWG67" s="762">
        <f t="shared" ref="QWG67" si="22422">QWG60*$C$65*0</f>
        <v>0</v>
      </c>
      <c r="QWI67" s="762">
        <f t="shared" ref="QWI67" si="22423">QWI60*$C$65*0</f>
        <v>0</v>
      </c>
      <c r="QWK67" s="762">
        <f t="shared" ref="QWK67" si="22424">QWK60*$C$65*0</f>
        <v>0</v>
      </c>
      <c r="QWM67" s="762">
        <f t="shared" ref="QWM67" si="22425">QWM60*$C$65*0</f>
        <v>0</v>
      </c>
      <c r="QWO67" s="762">
        <f t="shared" ref="QWO67" si="22426">QWO60*$C$65*0</f>
        <v>0</v>
      </c>
      <c r="QWQ67" s="762">
        <f t="shared" ref="QWQ67" si="22427">QWQ60*$C$65*0</f>
        <v>0</v>
      </c>
      <c r="QWS67" s="762">
        <f t="shared" ref="QWS67" si="22428">QWS60*$C$65*0</f>
        <v>0</v>
      </c>
      <c r="QWU67" s="762">
        <f t="shared" ref="QWU67" si="22429">QWU60*$C$65*0</f>
        <v>0</v>
      </c>
      <c r="QWW67" s="762">
        <f t="shared" ref="QWW67" si="22430">QWW60*$C$65*0</f>
        <v>0</v>
      </c>
      <c r="QWY67" s="762">
        <f t="shared" ref="QWY67" si="22431">QWY60*$C$65*0</f>
        <v>0</v>
      </c>
      <c r="QXA67" s="762">
        <f t="shared" ref="QXA67" si="22432">QXA60*$C$65*0</f>
        <v>0</v>
      </c>
      <c r="QXC67" s="762">
        <f t="shared" ref="QXC67" si="22433">QXC60*$C$65*0</f>
        <v>0</v>
      </c>
      <c r="QXE67" s="762">
        <f t="shared" ref="QXE67" si="22434">QXE60*$C$65*0</f>
        <v>0</v>
      </c>
      <c r="QXG67" s="762">
        <f t="shared" ref="QXG67" si="22435">QXG60*$C$65*0</f>
        <v>0</v>
      </c>
      <c r="QXI67" s="762">
        <f t="shared" ref="QXI67" si="22436">QXI60*$C$65*0</f>
        <v>0</v>
      </c>
      <c r="QXK67" s="762">
        <f t="shared" ref="QXK67" si="22437">QXK60*$C$65*0</f>
        <v>0</v>
      </c>
      <c r="QXM67" s="762">
        <f t="shared" ref="QXM67" si="22438">QXM60*$C$65*0</f>
        <v>0</v>
      </c>
      <c r="QXO67" s="762">
        <f t="shared" ref="QXO67" si="22439">QXO60*$C$65*0</f>
        <v>0</v>
      </c>
      <c r="QXQ67" s="762">
        <f t="shared" ref="QXQ67" si="22440">QXQ60*$C$65*0</f>
        <v>0</v>
      </c>
      <c r="QXS67" s="762">
        <f t="shared" ref="QXS67" si="22441">QXS60*$C$65*0</f>
        <v>0</v>
      </c>
      <c r="QXU67" s="762">
        <f t="shared" ref="QXU67" si="22442">QXU60*$C$65*0</f>
        <v>0</v>
      </c>
      <c r="QXW67" s="762">
        <f t="shared" ref="QXW67" si="22443">QXW60*$C$65*0</f>
        <v>0</v>
      </c>
      <c r="QXY67" s="762">
        <f t="shared" ref="QXY67" si="22444">QXY60*$C$65*0</f>
        <v>0</v>
      </c>
      <c r="QYA67" s="762">
        <f t="shared" ref="QYA67" si="22445">QYA60*$C$65*0</f>
        <v>0</v>
      </c>
      <c r="QYC67" s="762">
        <f t="shared" ref="QYC67" si="22446">QYC60*$C$65*0</f>
        <v>0</v>
      </c>
      <c r="QYE67" s="762">
        <f t="shared" ref="QYE67" si="22447">QYE60*$C$65*0</f>
        <v>0</v>
      </c>
      <c r="QYG67" s="762">
        <f t="shared" ref="QYG67" si="22448">QYG60*$C$65*0</f>
        <v>0</v>
      </c>
      <c r="QYI67" s="762">
        <f t="shared" ref="QYI67" si="22449">QYI60*$C$65*0</f>
        <v>0</v>
      </c>
      <c r="QYK67" s="762">
        <f t="shared" ref="QYK67" si="22450">QYK60*$C$65*0</f>
        <v>0</v>
      </c>
      <c r="QYM67" s="762">
        <f t="shared" ref="QYM67" si="22451">QYM60*$C$65*0</f>
        <v>0</v>
      </c>
      <c r="QYO67" s="762">
        <f t="shared" ref="QYO67" si="22452">QYO60*$C$65*0</f>
        <v>0</v>
      </c>
      <c r="QYQ67" s="762">
        <f t="shared" ref="QYQ67" si="22453">QYQ60*$C$65*0</f>
        <v>0</v>
      </c>
      <c r="QYS67" s="762">
        <f t="shared" ref="QYS67" si="22454">QYS60*$C$65*0</f>
        <v>0</v>
      </c>
      <c r="QYU67" s="762">
        <f t="shared" ref="QYU67" si="22455">QYU60*$C$65*0</f>
        <v>0</v>
      </c>
      <c r="QYW67" s="762">
        <f t="shared" ref="QYW67" si="22456">QYW60*$C$65*0</f>
        <v>0</v>
      </c>
      <c r="QYY67" s="762">
        <f t="shared" ref="QYY67" si="22457">QYY60*$C$65*0</f>
        <v>0</v>
      </c>
      <c r="QZA67" s="762">
        <f t="shared" ref="QZA67" si="22458">QZA60*$C$65*0</f>
        <v>0</v>
      </c>
      <c r="QZC67" s="762">
        <f t="shared" ref="QZC67" si="22459">QZC60*$C$65*0</f>
        <v>0</v>
      </c>
      <c r="QZE67" s="762">
        <f t="shared" ref="QZE67" si="22460">QZE60*$C$65*0</f>
        <v>0</v>
      </c>
      <c r="QZG67" s="762">
        <f t="shared" ref="QZG67" si="22461">QZG60*$C$65*0</f>
        <v>0</v>
      </c>
      <c r="QZI67" s="762">
        <f t="shared" ref="QZI67" si="22462">QZI60*$C$65*0</f>
        <v>0</v>
      </c>
      <c r="QZK67" s="762">
        <f t="shared" ref="QZK67" si="22463">QZK60*$C$65*0</f>
        <v>0</v>
      </c>
      <c r="QZM67" s="762">
        <f t="shared" ref="QZM67" si="22464">QZM60*$C$65*0</f>
        <v>0</v>
      </c>
      <c r="QZO67" s="762">
        <f t="shared" ref="QZO67" si="22465">QZO60*$C$65*0</f>
        <v>0</v>
      </c>
      <c r="QZQ67" s="762">
        <f t="shared" ref="QZQ67" si="22466">QZQ60*$C$65*0</f>
        <v>0</v>
      </c>
      <c r="QZS67" s="762">
        <f t="shared" ref="QZS67" si="22467">QZS60*$C$65*0</f>
        <v>0</v>
      </c>
      <c r="QZU67" s="762">
        <f t="shared" ref="QZU67" si="22468">QZU60*$C$65*0</f>
        <v>0</v>
      </c>
      <c r="QZW67" s="762">
        <f t="shared" ref="QZW67" si="22469">QZW60*$C$65*0</f>
        <v>0</v>
      </c>
      <c r="QZY67" s="762">
        <f t="shared" ref="QZY67" si="22470">QZY60*$C$65*0</f>
        <v>0</v>
      </c>
      <c r="RAA67" s="762">
        <f t="shared" ref="RAA67" si="22471">RAA60*$C$65*0</f>
        <v>0</v>
      </c>
      <c r="RAC67" s="762">
        <f t="shared" ref="RAC67" si="22472">RAC60*$C$65*0</f>
        <v>0</v>
      </c>
      <c r="RAE67" s="762">
        <f t="shared" ref="RAE67" si="22473">RAE60*$C$65*0</f>
        <v>0</v>
      </c>
      <c r="RAG67" s="762">
        <f t="shared" ref="RAG67" si="22474">RAG60*$C$65*0</f>
        <v>0</v>
      </c>
      <c r="RAI67" s="762">
        <f t="shared" ref="RAI67" si="22475">RAI60*$C$65*0</f>
        <v>0</v>
      </c>
      <c r="RAK67" s="762">
        <f t="shared" ref="RAK67" si="22476">RAK60*$C$65*0</f>
        <v>0</v>
      </c>
      <c r="RAM67" s="762">
        <f t="shared" ref="RAM67" si="22477">RAM60*$C$65*0</f>
        <v>0</v>
      </c>
      <c r="RAO67" s="762">
        <f t="shared" ref="RAO67" si="22478">RAO60*$C$65*0</f>
        <v>0</v>
      </c>
      <c r="RAQ67" s="762">
        <f t="shared" ref="RAQ67" si="22479">RAQ60*$C$65*0</f>
        <v>0</v>
      </c>
      <c r="RAS67" s="762">
        <f t="shared" ref="RAS67" si="22480">RAS60*$C$65*0</f>
        <v>0</v>
      </c>
      <c r="RAU67" s="762">
        <f t="shared" ref="RAU67" si="22481">RAU60*$C$65*0</f>
        <v>0</v>
      </c>
      <c r="RAW67" s="762">
        <f t="shared" ref="RAW67" si="22482">RAW60*$C$65*0</f>
        <v>0</v>
      </c>
      <c r="RAY67" s="762">
        <f t="shared" ref="RAY67" si="22483">RAY60*$C$65*0</f>
        <v>0</v>
      </c>
      <c r="RBA67" s="762">
        <f t="shared" ref="RBA67" si="22484">RBA60*$C$65*0</f>
        <v>0</v>
      </c>
      <c r="RBC67" s="762">
        <f t="shared" ref="RBC67" si="22485">RBC60*$C$65*0</f>
        <v>0</v>
      </c>
      <c r="RBE67" s="762">
        <f t="shared" ref="RBE67" si="22486">RBE60*$C$65*0</f>
        <v>0</v>
      </c>
      <c r="RBG67" s="762">
        <f t="shared" ref="RBG67" si="22487">RBG60*$C$65*0</f>
        <v>0</v>
      </c>
      <c r="RBI67" s="762">
        <f t="shared" ref="RBI67" si="22488">RBI60*$C$65*0</f>
        <v>0</v>
      </c>
      <c r="RBK67" s="762">
        <f t="shared" ref="RBK67" si="22489">RBK60*$C$65*0</f>
        <v>0</v>
      </c>
      <c r="RBM67" s="762">
        <f t="shared" ref="RBM67" si="22490">RBM60*$C$65*0</f>
        <v>0</v>
      </c>
      <c r="RBO67" s="762">
        <f t="shared" ref="RBO67" si="22491">RBO60*$C$65*0</f>
        <v>0</v>
      </c>
      <c r="RBQ67" s="762">
        <f t="shared" ref="RBQ67" si="22492">RBQ60*$C$65*0</f>
        <v>0</v>
      </c>
      <c r="RBS67" s="762">
        <f t="shared" ref="RBS67" si="22493">RBS60*$C$65*0</f>
        <v>0</v>
      </c>
      <c r="RBU67" s="762">
        <f t="shared" ref="RBU67" si="22494">RBU60*$C$65*0</f>
        <v>0</v>
      </c>
      <c r="RBW67" s="762">
        <f t="shared" ref="RBW67" si="22495">RBW60*$C$65*0</f>
        <v>0</v>
      </c>
      <c r="RBY67" s="762">
        <f t="shared" ref="RBY67" si="22496">RBY60*$C$65*0</f>
        <v>0</v>
      </c>
      <c r="RCA67" s="762">
        <f t="shared" ref="RCA67" si="22497">RCA60*$C$65*0</f>
        <v>0</v>
      </c>
      <c r="RCC67" s="762">
        <f t="shared" ref="RCC67" si="22498">RCC60*$C$65*0</f>
        <v>0</v>
      </c>
      <c r="RCE67" s="762">
        <f t="shared" ref="RCE67" si="22499">RCE60*$C$65*0</f>
        <v>0</v>
      </c>
      <c r="RCG67" s="762">
        <f t="shared" ref="RCG67" si="22500">RCG60*$C$65*0</f>
        <v>0</v>
      </c>
      <c r="RCI67" s="762">
        <f t="shared" ref="RCI67" si="22501">RCI60*$C$65*0</f>
        <v>0</v>
      </c>
      <c r="RCK67" s="762">
        <f t="shared" ref="RCK67" si="22502">RCK60*$C$65*0</f>
        <v>0</v>
      </c>
      <c r="RCM67" s="762">
        <f t="shared" ref="RCM67" si="22503">RCM60*$C$65*0</f>
        <v>0</v>
      </c>
      <c r="RCO67" s="762">
        <f t="shared" ref="RCO67" si="22504">RCO60*$C$65*0</f>
        <v>0</v>
      </c>
      <c r="RCQ67" s="762">
        <f t="shared" ref="RCQ67" si="22505">RCQ60*$C$65*0</f>
        <v>0</v>
      </c>
      <c r="RCS67" s="762">
        <f t="shared" ref="RCS67" si="22506">RCS60*$C$65*0</f>
        <v>0</v>
      </c>
      <c r="RCU67" s="762">
        <f t="shared" ref="RCU67" si="22507">RCU60*$C$65*0</f>
        <v>0</v>
      </c>
      <c r="RCW67" s="762">
        <f t="shared" ref="RCW67" si="22508">RCW60*$C$65*0</f>
        <v>0</v>
      </c>
      <c r="RCY67" s="762">
        <f t="shared" ref="RCY67" si="22509">RCY60*$C$65*0</f>
        <v>0</v>
      </c>
      <c r="RDA67" s="762">
        <f t="shared" ref="RDA67" si="22510">RDA60*$C$65*0</f>
        <v>0</v>
      </c>
      <c r="RDC67" s="762">
        <f t="shared" ref="RDC67" si="22511">RDC60*$C$65*0</f>
        <v>0</v>
      </c>
      <c r="RDE67" s="762">
        <f t="shared" ref="RDE67" si="22512">RDE60*$C$65*0</f>
        <v>0</v>
      </c>
      <c r="RDG67" s="762">
        <f t="shared" ref="RDG67" si="22513">RDG60*$C$65*0</f>
        <v>0</v>
      </c>
      <c r="RDI67" s="762">
        <f t="shared" ref="RDI67" si="22514">RDI60*$C$65*0</f>
        <v>0</v>
      </c>
      <c r="RDK67" s="762">
        <f t="shared" ref="RDK67" si="22515">RDK60*$C$65*0</f>
        <v>0</v>
      </c>
      <c r="RDM67" s="762">
        <f t="shared" ref="RDM67" si="22516">RDM60*$C$65*0</f>
        <v>0</v>
      </c>
      <c r="RDO67" s="762">
        <f t="shared" ref="RDO67" si="22517">RDO60*$C$65*0</f>
        <v>0</v>
      </c>
      <c r="RDQ67" s="762">
        <f t="shared" ref="RDQ67" si="22518">RDQ60*$C$65*0</f>
        <v>0</v>
      </c>
      <c r="RDS67" s="762">
        <f t="shared" ref="RDS67" si="22519">RDS60*$C$65*0</f>
        <v>0</v>
      </c>
      <c r="RDU67" s="762">
        <f t="shared" ref="RDU67" si="22520">RDU60*$C$65*0</f>
        <v>0</v>
      </c>
      <c r="RDW67" s="762">
        <f t="shared" ref="RDW67" si="22521">RDW60*$C$65*0</f>
        <v>0</v>
      </c>
      <c r="RDY67" s="762">
        <f t="shared" ref="RDY67" si="22522">RDY60*$C$65*0</f>
        <v>0</v>
      </c>
      <c r="REA67" s="762">
        <f t="shared" ref="REA67" si="22523">REA60*$C$65*0</f>
        <v>0</v>
      </c>
      <c r="REC67" s="762">
        <f t="shared" ref="REC67" si="22524">REC60*$C$65*0</f>
        <v>0</v>
      </c>
      <c r="REE67" s="762">
        <f t="shared" ref="REE67" si="22525">REE60*$C$65*0</f>
        <v>0</v>
      </c>
      <c r="REG67" s="762">
        <f t="shared" ref="REG67" si="22526">REG60*$C$65*0</f>
        <v>0</v>
      </c>
      <c r="REI67" s="762">
        <f t="shared" ref="REI67" si="22527">REI60*$C$65*0</f>
        <v>0</v>
      </c>
      <c r="REK67" s="762">
        <f t="shared" ref="REK67" si="22528">REK60*$C$65*0</f>
        <v>0</v>
      </c>
      <c r="REM67" s="762">
        <f t="shared" ref="REM67" si="22529">REM60*$C$65*0</f>
        <v>0</v>
      </c>
      <c r="REO67" s="762">
        <f t="shared" ref="REO67" si="22530">REO60*$C$65*0</f>
        <v>0</v>
      </c>
      <c r="REQ67" s="762">
        <f t="shared" ref="REQ67" si="22531">REQ60*$C$65*0</f>
        <v>0</v>
      </c>
      <c r="RES67" s="762">
        <f t="shared" ref="RES67" si="22532">RES60*$C$65*0</f>
        <v>0</v>
      </c>
      <c r="REU67" s="762">
        <f t="shared" ref="REU67" si="22533">REU60*$C$65*0</f>
        <v>0</v>
      </c>
      <c r="REW67" s="762">
        <f t="shared" ref="REW67" si="22534">REW60*$C$65*0</f>
        <v>0</v>
      </c>
      <c r="REY67" s="762">
        <f t="shared" ref="REY67" si="22535">REY60*$C$65*0</f>
        <v>0</v>
      </c>
      <c r="RFA67" s="762">
        <f t="shared" ref="RFA67" si="22536">RFA60*$C$65*0</f>
        <v>0</v>
      </c>
      <c r="RFC67" s="762">
        <f t="shared" ref="RFC67" si="22537">RFC60*$C$65*0</f>
        <v>0</v>
      </c>
      <c r="RFE67" s="762">
        <f t="shared" ref="RFE67" si="22538">RFE60*$C$65*0</f>
        <v>0</v>
      </c>
      <c r="RFG67" s="762">
        <f t="shared" ref="RFG67" si="22539">RFG60*$C$65*0</f>
        <v>0</v>
      </c>
      <c r="RFI67" s="762">
        <f t="shared" ref="RFI67" si="22540">RFI60*$C$65*0</f>
        <v>0</v>
      </c>
      <c r="RFK67" s="762">
        <f t="shared" ref="RFK67" si="22541">RFK60*$C$65*0</f>
        <v>0</v>
      </c>
      <c r="RFM67" s="762">
        <f t="shared" ref="RFM67" si="22542">RFM60*$C$65*0</f>
        <v>0</v>
      </c>
      <c r="RFO67" s="762">
        <f t="shared" ref="RFO67" si="22543">RFO60*$C$65*0</f>
        <v>0</v>
      </c>
      <c r="RFQ67" s="762">
        <f t="shared" ref="RFQ67" si="22544">RFQ60*$C$65*0</f>
        <v>0</v>
      </c>
      <c r="RFS67" s="762">
        <f t="shared" ref="RFS67" si="22545">RFS60*$C$65*0</f>
        <v>0</v>
      </c>
      <c r="RFU67" s="762">
        <f t="shared" ref="RFU67" si="22546">RFU60*$C$65*0</f>
        <v>0</v>
      </c>
      <c r="RFW67" s="762">
        <f t="shared" ref="RFW67" si="22547">RFW60*$C$65*0</f>
        <v>0</v>
      </c>
      <c r="RFY67" s="762">
        <f t="shared" ref="RFY67" si="22548">RFY60*$C$65*0</f>
        <v>0</v>
      </c>
      <c r="RGA67" s="762">
        <f t="shared" ref="RGA67" si="22549">RGA60*$C$65*0</f>
        <v>0</v>
      </c>
      <c r="RGC67" s="762">
        <f t="shared" ref="RGC67" si="22550">RGC60*$C$65*0</f>
        <v>0</v>
      </c>
      <c r="RGE67" s="762">
        <f t="shared" ref="RGE67" si="22551">RGE60*$C$65*0</f>
        <v>0</v>
      </c>
      <c r="RGG67" s="762">
        <f t="shared" ref="RGG67" si="22552">RGG60*$C$65*0</f>
        <v>0</v>
      </c>
      <c r="RGI67" s="762">
        <f t="shared" ref="RGI67" si="22553">RGI60*$C$65*0</f>
        <v>0</v>
      </c>
      <c r="RGK67" s="762">
        <f t="shared" ref="RGK67" si="22554">RGK60*$C$65*0</f>
        <v>0</v>
      </c>
      <c r="RGM67" s="762">
        <f t="shared" ref="RGM67" si="22555">RGM60*$C$65*0</f>
        <v>0</v>
      </c>
      <c r="RGO67" s="762">
        <f t="shared" ref="RGO67" si="22556">RGO60*$C$65*0</f>
        <v>0</v>
      </c>
      <c r="RGQ67" s="762">
        <f t="shared" ref="RGQ67" si="22557">RGQ60*$C$65*0</f>
        <v>0</v>
      </c>
      <c r="RGS67" s="762">
        <f t="shared" ref="RGS67" si="22558">RGS60*$C$65*0</f>
        <v>0</v>
      </c>
      <c r="RGU67" s="762">
        <f t="shared" ref="RGU67" si="22559">RGU60*$C$65*0</f>
        <v>0</v>
      </c>
      <c r="RGW67" s="762">
        <f t="shared" ref="RGW67" si="22560">RGW60*$C$65*0</f>
        <v>0</v>
      </c>
      <c r="RGY67" s="762">
        <f t="shared" ref="RGY67" si="22561">RGY60*$C$65*0</f>
        <v>0</v>
      </c>
      <c r="RHA67" s="762">
        <f t="shared" ref="RHA67" si="22562">RHA60*$C$65*0</f>
        <v>0</v>
      </c>
      <c r="RHC67" s="762">
        <f t="shared" ref="RHC67" si="22563">RHC60*$C$65*0</f>
        <v>0</v>
      </c>
      <c r="RHE67" s="762">
        <f t="shared" ref="RHE67" si="22564">RHE60*$C$65*0</f>
        <v>0</v>
      </c>
      <c r="RHG67" s="762">
        <f t="shared" ref="RHG67" si="22565">RHG60*$C$65*0</f>
        <v>0</v>
      </c>
      <c r="RHI67" s="762">
        <f t="shared" ref="RHI67" si="22566">RHI60*$C$65*0</f>
        <v>0</v>
      </c>
      <c r="RHK67" s="762">
        <f t="shared" ref="RHK67" si="22567">RHK60*$C$65*0</f>
        <v>0</v>
      </c>
      <c r="RHM67" s="762">
        <f t="shared" ref="RHM67" si="22568">RHM60*$C$65*0</f>
        <v>0</v>
      </c>
      <c r="RHO67" s="762">
        <f t="shared" ref="RHO67" si="22569">RHO60*$C$65*0</f>
        <v>0</v>
      </c>
      <c r="RHQ67" s="762">
        <f t="shared" ref="RHQ67" si="22570">RHQ60*$C$65*0</f>
        <v>0</v>
      </c>
      <c r="RHS67" s="762">
        <f t="shared" ref="RHS67" si="22571">RHS60*$C$65*0</f>
        <v>0</v>
      </c>
      <c r="RHU67" s="762">
        <f t="shared" ref="RHU67" si="22572">RHU60*$C$65*0</f>
        <v>0</v>
      </c>
      <c r="RHW67" s="762">
        <f t="shared" ref="RHW67" si="22573">RHW60*$C$65*0</f>
        <v>0</v>
      </c>
      <c r="RHY67" s="762">
        <f t="shared" ref="RHY67" si="22574">RHY60*$C$65*0</f>
        <v>0</v>
      </c>
      <c r="RIA67" s="762">
        <f t="shared" ref="RIA67" si="22575">RIA60*$C$65*0</f>
        <v>0</v>
      </c>
      <c r="RIC67" s="762">
        <f t="shared" ref="RIC67" si="22576">RIC60*$C$65*0</f>
        <v>0</v>
      </c>
      <c r="RIE67" s="762">
        <f t="shared" ref="RIE67" si="22577">RIE60*$C$65*0</f>
        <v>0</v>
      </c>
      <c r="RIG67" s="762">
        <f t="shared" ref="RIG67" si="22578">RIG60*$C$65*0</f>
        <v>0</v>
      </c>
      <c r="RII67" s="762">
        <f t="shared" ref="RII67" si="22579">RII60*$C$65*0</f>
        <v>0</v>
      </c>
      <c r="RIK67" s="762">
        <f t="shared" ref="RIK67" si="22580">RIK60*$C$65*0</f>
        <v>0</v>
      </c>
      <c r="RIM67" s="762">
        <f t="shared" ref="RIM67" si="22581">RIM60*$C$65*0</f>
        <v>0</v>
      </c>
      <c r="RIO67" s="762">
        <f t="shared" ref="RIO67" si="22582">RIO60*$C$65*0</f>
        <v>0</v>
      </c>
      <c r="RIQ67" s="762">
        <f t="shared" ref="RIQ67" si="22583">RIQ60*$C$65*0</f>
        <v>0</v>
      </c>
      <c r="RIS67" s="762">
        <f t="shared" ref="RIS67" si="22584">RIS60*$C$65*0</f>
        <v>0</v>
      </c>
      <c r="RIU67" s="762">
        <f t="shared" ref="RIU67" si="22585">RIU60*$C$65*0</f>
        <v>0</v>
      </c>
      <c r="RIW67" s="762">
        <f t="shared" ref="RIW67" si="22586">RIW60*$C$65*0</f>
        <v>0</v>
      </c>
      <c r="RIY67" s="762">
        <f t="shared" ref="RIY67" si="22587">RIY60*$C$65*0</f>
        <v>0</v>
      </c>
      <c r="RJA67" s="762">
        <f t="shared" ref="RJA67" si="22588">RJA60*$C$65*0</f>
        <v>0</v>
      </c>
      <c r="RJC67" s="762">
        <f t="shared" ref="RJC67" si="22589">RJC60*$C$65*0</f>
        <v>0</v>
      </c>
      <c r="RJE67" s="762">
        <f t="shared" ref="RJE67" si="22590">RJE60*$C$65*0</f>
        <v>0</v>
      </c>
      <c r="RJG67" s="762">
        <f t="shared" ref="RJG67" si="22591">RJG60*$C$65*0</f>
        <v>0</v>
      </c>
      <c r="RJI67" s="762">
        <f t="shared" ref="RJI67" si="22592">RJI60*$C$65*0</f>
        <v>0</v>
      </c>
      <c r="RJK67" s="762">
        <f t="shared" ref="RJK67" si="22593">RJK60*$C$65*0</f>
        <v>0</v>
      </c>
      <c r="RJM67" s="762">
        <f t="shared" ref="RJM67" si="22594">RJM60*$C$65*0</f>
        <v>0</v>
      </c>
      <c r="RJO67" s="762">
        <f t="shared" ref="RJO67" si="22595">RJO60*$C$65*0</f>
        <v>0</v>
      </c>
      <c r="RJQ67" s="762">
        <f t="shared" ref="RJQ67" si="22596">RJQ60*$C$65*0</f>
        <v>0</v>
      </c>
      <c r="RJS67" s="762">
        <f t="shared" ref="RJS67" si="22597">RJS60*$C$65*0</f>
        <v>0</v>
      </c>
      <c r="RJU67" s="762">
        <f t="shared" ref="RJU67" si="22598">RJU60*$C$65*0</f>
        <v>0</v>
      </c>
      <c r="RJW67" s="762">
        <f t="shared" ref="RJW67" si="22599">RJW60*$C$65*0</f>
        <v>0</v>
      </c>
      <c r="RJY67" s="762">
        <f t="shared" ref="RJY67" si="22600">RJY60*$C$65*0</f>
        <v>0</v>
      </c>
      <c r="RKA67" s="762">
        <f t="shared" ref="RKA67" si="22601">RKA60*$C$65*0</f>
        <v>0</v>
      </c>
      <c r="RKC67" s="762">
        <f t="shared" ref="RKC67" si="22602">RKC60*$C$65*0</f>
        <v>0</v>
      </c>
      <c r="RKE67" s="762">
        <f t="shared" ref="RKE67" si="22603">RKE60*$C$65*0</f>
        <v>0</v>
      </c>
      <c r="RKG67" s="762">
        <f t="shared" ref="RKG67" si="22604">RKG60*$C$65*0</f>
        <v>0</v>
      </c>
      <c r="RKI67" s="762">
        <f t="shared" ref="RKI67" si="22605">RKI60*$C$65*0</f>
        <v>0</v>
      </c>
      <c r="RKK67" s="762">
        <f t="shared" ref="RKK67" si="22606">RKK60*$C$65*0</f>
        <v>0</v>
      </c>
      <c r="RKM67" s="762">
        <f t="shared" ref="RKM67" si="22607">RKM60*$C$65*0</f>
        <v>0</v>
      </c>
      <c r="RKO67" s="762">
        <f t="shared" ref="RKO67" si="22608">RKO60*$C$65*0</f>
        <v>0</v>
      </c>
      <c r="RKQ67" s="762">
        <f t="shared" ref="RKQ67" si="22609">RKQ60*$C$65*0</f>
        <v>0</v>
      </c>
      <c r="RKS67" s="762">
        <f t="shared" ref="RKS67" si="22610">RKS60*$C$65*0</f>
        <v>0</v>
      </c>
      <c r="RKU67" s="762">
        <f t="shared" ref="RKU67" si="22611">RKU60*$C$65*0</f>
        <v>0</v>
      </c>
      <c r="RKW67" s="762">
        <f t="shared" ref="RKW67" si="22612">RKW60*$C$65*0</f>
        <v>0</v>
      </c>
      <c r="RKY67" s="762">
        <f t="shared" ref="RKY67" si="22613">RKY60*$C$65*0</f>
        <v>0</v>
      </c>
      <c r="RLA67" s="762">
        <f t="shared" ref="RLA67" si="22614">RLA60*$C$65*0</f>
        <v>0</v>
      </c>
      <c r="RLC67" s="762">
        <f t="shared" ref="RLC67" si="22615">RLC60*$C$65*0</f>
        <v>0</v>
      </c>
      <c r="RLE67" s="762">
        <f t="shared" ref="RLE67" si="22616">RLE60*$C$65*0</f>
        <v>0</v>
      </c>
      <c r="RLG67" s="762">
        <f t="shared" ref="RLG67" si="22617">RLG60*$C$65*0</f>
        <v>0</v>
      </c>
      <c r="RLI67" s="762">
        <f t="shared" ref="RLI67" si="22618">RLI60*$C$65*0</f>
        <v>0</v>
      </c>
      <c r="RLK67" s="762">
        <f t="shared" ref="RLK67" si="22619">RLK60*$C$65*0</f>
        <v>0</v>
      </c>
      <c r="RLM67" s="762">
        <f t="shared" ref="RLM67" si="22620">RLM60*$C$65*0</f>
        <v>0</v>
      </c>
      <c r="RLO67" s="762">
        <f t="shared" ref="RLO67" si="22621">RLO60*$C$65*0</f>
        <v>0</v>
      </c>
      <c r="RLQ67" s="762">
        <f t="shared" ref="RLQ67" si="22622">RLQ60*$C$65*0</f>
        <v>0</v>
      </c>
      <c r="RLS67" s="762">
        <f t="shared" ref="RLS67" si="22623">RLS60*$C$65*0</f>
        <v>0</v>
      </c>
      <c r="RLU67" s="762">
        <f t="shared" ref="RLU67" si="22624">RLU60*$C$65*0</f>
        <v>0</v>
      </c>
      <c r="RLW67" s="762">
        <f t="shared" ref="RLW67" si="22625">RLW60*$C$65*0</f>
        <v>0</v>
      </c>
      <c r="RLY67" s="762">
        <f t="shared" ref="RLY67" si="22626">RLY60*$C$65*0</f>
        <v>0</v>
      </c>
      <c r="RMA67" s="762">
        <f t="shared" ref="RMA67" si="22627">RMA60*$C$65*0</f>
        <v>0</v>
      </c>
      <c r="RMC67" s="762">
        <f t="shared" ref="RMC67" si="22628">RMC60*$C$65*0</f>
        <v>0</v>
      </c>
      <c r="RME67" s="762">
        <f t="shared" ref="RME67" si="22629">RME60*$C$65*0</f>
        <v>0</v>
      </c>
      <c r="RMG67" s="762">
        <f t="shared" ref="RMG67" si="22630">RMG60*$C$65*0</f>
        <v>0</v>
      </c>
      <c r="RMI67" s="762">
        <f t="shared" ref="RMI67" si="22631">RMI60*$C$65*0</f>
        <v>0</v>
      </c>
      <c r="RMK67" s="762">
        <f t="shared" ref="RMK67" si="22632">RMK60*$C$65*0</f>
        <v>0</v>
      </c>
      <c r="RMM67" s="762">
        <f t="shared" ref="RMM67" si="22633">RMM60*$C$65*0</f>
        <v>0</v>
      </c>
      <c r="RMO67" s="762">
        <f t="shared" ref="RMO67" si="22634">RMO60*$C$65*0</f>
        <v>0</v>
      </c>
      <c r="RMQ67" s="762">
        <f t="shared" ref="RMQ67" si="22635">RMQ60*$C$65*0</f>
        <v>0</v>
      </c>
      <c r="RMS67" s="762">
        <f t="shared" ref="RMS67" si="22636">RMS60*$C$65*0</f>
        <v>0</v>
      </c>
      <c r="RMU67" s="762">
        <f t="shared" ref="RMU67" si="22637">RMU60*$C$65*0</f>
        <v>0</v>
      </c>
      <c r="RMW67" s="762">
        <f t="shared" ref="RMW67" si="22638">RMW60*$C$65*0</f>
        <v>0</v>
      </c>
      <c r="RMY67" s="762">
        <f t="shared" ref="RMY67" si="22639">RMY60*$C$65*0</f>
        <v>0</v>
      </c>
      <c r="RNA67" s="762">
        <f t="shared" ref="RNA67" si="22640">RNA60*$C$65*0</f>
        <v>0</v>
      </c>
      <c r="RNC67" s="762">
        <f t="shared" ref="RNC67" si="22641">RNC60*$C$65*0</f>
        <v>0</v>
      </c>
      <c r="RNE67" s="762">
        <f t="shared" ref="RNE67" si="22642">RNE60*$C$65*0</f>
        <v>0</v>
      </c>
      <c r="RNG67" s="762">
        <f t="shared" ref="RNG67" si="22643">RNG60*$C$65*0</f>
        <v>0</v>
      </c>
      <c r="RNI67" s="762">
        <f t="shared" ref="RNI67" si="22644">RNI60*$C$65*0</f>
        <v>0</v>
      </c>
      <c r="RNK67" s="762">
        <f t="shared" ref="RNK67" si="22645">RNK60*$C$65*0</f>
        <v>0</v>
      </c>
      <c r="RNM67" s="762">
        <f t="shared" ref="RNM67" si="22646">RNM60*$C$65*0</f>
        <v>0</v>
      </c>
      <c r="RNO67" s="762">
        <f t="shared" ref="RNO67" si="22647">RNO60*$C$65*0</f>
        <v>0</v>
      </c>
      <c r="RNQ67" s="762">
        <f t="shared" ref="RNQ67" si="22648">RNQ60*$C$65*0</f>
        <v>0</v>
      </c>
      <c r="RNS67" s="762">
        <f t="shared" ref="RNS67" si="22649">RNS60*$C$65*0</f>
        <v>0</v>
      </c>
      <c r="RNU67" s="762">
        <f t="shared" ref="RNU67" si="22650">RNU60*$C$65*0</f>
        <v>0</v>
      </c>
      <c r="RNW67" s="762">
        <f t="shared" ref="RNW67" si="22651">RNW60*$C$65*0</f>
        <v>0</v>
      </c>
      <c r="RNY67" s="762">
        <f t="shared" ref="RNY67" si="22652">RNY60*$C$65*0</f>
        <v>0</v>
      </c>
      <c r="ROA67" s="762">
        <f t="shared" ref="ROA67" si="22653">ROA60*$C$65*0</f>
        <v>0</v>
      </c>
      <c r="ROC67" s="762">
        <f t="shared" ref="ROC67" si="22654">ROC60*$C$65*0</f>
        <v>0</v>
      </c>
      <c r="ROE67" s="762">
        <f t="shared" ref="ROE67" si="22655">ROE60*$C$65*0</f>
        <v>0</v>
      </c>
      <c r="ROG67" s="762">
        <f t="shared" ref="ROG67" si="22656">ROG60*$C$65*0</f>
        <v>0</v>
      </c>
      <c r="ROI67" s="762">
        <f t="shared" ref="ROI67" si="22657">ROI60*$C$65*0</f>
        <v>0</v>
      </c>
      <c r="ROK67" s="762">
        <f t="shared" ref="ROK67" si="22658">ROK60*$C$65*0</f>
        <v>0</v>
      </c>
      <c r="ROM67" s="762">
        <f t="shared" ref="ROM67" si="22659">ROM60*$C$65*0</f>
        <v>0</v>
      </c>
      <c r="ROO67" s="762">
        <f t="shared" ref="ROO67" si="22660">ROO60*$C$65*0</f>
        <v>0</v>
      </c>
      <c r="ROQ67" s="762">
        <f t="shared" ref="ROQ67" si="22661">ROQ60*$C$65*0</f>
        <v>0</v>
      </c>
      <c r="ROS67" s="762">
        <f t="shared" ref="ROS67" si="22662">ROS60*$C$65*0</f>
        <v>0</v>
      </c>
      <c r="ROU67" s="762">
        <f t="shared" ref="ROU67" si="22663">ROU60*$C$65*0</f>
        <v>0</v>
      </c>
      <c r="ROW67" s="762">
        <f t="shared" ref="ROW67" si="22664">ROW60*$C$65*0</f>
        <v>0</v>
      </c>
      <c r="ROY67" s="762">
        <f t="shared" ref="ROY67" si="22665">ROY60*$C$65*0</f>
        <v>0</v>
      </c>
      <c r="RPA67" s="762">
        <f t="shared" ref="RPA67" si="22666">RPA60*$C$65*0</f>
        <v>0</v>
      </c>
      <c r="RPC67" s="762">
        <f t="shared" ref="RPC67" si="22667">RPC60*$C$65*0</f>
        <v>0</v>
      </c>
      <c r="RPE67" s="762">
        <f t="shared" ref="RPE67" si="22668">RPE60*$C$65*0</f>
        <v>0</v>
      </c>
      <c r="RPG67" s="762">
        <f t="shared" ref="RPG67" si="22669">RPG60*$C$65*0</f>
        <v>0</v>
      </c>
      <c r="RPI67" s="762">
        <f t="shared" ref="RPI67" si="22670">RPI60*$C$65*0</f>
        <v>0</v>
      </c>
      <c r="RPK67" s="762">
        <f t="shared" ref="RPK67" si="22671">RPK60*$C$65*0</f>
        <v>0</v>
      </c>
      <c r="RPM67" s="762">
        <f t="shared" ref="RPM67" si="22672">RPM60*$C$65*0</f>
        <v>0</v>
      </c>
      <c r="RPO67" s="762">
        <f t="shared" ref="RPO67" si="22673">RPO60*$C$65*0</f>
        <v>0</v>
      </c>
      <c r="RPQ67" s="762">
        <f t="shared" ref="RPQ67" si="22674">RPQ60*$C$65*0</f>
        <v>0</v>
      </c>
      <c r="RPS67" s="762">
        <f t="shared" ref="RPS67" si="22675">RPS60*$C$65*0</f>
        <v>0</v>
      </c>
      <c r="RPU67" s="762">
        <f t="shared" ref="RPU67" si="22676">RPU60*$C$65*0</f>
        <v>0</v>
      </c>
      <c r="RPW67" s="762">
        <f t="shared" ref="RPW67" si="22677">RPW60*$C$65*0</f>
        <v>0</v>
      </c>
      <c r="RPY67" s="762">
        <f t="shared" ref="RPY67" si="22678">RPY60*$C$65*0</f>
        <v>0</v>
      </c>
      <c r="RQA67" s="762">
        <f t="shared" ref="RQA67" si="22679">RQA60*$C$65*0</f>
        <v>0</v>
      </c>
      <c r="RQC67" s="762">
        <f t="shared" ref="RQC67" si="22680">RQC60*$C$65*0</f>
        <v>0</v>
      </c>
      <c r="RQE67" s="762">
        <f t="shared" ref="RQE67" si="22681">RQE60*$C$65*0</f>
        <v>0</v>
      </c>
      <c r="RQG67" s="762">
        <f t="shared" ref="RQG67" si="22682">RQG60*$C$65*0</f>
        <v>0</v>
      </c>
      <c r="RQI67" s="762">
        <f t="shared" ref="RQI67" si="22683">RQI60*$C$65*0</f>
        <v>0</v>
      </c>
      <c r="RQK67" s="762">
        <f t="shared" ref="RQK67" si="22684">RQK60*$C$65*0</f>
        <v>0</v>
      </c>
      <c r="RQM67" s="762">
        <f t="shared" ref="RQM67" si="22685">RQM60*$C$65*0</f>
        <v>0</v>
      </c>
      <c r="RQO67" s="762">
        <f t="shared" ref="RQO67" si="22686">RQO60*$C$65*0</f>
        <v>0</v>
      </c>
      <c r="RQQ67" s="762">
        <f t="shared" ref="RQQ67" si="22687">RQQ60*$C$65*0</f>
        <v>0</v>
      </c>
      <c r="RQS67" s="762">
        <f t="shared" ref="RQS67" si="22688">RQS60*$C$65*0</f>
        <v>0</v>
      </c>
      <c r="RQU67" s="762">
        <f t="shared" ref="RQU67" si="22689">RQU60*$C$65*0</f>
        <v>0</v>
      </c>
      <c r="RQW67" s="762">
        <f t="shared" ref="RQW67" si="22690">RQW60*$C$65*0</f>
        <v>0</v>
      </c>
      <c r="RQY67" s="762">
        <f t="shared" ref="RQY67" si="22691">RQY60*$C$65*0</f>
        <v>0</v>
      </c>
      <c r="RRA67" s="762">
        <f t="shared" ref="RRA67" si="22692">RRA60*$C$65*0</f>
        <v>0</v>
      </c>
      <c r="RRC67" s="762">
        <f t="shared" ref="RRC67" si="22693">RRC60*$C$65*0</f>
        <v>0</v>
      </c>
      <c r="RRE67" s="762">
        <f t="shared" ref="RRE67" si="22694">RRE60*$C$65*0</f>
        <v>0</v>
      </c>
      <c r="RRG67" s="762">
        <f t="shared" ref="RRG67" si="22695">RRG60*$C$65*0</f>
        <v>0</v>
      </c>
      <c r="RRI67" s="762">
        <f t="shared" ref="RRI67" si="22696">RRI60*$C$65*0</f>
        <v>0</v>
      </c>
      <c r="RRK67" s="762">
        <f t="shared" ref="RRK67" si="22697">RRK60*$C$65*0</f>
        <v>0</v>
      </c>
      <c r="RRM67" s="762">
        <f t="shared" ref="RRM67" si="22698">RRM60*$C$65*0</f>
        <v>0</v>
      </c>
      <c r="RRO67" s="762">
        <f t="shared" ref="RRO67" si="22699">RRO60*$C$65*0</f>
        <v>0</v>
      </c>
      <c r="RRQ67" s="762">
        <f t="shared" ref="RRQ67" si="22700">RRQ60*$C$65*0</f>
        <v>0</v>
      </c>
      <c r="RRS67" s="762">
        <f t="shared" ref="RRS67" si="22701">RRS60*$C$65*0</f>
        <v>0</v>
      </c>
      <c r="RRU67" s="762">
        <f t="shared" ref="RRU67" si="22702">RRU60*$C$65*0</f>
        <v>0</v>
      </c>
      <c r="RRW67" s="762">
        <f t="shared" ref="RRW67" si="22703">RRW60*$C$65*0</f>
        <v>0</v>
      </c>
      <c r="RRY67" s="762">
        <f t="shared" ref="RRY67" si="22704">RRY60*$C$65*0</f>
        <v>0</v>
      </c>
      <c r="RSA67" s="762">
        <f t="shared" ref="RSA67" si="22705">RSA60*$C$65*0</f>
        <v>0</v>
      </c>
      <c r="RSC67" s="762">
        <f t="shared" ref="RSC67" si="22706">RSC60*$C$65*0</f>
        <v>0</v>
      </c>
      <c r="RSE67" s="762">
        <f t="shared" ref="RSE67" si="22707">RSE60*$C$65*0</f>
        <v>0</v>
      </c>
      <c r="RSG67" s="762">
        <f t="shared" ref="RSG67" si="22708">RSG60*$C$65*0</f>
        <v>0</v>
      </c>
      <c r="RSI67" s="762">
        <f t="shared" ref="RSI67" si="22709">RSI60*$C$65*0</f>
        <v>0</v>
      </c>
      <c r="RSK67" s="762">
        <f t="shared" ref="RSK67" si="22710">RSK60*$C$65*0</f>
        <v>0</v>
      </c>
      <c r="RSM67" s="762">
        <f t="shared" ref="RSM67" si="22711">RSM60*$C$65*0</f>
        <v>0</v>
      </c>
      <c r="RSO67" s="762">
        <f t="shared" ref="RSO67" si="22712">RSO60*$C$65*0</f>
        <v>0</v>
      </c>
      <c r="RSQ67" s="762">
        <f t="shared" ref="RSQ67" si="22713">RSQ60*$C$65*0</f>
        <v>0</v>
      </c>
      <c r="RSS67" s="762">
        <f t="shared" ref="RSS67" si="22714">RSS60*$C$65*0</f>
        <v>0</v>
      </c>
      <c r="RSU67" s="762">
        <f t="shared" ref="RSU67" si="22715">RSU60*$C$65*0</f>
        <v>0</v>
      </c>
      <c r="RSW67" s="762">
        <f t="shared" ref="RSW67" si="22716">RSW60*$C$65*0</f>
        <v>0</v>
      </c>
      <c r="RSY67" s="762">
        <f t="shared" ref="RSY67" si="22717">RSY60*$C$65*0</f>
        <v>0</v>
      </c>
      <c r="RTA67" s="762">
        <f t="shared" ref="RTA67" si="22718">RTA60*$C$65*0</f>
        <v>0</v>
      </c>
      <c r="RTC67" s="762">
        <f t="shared" ref="RTC67" si="22719">RTC60*$C$65*0</f>
        <v>0</v>
      </c>
      <c r="RTE67" s="762">
        <f t="shared" ref="RTE67" si="22720">RTE60*$C$65*0</f>
        <v>0</v>
      </c>
      <c r="RTG67" s="762">
        <f t="shared" ref="RTG67" si="22721">RTG60*$C$65*0</f>
        <v>0</v>
      </c>
      <c r="RTI67" s="762">
        <f t="shared" ref="RTI67" si="22722">RTI60*$C$65*0</f>
        <v>0</v>
      </c>
      <c r="RTK67" s="762">
        <f t="shared" ref="RTK67" si="22723">RTK60*$C$65*0</f>
        <v>0</v>
      </c>
      <c r="RTM67" s="762">
        <f t="shared" ref="RTM67" si="22724">RTM60*$C$65*0</f>
        <v>0</v>
      </c>
      <c r="RTO67" s="762">
        <f t="shared" ref="RTO67" si="22725">RTO60*$C$65*0</f>
        <v>0</v>
      </c>
      <c r="RTQ67" s="762">
        <f t="shared" ref="RTQ67" si="22726">RTQ60*$C$65*0</f>
        <v>0</v>
      </c>
      <c r="RTS67" s="762">
        <f t="shared" ref="RTS67" si="22727">RTS60*$C$65*0</f>
        <v>0</v>
      </c>
      <c r="RTU67" s="762">
        <f t="shared" ref="RTU67" si="22728">RTU60*$C$65*0</f>
        <v>0</v>
      </c>
      <c r="RTW67" s="762">
        <f t="shared" ref="RTW67" si="22729">RTW60*$C$65*0</f>
        <v>0</v>
      </c>
      <c r="RTY67" s="762">
        <f t="shared" ref="RTY67" si="22730">RTY60*$C$65*0</f>
        <v>0</v>
      </c>
      <c r="RUA67" s="762">
        <f t="shared" ref="RUA67" si="22731">RUA60*$C$65*0</f>
        <v>0</v>
      </c>
      <c r="RUC67" s="762">
        <f t="shared" ref="RUC67" si="22732">RUC60*$C$65*0</f>
        <v>0</v>
      </c>
      <c r="RUE67" s="762">
        <f t="shared" ref="RUE67" si="22733">RUE60*$C$65*0</f>
        <v>0</v>
      </c>
      <c r="RUG67" s="762">
        <f t="shared" ref="RUG67" si="22734">RUG60*$C$65*0</f>
        <v>0</v>
      </c>
      <c r="RUI67" s="762">
        <f t="shared" ref="RUI67" si="22735">RUI60*$C$65*0</f>
        <v>0</v>
      </c>
      <c r="RUK67" s="762">
        <f t="shared" ref="RUK67" si="22736">RUK60*$C$65*0</f>
        <v>0</v>
      </c>
      <c r="RUM67" s="762">
        <f t="shared" ref="RUM67" si="22737">RUM60*$C$65*0</f>
        <v>0</v>
      </c>
      <c r="RUO67" s="762">
        <f t="shared" ref="RUO67" si="22738">RUO60*$C$65*0</f>
        <v>0</v>
      </c>
      <c r="RUQ67" s="762">
        <f t="shared" ref="RUQ67" si="22739">RUQ60*$C$65*0</f>
        <v>0</v>
      </c>
      <c r="RUS67" s="762">
        <f t="shared" ref="RUS67" si="22740">RUS60*$C$65*0</f>
        <v>0</v>
      </c>
      <c r="RUU67" s="762">
        <f t="shared" ref="RUU67" si="22741">RUU60*$C$65*0</f>
        <v>0</v>
      </c>
      <c r="RUW67" s="762">
        <f t="shared" ref="RUW67" si="22742">RUW60*$C$65*0</f>
        <v>0</v>
      </c>
      <c r="RUY67" s="762">
        <f t="shared" ref="RUY67" si="22743">RUY60*$C$65*0</f>
        <v>0</v>
      </c>
      <c r="RVA67" s="762">
        <f t="shared" ref="RVA67" si="22744">RVA60*$C$65*0</f>
        <v>0</v>
      </c>
      <c r="RVC67" s="762">
        <f t="shared" ref="RVC67" si="22745">RVC60*$C$65*0</f>
        <v>0</v>
      </c>
      <c r="RVE67" s="762">
        <f t="shared" ref="RVE67" si="22746">RVE60*$C$65*0</f>
        <v>0</v>
      </c>
      <c r="RVG67" s="762">
        <f t="shared" ref="RVG67" si="22747">RVG60*$C$65*0</f>
        <v>0</v>
      </c>
      <c r="RVI67" s="762">
        <f t="shared" ref="RVI67" si="22748">RVI60*$C$65*0</f>
        <v>0</v>
      </c>
      <c r="RVK67" s="762">
        <f t="shared" ref="RVK67" si="22749">RVK60*$C$65*0</f>
        <v>0</v>
      </c>
      <c r="RVM67" s="762">
        <f t="shared" ref="RVM67" si="22750">RVM60*$C$65*0</f>
        <v>0</v>
      </c>
      <c r="RVO67" s="762">
        <f t="shared" ref="RVO67" si="22751">RVO60*$C$65*0</f>
        <v>0</v>
      </c>
      <c r="RVQ67" s="762">
        <f t="shared" ref="RVQ67" si="22752">RVQ60*$C$65*0</f>
        <v>0</v>
      </c>
      <c r="RVS67" s="762">
        <f t="shared" ref="RVS67" si="22753">RVS60*$C$65*0</f>
        <v>0</v>
      </c>
      <c r="RVU67" s="762">
        <f t="shared" ref="RVU67" si="22754">RVU60*$C$65*0</f>
        <v>0</v>
      </c>
      <c r="RVW67" s="762">
        <f t="shared" ref="RVW67" si="22755">RVW60*$C$65*0</f>
        <v>0</v>
      </c>
      <c r="RVY67" s="762">
        <f t="shared" ref="RVY67" si="22756">RVY60*$C$65*0</f>
        <v>0</v>
      </c>
      <c r="RWA67" s="762">
        <f t="shared" ref="RWA67" si="22757">RWA60*$C$65*0</f>
        <v>0</v>
      </c>
      <c r="RWC67" s="762">
        <f t="shared" ref="RWC67" si="22758">RWC60*$C$65*0</f>
        <v>0</v>
      </c>
      <c r="RWE67" s="762">
        <f t="shared" ref="RWE67" si="22759">RWE60*$C$65*0</f>
        <v>0</v>
      </c>
      <c r="RWG67" s="762">
        <f t="shared" ref="RWG67" si="22760">RWG60*$C$65*0</f>
        <v>0</v>
      </c>
      <c r="RWI67" s="762">
        <f t="shared" ref="RWI67" si="22761">RWI60*$C$65*0</f>
        <v>0</v>
      </c>
      <c r="RWK67" s="762">
        <f t="shared" ref="RWK67" si="22762">RWK60*$C$65*0</f>
        <v>0</v>
      </c>
      <c r="RWM67" s="762">
        <f t="shared" ref="RWM67" si="22763">RWM60*$C$65*0</f>
        <v>0</v>
      </c>
      <c r="RWO67" s="762">
        <f t="shared" ref="RWO67" si="22764">RWO60*$C$65*0</f>
        <v>0</v>
      </c>
      <c r="RWQ67" s="762">
        <f t="shared" ref="RWQ67" si="22765">RWQ60*$C$65*0</f>
        <v>0</v>
      </c>
      <c r="RWS67" s="762">
        <f t="shared" ref="RWS67" si="22766">RWS60*$C$65*0</f>
        <v>0</v>
      </c>
      <c r="RWU67" s="762">
        <f t="shared" ref="RWU67" si="22767">RWU60*$C$65*0</f>
        <v>0</v>
      </c>
      <c r="RWW67" s="762">
        <f t="shared" ref="RWW67" si="22768">RWW60*$C$65*0</f>
        <v>0</v>
      </c>
      <c r="RWY67" s="762">
        <f t="shared" ref="RWY67" si="22769">RWY60*$C$65*0</f>
        <v>0</v>
      </c>
      <c r="RXA67" s="762">
        <f t="shared" ref="RXA67" si="22770">RXA60*$C$65*0</f>
        <v>0</v>
      </c>
      <c r="RXC67" s="762">
        <f t="shared" ref="RXC67" si="22771">RXC60*$C$65*0</f>
        <v>0</v>
      </c>
      <c r="RXE67" s="762">
        <f t="shared" ref="RXE67" si="22772">RXE60*$C$65*0</f>
        <v>0</v>
      </c>
      <c r="RXG67" s="762">
        <f t="shared" ref="RXG67" si="22773">RXG60*$C$65*0</f>
        <v>0</v>
      </c>
      <c r="RXI67" s="762">
        <f t="shared" ref="RXI67" si="22774">RXI60*$C$65*0</f>
        <v>0</v>
      </c>
      <c r="RXK67" s="762">
        <f t="shared" ref="RXK67" si="22775">RXK60*$C$65*0</f>
        <v>0</v>
      </c>
      <c r="RXM67" s="762">
        <f t="shared" ref="RXM67" si="22776">RXM60*$C$65*0</f>
        <v>0</v>
      </c>
      <c r="RXO67" s="762">
        <f t="shared" ref="RXO67" si="22777">RXO60*$C$65*0</f>
        <v>0</v>
      </c>
      <c r="RXQ67" s="762">
        <f t="shared" ref="RXQ67" si="22778">RXQ60*$C$65*0</f>
        <v>0</v>
      </c>
      <c r="RXS67" s="762">
        <f t="shared" ref="RXS67" si="22779">RXS60*$C$65*0</f>
        <v>0</v>
      </c>
      <c r="RXU67" s="762">
        <f t="shared" ref="RXU67" si="22780">RXU60*$C$65*0</f>
        <v>0</v>
      </c>
      <c r="RXW67" s="762">
        <f t="shared" ref="RXW67" si="22781">RXW60*$C$65*0</f>
        <v>0</v>
      </c>
      <c r="RXY67" s="762">
        <f t="shared" ref="RXY67" si="22782">RXY60*$C$65*0</f>
        <v>0</v>
      </c>
      <c r="RYA67" s="762">
        <f t="shared" ref="RYA67" si="22783">RYA60*$C$65*0</f>
        <v>0</v>
      </c>
      <c r="RYC67" s="762">
        <f t="shared" ref="RYC67" si="22784">RYC60*$C$65*0</f>
        <v>0</v>
      </c>
      <c r="RYE67" s="762">
        <f t="shared" ref="RYE67" si="22785">RYE60*$C$65*0</f>
        <v>0</v>
      </c>
      <c r="RYG67" s="762">
        <f t="shared" ref="RYG67" si="22786">RYG60*$C$65*0</f>
        <v>0</v>
      </c>
      <c r="RYI67" s="762">
        <f t="shared" ref="RYI67" si="22787">RYI60*$C$65*0</f>
        <v>0</v>
      </c>
      <c r="RYK67" s="762">
        <f t="shared" ref="RYK67" si="22788">RYK60*$C$65*0</f>
        <v>0</v>
      </c>
      <c r="RYM67" s="762">
        <f t="shared" ref="RYM67" si="22789">RYM60*$C$65*0</f>
        <v>0</v>
      </c>
      <c r="RYO67" s="762">
        <f t="shared" ref="RYO67" si="22790">RYO60*$C$65*0</f>
        <v>0</v>
      </c>
      <c r="RYQ67" s="762">
        <f t="shared" ref="RYQ67" si="22791">RYQ60*$C$65*0</f>
        <v>0</v>
      </c>
      <c r="RYS67" s="762">
        <f t="shared" ref="RYS67" si="22792">RYS60*$C$65*0</f>
        <v>0</v>
      </c>
      <c r="RYU67" s="762">
        <f t="shared" ref="RYU67" si="22793">RYU60*$C$65*0</f>
        <v>0</v>
      </c>
      <c r="RYW67" s="762">
        <f t="shared" ref="RYW67" si="22794">RYW60*$C$65*0</f>
        <v>0</v>
      </c>
      <c r="RYY67" s="762">
        <f t="shared" ref="RYY67" si="22795">RYY60*$C$65*0</f>
        <v>0</v>
      </c>
      <c r="RZA67" s="762">
        <f t="shared" ref="RZA67" si="22796">RZA60*$C$65*0</f>
        <v>0</v>
      </c>
      <c r="RZC67" s="762">
        <f t="shared" ref="RZC67" si="22797">RZC60*$C$65*0</f>
        <v>0</v>
      </c>
      <c r="RZE67" s="762">
        <f t="shared" ref="RZE67" si="22798">RZE60*$C$65*0</f>
        <v>0</v>
      </c>
      <c r="RZG67" s="762">
        <f t="shared" ref="RZG67" si="22799">RZG60*$C$65*0</f>
        <v>0</v>
      </c>
      <c r="RZI67" s="762">
        <f t="shared" ref="RZI67" si="22800">RZI60*$C$65*0</f>
        <v>0</v>
      </c>
      <c r="RZK67" s="762">
        <f t="shared" ref="RZK67" si="22801">RZK60*$C$65*0</f>
        <v>0</v>
      </c>
      <c r="RZM67" s="762">
        <f t="shared" ref="RZM67" si="22802">RZM60*$C$65*0</f>
        <v>0</v>
      </c>
      <c r="RZO67" s="762">
        <f t="shared" ref="RZO67" si="22803">RZO60*$C$65*0</f>
        <v>0</v>
      </c>
      <c r="RZQ67" s="762">
        <f t="shared" ref="RZQ67" si="22804">RZQ60*$C$65*0</f>
        <v>0</v>
      </c>
      <c r="RZS67" s="762">
        <f t="shared" ref="RZS67" si="22805">RZS60*$C$65*0</f>
        <v>0</v>
      </c>
      <c r="RZU67" s="762">
        <f t="shared" ref="RZU67" si="22806">RZU60*$C$65*0</f>
        <v>0</v>
      </c>
      <c r="RZW67" s="762">
        <f t="shared" ref="RZW67" si="22807">RZW60*$C$65*0</f>
        <v>0</v>
      </c>
      <c r="RZY67" s="762">
        <f t="shared" ref="RZY67" si="22808">RZY60*$C$65*0</f>
        <v>0</v>
      </c>
      <c r="SAA67" s="762">
        <f t="shared" ref="SAA67" si="22809">SAA60*$C$65*0</f>
        <v>0</v>
      </c>
      <c r="SAC67" s="762">
        <f t="shared" ref="SAC67" si="22810">SAC60*$C$65*0</f>
        <v>0</v>
      </c>
      <c r="SAE67" s="762">
        <f t="shared" ref="SAE67" si="22811">SAE60*$C$65*0</f>
        <v>0</v>
      </c>
      <c r="SAG67" s="762">
        <f t="shared" ref="SAG67" si="22812">SAG60*$C$65*0</f>
        <v>0</v>
      </c>
      <c r="SAI67" s="762">
        <f t="shared" ref="SAI67" si="22813">SAI60*$C$65*0</f>
        <v>0</v>
      </c>
      <c r="SAK67" s="762">
        <f t="shared" ref="SAK67" si="22814">SAK60*$C$65*0</f>
        <v>0</v>
      </c>
      <c r="SAM67" s="762">
        <f t="shared" ref="SAM67" si="22815">SAM60*$C$65*0</f>
        <v>0</v>
      </c>
      <c r="SAO67" s="762">
        <f t="shared" ref="SAO67" si="22816">SAO60*$C$65*0</f>
        <v>0</v>
      </c>
      <c r="SAQ67" s="762">
        <f t="shared" ref="SAQ67" si="22817">SAQ60*$C$65*0</f>
        <v>0</v>
      </c>
      <c r="SAS67" s="762">
        <f t="shared" ref="SAS67" si="22818">SAS60*$C$65*0</f>
        <v>0</v>
      </c>
      <c r="SAU67" s="762">
        <f t="shared" ref="SAU67" si="22819">SAU60*$C$65*0</f>
        <v>0</v>
      </c>
      <c r="SAW67" s="762">
        <f t="shared" ref="SAW67" si="22820">SAW60*$C$65*0</f>
        <v>0</v>
      </c>
      <c r="SAY67" s="762">
        <f t="shared" ref="SAY67" si="22821">SAY60*$C$65*0</f>
        <v>0</v>
      </c>
      <c r="SBA67" s="762">
        <f t="shared" ref="SBA67" si="22822">SBA60*$C$65*0</f>
        <v>0</v>
      </c>
      <c r="SBC67" s="762">
        <f t="shared" ref="SBC67" si="22823">SBC60*$C$65*0</f>
        <v>0</v>
      </c>
      <c r="SBE67" s="762">
        <f t="shared" ref="SBE67" si="22824">SBE60*$C$65*0</f>
        <v>0</v>
      </c>
      <c r="SBG67" s="762">
        <f t="shared" ref="SBG67" si="22825">SBG60*$C$65*0</f>
        <v>0</v>
      </c>
      <c r="SBI67" s="762">
        <f t="shared" ref="SBI67" si="22826">SBI60*$C$65*0</f>
        <v>0</v>
      </c>
      <c r="SBK67" s="762">
        <f t="shared" ref="SBK67" si="22827">SBK60*$C$65*0</f>
        <v>0</v>
      </c>
      <c r="SBM67" s="762">
        <f t="shared" ref="SBM67" si="22828">SBM60*$C$65*0</f>
        <v>0</v>
      </c>
      <c r="SBO67" s="762">
        <f t="shared" ref="SBO67" si="22829">SBO60*$C$65*0</f>
        <v>0</v>
      </c>
      <c r="SBQ67" s="762">
        <f t="shared" ref="SBQ67" si="22830">SBQ60*$C$65*0</f>
        <v>0</v>
      </c>
      <c r="SBS67" s="762">
        <f t="shared" ref="SBS67" si="22831">SBS60*$C$65*0</f>
        <v>0</v>
      </c>
      <c r="SBU67" s="762">
        <f t="shared" ref="SBU67" si="22832">SBU60*$C$65*0</f>
        <v>0</v>
      </c>
      <c r="SBW67" s="762">
        <f t="shared" ref="SBW67" si="22833">SBW60*$C$65*0</f>
        <v>0</v>
      </c>
      <c r="SBY67" s="762">
        <f t="shared" ref="SBY67" si="22834">SBY60*$C$65*0</f>
        <v>0</v>
      </c>
      <c r="SCA67" s="762">
        <f t="shared" ref="SCA67" si="22835">SCA60*$C$65*0</f>
        <v>0</v>
      </c>
      <c r="SCC67" s="762">
        <f t="shared" ref="SCC67" si="22836">SCC60*$C$65*0</f>
        <v>0</v>
      </c>
      <c r="SCE67" s="762">
        <f t="shared" ref="SCE67" si="22837">SCE60*$C$65*0</f>
        <v>0</v>
      </c>
      <c r="SCG67" s="762">
        <f t="shared" ref="SCG67" si="22838">SCG60*$C$65*0</f>
        <v>0</v>
      </c>
      <c r="SCI67" s="762">
        <f t="shared" ref="SCI67" si="22839">SCI60*$C$65*0</f>
        <v>0</v>
      </c>
      <c r="SCK67" s="762">
        <f t="shared" ref="SCK67" si="22840">SCK60*$C$65*0</f>
        <v>0</v>
      </c>
      <c r="SCM67" s="762">
        <f t="shared" ref="SCM67" si="22841">SCM60*$C$65*0</f>
        <v>0</v>
      </c>
      <c r="SCO67" s="762">
        <f t="shared" ref="SCO67" si="22842">SCO60*$C$65*0</f>
        <v>0</v>
      </c>
      <c r="SCQ67" s="762">
        <f t="shared" ref="SCQ67" si="22843">SCQ60*$C$65*0</f>
        <v>0</v>
      </c>
      <c r="SCS67" s="762">
        <f t="shared" ref="SCS67" si="22844">SCS60*$C$65*0</f>
        <v>0</v>
      </c>
      <c r="SCU67" s="762">
        <f t="shared" ref="SCU67" si="22845">SCU60*$C$65*0</f>
        <v>0</v>
      </c>
      <c r="SCW67" s="762">
        <f t="shared" ref="SCW67" si="22846">SCW60*$C$65*0</f>
        <v>0</v>
      </c>
      <c r="SCY67" s="762">
        <f t="shared" ref="SCY67" si="22847">SCY60*$C$65*0</f>
        <v>0</v>
      </c>
      <c r="SDA67" s="762">
        <f t="shared" ref="SDA67" si="22848">SDA60*$C$65*0</f>
        <v>0</v>
      </c>
      <c r="SDC67" s="762">
        <f t="shared" ref="SDC67" si="22849">SDC60*$C$65*0</f>
        <v>0</v>
      </c>
      <c r="SDE67" s="762">
        <f t="shared" ref="SDE67" si="22850">SDE60*$C$65*0</f>
        <v>0</v>
      </c>
      <c r="SDG67" s="762">
        <f t="shared" ref="SDG67" si="22851">SDG60*$C$65*0</f>
        <v>0</v>
      </c>
      <c r="SDI67" s="762">
        <f t="shared" ref="SDI67" si="22852">SDI60*$C$65*0</f>
        <v>0</v>
      </c>
      <c r="SDK67" s="762">
        <f t="shared" ref="SDK67" si="22853">SDK60*$C$65*0</f>
        <v>0</v>
      </c>
      <c r="SDM67" s="762">
        <f t="shared" ref="SDM67" si="22854">SDM60*$C$65*0</f>
        <v>0</v>
      </c>
      <c r="SDO67" s="762">
        <f t="shared" ref="SDO67" si="22855">SDO60*$C$65*0</f>
        <v>0</v>
      </c>
      <c r="SDQ67" s="762">
        <f t="shared" ref="SDQ67" si="22856">SDQ60*$C$65*0</f>
        <v>0</v>
      </c>
      <c r="SDS67" s="762">
        <f t="shared" ref="SDS67" si="22857">SDS60*$C$65*0</f>
        <v>0</v>
      </c>
      <c r="SDU67" s="762">
        <f t="shared" ref="SDU67" si="22858">SDU60*$C$65*0</f>
        <v>0</v>
      </c>
      <c r="SDW67" s="762">
        <f t="shared" ref="SDW67" si="22859">SDW60*$C$65*0</f>
        <v>0</v>
      </c>
      <c r="SDY67" s="762">
        <f t="shared" ref="SDY67" si="22860">SDY60*$C$65*0</f>
        <v>0</v>
      </c>
      <c r="SEA67" s="762">
        <f t="shared" ref="SEA67" si="22861">SEA60*$C$65*0</f>
        <v>0</v>
      </c>
      <c r="SEC67" s="762">
        <f t="shared" ref="SEC67" si="22862">SEC60*$C$65*0</f>
        <v>0</v>
      </c>
      <c r="SEE67" s="762">
        <f t="shared" ref="SEE67" si="22863">SEE60*$C$65*0</f>
        <v>0</v>
      </c>
      <c r="SEG67" s="762">
        <f t="shared" ref="SEG67" si="22864">SEG60*$C$65*0</f>
        <v>0</v>
      </c>
      <c r="SEI67" s="762">
        <f t="shared" ref="SEI67" si="22865">SEI60*$C$65*0</f>
        <v>0</v>
      </c>
      <c r="SEK67" s="762">
        <f t="shared" ref="SEK67" si="22866">SEK60*$C$65*0</f>
        <v>0</v>
      </c>
      <c r="SEM67" s="762">
        <f t="shared" ref="SEM67" si="22867">SEM60*$C$65*0</f>
        <v>0</v>
      </c>
      <c r="SEO67" s="762">
        <f t="shared" ref="SEO67" si="22868">SEO60*$C$65*0</f>
        <v>0</v>
      </c>
      <c r="SEQ67" s="762">
        <f t="shared" ref="SEQ67" si="22869">SEQ60*$C$65*0</f>
        <v>0</v>
      </c>
      <c r="SES67" s="762">
        <f t="shared" ref="SES67" si="22870">SES60*$C$65*0</f>
        <v>0</v>
      </c>
      <c r="SEU67" s="762">
        <f t="shared" ref="SEU67" si="22871">SEU60*$C$65*0</f>
        <v>0</v>
      </c>
      <c r="SEW67" s="762">
        <f t="shared" ref="SEW67" si="22872">SEW60*$C$65*0</f>
        <v>0</v>
      </c>
      <c r="SEY67" s="762">
        <f t="shared" ref="SEY67" si="22873">SEY60*$C$65*0</f>
        <v>0</v>
      </c>
      <c r="SFA67" s="762">
        <f t="shared" ref="SFA67" si="22874">SFA60*$C$65*0</f>
        <v>0</v>
      </c>
      <c r="SFC67" s="762">
        <f t="shared" ref="SFC67" si="22875">SFC60*$C$65*0</f>
        <v>0</v>
      </c>
      <c r="SFE67" s="762">
        <f t="shared" ref="SFE67" si="22876">SFE60*$C$65*0</f>
        <v>0</v>
      </c>
      <c r="SFG67" s="762">
        <f t="shared" ref="SFG67" si="22877">SFG60*$C$65*0</f>
        <v>0</v>
      </c>
      <c r="SFI67" s="762">
        <f t="shared" ref="SFI67" si="22878">SFI60*$C$65*0</f>
        <v>0</v>
      </c>
      <c r="SFK67" s="762">
        <f t="shared" ref="SFK67" si="22879">SFK60*$C$65*0</f>
        <v>0</v>
      </c>
      <c r="SFM67" s="762">
        <f t="shared" ref="SFM67" si="22880">SFM60*$C$65*0</f>
        <v>0</v>
      </c>
      <c r="SFO67" s="762">
        <f t="shared" ref="SFO67" si="22881">SFO60*$C$65*0</f>
        <v>0</v>
      </c>
      <c r="SFQ67" s="762">
        <f t="shared" ref="SFQ67" si="22882">SFQ60*$C$65*0</f>
        <v>0</v>
      </c>
      <c r="SFS67" s="762">
        <f t="shared" ref="SFS67" si="22883">SFS60*$C$65*0</f>
        <v>0</v>
      </c>
      <c r="SFU67" s="762">
        <f t="shared" ref="SFU67" si="22884">SFU60*$C$65*0</f>
        <v>0</v>
      </c>
      <c r="SFW67" s="762">
        <f t="shared" ref="SFW67" si="22885">SFW60*$C$65*0</f>
        <v>0</v>
      </c>
      <c r="SFY67" s="762">
        <f t="shared" ref="SFY67" si="22886">SFY60*$C$65*0</f>
        <v>0</v>
      </c>
      <c r="SGA67" s="762">
        <f t="shared" ref="SGA67" si="22887">SGA60*$C$65*0</f>
        <v>0</v>
      </c>
      <c r="SGC67" s="762">
        <f t="shared" ref="SGC67" si="22888">SGC60*$C$65*0</f>
        <v>0</v>
      </c>
      <c r="SGE67" s="762">
        <f t="shared" ref="SGE67" si="22889">SGE60*$C$65*0</f>
        <v>0</v>
      </c>
      <c r="SGG67" s="762">
        <f t="shared" ref="SGG67" si="22890">SGG60*$C$65*0</f>
        <v>0</v>
      </c>
      <c r="SGI67" s="762">
        <f t="shared" ref="SGI67" si="22891">SGI60*$C$65*0</f>
        <v>0</v>
      </c>
      <c r="SGK67" s="762">
        <f t="shared" ref="SGK67" si="22892">SGK60*$C$65*0</f>
        <v>0</v>
      </c>
      <c r="SGM67" s="762">
        <f t="shared" ref="SGM67" si="22893">SGM60*$C$65*0</f>
        <v>0</v>
      </c>
      <c r="SGO67" s="762">
        <f t="shared" ref="SGO67" si="22894">SGO60*$C$65*0</f>
        <v>0</v>
      </c>
      <c r="SGQ67" s="762">
        <f t="shared" ref="SGQ67" si="22895">SGQ60*$C$65*0</f>
        <v>0</v>
      </c>
      <c r="SGS67" s="762">
        <f t="shared" ref="SGS67" si="22896">SGS60*$C$65*0</f>
        <v>0</v>
      </c>
      <c r="SGU67" s="762">
        <f t="shared" ref="SGU67" si="22897">SGU60*$C$65*0</f>
        <v>0</v>
      </c>
      <c r="SGW67" s="762">
        <f t="shared" ref="SGW67" si="22898">SGW60*$C$65*0</f>
        <v>0</v>
      </c>
      <c r="SGY67" s="762">
        <f t="shared" ref="SGY67" si="22899">SGY60*$C$65*0</f>
        <v>0</v>
      </c>
      <c r="SHA67" s="762">
        <f t="shared" ref="SHA67" si="22900">SHA60*$C$65*0</f>
        <v>0</v>
      </c>
      <c r="SHC67" s="762">
        <f t="shared" ref="SHC67" si="22901">SHC60*$C$65*0</f>
        <v>0</v>
      </c>
      <c r="SHE67" s="762">
        <f t="shared" ref="SHE67" si="22902">SHE60*$C$65*0</f>
        <v>0</v>
      </c>
      <c r="SHG67" s="762">
        <f t="shared" ref="SHG67" si="22903">SHG60*$C$65*0</f>
        <v>0</v>
      </c>
      <c r="SHI67" s="762">
        <f t="shared" ref="SHI67" si="22904">SHI60*$C$65*0</f>
        <v>0</v>
      </c>
      <c r="SHK67" s="762">
        <f t="shared" ref="SHK67" si="22905">SHK60*$C$65*0</f>
        <v>0</v>
      </c>
      <c r="SHM67" s="762">
        <f t="shared" ref="SHM67" si="22906">SHM60*$C$65*0</f>
        <v>0</v>
      </c>
      <c r="SHO67" s="762">
        <f t="shared" ref="SHO67" si="22907">SHO60*$C$65*0</f>
        <v>0</v>
      </c>
      <c r="SHQ67" s="762">
        <f t="shared" ref="SHQ67" si="22908">SHQ60*$C$65*0</f>
        <v>0</v>
      </c>
      <c r="SHS67" s="762">
        <f t="shared" ref="SHS67" si="22909">SHS60*$C$65*0</f>
        <v>0</v>
      </c>
      <c r="SHU67" s="762">
        <f t="shared" ref="SHU67" si="22910">SHU60*$C$65*0</f>
        <v>0</v>
      </c>
      <c r="SHW67" s="762">
        <f t="shared" ref="SHW67" si="22911">SHW60*$C$65*0</f>
        <v>0</v>
      </c>
      <c r="SHY67" s="762">
        <f t="shared" ref="SHY67" si="22912">SHY60*$C$65*0</f>
        <v>0</v>
      </c>
      <c r="SIA67" s="762">
        <f t="shared" ref="SIA67" si="22913">SIA60*$C$65*0</f>
        <v>0</v>
      </c>
      <c r="SIC67" s="762">
        <f t="shared" ref="SIC67" si="22914">SIC60*$C$65*0</f>
        <v>0</v>
      </c>
      <c r="SIE67" s="762">
        <f t="shared" ref="SIE67" si="22915">SIE60*$C$65*0</f>
        <v>0</v>
      </c>
      <c r="SIG67" s="762">
        <f t="shared" ref="SIG67" si="22916">SIG60*$C$65*0</f>
        <v>0</v>
      </c>
      <c r="SII67" s="762">
        <f t="shared" ref="SII67" si="22917">SII60*$C$65*0</f>
        <v>0</v>
      </c>
      <c r="SIK67" s="762">
        <f t="shared" ref="SIK67" si="22918">SIK60*$C$65*0</f>
        <v>0</v>
      </c>
      <c r="SIM67" s="762">
        <f t="shared" ref="SIM67" si="22919">SIM60*$C$65*0</f>
        <v>0</v>
      </c>
      <c r="SIO67" s="762">
        <f t="shared" ref="SIO67" si="22920">SIO60*$C$65*0</f>
        <v>0</v>
      </c>
      <c r="SIQ67" s="762">
        <f t="shared" ref="SIQ67" si="22921">SIQ60*$C$65*0</f>
        <v>0</v>
      </c>
      <c r="SIS67" s="762">
        <f t="shared" ref="SIS67" si="22922">SIS60*$C$65*0</f>
        <v>0</v>
      </c>
      <c r="SIU67" s="762">
        <f t="shared" ref="SIU67" si="22923">SIU60*$C$65*0</f>
        <v>0</v>
      </c>
      <c r="SIW67" s="762">
        <f t="shared" ref="SIW67" si="22924">SIW60*$C$65*0</f>
        <v>0</v>
      </c>
      <c r="SIY67" s="762">
        <f t="shared" ref="SIY67" si="22925">SIY60*$C$65*0</f>
        <v>0</v>
      </c>
      <c r="SJA67" s="762">
        <f t="shared" ref="SJA67" si="22926">SJA60*$C$65*0</f>
        <v>0</v>
      </c>
      <c r="SJC67" s="762">
        <f t="shared" ref="SJC67" si="22927">SJC60*$C$65*0</f>
        <v>0</v>
      </c>
      <c r="SJE67" s="762">
        <f t="shared" ref="SJE67" si="22928">SJE60*$C$65*0</f>
        <v>0</v>
      </c>
      <c r="SJG67" s="762">
        <f t="shared" ref="SJG67" si="22929">SJG60*$C$65*0</f>
        <v>0</v>
      </c>
      <c r="SJI67" s="762">
        <f t="shared" ref="SJI67" si="22930">SJI60*$C$65*0</f>
        <v>0</v>
      </c>
      <c r="SJK67" s="762">
        <f t="shared" ref="SJK67" si="22931">SJK60*$C$65*0</f>
        <v>0</v>
      </c>
      <c r="SJM67" s="762">
        <f t="shared" ref="SJM67" si="22932">SJM60*$C$65*0</f>
        <v>0</v>
      </c>
      <c r="SJO67" s="762">
        <f t="shared" ref="SJO67" si="22933">SJO60*$C$65*0</f>
        <v>0</v>
      </c>
      <c r="SJQ67" s="762">
        <f t="shared" ref="SJQ67" si="22934">SJQ60*$C$65*0</f>
        <v>0</v>
      </c>
      <c r="SJS67" s="762">
        <f t="shared" ref="SJS67" si="22935">SJS60*$C$65*0</f>
        <v>0</v>
      </c>
      <c r="SJU67" s="762">
        <f t="shared" ref="SJU67" si="22936">SJU60*$C$65*0</f>
        <v>0</v>
      </c>
      <c r="SJW67" s="762">
        <f t="shared" ref="SJW67" si="22937">SJW60*$C$65*0</f>
        <v>0</v>
      </c>
      <c r="SJY67" s="762">
        <f t="shared" ref="SJY67" si="22938">SJY60*$C$65*0</f>
        <v>0</v>
      </c>
      <c r="SKA67" s="762">
        <f t="shared" ref="SKA67" si="22939">SKA60*$C$65*0</f>
        <v>0</v>
      </c>
      <c r="SKC67" s="762">
        <f t="shared" ref="SKC67" si="22940">SKC60*$C$65*0</f>
        <v>0</v>
      </c>
      <c r="SKE67" s="762">
        <f t="shared" ref="SKE67" si="22941">SKE60*$C$65*0</f>
        <v>0</v>
      </c>
      <c r="SKG67" s="762">
        <f t="shared" ref="SKG67" si="22942">SKG60*$C$65*0</f>
        <v>0</v>
      </c>
      <c r="SKI67" s="762">
        <f t="shared" ref="SKI67" si="22943">SKI60*$C$65*0</f>
        <v>0</v>
      </c>
      <c r="SKK67" s="762">
        <f t="shared" ref="SKK67" si="22944">SKK60*$C$65*0</f>
        <v>0</v>
      </c>
      <c r="SKM67" s="762">
        <f t="shared" ref="SKM67" si="22945">SKM60*$C$65*0</f>
        <v>0</v>
      </c>
      <c r="SKO67" s="762">
        <f t="shared" ref="SKO67" si="22946">SKO60*$C$65*0</f>
        <v>0</v>
      </c>
      <c r="SKQ67" s="762">
        <f t="shared" ref="SKQ67" si="22947">SKQ60*$C$65*0</f>
        <v>0</v>
      </c>
      <c r="SKS67" s="762">
        <f t="shared" ref="SKS67" si="22948">SKS60*$C$65*0</f>
        <v>0</v>
      </c>
      <c r="SKU67" s="762">
        <f t="shared" ref="SKU67" si="22949">SKU60*$C$65*0</f>
        <v>0</v>
      </c>
      <c r="SKW67" s="762">
        <f t="shared" ref="SKW67" si="22950">SKW60*$C$65*0</f>
        <v>0</v>
      </c>
      <c r="SKY67" s="762">
        <f t="shared" ref="SKY67" si="22951">SKY60*$C$65*0</f>
        <v>0</v>
      </c>
      <c r="SLA67" s="762">
        <f t="shared" ref="SLA67" si="22952">SLA60*$C$65*0</f>
        <v>0</v>
      </c>
      <c r="SLC67" s="762">
        <f t="shared" ref="SLC67" si="22953">SLC60*$C$65*0</f>
        <v>0</v>
      </c>
      <c r="SLE67" s="762">
        <f t="shared" ref="SLE67" si="22954">SLE60*$C$65*0</f>
        <v>0</v>
      </c>
      <c r="SLG67" s="762">
        <f t="shared" ref="SLG67" si="22955">SLG60*$C$65*0</f>
        <v>0</v>
      </c>
      <c r="SLI67" s="762">
        <f t="shared" ref="SLI67" si="22956">SLI60*$C$65*0</f>
        <v>0</v>
      </c>
      <c r="SLK67" s="762">
        <f t="shared" ref="SLK67" si="22957">SLK60*$C$65*0</f>
        <v>0</v>
      </c>
      <c r="SLM67" s="762">
        <f t="shared" ref="SLM67" si="22958">SLM60*$C$65*0</f>
        <v>0</v>
      </c>
      <c r="SLO67" s="762">
        <f t="shared" ref="SLO67" si="22959">SLO60*$C$65*0</f>
        <v>0</v>
      </c>
      <c r="SLQ67" s="762">
        <f t="shared" ref="SLQ67" si="22960">SLQ60*$C$65*0</f>
        <v>0</v>
      </c>
      <c r="SLS67" s="762">
        <f t="shared" ref="SLS67" si="22961">SLS60*$C$65*0</f>
        <v>0</v>
      </c>
      <c r="SLU67" s="762">
        <f t="shared" ref="SLU67" si="22962">SLU60*$C$65*0</f>
        <v>0</v>
      </c>
      <c r="SLW67" s="762">
        <f t="shared" ref="SLW67" si="22963">SLW60*$C$65*0</f>
        <v>0</v>
      </c>
      <c r="SLY67" s="762">
        <f t="shared" ref="SLY67" si="22964">SLY60*$C$65*0</f>
        <v>0</v>
      </c>
      <c r="SMA67" s="762">
        <f t="shared" ref="SMA67" si="22965">SMA60*$C$65*0</f>
        <v>0</v>
      </c>
      <c r="SMC67" s="762">
        <f t="shared" ref="SMC67" si="22966">SMC60*$C$65*0</f>
        <v>0</v>
      </c>
      <c r="SME67" s="762">
        <f t="shared" ref="SME67" si="22967">SME60*$C$65*0</f>
        <v>0</v>
      </c>
      <c r="SMG67" s="762">
        <f t="shared" ref="SMG67" si="22968">SMG60*$C$65*0</f>
        <v>0</v>
      </c>
      <c r="SMI67" s="762">
        <f t="shared" ref="SMI67" si="22969">SMI60*$C$65*0</f>
        <v>0</v>
      </c>
      <c r="SMK67" s="762">
        <f t="shared" ref="SMK67" si="22970">SMK60*$C$65*0</f>
        <v>0</v>
      </c>
      <c r="SMM67" s="762">
        <f t="shared" ref="SMM67" si="22971">SMM60*$C$65*0</f>
        <v>0</v>
      </c>
      <c r="SMO67" s="762">
        <f t="shared" ref="SMO67" si="22972">SMO60*$C$65*0</f>
        <v>0</v>
      </c>
      <c r="SMQ67" s="762">
        <f t="shared" ref="SMQ67" si="22973">SMQ60*$C$65*0</f>
        <v>0</v>
      </c>
      <c r="SMS67" s="762">
        <f t="shared" ref="SMS67" si="22974">SMS60*$C$65*0</f>
        <v>0</v>
      </c>
      <c r="SMU67" s="762">
        <f t="shared" ref="SMU67" si="22975">SMU60*$C$65*0</f>
        <v>0</v>
      </c>
      <c r="SMW67" s="762">
        <f t="shared" ref="SMW67" si="22976">SMW60*$C$65*0</f>
        <v>0</v>
      </c>
      <c r="SMY67" s="762">
        <f t="shared" ref="SMY67" si="22977">SMY60*$C$65*0</f>
        <v>0</v>
      </c>
      <c r="SNA67" s="762">
        <f t="shared" ref="SNA67" si="22978">SNA60*$C$65*0</f>
        <v>0</v>
      </c>
      <c r="SNC67" s="762">
        <f t="shared" ref="SNC67" si="22979">SNC60*$C$65*0</f>
        <v>0</v>
      </c>
      <c r="SNE67" s="762">
        <f t="shared" ref="SNE67" si="22980">SNE60*$C$65*0</f>
        <v>0</v>
      </c>
      <c r="SNG67" s="762">
        <f t="shared" ref="SNG67" si="22981">SNG60*$C$65*0</f>
        <v>0</v>
      </c>
      <c r="SNI67" s="762">
        <f t="shared" ref="SNI67" si="22982">SNI60*$C$65*0</f>
        <v>0</v>
      </c>
      <c r="SNK67" s="762">
        <f t="shared" ref="SNK67" si="22983">SNK60*$C$65*0</f>
        <v>0</v>
      </c>
      <c r="SNM67" s="762">
        <f t="shared" ref="SNM67" si="22984">SNM60*$C$65*0</f>
        <v>0</v>
      </c>
      <c r="SNO67" s="762">
        <f t="shared" ref="SNO67" si="22985">SNO60*$C$65*0</f>
        <v>0</v>
      </c>
      <c r="SNQ67" s="762">
        <f t="shared" ref="SNQ67" si="22986">SNQ60*$C$65*0</f>
        <v>0</v>
      </c>
      <c r="SNS67" s="762">
        <f t="shared" ref="SNS67" si="22987">SNS60*$C$65*0</f>
        <v>0</v>
      </c>
      <c r="SNU67" s="762">
        <f t="shared" ref="SNU67" si="22988">SNU60*$C$65*0</f>
        <v>0</v>
      </c>
      <c r="SNW67" s="762">
        <f t="shared" ref="SNW67" si="22989">SNW60*$C$65*0</f>
        <v>0</v>
      </c>
      <c r="SNY67" s="762">
        <f t="shared" ref="SNY67" si="22990">SNY60*$C$65*0</f>
        <v>0</v>
      </c>
      <c r="SOA67" s="762">
        <f t="shared" ref="SOA67" si="22991">SOA60*$C$65*0</f>
        <v>0</v>
      </c>
      <c r="SOC67" s="762">
        <f t="shared" ref="SOC67" si="22992">SOC60*$C$65*0</f>
        <v>0</v>
      </c>
      <c r="SOE67" s="762">
        <f t="shared" ref="SOE67" si="22993">SOE60*$C$65*0</f>
        <v>0</v>
      </c>
      <c r="SOG67" s="762">
        <f t="shared" ref="SOG67" si="22994">SOG60*$C$65*0</f>
        <v>0</v>
      </c>
      <c r="SOI67" s="762">
        <f t="shared" ref="SOI67" si="22995">SOI60*$C$65*0</f>
        <v>0</v>
      </c>
      <c r="SOK67" s="762">
        <f t="shared" ref="SOK67" si="22996">SOK60*$C$65*0</f>
        <v>0</v>
      </c>
      <c r="SOM67" s="762">
        <f t="shared" ref="SOM67" si="22997">SOM60*$C$65*0</f>
        <v>0</v>
      </c>
      <c r="SOO67" s="762">
        <f t="shared" ref="SOO67" si="22998">SOO60*$C$65*0</f>
        <v>0</v>
      </c>
      <c r="SOQ67" s="762">
        <f t="shared" ref="SOQ67" si="22999">SOQ60*$C$65*0</f>
        <v>0</v>
      </c>
      <c r="SOS67" s="762">
        <f t="shared" ref="SOS67" si="23000">SOS60*$C$65*0</f>
        <v>0</v>
      </c>
      <c r="SOU67" s="762">
        <f t="shared" ref="SOU67" si="23001">SOU60*$C$65*0</f>
        <v>0</v>
      </c>
      <c r="SOW67" s="762">
        <f t="shared" ref="SOW67" si="23002">SOW60*$C$65*0</f>
        <v>0</v>
      </c>
      <c r="SOY67" s="762">
        <f t="shared" ref="SOY67" si="23003">SOY60*$C$65*0</f>
        <v>0</v>
      </c>
      <c r="SPA67" s="762">
        <f t="shared" ref="SPA67" si="23004">SPA60*$C$65*0</f>
        <v>0</v>
      </c>
      <c r="SPC67" s="762">
        <f t="shared" ref="SPC67" si="23005">SPC60*$C$65*0</f>
        <v>0</v>
      </c>
      <c r="SPE67" s="762">
        <f t="shared" ref="SPE67" si="23006">SPE60*$C$65*0</f>
        <v>0</v>
      </c>
      <c r="SPG67" s="762">
        <f t="shared" ref="SPG67" si="23007">SPG60*$C$65*0</f>
        <v>0</v>
      </c>
      <c r="SPI67" s="762">
        <f t="shared" ref="SPI67" si="23008">SPI60*$C$65*0</f>
        <v>0</v>
      </c>
      <c r="SPK67" s="762">
        <f t="shared" ref="SPK67" si="23009">SPK60*$C$65*0</f>
        <v>0</v>
      </c>
      <c r="SPM67" s="762">
        <f t="shared" ref="SPM67" si="23010">SPM60*$C$65*0</f>
        <v>0</v>
      </c>
      <c r="SPO67" s="762">
        <f t="shared" ref="SPO67" si="23011">SPO60*$C$65*0</f>
        <v>0</v>
      </c>
      <c r="SPQ67" s="762">
        <f t="shared" ref="SPQ67" si="23012">SPQ60*$C$65*0</f>
        <v>0</v>
      </c>
      <c r="SPS67" s="762">
        <f t="shared" ref="SPS67" si="23013">SPS60*$C$65*0</f>
        <v>0</v>
      </c>
      <c r="SPU67" s="762">
        <f t="shared" ref="SPU67" si="23014">SPU60*$C$65*0</f>
        <v>0</v>
      </c>
      <c r="SPW67" s="762">
        <f t="shared" ref="SPW67" si="23015">SPW60*$C$65*0</f>
        <v>0</v>
      </c>
      <c r="SPY67" s="762">
        <f t="shared" ref="SPY67" si="23016">SPY60*$C$65*0</f>
        <v>0</v>
      </c>
      <c r="SQA67" s="762">
        <f t="shared" ref="SQA67" si="23017">SQA60*$C$65*0</f>
        <v>0</v>
      </c>
      <c r="SQC67" s="762">
        <f t="shared" ref="SQC67" si="23018">SQC60*$C$65*0</f>
        <v>0</v>
      </c>
      <c r="SQE67" s="762">
        <f t="shared" ref="SQE67" si="23019">SQE60*$C$65*0</f>
        <v>0</v>
      </c>
      <c r="SQG67" s="762">
        <f t="shared" ref="SQG67" si="23020">SQG60*$C$65*0</f>
        <v>0</v>
      </c>
      <c r="SQI67" s="762">
        <f t="shared" ref="SQI67" si="23021">SQI60*$C$65*0</f>
        <v>0</v>
      </c>
      <c r="SQK67" s="762">
        <f t="shared" ref="SQK67" si="23022">SQK60*$C$65*0</f>
        <v>0</v>
      </c>
      <c r="SQM67" s="762">
        <f t="shared" ref="SQM67" si="23023">SQM60*$C$65*0</f>
        <v>0</v>
      </c>
      <c r="SQO67" s="762">
        <f t="shared" ref="SQO67" si="23024">SQO60*$C$65*0</f>
        <v>0</v>
      </c>
      <c r="SQQ67" s="762">
        <f t="shared" ref="SQQ67" si="23025">SQQ60*$C$65*0</f>
        <v>0</v>
      </c>
      <c r="SQS67" s="762">
        <f t="shared" ref="SQS67" si="23026">SQS60*$C$65*0</f>
        <v>0</v>
      </c>
      <c r="SQU67" s="762">
        <f t="shared" ref="SQU67" si="23027">SQU60*$C$65*0</f>
        <v>0</v>
      </c>
      <c r="SQW67" s="762">
        <f t="shared" ref="SQW67" si="23028">SQW60*$C$65*0</f>
        <v>0</v>
      </c>
      <c r="SQY67" s="762">
        <f t="shared" ref="SQY67" si="23029">SQY60*$C$65*0</f>
        <v>0</v>
      </c>
      <c r="SRA67" s="762">
        <f t="shared" ref="SRA67" si="23030">SRA60*$C$65*0</f>
        <v>0</v>
      </c>
      <c r="SRC67" s="762">
        <f t="shared" ref="SRC67" si="23031">SRC60*$C$65*0</f>
        <v>0</v>
      </c>
      <c r="SRE67" s="762">
        <f t="shared" ref="SRE67" si="23032">SRE60*$C$65*0</f>
        <v>0</v>
      </c>
      <c r="SRG67" s="762">
        <f t="shared" ref="SRG67" si="23033">SRG60*$C$65*0</f>
        <v>0</v>
      </c>
      <c r="SRI67" s="762">
        <f t="shared" ref="SRI67" si="23034">SRI60*$C$65*0</f>
        <v>0</v>
      </c>
      <c r="SRK67" s="762">
        <f t="shared" ref="SRK67" si="23035">SRK60*$C$65*0</f>
        <v>0</v>
      </c>
      <c r="SRM67" s="762">
        <f t="shared" ref="SRM67" si="23036">SRM60*$C$65*0</f>
        <v>0</v>
      </c>
      <c r="SRO67" s="762">
        <f t="shared" ref="SRO67" si="23037">SRO60*$C$65*0</f>
        <v>0</v>
      </c>
      <c r="SRQ67" s="762">
        <f t="shared" ref="SRQ67" si="23038">SRQ60*$C$65*0</f>
        <v>0</v>
      </c>
      <c r="SRS67" s="762">
        <f t="shared" ref="SRS67" si="23039">SRS60*$C$65*0</f>
        <v>0</v>
      </c>
      <c r="SRU67" s="762">
        <f t="shared" ref="SRU67" si="23040">SRU60*$C$65*0</f>
        <v>0</v>
      </c>
      <c r="SRW67" s="762">
        <f t="shared" ref="SRW67" si="23041">SRW60*$C$65*0</f>
        <v>0</v>
      </c>
      <c r="SRY67" s="762">
        <f t="shared" ref="SRY67" si="23042">SRY60*$C$65*0</f>
        <v>0</v>
      </c>
      <c r="SSA67" s="762">
        <f t="shared" ref="SSA67" si="23043">SSA60*$C$65*0</f>
        <v>0</v>
      </c>
      <c r="SSC67" s="762">
        <f t="shared" ref="SSC67" si="23044">SSC60*$C$65*0</f>
        <v>0</v>
      </c>
      <c r="SSE67" s="762">
        <f t="shared" ref="SSE67" si="23045">SSE60*$C$65*0</f>
        <v>0</v>
      </c>
      <c r="SSG67" s="762">
        <f t="shared" ref="SSG67" si="23046">SSG60*$C$65*0</f>
        <v>0</v>
      </c>
      <c r="SSI67" s="762">
        <f t="shared" ref="SSI67" si="23047">SSI60*$C$65*0</f>
        <v>0</v>
      </c>
      <c r="SSK67" s="762">
        <f t="shared" ref="SSK67" si="23048">SSK60*$C$65*0</f>
        <v>0</v>
      </c>
      <c r="SSM67" s="762">
        <f t="shared" ref="SSM67" si="23049">SSM60*$C$65*0</f>
        <v>0</v>
      </c>
      <c r="SSO67" s="762">
        <f t="shared" ref="SSO67" si="23050">SSO60*$C$65*0</f>
        <v>0</v>
      </c>
      <c r="SSQ67" s="762">
        <f t="shared" ref="SSQ67" si="23051">SSQ60*$C$65*0</f>
        <v>0</v>
      </c>
      <c r="SSS67" s="762">
        <f t="shared" ref="SSS67" si="23052">SSS60*$C$65*0</f>
        <v>0</v>
      </c>
      <c r="SSU67" s="762">
        <f t="shared" ref="SSU67" si="23053">SSU60*$C$65*0</f>
        <v>0</v>
      </c>
      <c r="SSW67" s="762">
        <f t="shared" ref="SSW67" si="23054">SSW60*$C$65*0</f>
        <v>0</v>
      </c>
      <c r="SSY67" s="762">
        <f t="shared" ref="SSY67" si="23055">SSY60*$C$65*0</f>
        <v>0</v>
      </c>
      <c r="STA67" s="762">
        <f t="shared" ref="STA67" si="23056">STA60*$C$65*0</f>
        <v>0</v>
      </c>
      <c r="STC67" s="762">
        <f t="shared" ref="STC67" si="23057">STC60*$C$65*0</f>
        <v>0</v>
      </c>
      <c r="STE67" s="762">
        <f t="shared" ref="STE67" si="23058">STE60*$C$65*0</f>
        <v>0</v>
      </c>
      <c r="STG67" s="762">
        <f t="shared" ref="STG67" si="23059">STG60*$C$65*0</f>
        <v>0</v>
      </c>
      <c r="STI67" s="762">
        <f t="shared" ref="STI67" si="23060">STI60*$C$65*0</f>
        <v>0</v>
      </c>
      <c r="STK67" s="762">
        <f t="shared" ref="STK67" si="23061">STK60*$C$65*0</f>
        <v>0</v>
      </c>
      <c r="STM67" s="762">
        <f t="shared" ref="STM67" si="23062">STM60*$C$65*0</f>
        <v>0</v>
      </c>
      <c r="STO67" s="762">
        <f t="shared" ref="STO67" si="23063">STO60*$C$65*0</f>
        <v>0</v>
      </c>
      <c r="STQ67" s="762">
        <f t="shared" ref="STQ67" si="23064">STQ60*$C$65*0</f>
        <v>0</v>
      </c>
      <c r="STS67" s="762">
        <f t="shared" ref="STS67" si="23065">STS60*$C$65*0</f>
        <v>0</v>
      </c>
      <c r="STU67" s="762">
        <f t="shared" ref="STU67" si="23066">STU60*$C$65*0</f>
        <v>0</v>
      </c>
      <c r="STW67" s="762">
        <f t="shared" ref="STW67" si="23067">STW60*$C$65*0</f>
        <v>0</v>
      </c>
      <c r="STY67" s="762">
        <f t="shared" ref="STY67" si="23068">STY60*$C$65*0</f>
        <v>0</v>
      </c>
      <c r="SUA67" s="762">
        <f t="shared" ref="SUA67" si="23069">SUA60*$C$65*0</f>
        <v>0</v>
      </c>
      <c r="SUC67" s="762">
        <f t="shared" ref="SUC67" si="23070">SUC60*$C$65*0</f>
        <v>0</v>
      </c>
      <c r="SUE67" s="762">
        <f t="shared" ref="SUE67" si="23071">SUE60*$C$65*0</f>
        <v>0</v>
      </c>
      <c r="SUG67" s="762">
        <f t="shared" ref="SUG67" si="23072">SUG60*$C$65*0</f>
        <v>0</v>
      </c>
      <c r="SUI67" s="762">
        <f t="shared" ref="SUI67" si="23073">SUI60*$C$65*0</f>
        <v>0</v>
      </c>
      <c r="SUK67" s="762">
        <f t="shared" ref="SUK67" si="23074">SUK60*$C$65*0</f>
        <v>0</v>
      </c>
      <c r="SUM67" s="762">
        <f t="shared" ref="SUM67" si="23075">SUM60*$C$65*0</f>
        <v>0</v>
      </c>
      <c r="SUO67" s="762">
        <f t="shared" ref="SUO67" si="23076">SUO60*$C$65*0</f>
        <v>0</v>
      </c>
      <c r="SUQ67" s="762">
        <f t="shared" ref="SUQ67" si="23077">SUQ60*$C$65*0</f>
        <v>0</v>
      </c>
      <c r="SUS67" s="762">
        <f t="shared" ref="SUS67" si="23078">SUS60*$C$65*0</f>
        <v>0</v>
      </c>
      <c r="SUU67" s="762">
        <f t="shared" ref="SUU67" si="23079">SUU60*$C$65*0</f>
        <v>0</v>
      </c>
      <c r="SUW67" s="762">
        <f t="shared" ref="SUW67" si="23080">SUW60*$C$65*0</f>
        <v>0</v>
      </c>
      <c r="SUY67" s="762">
        <f t="shared" ref="SUY67" si="23081">SUY60*$C$65*0</f>
        <v>0</v>
      </c>
      <c r="SVA67" s="762">
        <f t="shared" ref="SVA67" si="23082">SVA60*$C$65*0</f>
        <v>0</v>
      </c>
      <c r="SVC67" s="762">
        <f t="shared" ref="SVC67" si="23083">SVC60*$C$65*0</f>
        <v>0</v>
      </c>
      <c r="SVE67" s="762">
        <f t="shared" ref="SVE67" si="23084">SVE60*$C$65*0</f>
        <v>0</v>
      </c>
      <c r="SVG67" s="762">
        <f t="shared" ref="SVG67" si="23085">SVG60*$C$65*0</f>
        <v>0</v>
      </c>
      <c r="SVI67" s="762">
        <f t="shared" ref="SVI67" si="23086">SVI60*$C$65*0</f>
        <v>0</v>
      </c>
      <c r="SVK67" s="762">
        <f t="shared" ref="SVK67" si="23087">SVK60*$C$65*0</f>
        <v>0</v>
      </c>
      <c r="SVM67" s="762">
        <f t="shared" ref="SVM67" si="23088">SVM60*$C$65*0</f>
        <v>0</v>
      </c>
      <c r="SVO67" s="762">
        <f t="shared" ref="SVO67" si="23089">SVO60*$C$65*0</f>
        <v>0</v>
      </c>
      <c r="SVQ67" s="762">
        <f t="shared" ref="SVQ67" si="23090">SVQ60*$C$65*0</f>
        <v>0</v>
      </c>
      <c r="SVS67" s="762">
        <f t="shared" ref="SVS67" si="23091">SVS60*$C$65*0</f>
        <v>0</v>
      </c>
      <c r="SVU67" s="762">
        <f t="shared" ref="SVU67" si="23092">SVU60*$C$65*0</f>
        <v>0</v>
      </c>
      <c r="SVW67" s="762">
        <f t="shared" ref="SVW67" si="23093">SVW60*$C$65*0</f>
        <v>0</v>
      </c>
      <c r="SVY67" s="762">
        <f t="shared" ref="SVY67" si="23094">SVY60*$C$65*0</f>
        <v>0</v>
      </c>
      <c r="SWA67" s="762">
        <f t="shared" ref="SWA67" si="23095">SWA60*$C$65*0</f>
        <v>0</v>
      </c>
      <c r="SWC67" s="762">
        <f t="shared" ref="SWC67" si="23096">SWC60*$C$65*0</f>
        <v>0</v>
      </c>
      <c r="SWE67" s="762">
        <f t="shared" ref="SWE67" si="23097">SWE60*$C$65*0</f>
        <v>0</v>
      </c>
      <c r="SWG67" s="762">
        <f t="shared" ref="SWG67" si="23098">SWG60*$C$65*0</f>
        <v>0</v>
      </c>
      <c r="SWI67" s="762">
        <f t="shared" ref="SWI67" si="23099">SWI60*$C$65*0</f>
        <v>0</v>
      </c>
      <c r="SWK67" s="762">
        <f t="shared" ref="SWK67" si="23100">SWK60*$C$65*0</f>
        <v>0</v>
      </c>
      <c r="SWM67" s="762">
        <f t="shared" ref="SWM67" si="23101">SWM60*$C$65*0</f>
        <v>0</v>
      </c>
      <c r="SWO67" s="762">
        <f t="shared" ref="SWO67" si="23102">SWO60*$C$65*0</f>
        <v>0</v>
      </c>
      <c r="SWQ67" s="762">
        <f t="shared" ref="SWQ67" si="23103">SWQ60*$C$65*0</f>
        <v>0</v>
      </c>
      <c r="SWS67" s="762">
        <f t="shared" ref="SWS67" si="23104">SWS60*$C$65*0</f>
        <v>0</v>
      </c>
      <c r="SWU67" s="762">
        <f t="shared" ref="SWU67" si="23105">SWU60*$C$65*0</f>
        <v>0</v>
      </c>
      <c r="SWW67" s="762">
        <f t="shared" ref="SWW67" si="23106">SWW60*$C$65*0</f>
        <v>0</v>
      </c>
      <c r="SWY67" s="762">
        <f t="shared" ref="SWY67" si="23107">SWY60*$C$65*0</f>
        <v>0</v>
      </c>
      <c r="SXA67" s="762">
        <f t="shared" ref="SXA67" si="23108">SXA60*$C$65*0</f>
        <v>0</v>
      </c>
      <c r="SXC67" s="762">
        <f t="shared" ref="SXC67" si="23109">SXC60*$C$65*0</f>
        <v>0</v>
      </c>
      <c r="SXE67" s="762">
        <f t="shared" ref="SXE67" si="23110">SXE60*$C$65*0</f>
        <v>0</v>
      </c>
      <c r="SXG67" s="762">
        <f t="shared" ref="SXG67" si="23111">SXG60*$C$65*0</f>
        <v>0</v>
      </c>
      <c r="SXI67" s="762">
        <f t="shared" ref="SXI67" si="23112">SXI60*$C$65*0</f>
        <v>0</v>
      </c>
      <c r="SXK67" s="762">
        <f t="shared" ref="SXK67" si="23113">SXK60*$C$65*0</f>
        <v>0</v>
      </c>
      <c r="SXM67" s="762">
        <f t="shared" ref="SXM67" si="23114">SXM60*$C$65*0</f>
        <v>0</v>
      </c>
      <c r="SXO67" s="762">
        <f t="shared" ref="SXO67" si="23115">SXO60*$C$65*0</f>
        <v>0</v>
      </c>
      <c r="SXQ67" s="762">
        <f t="shared" ref="SXQ67" si="23116">SXQ60*$C$65*0</f>
        <v>0</v>
      </c>
      <c r="SXS67" s="762">
        <f t="shared" ref="SXS67" si="23117">SXS60*$C$65*0</f>
        <v>0</v>
      </c>
      <c r="SXU67" s="762">
        <f t="shared" ref="SXU67" si="23118">SXU60*$C$65*0</f>
        <v>0</v>
      </c>
      <c r="SXW67" s="762">
        <f t="shared" ref="SXW67" si="23119">SXW60*$C$65*0</f>
        <v>0</v>
      </c>
      <c r="SXY67" s="762">
        <f t="shared" ref="SXY67" si="23120">SXY60*$C$65*0</f>
        <v>0</v>
      </c>
      <c r="SYA67" s="762">
        <f t="shared" ref="SYA67" si="23121">SYA60*$C$65*0</f>
        <v>0</v>
      </c>
      <c r="SYC67" s="762">
        <f t="shared" ref="SYC67" si="23122">SYC60*$C$65*0</f>
        <v>0</v>
      </c>
      <c r="SYE67" s="762">
        <f t="shared" ref="SYE67" si="23123">SYE60*$C$65*0</f>
        <v>0</v>
      </c>
      <c r="SYG67" s="762">
        <f t="shared" ref="SYG67" si="23124">SYG60*$C$65*0</f>
        <v>0</v>
      </c>
      <c r="SYI67" s="762">
        <f t="shared" ref="SYI67" si="23125">SYI60*$C$65*0</f>
        <v>0</v>
      </c>
      <c r="SYK67" s="762">
        <f t="shared" ref="SYK67" si="23126">SYK60*$C$65*0</f>
        <v>0</v>
      </c>
      <c r="SYM67" s="762">
        <f t="shared" ref="SYM67" si="23127">SYM60*$C$65*0</f>
        <v>0</v>
      </c>
      <c r="SYO67" s="762">
        <f t="shared" ref="SYO67" si="23128">SYO60*$C$65*0</f>
        <v>0</v>
      </c>
      <c r="SYQ67" s="762">
        <f t="shared" ref="SYQ67" si="23129">SYQ60*$C$65*0</f>
        <v>0</v>
      </c>
      <c r="SYS67" s="762">
        <f t="shared" ref="SYS67" si="23130">SYS60*$C$65*0</f>
        <v>0</v>
      </c>
      <c r="SYU67" s="762">
        <f t="shared" ref="SYU67" si="23131">SYU60*$C$65*0</f>
        <v>0</v>
      </c>
      <c r="SYW67" s="762">
        <f t="shared" ref="SYW67" si="23132">SYW60*$C$65*0</f>
        <v>0</v>
      </c>
      <c r="SYY67" s="762">
        <f t="shared" ref="SYY67" si="23133">SYY60*$C$65*0</f>
        <v>0</v>
      </c>
      <c r="SZA67" s="762">
        <f t="shared" ref="SZA67" si="23134">SZA60*$C$65*0</f>
        <v>0</v>
      </c>
      <c r="SZC67" s="762">
        <f t="shared" ref="SZC67" si="23135">SZC60*$C$65*0</f>
        <v>0</v>
      </c>
      <c r="SZE67" s="762">
        <f t="shared" ref="SZE67" si="23136">SZE60*$C$65*0</f>
        <v>0</v>
      </c>
      <c r="SZG67" s="762">
        <f t="shared" ref="SZG67" si="23137">SZG60*$C$65*0</f>
        <v>0</v>
      </c>
      <c r="SZI67" s="762">
        <f t="shared" ref="SZI67" si="23138">SZI60*$C$65*0</f>
        <v>0</v>
      </c>
      <c r="SZK67" s="762">
        <f t="shared" ref="SZK67" si="23139">SZK60*$C$65*0</f>
        <v>0</v>
      </c>
      <c r="SZM67" s="762">
        <f t="shared" ref="SZM67" si="23140">SZM60*$C$65*0</f>
        <v>0</v>
      </c>
      <c r="SZO67" s="762">
        <f t="shared" ref="SZO67" si="23141">SZO60*$C$65*0</f>
        <v>0</v>
      </c>
      <c r="SZQ67" s="762">
        <f t="shared" ref="SZQ67" si="23142">SZQ60*$C$65*0</f>
        <v>0</v>
      </c>
      <c r="SZS67" s="762">
        <f t="shared" ref="SZS67" si="23143">SZS60*$C$65*0</f>
        <v>0</v>
      </c>
      <c r="SZU67" s="762">
        <f t="shared" ref="SZU67" si="23144">SZU60*$C$65*0</f>
        <v>0</v>
      </c>
      <c r="SZW67" s="762">
        <f t="shared" ref="SZW67" si="23145">SZW60*$C$65*0</f>
        <v>0</v>
      </c>
      <c r="SZY67" s="762">
        <f t="shared" ref="SZY67" si="23146">SZY60*$C$65*0</f>
        <v>0</v>
      </c>
      <c r="TAA67" s="762">
        <f t="shared" ref="TAA67" si="23147">TAA60*$C$65*0</f>
        <v>0</v>
      </c>
      <c r="TAC67" s="762">
        <f t="shared" ref="TAC67" si="23148">TAC60*$C$65*0</f>
        <v>0</v>
      </c>
      <c r="TAE67" s="762">
        <f t="shared" ref="TAE67" si="23149">TAE60*$C$65*0</f>
        <v>0</v>
      </c>
      <c r="TAG67" s="762">
        <f t="shared" ref="TAG67" si="23150">TAG60*$C$65*0</f>
        <v>0</v>
      </c>
      <c r="TAI67" s="762">
        <f t="shared" ref="TAI67" si="23151">TAI60*$C$65*0</f>
        <v>0</v>
      </c>
      <c r="TAK67" s="762">
        <f t="shared" ref="TAK67" si="23152">TAK60*$C$65*0</f>
        <v>0</v>
      </c>
      <c r="TAM67" s="762">
        <f t="shared" ref="TAM67" si="23153">TAM60*$C$65*0</f>
        <v>0</v>
      </c>
      <c r="TAO67" s="762">
        <f t="shared" ref="TAO67" si="23154">TAO60*$C$65*0</f>
        <v>0</v>
      </c>
      <c r="TAQ67" s="762">
        <f t="shared" ref="TAQ67" si="23155">TAQ60*$C$65*0</f>
        <v>0</v>
      </c>
      <c r="TAS67" s="762">
        <f t="shared" ref="TAS67" si="23156">TAS60*$C$65*0</f>
        <v>0</v>
      </c>
      <c r="TAU67" s="762">
        <f t="shared" ref="TAU67" si="23157">TAU60*$C$65*0</f>
        <v>0</v>
      </c>
      <c r="TAW67" s="762">
        <f t="shared" ref="TAW67" si="23158">TAW60*$C$65*0</f>
        <v>0</v>
      </c>
      <c r="TAY67" s="762">
        <f t="shared" ref="TAY67" si="23159">TAY60*$C$65*0</f>
        <v>0</v>
      </c>
      <c r="TBA67" s="762">
        <f t="shared" ref="TBA67" si="23160">TBA60*$C$65*0</f>
        <v>0</v>
      </c>
      <c r="TBC67" s="762">
        <f t="shared" ref="TBC67" si="23161">TBC60*$C$65*0</f>
        <v>0</v>
      </c>
      <c r="TBE67" s="762">
        <f t="shared" ref="TBE67" si="23162">TBE60*$C$65*0</f>
        <v>0</v>
      </c>
      <c r="TBG67" s="762">
        <f t="shared" ref="TBG67" si="23163">TBG60*$C$65*0</f>
        <v>0</v>
      </c>
      <c r="TBI67" s="762">
        <f t="shared" ref="TBI67" si="23164">TBI60*$C$65*0</f>
        <v>0</v>
      </c>
      <c r="TBK67" s="762">
        <f t="shared" ref="TBK67" si="23165">TBK60*$C$65*0</f>
        <v>0</v>
      </c>
      <c r="TBM67" s="762">
        <f t="shared" ref="TBM67" si="23166">TBM60*$C$65*0</f>
        <v>0</v>
      </c>
      <c r="TBO67" s="762">
        <f t="shared" ref="TBO67" si="23167">TBO60*$C$65*0</f>
        <v>0</v>
      </c>
      <c r="TBQ67" s="762">
        <f t="shared" ref="TBQ67" si="23168">TBQ60*$C$65*0</f>
        <v>0</v>
      </c>
      <c r="TBS67" s="762">
        <f t="shared" ref="TBS67" si="23169">TBS60*$C$65*0</f>
        <v>0</v>
      </c>
      <c r="TBU67" s="762">
        <f t="shared" ref="TBU67" si="23170">TBU60*$C$65*0</f>
        <v>0</v>
      </c>
      <c r="TBW67" s="762">
        <f t="shared" ref="TBW67" si="23171">TBW60*$C$65*0</f>
        <v>0</v>
      </c>
      <c r="TBY67" s="762">
        <f t="shared" ref="TBY67" si="23172">TBY60*$C$65*0</f>
        <v>0</v>
      </c>
      <c r="TCA67" s="762">
        <f t="shared" ref="TCA67" si="23173">TCA60*$C$65*0</f>
        <v>0</v>
      </c>
      <c r="TCC67" s="762">
        <f t="shared" ref="TCC67" si="23174">TCC60*$C$65*0</f>
        <v>0</v>
      </c>
      <c r="TCE67" s="762">
        <f t="shared" ref="TCE67" si="23175">TCE60*$C$65*0</f>
        <v>0</v>
      </c>
      <c r="TCG67" s="762">
        <f t="shared" ref="TCG67" si="23176">TCG60*$C$65*0</f>
        <v>0</v>
      </c>
      <c r="TCI67" s="762">
        <f t="shared" ref="TCI67" si="23177">TCI60*$C$65*0</f>
        <v>0</v>
      </c>
      <c r="TCK67" s="762">
        <f t="shared" ref="TCK67" si="23178">TCK60*$C$65*0</f>
        <v>0</v>
      </c>
      <c r="TCM67" s="762">
        <f t="shared" ref="TCM67" si="23179">TCM60*$C$65*0</f>
        <v>0</v>
      </c>
      <c r="TCO67" s="762">
        <f t="shared" ref="TCO67" si="23180">TCO60*$C$65*0</f>
        <v>0</v>
      </c>
      <c r="TCQ67" s="762">
        <f t="shared" ref="TCQ67" si="23181">TCQ60*$C$65*0</f>
        <v>0</v>
      </c>
      <c r="TCS67" s="762">
        <f t="shared" ref="TCS67" si="23182">TCS60*$C$65*0</f>
        <v>0</v>
      </c>
      <c r="TCU67" s="762">
        <f t="shared" ref="TCU67" si="23183">TCU60*$C$65*0</f>
        <v>0</v>
      </c>
      <c r="TCW67" s="762">
        <f t="shared" ref="TCW67" si="23184">TCW60*$C$65*0</f>
        <v>0</v>
      </c>
      <c r="TCY67" s="762">
        <f t="shared" ref="TCY67" si="23185">TCY60*$C$65*0</f>
        <v>0</v>
      </c>
      <c r="TDA67" s="762">
        <f t="shared" ref="TDA67" si="23186">TDA60*$C$65*0</f>
        <v>0</v>
      </c>
      <c r="TDC67" s="762">
        <f t="shared" ref="TDC67" si="23187">TDC60*$C$65*0</f>
        <v>0</v>
      </c>
      <c r="TDE67" s="762">
        <f t="shared" ref="TDE67" si="23188">TDE60*$C$65*0</f>
        <v>0</v>
      </c>
      <c r="TDG67" s="762">
        <f t="shared" ref="TDG67" si="23189">TDG60*$C$65*0</f>
        <v>0</v>
      </c>
      <c r="TDI67" s="762">
        <f t="shared" ref="TDI67" si="23190">TDI60*$C$65*0</f>
        <v>0</v>
      </c>
      <c r="TDK67" s="762">
        <f t="shared" ref="TDK67" si="23191">TDK60*$C$65*0</f>
        <v>0</v>
      </c>
      <c r="TDM67" s="762">
        <f t="shared" ref="TDM67" si="23192">TDM60*$C$65*0</f>
        <v>0</v>
      </c>
      <c r="TDO67" s="762">
        <f t="shared" ref="TDO67" si="23193">TDO60*$C$65*0</f>
        <v>0</v>
      </c>
      <c r="TDQ67" s="762">
        <f t="shared" ref="TDQ67" si="23194">TDQ60*$C$65*0</f>
        <v>0</v>
      </c>
      <c r="TDS67" s="762">
        <f t="shared" ref="TDS67" si="23195">TDS60*$C$65*0</f>
        <v>0</v>
      </c>
      <c r="TDU67" s="762">
        <f t="shared" ref="TDU67" si="23196">TDU60*$C$65*0</f>
        <v>0</v>
      </c>
      <c r="TDW67" s="762">
        <f t="shared" ref="TDW67" si="23197">TDW60*$C$65*0</f>
        <v>0</v>
      </c>
      <c r="TDY67" s="762">
        <f t="shared" ref="TDY67" si="23198">TDY60*$C$65*0</f>
        <v>0</v>
      </c>
      <c r="TEA67" s="762">
        <f t="shared" ref="TEA67" si="23199">TEA60*$C$65*0</f>
        <v>0</v>
      </c>
      <c r="TEC67" s="762">
        <f t="shared" ref="TEC67" si="23200">TEC60*$C$65*0</f>
        <v>0</v>
      </c>
      <c r="TEE67" s="762">
        <f t="shared" ref="TEE67" si="23201">TEE60*$C$65*0</f>
        <v>0</v>
      </c>
      <c r="TEG67" s="762">
        <f t="shared" ref="TEG67" si="23202">TEG60*$C$65*0</f>
        <v>0</v>
      </c>
      <c r="TEI67" s="762">
        <f t="shared" ref="TEI67" si="23203">TEI60*$C$65*0</f>
        <v>0</v>
      </c>
      <c r="TEK67" s="762">
        <f t="shared" ref="TEK67" si="23204">TEK60*$C$65*0</f>
        <v>0</v>
      </c>
      <c r="TEM67" s="762">
        <f t="shared" ref="TEM67" si="23205">TEM60*$C$65*0</f>
        <v>0</v>
      </c>
      <c r="TEO67" s="762">
        <f t="shared" ref="TEO67" si="23206">TEO60*$C$65*0</f>
        <v>0</v>
      </c>
      <c r="TEQ67" s="762">
        <f t="shared" ref="TEQ67" si="23207">TEQ60*$C$65*0</f>
        <v>0</v>
      </c>
      <c r="TES67" s="762">
        <f t="shared" ref="TES67" si="23208">TES60*$C$65*0</f>
        <v>0</v>
      </c>
      <c r="TEU67" s="762">
        <f t="shared" ref="TEU67" si="23209">TEU60*$C$65*0</f>
        <v>0</v>
      </c>
      <c r="TEW67" s="762">
        <f t="shared" ref="TEW67" si="23210">TEW60*$C$65*0</f>
        <v>0</v>
      </c>
      <c r="TEY67" s="762">
        <f t="shared" ref="TEY67" si="23211">TEY60*$C$65*0</f>
        <v>0</v>
      </c>
      <c r="TFA67" s="762">
        <f t="shared" ref="TFA67" si="23212">TFA60*$C$65*0</f>
        <v>0</v>
      </c>
      <c r="TFC67" s="762">
        <f t="shared" ref="TFC67" si="23213">TFC60*$C$65*0</f>
        <v>0</v>
      </c>
      <c r="TFE67" s="762">
        <f t="shared" ref="TFE67" si="23214">TFE60*$C$65*0</f>
        <v>0</v>
      </c>
      <c r="TFG67" s="762">
        <f t="shared" ref="TFG67" si="23215">TFG60*$C$65*0</f>
        <v>0</v>
      </c>
      <c r="TFI67" s="762">
        <f t="shared" ref="TFI67" si="23216">TFI60*$C$65*0</f>
        <v>0</v>
      </c>
      <c r="TFK67" s="762">
        <f t="shared" ref="TFK67" si="23217">TFK60*$C$65*0</f>
        <v>0</v>
      </c>
      <c r="TFM67" s="762">
        <f t="shared" ref="TFM67" si="23218">TFM60*$C$65*0</f>
        <v>0</v>
      </c>
      <c r="TFO67" s="762">
        <f t="shared" ref="TFO67" si="23219">TFO60*$C$65*0</f>
        <v>0</v>
      </c>
      <c r="TFQ67" s="762">
        <f t="shared" ref="TFQ67" si="23220">TFQ60*$C$65*0</f>
        <v>0</v>
      </c>
      <c r="TFS67" s="762">
        <f t="shared" ref="TFS67" si="23221">TFS60*$C$65*0</f>
        <v>0</v>
      </c>
      <c r="TFU67" s="762">
        <f t="shared" ref="TFU67" si="23222">TFU60*$C$65*0</f>
        <v>0</v>
      </c>
      <c r="TFW67" s="762">
        <f t="shared" ref="TFW67" si="23223">TFW60*$C$65*0</f>
        <v>0</v>
      </c>
      <c r="TFY67" s="762">
        <f t="shared" ref="TFY67" si="23224">TFY60*$C$65*0</f>
        <v>0</v>
      </c>
      <c r="TGA67" s="762">
        <f t="shared" ref="TGA67" si="23225">TGA60*$C$65*0</f>
        <v>0</v>
      </c>
      <c r="TGC67" s="762">
        <f t="shared" ref="TGC67" si="23226">TGC60*$C$65*0</f>
        <v>0</v>
      </c>
      <c r="TGE67" s="762">
        <f t="shared" ref="TGE67" si="23227">TGE60*$C$65*0</f>
        <v>0</v>
      </c>
      <c r="TGG67" s="762">
        <f t="shared" ref="TGG67" si="23228">TGG60*$C$65*0</f>
        <v>0</v>
      </c>
      <c r="TGI67" s="762">
        <f t="shared" ref="TGI67" si="23229">TGI60*$C$65*0</f>
        <v>0</v>
      </c>
      <c r="TGK67" s="762">
        <f t="shared" ref="TGK67" si="23230">TGK60*$C$65*0</f>
        <v>0</v>
      </c>
      <c r="TGM67" s="762">
        <f t="shared" ref="TGM67" si="23231">TGM60*$C$65*0</f>
        <v>0</v>
      </c>
      <c r="TGO67" s="762">
        <f t="shared" ref="TGO67" si="23232">TGO60*$C$65*0</f>
        <v>0</v>
      </c>
      <c r="TGQ67" s="762">
        <f t="shared" ref="TGQ67" si="23233">TGQ60*$C$65*0</f>
        <v>0</v>
      </c>
      <c r="TGS67" s="762">
        <f t="shared" ref="TGS67" si="23234">TGS60*$C$65*0</f>
        <v>0</v>
      </c>
      <c r="TGU67" s="762">
        <f t="shared" ref="TGU67" si="23235">TGU60*$C$65*0</f>
        <v>0</v>
      </c>
      <c r="TGW67" s="762">
        <f t="shared" ref="TGW67" si="23236">TGW60*$C$65*0</f>
        <v>0</v>
      </c>
      <c r="TGY67" s="762">
        <f t="shared" ref="TGY67" si="23237">TGY60*$C$65*0</f>
        <v>0</v>
      </c>
      <c r="THA67" s="762">
        <f t="shared" ref="THA67" si="23238">THA60*$C$65*0</f>
        <v>0</v>
      </c>
      <c r="THC67" s="762">
        <f t="shared" ref="THC67" si="23239">THC60*$C$65*0</f>
        <v>0</v>
      </c>
      <c r="THE67" s="762">
        <f t="shared" ref="THE67" si="23240">THE60*$C$65*0</f>
        <v>0</v>
      </c>
      <c r="THG67" s="762">
        <f t="shared" ref="THG67" si="23241">THG60*$C$65*0</f>
        <v>0</v>
      </c>
      <c r="THI67" s="762">
        <f t="shared" ref="THI67" si="23242">THI60*$C$65*0</f>
        <v>0</v>
      </c>
      <c r="THK67" s="762">
        <f t="shared" ref="THK67" si="23243">THK60*$C$65*0</f>
        <v>0</v>
      </c>
      <c r="THM67" s="762">
        <f t="shared" ref="THM67" si="23244">THM60*$C$65*0</f>
        <v>0</v>
      </c>
      <c r="THO67" s="762">
        <f t="shared" ref="THO67" si="23245">THO60*$C$65*0</f>
        <v>0</v>
      </c>
      <c r="THQ67" s="762">
        <f t="shared" ref="THQ67" si="23246">THQ60*$C$65*0</f>
        <v>0</v>
      </c>
      <c r="THS67" s="762">
        <f t="shared" ref="THS67" si="23247">THS60*$C$65*0</f>
        <v>0</v>
      </c>
      <c r="THU67" s="762">
        <f t="shared" ref="THU67" si="23248">THU60*$C$65*0</f>
        <v>0</v>
      </c>
      <c r="THW67" s="762">
        <f t="shared" ref="THW67" si="23249">THW60*$C$65*0</f>
        <v>0</v>
      </c>
      <c r="THY67" s="762">
        <f t="shared" ref="THY67" si="23250">THY60*$C$65*0</f>
        <v>0</v>
      </c>
      <c r="TIA67" s="762">
        <f t="shared" ref="TIA67" si="23251">TIA60*$C$65*0</f>
        <v>0</v>
      </c>
      <c r="TIC67" s="762">
        <f t="shared" ref="TIC67" si="23252">TIC60*$C$65*0</f>
        <v>0</v>
      </c>
      <c r="TIE67" s="762">
        <f t="shared" ref="TIE67" si="23253">TIE60*$C$65*0</f>
        <v>0</v>
      </c>
      <c r="TIG67" s="762">
        <f t="shared" ref="TIG67" si="23254">TIG60*$C$65*0</f>
        <v>0</v>
      </c>
      <c r="TII67" s="762">
        <f t="shared" ref="TII67" si="23255">TII60*$C$65*0</f>
        <v>0</v>
      </c>
      <c r="TIK67" s="762">
        <f t="shared" ref="TIK67" si="23256">TIK60*$C$65*0</f>
        <v>0</v>
      </c>
      <c r="TIM67" s="762">
        <f t="shared" ref="TIM67" si="23257">TIM60*$C$65*0</f>
        <v>0</v>
      </c>
      <c r="TIO67" s="762">
        <f t="shared" ref="TIO67" si="23258">TIO60*$C$65*0</f>
        <v>0</v>
      </c>
      <c r="TIQ67" s="762">
        <f t="shared" ref="TIQ67" si="23259">TIQ60*$C$65*0</f>
        <v>0</v>
      </c>
      <c r="TIS67" s="762">
        <f t="shared" ref="TIS67" si="23260">TIS60*$C$65*0</f>
        <v>0</v>
      </c>
      <c r="TIU67" s="762">
        <f t="shared" ref="TIU67" si="23261">TIU60*$C$65*0</f>
        <v>0</v>
      </c>
      <c r="TIW67" s="762">
        <f t="shared" ref="TIW67" si="23262">TIW60*$C$65*0</f>
        <v>0</v>
      </c>
      <c r="TIY67" s="762">
        <f t="shared" ref="TIY67" si="23263">TIY60*$C$65*0</f>
        <v>0</v>
      </c>
      <c r="TJA67" s="762">
        <f t="shared" ref="TJA67" si="23264">TJA60*$C$65*0</f>
        <v>0</v>
      </c>
      <c r="TJC67" s="762">
        <f t="shared" ref="TJC67" si="23265">TJC60*$C$65*0</f>
        <v>0</v>
      </c>
      <c r="TJE67" s="762">
        <f t="shared" ref="TJE67" si="23266">TJE60*$C$65*0</f>
        <v>0</v>
      </c>
      <c r="TJG67" s="762">
        <f t="shared" ref="TJG67" si="23267">TJG60*$C$65*0</f>
        <v>0</v>
      </c>
      <c r="TJI67" s="762">
        <f t="shared" ref="TJI67" si="23268">TJI60*$C$65*0</f>
        <v>0</v>
      </c>
      <c r="TJK67" s="762">
        <f t="shared" ref="TJK67" si="23269">TJK60*$C$65*0</f>
        <v>0</v>
      </c>
      <c r="TJM67" s="762">
        <f t="shared" ref="TJM67" si="23270">TJM60*$C$65*0</f>
        <v>0</v>
      </c>
      <c r="TJO67" s="762">
        <f t="shared" ref="TJO67" si="23271">TJO60*$C$65*0</f>
        <v>0</v>
      </c>
      <c r="TJQ67" s="762">
        <f t="shared" ref="TJQ67" si="23272">TJQ60*$C$65*0</f>
        <v>0</v>
      </c>
      <c r="TJS67" s="762">
        <f t="shared" ref="TJS67" si="23273">TJS60*$C$65*0</f>
        <v>0</v>
      </c>
      <c r="TJU67" s="762">
        <f t="shared" ref="TJU67" si="23274">TJU60*$C$65*0</f>
        <v>0</v>
      </c>
      <c r="TJW67" s="762">
        <f t="shared" ref="TJW67" si="23275">TJW60*$C$65*0</f>
        <v>0</v>
      </c>
      <c r="TJY67" s="762">
        <f t="shared" ref="TJY67" si="23276">TJY60*$C$65*0</f>
        <v>0</v>
      </c>
      <c r="TKA67" s="762">
        <f t="shared" ref="TKA67" si="23277">TKA60*$C$65*0</f>
        <v>0</v>
      </c>
      <c r="TKC67" s="762">
        <f t="shared" ref="TKC67" si="23278">TKC60*$C$65*0</f>
        <v>0</v>
      </c>
      <c r="TKE67" s="762">
        <f t="shared" ref="TKE67" si="23279">TKE60*$C$65*0</f>
        <v>0</v>
      </c>
      <c r="TKG67" s="762">
        <f t="shared" ref="TKG67" si="23280">TKG60*$C$65*0</f>
        <v>0</v>
      </c>
      <c r="TKI67" s="762">
        <f t="shared" ref="TKI67" si="23281">TKI60*$C$65*0</f>
        <v>0</v>
      </c>
      <c r="TKK67" s="762">
        <f t="shared" ref="TKK67" si="23282">TKK60*$C$65*0</f>
        <v>0</v>
      </c>
      <c r="TKM67" s="762">
        <f t="shared" ref="TKM67" si="23283">TKM60*$C$65*0</f>
        <v>0</v>
      </c>
      <c r="TKO67" s="762">
        <f t="shared" ref="TKO67" si="23284">TKO60*$C$65*0</f>
        <v>0</v>
      </c>
      <c r="TKQ67" s="762">
        <f t="shared" ref="TKQ67" si="23285">TKQ60*$C$65*0</f>
        <v>0</v>
      </c>
      <c r="TKS67" s="762">
        <f t="shared" ref="TKS67" si="23286">TKS60*$C$65*0</f>
        <v>0</v>
      </c>
      <c r="TKU67" s="762">
        <f t="shared" ref="TKU67" si="23287">TKU60*$C$65*0</f>
        <v>0</v>
      </c>
      <c r="TKW67" s="762">
        <f t="shared" ref="TKW67" si="23288">TKW60*$C$65*0</f>
        <v>0</v>
      </c>
      <c r="TKY67" s="762">
        <f t="shared" ref="TKY67" si="23289">TKY60*$C$65*0</f>
        <v>0</v>
      </c>
      <c r="TLA67" s="762">
        <f t="shared" ref="TLA67" si="23290">TLA60*$C$65*0</f>
        <v>0</v>
      </c>
      <c r="TLC67" s="762">
        <f t="shared" ref="TLC67" si="23291">TLC60*$C$65*0</f>
        <v>0</v>
      </c>
      <c r="TLE67" s="762">
        <f t="shared" ref="TLE67" si="23292">TLE60*$C$65*0</f>
        <v>0</v>
      </c>
      <c r="TLG67" s="762">
        <f t="shared" ref="TLG67" si="23293">TLG60*$C$65*0</f>
        <v>0</v>
      </c>
      <c r="TLI67" s="762">
        <f t="shared" ref="TLI67" si="23294">TLI60*$C$65*0</f>
        <v>0</v>
      </c>
      <c r="TLK67" s="762">
        <f t="shared" ref="TLK67" si="23295">TLK60*$C$65*0</f>
        <v>0</v>
      </c>
      <c r="TLM67" s="762">
        <f t="shared" ref="TLM67" si="23296">TLM60*$C$65*0</f>
        <v>0</v>
      </c>
      <c r="TLO67" s="762">
        <f t="shared" ref="TLO67" si="23297">TLO60*$C$65*0</f>
        <v>0</v>
      </c>
      <c r="TLQ67" s="762">
        <f t="shared" ref="TLQ67" si="23298">TLQ60*$C$65*0</f>
        <v>0</v>
      </c>
      <c r="TLS67" s="762">
        <f t="shared" ref="TLS67" si="23299">TLS60*$C$65*0</f>
        <v>0</v>
      </c>
      <c r="TLU67" s="762">
        <f t="shared" ref="TLU67" si="23300">TLU60*$C$65*0</f>
        <v>0</v>
      </c>
      <c r="TLW67" s="762">
        <f t="shared" ref="TLW67" si="23301">TLW60*$C$65*0</f>
        <v>0</v>
      </c>
      <c r="TLY67" s="762">
        <f t="shared" ref="TLY67" si="23302">TLY60*$C$65*0</f>
        <v>0</v>
      </c>
      <c r="TMA67" s="762">
        <f t="shared" ref="TMA67" si="23303">TMA60*$C$65*0</f>
        <v>0</v>
      </c>
      <c r="TMC67" s="762">
        <f t="shared" ref="TMC67" si="23304">TMC60*$C$65*0</f>
        <v>0</v>
      </c>
      <c r="TME67" s="762">
        <f t="shared" ref="TME67" si="23305">TME60*$C$65*0</f>
        <v>0</v>
      </c>
      <c r="TMG67" s="762">
        <f t="shared" ref="TMG67" si="23306">TMG60*$C$65*0</f>
        <v>0</v>
      </c>
      <c r="TMI67" s="762">
        <f t="shared" ref="TMI67" si="23307">TMI60*$C$65*0</f>
        <v>0</v>
      </c>
      <c r="TMK67" s="762">
        <f t="shared" ref="TMK67" si="23308">TMK60*$C$65*0</f>
        <v>0</v>
      </c>
      <c r="TMM67" s="762">
        <f t="shared" ref="TMM67" si="23309">TMM60*$C$65*0</f>
        <v>0</v>
      </c>
      <c r="TMO67" s="762">
        <f t="shared" ref="TMO67" si="23310">TMO60*$C$65*0</f>
        <v>0</v>
      </c>
      <c r="TMQ67" s="762">
        <f t="shared" ref="TMQ67" si="23311">TMQ60*$C$65*0</f>
        <v>0</v>
      </c>
      <c r="TMS67" s="762">
        <f t="shared" ref="TMS67" si="23312">TMS60*$C$65*0</f>
        <v>0</v>
      </c>
      <c r="TMU67" s="762">
        <f t="shared" ref="TMU67" si="23313">TMU60*$C$65*0</f>
        <v>0</v>
      </c>
      <c r="TMW67" s="762">
        <f t="shared" ref="TMW67" si="23314">TMW60*$C$65*0</f>
        <v>0</v>
      </c>
      <c r="TMY67" s="762">
        <f t="shared" ref="TMY67" si="23315">TMY60*$C$65*0</f>
        <v>0</v>
      </c>
      <c r="TNA67" s="762">
        <f t="shared" ref="TNA67" si="23316">TNA60*$C$65*0</f>
        <v>0</v>
      </c>
      <c r="TNC67" s="762">
        <f t="shared" ref="TNC67" si="23317">TNC60*$C$65*0</f>
        <v>0</v>
      </c>
      <c r="TNE67" s="762">
        <f t="shared" ref="TNE67" si="23318">TNE60*$C$65*0</f>
        <v>0</v>
      </c>
      <c r="TNG67" s="762">
        <f t="shared" ref="TNG67" si="23319">TNG60*$C$65*0</f>
        <v>0</v>
      </c>
      <c r="TNI67" s="762">
        <f t="shared" ref="TNI67" si="23320">TNI60*$C$65*0</f>
        <v>0</v>
      </c>
      <c r="TNK67" s="762">
        <f t="shared" ref="TNK67" si="23321">TNK60*$C$65*0</f>
        <v>0</v>
      </c>
      <c r="TNM67" s="762">
        <f t="shared" ref="TNM67" si="23322">TNM60*$C$65*0</f>
        <v>0</v>
      </c>
      <c r="TNO67" s="762">
        <f t="shared" ref="TNO67" si="23323">TNO60*$C$65*0</f>
        <v>0</v>
      </c>
      <c r="TNQ67" s="762">
        <f t="shared" ref="TNQ67" si="23324">TNQ60*$C$65*0</f>
        <v>0</v>
      </c>
      <c r="TNS67" s="762">
        <f t="shared" ref="TNS67" si="23325">TNS60*$C$65*0</f>
        <v>0</v>
      </c>
      <c r="TNU67" s="762">
        <f t="shared" ref="TNU67" si="23326">TNU60*$C$65*0</f>
        <v>0</v>
      </c>
      <c r="TNW67" s="762">
        <f t="shared" ref="TNW67" si="23327">TNW60*$C$65*0</f>
        <v>0</v>
      </c>
      <c r="TNY67" s="762">
        <f t="shared" ref="TNY67" si="23328">TNY60*$C$65*0</f>
        <v>0</v>
      </c>
      <c r="TOA67" s="762">
        <f t="shared" ref="TOA67" si="23329">TOA60*$C$65*0</f>
        <v>0</v>
      </c>
      <c r="TOC67" s="762">
        <f t="shared" ref="TOC67" si="23330">TOC60*$C$65*0</f>
        <v>0</v>
      </c>
      <c r="TOE67" s="762">
        <f t="shared" ref="TOE67" si="23331">TOE60*$C$65*0</f>
        <v>0</v>
      </c>
      <c r="TOG67" s="762">
        <f t="shared" ref="TOG67" si="23332">TOG60*$C$65*0</f>
        <v>0</v>
      </c>
      <c r="TOI67" s="762">
        <f t="shared" ref="TOI67" si="23333">TOI60*$C$65*0</f>
        <v>0</v>
      </c>
      <c r="TOK67" s="762">
        <f t="shared" ref="TOK67" si="23334">TOK60*$C$65*0</f>
        <v>0</v>
      </c>
      <c r="TOM67" s="762">
        <f t="shared" ref="TOM67" si="23335">TOM60*$C$65*0</f>
        <v>0</v>
      </c>
      <c r="TOO67" s="762">
        <f t="shared" ref="TOO67" si="23336">TOO60*$C$65*0</f>
        <v>0</v>
      </c>
      <c r="TOQ67" s="762">
        <f t="shared" ref="TOQ67" si="23337">TOQ60*$C$65*0</f>
        <v>0</v>
      </c>
      <c r="TOS67" s="762">
        <f t="shared" ref="TOS67" si="23338">TOS60*$C$65*0</f>
        <v>0</v>
      </c>
      <c r="TOU67" s="762">
        <f t="shared" ref="TOU67" si="23339">TOU60*$C$65*0</f>
        <v>0</v>
      </c>
      <c r="TOW67" s="762">
        <f t="shared" ref="TOW67" si="23340">TOW60*$C$65*0</f>
        <v>0</v>
      </c>
      <c r="TOY67" s="762">
        <f t="shared" ref="TOY67" si="23341">TOY60*$C$65*0</f>
        <v>0</v>
      </c>
      <c r="TPA67" s="762">
        <f t="shared" ref="TPA67" si="23342">TPA60*$C$65*0</f>
        <v>0</v>
      </c>
      <c r="TPC67" s="762">
        <f t="shared" ref="TPC67" si="23343">TPC60*$C$65*0</f>
        <v>0</v>
      </c>
      <c r="TPE67" s="762">
        <f t="shared" ref="TPE67" si="23344">TPE60*$C$65*0</f>
        <v>0</v>
      </c>
      <c r="TPG67" s="762">
        <f t="shared" ref="TPG67" si="23345">TPG60*$C$65*0</f>
        <v>0</v>
      </c>
      <c r="TPI67" s="762">
        <f t="shared" ref="TPI67" si="23346">TPI60*$C$65*0</f>
        <v>0</v>
      </c>
      <c r="TPK67" s="762">
        <f t="shared" ref="TPK67" si="23347">TPK60*$C$65*0</f>
        <v>0</v>
      </c>
      <c r="TPM67" s="762">
        <f t="shared" ref="TPM67" si="23348">TPM60*$C$65*0</f>
        <v>0</v>
      </c>
      <c r="TPO67" s="762">
        <f t="shared" ref="TPO67" si="23349">TPO60*$C$65*0</f>
        <v>0</v>
      </c>
      <c r="TPQ67" s="762">
        <f t="shared" ref="TPQ67" si="23350">TPQ60*$C$65*0</f>
        <v>0</v>
      </c>
      <c r="TPS67" s="762">
        <f t="shared" ref="TPS67" si="23351">TPS60*$C$65*0</f>
        <v>0</v>
      </c>
      <c r="TPU67" s="762">
        <f t="shared" ref="TPU67" si="23352">TPU60*$C$65*0</f>
        <v>0</v>
      </c>
      <c r="TPW67" s="762">
        <f t="shared" ref="TPW67" si="23353">TPW60*$C$65*0</f>
        <v>0</v>
      </c>
      <c r="TPY67" s="762">
        <f t="shared" ref="TPY67" si="23354">TPY60*$C$65*0</f>
        <v>0</v>
      </c>
      <c r="TQA67" s="762">
        <f t="shared" ref="TQA67" si="23355">TQA60*$C$65*0</f>
        <v>0</v>
      </c>
      <c r="TQC67" s="762">
        <f t="shared" ref="TQC67" si="23356">TQC60*$C$65*0</f>
        <v>0</v>
      </c>
      <c r="TQE67" s="762">
        <f t="shared" ref="TQE67" si="23357">TQE60*$C$65*0</f>
        <v>0</v>
      </c>
      <c r="TQG67" s="762">
        <f t="shared" ref="TQG67" si="23358">TQG60*$C$65*0</f>
        <v>0</v>
      </c>
      <c r="TQI67" s="762">
        <f t="shared" ref="TQI67" si="23359">TQI60*$C$65*0</f>
        <v>0</v>
      </c>
      <c r="TQK67" s="762">
        <f t="shared" ref="TQK67" si="23360">TQK60*$C$65*0</f>
        <v>0</v>
      </c>
      <c r="TQM67" s="762">
        <f t="shared" ref="TQM67" si="23361">TQM60*$C$65*0</f>
        <v>0</v>
      </c>
      <c r="TQO67" s="762">
        <f t="shared" ref="TQO67" si="23362">TQO60*$C$65*0</f>
        <v>0</v>
      </c>
      <c r="TQQ67" s="762">
        <f t="shared" ref="TQQ67" si="23363">TQQ60*$C$65*0</f>
        <v>0</v>
      </c>
      <c r="TQS67" s="762">
        <f t="shared" ref="TQS67" si="23364">TQS60*$C$65*0</f>
        <v>0</v>
      </c>
      <c r="TQU67" s="762">
        <f t="shared" ref="TQU67" si="23365">TQU60*$C$65*0</f>
        <v>0</v>
      </c>
      <c r="TQW67" s="762">
        <f t="shared" ref="TQW67" si="23366">TQW60*$C$65*0</f>
        <v>0</v>
      </c>
      <c r="TQY67" s="762">
        <f t="shared" ref="TQY67" si="23367">TQY60*$C$65*0</f>
        <v>0</v>
      </c>
      <c r="TRA67" s="762">
        <f t="shared" ref="TRA67" si="23368">TRA60*$C$65*0</f>
        <v>0</v>
      </c>
      <c r="TRC67" s="762">
        <f t="shared" ref="TRC67" si="23369">TRC60*$C$65*0</f>
        <v>0</v>
      </c>
      <c r="TRE67" s="762">
        <f t="shared" ref="TRE67" si="23370">TRE60*$C$65*0</f>
        <v>0</v>
      </c>
      <c r="TRG67" s="762">
        <f t="shared" ref="TRG67" si="23371">TRG60*$C$65*0</f>
        <v>0</v>
      </c>
      <c r="TRI67" s="762">
        <f t="shared" ref="TRI67" si="23372">TRI60*$C$65*0</f>
        <v>0</v>
      </c>
      <c r="TRK67" s="762">
        <f t="shared" ref="TRK67" si="23373">TRK60*$C$65*0</f>
        <v>0</v>
      </c>
      <c r="TRM67" s="762">
        <f t="shared" ref="TRM67" si="23374">TRM60*$C$65*0</f>
        <v>0</v>
      </c>
      <c r="TRO67" s="762">
        <f t="shared" ref="TRO67" si="23375">TRO60*$C$65*0</f>
        <v>0</v>
      </c>
      <c r="TRQ67" s="762">
        <f t="shared" ref="TRQ67" si="23376">TRQ60*$C$65*0</f>
        <v>0</v>
      </c>
      <c r="TRS67" s="762">
        <f t="shared" ref="TRS67" si="23377">TRS60*$C$65*0</f>
        <v>0</v>
      </c>
      <c r="TRU67" s="762">
        <f t="shared" ref="TRU67" si="23378">TRU60*$C$65*0</f>
        <v>0</v>
      </c>
      <c r="TRW67" s="762">
        <f t="shared" ref="TRW67" si="23379">TRW60*$C$65*0</f>
        <v>0</v>
      </c>
      <c r="TRY67" s="762">
        <f t="shared" ref="TRY67" si="23380">TRY60*$C$65*0</f>
        <v>0</v>
      </c>
      <c r="TSA67" s="762">
        <f t="shared" ref="TSA67" si="23381">TSA60*$C$65*0</f>
        <v>0</v>
      </c>
      <c r="TSC67" s="762">
        <f t="shared" ref="TSC67" si="23382">TSC60*$C$65*0</f>
        <v>0</v>
      </c>
      <c r="TSE67" s="762">
        <f t="shared" ref="TSE67" si="23383">TSE60*$C$65*0</f>
        <v>0</v>
      </c>
      <c r="TSG67" s="762">
        <f t="shared" ref="TSG67" si="23384">TSG60*$C$65*0</f>
        <v>0</v>
      </c>
      <c r="TSI67" s="762">
        <f t="shared" ref="TSI67" si="23385">TSI60*$C$65*0</f>
        <v>0</v>
      </c>
      <c r="TSK67" s="762">
        <f t="shared" ref="TSK67" si="23386">TSK60*$C$65*0</f>
        <v>0</v>
      </c>
      <c r="TSM67" s="762">
        <f t="shared" ref="TSM67" si="23387">TSM60*$C$65*0</f>
        <v>0</v>
      </c>
      <c r="TSO67" s="762">
        <f t="shared" ref="TSO67" si="23388">TSO60*$C$65*0</f>
        <v>0</v>
      </c>
      <c r="TSQ67" s="762">
        <f t="shared" ref="TSQ67" si="23389">TSQ60*$C$65*0</f>
        <v>0</v>
      </c>
      <c r="TSS67" s="762">
        <f t="shared" ref="TSS67" si="23390">TSS60*$C$65*0</f>
        <v>0</v>
      </c>
      <c r="TSU67" s="762">
        <f t="shared" ref="TSU67" si="23391">TSU60*$C$65*0</f>
        <v>0</v>
      </c>
      <c r="TSW67" s="762">
        <f t="shared" ref="TSW67" si="23392">TSW60*$C$65*0</f>
        <v>0</v>
      </c>
      <c r="TSY67" s="762">
        <f t="shared" ref="TSY67" si="23393">TSY60*$C$65*0</f>
        <v>0</v>
      </c>
      <c r="TTA67" s="762">
        <f t="shared" ref="TTA67" si="23394">TTA60*$C$65*0</f>
        <v>0</v>
      </c>
      <c r="TTC67" s="762">
        <f t="shared" ref="TTC67" si="23395">TTC60*$C$65*0</f>
        <v>0</v>
      </c>
      <c r="TTE67" s="762">
        <f t="shared" ref="TTE67" si="23396">TTE60*$C$65*0</f>
        <v>0</v>
      </c>
      <c r="TTG67" s="762">
        <f t="shared" ref="TTG67" si="23397">TTG60*$C$65*0</f>
        <v>0</v>
      </c>
      <c r="TTI67" s="762">
        <f t="shared" ref="TTI67" si="23398">TTI60*$C$65*0</f>
        <v>0</v>
      </c>
      <c r="TTK67" s="762">
        <f t="shared" ref="TTK67" si="23399">TTK60*$C$65*0</f>
        <v>0</v>
      </c>
      <c r="TTM67" s="762">
        <f t="shared" ref="TTM67" si="23400">TTM60*$C$65*0</f>
        <v>0</v>
      </c>
      <c r="TTO67" s="762">
        <f t="shared" ref="TTO67" si="23401">TTO60*$C$65*0</f>
        <v>0</v>
      </c>
      <c r="TTQ67" s="762">
        <f t="shared" ref="TTQ67" si="23402">TTQ60*$C$65*0</f>
        <v>0</v>
      </c>
      <c r="TTS67" s="762">
        <f t="shared" ref="TTS67" si="23403">TTS60*$C$65*0</f>
        <v>0</v>
      </c>
      <c r="TTU67" s="762">
        <f t="shared" ref="TTU67" si="23404">TTU60*$C$65*0</f>
        <v>0</v>
      </c>
      <c r="TTW67" s="762">
        <f t="shared" ref="TTW67" si="23405">TTW60*$C$65*0</f>
        <v>0</v>
      </c>
      <c r="TTY67" s="762">
        <f t="shared" ref="TTY67" si="23406">TTY60*$C$65*0</f>
        <v>0</v>
      </c>
      <c r="TUA67" s="762">
        <f t="shared" ref="TUA67" si="23407">TUA60*$C$65*0</f>
        <v>0</v>
      </c>
      <c r="TUC67" s="762">
        <f t="shared" ref="TUC67" si="23408">TUC60*$C$65*0</f>
        <v>0</v>
      </c>
      <c r="TUE67" s="762">
        <f t="shared" ref="TUE67" si="23409">TUE60*$C$65*0</f>
        <v>0</v>
      </c>
      <c r="TUG67" s="762">
        <f t="shared" ref="TUG67" si="23410">TUG60*$C$65*0</f>
        <v>0</v>
      </c>
      <c r="TUI67" s="762">
        <f t="shared" ref="TUI67" si="23411">TUI60*$C$65*0</f>
        <v>0</v>
      </c>
      <c r="TUK67" s="762">
        <f t="shared" ref="TUK67" si="23412">TUK60*$C$65*0</f>
        <v>0</v>
      </c>
      <c r="TUM67" s="762">
        <f t="shared" ref="TUM67" si="23413">TUM60*$C$65*0</f>
        <v>0</v>
      </c>
      <c r="TUO67" s="762">
        <f t="shared" ref="TUO67" si="23414">TUO60*$C$65*0</f>
        <v>0</v>
      </c>
      <c r="TUQ67" s="762">
        <f t="shared" ref="TUQ67" si="23415">TUQ60*$C$65*0</f>
        <v>0</v>
      </c>
      <c r="TUS67" s="762">
        <f t="shared" ref="TUS67" si="23416">TUS60*$C$65*0</f>
        <v>0</v>
      </c>
      <c r="TUU67" s="762">
        <f t="shared" ref="TUU67" si="23417">TUU60*$C$65*0</f>
        <v>0</v>
      </c>
      <c r="TUW67" s="762">
        <f t="shared" ref="TUW67" si="23418">TUW60*$C$65*0</f>
        <v>0</v>
      </c>
      <c r="TUY67" s="762">
        <f t="shared" ref="TUY67" si="23419">TUY60*$C$65*0</f>
        <v>0</v>
      </c>
      <c r="TVA67" s="762">
        <f t="shared" ref="TVA67" si="23420">TVA60*$C$65*0</f>
        <v>0</v>
      </c>
      <c r="TVC67" s="762">
        <f t="shared" ref="TVC67" si="23421">TVC60*$C$65*0</f>
        <v>0</v>
      </c>
      <c r="TVE67" s="762">
        <f t="shared" ref="TVE67" si="23422">TVE60*$C$65*0</f>
        <v>0</v>
      </c>
      <c r="TVG67" s="762">
        <f t="shared" ref="TVG67" si="23423">TVG60*$C$65*0</f>
        <v>0</v>
      </c>
      <c r="TVI67" s="762">
        <f t="shared" ref="TVI67" si="23424">TVI60*$C$65*0</f>
        <v>0</v>
      </c>
      <c r="TVK67" s="762">
        <f t="shared" ref="TVK67" si="23425">TVK60*$C$65*0</f>
        <v>0</v>
      </c>
      <c r="TVM67" s="762">
        <f t="shared" ref="TVM67" si="23426">TVM60*$C$65*0</f>
        <v>0</v>
      </c>
      <c r="TVO67" s="762">
        <f t="shared" ref="TVO67" si="23427">TVO60*$C$65*0</f>
        <v>0</v>
      </c>
      <c r="TVQ67" s="762">
        <f t="shared" ref="TVQ67" si="23428">TVQ60*$C$65*0</f>
        <v>0</v>
      </c>
      <c r="TVS67" s="762">
        <f t="shared" ref="TVS67" si="23429">TVS60*$C$65*0</f>
        <v>0</v>
      </c>
      <c r="TVU67" s="762">
        <f t="shared" ref="TVU67" si="23430">TVU60*$C$65*0</f>
        <v>0</v>
      </c>
      <c r="TVW67" s="762">
        <f t="shared" ref="TVW67" si="23431">TVW60*$C$65*0</f>
        <v>0</v>
      </c>
      <c r="TVY67" s="762">
        <f t="shared" ref="TVY67" si="23432">TVY60*$C$65*0</f>
        <v>0</v>
      </c>
      <c r="TWA67" s="762">
        <f t="shared" ref="TWA67" si="23433">TWA60*$C$65*0</f>
        <v>0</v>
      </c>
      <c r="TWC67" s="762">
        <f t="shared" ref="TWC67" si="23434">TWC60*$C$65*0</f>
        <v>0</v>
      </c>
      <c r="TWE67" s="762">
        <f t="shared" ref="TWE67" si="23435">TWE60*$C$65*0</f>
        <v>0</v>
      </c>
      <c r="TWG67" s="762">
        <f t="shared" ref="TWG67" si="23436">TWG60*$C$65*0</f>
        <v>0</v>
      </c>
      <c r="TWI67" s="762">
        <f t="shared" ref="TWI67" si="23437">TWI60*$C$65*0</f>
        <v>0</v>
      </c>
      <c r="TWK67" s="762">
        <f t="shared" ref="TWK67" si="23438">TWK60*$C$65*0</f>
        <v>0</v>
      </c>
      <c r="TWM67" s="762">
        <f t="shared" ref="TWM67" si="23439">TWM60*$C$65*0</f>
        <v>0</v>
      </c>
      <c r="TWO67" s="762">
        <f t="shared" ref="TWO67" si="23440">TWO60*$C$65*0</f>
        <v>0</v>
      </c>
      <c r="TWQ67" s="762">
        <f t="shared" ref="TWQ67" si="23441">TWQ60*$C$65*0</f>
        <v>0</v>
      </c>
      <c r="TWS67" s="762">
        <f t="shared" ref="TWS67" si="23442">TWS60*$C$65*0</f>
        <v>0</v>
      </c>
      <c r="TWU67" s="762">
        <f t="shared" ref="TWU67" si="23443">TWU60*$C$65*0</f>
        <v>0</v>
      </c>
      <c r="TWW67" s="762">
        <f t="shared" ref="TWW67" si="23444">TWW60*$C$65*0</f>
        <v>0</v>
      </c>
      <c r="TWY67" s="762">
        <f t="shared" ref="TWY67" si="23445">TWY60*$C$65*0</f>
        <v>0</v>
      </c>
      <c r="TXA67" s="762">
        <f t="shared" ref="TXA67" si="23446">TXA60*$C$65*0</f>
        <v>0</v>
      </c>
      <c r="TXC67" s="762">
        <f t="shared" ref="TXC67" si="23447">TXC60*$C$65*0</f>
        <v>0</v>
      </c>
      <c r="TXE67" s="762">
        <f t="shared" ref="TXE67" si="23448">TXE60*$C$65*0</f>
        <v>0</v>
      </c>
      <c r="TXG67" s="762">
        <f t="shared" ref="TXG67" si="23449">TXG60*$C$65*0</f>
        <v>0</v>
      </c>
      <c r="TXI67" s="762">
        <f t="shared" ref="TXI67" si="23450">TXI60*$C$65*0</f>
        <v>0</v>
      </c>
      <c r="TXK67" s="762">
        <f t="shared" ref="TXK67" si="23451">TXK60*$C$65*0</f>
        <v>0</v>
      </c>
      <c r="TXM67" s="762">
        <f t="shared" ref="TXM67" si="23452">TXM60*$C$65*0</f>
        <v>0</v>
      </c>
      <c r="TXO67" s="762">
        <f t="shared" ref="TXO67" si="23453">TXO60*$C$65*0</f>
        <v>0</v>
      </c>
      <c r="TXQ67" s="762">
        <f t="shared" ref="TXQ67" si="23454">TXQ60*$C$65*0</f>
        <v>0</v>
      </c>
      <c r="TXS67" s="762">
        <f t="shared" ref="TXS67" si="23455">TXS60*$C$65*0</f>
        <v>0</v>
      </c>
      <c r="TXU67" s="762">
        <f t="shared" ref="TXU67" si="23456">TXU60*$C$65*0</f>
        <v>0</v>
      </c>
      <c r="TXW67" s="762">
        <f t="shared" ref="TXW67" si="23457">TXW60*$C$65*0</f>
        <v>0</v>
      </c>
      <c r="TXY67" s="762">
        <f t="shared" ref="TXY67" si="23458">TXY60*$C$65*0</f>
        <v>0</v>
      </c>
      <c r="TYA67" s="762">
        <f t="shared" ref="TYA67" si="23459">TYA60*$C$65*0</f>
        <v>0</v>
      </c>
      <c r="TYC67" s="762">
        <f t="shared" ref="TYC67" si="23460">TYC60*$C$65*0</f>
        <v>0</v>
      </c>
      <c r="TYE67" s="762">
        <f t="shared" ref="TYE67" si="23461">TYE60*$C$65*0</f>
        <v>0</v>
      </c>
      <c r="TYG67" s="762">
        <f t="shared" ref="TYG67" si="23462">TYG60*$C$65*0</f>
        <v>0</v>
      </c>
      <c r="TYI67" s="762">
        <f t="shared" ref="TYI67" si="23463">TYI60*$C$65*0</f>
        <v>0</v>
      </c>
      <c r="TYK67" s="762">
        <f t="shared" ref="TYK67" si="23464">TYK60*$C$65*0</f>
        <v>0</v>
      </c>
      <c r="TYM67" s="762">
        <f t="shared" ref="TYM67" si="23465">TYM60*$C$65*0</f>
        <v>0</v>
      </c>
      <c r="TYO67" s="762">
        <f t="shared" ref="TYO67" si="23466">TYO60*$C$65*0</f>
        <v>0</v>
      </c>
      <c r="TYQ67" s="762">
        <f t="shared" ref="TYQ67" si="23467">TYQ60*$C$65*0</f>
        <v>0</v>
      </c>
      <c r="TYS67" s="762">
        <f t="shared" ref="TYS67" si="23468">TYS60*$C$65*0</f>
        <v>0</v>
      </c>
      <c r="TYU67" s="762">
        <f t="shared" ref="TYU67" si="23469">TYU60*$C$65*0</f>
        <v>0</v>
      </c>
      <c r="TYW67" s="762">
        <f t="shared" ref="TYW67" si="23470">TYW60*$C$65*0</f>
        <v>0</v>
      </c>
      <c r="TYY67" s="762">
        <f t="shared" ref="TYY67" si="23471">TYY60*$C$65*0</f>
        <v>0</v>
      </c>
      <c r="TZA67" s="762">
        <f t="shared" ref="TZA67" si="23472">TZA60*$C$65*0</f>
        <v>0</v>
      </c>
      <c r="TZC67" s="762">
        <f t="shared" ref="TZC67" si="23473">TZC60*$C$65*0</f>
        <v>0</v>
      </c>
      <c r="TZE67" s="762">
        <f t="shared" ref="TZE67" si="23474">TZE60*$C$65*0</f>
        <v>0</v>
      </c>
      <c r="TZG67" s="762">
        <f t="shared" ref="TZG67" si="23475">TZG60*$C$65*0</f>
        <v>0</v>
      </c>
      <c r="TZI67" s="762">
        <f t="shared" ref="TZI67" si="23476">TZI60*$C$65*0</f>
        <v>0</v>
      </c>
      <c r="TZK67" s="762">
        <f t="shared" ref="TZK67" si="23477">TZK60*$C$65*0</f>
        <v>0</v>
      </c>
      <c r="TZM67" s="762">
        <f t="shared" ref="TZM67" si="23478">TZM60*$C$65*0</f>
        <v>0</v>
      </c>
      <c r="TZO67" s="762">
        <f t="shared" ref="TZO67" si="23479">TZO60*$C$65*0</f>
        <v>0</v>
      </c>
      <c r="TZQ67" s="762">
        <f t="shared" ref="TZQ67" si="23480">TZQ60*$C$65*0</f>
        <v>0</v>
      </c>
      <c r="TZS67" s="762">
        <f t="shared" ref="TZS67" si="23481">TZS60*$C$65*0</f>
        <v>0</v>
      </c>
      <c r="TZU67" s="762">
        <f t="shared" ref="TZU67" si="23482">TZU60*$C$65*0</f>
        <v>0</v>
      </c>
      <c r="TZW67" s="762">
        <f t="shared" ref="TZW67" si="23483">TZW60*$C$65*0</f>
        <v>0</v>
      </c>
      <c r="TZY67" s="762">
        <f t="shared" ref="TZY67" si="23484">TZY60*$C$65*0</f>
        <v>0</v>
      </c>
      <c r="UAA67" s="762">
        <f t="shared" ref="UAA67" si="23485">UAA60*$C$65*0</f>
        <v>0</v>
      </c>
      <c r="UAC67" s="762">
        <f t="shared" ref="UAC67" si="23486">UAC60*$C$65*0</f>
        <v>0</v>
      </c>
      <c r="UAE67" s="762">
        <f t="shared" ref="UAE67" si="23487">UAE60*$C$65*0</f>
        <v>0</v>
      </c>
      <c r="UAG67" s="762">
        <f t="shared" ref="UAG67" si="23488">UAG60*$C$65*0</f>
        <v>0</v>
      </c>
      <c r="UAI67" s="762">
        <f t="shared" ref="UAI67" si="23489">UAI60*$C$65*0</f>
        <v>0</v>
      </c>
      <c r="UAK67" s="762">
        <f t="shared" ref="UAK67" si="23490">UAK60*$C$65*0</f>
        <v>0</v>
      </c>
      <c r="UAM67" s="762">
        <f t="shared" ref="UAM67" si="23491">UAM60*$C$65*0</f>
        <v>0</v>
      </c>
      <c r="UAO67" s="762">
        <f t="shared" ref="UAO67" si="23492">UAO60*$C$65*0</f>
        <v>0</v>
      </c>
      <c r="UAQ67" s="762">
        <f t="shared" ref="UAQ67" si="23493">UAQ60*$C$65*0</f>
        <v>0</v>
      </c>
      <c r="UAS67" s="762">
        <f t="shared" ref="UAS67" si="23494">UAS60*$C$65*0</f>
        <v>0</v>
      </c>
      <c r="UAU67" s="762">
        <f t="shared" ref="UAU67" si="23495">UAU60*$C$65*0</f>
        <v>0</v>
      </c>
      <c r="UAW67" s="762">
        <f t="shared" ref="UAW67" si="23496">UAW60*$C$65*0</f>
        <v>0</v>
      </c>
      <c r="UAY67" s="762">
        <f t="shared" ref="UAY67" si="23497">UAY60*$C$65*0</f>
        <v>0</v>
      </c>
      <c r="UBA67" s="762">
        <f t="shared" ref="UBA67" si="23498">UBA60*$C$65*0</f>
        <v>0</v>
      </c>
      <c r="UBC67" s="762">
        <f t="shared" ref="UBC67" si="23499">UBC60*$C$65*0</f>
        <v>0</v>
      </c>
      <c r="UBE67" s="762">
        <f t="shared" ref="UBE67" si="23500">UBE60*$C$65*0</f>
        <v>0</v>
      </c>
      <c r="UBG67" s="762">
        <f t="shared" ref="UBG67" si="23501">UBG60*$C$65*0</f>
        <v>0</v>
      </c>
      <c r="UBI67" s="762">
        <f t="shared" ref="UBI67" si="23502">UBI60*$C$65*0</f>
        <v>0</v>
      </c>
      <c r="UBK67" s="762">
        <f t="shared" ref="UBK67" si="23503">UBK60*$C$65*0</f>
        <v>0</v>
      </c>
      <c r="UBM67" s="762">
        <f t="shared" ref="UBM67" si="23504">UBM60*$C$65*0</f>
        <v>0</v>
      </c>
      <c r="UBO67" s="762">
        <f t="shared" ref="UBO67" si="23505">UBO60*$C$65*0</f>
        <v>0</v>
      </c>
      <c r="UBQ67" s="762">
        <f t="shared" ref="UBQ67" si="23506">UBQ60*$C$65*0</f>
        <v>0</v>
      </c>
      <c r="UBS67" s="762">
        <f t="shared" ref="UBS67" si="23507">UBS60*$C$65*0</f>
        <v>0</v>
      </c>
      <c r="UBU67" s="762">
        <f t="shared" ref="UBU67" si="23508">UBU60*$C$65*0</f>
        <v>0</v>
      </c>
      <c r="UBW67" s="762">
        <f t="shared" ref="UBW67" si="23509">UBW60*$C$65*0</f>
        <v>0</v>
      </c>
      <c r="UBY67" s="762">
        <f t="shared" ref="UBY67" si="23510">UBY60*$C$65*0</f>
        <v>0</v>
      </c>
      <c r="UCA67" s="762">
        <f t="shared" ref="UCA67" si="23511">UCA60*$C$65*0</f>
        <v>0</v>
      </c>
      <c r="UCC67" s="762">
        <f t="shared" ref="UCC67" si="23512">UCC60*$C$65*0</f>
        <v>0</v>
      </c>
      <c r="UCE67" s="762">
        <f t="shared" ref="UCE67" si="23513">UCE60*$C$65*0</f>
        <v>0</v>
      </c>
      <c r="UCG67" s="762">
        <f t="shared" ref="UCG67" si="23514">UCG60*$C$65*0</f>
        <v>0</v>
      </c>
      <c r="UCI67" s="762">
        <f t="shared" ref="UCI67" si="23515">UCI60*$C$65*0</f>
        <v>0</v>
      </c>
      <c r="UCK67" s="762">
        <f t="shared" ref="UCK67" si="23516">UCK60*$C$65*0</f>
        <v>0</v>
      </c>
      <c r="UCM67" s="762">
        <f t="shared" ref="UCM67" si="23517">UCM60*$C$65*0</f>
        <v>0</v>
      </c>
      <c r="UCO67" s="762">
        <f t="shared" ref="UCO67" si="23518">UCO60*$C$65*0</f>
        <v>0</v>
      </c>
      <c r="UCQ67" s="762">
        <f t="shared" ref="UCQ67" si="23519">UCQ60*$C$65*0</f>
        <v>0</v>
      </c>
      <c r="UCS67" s="762">
        <f t="shared" ref="UCS67" si="23520">UCS60*$C$65*0</f>
        <v>0</v>
      </c>
      <c r="UCU67" s="762">
        <f t="shared" ref="UCU67" si="23521">UCU60*$C$65*0</f>
        <v>0</v>
      </c>
      <c r="UCW67" s="762">
        <f t="shared" ref="UCW67" si="23522">UCW60*$C$65*0</f>
        <v>0</v>
      </c>
      <c r="UCY67" s="762">
        <f t="shared" ref="UCY67" si="23523">UCY60*$C$65*0</f>
        <v>0</v>
      </c>
      <c r="UDA67" s="762">
        <f t="shared" ref="UDA67" si="23524">UDA60*$C$65*0</f>
        <v>0</v>
      </c>
      <c r="UDC67" s="762">
        <f t="shared" ref="UDC67" si="23525">UDC60*$C$65*0</f>
        <v>0</v>
      </c>
      <c r="UDE67" s="762">
        <f t="shared" ref="UDE67" si="23526">UDE60*$C$65*0</f>
        <v>0</v>
      </c>
      <c r="UDG67" s="762">
        <f t="shared" ref="UDG67" si="23527">UDG60*$C$65*0</f>
        <v>0</v>
      </c>
      <c r="UDI67" s="762">
        <f t="shared" ref="UDI67" si="23528">UDI60*$C$65*0</f>
        <v>0</v>
      </c>
      <c r="UDK67" s="762">
        <f t="shared" ref="UDK67" si="23529">UDK60*$C$65*0</f>
        <v>0</v>
      </c>
      <c r="UDM67" s="762">
        <f t="shared" ref="UDM67" si="23530">UDM60*$C$65*0</f>
        <v>0</v>
      </c>
      <c r="UDO67" s="762">
        <f t="shared" ref="UDO67" si="23531">UDO60*$C$65*0</f>
        <v>0</v>
      </c>
      <c r="UDQ67" s="762">
        <f t="shared" ref="UDQ67" si="23532">UDQ60*$C$65*0</f>
        <v>0</v>
      </c>
      <c r="UDS67" s="762">
        <f t="shared" ref="UDS67" si="23533">UDS60*$C$65*0</f>
        <v>0</v>
      </c>
      <c r="UDU67" s="762">
        <f t="shared" ref="UDU67" si="23534">UDU60*$C$65*0</f>
        <v>0</v>
      </c>
      <c r="UDW67" s="762">
        <f t="shared" ref="UDW67" si="23535">UDW60*$C$65*0</f>
        <v>0</v>
      </c>
      <c r="UDY67" s="762">
        <f t="shared" ref="UDY67" si="23536">UDY60*$C$65*0</f>
        <v>0</v>
      </c>
      <c r="UEA67" s="762">
        <f t="shared" ref="UEA67" si="23537">UEA60*$C$65*0</f>
        <v>0</v>
      </c>
      <c r="UEC67" s="762">
        <f t="shared" ref="UEC67" si="23538">UEC60*$C$65*0</f>
        <v>0</v>
      </c>
      <c r="UEE67" s="762">
        <f t="shared" ref="UEE67" si="23539">UEE60*$C$65*0</f>
        <v>0</v>
      </c>
      <c r="UEG67" s="762">
        <f t="shared" ref="UEG67" si="23540">UEG60*$C$65*0</f>
        <v>0</v>
      </c>
      <c r="UEI67" s="762">
        <f t="shared" ref="UEI67" si="23541">UEI60*$C$65*0</f>
        <v>0</v>
      </c>
      <c r="UEK67" s="762">
        <f t="shared" ref="UEK67" si="23542">UEK60*$C$65*0</f>
        <v>0</v>
      </c>
      <c r="UEM67" s="762">
        <f t="shared" ref="UEM67" si="23543">UEM60*$C$65*0</f>
        <v>0</v>
      </c>
      <c r="UEO67" s="762">
        <f t="shared" ref="UEO67" si="23544">UEO60*$C$65*0</f>
        <v>0</v>
      </c>
      <c r="UEQ67" s="762">
        <f t="shared" ref="UEQ67" si="23545">UEQ60*$C$65*0</f>
        <v>0</v>
      </c>
      <c r="UES67" s="762">
        <f t="shared" ref="UES67" si="23546">UES60*$C$65*0</f>
        <v>0</v>
      </c>
      <c r="UEU67" s="762">
        <f t="shared" ref="UEU67" si="23547">UEU60*$C$65*0</f>
        <v>0</v>
      </c>
      <c r="UEW67" s="762">
        <f t="shared" ref="UEW67" si="23548">UEW60*$C$65*0</f>
        <v>0</v>
      </c>
      <c r="UEY67" s="762">
        <f t="shared" ref="UEY67" si="23549">UEY60*$C$65*0</f>
        <v>0</v>
      </c>
      <c r="UFA67" s="762">
        <f t="shared" ref="UFA67" si="23550">UFA60*$C$65*0</f>
        <v>0</v>
      </c>
      <c r="UFC67" s="762">
        <f t="shared" ref="UFC67" si="23551">UFC60*$C$65*0</f>
        <v>0</v>
      </c>
      <c r="UFE67" s="762">
        <f t="shared" ref="UFE67" si="23552">UFE60*$C$65*0</f>
        <v>0</v>
      </c>
      <c r="UFG67" s="762">
        <f t="shared" ref="UFG67" si="23553">UFG60*$C$65*0</f>
        <v>0</v>
      </c>
      <c r="UFI67" s="762">
        <f t="shared" ref="UFI67" si="23554">UFI60*$C$65*0</f>
        <v>0</v>
      </c>
      <c r="UFK67" s="762">
        <f t="shared" ref="UFK67" si="23555">UFK60*$C$65*0</f>
        <v>0</v>
      </c>
      <c r="UFM67" s="762">
        <f t="shared" ref="UFM67" si="23556">UFM60*$C$65*0</f>
        <v>0</v>
      </c>
      <c r="UFO67" s="762">
        <f t="shared" ref="UFO67" si="23557">UFO60*$C$65*0</f>
        <v>0</v>
      </c>
      <c r="UFQ67" s="762">
        <f t="shared" ref="UFQ67" si="23558">UFQ60*$C$65*0</f>
        <v>0</v>
      </c>
      <c r="UFS67" s="762">
        <f t="shared" ref="UFS67" si="23559">UFS60*$C$65*0</f>
        <v>0</v>
      </c>
      <c r="UFU67" s="762">
        <f t="shared" ref="UFU67" si="23560">UFU60*$C$65*0</f>
        <v>0</v>
      </c>
      <c r="UFW67" s="762">
        <f t="shared" ref="UFW67" si="23561">UFW60*$C$65*0</f>
        <v>0</v>
      </c>
      <c r="UFY67" s="762">
        <f t="shared" ref="UFY67" si="23562">UFY60*$C$65*0</f>
        <v>0</v>
      </c>
      <c r="UGA67" s="762">
        <f t="shared" ref="UGA67" si="23563">UGA60*$C$65*0</f>
        <v>0</v>
      </c>
      <c r="UGC67" s="762">
        <f t="shared" ref="UGC67" si="23564">UGC60*$C$65*0</f>
        <v>0</v>
      </c>
      <c r="UGE67" s="762">
        <f t="shared" ref="UGE67" si="23565">UGE60*$C$65*0</f>
        <v>0</v>
      </c>
      <c r="UGG67" s="762">
        <f t="shared" ref="UGG67" si="23566">UGG60*$C$65*0</f>
        <v>0</v>
      </c>
      <c r="UGI67" s="762">
        <f t="shared" ref="UGI67" si="23567">UGI60*$C$65*0</f>
        <v>0</v>
      </c>
      <c r="UGK67" s="762">
        <f t="shared" ref="UGK67" si="23568">UGK60*$C$65*0</f>
        <v>0</v>
      </c>
      <c r="UGM67" s="762">
        <f t="shared" ref="UGM67" si="23569">UGM60*$C$65*0</f>
        <v>0</v>
      </c>
      <c r="UGO67" s="762">
        <f t="shared" ref="UGO67" si="23570">UGO60*$C$65*0</f>
        <v>0</v>
      </c>
      <c r="UGQ67" s="762">
        <f t="shared" ref="UGQ67" si="23571">UGQ60*$C$65*0</f>
        <v>0</v>
      </c>
      <c r="UGS67" s="762">
        <f t="shared" ref="UGS67" si="23572">UGS60*$C$65*0</f>
        <v>0</v>
      </c>
      <c r="UGU67" s="762">
        <f t="shared" ref="UGU67" si="23573">UGU60*$C$65*0</f>
        <v>0</v>
      </c>
      <c r="UGW67" s="762">
        <f t="shared" ref="UGW67" si="23574">UGW60*$C$65*0</f>
        <v>0</v>
      </c>
      <c r="UGY67" s="762">
        <f t="shared" ref="UGY67" si="23575">UGY60*$C$65*0</f>
        <v>0</v>
      </c>
      <c r="UHA67" s="762">
        <f t="shared" ref="UHA67" si="23576">UHA60*$C$65*0</f>
        <v>0</v>
      </c>
      <c r="UHC67" s="762">
        <f t="shared" ref="UHC67" si="23577">UHC60*$C$65*0</f>
        <v>0</v>
      </c>
      <c r="UHE67" s="762">
        <f t="shared" ref="UHE67" si="23578">UHE60*$C$65*0</f>
        <v>0</v>
      </c>
      <c r="UHG67" s="762">
        <f t="shared" ref="UHG67" si="23579">UHG60*$C$65*0</f>
        <v>0</v>
      </c>
      <c r="UHI67" s="762">
        <f t="shared" ref="UHI67" si="23580">UHI60*$C$65*0</f>
        <v>0</v>
      </c>
      <c r="UHK67" s="762">
        <f t="shared" ref="UHK67" si="23581">UHK60*$C$65*0</f>
        <v>0</v>
      </c>
      <c r="UHM67" s="762">
        <f t="shared" ref="UHM67" si="23582">UHM60*$C$65*0</f>
        <v>0</v>
      </c>
      <c r="UHO67" s="762">
        <f t="shared" ref="UHO67" si="23583">UHO60*$C$65*0</f>
        <v>0</v>
      </c>
      <c r="UHQ67" s="762">
        <f t="shared" ref="UHQ67" si="23584">UHQ60*$C$65*0</f>
        <v>0</v>
      </c>
      <c r="UHS67" s="762">
        <f t="shared" ref="UHS67" si="23585">UHS60*$C$65*0</f>
        <v>0</v>
      </c>
      <c r="UHU67" s="762">
        <f t="shared" ref="UHU67" si="23586">UHU60*$C$65*0</f>
        <v>0</v>
      </c>
      <c r="UHW67" s="762">
        <f t="shared" ref="UHW67" si="23587">UHW60*$C$65*0</f>
        <v>0</v>
      </c>
      <c r="UHY67" s="762">
        <f t="shared" ref="UHY67" si="23588">UHY60*$C$65*0</f>
        <v>0</v>
      </c>
      <c r="UIA67" s="762">
        <f t="shared" ref="UIA67" si="23589">UIA60*$C$65*0</f>
        <v>0</v>
      </c>
      <c r="UIC67" s="762">
        <f t="shared" ref="UIC67" si="23590">UIC60*$C$65*0</f>
        <v>0</v>
      </c>
      <c r="UIE67" s="762">
        <f t="shared" ref="UIE67" si="23591">UIE60*$C$65*0</f>
        <v>0</v>
      </c>
      <c r="UIG67" s="762">
        <f t="shared" ref="UIG67" si="23592">UIG60*$C$65*0</f>
        <v>0</v>
      </c>
      <c r="UII67" s="762">
        <f t="shared" ref="UII67" si="23593">UII60*$C$65*0</f>
        <v>0</v>
      </c>
      <c r="UIK67" s="762">
        <f t="shared" ref="UIK67" si="23594">UIK60*$C$65*0</f>
        <v>0</v>
      </c>
      <c r="UIM67" s="762">
        <f t="shared" ref="UIM67" si="23595">UIM60*$C$65*0</f>
        <v>0</v>
      </c>
      <c r="UIO67" s="762">
        <f t="shared" ref="UIO67" si="23596">UIO60*$C$65*0</f>
        <v>0</v>
      </c>
      <c r="UIQ67" s="762">
        <f t="shared" ref="UIQ67" si="23597">UIQ60*$C$65*0</f>
        <v>0</v>
      </c>
      <c r="UIS67" s="762">
        <f t="shared" ref="UIS67" si="23598">UIS60*$C$65*0</f>
        <v>0</v>
      </c>
      <c r="UIU67" s="762">
        <f t="shared" ref="UIU67" si="23599">UIU60*$C$65*0</f>
        <v>0</v>
      </c>
      <c r="UIW67" s="762">
        <f t="shared" ref="UIW67" si="23600">UIW60*$C$65*0</f>
        <v>0</v>
      </c>
      <c r="UIY67" s="762">
        <f t="shared" ref="UIY67" si="23601">UIY60*$C$65*0</f>
        <v>0</v>
      </c>
      <c r="UJA67" s="762">
        <f t="shared" ref="UJA67" si="23602">UJA60*$C$65*0</f>
        <v>0</v>
      </c>
      <c r="UJC67" s="762">
        <f t="shared" ref="UJC67" si="23603">UJC60*$C$65*0</f>
        <v>0</v>
      </c>
      <c r="UJE67" s="762">
        <f t="shared" ref="UJE67" si="23604">UJE60*$C$65*0</f>
        <v>0</v>
      </c>
      <c r="UJG67" s="762">
        <f t="shared" ref="UJG67" si="23605">UJG60*$C$65*0</f>
        <v>0</v>
      </c>
      <c r="UJI67" s="762">
        <f t="shared" ref="UJI67" si="23606">UJI60*$C$65*0</f>
        <v>0</v>
      </c>
      <c r="UJK67" s="762">
        <f t="shared" ref="UJK67" si="23607">UJK60*$C$65*0</f>
        <v>0</v>
      </c>
      <c r="UJM67" s="762">
        <f t="shared" ref="UJM67" si="23608">UJM60*$C$65*0</f>
        <v>0</v>
      </c>
      <c r="UJO67" s="762">
        <f t="shared" ref="UJO67" si="23609">UJO60*$C$65*0</f>
        <v>0</v>
      </c>
      <c r="UJQ67" s="762">
        <f t="shared" ref="UJQ67" si="23610">UJQ60*$C$65*0</f>
        <v>0</v>
      </c>
      <c r="UJS67" s="762">
        <f t="shared" ref="UJS67" si="23611">UJS60*$C$65*0</f>
        <v>0</v>
      </c>
      <c r="UJU67" s="762">
        <f t="shared" ref="UJU67" si="23612">UJU60*$C$65*0</f>
        <v>0</v>
      </c>
      <c r="UJW67" s="762">
        <f t="shared" ref="UJW67" si="23613">UJW60*$C$65*0</f>
        <v>0</v>
      </c>
      <c r="UJY67" s="762">
        <f t="shared" ref="UJY67" si="23614">UJY60*$C$65*0</f>
        <v>0</v>
      </c>
      <c r="UKA67" s="762">
        <f t="shared" ref="UKA67" si="23615">UKA60*$C$65*0</f>
        <v>0</v>
      </c>
      <c r="UKC67" s="762">
        <f t="shared" ref="UKC67" si="23616">UKC60*$C$65*0</f>
        <v>0</v>
      </c>
      <c r="UKE67" s="762">
        <f t="shared" ref="UKE67" si="23617">UKE60*$C$65*0</f>
        <v>0</v>
      </c>
      <c r="UKG67" s="762">
        <f t="shared" ref="UKG67" si="23618">UKG60*$C$65*0</f>
        <v>0</v>
      </c>
      <c r="UKI67" s="762">
        <f t="shared" ref="UKI67" si="23619">UKI60*$C$65*0</f>
        <v>0</v>
      </c>
      <c r="UKK67" s="762">
        <f t="shared" ref="UKK67" si="23620">UKK60*$C$65*0</f>
        <v>0</v>
      </c>
      <c r="UKM67" s="762">
        <f t="shared" ref="UKM67" si="23621">UKM60*$C$65*0</f>
        <v>0</v>
      </c>
      <c r="UKO67" s="762">
        <f t="shared" ref="UKO67" si="23622">UKO60*$C$65*0</f>
        <v>0</v>
      </c>
      <c r="UKQ67" s="762">
        <f t="shared" ref="UKQ67" si="23623">UKQ60*$C$65*0</f>
        <v>0</v>
      </c>
      <c r="UKS67" s="762">
        <f t="shared" ref="UKS67" si="23624">UKS60*$C$65*0</f>
        <v>0</v>
      </c>
      <c r="UKU67" s="762">
        <f t="shared" ref="UKU67" si="23625">UKU60*$C$65*0</f>
        <v>0</v>
      </c>
      <c r="UKW67" s="762">
        <f t="shared" ref="UKW67" si="23626">UKW60*$C$65*0</f>
        <v>0</v>
      </c>
      <c r="UKY67" s="762">
        <f t="shared" ref="UKY67" si="23627">UKY60*$C$65*0</f>
        <v>0</v>
      </c>
      <c r="ULA67" s="762">
        <f t="shared" ref="ULA67" si="23628">ULA60*$C$65*0</f>
        <v>0</v>
      </c>
      <c r="ULC67" s="762">
        <f t="shared" ref="ULC67" si="23629">ULC60*$C$65*0</f>
        <v>0</v>
      </c>
      <c r="ULE67" s="762">
        <f t="shared" ref="ULE67" si="23630">ULE60*$C$65*0</f>
        <v>0</v>
      </c>
      <c r="ULG67" s="762">
        <f t="shared" ref="ULG67" si="23631">ULG60*$C$65*0</f>
        <v>0</v>
      </c>
      <c r="ULI67" s="762">
        <f t="shared" ref="ULI67" si="23632">ULI60*$C$65*0</f>
        <v>0</v>
      </c>
      <c r="ULK67" s="762">
        <f t="shared" ref="ULK67" si="23633">ULK60*$C$65*0</f>
        <v>0</v>
      </c>
      <c r="ULM67" s="762">
        <f t="shared" ref="ULM67" si="23634">ULM60*$C$65*0</f>
        <v>0</v>
      </c>
      <c r="ULO67" s="762">
        <f t="shared" ref="ULO67" si="23635">ULO60*$C$65*0</f>
        <v>0</v>
      </c>
      <c r="ULQ67" s="762">
        <f t="shared" ref="ULQ67" si="23636">ULQ60*$C$65*0</f>
        <v>0</v>
      </c>
      <c r="ULS67" s="762">
        <f t="shared" ref="ULS67" si="23637">ULS60*$C$65*0</f>
        <v>0</v>
      </c>
      <c r="ULU67" s="762">
        <f t="shared" ref="ULU67" si="23638">ULU60*$C$65*0</f>
        <v>0</v>
      </c>
      <c r="ULW67" s="762">
        <f t="shared" ref="ULW67" si="23639">ULW60*$C$65*0</f>
        <v>0</v>
      </c>
      <c r="ULY67" s="762">
        <f t="shared" ref="ULY67" si="23640">ULY60*$C$65*0</f>
        <v>0</v>
      </c>
      <c r="UMA67" s="762">
        <f t="shared" ref="UMA67" si="23641">UMA60*$C$65*0</f>
        <v>0</v>
      </c>
      <c r="UMC67" s="762">
        <f t="shared" ref="UMC67" si="23642">UMC60*$C$65*0</f>
        <v>0</v>
      </c>
      <c r="UME67" s="762">
        <f t="shared" ref="UME67" si="23643">UME60*$C$65*0</f>
        <v>0</v>
      </c>
      <c r="UMG67" s="762">
        <f t="shared" ref="UMG67" si="23644">UMG60*$C$65*0</f>
        <v>0</v>
      </c>
      <c r="UMI67" s="762">
        <f t="shared" ref="UMI67" si="23645">UMI60*$C$65*0</f>
        <v>0</v>
      </c>
      <c r="UMK67" s="762">
        <f t="shared" ref="UMK67" si="23646">UMK60*$C$65*0</f>
        <v>0</v>
      </c>
      <c r="UMM67" s="762">
        <f t="shared" ref="UMM67" si="23647">UMM60*$C$65*0</f>
        <v>0</v>
      </c>
      <c r="UMO67" s="762">
        <f t="shared" ref="UMO67" si="23648">UMO60*$C$65*0</f>
        <v>0</v>
      </c>
      <c r="UMQ67" s="762">
        <f t="shared" ref="UMQ67" si="23649">UMQ60*$C$65*0</f>
        <v>0</v>
      </c>
      <c r="UMS67" s="762">
        <f t="shared" ref="UMS67" si="23650">UMS60*$C$65*0</f>
        <v>0</v>
      </c>
      <c r="UMU67" s="762">
        <f t="shared" ref="UMU67" si="23651">UMU60*$C$65*0</f>
        <v>0</v>
      </c>
      <c r="UMW67" s="762">
        <f t="shared" ref="UMW67" si="23652">UMW60*$C$65*0</f>
        <v>0</v>
      </c>
      <c r="UMY67" s="762">
        <f t="shared" ref="UMY67" si="23653">UMY60*$C$65*0</f>
        <v>0</v>
      </c>
      <c r="UNA67" s="762">
        <f t="shared" ref="UNA67" si="23654">UNA60*$C$65*0</f>
        <v>0</v>
      </c>
      <c r="UNC67" s="762">
        <f t="shared" ref="UNC67" si="23655">UNC60*$C$65*0</f>
        <v>0</v>
      </c>
      <c r="UNE67" s="762">
        <f t="shared" ref="UNE67" si="23656">UNE60*$C$65*0</f>
        <v>0</v>
      </c>
      <c r="UNG67" s="762">
        <f t="shared" ref="UNG67" si="23657">UNG60*$C$65*0</f>
        <v>0</v>
      </c>
      <c r="UNI67" s="762">
        <f t="shared" ref="UNI67" si="23658">UNI60*$C$65*0</f>
        <v>0</v>
      </c>
      <c r="UNK67" s="762">
        <f t="shared" ref="UNK67" si="23659">UNK60*$C$65*0</f>
        <v>0</v>
      </c>
      <c r="UNM67" s="762">
        <f t="shared" ref="UNM67" si="23660">UNM60*$C$65*0</f>
        <v>0</v>
      </c>
      <c r="UNO67" s="762">
        <f t="shared" ref="UNO67" si="23661">UNO60*$C$65*0</f>
        <v>0</v>
      </c>
      <c r="UNQ67" s="762">
        <f t="shared" ref="UNQ67" si="23662">UNQ60*$C$65*0</f>
        <v>0</v>
      </c>
      <c r="UNS67" s="762">
        <f t="shared" ref="UNS67" si="23663">UNS60*$C$65*0</f>
        <v>0</v>
      </c>
      <c r="UNU67" s="762">
        <f t="shared" ref="UNU67" si="23664">UNU60*$C$65*0</f>
        <v>0</v>
      </c>
      <c r="UNW67" s="762">
        <f t="shared" ref="UNW67" si="23665">UNW60*$C$65*0</f>
        <v>0</v>
      </c>
      <c r="UNY67" s="762">
        <f t="shared" ref="UNY67" si="23666">UNY60*$C$65*0</f>
        <v>0</v>
      </c>
      <c r="UOA67" s="762">
        <f t="shared" ref="UOA67" si="23667">UOA60*$C$65*0</f>
        <v>0</v>
      </c>
      <c r="UOC67" s="762">
        <f t="shared" ref="UOC67" si="23668">UOC60*$C$65*0</f>
        <v>0</v>
      </c>
      <c r="UOE67" s="762">
        <f t="shared" ref="UOE67" si="23669">UOE60*$C$65*0</f>
        <v>0</v>
      </c>
      <c r="UOG67" s="762">
        <f t="shared" ref="UOG67" si="23670">UOG60*$C$65*0</f>
        <v>0</v>
      </c>
      <c r="UOI67" s="762">
        <f t="shared" ref="UOI67" si="23671">UOI60*$C$65*0</f>
        <v>0</v>
      </c>
      <c r="UOK67" s="762">
        <f t="shared" ref="UOK67" si="23672">UOK60*$C$65*0</f>
        <v>0</v>
      </c>
      <c r="UOM67" s="762">
        <f t="shared" ref="UOM67" si="23673">UOM60*$C$65*0</f>
        <v>0</v>
      </c>
      <c r="UOO67" s="762">
        <f t="shared" ref="UOO67" si="23674">UOO60*$C$65*0</f>
        <v>0</v>
      </c>
      <c r="UOQ67" s="762">
        <f t="shared" ref="UOQ67" si="23675">UOQ60*$C$65*0</f>
        <v>0</v>
      </c>
      <c r="UOS67" s="762">
        <f t="shared" ref="UOS67" si="23676">UOS60*$C$65*0</f>
        <v>0</v>
      </c>
      <c r="UOU67" s="762">
        <f t="shared" ref="UOU67" si="23677">UOU60*$C$65*0</f>
        <v>0</v>
      </c>
      <c r="UOW67" s="762">
        <f t="shared" ref="UOW67" si="23678">UOW60*$C$65*0</f>
        <v>0</v>
      </c>
      <c r="UOY67" s="762">
        <f t="shared" ref="UOY67" si="23679">UOY60*$C$65*0</f>
        <v>0</v>
      </c>
      <c r="UPA67" s="762">
        <f t="shared" ref="UPA67" si="23680">UPA60*$C$65*0</f>
        <v>0</v>
      </c>
      <c r="UPC67" s="762">
        <f t="shared" ref="UPC67" si="23681">UPC60*$C$65*0</f>
        <v>0</v>
      </c>
      <c r="UPE67" s="762">
        <f t="shared" ref="UPE67" si="23682">UPE60*$C$65*0</f>
        <v>0</v>
      </c>
      <c r="UPG67" s="762">
        <f t="shared" ref="UPG67" si="23683">UPG60*$C$65*0</f>
        <v>0</v>
      </c>
      <c r="UPI67" s="762">
        <f t="shared" ref="UPI67" si="23684">UPI60*$C$65*0</f>
        <v>0</v>
      </c>
      <c r="UPK67" s="762">
        <f t="shared" ref="UPK67" si="23685">UPK60*$C$65*0</f>
        <v>0</v>
      </c>
      <c r="UPM67" s="762">
        <f t="shared" ref="UPM67" si="23686">UPM60*$C$65*0</f>
        <v>0</v>
      </c>
      <c r="UPO67" s="762">
        <f t="shared" ref="UPO67" si="23687">UPO60*$C$65*0</f>
        <v>0</v>
      </c>
      <c r="UPQ67" s="762">
        <f t="shared" ref="UPQ67" si="23688">UPQ60*$C$65*0</f>
        <v>0</v>
      </c>
      <c r="UPS67" s="762">
        <f t="shared" ref="UPS67" si="23689">UPS60*$C$65*0</f>
        <v>0</v>
      </c>
      <c r="UPU67" s="762">
        <f t="shared" ref="UPU67" si="23690">UPU60*$C$65*0</f>
        <v>0</v>
      </c>
      <c r="UPW67" s="762">
        <f t="shared" ref="UPW67" si="23691">UPW60*$C$65*0</f>
        <v>0</v>
      </c>
      <c r="UPY67" s="762">
        <f t="shared" ref="UPY67" si="23692">UPY60*$C$65*0</f>
        <v>0</v>
      </c>
      <c r="UQA67" s="762">
        <f t="shared" ref="UQA67" si="23693">UQA60*$C$65*0</f>
        <v>0</v>
      </c>
      <c r="UQC67" s="762">
        <f t="shared" ref="UQC67" si="23694">UQC60*$C$65*0</f>
        <v>0</v>
      </c>
      <c r="UQE67" s="762">
        <f t="shared" ref="UQE67" si="23695">UQE60*$C$65*0</f>
        <v>0</v>
      </c>
      <c r="UQG67" s="762">
        <f t="shared" ref="UQG67" si="23696">UQG60*$C$65*0</f>
        <v>0</v>
      </c>
      <c r="UQI67" s="762">
        <f t="shared" ref="UQI67" si="23697">UQI60*$C$65*0</f>
        <v>0</v>
      </c>
      <c r="UQK67" s="762">
        <f t="shared" ref="UQK67" si="23698">UQK60*$C$65*0</f>
        <v>0</v>
      </c>
      <c r="UQM67" s="762">
        <f t="shared" ref="UQM67" si="23699">UQM60*$C$65*0</f>
        <v>0</v>
      </c>
      <c r="UQO67" s="762">
        <f t="shared" ref="UQO67" si="23700">UQO60*$C$65*0</f>
        <v>0</v>
      </c>
      <c r="UQQ67" s="762">
        <f t="shared" ref="UQQ67" si="23701">UQQ60*$C$65*0</f>
        <v>0</v>
      </c>
      <c r="UQS67" s="762">
        <f t="shared" ref="UQS67" si="23702">UQS60*$C$65*0</f>
        <v>0</v>
      </c>
      <c r="UQU67" s="762">
        <f t="shared" ref="UQU67" si="23703">UQU60*$C$65*0</f>
        <v>0</v>
      </c>
      <c r="UQW67" s="762">
        <f t="shared" ref="UQW67" si="23704">UQW60*$C$65*0</f>
        <v>0</v>
      </c>
      <c r="UQY67" s="762">
        <f t="shared" ref="UQY67" si="23705">UQY60*$C$65*0</f>
        <v>0</v>
      </c>
      <c r="URA67" s="762">
        <f t="shared" ref="URA67" si="23706">URA60*$C$65*0</f>
        <v>0</v>
      </c>
      <c r="URC67" s="762">
        <f t="shared" ref="URC67" si="23707">URC60*$C$65*0</f>
        <v>0</v>
      </c>
      <c r="URE67" s="762">
        <f t="shared" ref="URE67" si="23708">URE60*$C$65*0</f>
        <v>0</v>
      </c>
      <c r="URG67" s="762">
        <f t="shared" ref="URG67" si="23709">URG60*$C$65*0</f>
        <v>0</v>
      </c>
      <c r="URI67" s="762">
        <f t="shared" ref="URI67" si="23710">URI60*$C$65*0</f>
        <v>0</v>
      </c>
      <c r="URK67" s="762">
        <f t="shared" ref="URK67" si="23711">URK60*$C$65*0</f>
        <v>0</v>
      </c>
      <c r="URM67" s="762">
        <f t="shared" ref="URM67" si="23712">URM60*$C$65*0</f>
        <v>0</v>
      </c>
      <c r="URO67" s="762">
        <f t="shared" ref="URO67" si="23713">URO60*$C$65*0</f>
        <v>0</v>
      </c>
      <c r="URQ67" s="762">
        <f t="shared" ref="URQ67" si="23714">URQ60*$C$65*0</f>
        <v>0</v>
      </c>
      <c r="URS67" s="762">
        <f t="shared" ref="URS67" si="23715">URS60*$C$65*0</f>
        <v>0</v>
      </c>
      <c r="URU67" s="762">
        <f t="shared" ref="URU67" si="23716">URU60*$C$65*0</f>
        <v>0</v>
      </c>
      <c r="URW67" s="762">
        <f t="shared" ref="URW67" si="23717">URW60*$C$65*0</f>
        <v>0</v>
      </c>
      <c r="URY67" s="762">
        <f t="shared" ref="URY67" si="23718">URY60*$C$65*0</f>
        <v>0</v>
      </c>
      <c r="USA67" s="762">
        <f t="shared" ref="USA67" si="23719">USA60*$C$65*0</f>
        <v>0</v>
      </c>
      <c r="USC67" s="762">
        <f t="shared" ref="USC67" si="23720">USC60*$C$65*0</f>
        <v>0</v>
      </c>
      <c r="USE67" s="762">
        <f t="shared" ref="USE67" si="23721">USE60*$C$65*0</f>
        <v>0</v>
      </c>
      <c r="USG67" s="762">
        <f t="shared" ref="USG67" si="23722">USG60*$C$65*0</f>
        <v>0</v>
      </c>
      <c r="USI67" s="762">
        <f t="shared" ref="USI67" si="23723">USI60*$C$65*0</f>
        <v>0</v>
      </c>
      <c r="USK67" s="762">
        <f t="shared" ref="USK67" si="23724">USK60*$C$65*0</f>
        <v>0</v>
      </c>
      <c r="USM67" s="762">
        <f t="shared" ref="USM67" si="23725">USM60*$C$65*0</f>
        <v>0</v>
      </c>
      <c r="USO67" s="762">
        <f t="shared" ref="USO67" si="23726">USO60*$C$65*0</f>
        <v>0</v>
      </c>
      <c r="USQ67" s="762">
        <f t="shared" ref="USQ67" si="23727">USQ60*$C$65*0</f>
        <v>0</v>
      </c>
      <c r="USS67" s="762">
        <f t="shared" ref="USS67" si="23728">USS60*$C$65*0</f>
        <v>0</v>
      </c>
      <c r="USU67" s="762">
        <f t="shared" ref="USU67" si="23729">USU60*$C$65*0</f>
        <v>0</v>
      </c>
      <c r="USW67" s="762">
        <f t="shared" ref="USW67" si="23730">USW60*$C$65*0</f>
        <v>0</v>
      </c>
      <c r="USY67" s="762">
        <f t="shared" ref="USY67" si="23731">USY60*$C$65*0</f>
        <v>0</v>
      </c>
      <c r="UTA67" s="762">
        <f t="shared" ref="UTA67" si="23732">UTA60*$C$65*0</f>
        <v>0</v>
      </c>
      <c r="UTC67" s="762">
        <f t="shared" ref="UTC67" si="23733">UTC60*$C$65*0</f>
        <v>0</v>
      </c>
      <c r="UTE67" s="762">
        <f t="shared" ref="UTE67" si="23734">UTE60*$C$65*0</f>
        <v>0</v>
      </c>
      <c r="UTG67" s="762">
        <f t="shared" ref="UTG67" si="23735">UTG60*$C$65*0</f>
        <v>0</v>
      </c>
      <c r="UTI67" s="762">
        <f t="shared" ref="UTI67" si="23736">UTI60*$C$65*0</f>
        <v>0</v>
      </c>
      <c r="UTK67" s="762">
        <f t="shared" ref="UTK67" si="23737">UTK60*$C$65*0</f>
        <v>0</v>
      </c>
      <c r="UTM67" s="762">
        <f t="shared" ref="UTM67" si="23738">UTM60*$C$65*0</f>
        <v>0</v>
      </c>
      <c r="UTO67" s="762">
        <f t="shared" ref="UTO67" si="23739">UTO60*$C$65*0</f>
        <v>0</v>
      </c>
      <c r="UTQ67" s="762">
        <f t="shared" ref="UTQ67" si="23740">UTQ60*$C$65*0</f>
        <v>0</v>
      </c>
      <c r="UTS67" s="762">
        <f t="shared" ref="UTS67" si="23741">UTS60*$C$65*0</f>
        <v>0</v>
      </c>
      <c r="UTU67" s="762">
        <f t="shared" ref="UTU67" si="23742">UTU60*$C$65*0</f>
        <v>0</v>
      </c>
      <c r="UTW67" s="762">
        <f t="shared" ref="UTW67" si="23743">UTW60*$C$65*0</f>
        <v>0</v>
      </c>
      <c r="UTY67" s="762">
        <f t="shared" ref="UTY67" si="23744">UTY60*$C$65*0</f>
        <v>0</v>
      </c>
      <c r="UUA67" s="762">
        <f t="shared" ref="UUA67" si="23745">UUA60*$C$65*0</f>
        <v>0</v>
      </c>
      <c r="UUC67" s="762">
        <f t="shared" ref="UUC67" si="23746">UUC60*$C$65*0</f>
        <v>0</v>
      </c>
      <c r="UUE67" s="762">
        <f t="shared" ref="UUE67" si="23747">UUE60*$C$65*0</f>
        <v>0</v>
      </c>
      <c r="UUG67" s="762">
        <f t="shared" ref="UUG67" si="23748">UUG60*$C$65*0</f>
        <v>0</v>
      </c>
      <c r="UUI67" s="762">
        <f t="shared" ref="UUI67" si="23749">UUI60*$C$65*0</f>
        <v>0</v>
      </c>
      <c r="UUK67" s="762">
        <f t="shared" ref="UUK67" si="23750">UUK60*$C$65*0</f>
        <v>0</v>
      </c>
      <c r="UUM67" s="762">
        <f t="shared" ref="UUM67" si="23751">UUM60*$C$65*0</f>
        <v>0</v>
      </c>
      <c r="UUO67" s="762">
        <f t="shared" ref="UUO67" si="23752">UUO60*$C$65*0</f>
        <v>0</v>
      </c>
      <c r="UUQ67" s="762">
        <f t="shared" ref="UUQ67" si="23753">UUQ60*$C$65*0</f>
        <v>0</v>
      </c>
      <c r="UUS67" s="762">
        <f t="shared" ref="UUS67" si="23754">UUS60*$C$65*0</f>
        <v>0</v>
      </c>
      <c r="UUU67" s="762">
        <f t="shared" ref="UUU67" si="23755">UUU60*$C$65*0</f>
        <v>0</v>
      </c>
      <c r="UUW67" s="762">
        <f t="shared" ref="UUW67" si="23756">UUW60*$C$65*0</f>
        <v>0</v>
      </c>
      <c r="UUY67" s="762">
        <f t="shared" ref="UUY67" si="23757">UUY60*$C$65*0</f>
        <v>0</v>
      </c>
      <c r="UVA67" s="762">
        <f t="shared" ref="UVA67" si="23758">UVA60*$C$65*0</f>
        <v>0</v>
      </c>
      <c r="UVC67" s="762">
        <f t="shared" ref="UVC67" si="23759">UVC60*$C$65*0</f>
        <v>0</v>
      </c>
      <c r="UVE67" s="762">
        <f t="shared" ref="UVE67" si="23760">UVE60*$C$65*0</f>
        <v>0</v>
      </c>
      <c r="UVG67" s="762">
        <f t="shared" ref="UVG67" si="23761">UVG60*$C$65*0</f>
        <v>0</v>
      </c>
      <c r="UVI67" s="762">
        <f t="shared" ref="UVI67" si="23762">UVI60*$C$65*0</f>
        <v>0</v>
      </c>
      <c r="UVK67" s="762">
        <f t="shared" ref="UVK67" si="23763">UVK60*$C$65*0</f>
        <v>0</v>
      </c>
      <c r="UVM67" s="762">
        <f t="shared" ref="UVM67" si="23764">UVM60*$C$65*0</f>
        <v>0</v>
      </c>
      <c r="UVO67" s="762">
        <f t="shared" ref="UVO67" si="23765">UVO60*$C$65*0</f>
        <v>0</v>
      </c>
      <c r="UVQ67" s="762">
        <f t="shared" ref="UVQ67" si="23766">UVQ60*$C$65*0</f>
        <v>0</v>
      </c>
      <c r="UVS67" s="762">
        <f t="shared" ref="UVS67" si="23767">UVS60*$C$65*0</f>
        <v>0</v>
      </c>
      <c r="UVU67" s="762">
        <f t="shared" ref="UVU67" si="23768">UVU60*$C$65*0</f>
        <v>0</v>
      </c>
      <c r="UVW67" s="762">
        <f t="shared" ref="UVW67" si="23769">UVW60*$C$65*0</f>
        <v>0</v>
      </c>
      <c r="UVY67" s="762">
        <f t="shared" ref="UVY67" si="23770">UVY60*$C$65*0</f>
        <v>0</v>
      </c>
      <c r="UWA67" s="762">
        <f t="shared" ref="UWA67" si="23771">UWA60*$C$65*0</f>
        <v>0</v>
      </c>
      <c r="UWC67" s="762">
        <f t="shared" ref="UWC67" si="23772">UWC60*$C$65*0</f>
        <v>0</v>
      </c>
      <c r="UWE67" s="762">
        <f t="shared" ref="UWE67" si="23773">UWE60*$C$65*0</f>
        <v>0</v>
      </c>
      <c r="UWG67" s="762">
        <f t="shared" ref="UWG67" si="23774">UWG60*$C$65*0</f>
        <v>0</v>
      </c>
      <c r="UWI67" s="762">
        <f t="shared" ref="UWI67" si="23775">UWI60*$C$65*0</f>
        <v>0</v>
      </c>
      <c r="UWK67" s="762">
        <f t="shared" ref="UWK67" si="23776">UWK60*$C$65*0</f>
        <v>0</v>
      </c>
      <c r="UWM67" s="762">
        <f t="shared" ref="UWM67" si="23777">UWM60*$C$65*0</f>
        <v>0</v>
      </c>
      <c r="UWO67" s="762">
        <f t="shared" ref="UWO67" si="23778">UWO60*$C$65*0</f>
        <v>0</v>
      </c>
      <c r="UWQ67" s="762">
        <f t="shared" ref="UWQ67" si="23779">UWQ60*$C$65*0</f>
        <v>0</v>
      </c>
      <c r="UWS67" s="762">
        <f t="shared" ref="UWS67" si="23780">UWS60*$C$65*0</f>
        <v>0</v>
      </c>
      <c r="UWU67" s="762">
        <f t="shared" ref="UWU67" si="23781">UWU60*$C$65*0</f>
        <v>0</v>
      </c>
      <c r="UWW67" s="762">
        <f t="shared" ref="UWW67" si="23782">UWW60*$C$65*0</f>
        <v>0</v>
      </c>
      <c r="UWY67" s="762">
        <f t="shared" ref="UWY67" si="23783">UWY60*$C$65*0</f>
        <v>0</v>
      </c>
      <c r="UXA67" s="762">
        <f t="shared" ref="UXA67" si="23784">UXA60*$C$65*0</f>
        <v>0</v>
      </c>
      <c r="UXC67" s="762">
        <f t="shared" ref="UXC67" si="23785">UXC60*$C$65*0</f>
        <v>0</v>
      </c>
      <c r="UXE67" s="762">
        <f t="shared" ref="UXE67" si="23786">UXE60*$C$65*0</f>
        <v>0</v>
      </c>
      <c r="UXG67" s="762">
        <f t="shared" ref="UXG67" si="23787">UXG60*$C$65*0</f>
        <v>0</v>
      </c>
      <c r="UXI67" s="762">
        <f t="shared" ref="UXI67" si="23788">UXI60*$C$65*0</f>
        <v>0</v>
      </c>
      <c r="UXK67" s="762">
        <f t="shared" ref="UXK67" si="23789">UXK60*$C$65*0</f>
        <v>0</v>
      </c>
      <c r="UXM67" s="762">
        <f t="shared" ref="UXM67" si="23790">UXM60*$C$65*0</f>
        <v>0</v>
      </c>
      <c r="UXO67" s="762">
        <f t="shared" ref="UXO67" si="23791">UXO60*$C$65*0</f>
        <v>0</v>
      </c>
      <c r="UXQ67" s="762">
        <f t="shared" ref="UXQ67" si="23792">UXQ60*$C$65*0</f>
        <v>0</v>
      </c>
      <c r="UXS67" s="762">
        <f t="shared" ref="UXS67" si="23793">UXS60*$C$65*0</f>
        <v>0</v>
      </c>
      <c r="UXU67" s="762">
        <f t="shared" ref="UXU67" si="23794">UXU60*$C$65*0</f>
        <v>0</v>
      </c>
      <c r="UXW67" s="762">
        <f t="shared" ref="UXW67" si="23795">UXW60*$C$65*0</f>
        <v>0</v>
      </c>
      <c r="UXY67" s="762">
        <f t="shared" ref="UXY67" si="23796">UXY60*$C$65*0</f>
        <v>0</v>
      </c>
      <c r="UYA67" s="762">
        <f t="shared" ref="UYA67" si="23797">UYA60*$C$65*0</f>
        <v>0</v>
      </c>
      <c r="UYC67" s="762">
        <f t="shared" ref="UYC67" si="23798">UYC60*$C$65*0</f>
        <v>0</v>
      </c>
      <c r="UYE67" s="762">
        <f t="shared" ref="UYE67" si="23799">UYE60*$C$65*0</f>
        <v>0</v>
      </c>
      <c r="UYG67" s="762">
        <f t="shared" ref="UYG67" si="23800">UYG60*$C$65*0</f>
        <v>0</v>
      </c>
      <c r="UYI67" s="762">
        <f t="shared" ref="UYI67" si="23801">UYI60*$C$65*0</f>
        <v>0</v>
      </c>
      <c r="UYK67" s="762">
        <f t="shared" ref="UYK67" si="23802">UYK60*$C$65*0</f>
        <v>0</v>
      </c>
      <c r="UYM67" s="762">
        <f t="shared" ref="UYM67" si="23803">UYM60*$C$65*0</f>
        <v>0</v>
      </c>
      <c r="UYO67" s="762">
        <f t="shared" ref="UYO67" si="23804">UYO60*$C$65*0</f>
        <v>0</v>
      </c>
      <c r="UYQ67" s="762">
        <f t="shared" ref="UYQ67" si="23805">UYQ60*$C$65*0</f>
        <v>0</v>
      </c>
      <c r="UYS67" s="762">
        <f t="shared" ref="UYS67" si="23806">UYS60*$C$65*0</f>
        <v>0</v>
      </c>
      <c r="UYU67" s="762">
        <f t="shared" ref="UYU67" si="23807">UYU60*$C$65*0</f>
        <v>0</v>
      </c>
      <c r="UYW67" s="762">
        <f t="shared" ref="UYW67" si="23808">UYW60*$C$65*0</f>
        <v>0</v>
      </c>
      <c r="UYY67" s="762">
        <f t="shared" ref="UYY67" si="23809">UYY60*$C$65*0</f>
        <v>0</v>
      </c>
      <c r="UZA67" s="762">
        <f t="shared" ref="UZA67" si="23810">UZA60*$C$65*0</f>
        <v>0</v>
      </c>
      <c r="UZC67" s="762">
        <f t="shared" ref="UZC67" si="23811">UZC60*$C$65*0</f>
        <v>0</v>
      </c>
      <c r="UZE67" s="762">
        <f t="shared" ref="UZE67" si="23812">UZE60*$C$65*0</f>
        <v>0</v>
      </c>
      <c r="UZG67" s="762">
        <f t="shared" ref="UZG67" si="23813">UZG60*$C$65*0</f>
        <v>0</v>
      </c>
      <c r="UZI67" s="762">
        <f t="shared" ref="UZI67" si="23814">UZI60*$C$65*0</f>
        <v>0</v>
      </c>
      <c r="UZK67" s="762">
        <f t="shared" ref="UZK67" si="23815">UZK60*$C$65*0</f>
        <v>0</v>
      </c>
      <c r="UZM67" s="762">
        <f t="shared" ref="UZM67" si="23816">UZM60*$C$65*0</f>
        <v>0</v>
      </c>
      <c r="UZO67" s="762">
        <f t="shared" ref="UZO67" si="23817">UZO60*$C$65*0</f>
        <v>0</v>
      </c>
      <c r="UZQ67" s="762">
        <f t="shared" ref="UZQ67" si="23818">UZQ60*$C$65*0</f>
        <v>0</v>
      </c>
      <c r="UZS67" s="762">
        <f t="shared" ref="UZS67" si="23819">UZS60*$C$65*0</f>
        <v>0</v>
      </c>
      <c r="UZU67" s="762">
        <f t="shared" ref="UZU67" si="23820">UZU60*$C$65*0</f>
        <v>0</v>
      </c>
      <c r="UZW67" s="762">
        <f t="shared" ref="UZW67" si="23821">UZW60*$C$65*0</f>
        <v>0</v>
      </c>
      <c r="UZY67" s="762">
        <f t="shared" ref="UZY67" si="23822">UZY60*$C$65*0</f>
        <v>0</v>
      </c>
      <c r="VAA67" s="762">
        <f t="shared" ref="VAA67" si="23823">VAA60*$C$65*0</f>
        <v>0</v>
      </c>
      <c r="VAC67" s="762">
        <f t="shared" ref="VAC67" si="23824">VAC60*$C$65*0</f>
        <v>0</v>
      </c>
      <c r="VAE67" s="762">
        <f t="shared" ref="VAE67" si="23825">VAE60*$C$65*0</f>
        <v>0</v>
      </c>
      <c r="VAG67" s="762">
        <f t="shared" ref="VAG67" si="23826">VAG60*$C$65*0</f>
        <v>0</v>
      </c>
      <c r="VAI67" s="762">
        <f t="shared" ref="VAI67" si="23827">VAI60*$C$65*0</f>
        <v>0</v>
      </c>
      <c r="VAK67" s="762">
        <f t="shared" ref="VAK67" si="23828">VAK60*$C$65*0</f>
        <v>0</v>
      </c>
      <c r="VAM67" s="762">
        <f t="shared" ref="VAM67" si="23829">VAM60*$C$65*0</f>
        <v>0</v>
      </c>
      <c r="VAO67" s="762">
        <f t="shared" ref="VAO67" si="23830">VAO60*$C$65*0</f>
        <v>0</v>
      </c>
      <c r="VAQ67" s="762">
        <f t="shared" ref="VAQ67" si="23831">VAQ60*$C$65*0</f>
        <v>0</v>
      </c>
      <c r="VAS67" s="762">
        <f t="shared" ref="VAS67" si="23832">VAS60*$C$65*0</f>
        <v>0</v>
      </c>
      <c r="VAU67" s="762">
        <f t="shared" ref="VAU67" si="23833">VAU60*$C$65*0</f>
        <v>0</v>
      </c>
      <c r="VAW67" s="762">
        <f t="shared" ref="VAW67" si="23834">VAW60*$C$65*0</f>
        <v>0</v>
      </c>
      <c r="VAY67" s="762">
        <f t="shared" ref="VAY67" si="23835">VAY60*$C$65*0</f>
        <v>0</v>
      </c>
      <c r="VBA67" s="762">
        <f t="shared" ref="VBA67" si="23836">VBA60*$C$65*0</f>
        <v>0</v>
      </c>
      <c r="VBC67" s="762">
        <f t="shared" ref="VBC67" si="23837">VBC60*$C$65*0</f>
        <v>0</v>
      </c>
      <c r="VBE67" s="762">
        <f t="shared" ref="VBE67" si="23838">VBE60*$C$65*0</f>
        <v>0</v>
      </c>
      <c r="VBG67" s="762">
        <f t="shared" ref="VBG67" si="23839">VBG60*$C$65*0</f>
        <v>0</v>
      </c>
      <c r="VBI67" s="762">
        <f t="shared" ref="VBI67" si="23840">VBI60*$C$65*0</f>
        <v>0</v>
      </c>
      <c r="VBK67" s="762">
        <f t="shared" ref="VBK67" si="23841">VBK60*$C$65*0</f>
        <v>0</v>
      </c>
      <c r="VBM67" s="762">
        <f t="shared" ref="VBM67" si="23842">VBM60*$C$65*0</f>
        <v>0</v>
      </c>
      <c r="VBO67" s="762">
        <f t="shared" ref="VBO67" si="23843">VBO60*$C$65*0</f>
        <v>0</v>
      </c>
      <c r="VBQ67" s="762">
        <f t="shared" ref="VBQ67" si="23844">VBQ60*$C$65*0</f>
        <v>0</v>
      </c>
      <c r="VBS67" s="762">
        <f t="shared" ref="VBS67" si="23845">VBS60*$C$65*0</f>
        <v>0</v>
      </c>
      <c r="VBU67" s="762">
        <f t="shared" ref="VBU67" si="23846">VBU60*$C$65*0</f>
        <v>0</v>
      </c>
      <c r="VBW67" s="762">
        <f t="shared" ref="VBW67" si="23847">VBW60*$C$65*0</f>
        <v>0</v>
      </c>
      <c r="VBY67" s="762">
        <f t="shared" ref="VBY67" si="23848">VBY60*$C$65*0</f>
        <v>0</v>
      </c>
      <c r="VCA67" s="762">
        <f t="shared" ref="VCA67" si="23849">VCA60*$C$65*0</f>
        <v>0</v>
      </c>
      <c r="VCC67" s="762">
        <f t="shared" ref="VCC67" si="23850">VCC60*$C$65*0</f>
        <v>0</v>
      </c>
      <c r="VCE67" s="762">
        <f t="shared" ref="VCE67" si="23851">VCE60*$C$65*0</f>
        <v>0</v>
      </c>
      <c r="VCG67" s="762">
        <f t="shared" ref="VCG67" si="23852">VCG60*$C$65*0</f>
        <v>0</v>
      </c>
      <c r="VCI67" s="762">
        <f t="shared" ref="VCI67" si="23853">VCI60*$C$65*0</f>
        <v>0</v>
      </c>
      <c r="VCK67" s="762">
        <f t="shared" ref="VCK67" si="23854">VCK60*$C$65*0</f>
        <v>0</v>
      </c>
      <c r="VCM67" s="762">
        <f t="shared" ref="VCM67" si="23855">VCM60*$C$65*0</f>
        <v>0</v>
      </c>
      <c r="VCO67" s="762">
        <f t="shared" ref="VCO67" si="23856">VCO60*$C$65*0</f>
        <v>0</v>
      </c>
      <c r="VCQ67" s="762">
        <f t="shared" ref="VCQ67" si="23857">VCQ60*$C$65*0</f>
        <v>0</v>
      </c>
      <c r="VCS67" s="762">
        <f t="shared" ref="VCS67" si="23858">VCS60*$C$65*0</f>
        <v>0</v>
      </c>
      <c r="VCU67" s="762">
        <f t="shared" ref="VCU67" si="23859">VCU60*$C$65*0</f>
        <v>0</v>
      </c>
      <c r="VCW67" s="762">
        <f t="shared" ref="VCW67" si="23860">VCW60*$C$65*0</f>
        <v>0</v>
      </c>
      <c r="VCY67" s="762">
        <f t="shared" ref="VCY67" si="23861">VCY60*$C$65*0</f>
        <v>0</v>
      </c>
      <c r="VDA67" s="762">
        <f t="shared" ref="VDA67" si="23862">VDA60*$C$65*0</f>
        <v>0</v>
      </c>
      <c r="VDC67" s="762">
        <f t="shared" ref="VDC67" si="23863">VDC60*$C$65*0</f>
        <v>0</v>
      </c>
      <c r="VDE67" s="762">
        <f t="shared" ref="VDE67" si="23864">VDE60*$C$65*0</f>
        <v>0</v>
      </c>
      <c r="VDG67" s="762">
        <f t="shared" ref="VDG67" si="23865">VDG60*$C$65*0</f>
        <v>0</v>
      </c>
      <c r="VDI67" s="762">
        <f t="shared" ref="VDI67" si="23866">VDI60*$C$65*0</f>
        <v>0</v>
      </c>
      <c r="VDK67" s="762">
        <f t="shared" ref="VDK67" si="23867">VDK60*$C$65*0</f>
        <v>0</v>
      </c>
      <c r="VDM67" s="762">
        <f t="shared" ref="VDM67" si="23868">VDM60*$C$65*0</f>
        <v>0</v>
      </c>
      <c r="VDO67" s="762">
        <f t="shared" ref="VDO67" si="23869">VDO60*$C$65*0</f>
        <v>0</v>
      </c>
      <c r="VDQ67" s="762">
        <f t="shared" ref="VDQ67" si="23870">VDQ60*$C$65*0</f>
        <v>0</v>
      </c>
      <c r="VDS67" s="762">
        <f t="shared" ref="VDS67" si="23871">VDS60*$C$65*0</f>
        <v>0</v>
      </c>
      <c r="VDU67" s="762">
        <f t="shared" ref="VDU67" si="23872">VDU60*$C$65*0</f>
        <v>0</v>
      </c>
      <c r="VDW67" s="762">
        <f t="shared" ref="VDW67" si="23873">VDW60*$C$65*0</f>
        <v>0</v>
      </c>
      <c r="VDY67" s="762">
        <f t="shared" ref="VDY67" si="23874">VDY60*$C$65*0</f>
        <v>0</v>
      </c>
      <c r="VEA67" s="762">
        <f t="shared" ref="VEA67" si="23875">VEA60*$C$65*0</f>
        <v>0</v>
      </c>
      <c r="VEC67" s="762">
        <f t="shared" ref="VEC67" si="23876">VEC60*$C$65*0</f>
        <v>0</v>
      </c>
      <c r="VEE67" s="762">
        <f t="shared" ref="VEE67" si="23877">VEE60*$C$65*0</f>
        <v>0</v>
      </c>
      <c r="VEG67" s="762">
        <f t="shared" ref="VEG67" si="23878">VEG60*$C$65*0</f>
        <v>0</v>
      </c>
      <c r="VEI67" s="762">
        <f t="shared" ref="VEI67" si="23879">VEI60*$C$65*0</f>
        <v>0</v>
      </c>
      <c r="VEK67" s="762">
        <f t="shared" ref="VEK67" si="23880">VEK60*$C$65*0</f>
        <v>0</v>
      </c>
      <c r="VEM67" s="762">
        <f t="shared" ref="VEM67" si="23881">VEM60*$C$65*0</f>
        <v>0</v>
      </c>
      <c r="VEO67" s="762">
        <f t="shared" ref="VEO67" si="23882">VEO60*$C$65*0</f>
        <v>0</v>
      </c>
      <c r="VEQ67" s="762">
        <f t="shared" ref="VEQ67" si="23883">VEQ60*$C$65*0</f>
        <v>0</v>
      </c>
      <c r="VES67" s="762">
        <f t="shared" ref="VES67" si="23884">VES60*$C$65*0</f>
        <v>0</v>
      </c>
      <c r="VEU67" s="762">
        <f t="shared" ref="VEU67" si="23885">VEU60*$C$65*0</f>
        <v>0</v>
      </c>
      <c r="VEW67" s="762">
        <f t="shared" ref="VEW67" si="23886">VEW60*$C$65*0</f>
        <v>0</v>
      </c>
      <c r="VEY67" s="762">
        <f t="shared" ref="VEY67" si="23887">VEY60*$C$65*0</f>
        <v>0</v>
      </c>
      <c r="VFA67" s="762">
        <f t="shared" ref="VFA67" si="23888">VFA60*$C$65*0</f>
        <v>0</v>
      </c>
      <c r="VFC67" s="762">
        <f t="shared" ref="VFC67" si="23889">VFC60*$C$65*0</f>
        <v>0</v>
      </c>
      <c r="VFE67" s="762">
        <f t="shared" ref="VFE67" si="23890">VFE60*$C$65*0</f>
        <v>0</v>
      </c>
      <c r="VFG67" s="762">
        <f t="shared" ref="VFG67" si="23891">VFG60*$C$65*0</f>
        <v>0</v>
      </c>
      <c r="VFI67" s="762">
        <f t="shared" ref="VFI67" si="23892">VFI60*$C$65*0</f>
        <v>0</v>
      </c>
      <c r="VFK67" s="762">
        <f t="shared" ref="VFK67" si="23893">VFK60*$C$65*0</f>
        <v>0</v>
      </c>
      <c r="VFM67" s="762">
        <f t="shared" ref="VFM67" si="23894">VFM60*$C$65*0</f>
        <v>0</v>
      </c>
      <c r="VFO67" s="762">
        <f t="shared" ref="VFO67" si="23895">VFO60*$C$65*0</f>
        <v>0</v>
      </c>
      <c r="VFQ67" s="762">
        <f t="shared" ref="VFQ67" si="23896">VFQ60*$C$65*0</f>
        <v>0</v>
      </c>
      <c r="VFS67" s="762">
        <f t="shared" ref="VFS67" si="23897">VFS60*$C$65*0</f>
        <v>0</v>
      </c>
      <c r="VFU67" s="762">
        <f t="shared" ref="VFU67" si="23898">VFU60*$C$65*0</f>
        <v>0</v>
      </c>
      <c r="VFW67" s="762">
        <f t="shared" ref="VFW67" si="23899">VFW60*$C$65*0</f>
        <v>0</v>
      </c>
      <c r="VFY67" s="762">
        <f t="shared" ref="VFY67" si="23900">VFY60*$C$65*0</f>
        <v>0</v>
      </c>
      <c r="VGA67" s="762">
        <f t="shared" ref="VGA67" si="23901">VGA60*$C$65*0</f>
        <v>0</v>
      </c>
      <c r="VGC67" s="762">
        <f t="shared" ref="VGC67" si="23902">VGC60*$C$65*0</f>
        <v>0</v>
      </c>
      <c r="VGE67" s="762">
        <f t="shared" ref="VGE67" si="23903">VGE60*$C$65*0</f>
        <v>0</v>
      </c>
      <c r="VGG67" s="762">
        <f t="shared" ref="VGG67" si="23904">VGG60*$C$65*0</f>
        <v>0</v>
      </c>
      <c r="VGI67" s="762">
        <f t="shared" ref="VGI67" si="23905">VGI60*$C$65*0</f>
        <v>0</v>
      </c>
      <c r="VGK67" s="762">
        <f t="shared" ref="VGK67" si="23906">VGK60*$C$65*0</f>
        <v>0</v>
      </c>
      <c r="VGM67" s="762">
        <f t="shared" ref="VGM67" si="23907">VGM60*$C$65*0</f>
        <v>0</v>
      </c>
      <c r="VGO67" s="762">
        <f t="shared" ref="VGO67" si="23908">VGO60*$C$65*0</f>
        <v>0</v>
      </c>
      <c r="VGQ67" s="762">
        <f t="shared" ref="VGQ67" si="23909">VGQ60*$C$65*0</f>
        <v>0</v>
      </c>
      <c r="VGS67" s="762">
        <f t="shared" ref="VGS67" si="23910">VGS60*$C$65*0</f>
        <v>0</v>
      </c>
      <c r="VGU67" s="762">
        <f t="shared" ref="VGU67" si="23911">VGU60*$C$65*0</f>
        <v>0</v>
      </c>
      <c r="VGW67" s="762">
        <f t="shared" ref="VGW67" si="23912">VGW60*$C$65*0</f>
        <v>0</v>
      </c>
      <c r="VGY67" s="762">
        <f t="shared" ref="VGY67" si="23913">VGY60*$C$65*0</f>
        <v>0</v>
      </c>
      <c r="VHA67" s="762">
        <f t="shared" ref="VHA67" si="23914">VHA60*$C$65*0</f>
        <v>0</v>
      </c>
      <c r="VHC67" s="762">
        <f t="shared" ref="VHC67" si="23915">VHC60*$C$65*0</f>
        <v>0</v>
      </c>
      <c r="VHE67" s="762">
        <f t="shared" ref="VHE67" si="23916">VHE60*$C$65*0</f>
        <v>0</v>
      </c>
      <c r="VHG67" s="762">
        <f t="shared" ref="VHG67" si="23917">VHG60*$C$65*0</f>
        <v>0</v>
      </c>
      <c r="VHI67" s="762">
        <f t="shared" ref="VHI67" si="23918">VHI60*$C$65*0</f>
        <v>0</v>
      </c>
      <c r="VHK67" s="762">
        <f t="shared" ref="VHK67" si="23919">VHK60*$C$65*0</f>
        <v>0</v>
      </c>
      <c r="VHM67" s="762">
        <f t="shared" ref="VHM67" si="23920">VHM60*$C$65*0</f>
        <v>0</v>
      </c>
      <c r="VHO67" s="762">
        <f t="shared" ref="VHO67" si="23921">VHO60*$C$65*0</f>
        <v>0</v>
      </c>
      <c r="VHQ67" s="762">
        <f t="shared" ref="VHQ67" si="23922">VHQ60*$C$65*0</f>
        <v>0</v>
      </c>
      <c r="VHS67" s="762">
        <f t="shared" ref="VHS67" si="23923">VHS60*$C$65*0</f>
        <v>0</v>
      </c>
      <c r="VHU67" s="762">
        <f t="shared" ref="VHU67" si="23924">VHU60*$C$65*0</f>
        <v>0</v>
      </c>
      <c r="VHW67" s="762">
        <f t="shared" ref="VHW67" si="23925">VHW60*$C$65*0</f>
        <v>0</v>
      </c>
      <c r="VHY67" s="762">
        <f t="shared" ref="VHY67" si="23926">VHY60*$C$65*0</f>
        <v>0</v>
      </c>
      <c r="VIA67" s="762">
        <f t="shared" ref="VIA67" si="23927">VIA60*$C$65*0</f>
        <v>0</v>
      </c>
      <c r="VIC67" s="762">
        <f t="shared" ref="VIC67" si="23928">VIC60*$C$65*0</f>
        <v>0</v>
      </c>
      <c r="VIE67" s="762">
        <f t="shared" ref="VIE67" si="23929">VIE60*$C$65*0</f>
        <v>0</v>
      </c>
      <c r="VIG67" s="762">
        <f t="shared" ref="VIG67" si="23930">VIG60*$C$65*0</f>
        <v>0</v>
      </c>
      <c r="VII67" s="762">
        <f t="shared" ref="VII67" si="23931">VII60*$C$65*0</f>
        <v>0</v>
      </c>
      <c r="VIK67" s="762">
        <f t="shared" ref="VIK67" si="23932">VIK60*$C$65*0</f>
        <v>0</v>
      </c>
      <c r="VIM67" s="762">
        <f t="shared" ref="VIM67" si="23933">VIM60*$C$65*0</f>
        <v>0</v>
      </c>
      <c r="VIO67" s="762">
        <f t="shared" ref="VIO67" si="23934">VIO60*$C$65*0</f>
        <v>0</v>
      </c>
      <c r="VIQ67" s="762">
        <f t="shared" ref="VIQ67" si="23935">VIQ60*$C$65*0</f>
        <v>0</v>
      </c>
      <c r="VIS67" s="762">
        <f t="shared" ref="VIS67" si="23936">VIS60*$C$65*0</f>
        <v>0</v>
      </c>
      <c r="VIU67" s="762">
        <f t="shared" ref="VIU67" si="23937">VIU60*$C$65*0</f>
        <v>0</v>
      </c>
      <c r="VIW67" s="762">
        <f t="shared" ref="VIW67" si="23938">VIW60*$C$65*0</f>
        <v>0</v>
      </c>
      <c r="VIY67" s="762">
        <f t="shared" ref="VIY67" si="23939">VIY60*$C$65*0</f>
        <v>0</v>
      </c>
      <c r="VJA67" s="762">
        <f t="shared" ref="VJA67" si="23940">VJA60*$C$65*0</f>
        <v>0</v>
      </c>
      <c r="VJC67" s="762">
        <f t="shared" ref="VJC67" si="23941">VJC60*$C$65*0</f>
        <v>0</v>
      </c>
      <c r="VJE67" s="762">
        <f t="shared" ref="VJE67" si="23942">VJE60*$C$65*0</f>
        <v>0</v>
      </c>
      <c r="VJG67" s="762">
        <f t="shared" ref="VJG67" si="23943">VJG60*$C$65*0</f>
        <v>0</v>
      </c>
      <c r="VJI67" s="762">
        <f t="shared" ref="VJI67" si="23944">VJI60*$C$65*0</f>
        <v>0</v>
      </c>
      <c r="VJK67" s="762">
        <f t="shared" ref="VJK67" si="23945">VJK60*$C$65*0</f>
        <v>0</v>
      </c>
      <c r="VJM67" s="762">
        <f t="shared" ref="VJM67" si="23946">VJM60*$C$65*0</f>
        <v>0</v>
      </c>
      <c r="VJO67" s="762">
        <f t="shared" ref="VJO67" si="23947">VJO60*$C$65*0</f>
        <v>0</v>
      </c>
      <c r="VJQ67" s="762">
        <f t="shared" ref="VJQ67" si="23948">VJQ60*$C$65*0</f>
        <v>0</v>
      </c>
      <c r="VJS67" s="762">
        <f t="shared" ref="VJS67" si="23949">VJS60*$C$65*0</f>
        <v>0</v>
      </c>
      <c r="VJU67" s="762">
        <f t="shared" ref="VJU67" si="23950">VJU60*$C$65*0</f>
        <v>0</v>
      </c>
      <c r="VJW67" s="762">
        <f t="shared" ref="VJW67" si="23951">VJW60*$C$65*0</f>
        <v>0</v>
      </c>
      <c r="VJY67" s="762">
        <f t="shared" ref="VJY67" si="23952">VJY60*$C$65*0</f>
        <v>0</v>
      </c>
      <c r="VKA67" s="762">
        <f t="shared" ref="VKA67" si="23953">VKA60*$C$65*0</f>
        <v>0</v>
      </c>
      <c r="VKC67" s="762">
        <f t="shared" ref="VKC67" si="23954">VKC60*$C$65*0</f>
        <v>0</v>
      </c>
      <c r="VKE67" s="762">
        <f t="shared" ref="VKE67" si="23955">VKE60*$C$65*0</f>
        <v>0</v>
      </c>
      <c r="VKG67" s="762">
        <f t="shared" ref="VKG67" si="23956">VKG60*$C$65*0</f>
        <v>0</v>
      </c>
      <c r="VKI67" s="762">
        <f t="shared" ref="VKI67" si="23957">VKI60*$C$65*0</f>
        <v>0</v>
      </c>
      <c r="VKK67" s="762">
        <f t="shared" ref="VKK67" si="23958">VKK60*$C$65*0</f>
        <v>0</v>
      </c>
      <c r="VKM67" s="762">
        <f t="shared" ref="VKM67" si="23959">VKM60*$C$65*0</f>
        <v>0</v>
      </c>
      <c r="VKO67" s="762">
        <f t="shared" ref="VKO67" si="23960">VKO60*$C$65*0</f>
        <v>0</v>
      </c>
      <c r="VKQ67" s="762">
        <f t="shared" ref="VKQ67" si="23961">VKQ60*$C$65*0</f>
        <v>0</v>
      </c>
      <c r="VKS67" s="762">
        <f t="shared" ref="VKS67" si="23962">VKS60*$C$65*0</f>
        <v>0</v>
      </c>
      <c r="VKU67" s="762">
        <f t="shared" ref="VKU67" si="23963">VKU60*$C$65*0</f>
        <v>0</v>
      </c>
      <c r="VKW67" s="762">
        <f t="shared" ref="VKW67" si="23964">VKW60*$C$65*0</f>
        <v>0</v>
      </c>
      <c r="VKY67" s="762">
        <f t="shared" ref="VKY67" si="23965">VKY60*$C$65*0</f>
        <v>0</v>
      </c>
      <c r="VLA67" s="762">
        <f t="shared" ref="VLA67" si="23966">VLA60*$C$65*0</f>
        <v>0</v>
      </c>
      <c r="VLC67" s="762">
        <f t="shared" ref="VLC67" si="23967">VLC60*$C$65*0</f>
        <v>0</v>
      </c>
      <c r="VLE67" s="762">
        <f t="shared" ref="VLE67" si="23968">VLE60*$C$65*0</f>
        <v>0</v>
      </c>
      <c r="VLG67" s="762">
        <f t="shared" ref="VLG67" si="23969">VLG60*$C$65*0</f>
        <v>0</v>
      </c>
      <c r="VLI67" s="762">
        <f t="shared" ref="VLI67" si="23970">VLI60*$C$65*0</f>
        <v>0</v>
      </c>
      <c r="VLK67" s="762">
        <f t="shared" ref="VLK67" si="23971">VLK60*$C$65*0</f>
        <v>0</v>
      </c>
      <c r="VLM67" s="762">
        <f t="shared" ref="VLM67" si="23972">VLM60*$C$65*0</f>
        <v>0</v>
      </c>
      <c r="VLO67" s="762">
        <f t="shared" ref="VLO67" si="23973">VLO60*$C$65*0</f>
        <v>0</v>
      </c>
      <c r="VLQ67" s="762">
        <f t="shared" ref="VLQ67" si="23974">VLQ60*$C$65*0</f>
        <v>0</v>
      </c>
      <c r="VLS67" s="762">
        <f t="shared" ref="VLS67" si="23975">VLS60*$C$65*0</f>
        <v>0</v>
      </c>
      <c r="VLU67" s="762">
        <f t="shared" ref="VLU67" si="23976">VLU60*$C$65*0</f>
        <v>0</v>
      </c>
      <c r="VLW67" s="762">
        <f t="shared" ref="VLW67" si="23977">VLW60*$C$65*0</f>
        <v>0</v>
      </c>
      <c r="VLY67" s="762">
        <f t="shared" ref="VLY67" si="23978">VLY60*$C$65*0</f>
        <v>0</v>
      </c>
      <c r="VMA67" s="762">
        <f t="shared" ref="VMA67" si="23979">VMA60*$C$65*0</f>
        <v>0</v>
      </c>
      <c r="VMC67" s="762">
        <f t="shared" ref="VMC67" si="23980">VMC60*$C$65*0</f>
        <v>0</v>
      </c>
      <c r="VME67" s="762">
        <f t="shared" ref="VME67" si="23981">VME60*$C$65*0</f>
        <v>0</v>
      </c>
      <c r="VMG67" s="762">
        <f t="shared" ref="VMG67" si="23982">VMG60*$C$65*0</f>
        <v>0</v>
      </c>
      <c r="VMI67" s="762">
        <f t="shared" ref="VMI67" si="23983">VMI60*$C$65*0</f>
        <v>0</v>
      </c>
      <c r="VMK67" s="762">
        <f t="shared" ref="VMK67" si="23984">VMK60*$C$65*0</f>
        <v>0</v>
      </c>
      <c r="VMM67" s="762">
        <f t="shared" ref="VMM67" si="23985">VMM60*$C$65*0</f>
        <v>0</v>
      </c>
      <c r="VMO67" s="762">
        <f t="shared" ref="VMO67" si="23986">VMO60*$C$65*0</f>
        <v>0</v>
      </c>
      <c r="VMQ67" s="762">
        <f t="shared" ref="VMQ67" si="23987">VMQ60*$C$65*0</f>
        <v>0</v>
      </c>
      <c r="VMS67" s="762">
        <f t="shared" ref="VMS67" si="23988">VMS60*$C$65*0</f>
        <v>0</v>
      </c>
      <c r="VMU67" s="762">
        <f t="shared" ref="VMU67" si="23989">VMU60*$C$65*0</f>
        <v>0</v>
      </c>
      <c r="VMW67" s="762">
        <f t="shared" ref="VMW67" si="23990">VMW60*$C$65*0</f>
        <v>0</v>
      </c>
      <c r="VMY67" s="762">
        <f t="shared" ref="VMY67" si="23991">VMY60*$C$65*0</f>
        <v>0</v>
      </c>
      <c r="VNA67" s="762">
        <f t="shared" ref="VNA67" si="23992">VNA60*$C$65*0</f>
        <v>0</v>
      </c>
      <c r="VNC67" s="762">
        <f t="shared" ref="VNC67" si="23993">VNC60*$C$65*0</f>
        <v>0</v>
      </c>
      <c r="VNE67" s="762">
        <f t="shared" ref="VNE67" si="23994">VNE60*$C$65*0</f>
        <v>0</v>
      </c>
      <c r="VNG67" s="762">
        <f t="shared" ref="VNG67" si="23995">VNG60*$C$65*0</f>
        <v>0</v>
      </c>
      <c r="VNI67" s="762">
        <f t="shared" ref="VNI67" si="23996">VNI60*$C$65*0</f>
        <v>0</v>
      </c>
      <c r="VNK67" s="762">
        <f t="shared" ref="VNK67" si="23997">VNK60*$C$65*0</f>
        <v>0</v>
      </c>
      <c r="VNM67" s="762">
        <f t="shared" ref="VNM67" si="23998">VNM60*$C$65*0</f>
        <v>0</v>
      </c>
      <c r="VNO67" s="762">
        <f t="shared" ref="VNO67" si="23999">VNO60*$C$65*0</f>
        <v>0</v>
      </c>
      <c r="VNQ67" s="762">
        <f t="shared" ref="VNQ67" si="24000">VNQ60*$C$65*0</f>
        <v>0</v>
      </c>
      <c r="VNS67" s="762">
        <f t="shared" ref="VNS67" si="24001">VNS60*$C$65*0</f>
        <v>0</v>
      </c>
      <c r="VNU67" s="762">
        <f t="shared" ref="VNU67" si="24002">VNU60*$C$65*0</f>
        <v>0</v>
      </c>
      <c r="VNW67" s="762">
        <f t="shared" ref="VNW67" si="24003">VNW60*$C$65*0</f>
        <v>0</v>
      </c>
      <c r="VNY67" s="762">
        <f t="shared" ref="VNY67" si="24004">VNY60*$C$65*0</f>
        <v>0</v>
      </c>
      <c r="VOA67" s="762">
        <f t="shared" ref="VOA67" si="24005">VOA60*$C$65*0</f>
        <v>0</v>
      </c>
      <c r="VOC67" s="762">
        <f t="shared" ref="VOC67" si="24006">VOC60*$C$65*0</f>
        <v>0</v>
      </c>
      <c r="VOE67" s="762">
        <f t="shared" ref="VOE67" si="24007">VOE60*$C$65*0</f>
        <v>0</v>
      </c>
      <c r="VOG67" s="762">
        <f t="shared" ref="VOG67" si="24008">VOG60*$C$65*0</f>
        <v>0</v>
      </c>
      <c r="VOI67" s="762">
        <f t="shared" ref="VOI67" si="24009">VOI60*$C$65*0</f>
        <v>0</v>
      </c>
      <c r="VOK67" s="762">
        <f t="shared" ref="VOK67" si="24010">VOK60*$C$65*0</f>
        <v>0</v>
      </c>
      <c r="VOM67" s="762">
        <f t="shared" ref="VOM67" si="24011">VOM60*$C$65*0</f>
        <v>0</v>
      </c>
      <c r="VOO67" s="762">
        <f t="shared" ref="VOO67" si="24012">VOO60*$C$65*0</f>
        <v>0</v>
      </c>
      <c r="VOQ67" s="762">
        <f t="shared" ref="VOQ67" si="24013">VOQ60*$C$65*0</f>
        <v>0</v>
      </c>
      <c r="VOS67" s="762">
        <f t="shared" ref="VOS67" si="24014">VOS60*$C$65*0</f>
        <v>0</v>
      </c>
      <c r="VOU67" s="762">
        <f t="shared" ref="VOU67" si="24015">VOU60*$C$65*0</f>
        <v>0</v>
      </c>
      <c r="VOW67" s="762">
        <f t="shared" ref="VOW67" si="24016">VOW60*$C$65*0</f>
        <v>0</v>
      </c>
      <c r="VOY67" s="762">
        <f t="shared" ref="VOY67" si="24017">VOY60*$C$65*0</f>
        <v>0</v>
      </c>
      <c r="VPA67" s="762">
        <f t="shared" ref="VPA67" si="24018">VPA60*$C$65*0</f>
        <v>0</v>
      </c>
      <c r="VPC67" s="762">
        <f t="shared" ref="VPC67" si="24019">VPC60*$C$65*0</f>
        <v>0</v>
      </c>
      <c r="VPE67" s="762">
        <f t="shared" ref="VPE67" si="24020">VPE60*$C$65*0</f>
        <v>0</v>
      </c>
      <c r="VPG67" s="762">
        <f t="shared" ref="VPG67" si="24021">VPG60*$C$65*0</f>
        <v>0</v>
      </c>
      <c r="VPI67" s="762">
        <f t="shared" ref="VPI67" si="24022">VPI60*$C$65*0</f>
        <v>0</v>
      </c>
      <c r="VPK67" s="762">
        <f t="shared" ref="VPK67" si="24023">VPK60*$C$65*0</f>
        <v>0</v>
      </c>
      <c r="VPM67" s="762">
        <f t="shared" ref="VPM67" si="24024">VPM60*$C$65*0</f>
        <v>0</v>
      </c>
      <c r="VPO67" s="762">
        <f t="shared" ref="VPO67" si="24025">VPO60*$C$65*0</f>
        <v>0</v>
      </c>
      <c r="VPQ67" s="762">
        <f t="shared" ref="VPQ67" si="24026">VPQ60*$C$65*0</f>
        <v>0</v>
      </c>
      <c r="VPS67" s="762">
        <f t="shared" ref="VPS67" si="24027">VPS60*$C$65*0</f>
        <v>0</v>
      </c>
      <c r="VPU67" s="762">
        <f t="shared" ref="VPU67" si="24028">VPU60*$C$65*0</f>
        <v>0</v>
      </c>
      <c r="VPW67" s="762">
        <f t="shared" ref="VPW67" si="24029">VPW60*$C$65*0</f>
        <v>0</v>
      </c>
      <c r="VPY67" s="762">
        <f t="shared" ref="VPY67" si="24030">VPY60*$C$65*0</f>
        <v>0</v>
      </c>
      <c r="VQA67" s="762">
        <f t="shared" ref="VQA67" si="24031">VQA60*$C$65*0</f>
        <v>0</v>
      </c>
      <c r="VQC67" s="762">
        <f t="shared" ref="VQC67" si="24032">VQC60*$C$65*0</f>
        <v>0</v>
      </c>
      <c r="VQE67" s="762">
        <f t="shared" ref="VQE67" si="24033">VQE60*$C$65*0</f>
        <v>0</v>
      </c>
      <c r="VQG67" s="762">
        <f t="shared" ref="VQG67" si="24034">VQG60*$C$65*0</f>
        <v>0</v>
      </c>
      <c r="VQI67" s="762">
        <f t="shared" ref="VQI67" si="24035">VQI60*$C$65*0</f>
        <v>0</v>
      </c>
      <c r="VQK67" s="762">
        <f t="shared" ref="VQK67" si="24036">VQK60*$C$65*0</f>
        <v>0</v>
      </c>
      <c r="VQM67" s="762">
        <f t="shared" ref="VQM67" si="24037">VQM60*$C$65*0</f>
        <v>0</v>
      </c>
      <c r="VQO67" s="762">
        <f t="shared" ref="VQO67" si="24038">VQO60*$C$65*0</f>
        <v>0</v>
      </c>
      <c r="VQQ67" s="762">
        <f t="shared" ref="VQQ67" si="24039">VQQ60*$C$65*0</f>
        <v>0</v>
      </c>
      <c r="VQS67" s="762">
        <f t="shared" ref="VQS67" si="24040">VQS60*$C$65*0</f>
        <v>0</v>
      </c>
      <c r="VQU67" s="762">
        <f t="shared" ref="VQU67" si="24041">VQU60*$C$65*0</f>
        <v>0</v>
      </c>
      <c r="VQW67" s="762">
        <f t="shared" ref="VQW67" si="24042">VQW60*$C$65*0</f>
        <v>0</v>
      </c>
      <c r="VQY67" s="762">
        <f t="shared" ref="VQY67" si="24043">VQY60*$C$65*0</f>
        <v>0</v>
      </c>
      <c r="VRA67" s="762">
        <f t="shared" ref="VRA67" si="24044">VRA60*$C$65*0</f>
        <v>0</v>
      </c>
      <c r="VRC67" s="762">
        <f t="shared" ref="VRC67" si="24045">VRC60*$C$65*0</f>
        <v>0</v>
      </c>
      <c r="VRE67" s="762">
        <f t="shared" ref="VRE67" si="24046">VRE60*$C$65*0</f>
        <v>0</v>
      </c>
      <c r="VRG67" s="762">
        <f t="shared" ref="VRG67" si="24047">VRG60*$C$65*0</f>
        <v>0</v>
      </c>
      <c r="VRI67" s="762">
        <f t="shared" ref="VRI67" si="24048">VRI60*$C$65*0</f>
        <v>0</v>
      </c>
      <c r="VRK67" s="762">
        <f t="shared" ref="VRK67" si="24049">VRK60*$C$65*0</f>
        <v>0</v>
      </c>
      <c r="VRM67" s="762">
        <f t="shared" ref="VRM67" si="24050">VRM60*$C$65*0</f>
        <v>0</v>
      </c>
      <c r="VRO67" s="762">
        <f t="shared" ref="VRO67" si="24051">VRO60*$C$65*0</f>
        <v>0</v>
      </c>
      <c r="VRQ67" s="762">
        <f t="shared" ref="VRQ67" si="24052">VRQ60*$C$65*0</f>
        <v>0</v>
      </c>
      <c r="VRS67" s="762">
        <f t="shared" ref="VRS67" si="24053">VRS60*$C$65*0</f>
        <v>0</v>
      </c>
      <c r="VRU67" s="762">
        <f t="shared" ref="VRU67" si="24054">VRU60*$C$65*0</f>
        <v>0</v>
      </c>
      <c r="VRW67" s="762">
        <f t="shared" ref="VRW67" si="24055">VRW60*$C$65*0</f>
        <v>0</v>
      </c>
      <c r="VRY67" s="762">
        <f t="shared" ref="VRY67" si="24056">VRY60*$C$65*0</f>
        <v>0</v>
      </c>
      <c r="VSA67" s="762">
        <f t="shared" ref="VSA67" si="24057">VSA60*$C$65*0</f>
        <v>0</v>
      </c>
      <c r="VSC67" s="762">
        <f t="shared" ref="VSC67" si="24058">VSC60*$C$65*0</f>
        <v>0</v>
      </c>
      <c r="VSE67" s="762">
        <f t="shared" ref="VSE67" si="24059">VSE60*$C$65*0</f>
        <v>0</v>
      </c>
      <c r="VSG67" s="762">
        <f t="shared" ref="VSG67" si="24060">VSG60*$C$65*0</f>
        <v>0</v>
      </c>
      <c r="VSI67" s="762">
        <f t="shared" ref="VSI67" si="24061">VSI60*$C$65*0</f>
        <v>0</v>
      </c>
      <c r="VSK67" s="762">
        <f t="shared" ref="VSK67" si="24062">VSK60*$C$65*0</f>
        <v>0</v>
      </c>
      <c r="VSM67" s="762">
        <f t="shared" ref="VSM67" si="24063">VSM60*$C$65*0</f>
        <v>0</v>
      </c>
      <c r="VSO67" s="762">
        <f t="shared" ref="VSO67" si="24064">VSO60*$C$65*0</f>
        <v>0</v>
      </c>
      <c r="VSQ67" s="762">
        <f t="shared" ref="VSQ67" si="24065">VSQ60*$C$65*0</f>
        <v>0</v>
      </c>
      <c r="VSS67" s="762">
        <f t="shared" ref="VSS67" si="24066">VSS60*$C$65*0</f>
        <v>0</v>
      </c>
      <c r="VSU67" s="762">
        <f t="shared" ref="VSU67" si="24067">VSU60*$C$65*0</f>
        <v>0</v>
      </c>
      <c r="VSW67" s="762">
        <f t="shared" ref="VSW67" si="24068">VSW60*$C$65*0</f>
        <v>0</v>
      </c>
      <c r="VSY67" s="762">
        <f t="shared" ref="VSY67" si="24069">VSY60*$C$65*0</f>
        <v>0</v>
      </c>
      <c r="VTA67" s="762">
        <f t="shared" ref="VTA67" si="24070">VTA60*$C$65*0</f>
        <v>0</v>
      </c>
      <c r="VTC67" s="762">
        <f t="shared" ref="VTC67" si="24071">VTC60*$C$65*0</f>
        <v>0</v>
      </c>
      <c r="VTE67" s="762">
        <f t="shared" ref="VTE67" si="24072">VTE60*$C$65*0</f>
        <v>0</v>
      </c>
      <c r="VTG67" s="762">
        <f t="shared" ref="VTG67" si="24073">VTG60*$C$65*0</f>
        <v>0</v>
      </c>
      <c r="VTI67" s="762">
        <f t="shared" ref="VTI67" si="24074">VTI60*$C$65*0</f>
        <v>0</v>
      </c>
      <c r="VTK67" s="762">
        <f t="shared" ref="VTK67" si="24075">VTK60*$C$65*0</f>
        <v>0</v>
      </c>
      <c r="VTM67" s="762">
        <f t="shared" ref="VTM67" si="24076">VTM60*$C$65*0</f>
        <v>0</v>
      </c>
      <c r="VTO67" s="762">
        <f t="shared" ref="VTO67" si="24077">VTO60*$C$65*0</f>
        <v>0</v>
      </c>
      <c r="VTQ67" s="762">
        <f t="shared" ref="VTQ67" si="24078">VTQ60*$C$65*0</f>
        <v>0</v>
      </c>
      <c r="VTS67" s="762">
        <f t="shared" ref="VTS67" si="24079">VTS60*$C$65*0</f>
        <v>0</v>
      </c>
      <c r="VTU67" s="762">
        <f t="shared" ref="VTU67" si="24080">VTU60*$C$65*0</f>
        <v>0</v>
      </c>
      <c r="VTW67" s="762">
        <f t="shared" ref="VTW67" si="24081">VTW60*$C$65*0</f>
        <v>0</v>
      </c>
      <c r="VTY67" s="762">
        <f t="shared" ref="VTY67" si="24082">VTY60*$C$65*0</f>
        <v>0</v>
      </c>
      <c r="VUA67" s="762">
        <f t="shared" ref="VUA67" si="24083">VUA60*$C$65*0</f>
        <v>0</v>
      </c>
      <c r="VUC67" s="762">
        <f t="shared" ref="VUC67" si="24084">VUC60*$C$65*0</f>
        <v>0</v>
      </c>
      <c r="VUE67" s="762">
        <f t="shared" ref="VUE67" si="24085">VUE60*$C$65*0</f>
        <v>0</v>
      </c>
      <c r="VUG67" s="762">
        <f t="shared" ref="VUG67" si="24086">VUG60*$C$65*0</f>
        <v>0</v>
      </c>
      <c r="VUI67" s="762">
        <f t="shared" ref="VUI67" si="24087">VUI60*$C$65*0</f>
        <v>0</v>
      </c>
      <c r="VUK67" s="762">
        <f t="shared" ref="VUK67" si="24088">VUK60*$C$65*0</f>
        <v>0</v>
      </c>
      <c r="VUM67" s="762">
        <f t="shared" ref="VUM67" si="24089">VUM60*$C$65*0</f>
        <v>0</v>
      </c>
      <c r="VUO67" s="762">
        <f t="shared" ref="VUO67" si="24090">VUO60*$C$65*0</f>
        <v>0</v>
      </c>
      <c r="VUQ67" s="762">
        <f t="shared" ref="VUQ67" si="24091">VUQ60*$C$65*0</f>
        <v>0</v>
      </c>
      <c r="VUS67" s="762">
        <f t="shared" ref="VUS67" si="24092">VUS60*$C$65*0</f>
        <v>0</v>
      </c>
      <c r="VUU67" s="762">
        <f t="shared" ref="VUU67" si="24093">VUU60*$C$65*0</f>
        <v>0</v>
      </c>
      <c r="VUW67" s="762">
        <f t="shared" ref="VUW67" si="24094">VUW60*$C$65*0</f>
        <v>0</v>
      </c>
      <c r="VUY67" s="762">
        <f t="shared" ref="VUY67" si="24095">VUY60*$C$65*0</f>
        <v>0</v>
      </c>
      <c r="VVA67" s="762">
        <f t="shared" ref="VVA67" si="24096">VVA60*$C$65*0</f>
        <v>0</v>
      </c>
      <c r="VVC67" s="762">
        <f t="shared" ref="VVC67" si="24097">VVC60*$C$65*0</f>
        <v>0</v>
      </c>
      <c r="VVE67" s="762">
        <f t="shared" ref="VVE67" si="24098">VVE60*$C$65*0</f>
        <v>0</v>
      </c>
      <c r="VVG67" s="762">
        <f t="shared" ref="VVG67" si="24099">VVG60*$C$65*0</f>
        <v>0</v>
      </c>
      <c r="VVI67" s="762">
        <f t="shared" ref="VVI67" si="24100">VVI60*$C$65*0</f>
        <v>0</v>
      </c>
      <c r="VVK67" s="762">
        <f t="shared" ref="VVK67" si="24101">VVK60*$C$65*0</f>
        <v>0</v>
      </c>
      <c r="VVM67" s="762">
        <f t="shared" ref="VVM67" si="24102">VVM60*$C$65*0</f>
        <v>0</v>
      </c>
      <c r="VVO67" s="762">
        <f t="shared" ref="VVO67" si="24103">VVO60*$C$65*0</f>
        <v>0</v>
      </c>
      <c r="VVQ67" s="762">
        <f t="shared" ref="VVQ67" si="24104">VVQ60*$C$65*0</f>
        <v>0</v>
      </c>
      <c r="VVS67" s="762">
        <f t="shared" ref="VVS67" si="24105">VVS60*$C$65*0</f>
        <v>0</v>
      </c>
      <c r="VVU67" s="762">
        <f t="shared" ref="VVU67" si="24106">VVU60*$C$65*0</f>
        <v>0</v>
      </c>
      <c r="VVW67" s="762">
        <f t="shared" ref="VVW67" si="24107">VVW60*$C$65*0</f>
        <v>0</v>
      </c>
      <c r="VVY67" s="762">
        <f t="shared" ref="VVY67" si="24108">VVY60*$C$65*0</f>
        <v>0</v>
      </c>
      <c r="VWA67" s="762">
        <f t="shared" ref="VWA67" si="24109">VWA60*$C$65*0</f>
        <v>0</v>
      </c>
      <c r="VWC67" s="762">
        <f t="shared" ref="VWC67" si="24110">VWC60*$C$65*0</f>
        <v>0</v>
      </c>
      <c r="VWE67" s="762">
        <f t="shared" ref="VWE67" si="24111">VWE60*$C$65*0</f>
        <v>0</v>
      </c>
      <c r="VWG67" s="762">
        <f t="shared" ref="VWG67" si="24112">VWG60*$C$65*0</f>
        <v>0</v>
      </c>
      <c r="VWI67" s="762">
        <f t="shared" ref="VWI67" si="24113">VWI60*$C$65*0</f>
        <v>0</v>
      </c>
      <c r="VWK67" s="762">
        <f t="shared" ref="VWK67" si="24114">VWK60*$C$65*0</f>
        <v>0</v>
      </c>
      <c r="VWM67" s="762">
        <f t="shared" ref="VWM67" si="24115">VWM60*$C$65*0</f>
        <v>0</v>
      </c>
      <c r="VWO67" s="762">
        <f t="shared" ref="VWO67" si="24116">VWO60*$C$65*0</f>
        <v>0</v>
      </c>
      <c r="VWQ67" s="762">
        <f t="shared" ref="VWQ67" si="24117">VWQ60*$C$65*0</f>
        <v>0</v>
      </c>
      <c r="VWS67" s="762">
        <f t="shared" ref="VWS67" si="24118">VWS60*$C$65*0</f>
        <v>0</v>
      </c>
      <c r="VWU67" s="762">
        <f t="shared" ref="VWU67" si="24119">VWU60*$C$65*0</f>
        <v>0</v>
      </c>
      <c r="VWW67" s="762">
        <f t="shared" ref="VWW67" si="24120">VWW60*$C$65*0</f>
        <v>0</v>
      </c>
      <c r="VWY67" s="762">
        <f t="shared" ref="VWY67" si="24121">VWY60*$C$65*0</f>
        <v>0</v>
      </c>
      <c r="VXA67" s="762">
        <f t="shared" ref="VXA67" si="24122">VXA60*$C$65*0</f>
        <v>0</v>
      </c>
      <c r="VXC67" s="762">
        <f t="shared" ref="VXC67" si="24123">VXC60*$C$65*0</f>
        <v>0</v>
      </c>
      <c r="VXE67" s="762">
        <f t="shared" ref="VXE67" si="24124">VXE60*$C$65*0</f>
        <v>0</v>
      </c>
      <c r="VXG67" s="762">
        <f t="shared" ref="VXG67" si="24125">VXG60*$C$65*0</f>
        <v>0</v>
      </c>
      <c r="VXI67" s="762">
        <f t="shared" ref="VXI67" si="24126">VXI60*$C$65*0</f>
        <v>0</v>
      </c>
      <c r="VXK67" s="762">
        <f t="shared" ref="VXK67" si="24127">VXK60*$C$65*0</f>
        <v>0</v>
      </c>
      <c r="VXM67" s="762">
        <f t="shared" ref="VXM67" si="24128">VXM60*$C$65*0</f>
        <v>0</v>
      </c>
      <c r="VXO67" s="762">
        <f t="shared" ref="VXO67" si="24129">VXO60*$C$65*0</f>
        <v>0</v>
      </c>
      <c r="VXQ67" s="762">
        <f t="shared" ref="VXQ67" si="24130">VXQ60*$C$65*0</f>
        <v>0</v>
      </c>
      <c r="VXS67" s="762">
        <f t="shared" ref="VXS67" si="24131">VXS60*$C$65*0</f>
        <v>0</v>
      </c>
      <c r="VXU67" s="762">
        <f t="shared" ref="VXU67" si="24132">VXU60*$C$65*0</f>
        <v>0</v>
      </c>
      <c r="VXW67" s="762">
        <f t="shared" ref="VXW67" si="24133">VXW60*$C$65*0</f>
        <v>0</v>
      </c>
      <c r="VXY67" s="762">
        <f t="shared" ref="VXY67" si="24134">VXY60*$C$65*0</f>
        <v>0</v>
      </c>
      <c r="VYA67" s="762">
        <f t="shared" ref="VYA67" si="24135">VYA60*$C$65*0</f>
        <v>0</v>
      </c>
      <c r="VYC67" s="762">
        <f t="shared" ref="VYC67" si="24136">VYC60*$C$65*0</f>
        <v>0</v>
      </c>
      <c r="VYE67" s="762">
        <f t="shared" ref="VYE67" si="24137">VYE60*$C$65*0</f>
        <v>0</v>
      </c>
      <c r="VYG67" s="762">
        <f t="shared" ref="VYG67" si="24138">VYG60*$C$65*0</f>
        <v>0</v>
      </c>
      <c r="VYI67" s="762">
        <f t="shared" ref="VYI67" si="24139">VYI60*$C$65*0</f>
        <v>0</v>
      </c>
      <c r="VYK67" s="762">
        <f t="shared" ref="VYK67" si="24140">VYK60*$C$65*0</f>
        <v>0</v>
      </c>
      <c r="VYM67" s="762">
        <f t="shared" ref="VYM67" si="24141">VYM60*$C$65*0</f>
        <v>0</v>
      </c>
      <c r="VYO67" s="762">
        <f t="shared" ref="VYO67" si="24142">VYO60*$C$65*0</f>
        <v>0</v>
      </c>
      <c r="VYQ67" s="762">
        <f t="shared" ref="VYQ67" si="24143">VYQ60*$C$65*0</f>
        <v>0</v>
      </c>
      <c r="VYS67" s="762">
        <f t="shared" ref="VYS67" si="24144">VYS60*$C$65*0</f>
        <v>0</v>
      </c>
      <c r="VYU67" s="762">
        <f t="shared" ref="VYU67" si="24145">VYU60*$C$65*0</f>
        <v>0</v>
      </c>
      <c r="VYW67" s="762">
        <f t="shared" ref="VYW67" si="24146">VYW60*$C$65*0</f>
        <v>0</v>
      </c>
      <c r="VYY67" s="762">
        <f t="shared" ref="VYY67" si="24147">VYY60*$C$65*0</f>
        <v>0</v>
      </c>
      <c r="VZA67" s="762">
        <f t="shared" ref="VZA67" si="24148">VZA60*$C$65*0</f>
        <v>0</v>
      </c>
      <c r="VZC67" s="762">
        <f t="shared" ref="VZC67" si="24149">VZC60*$C$65*0</f>
        <v>0</v>
      </c>
      <c r="VZE67" s="762">
        <f t="shared" ref="VZE67" si="24150">VZE60*$C$65*0</f>
        <v>0</v>
      </c>
      <c r="VZG67" s="762">
        <f t="shared" ref="VZG67" si="24151">VZG60*$C$65*0</f>
        <v>0</v>
      </c>
      <c r="VZI67" s="762">
        <f t="shared" ref="VZI67" si="24152">VZI60*$C$65*0</f>
        <v>0</v>
      </c>
      <c r="VZK67" s="762">
        <f t="shared" ref="VZK67" si="24153">VZK60*$C$65*0</f>
        <v>0</v>
      </c>
      <c r="VZM67" s="762">
        <f t="shared" ref="VZM67" si="24154">VZM60*$C$65*0</f>
        <v>0</v>
      </c>
      <c r="VZO67" s="762">
        <f t="shared" ref="VZO67" si="24155">VZO60*$C$65*0</f>
        <v>0</v>
      </c>
      <c r="VZQ67" s="762">
        <f t="shared" ref="VZQ67" si="24156">VZQ60*$C$65*0</f>
        <v>0</v>
      </c>
      <c r="VZS67" s="762">
        <f t="shared" ref="VZS67" si="24157">VZS60*$C$65*0</f>
        <v>0</v>
      </c>
      <c r="VZU67" s="762">
        <f t="shared" ref="VZU67" si="24158">VZU60*$C$65*0</f>
        <v>0</v>
      </c>
      <c r="VZW67" s="762">
        <f t="shared" ref="VZW67" si="24159">VZW60*$C$65*0</f>
        <v>0</v>
      </c>
      <c r="VZY67" s="762">
        <f t="shared" ref="VZY67" si="24160">VZY60*$C$65*0</f>
        <v>0</v>
      </c>
      <c r="WAA67" s="762">
        <f t="shared" ref="WAA67" si="24161">WAA60*$C$65*0</f>
        <v>0</v>
      </c>
      <c r="WAC67" s="762">
        <f t="shared" ref="WAC67" si="24162">WAC60*$C$65*0</f>
        <v>0</v>
      </c>
      <c r="WAE67" s="762">
        <f t="shared" ref="WAE67" si="24163">WAE60*$C$65*0</f>
        <v>0</v>
      </c>
      <c r="WAG67" s="762">
        <f t="shared" ref="WAG67" si="24164">WAG60*$C$65*0</f>
        <v>0</v>
      </c>
      <c r="WAI67" s="762">
        <f t="shared" ref="WAI67" si="24165">WAI60*$C$65*0</f>
        <v>0</v>
      </c>
      <c r="WAK67" s="762">
        <f t="shared" ref="WAK67" si="24166">WAK60*$C$65*0</f>
        <v>0</v>
      </c>
      <c r="WAM67" s="762">
        <f t="shared" ref="WAM67" si="24167">WAM60*$C$65*0</f>
        <v>0</v>
      </c>
      <c r="WAO67" s="762">
        <f t="shared" ref="WAO67" si="24168">WAO60*$C$65*0</f>
        <v>0</v>
      </c>
      <c r="WAQ67" s="762">
        <f t="shared" ref="WAQ67" si="24169">WAQ60*$C$65*0</f>
        <v>0</v>
      </c>
      <c r="WAS67" s="762">
        <f t="shared" ref="WAS67" si="24170">WAS60*$C$65*0</f>
        <v>0</v>
      </c>
      <c r="WAU67" s="762">
        <f t="shared" ref="WAU67" si="24171">WAU60*$C$65*0</f>
        <v>0</v>
      </c>
      <c r="WAW67" s="762">
        <f t="shared" ref="WAW67" si="24172">WAW60*$C$65*0</f>
        <v>0</v>
      </c>
      <c r="WAY67" s="762">
        <f t="shared" ref="WAY67" si="24173">WAY60*$C$65*0</f>
        <v>0</v>
      </c>
      <c r="WBA67" s="762">
        <f t="shared" ref="WBA67" si="24174">WBA60*$C$65*0</f>
        <v>0</v>
      </c>
      <c r="WBC67" s="762">
        <f t="shared" ref="WBC67" si="24175">WBC60*$C$65*0</f>
        <v>0</v>
      </c>
      <c r="WBE67" s="762">
        <f t="shared" ref="WBE67" si="24176">WBE60*$C$65*0</f>
        <v>0</v>
      </c>
      <c r="WBG67" s="762">
        <f t="shared" ref="WBG67" si="24177">WBG60*$C$65*0</f>
        <v>0</v>
      </c>
      <c r="WBI67" s="762">
        <f t="shared" ref="WBI67" si="24178">WBI60*$C$65*0</f>
        <v>0</v>
      </c>
      <c r="WBK67" s="762">
        <f t="shared" ref="WBK67" si="24179">WBK60*$C$65*0</f>
        <v>0</v>
      </c>
      <c r="WBM67" s="762">
        <f t="shared" ref="WBM67" si="24180">WBM60*$C$65*0</f>
        <v>0</v>
      </c>
      <c r="WBO67" s="762">
        <f t="shared" ref="WBO67" si="24181">WBO60*$C$65*0</f>
        <v>0</v>
      </c>
      <c r="WBQ67" s="762">
        <f t="shared" ref="WBQ67" si="24182">WBQ60*$C$65*0</f>
        <v>0</v>
      </c>
      <c r="WBS67" s="762">
        <f t="shared" ref="WBS67" si="24183">WBS60*$C$65*0</f>
        <v>0</v>
      </c>
      <c r="WBU67" s="762">
        <f t="shared" ref="WBU67" si="24184">WBU60*$C$65*0</f>
        <v>0</v>
      </c>
      <c r="WBW67" s="762">
        <f t="shared" ref="WBW67" si="24185">WBW60*$C$65*0</f>
        <v>0</v>
      </c>
      <c r="WBY67" s="762">
        <f t="shared" ref="WBY67" si="24186">WBY60*$C$65*0</f>
        <v>0</v>
      </c>
      <c r="WCA67" s="762">
        <f t="shared" ref="WCA67" si="24187">WCA60*$C$65*0</f>
        <v>0</v>
      </c>
      <c r="WCC67" s="762">
        <f t="shared" ref="WCC67" si="24188">WCC60*$C$65*0</f>
        <v>0</v>
      </c>
      <c r="WCE67" s="762">
        <f t="shared" ref="WCE67" si="24189">WCE60*$C$65*0</f>
        <v>0</v>
      </c>
      <c r="WCG67" s="762">
        <f t="shared" ref="WCG67" si="24190">WCG60*$C$65*0</f>
        <v>0</v>
      </c>
      <c r="WCI67" s="762">
        <f t="shared" ref="WCI67" si="24191">WCI60*$C$65*0</f>
        <v>0</v>
      </c>
      <c r="WCK67" s="762">
        <f t="shared" ref="WCK67" si="24192">WCK60*$C$65*0</f>
        <v>0</v>
      </c>
      <c r="WCM67" s="762">
        <f t="shared" ref="WCM67" si="24193">WCM60*$C$65*0</f>
        <v>0</v>
      </c>
      <c r="WCO67" s="762">
        <f t="shared" ref="WCO67" si="24194">WCO60*$C$65*0</f>
        <v>0</v>
      </c>
      <c r="WCQ67" s="762">
        <f t="shared" ref="WCQ67" si="24195">WCQ60*$C$65*0</f>
        <v>0</v>
      </c>
      <c r="WCS67" s="762">
        <f t="shared" ref="WCS67" si="24196">WCS60*$C$65*0</f>
        <v>0</v>
      </c>
      <c r="WCU67" s="762">
        <f t="shared" ref="WCU67" si="24197">WCU60*$C$65*0</f>
        <v>0</v>
      </c>
      <c r="WCW67" s="762">
        <f t="shared" ref="WCW67" si="24198">WCW60*$C$65*0</f>
        <v>0</v>
      </c>
      <c r="WCY67" s="762">
        <f t="shared" ref="WCY67" si="24199">WCY60*$C$65*0</f>
        <v>0</v>
      </c>
      <c r="WDA67" s="762">
        <f t="shared" ref="WDA67" si="24200">WDA60*$C$65*0</f>
        <v>0</v>
      </c>
      <c r="WDC67" s="762">
        <f t="shared" ref="WDC67" si="24201">WDC60*$C$65*0</f>
        <v>0</v>
      </c>
      <c r="WDE67" s="762">
        <f t="shared" ref="WDE67" si="24202">WDE60*$C$65*0</f>
        <v>0</v>
      </c>
      <c r="WDG67" s="762">
        <f t="shared" ref="WDG67" si="24203">WDG60*$C$65*0</f>
        <v>0</v>
      </c>
      <c r="WDI67" s="762">
        <f t="shared" ref="WDI67" si="24204">WDI60*$C$65*0</f>
        <v>0</v>
      </c>
      <c r="WDK67" s="762">
        <f t="shared" ref="WDK67" si="24205">WDK60*$C$65*0</f>
        <v>0</v>
      </c>
      <c r="WDM67" s="762">
        <f t="shared" ref="WDM67" si="24206">WDM60*$C$65*0</f>
        <v>0</v>
      </c>
      <c r="WDO67" s="762">
        <f t="shared" ref="WDO67" si="24207">WDO60*$C$65*0</f>
        <v>0</v>
      </c>
      <c r="WDQ67" s="762">
        <f t="shared" ref="WDQ67" si="24208">WDQ60*$C$65*0</f>
        <v>0</v>
      </c>
      <c r="WDS67" s="762">
        <f t="shared" ref="WDS67" si="24209">WDS60*$C$65*0</f>
        <v>0</v>
      </c>
      <c r="WDU67" s="762">
        <f t="shared" ref="WDU67" si="24210">WDU60*$C$65*0</f>
        <v>0</v>
      </c>
      <c r="WDW67" s="762">
        <f t="shared" ref="WDW67" si="24211">WDW60*$C$65*0</f>
        <v>0</v>
      </c>
      <c r="WDY67" s="762">
        <f t="shared" ref="WDY67" si="24212">WDY60*$C$65*0</f>
        <v>0</v>
      </c>
      <c r="WEA67" s="762">
        <f t="shared" ref="WEA67" si="24213">WEA60*$C$65*0</f>
        <v>0</v>
      </c>
      <c r="WEC67" s="762">
        <f t="shared" ref="WEC67" si="24214">WEC60*$C$65*0</f>
        <v>0</v>
      </c>
      <c r="WEE67" s="762">
        <f t="shared" ref="WEE67" si="24215">WEE60*$C$65*0</f>
        <v>0</v>
      </c>
      <c r="WEG67" s="762">
        <f t="shared" ref="WEG67" si="24216">WEG60*$C$65*0</f>
        <v>0</v>
      </c>
      <c r="WEI67" s="762">
        <f t="shared" ref="WEI67" si="24217">WEI60*$C$65*0</f>
        <v>0</v>
      </c>
      <c r="WEK67" s="762">
        <f t="shared" ref="WEK67" si="24218">WEK60*$C$65*0</f>
        <v>0</v>
      </c>
      <c r="WEM67" s="762">
        <f t="shared" ref="WEM67" si="24219">WEM60*$C$65*0</f>
        <v>0</v>
      </c>
      <c r="WEO67" s="762">
        <f t="shared" ref="WEO67" si="24220">WEO60*$C$65*0</f>
        <v>0</v>
      </c>
      <c r="WEQ67" s="762">
        <f t="shared" ref="WEQ67" si="24221">WEQ60*$C$65*0</f>
        <v>0</v>
      </c>
      <c r="WES67" s="762">
        <f t="shared" ref="WES67" si="24222">WES60*$C$65*0</f>
        <v>0</v>
      </c>
      <c r="WEU67" s="762">
        <f t="shared" ref="WEU67" si="24223">WEU60*$C$65*0</f>
        <v>0</v>
      </c>
      <c r="WEW67" s="762">
        <f t="shared" ref="WEW67" si="24224">WEW60*$C$65*0</f>
        <v>0</v>
      </c>
      <c r="WEY67" s="762">
        <f t="shared" ref="WEY67" si="24225">WEY60*$C$65*0</f>
        <v>0</v>
      </c>
      <c r="WFA67" s="762">
        <f t="shared" ref="WFA67" si="24226">WFA60*$C$65*0</f>
        <v>0</v>
      </c>
      <c r="WFC67" s="762">
        <f t="shared" ref="WFC67" si="24227">WFC60*$C$65*0</f>
        <v>0</v>
      </c>
      <c r="WFE67" s="762">
        <f t="shared" ref="WFE67" si="24228">WFE60*$C$65*0</f>
        <v>0</v>
      </c>
      <c r="WFG67" s="762">
        <f t="shared" ref="WFG67" si="24229">WFG60*$C$65*0</f>
        <v>0</v>
      </c>
      <c r="WFI67" s="762">
        <f t="shared" ref="WFI67" si="24230">WFI60*$C$65*0</f>
        <v>0</v>
      </c>
      <c r="WFK67" s="762">
        <f t="shared" ref="WFK67" si="24231">WFK60*$C$65*0</f>
        <v>0</v>
      </c>
      <c r="WFM67" s="762">
        <f t="shared" ref="WFM67" si="24232">WFM60*$C$65*0</f>
        <v>0</v>
      </c>
      <c r="WFO67" s="762">
        <f t="shared" ref="WFO67" si="24233">WFO60*$C$65*0</f>
        <v>0</v>
      </c>
      <c r="WFQ67" s="762">
        <f t="shared" ref="WFQ67" si="24234">WFQ60*$C$65*0</f>
        <v>0</v>
      </c>
      <c r="WFS67" s="762">
        <f t="shared" ref="WFS67" si="24235">WFS60*$C$65*0</f>
        <v>0</v>
      </c>
      <c r="WFU67" s="762">
        <f t="shared" ref="WFU67" si="24236">WFU60*$C$65*0</f>
        <v>0</v>
      </c>
      <c r="WFW67" s="762">
        <f t="shared" ref="WFW67" si="24237">WFW60*$C$65*0</f>
        <v>0</v>
      </c>
      <c r="WFY67" s="762">
        <f t="shared" ref="WFY67" si="24238">WFY60*$C$65*0</f>
        <v>0</v>
      </c>
      <c r="WGA67" s="762">
        <f t="shared" ref="WGA67" si="24239">WGA60*$C$65*0</f>
        <v>0</v>
      </c>
      <c r="WGC67" s="762">
        <f t="shared" ref="WGC67" si="24240">WGC60*$C$65*0</f>
        <v>0</v>
      </c>
      <c r="WGE67" s="762">
        <f t="shared" ref="WGE67" si="24241">WGE60*$C$65*0</f>
        <v>0</v>
      </c>
      <c r="WGG67" s="762">
        <f t="shared" ref="WGG67" si="24242">WGG60*$C$65*0</f>
        <v>0</v>
      </c>
      <c r="WGI67" s="762">
        <f t="shared" ref="WGI67" si="24243">WGI60*$C$65*0</f>
        <v>0</v>
      </c>
      <c r="WGK67" s="762">
        <f t="shared" ref="WGK67" si="24244">WGK60*$C$65*0</f>
        <v>0</v>
      </c>
      <c r="WGM67" s="762">
        <f t="shared" ref="WGM67" si="24245">WGM60*$C$65*0</f>
        <v>0</v>
      </c>
      <c r="WGO67" s="762">
        <f t="shared" ref="WGO67" si="24246">WGO60*$C$65*0</f>
        <v>0</v>
      </c>
      <c r="WGQ67" s="762">
        <f t="shared" ref="WGQ67" si="24247">WGQ60*$C$65*0</f>
        <v>0</v>
      </c>
      <c r="WGS67" s="762">
        <f t="shared" ref="WGS67" si="24248">WGS60*$C$65*0</f>
        <v>0</v>
      </c>
      <c r="WGU67" s="762">
        <f t="shared" ref="WGU67" si="24249">WGU60*$C$65*0</f>
        <v>0</v>
      </c>
      <c r="WGW67" s="762">
        <f t="shared" ref="WGW67" si="24250">WGW60*$C$65*0</f>
        <v>0</v>
      </c>
      <c r="WGY67" s="762">
        <f t="shared" ref="WGY67" si="24251">WGY60*$C$65*0</f>
        <v>0</v>
      </c>
      <c r="WHA67" s="762">
        <f t="shared" ref="WHA67" si="24252">WHA60*$C$65*0</f>
        <v>0</v>
      </c>
      <c r="WHC67" s="762">
        <f t="shared" ref="WHC67" si="24253">WHC60*$C$65*0</f>
        <v>0</v>
      </c>
      <c r="WHE67" s="762">
        <f t="shared" ref="WHE67" si="24254">WHE60*$C$65*0</f>
        <v>0</v>
      </c>
      <c r="WHG67" s="762">
        <f t="shared" ref="WHG67" si="24255">WHG60*$C$65*0</f>
        <v>0</v>
      </c>
      <c r="WHI67" s="762">
        <f t="shared" ref="WHI67" si="24256">WHI60*$C$65*0</f>
        <v>0</v>
      </c>
      <c r="WHK67" s="762">
        <f t="shared" ref="WHK67" si="24257">WHK60*$C$65*0</f>
        <v>0</v>
      </c>
      <c r="WHM67" s="762">
        <f t="shared" ref="WHM67" si="24258">WHM60*$C$65*0</f>
        <v>0</v>
      </c>
      <c r="WHO67" s="762">
        <f t="shared" ref="WHO67" si="24259">WHO60*$C$65*0</f>
        <v>0</v>
      </c>
      <c r="WHQ67" s="762">
        <f t="shared" ref="WHQ67" si="24260">WHQ60*$C$65*0</f>
        <v>0</v>
      </c>
      <c r="WHS67" s="762">
        <f t="shared" ref="WHS67" si="24261">WHS60*$C$65*0</f>
        <v>0</v>
      </c>
      <c r="WHU67" s="762">
        <f t="shared" ref="WHU67" si="24262">WHU60*$C$65*0</f>
        <v>0</v>
      </c>
      <c r="WHW67" s="762">
        <f t="shared" ref="WHW67" si="24263">WHW60*$C$65*0</f>
        <v>0</v>
      </c>
      <c r="WHY67" s="762">
        <f t="shared" ref="WHY67" si="24264">WHY60*$C$65*0</f>
        <v>0</v>
      </c>
      <c r="WIA67" s="762">
        <f t="shared" ref="WIA67" si="24265">WIA60*$C$65*0</f>
        <v>0</v>
      </c>
      <c r="WIC67" s="762">
        <f t="shared" ref="WIC67" si="24266">WIC60*$C$65*0</f>
        <v>0</v>
      </c>
      <c r="WIE67" s="762">
        <f t="shared" ref="WIE67" si="24267">WIE60*$C$65*0</f>
        <v>0</v>
      </c>
      <c r="WIG67" s="762">
        <f t="shared" ref="WIG67" si="24268">WIG60*$C$65*0</f>
        <v>0</v>
      </c>
      <c r="WII67" s="762">
        <f t="shared" ref="WII67" si="24269">WII60*$C$65*0</f>
        <v>0</v>
      </c>
      <c r="WIK67" s="762">
        <f t="shared" ref="WIK67" si="24270">WIK60*$C$65*0</f>
        <v>0</v>
      </c>
      <c r="WIM67" s="762">
        <f t="shared" ref="WIM67" si="24271">WIM60*$C$65*0</f>
        <v>0</v>
      </c>
      <c r="WIO67" s="762">
        <f t="shared" ref="WIO67" si="24272">WIO60*$C$65*0</f>
        <v>0</v>
      </c>
      <c r="WIQ67" s="762">
        <f t="shared" ref="WIQ67" si="24273">WIQ60*$C$65*0</f>
        <v>0</v>
      </c>
      <c r="WIS67" s="762">
        <f t="shared" ref="WIS67" si="24274">WIS60*$C$65*0</f>
        <v>0</v>
      </c>
      <c r="WIU67" s="762">
        <f t="shared" ref="WIU67" si="24275">WIU60*$C$65*0</f>
        <v>0</v>
      </c>
      <c r="WIW67" s="762">
        <f t="shared" ref="WIW67" si="24276">WIW60*$C$65*0</f>
        <v>0</v>
      </c>
      <c r="WIY67" s="762">
        <f t="shared" ref="WIY67" si="24277">WIY60*$C$65*0</f>
        <v>0</v>
      </c>
      <c r="WJA67" s="762">
        <f t="shared" ref="WJA67" si="24278">WJA60*$C$65*0</f>
        <v>0</v>
      </c>
      <c r="WJC67" s="762">
        <f t="shared" ref="WJC67" si="24279">WJC60*$C$65*0</f>
        <v>0</v>
      </c>
      <c r="WJE67" s="762">
        <f t="shared" ref="WJE67" si="24280">WJE60*$C$65*0</f>
        <v>0</v>
      </c>
      <c r="WJG67" s="762">
        <f t="shared" ref="WJG67" si="24281">WJG60*$C$65*0</f>
        <v>0</v>
      </c>
      <c r="WJI67" s="762">
        <f t="shared" ref="WJI67" si="24282">WJI60*$C$65*0</f>
        <v>0</v>
      </c>
      <c r="WJK67" s="762">
        <f t="shared" ref="WJK67" si="24283">WJK60*$C$65*0</f>
        <v>0</v>
      </c>
      <c r="WJM67" s="762">
        <f t="shared" ref="WJM67" si="24284">WJM60*$C$65*0</f>
        <v>0</v>
      </c>
      <c r="WJO67" s="762">
        <f t="shared" ref="WJO67" si="24285">WJO60*$C$65*0</f>
        <v>0</v>
      </c>
      <c r="WJQ67" s="762">
        <f t="shared" ref="WJQ67" si="24286">WJQ60*$C$65*0</f>
        <v>0</v>
      </c>
      <c r="WJS67" s="762">
        <f t="shared" ref="WJS67" si="24287">WJS60*$C$65*0</f>
        <v>0</v>
      </c>
      <c r="WJU67" s="762">
        <f t="shared" ref="WJU67" si="24288">WJU60*$C$65*0</f>
        <v>0</v>
      </c>
      <c r="WJW67" s="762">
        <f t="shared" ref="WJW67" si="24289">WJW60*$C$65*0</f>
        <v>0</v>
      </c>
      <c r="WJY67" s="762">
        <f t="shared" ref="WJY67" si="24290">WJY60*$C$65*0</f>
        <v>0</v>
      </c>
      <c r="WKA67" s="762">
        <f t="shared" ref="WKA67" si="24291">WKA60*$C$65*0</f>
        <v>0</v>
      </c>
      <c r="WKC67" s="762">
        <f t="shared" ref="WKC67" si="24292">WKC60*$C$65*0</f>
        <v>0</v>
      </c>
      <c r="WKE67" s="762">
        <f t="shared" ref="WKE67" si="24293">WKE60*$C$65*0</f>
        <v>0</v>
      </c>
      <c r="WKG67" s="762">
        <f t="shared" ref="WKG67" si="24294">WKG60*$C$65*0</f>
        <v>0</v>
      </c>
      <c r="WKI67" s="762">
        <f t="shared" ref="WKI67" si="24295">WKI60*$C$65*0</f>
        <v>0</v>
      </c>
      <c r="WKK67" s="762">
        <f t="shared" ref="WKK67" si="24296">WKK60*$C$65*0</f>
        <v>0</v>
      </c>
      <c r="WKM67" s="762">
        <f t="shared" ref="WKM67" si="24297">WKM60*$C$65*0</f>
        <v>0</v>
      </c>
      <c r="WKO67" s="762">
        <f t="shared" ref="WKO67" si="24298">WKO60*$C$65*0</f>
        <v>0</v>
      </c>
      <c r="WKQ67" s="762">
        <f t="shared" ref="WKQ67" si="24299">WKQ60*$C$65*0</f>
        <v>0</v>
      </c>
      <c r="WKS67" s="762">
        <f t="shared" ref="WKS67" si="24300">WKS60*$C$65*0</f>
        <v>0</v>
      </c>
      <c r="WKU67" s="762">
        <f t="shared" ref="WKU67" si="24301">WKU60*$C$65*0</f>
        <v>0</v>
      </c>
      <c r="WKW67" s="762">
        <f t="shared" ref="WKW67" si="24302">WKW60*$C$65*0</f>
        <v>0</v>
      </c>
      <c r="WKY67" s="762">
        <f t="shared" ref="WKY67" si="24303">WKY60*$C$65*0</f>
        <v>0</v>
      </c>
      <c r="WLA67" s="762">
        <f t="shared" ref="WLA67" si="24304">WLA60*$C$65*0</f>
        <v>0</v>
      </c>
      <c r="WLC67" s="762">
        <f t="shared" ref="WLC67" si="24305">WLC60*$C$65*0</f>
        <v>0</v>
      </c>
      <c r="WLE67" s="762">
        <f t="shared" ref="WLE67" si="24306">WLE60*$C$65*0</f>
        <v>0</v>
      </c>
      <c r="WLG67" s="762">
        <f t="shared" ref="WLG67" si="24307">WLG60*$C$65*0</f>
        <v>0</v>
      </c>
      <c r="WLI67" s="762">
        <f t="shared" ref="WLI67" si="24308">WLI60*$C$65*0</f>
        <v>0</v>
      </c>
      <c r="WLK67" s="762">
        <f t="shared" ref="WLK67" si="24309">WLK60*$C$65*0</f>
        <v>0</v>
      </c>
      <c r="WLM67" s="762">
        <f t="shared" ref="WLM67" si="24310">WLM60*$C$65*0</f>
        <v>0</v>
      </c>
      <c r="WLO67" s="762">
        <f t="shared" ref="WLO67" si="24311">WLO60*$C$65*0</f>
        <v>0</v>
      </c>
      <c r="WLQ67" s="762">
        <f t="shared" ref="WLQ67" si="24312">WLQ60*$C$65*0</f>
        <v>0</v>
      </c>
      <c r="WLS67" s="762">
        <f t="shared" ref="WLS67" si="24313">WLS60*$C$65*0</f>
        <v>0</v>
      </c>
      <c r="WLU67" s="762">
        <f t="shared" ref="WLU67" si="24314">WLU60*$C$65*0</f>
        <v>0</v>
      </c>
      <c r="WLW67" s="762">
        <f t="shared" ref="WLW67" si="24315">WLW60*$C$65*0</f>
        <v>0</v>
      </c>
      <c r="WLY67" s="762">
        <f t="shared" ref="WLY67" si="24316">WLY60*$C$65*0</f>
        <v>0</v>
      </c>
      <c r="WMA67" s="762">
        <f t="shared" ref="WMA67" si="24317">WMA60*$C$65*0</f>
        <v>0</v>
      </c>
      <c r="WMC67" s="762">
        <f t="shared" ref="WMC67" si="24318">WMC60*$C$65*0</f>
        <v>0</v>
      </c>
      <c r="WME67" s="762">
        <f t="shared" ref="WME67" si="24319">WME60*$C$65*0</f>
        <v>0</v>
      </c>
      <c r="WMG67" s="762">
        <f t="shared" ref="WMG67" si="24320">WMG60*$C$65*0</f>
        <v>0</v>
      </c>
      <c r="WMI67" s="762">
        <f t="shared" ref="WMI67" si="24321">WMI60*$C$65*0</f>
        <v>0</v>
      </c>
      <c r="WMK67" s="762">
        <f t="shared" ref="WMK67" si="24322">WMK60*$C$65*0</f>
        <v>0</v>
      </c>
      <c r="WMM67" s="762">
        <f t="shared" ref="WMM67" si="24323">WMM60*$C$65*0</f>
        <v>0</v>
      </c>
      <c r="WMO67" s="762">
        <f t="shared" ref="WMO67" si="24324">WMO60*$C$65*0</f>
        <v>0</v>
      </c>
      <c r="WMQ67" s="762">
        <f t="shared" ref="WMQ67" si="24325">WMQ60*$C$65*0</f>
        <v>0</v>
      </c>
      <c r="WMS67" s="762">
        <f t="shared" ref="WMS67" si="24326">WMS60*$C$65*0</f>
        <v>0</v>
      </c>
      <c r="WMU67" s="762">
        <f t="shared" ref="WMU67" si="24327">WMU60*$C$65*0</f>
        <v>0</v>
      </c>
      <c r="WMW67" s="762">
        <f t="shared" ref="WMW67" si="24328">WMW60*$C$65*0</f>
        <v>0</v>
      </c>
      <c r="WMY67" s="762">
        <f t="shared" ref="WMY67" si="24329">WMY60*$C$65*0</f>
        <v>0</v>
      </c>
      <c r="WNA67" s="762">
        <f t="shared" ref="WNA67" si="24330">WNA60*$C$65*0</f>
        <v>0</v>
      </c>
      <c r="WNC67" s="762">
        <f t="shared" ref="WNC67" si="24331">WNC60*$C$65*0</f>
        <v>0</v>
      </c>
      <c r="WNE67" s="762">
        <f t="shared" ref="WNE67" si="24332">WNE60*$C$65*0</f>
        <v>0</v>
      </c>
      <c r="WNG67" s="762">
        <f t="shared" ref="WNG67" si="24333">WNG60*$C$65*0</f>
        <v>0</v>
      </c>
      <c r="WNI67" s="762">
        <f t="shared" ref="WNI67" si="24334">WNI60*$C$65*0</f>
        <v>0</v>
      </c>
      <c r="WNK67" s="762">
        <f t="shared" ref="WNK67" si="24335">WNK60*$C$65*0</f>
        <v>0</v>
      </c>
      <c r="WNM67" s="762">
        <f t="shared" ref="WNM67" si="24336">WNM60*$C$65*0</f>
        <v>0</v>
      </c>
      <c r="WNO67" s="762">
        <f t="shared" ref="WNO67" si="24337">WNO60*$C$65*0</f>
        <v>0</v>
      </c>
      <c r="WNQ67" s="762">
        <f t="shared" ref="WNQ67" si="24338">WNQ60*$C$65*0</f>
        <v>0</v>
      </c>
      <c r="WNS67" s="762">
        <f t="shared" ref="WNS67" si="24339">WNS60*$C$65*0</f>
        <v>0</v>
      </c>
      <c r="WNU67" s="762">
        <f t="shared" ref="WNU67" si="24340">WNU60*$C$65*0</f>
        <v>0</v>
      </c>
      <c r="WNW67" s="762">
        <f t="shared" ref="WNW67" si="24341">WNW60*$C$65*0</f>
        <v>0</v>
      </c>
      <c r="WNY67" s="762">
        <f t="shared" ref="WNY67" si="24342">WNY60*$C$65*0</f>
        <v>0</v>
      </c>
      <c r="WOA67" s="762">
        <f t="shared" ref="WOA67" si="24343">WOA60*$C$65*0</f>
        <v>0</v>
      </c>
      <c r="WOC67" s="762">
        <f t="shared" ref="WOC67" si="24344">WOC60*$C$65*0</f>
        <v>0</v>
      </c>
      <c r="WOE67" s="762">
        <f t="shared" ref="WOE67" si="24345">WOE60*$C$65*0</f>
        <v>0</v>
      </c>
      <c r="WOG67" s="762">
        <f t="shared" ref="WOG67" si="24346">WOG60*$C$65*0</f>
        <v>0</v>
      </c>
      <c r="WOI67" s="762">
        <f t="shared" ref="WOI67" si="24347">WOI60*$C$65*0</f>
        <v>0</v>
      </c>
      <c r="WOK67" s="762">
        <f t="shared" ref="WOK67" si="24348">WOK60*$C$65*0</f>
        <v>0</v>
      </c>
      <c r="WOM67" s="762">
        <f t="shared" ref="WOM67" si="24349">WOM60*$C$65*0</f>
        <v>0</v>
      </c>
      <c r="WOO67" s="762">
        <f t="shared" ref="WOO67" si="24350">WOO60*$C$65*0</f>
        <v>0</v>
      </c>
      <c r="WOQ67" s="762">
        <f t="shared" ref="WOQ67" si="24351">WOQ60*$C$65*0</f>
        <v>0</v>
      </c>
      <c r="WOS67" s="762">
        <f t="shared" ref="WOS67" si="24352">WOS60*$C$65*0</f>
        <v>0</v>
      </c>
      <c r="WOU67" s="762">
        <f t="shared" ref="WOU67" si="24353">WOU60*$C$65*0</f>
        <v>0</v>
      </c>
      <c r="WOW67" s="762">
        <f t="shared" ref="WOW67" si="24354">WOW60*$C$65*0</f>
        <v>0</v>
      </c>
      <c r="WOY67" s="762">
        <f t="shared" ref="WOY67" si="24355">WOY60*$C$65*0</f>
        <v>0</v>
      </c>
      <c r="WPA67" s="762">
        <f t="shared" ref="WPA67" si="24356">WPA60*$C$65*0</f>
        <v>0</v>
      </c>
      <c r="WPC67" s="762">
        <f t="shared" ref="WPC67" si="24357">WPC60*$C$65*0</f>
        <v>0</v>
      </c>
      <c r="WPE67" s="762">
        <f t="shared" ref="WPE67" si="24358">WPE60*$C$65*0</f>
        <v>0</v>
      </c>
      <c r="WPG67" s="762">
        <f t="shared" ref="WPG67" si="24359">WPG60*$C$65*0</f>
        <v>0</v>
      </c>
      <c r="WPI67" s="762">
        <f t="shared" ref="WPI67" si="24360">WPI60*$C$65*0</f>
        <v>0</v>
      </c>
      <c r="WPK67" s="762">
        <f t="shared" ref="WPK67" si="24361">WPK60*$C$65*0</f>
        <v>0</v>
      </c>
      <c r="WPM67" s="762">
        <f t="shared" ref="WPM67" si="24362">WPM60*$C$65*0</f>
        <v>0</v>
      </c>
      <c r="WPO67" s="762">
        <f t="shared" ref="WPO67" si="24363">WPO60*$C$65*0</f>
        <v>0</v>
      </c>
      <c r="WPQ67" s="762">
        <f t="shared" ref="WPQ67" si="24364">WPQ60*$C$65*0</f>
        <v>0</v>
      </c>
      <c r="WPS67" s="762">
        <f t="shared" ref="WPS67" si="24365">WPS60*$C$65*0</f>
        <v>0</v>
      </c>
      <c r="WPU67" s="762">
        <f t="shared" ref="WPU67" si="24366">WPU60*$C$65*0</f>
        <v>0</v>
      </c>
      <c r="WPW67" s="762">
        <f t="shared" ref="WPW67" si="24367">WPW60*$C$65*0</f>
        <v>0</v>
      </c>
      <c r="WPY67" s="762">
        <f t="shared" ref="WPY67" si="24368">WPY60*$C$65*0</f>
        <v>0</v>
      </c>
      <c r="WQA67" s="762">
        <f t="shared" ref="WQA67" si="24369">WQA60*$C$65*0</f>
        <v>0</v>
      </c>
      <c r="WQC67" s="762">
        <f t="shared" ref="WQC67" si="24370">WQC60*$C$65*0</f>
        <v>0</v>
      </c>
      <c r="WQE67" s="762">
        <f t="shared" ref="WQE67" si="24371">WQE60*$C$65*0</f>
        <v>0</v>
      </c>
      <c r="WQG67" s="762">
        <f t="shared" ref="WQG67" si="24372">WQG60*$C$65*0</f>
        <v>0</v>
      </c>
      <c r="WQI67" s="762">
        <f t="shared" ref="WQI67" si="24373">WQI60*$C$65*0</f>
        <v>0</v>
      </c>
      <c r="WQK67" s="762">
        <f t="shared" ref="WQK67" si="24374">WQK60*$C$65*0</f>
        <v>0</v>
      </c>
      <c r="WQM67" s="762">
        <f t="shared" ref="WQM67" si="24375">WQM60*$C$65*0</f>
        <v>0</v>
      </c>
      <c r="WQO67" s="762">
        <f t="shared" ref="WQO67" si="24376">WQO60*$C$65*0</f>
        <v>0</v>
      </c>
      <c r="WQQ67" s="762">
        <f t="shared" ref="WQQ67" si="24377">WQQ60*$C$65*0</f>
        <v>0</v>
      </c>
      <c r="WQS67" s="762">
        <f t="shared" ref="WQS67" si="24378">WQS60*$C$65*0</f>
        <v>0</v>
      </c>
      <c r="WQU67" s="762">
        <f t="shared" ref="WQU67" si="24379">WQU60*$C$65*0</f>
        <v>0</v>
      </c>
      <c r="WQW67" s="762">
        <f t="shared" ref="WQW67" si="24380">WQW60*$C$65*0</f>
        <v>0</v>
      </c>
      <c r="WQY67" s="762">
        <f t="shared" ref="WQY67" si="24381">WQY60*$C$65*0</f>
        <v>0</v>
      </c>
      <c r="WRA67" s="762">
        <f t="shared" ref="WRA67" si="24382">WRA60*$C$65*0</f>
        <v>0</v>
      </c>
      <c r="WRC67" s="762">
        <f t="shared" ref="WRC67" si="24383">WRC60*$C$65*0</f>
        <v>0</v>
      </c>
      <c r="WRE67" s="762">
        <f t="shared" ref="WRE67" si="24384">WRE60*$C$65*0</f>
        <v>0</v>
      </c>
      <c r="WRG67" s="762">
        <f t="shared" ref="WRG67" si="24385">WRG60*$C$65*0</f>
        <v>0</v>
      </c>
      <c r="WRI67" s="762">
        <f t="shared" ref="WRI67" si="24386">WRI60*$C$65*0</f>
        <v>0</v>
      </c>
      <c r="WRK67" s="762">
        <f t="shared" ref="WRK67" si="24387">WRK60*$C$65*0</f>
        <v>0</v>
      </c>
      <c r="WRM67" s="762">
        <f t="shared" ref="WRM67" si="24388">WRM60*$C$65*0</f>
        <v>0</v>
      </c>
      <c r="WRO67" s="762">
        <f t="shared" ref="WRO67" si="24389">WRO60*$C$65*0</f>
        <v>0</v>
      </c>
      <c r="WRQ67" s="762">
        <f t="shared" ref="WRQ67" si="24390">WRQ60*$C$65*0</f>
        <v>0</v>
      </c>
      <c r="WRS67" s="762">
        <f t="shared" ref="WRS67" si="24391">WRS60*$C$65*0</f>
        <v>0</v>
      </c>
      <c r="WRU67" s="762">
        <f t="shared" ref="WRU67" si="24392">WRU60*$C$65*0</f>
        <v>0</v>
      </c>
      <c r="WRW67" s="762">
        <f t="shared" ref="WRW67" si="24393">WRW60*$C$65*0</f>
        <v>0</v>
      </c>
      <c r="WRY67" s="762">
        <f t="shared" ref="WRY67" si="24394">WRY60*$C$65*0</f>
        <v>0</v>
      </c>
      <c r="WSA67" s="762">
        <f t="shared" ref="WSA67" si="24395">WSA60*$C$65*0</f>
        <v>0</v>
      </c>
      <c r="WSC67" s="762">
        <f t="shared" ref="WSC67" si="24396">WSC60*$C$65*0</f>
        <v>0</v>
      </c>
      <c r="WSE67" s="762">
        <f t="shared" ref="WSE67" si="24397">WSE60*$C$65*0</f>
        <v>0</v>
      </c>
      <c r="WSG67" s="762">
        <f t="shared" ref="WSG67" si="24398">WSG60*$C$65*0</f>
        <v>0</v>
      </c>
      <c r="WSI67" s="762">
        <f t="shared" ref="WSI67" si="24399">WSI60*$C$65*0</f>
        <v>0</v>
      </c>
      <c r="WSK67" s="762">
        <f t="shared" ref="WSK67" si="24400">WSK60*$C$65*0</f>
        <v>0</v>
      </c>
      <c r="WSM67" s="762">
        <f t="shared" ref="WSM67" si="24401">WSM60*$C$65*0</f>
        <v>0</v>
      </c>
      <c r="WSO67" s="762">
        <f t="shared" ref="WSO67" si="24402">WSO60*$C$65*0</f>
        <v>0</v>
      </c>
      <c r="WSQ67" s="762">
        <f t="shared" ref="WSQ67" si="24403">WSQ60*$C$65*0</f>
        <v>0</v>
      </c>
      <c r="WSS67" s="762">
        <f t="shared" ref="WSS67" si="24404">WSS60*$C$65*0</f>
        <v>0</v>
      </c>
      <c r="WSU67" s="762">
        <f t="shared" ref="WSU67" si="24405">WSU60*$C$65*0</f>
        <v>0</v>
      </c>
      <c r="WSW67" s="762">
        <f t="shared" ref="WSW67" si="24406">WSW60*$C$65*0</f>
        <v>0</v>
      </c>
      <c r="WSY67" s="762">
        <f t="shared" ref="WSY67" si="24407">WSY60*$C$65*0</f>
        <v>0</v>
      </c>
      <c r="WTA67" s="762">
        <f t="shared" ref="WTA67" si="24408">WTA60*$C$65*0</f>
        <v>0</v>
      </c>
      <c r="WTC67" s="762">
        <f t="shared" ref="WTC67" si="24409">WTC60*$C$65*0</f>
        <v>0</v>
      </c>
      <c r="WTE67" s="762">
        <f t="shared" ref="WTE67" si="24410">WTE60*$C$65*0</f>
        <v>0</v>
      </c>
      <c r="WTG67" s="762">
        <f t="shared" ref="WTG67" si="24411">WTG60*$C$65*0</f>
        <v>0</v>
      </c>
      <c r="WTI67" s="762">
        <f t="shared" ref="WTI67" si="24412">WTI60*$C$65*0</f>
        <v>0</v>
      </c>
      <c r="WTK67" s="762">
        <f t="shared" ref="WTK67" si="24413">WTK60*$C$65*0</f>
        <v>0</v>
      </c>
      <c r="WTM67" s="762">
        <f t="shared" ref="WTM67" si="24414">WTM60*$C$65*0</f>
        <v>0</v>
      </c>
      <c r="WTO67" s="762">
        <f t="shared" ref="WTO67" si="24415">WTO60*$C$65*0</f>
        <v>0</v>
      </c>
      <c r="WTQ67" s="762">
        <f t="shared" ref="WTQ67" si="24416">WTQ60*$C$65*0</f>
        <v>0</v>
      </c>
      <c r="WTS67" s="762">
        <f t="shared" ref="WTS67" si="24417">WTS60*$C$65*0</f>
        <v>0</v>
      </c>
      <c r="WTU67" s="762">
        <f t="shared" ref="WTU67" si="24418">WTU60*$C$65*0</f>
        <v>0</v>
      </c>
      <c r="WTW67" s="762">
        <f t="shared" ref="WTW67" si="24419">WTW60*$C$65*0</f>
        <v>0</v>
      </c>
      <c r="WTY67" s="762">
        <f t="shared" ref="WTY67" si="24420">WTY60*$C$65*0</f>
        <v>0</v>
      </c>
      <c r="WUA67" s="762">
        <f t="shared" ref="WUA67" si="24421">WUA60*$C$65*0</f>
        <v>0</v>
      </c>
      <c r="WUC67" s="762">
        <f t="shared" ref="WUC67" si="24422">WUC60*$C$65*0</f>
        <v>0</v>
      </c>
      <c r="WUE67" s="762">
        <f t="shared" ref="WUE67" si="24423">WUE60*$C$65*0</f>
        <v>0</v>
      </c>
      <c r="WUG67" s="762">
        <f t="shared" ref="WUG67" si="24424">WUG60*$C$65*0</f>
        <v>0</v>
      </c>
      <c r="WUI67" s="762">
        <f t="shared" ref="WUI67" si="24425">WUI60*$C$65*0</f>
        <v>0</v>
      </c>
      <c r="WUK67" s="762">
        <f t="shared" ref="WUK67" si="24426">WUK60*$C$65*0</f>
        <v>0</v>
      </c>
      <c r="WUM67" s="762">
        <f t="shared" ref="WUM67" si="24427">WUM60*$C$65*0</f>
        <v>0</v>
      </c>
      <c r="WUO67" s="762">
        <f t="shared" ref="WUO67" si="24428">WUO60*$C$65*0</f>
        <v>0</v>
      </c>
      <c r="WUQ67" s="762">
        <f t="shared" ref="WUQ67" si="24429">WUQ60*$C$65*0</f>
        <v>0</v>
      </c>
      <c r="WUS67" s="762">
        <f t="shared" ref="WUS67" si="24430">WUS60*$C$65*0</f>
        <v>0</v>
      </c>
      <c r="WUU67" s="762">
        <f t="shared" ref="WUU67" si="24431">WUU60*$C$65*0</f>
        <v>0</v>
      </c>
      <c r="WUW67" s="762">
        <f t="shared" ref="WUW67" si="24432">WUW60*$C$65*0</f>
        <v>0</v>
      </c>
      <c r="WUY67" s="762">
        <f t="shared" ref="WUY67" si="24433">WUY60*$C$65*0</f>
        <v>0</v>
      </c>
      <c r="WVA67" s="762">
        <f t="shared" ref="WVA67" si="24434">WVA60*$C$65*0</f>
        <v>0</v>
      </c>
      <c r="WVC67" s="762">
        <f t="shared" ref="WVC67" si="24435">WVC60*$C$65*0</f>
        <v>0</v>
      </c>
      <c r="WVE67" s="762">
        <f t="shared" ref="WVE67" si="24436">WVE60*$C$65*0</f>
        <v>0</v>
      </c>
      <c r="WVG67" s="762">
        <f t="shared" ref="WVG67" si="24437">WVG60*$C$65*0</f>
        <v>0</v>
      </c>
      <c r="WVI67" s="762">
        <f t="shared" ref="WVI67" si="24438">WVI60*$C$65*0</f>
        <v>0</v>
      </c>
      <c r="WVK67" s="762">
        <f t="shared" ref="WVK67" si="24439">WVK60*$C$65*0</f>
        <v>0</v>
      </c>
      <c r="WVM67" s="762">
        <f t="shared" ref="WVM67" si="24440">WVM60*$C$65*0</f>
        <v>0</v>
      </c>
      <c r="WVO67" s="762">
        <f t="shared" ref="WVO67" si="24441">WVO60*$C$65*0</f>
        <v>0</v>
      </c>
      <c r="WVQ67" s="762">
        <f t="shared" ref="WVQ67" si="24442">WVQ60*$C$65*0</f>
        <v>0</v>
      </c>
      <c r="WVS67" s="762">
        <f t="shared" ref="WVS67" si="24443">WVS60*$C$65*0</f>
        <v>0</v>
      </c>
      <c r="WVU67" s="762">
        <f t="shared" ref="WVU67" si="24444">WVU60*$C$65*0</f>
        <v>0</v>
      </c>
      <c r="WVW67" s="762">
        <f t="shared" ref="WVW67" si="24445">WVW60*$C$65*0</f>
        <v>0</v>
      </c>
      <c r="WVY67" s="762">
        <f t="shared" ref="WVY67" si="24446">WVY60*$C$65*0</f>
        <v>0</v>
      </c>
      <c r="WWA67" s="762">
        <f t="shared" ref="WWA67" si="24447">WWA60*$C$65*0</f>
        <v>0</v>
      </c>
      <c r="WWC67" s="762">
        <f t="shared" ref="WWC67" si="24448">WWC60*$C$65*0</f>
        <v>0</v>
      </c>
      <c r="WWE67" s="762">
        <f t="shared" ref="WWE67" si="24449">WWE60*$C$65*0</f>
        <v>0</v>
      </c>
      <c r="WWG67" s="762">
        <f t="shared" ref="WWG67" si="24450">WWG60*$C$65*0</f>
        <v>0</v>
      </c>
      <c r="WWI67" s="762">
        <f t="shared" ref="WWI67" si="24451">WWI60*$C$65*0</f>
        <v>0</v>
      </c>
      <c r="WWK67" s="762">
        <f t="shared" ref="WWK67" si="24452">WWK60*$C$65*0</f>
        <v>0</v>
      </c>
      <c r="WWM67" s="762">
        <f t="shared" ref="WWM67" si="24453">WWM60*$C$65*0</f>
        <v>0</v>
      </c>
      <c r="WWO67" s="762">
        <f t="shared" ref="WWO67" si="24454">WWO60*$C$65*0</f>
        <v>0</v>
      </c>
      <c r="WWQ67" s="762">
        <f t="shared" ref="WWQ67" si="24455">WWQ60*$C$65*0</f>
        <v>0</v>
      </c>
      <c r="WWS67" s="762">
        <f t="shared" ref="WWS67" si="24456">WWS60*$C$65*0</f>
        <v>0</v>
      </c>
      <c r="WWU67" s="762">
        <f t="shared" ref="WWU67" si="24457">WWU60*$C$65*0</f>
        <v>0</v>
      </c>
      <c r="WWW67" s="762">
        <f t="shared" ref="WWW67" si="24458">WWW60*$C$65*0</f>
        <v>0</v>
      </c>
      <c r="WWY67" s="762">
        <f t="shared" ref="WWY67" si="24459">WWY60*$C$65*0</f>
        <v>0</v>
      </c>
      <c r="WXA67" s="762">
        <f t="shared" ref="WXA67" si="24460">WXA60*$C$65*0</f>
        <v>0</v>
      </c>
      <c r="WXC67" s="762">
        <f t="shared" ref="WXC67" si="24461">WXC60*$C$65*0</f>
        <v>0</v>
      </c>
      <c r="WXE67" s="762">
        <f t="shared" ref="WXE67" si="24462">WXE60*$C$65*0</f>
        <v>0</v>
      </c>
      <c r="WXG67" s="762">
        <f t="shared" ref="WXG67" si="24463">WXG60*$C$65*0</f>
        <v>0</v>
      </c>
      <c r="WXI67" s="762">
        <f t="shared" ref="WXI67" si="24464">WXI60*$C$65*0</f>
        <v>0</v>
      </c>
      <c r="WXK67" s="762">
        <f t="shared" ref="WXK67" si="24465">WXK60*$C$65*0</f>
        <v>0</v>
      </c>
      <c r="WXM67" s="762">
        <f t="shared" ref="WXM67" si="24466">WXM60*$C$65*0</f>
        <v>0</v>
      </c>
      <c r="WXO67" s="762">
        <f t="shared" ref="WXO67" si="24467">WXO60*$C$65*0</f>
        <v>0</v>
      </c>
      <c r="WXQ67" s="762">
        <f t="shared" ref="WXQ67" si="24468">WXQ60*$C$65*0</f>
        <v>0</v>
      </c>
      <c r="WXS67" s="762">
        <f t="shared" ref="WXS67" si="24469">WXS60*$C$65*0</f>
        <v>0</v>
      </c>
      <c r="WXU67" s="762">
        <f t="shared" ref="WXU67" si="24470">WXU60*$C$65*0</f>
        <v>0</v>
      </c>
      <c r="WXW67" s="762">
        <f t="shared" ref="WXW67" si="24471">WXW60*$C$65*0</f>
        <v>0</v>
      </c>
      <c r="WXY67" s="762">
        <f t="shared" ref="WXY67" si="24472">WXY60*$C$65*0</f>
        <v>0</v>
      </c>
      <c r="WYA67" s="762">
        <f t="shared" ref="WYA67" si="24473">WYA60*$C$65*0</f>
        <v>0</v>
      </c>
      <c r="WYC67" s="762">
        <f t="shared" ref="WYC67" si="24474">WYC60*$C$65*0</f>
        <v>0</v>
      </c>
      <c r="WYE67" s="762">
        <f t="shared" ref="WYE67" si="24475">WYE60*$C$65*0</f>
        <v>0</v>
      </c>
      <c r="WYG67" s="762">
        <f t="shared" ref="WYG67" si="24476">WYG60*$C$65*0</f>
        <v>0</v>
      </c>
      <c r="WYI67" s="762">
        <f t="shared" ref="WYI67" si="24477">WYI60*$C$65*0</f>
        <v>0</v>
      </c>
      <c r="WYK67" s="762">
        <f t="shared" ref="WYK67" si="24478">WYK60*$C$65*0</f>
        <v>0</v>
      </c>
      <c r="WYM67" s="762">
        <f t="shared" ref="WYM67" si="24479">WYM60*$C$65*0</f>
        <v>0</v>
      </c>
      <c r="WYO67" s="762">
        <f t="shared" ref="WYO67" si="24480">WYO60*$C$65*0</f>
        <v>0</v>
      </c>
      <c r="WYQ67" s="762">
        <f t="shared" ref="WYQ67" si="24481">WYQ60*$C$65*0</f>
        <v>0</v>
      </c>
      <c r="WYS67" s="762">
        <f t="shared" ref="WYS67" si="24482">WYS60*$C$65*0</f>
        <v>0</v>
      </c>
      <c r="WYU67" s="762">
        <f t="shared" ref="WYU67" si="24483">WYU60*$C$65*0</f>
        <v>0</v>
      </c>
      <c r="WYW67" s="762">
        <f t="shared" ref="WYW67" si="24484">WYW60*$C$65*0</f>
        <v>0</v>
      </c>
      <c r="WYY67" s="762">
        <f t="shared" ref="WYY67" si="24485">WYY60*$C$65*0</f>
        <v>0</v>
      </c>
      <c r="WZA67" s="762">
        <f t="shared" ref="WZA67" si="24486">WZA60*$C$65*0</f>
        <v>0</v>
      </c>
      <c r="WZC67" s="762">
        <f t="shared" ref="WZC67" si="24487">WZC60*$C$65*0</f>
        <v>0</v>
      </c>
      <c r="WZE67" s="762">
        <f t="shared" ref="WZE67" si="24488">WZE60*$C$65*0</f>
        <v>0</v>
      </c>
      <c r="WZG67" s="762">
        <f t="shared" ref="WZG67" si="24489">WZG60*$C$65*0</f>
        <v>0</v>
      </c>
      <c r="WZI67" s="762">
        <f t="shared" ref="WZI67" si="24490">WZI60*$C$65*0</f>
        <v>0</v>
      </c>
      <c r="WZK67" s="762">
        <f t="shared" ref="WZK67" si="24491">WZK60*$C$65*0</f>
        <v>0</v>
      </c>
      <c r="WZM67" s="762">
        <f t="shared" ref="WZM67" si="24492">WZM60*$C$65*0</f>
        <v>0</v>
      </c>
      <c r="WZO67" s="762">
        <f t="shared" ref="WZO67" si="24493">WZO60*$C$65*0</f>
        <v>0</v>
      </c>
      <c r="WZQ67" s="762">
        <f t="shared" ref="WZQ67" si="24494">WZQ60*$C$65*0</f>
        <v>0</v>
      </c>
      <c r="WZS67" s="762">
        <f t="shared" ref="WZS67" si="24495">WZS60*$C$65*0</f>
        <v>0</v>
      </c>
      <c r="WZU67" s="762">
        <f t="shared" ref="WZU67" si="24496">WZU60*$C$65*0</f>
        <v>0</v>
      </c>
      <c r="WZW67" s="762">
        <f t="shared" ref="WZW67" si="24497">WZW60*$C$65*0</f>
        <v>0</v>
      </c>
      <c r="WZY67" s="762">
        <f t="shared" ref="WZY67" si="24498">WZY60*$C$65*0</f>
        <v>0</v>
      </c>
      <c r="XAA67" s="762">
        <f t="shared" ref="XAA67" si="24499">XAA60*$C$65*0</f>
        <v>0</v>
      </c>
      <c r="XAC67" s="762">
        <f t="shared" ref="XAC67" si="24500">XAC60*$C$65*0</f>
        <v>0</v>
      </c>
      <c r="XAE67" s="762">
        <f t="shared" ref="XAE67" si="24501">XAE60*$C$65*0</f>
        <v>0</v>
      </c>
      <c r="XAG67" s="762">
        <f t="shared" ref="XAG67" si="24502">XAG60*$C$65*0</f>
        <v>0</v>
      </c>
      <c r="XAI67" s="762">
        <f t="shared" ref="XAI67" si="24503">XAI60*$C$65*0</f>
        <v>0</v>
      </c>
      <c r="XAK67" s="762">
        <f t="shared" ref="XAK67" si="24504">XAK60*$C$65*0</f>
        <v>0</v>
      </c>
      <c r="XAM67" s="762">
        <f t="shared" ref="XAM67" si="24505">XAM60*$C$65*0</f>
        <v>0</v>
      </c>
      <c r="XAO67" s="762">
        <f t="shared" ref="XAO67" si="24506">XAO60*$C$65*0</f>
        <v>0</v>
      </c>
      <c r="XAQ67" s="762">
        <f t="shared" ref="XAQ67" si="24507">XAQ60*$C$65*0</f>
        <v>0</v>
      </c>
      <c r="XAS67" s="762">
        <f t="shared" ref="XAS67" si="24508">XAS60*$C$65*0</f>
        <v>0</v>
      </c>
      <c r="XAU67" s="762">
        <f t="shared" ref="XAU67" si="24509">XAU60*$C$65*0</f>
        <v>0</v>
      </c>
      <c r="XAW67" s="762">
        <f t="shared" ref="XAW67" si="24510">XAW60*$C$65*0</f>
        <v>0</v>
      </c>
      <c r="XAY67" s="762">
        <f t="shared" ref="XAY67" si="24511">XAY60*$C$65*0</f>
        <v>0</v>
      </c>
      <c r="XBA67" s="762">
        <f t="shared" ref="XBA67" si="24512">XBA60*$C$65*0</f>
        <v>0</v>
      </c>
      <c r="XBC67" s="762">
        <f t="shared" ref="XBC67" si="24513">XBC60*$C$65*0</f>
        <v>0</v>
      </c>
      <c r="XBE67" s="762">
        <f t="shared" ref="XBE67" si="24514">XBE60*$C$65*0</f>
        <v>0</v>
      </c>
      <c r="XBG67" s="762">
        <f t="shared" ref="XBG67" si="24515">XBG60*$C$65*0</f>
        <v>0</v>
      </c>
      <c r="XBI67" s="762">
        <f t="shared" ref="XBI67" si="24516">XBI60*$C$65*0</f>
        <v>0</v>
      </c>
      <c r="XBK67" s="762">
        <f t="shared" ref="XBK67" si="24517">XBK60*$C$65*0</f>
        <v>0</v>
      </c>
      <c r="XBM67" s="762">
        <f t="shared" ref="XBM67" si="24518">XBM60*$C$65*0</f>
        <v>0</v>
      </c>
      <c r="XBO67" s="762">
        <f t="shared" ref="XBO67" si="24519">XBO60*$C$65*0</f>
        <v>0</v>
      </c>
      <c r="XBQ67" s="762">
        <f t="shared" ref="XBQ67" si="24520">XBQ60*$C$65*0</f>
        <v>0</v>
      </c>
      <c r="XBS67" s="762">
        <f t="shared" ref="XBS67" si="24521">XBS60*$C$65*0</f>
        <v>0</v>
      </c>
      <c r="XBU67" s="762">
        <f t="shared" ref="XBU67" si="24522">XBU60*$C$65*0</f>
        <v>0</v>
      </c>
      <c r="XBW67" s="762">
        <f t="shared" ref="XBW67" si="24523">XBW60*$C$65*0</f>
        <v>0</v>
      </c>
      <c r="XBY67" s="762">
        <f t="shared" ref="XBY67" si="24524">XBY60*$C$65*0</f>
        <v>0</v>
      </c>
      <c r="XCA67" s="762">
        <f t="shared" ref="XCA67" si="24525">XCA60*$C$65*0</f>
        <v>0</v>
      </c>
      <c r="XCC67" s="762">
        <f t="shared" ref="XCC67" si="24526">XCC60*$C$65*0</f>
        <v>0</v>
      </c>
      <c r="XCE67" s="762">
        <f t="shared" ref="XCE67" si="24527">XCE60*$C$65*0</f>
        <v>0</v>
      </c>
      <c r="XCG67" s="762">
        <f t="shared" ref="XCG67" si="24528">XCG60*$C$65*0</f>
        <v>0</v>
      </c>
      <c r="XCI67" s="762">
        <f t="shared" ref="XCI67" si="24529">XCI60*$C$65*0</f>
        <v>0</v>
      </c>
      <c r="XCK67" s="762">
        <f t="shared" ref="XCK67" si="24530">XCK60*$C$65*0</f>
        <v>0</v>
      </c>
      <c r="XCM67" s="762">
        <f t="shared" ref="XCM67" si="24531">XCM60*$C$65*0</f>
        <v>0</v>
      </c>
      <c r="XCO67" s="762">
        <f t="shared" ref="XCO67" si="24532">XCO60*$C$65*0</f>
        <v>0</v>
      </c>
      <c r="XCQ67" s="762">
        <f t="shared" ref="XCQ67" si="24533">XCQ60*$C$65*0</f>
        <v>0</v>
      </c>
      <c r="XCS67" s="762">
        <f t="shared" ref="XCS67" si="24534">XCS60*$C$65*0</f>
        <v>0</v>
      </c>
      <c r="XCU67" s="762">
        <f t="shared" ref="XCU67" si="24535">XCU60*$C$65*0</f>
        <v>0</v>
      </c>
      <c r="XCW67" s="762">
        <f t="shared" ref="XCW67" si="24536">XCW60*$C$65*0</f>
        <v>0</v>
      </c>
      <c r="XCY67" s="762">
        <f t="shared" ref="XCY67" si="24537">XCY60*$C$65*0</f>
        <v>0</v>
      </c>
      <c r="XDA67" s="762">
        <f t="shared" ref="XDA67" si="24538">XDA60*$C$65*0</f>
        <v>0</v>
      </c>
      <c r="XDC67" s="762">
        <f t="shared" ref="XDC67" si="24539">XDC60*$C$65*0</f>
        <v>0</v>
      </c>
      <c r="XDE67" s="762">
        <f t="shared" ref="XDE67" si="24540">XDE60*$C$65*0</f>
        <v>0</v>
      </c>
      <c r="XDG67" s="762">
        <f t="shared" ref="XDG67" si="24541">XDG60*$C$65*0</f>
        <v>0</v>
      </c>
      <c r="XDI67" s="762">
        <f t="shared" ref="XDI67" si="24542">XDI60*$C$65*0</f>
        <v>0</v>
      </c>
      <c r="XDK67" s="762">
        <f t="shared" ref="XDK67" si="24543">XDK60*$C$65*0</f>
        <v>0</v>
      </c>
      <c r="XDM67" s="762">
        <f t="shared" ref="XDM67" si="24544">XDM60*$C$65*0</f>
        <v>0</v>
      </c>
      <c r="XDO67" s="762">
        <f t="shared" ref="XDO67" si="24545">XDO60*$C$65*0</f>
        <v>0</v>
      </c>
      <c r="XDQ67" s="762">
        <f t="shared" ref="XDQ67" si="24546">XDQ60*$C$65*0</f>
        <v>0</v>
      </c>
      <c r="XDS67" s="762">
        <f t="shared" ref="XDS67" si="24547">XDS60*$C$65*0</f>
        <v>0</v>
      </c>
      <c r="XDU67" s="762">
        <f t="shared" ref="XDU67" si="24548">XDU60*$C$65*0</f>
        <v>0</v>
      </c>
      <c r="XDW67" s="762">
        <f t="shared" ref="XDW67" si="24549">XDW60*$C$65*0</f>
        <v>0</v>
      </c>
      <c r="XDY67" s="762">
        <f t="shared" ref="XDY67" si="24550">XDY60*$C$65*0</f>
        <v>0</v>
      </c>
      <c r="XEA67" s="762">
        <f t="shared" ref="XEA67" si="24551">XEA60*$C$65*0</f>
        <v>0</v>
      </c>
      <c r="XEC67" s="762">
        <f t="shared" ref="XEC67" si="24552">XEC60*$C$65*0</f>
        <v>0</v>
      </c>
      <c r="XEE67" s="762">
        <f t="shared" ref="XEE67" si="24553">XEE60*$C$65*0</f>
        <v>0</v>
      </c>
      <c r="XEG67" s="762">
        <f t="shared" ref="XEG67" si="24554">XEG60*$C$65*0</f>
        <v>0</v>
      </c>
      <c r="XEI67" s="762">
        <f t="shared" ref="XEI67" si="24555">XEI60*$C$65*0</f>
        <v>0</v>
      </c>
      <c r="XEK67" s="762">
        <f t="shared" ref="XEK67" si="24556">XEK60*$C$65*0</f>
        <v>0</v>
      </c>
      <c r="XEM67" s="762">
        <f t="shared" ref="XEM67" si="24557">XEM60*$C$65*0</f>
        <v>0</v>
      </c>
      <c r="XEO67" s="762">
        <f t="shared" ref="XEO67" si="24558">XEO60*$C$65*0</f>
        <v>0</v>
      </c>
      <c r="XEQ67" s="762">
        <f t="shared" ref="XEQ67" si="24559">XEQ60*$C$65*0</f>
        <v>0</v>
      </c>
      <c r="XES67" s="762">
        <f t="shared" ref="XES67" si="24560">XES60*$C$65*0</f>
        <v>0</v>
      </c>
      <c r="XEU67" s="762">
        <f t="shared" ref="XEU67" si="24561">XEU60*$C$65*0</f>
        <v>0</v>
      </c>
      <c r="XEW67" s="762">
        <f t="shared" ref="XEW67" si="24562">XEW60*$C$65*0</f>
        <v>0</v>
      </c>
      <c r="XEY67" s="762">
        <f t="shared" ref="XEY67" si="24563">XEY60*$C$65*0</f>
        <v>0</v>
      </c>
      <c r="XFA67" s="762">
        <f t="shared" ref="XFA67" si="24564">XFA60*$C$65*0</f>
        <v>0</v>
      </c>
      <c r="XFC67" s="762">
        <f t="shared" ref="XFC67" si="24565">XFC60*$C$65*0</f>
        <v>0</v>
      </c>
    </row>
    <row r="68" spans="1:1023 1025:2047 2049:3071 3073:4095 4097:5119 5121:6143 6145:7167 7169:8191 8193:9215 9217:10239 10241:11263 11265:12287 12289:13311 13313:14335 14337:15359 15361:16383" s="762" customFormat="1">
      <c r="A68" s="767"/>
      <c r="B68" s="767"/>
      <c r="C68" s="772"/>
      <c r="E68" s="767"/>
      <c r="G68" s="762">
        <f t="shared" ref="G68:AG69" si="24566">E68*$C$66</f>
        <v>0</v>
      </c>
      <c r="I68" s="762">
        <f t="shared" si="24566"/>
        <v>0</v>
      </c>
      <c r="K68" s="762">
        <f t="shared" si="24566"/>
        <v>0</v>
      </c>
      <c r="M68" s="762">
        <f t="shared" si="24566"/>
        <v>0</v>
      </c>
      <c r="O68" s="762">
        <f t="shared" si="24566"/>
        <v>0</v>
      </c>
      <c r="Q68" s="762">
        <f t="shared" si="24566"/>
        <v>0</v>
      </c>
      <c r="S68" s="762">
        <f t="shared" si="24566"/>
        <v>0</v>
      </c>
      <c r="U68" s="762">
        <f t="shared" si="24566"/>
        <v>0</v>
      </c>
      <c r="W68" s="762">
        <f t="shared" si="24566"/>
        <v>0</v>
      </c>
      <c r="Y68" s="762">
        <f t="shared" si="24566"/>
        <v>0</v>
      </c>
      <c r="AA68" s="762">
        <f t="shared" si="24566"/>
        <v>0</v>
      </c>
      <c r="AC68" s="762">
        <f t="shared" si="24566"/>
        <v>0</v>
      </c>
      <c r="AE68" s="762">
        <f t="shared" si="24566"/>
        <v>0</v>
      </c>
      <c r="AG68" s="762">
        <f t="shared" si="24566"/>
        <v>0</v>
      </c>
    </row>
    <row r="69" spans="1:1023 1025:2047 2049:3071 3073:4095 4097:5119 5121:6143 6145:7167 7169:8191 8193:9215 9217:10239 10241:11263 11265:12287 12289:13311 13313:14335 14337:15359 15361:16383" s="762" customFormat="1">
      <c r="A69" s="767"/>
      <c r="B69" s="767"/>
      <c r="C69" s="772"/>
      <c r="E69" s="769"/>
      <c r="G69" s="770">
        <f t="shared" si="24566"/>
        <v>0</v>
      </c>
      <c r="I69" s="770">
        <f t="shared" si="24566"/>
        <v>0</v>
      </c>
      <c r="K69" s="770">
        <f t="shared" si="24566"/>
        <v>0</v>
      </c>
      <c r="M69" s="770">
        <f t="shared" si="24566"/>
        <v>0</v>
      </c>
      <c r="O69" s="770">
        <f t="shared" si="24566"/>
        <v>0</v>
      </c>
      <c r="Q69" s="770">
        <f t="shared" si="24566"/>
        <v>0</v>
      </c>
      <c r="S69" s="770">
        <f t="shared" si="24566"/>
        <v>0</v>
      </c>
      <c r="U69" s="770">
        <f t="shared" si="24566"/>
        <v>0</v>
      </c>
      <c r="W69" s="770">
        <f t="shared" si="24566"/>
        <v>0</v>
      </c>
      <c r="Y69" s="770">
        <f t="shared" si="24566"/>
        <v>0</v>
      </c>
      <c r="AA69" s="770">
        <f t="shared" si="24566"/>
        <v>0</v>
      </c>
      <c r="AC69" s="770">
        <f t="shared" si="24566"/>
        <v>0</v>
      </c>
      <c r="AE69" s="770">
        <f t="shared" si="24566"/>
        <v>0</v>
      </c>
      <c r="AG69" s="770">
        <f t="shared" si="24566"/>
        <v>0</v>
      </c>
    </row>
    <row r="70" spans="1:1023 1025:2047 2049:3071 3073:4095 4097:5119 5121:6143 6145:7167 7169:8191 8193:9215 9217:10239 10241:11263 11265:12287 12289:13311 13313:14335 14337:15359 15361:16383" s="762" customFormat="1">
      <c r="A70" s="764" t="s">
        <v>2733</v>
      </c>
      <c r="C70" s="772"/>
      <c r="E70" s="762">
        <f>SUM(E66:E69)</f>
        <v>0</v>
      </c>
      <c r="G70" s="762">
        <f>SUM(G66:G69)</f>
        <v>0</v>
      </c>
      <c r="I70" s="762">
        <f>SUM(I66:I69)</f>
        <v>0</v>
      </c>
      <c r="K70" s="762">
        <f>SUM(K66:K69)</f>
        <v>0</v>
      </c>
      <c r="M70" s="762">
        <f>SUM(M66:M69)</f>
        <v>0</v>
      </c>
      <c r="O70" s="762">
        <f>SUM(O66:O69)</f>
        <v>0</v>
      </c>
      <c r="Q70" s="762">
        <f>SUM(Q66:Q69)</f>
        <v>0</v>
      </c>
      <c r="S70" s="762">
        <f>SUM(S66:S69)</f>
        <v>0</v>
      </c>
      <c r="U70" s="762">
        <f>SUM(U66:U69)</f>
        <v>0</v>
      </c>
      <c r="W70" s="762">
        <f>SUM(W66:W69)</f>
        <v>0</v>
      </c>
      <c r="Y70" s="762">
        <f>SUM(Y66:Y69)</f>
        <v>0</v>
      </c>
      <c r="AA70" s="762">
        <f>SUM(AA66:AA69)</f>
        <v>0</v>
      </c>
      <c r="AC70" s="762">
        <f>SUM(AC66:AC69)</f>
        <v>0</v>
      </c>
      <c r="AE70" s="762">
        <f>SUM(AE66:AE69)</f>
        <v>0</v>
      </c>
      <c r="AG70" s="762">
        <f>SUM(AG66:AG69)</f>
        <v>0</v>
      </c>
    </row>
    <row r="71" spans="1:1023 1025:2047 2049:3071 3073:4095 4097:5119 5121:6143 6145:7167 7169:8191 8193:9215 9217:10239 10241:11263 11265:12287 12289:13311 13313:14335 14337:15359 15361:16383" s="762" customFormat="1">
      <c r="A71" s="764"/>
      <c r="C71" s="772"/>
    </row>
    <row r="72" spans="1:1023 1025:2047 2049:3071 3073:4095 4097:5119 5121:6143 6145:7167 7169:8191 8193:9215 9217:10239 10241:11263 11265:12287 12289:13311 13313:14335 14337:15359 15361:16383" s="762" customFormat="1">
      <c r="A72" s="764" t="s">
        <v>2737</v>
      </c>
      <c r="C72" s="772"/>
      <c r="E72" s="764">
        <f>E60-E62-E70</f>
        <v>0</v>
      </c>
      <c r="G72" s="764">
        <f>G60-G62-G70</f>
        <v>0</v>
      </c>
      <c r="I72" s="764">
        <f>I60-I62-I70</f>
        <v>0</v>
      </c>
      <c r="K72" s="764">
        <f>K60-K62-K70</f>
        <v>0</v>
      </c>
      <c r="M72" s="764">
        <f>M60-M62-M70</f>
        <v>0</v>
      </c>
      <c r="O72" s="764">
        <f>O60-O62-O70</f>
        <v>0</v>
      </c>
      <c r="Q72" s="764">
        <f>Q60-Q62-Q70</f>
        <v>0</v>
      </c>
      <c r="S72" s="764">
        <f>S60-S62-S70</f>
        <v>0</v>
      </c>
      <c r="U72" s="764">
        <f>U60-U62-U70</f>
        <v>0</v>
      </c>
      <c r="W72" s="764">
        <f>W60-W62-W70</f>
        <v>0</v>
      </c>
      <c r="Y72" s="764">
        <f>Y60-Y62-Y70</f>
        <v>0</v>
      </c>
      <c r="AA72" s="764">
        <f>AA60-AA62-AA70</f>
        <v>0</v>
      </c>
      <c r="AC72" s="764">
        <f>AC60-AC62-AC70</f>
        <v>0</v>
      </c>
      <c r="AE72" s="764">
        <f>AE60-AE62-AE70</f>
        <v>0</v>
      </c>
      <c r="AG72" s="764">
        <f>AG60-AG62-AG70</f>
        <v>0</v>
      </c>
    </row>
    <row r="73" spans="1:1023 1025:2047 2049:3071 3073:4095 4097:5119 5121:6143 6145:7167 7169:8191 8193:9215 9217:10239 10241:11263 11265:12287 12289:13311 13313:14335 14337:15359 15361:16383" s="762" customFormat="1">
      <c r="A73" s="379"/>
      <c r="C73" s="772"/>
    </row>
    <row r="74" spans="1:1023 1025:2047 2049:3071 3073:4095 4097:5119 5121:6143 6145:7167 7169:8191 8193:9215 9217:10239 10241:11263 11265:12287 12289:13311 13313:14335 14337:15359 15361:16383" s="30" customFormat="1">
      <c r="A74" s="1222" t="s">
        <v>2738</v>
      </c>
      <c r="B74" s="1223"/>
      <c r="C74" s="1224"/>
      <c r="D74" s="1223"/>
      <c r="E74" s="1225"/>
      <c r="F74" s="1223"/>
      <c r="G74" s="1225"/>
      <c r="H74" s="1223"/>
      <c r="I74" s="1225"/>
      <c r="J74" s="1223"/>
      <c r="K74" s="1225"/>
      <c r="L74" s="1223"/>
      <c r="M74" s="1225"/>
      <c r="N74" s="1223"/>
      <c r="O74" s="1225"/>
      <c r="P74" s="1223"/>
      <c r="Q74" s="1225"/>
      <c r="R74" s="1223"/>
      <c r="S74" s="1225"/>
      <c r="T74" s="1223"/>
      <c r="U74" s="1225"/>
      <c r="V74" s="1223"/>
      <c r="W74" s="1225"/>
      <c r="X74" s="1223"/>
      <c r="Y74" s="1225"/>
      <c r="Z74" s="1223"/>
      <c r="AA74" s="1225"/>
      <c r="AB74" s="1223"/>
      <c r="AC74" s="1225"/>
      <c r="AD74" s="1223"/>
      <c r="AE74" s="1225"/>
      <c r="AF74" s="1223"/>
      <c r="AG74" s="1225"/>
      <c r="AH74" s="1223"/>
      <c r="AI74" s="1223"/>
    </row>
    <row r="75" spans="1:1023 1025:2047 2049:3071 3073:4095 4097:5119 5121:6143 6145:7167 7169:8191 8193:9215 9217:10239 10241:11263 11265:12287 12289:13311 13313:14335 14337:15359 15361:16383">
      <c r="A75" s="1226"/>
      <c r="B75" s="1227" t="s">
        <v>2739</v>
      </c>
      <c r="C75" s="1228"/>
      <c r="D75" s="1227"/>
      <c r="E75" s="1229">
        <v>0</v>
      </c>
      <c r="F75" s="1227"/>
      <c r="G75" s="1227">
        <f>E75</f>
        <v>0</v>
      </c>
      <c r="H75" s="1227"/>
      <c r="I75" s="1227">
        <f>G75</f>
        <v>0</v>
      </c>
      <c r="J75" s="1227"/>
      <c r="K75" s="1227">
        <f t="shared" ref="K75:K76" si="24567">I75</f>
        <v>0</v>
      </c>
      <c r="L75" s="1227"/>
      <c r="M75" s="1227">
        <f t="shared" ref="M75:M76" si="24568">K75</f>
        <v>0</v>
      </c>
      <c r="N75" s="1227"/>
      <c r="O75" s="1227">
        <f t="shared" ref="O75:O76" si="24569">M75</f>
        <v>0</v>
      </c>
      <c r="P75" s="1227"/>
      <c r="Q75" s="1227">
        <f t="shared" ref="Q75:Q76" si="24570">O75</f>
        <v>0</v>
      </c>
      <c r="R75" s="1227"/>
      <c r="S75" s="1227">
        <f t="shared" ref="S75:S76" si="24571">Q75</f>
        <v>0</v>
      </c>
      <c r="T75" s="1227"/>
      <c r="U75" s="1227">
        <f t="shared" ref="U75:U76" si="24572">S75</f>
        <v>0</v>
      </c>
      <c r="V75" s="1227"/>
      <c r="W75" s="1227">
        <f t="shared" ref="W75:W76" si="24573">U75</f>
        <v>0</v>
      </c>
      <c r="X75" s="1227"/>
      <c r="Y75" s="1227">
        <f t="shared" ref="Y75:Y76" si="24574">W75</f>
        <v>0</v>
      </c>
      <c r="Z75" s="1227"/>
      <c r="AA75" s="1227">
        <f t="shared" ref="AA75:AA76" si="24575">Y75</f>
        <v>0</v>
      </c>
      <c r="AB75" s="1227"/>
      <c r="AC75" s="1227">
        <f t="shared" ref="AC75:AC76" si="24576">AA75</f>
        <v>0</v>
      </c>
      <c r="AD75" s="1227"/>
      <c r="AE75" s="1227">
        <f t="shared" ref="AE75:AE76" si="24577">AC75</f>
        <v>0</v>
      </c>
      <c r="AF75" s="1227"/>
      <c r="AG75" s="1227">
        <f t="shared" ref="AG75:AG76" si="24578">AE75</f>
        <v>0</v>
      </c>
      <c r="AH75" s="1227"/>
      <c r="AI75" s="1227"/>
    </row>
    <row r="76" spans="1:1023 1025:2047 2049:3071 3073:4095 4097:5119 5121:6143 6145:7167 7169:8191 8193:9215 9217:10239 10241:11263 11265:12287 12289:13311 13313:14335 14337:15359 15361:16383">
      <c r="A76" s="1226"/>
      <c r="B76" s="1227" t="s">
        <v>2740</v>
      </c>
      <c r="C76" s="1228"/>
      <c r="D76" s="1227"/>
      <c r="E76" s="1229">
        <f>[2]Application!Z863</f>
        <v>0</v>
      </c>
      <c r="F76" s="1227"/>
      <c r="G76" s="1227">
        <f>E76</f>
        <v>0</v>
      </c>
      <c r="H76" s="1227"/>
      <c r="I76" s="1227">
        <f>G76</f>
        <v>0</v>
      </c>
      <c r="J76" s="1227"/>
      <c r="K76" s="1227">
        <f t="shared" si="24567"/>
        <v>0</v>
      </c>
      <c r="L76" s="1227"/>
      <c r="M76" s="1227">
        <f t="shared" si="24568"/>
        <v>0</v>
      </c>
      <c r="N76" s="1227"/>
      <c r="O76" s="1227">
        <f t="shared" si="24569"/>
        <v>0</v>
      </c>
      <c r="P76" s="1227"/>
      <c r="Q76" s="1227">
        <f t="shared" si="24570"/>
        <v>0</v>
      </c>
      <c r="R76" s="1227"/>
      <c r="S76" s="1227">
        <f t="shared" si="24571"/>
        <v>0</v>
      </c>
      <c r="T76" s="1227"/>
      <c r="U76" s="1227">
        <f t="shared" si="24572"/>
        <v>0</v>
      </c>
      <c r="V76" s="1227"/>
      <c r="W76" s="1227">
        <f t="shared" si="24573"/>
        <v>0</v>
      </c>
      <c r="X76" s="1227"/>
      <c r="Y76" s="1227">
        <f t="shared" si="24574"/>
        <v>0</v>
      </c>
      <c r="Z76" s="1227"/>
      <c r="AA76" s="1227">
        <f t="shared" si="24575"/>
        <v>0</v>
      </c>
      <c r="AB76" s="1227"/>
      <c r="AC76" s="1227">
        <f t="shared" si="24576"/>
        <v>0</v>
      </c>
      <c r="AD76" s="1227"/>
      <c r="AE76" s="1227">
        <f t="shared" si="24577"/>
        <v>0</v>
      </c>
      <c r="AF76" s="1227"/>
      <c r="AG76" s="1227">
        <f t="shared" si="24578"/>
        <v>0</v>
      </c>
      <c r="AH76" s="1227"/>
      <c r="AI76" s="1227"/>
    </row>
    <row r="77" spans="1:1023 1025:2047 2049:3071 3073:4095 4097:5119 5121:6143 6145:7167 7169:8191 8193:9215 9217:10239 10241:11263 11265:12287 12289:13311 13313:14335 14337:15359 15361:16383" s="32" customFormat="1">
      <c r="A77" s="1230"/>
      <c r="B77" s="1231" t="s">
        <v>2741</v>
      </c>
      <c r="C77" s="1232"/>
      <c r="D77" s="1231"/>
      <c r="E77" s="1233">
        <f>E75-E76</f>
        <v>0</v>
      </c>
      <c r="F77" s="1231"/>
      <c r="G77" s="1233">
        <f>G75-G76</f>
        <v>0</v>
      </c>
      <c r="H77" s="1231"/>
      <c r="I77" s="1233">
        <f>I75-I76</f>
        <v>0</v>
      </c>
      <c r="J77" s="1231"/>
      <c r="K77" s="1233">
        <f t="shared" ref="K77" si="24579">K75-K76</f>
        <v>0</v>
      </c>
      <c r="L77" s="1231"/>
      <c r="M77" s="1233">
        <f t="shared" ref="M77" si="24580">M75-M76</f>
        <v>0</v>
      </c>
      <c r="N77" s="1231"/>
      <c r="O77" s="1233">
        <f t="shared" ref="O77" si="24581">O75-O76</f>
        <v>0</v>
      </c>
      <c r="P77" s="1231"/>
      <c r="Q77" s="1233">
        <f t="shared" ref="Q77" si="24582">Q75-Q76</f>
        <v>0</v>
      </c>
      <c r="R77" s="1231"/>
      <c r="S77" s="1233">
        <f t="shared" ref="S77" si="24583">S75-S76</f>
        <v>0</v>
      </c>
      <c r="T77" s="1231"/>
      <c r="U77" s="1233">
        <f t="shared" ref="U77" si="24584">U75-U76</f>
        <v>0</v>
      </c>
      <c r="V77" s="1231"/>
      <c r="W77" s="1233">
        <f t="shared" ref="W77" si="24585">W75-W76</f>
        <v>0</v>
      </c>
      <c r="X77" s="1231"/>
      <c r="Y77" s="1233">
        <f t="shared" ref="Y77" si="24586">Y75-Y76</f>
        <v>0</v>
      </c>
      <c r="Z77" s="1231"/>
      <c r="AA77" s="1233">
        <f t="shared" ref="AA77" si="24587">AA75-AA76</f>
        <v>0</v>
      </c>
      <c r="AB77" s="1231"/>
      <c r="AC77" s="1233">
        <f t="shared" ref="AC77" si="24588">AC75-AC76</f>
        <v>0</v>
      </c>
      <c r="AD77" s="1231"/>
      <c r="AE77" s="1233">
        <f t="shared" ref="AE77" si="24589">AE75-AE76</f>
        <v>0</v>
      </c>
      <c r="AF77" s="1231"/>
      <c r="AG77" s="1233">
        <f t="shared" ref="AG77" si="24590">AG75-AG76</f>
        <v>0</v>
      </c>
      <c r="AH77" s="1231"/>
      <c r="AI77" s="1231"/>
    </row>
    <row r="78" spans="1:1023 1025:2047 2049:3071 3073:4095 4097:5119 5121:6143 6145:7167 7169:8191 8193:9215 9217:10239 10241:11263 11265:12287 12289:13311 13313:14335 14337:15359 15361:16383" s="124" customFormat="1">
      <c r="A78" s="379"/>
      <c r="B78" s="762"/>
      <c r="C78" s="772"/>
      <c r="D78" s="762"/>
      <c r="E78" s="762"/>
      <c r="F78" s="762"/>
      <c r="G78" s="762"/>
      <c r="H78" s="762"/>
      <c r="I78" s="762"/>
      <c r="J78" s="762"/>
      <c r="K78" s="762"/>
      <c r="L78" s="762"/>
      <c r="M78" s="762"/>
      <c r="N78" s="762"/>
      <c r="O78" s="762"/>
      <c r="P78" s="762"/>
      <c r="Q78" s="762"/>
      <c r="R78" s="762"/>
      <c r="S78" s="762"/>
      <c r="T78" s="762"/>
      <c r="U78" s="762"/>
      <c r="V78" s="762"/>
      <c r="W78" s="762"/>
      <c r="X78" s="762"/>
      <c r="Y78" s="762"/>
      <c r="Z78" s="762"/>
      <c r="AA78" s="762"/>
      <c r="AB78" s="762"/>
      <c r="AC78" s="762"/>
      <c r="AD78" s="762"/>
      <c r="AE78" s="762"/>
      <c r="AF78" s="762"/>
      <c r="AG78" s="762"/>
      <c r="AH78" s="762"/>
      <c r="AI78" s="762"/>
      <c r="AJ78" s="762"/>
      <c r="AK78" s="762"/>
      <c r="AL78" s="762"/>
      <c r="AM78" s="762"/>
      <c r="AN78" s="762"/>
      <c r="AO78" s="762"/>
      <c r="AP78" s="762"/>
      <c r="AQ78" s="762"/>
      <c r="AR78" s="762"/>
      <c r="AS78" s="762"/>
      <c r="AT78" s="762"/>
      <c r="AU78" s="762"/>
      <c r="AV78" s="762"/>
      <c r="AW78" s="762"/>
      <c r="AX78" s="762"/>
      <c r="AY78" s="762"/>
      <c r="AZ78" s="762"/>
      <c r="BA78" s="762"/>
      <c r="BB78" s="762"/>
      <c r="BC78" s="762"/>
      <c r="BD78" s="762"/>
      <c r="BE78" s="762"/>
      <c r="BF78" s="762"/>
      <c r="BG78" s="762"/>
      <c r="BH78" s="762"/>
      <c r="BI78" s="762"/>
      <c r="BJ78" s="762"/>
      <c r="BK78" s="762"/>
      <c r="BL78" s="762"/>
      <c r="BM78" s="762"/>
      <c r="BN78" s="762"/>
      <c r="BO78" s="762"/>
      <c r="BP78" s="762"/>
      <c r="BQ78" s="762"/>
      <c r="BR78" s="762"/>
      <c r="BS78" s="762"/>
      <c r="BT78" s="762"/>
      <c r="BU78" s="762"/>
      <c r="BV78" s="762"/>
      <c r="BW78" s="762"/>
      <c r="BX78" s="762"/>
      <c r="BY78" s="762"/>
      <c r="BZ78" s="762"/>
      <c r="CA78" s="762"/>
      <c r="CB78" s="762"/>
      <c r="CC78" s="762"/>
      <c r="CD78" s="762"/>
      <c r="CE78" s="762"/>
      <c r="CF78" s="762"/>
      <c r="CG78" s="762"/>
      <c r="CH78" s="762"/>
      <c r="CI78" s="762"/>
      <c r="CJ78" s="762"/>
      <c r="CK78" s="762"/>
      <c r="CL78" s="762"/>
      <c r="CM78" s="762"/>
      <c r="CN78" s="762"/>
      <c r="CO78" s="762"/>
      <c r="CP78" s="762"/>
      <c r="CQ78" s="762"/>
      <c r="CR78" s="762"/>
      <c r="CS78" s="762"/>
      <c r="CT78" s="762"/>
      <c r="CU78" s="762"/>
      <c r="CV78" s="762"/>
      <c r="CW78" s="762"/>
      <c r="CX78" s="762"/>
      <c r="CY78" s="762"/>
      <c r="CZ78" s="762"/>
      <c r="DA78" s="762"/>
      <c r="DB78" s="762"/>
      <c r="DC78" s="762"/>
      <c r="DD78" s="762"/>
      <c r="DE78" s="762"/>
      <c r="DF78" s="762"/>
      <c r="DG78" s="762"/>
      <c r="DH78" s="762"/>
      <c r="DI78" s="762"/>
      <c r="DJ78" s="762"/>
      <c r="DK78" s="762"/>
      <c r="DL78" s="762"/>
      <c r="DM78" s="762"/>
      <c r="DN78" s="762"/>
      <c r="DO78" s="762"/>
      <c r="DP78" s="762"/>
      <c r="DQ78" s="762"/>
      <c r="DR78" s="762"/>
      <c r="DS78" s="762"/>
      <c r="DT78" s="762"/>
      <c r="DU78" s="762"/>
      <c r="DV78" s="762"/>
      <c r="DW78" s="762"/>
      <c r="DX78" s="762"/>
      <c r="DY78" s="762"/>
      <c r="DZ78" s="762"/>
      <c r="EA78" s="762"/>
      <c r="EB78" s="762"/>
      <c r="EC78" s="762"/>
      <c r="ED78" s="762"/>
      <c r="EE78" s="762"/>
      <c r="EF78" s="762"/>
      <c r="EG78" s="762"/>
      <c r="EH78" s="762"/>
      <c r="EI78" s="762"/>
      <c r="EJ78" s="762"/>
      <c r="EK78" s="762"/>
      <c r="EL78" s="762"/>
      <c r="EM78" s="762"/>
      <c r="EN78" s="762"/>
      <c r="EO78" s="762"/>
      <c r="EP78" s="762"/>
      <c r="EQ78" s="762"/>
      <c r="ER78" s="762"/>
      <c r="ES78" s="762"/>
      <c r="ET78" s="762"/>
      <c r="EU78" s="762"/>
      <c r="EV78" s="762"/>
      <c r="EW78" s="762"/>
      <c r="EX78" s="762"/>
      <c r="EY78" s="762"/>
      <c r="EZ78" s="762"/>
      <c r="FA78" s="762"/>
      <c r="FB78" s="762"/>
      <c r="FC78" s="762"/>
      <c r="FD78" s="762"/>
      <c r="FE78" s="762"/>
      <c r="FF78" s="762"/>
      <c r="FG78" s="762"/>
      <c r="FH78" s="762"/>
      <c r="FI78" s="762"/>
      <c r="FJ78" s="762"/>
      <c r="FK78" s="762"/>
      <c r="FL78" s="762"/>
      <c r="FM78" s="762"/>
      <c r="FN78" s="762"/>
      <c r="FO78" s="762"/>
      <c r="FP78" s="762"/>
      <c r="FQ78" s="762"/>
      <c r="FR78" s="762"/>
      <c r="FS78" s="762"/>
      <c r="FT78" s="762"/>
      <c r="FU78" s="762"/>
      <c r="FV78" s="762"/>
      <c r="FW78" s="762"/>
      <c r="FX78" s="762"/>
      <c r="FY78" s="762"/>
      <c r="FZ78" s="762"/>
      <c r="GA78" s="762"/>
      <c r="GB78" s="762"/>
      <c r="GC78" s="762"/>
      <c r="GD78" s="762"/>
      <c r="GE78" s="762"/>
      <c r="GF78" s="762"/>
      <c r="GG78" s="762"/>
      <c r="GH78" s="762"/>
      <c r="GI78" s="762"/>
      <c r="GJ78" s="762"/>
      <c r="GK78" s="762"/>
      <c r="GL78" s="762"/>
      <c r="GM78" s="762"/>
      <c r="GN78" s="762"/>
      <c r="GO78" s="762"/>
      <c r="GP78" s="762"/>
      <c r="GQ78" s="762"/>
      <c r="GR78" s="762"/>
      <c r="GS78" s="762"/>
      <c r="GT78" s="762"/>
      <c r="GU78" s="762"/>
      <c r="GV78" s="762"/>
      <c r="GW78" s="762"/>
      <c r="GX78" s="762"/>
      <c r="GY78" s="762"/>
      <c r="GZ78" s="762"/>
      <c r="HA78" s="762"/>
      <c r="HB78" s="762"/>
      <c r="HC78" s="762"/>
      <c r="HD78" s="762"/>
      <c r="HE78" s="762"/>
      <c r="HF78" s="762"/>
      <c r="HG78" s="762"/>
      <c r="HH78" s="762"/>
      <c r="HI78" s="762"/>
      <c r="HJ78" s="762"/>
      <c r="HK78" s="762"/>
      <c r="HL78" s="762"/>
      <c r="HM78" s="762"/>
      <c r="HN78" s="762"/>
      <c r="HO78" s="762"/>
      <c r="HP78" s="762"/>
      <c r="HQ78" s="762"/>
      <c r="HR78" s="762"/>
      <c r="HS78" s="762"/>
      <c r="HT78" s="762"/>
      <c r="HU78" s="762"/>
      <c r="HV78" s="762"/>
      <c r="HW78" s="762"/>
      <c r="HX78" s="762"/>
      <c r="HY78" s="762"/>
      <c r="HZ78" s="762"/>
      <c r="IA78" s="762"/>
      <c r="IB78" s="762"/>
      <c r="IC78" s="762"/>
      <c r="ID78" s="762"/>
      <c r="IE78" s="762"/>
      <c r="IF78" s="762"/>
      <c r="IG78" s="762"/>
      <c r="IH78" s="762"/>
      <c r="II78" s="762"/>
      <c r="IJ78" s="762"/>
      <c r="IK78" s="762"/>
      <c r="IL78" s="762"/>
      <c r="IM78" s="762"/>
      <c r="IN78" s="762"/>
      <c r="IO78" s="762"/>
      <c r="IP78" s="762"/>
      <c r="IQ78" s="762"/>
      <c r="IR78" s="762"/>
      <c r="IS78" s="762"/>
      <c r="IT78" s="762"/>
      <c r="IU78" s="762"/>
      <c r="IV78" s="762"/>
      <c r="IW78" s="762"/>
      <c r="IX78" s="762"/>
      <c r="IY78" s="762"/>
      <c r="IZ78" s="762"/>
      <c r="JA78" s="762"/>
      <c r="JB78" s="762"/>
      <c r="JC78" s="762"/>
      <c r="JD78" s="762"/>
      <c r="JE78" s="762"/>
      <c r="JF78" s="762"/>
      <c r="JG78" s="762"/>
      <c r="JH78" s="762"/>
      <c r="JI78" s="762"/>
      <c r="JJ78" s="762"/>
      <c r="JK78" s="762"/>
      <c r="JL78" s="762"/>
      <c r="JM78" s="762"/>
      <c r="JN78" s="762"/>
      <c r="JO78" s="762"/>
      <c r="JP78" s="762"/>
      <c r="JQ78" s="762"/>
      <c r="JR78" s="762"/>
      <c r="JS78" s="762"/>
      <c r="JT78" s="762"/>
      <c r="JU78" s="762"/>
      <c r="JV78" s="762"/>
      <c r="JW78" s="762"/>
      <c r="JX78" s="762"/>
      <c r="JY78" s="762"/>
      <c r="JZ78" s="762"/>
      <c r="KA78" s="762"/>
      <c r="KB78" s="762"/>
      <c r="KC78" s="762"/>
      <c r="KD78" s="762"/>
      <c r="KE78" s="762"/>
      <c r="KF78" s="762"/>
      <c r="KG78" s="762"/>
      <c r="KH78" s="762"/>
      <c r="KI78" s="762"/>
      <c r="KJ78" s="762"/>
      <c r="KK78" s="762"/>
      <c r="KL78" s="762"/>
      <c r="KM78" s="762"/>
      <c r="KN78" s="762"/>
      <c r="KO78" s="762"/>
      <c r="KP78" s="762"/>
      <c r="KQ78" s="762"/>
      <c r="KR78" s="762"/>
      <c r="KS78" s="762"/>
      <c r="KT78" s="762"/>
      <c r="KU78" s="762"/>
      <c r="KV78" s="762"/>
      <c r="KW78" s="762"/>
      <c r="KX78" s="762"/>
      <c r="KY78" s="762"/>
      <c r="KZ78" s="762"/>
      <c r="LA78" s="762"/>
      <c r="LB78" s="762"/>
      <c r="LC78" s="762"/>
      <c r="LD78" s="762"/>
      <c r="LE78" s="762"/>
      <c r="LF78" s="762"/>
      <c r="LG78" s="762"/>
      <c r="LH78" s="762"/>
      <c r="LI78" s="762"/>
      <c r="LJ78" s="762"/>
      <c r="LK78" s="762"/>
      <c r="LL78" s="762"/>
      <c r="LM78" s="762"/>
      <c r="LN78" s="762"/>
      <c r="LO78" s="762"/>
      <c r="LP78" s="762"/>
      <c r="LQ78" s="762"/>
      <c r="LR78" s="762"/>
      <c r="LS78" s="762"/>
      <c r="LT78" s="762"/>
      <c r="LU78" s="762"/>
      <c r="LV78" s="762"/>
      <c r="LW78" s="762"/>
      <c r="LX78" s="762"/>
      <c r="LY78" s="762"/>
      <c r="LZ78" s="762"/>
      <c r="MA78" s="762"/>
      <c r="MB78" s="762"/>
      <c r="MC78" s="762"/>
      <c r="MD78" s="762"/>
      <c r="ME78" s="762"/>
      <c r="MF78" s="762"/>
      <c r="MG78" s="762"/>
      <c r="MH78" s="762"/>
      <c r="MI78" s="762"/>
      <c r="MJ78" s="762"/>
      <c r="MK78" s="762"/>
      <c r="ML78" s="762"/>
      <c r="MM78" s="762"/>
      <c r="MN78" s="762"/>
      <c r="MO78" s="762"/>
      <c r="MP78" s="762"/>
      <c r="MQ78" s="762"/>
      <c r="MR78" s="762"/>
      <c r="MS78" s="762"/>
      <c r="MT78" s="762"/>
      <c r="MU78" s="762"/>
      <c r="MV78" s="762"/>
      <c r="MW78" s="762"/>
      <c r="MX78" s="762"/>
      <c r="MY78" s="762"/>
      <c r="MZ78" s="762"/>
      <c r="NA78" s="762"/>
      <c r="NB78" s="762"/>
      <c r="NC78" s="762"/>
      <c r="ND78" s="762"/>
      <c r="NE78" s="762"/>
      <c r="NF78" s="762"/>
      <c r="NG78" s="762"/>
      <c r="NH78" s="762"/>
      <c r="NI78" s="762"/>
      <c r="NJ78" s="762"/>
      <c r="NK78" s="762"/>
      <c r="NL78" s="762"/>
      <c r="NM78" s="762"/>
      <c r="NN78" s="762"/>
      <c r="NO78" s="762"/>
      <c r="NP78" s="762"/>
      <c r="NQ78" s="762"/>
      <c r="NR78" s="762"/>
      <c r="NS78" s="762"/>
      <c r="NT78" s="762"/>
      <c r="NU78" s="762"/>
      <c r="NV78" s="762"/>
      <c r="NW78" s="762"/>
      <c r="NX78" s="762"/>
      <c r="NY78" s="762"/>
      <c r="NZ78" s="762"/>
      <c r="OA78" s="762"/>
      <c r="OB78" s="762"/>
      <c r="OC78" s="762"/>
      <c r="OD78" s="762"/>
      <c r="OE78" s="762"/>
      <c r="OF78" s="762"/>
      <c r="OG78" s="762"/>
      <c r="OH78" s="762"/>
      <c r="OI78" s="762"/>
      <c r="OJ78" s="762"/>
      <c r="OK78" s="762"/>
      <c r="OL78" s="762"/>
      <c r="OM78" s="762"/>
      <c r="ON78" s="762"/>
      <c r="OO78" s="762"/>
      <c r="OP78" s="762"/>
      <c r="OQ78" s="762"/>
      <c r="OR78" s="762"/>
      <c r="OS78" s="762"/>
      <c r="OT78" s="762"/>
      <c r="OU78" s="762"/>
      <c r="OV78" s="762"/>
      <c r="OW78" s="762"/>
      <c r="OX78" s="762"/>
      <c r="OY78" s="762"/>
      <c r="OZ78" s="762"/>
      <c r="PA78" s="762"/>
      <c r="PB78" s="762"/>
      <c r="PC78" s="762"/>
      <c r="PD78" s="762"/>
      <c r="PE78" s="762"/>
      <c r="PF78" s="762"/>
      <c r="PG78" s="762"/>
      <c r="PH78" s="762"/>
      <c r="PI78" s="762"/>
      <c r="PJ78" s="762"/>
      <c r="PK78" s="762"/>
      <c r="PL78" s="762"/>
      <c r="PM78" s="762"/>
      <c r="PN78" s="762"/>
      <c r="PO78" s="762"/>
      <c r="PP78" s="762"/>
      <c r="PQ78" s="762"/>
      <c r="PR78" s="762"/>
      <c r="PS78" s="762"/>
      <c r="PT78" s="762"/>
      <c r="PU78" s="762"/>
      <c r="PV78" s="762"/>
      <c r="PW78" s="762"/>
      <c r="PX78" s="762"/>
      <c r="PY78" s="762"/>
      <c r="PZ78" s="762"/>
      <c r="QA78" s="762"/>
      <c r="QB78" s="762"/>
      <c r="QC78" s="762"/>
      <c r="QD78" s="762"/>
      <c r="QE78" s="762"/>
      <c r="QF78" s="762"/>
      <c r="QG78" s="762"/>
      <c r="QH78" s="762"/>
      <c r="QI78" s="762"/>
      <c r="QJ78" s="762"/>
      <c r="QK78" s="762"/>
      <c r="QL78" s="762"/>
      <c r="QM78" s="762"/>
      <c r="QN78" s="762"/>
      <c r="QO78" s="762"/>
      <c r="QP78" s="762"/>
      <c r="QQ78" s="762"/>
      <c r="QR78" s="762"/>
      <c r="QS78" s="762"/>
      <c r="QT78" s="762"/>
      <c r="QU78" s="762"/>
      <c r="QV78" s="762"/>
      <c r="QW78" s="762"/>
      <c r="QX78" s="762"/>
      <c r="QY78" s="762"/>
      <c r="QZ78" s="762"/>
      <c r="RA78" s="762"/>
      <c r="RB78" s="762"/>
      <c r="RC78" s="762"/>
      <c r="RD78" s="762"/>
      <c r="RE78" s="762"/>
      <c r="RF78" s="762"/>
      <c r="RG78" s="762"/>
      <c r="RH78" s="762"/>
      <c r="RI78" s="762"/>
      <c r="RJ78" s="762"/>
      <c r="RK78" s="762"/>
      <c r="RL78" s="762"/>
      <c r="RM78" s="762"/>
      <c r="RN78" s="762"/>
      <c r="RO78" s="762"/>
      <c r="RP78" s="762"/>
      <c r="RQ78" s="762"/>
      <c r="RR78" s="762"/>
      <c r="RS78" s="762"/>
      <c r="RT78" s="762"/>
      <c r="RU78" s="762"/>
      <c r="RV78" s="762"/>
      <c r="RW78" s="762"/>
      <c r="RX78" s="762"/>
      <c r="RY78" s="762"/>
      <c r="RZ78" s="762"/>
      <c r="SA78" s="762"/>
      <c r="SB78" s="762"/>
      <c r="SC78" s="762"/>
      <c r="SD78" s="762"/>
      <c r="SE78" s="762"/>
      <c r="SF78" s="762"/>
      <c r="SG78" s="762"/>
      <c r="SH78" s="762"/>
      <c r="SI78" s="762"/>
      <c r="SJ78" s="762"/>
      <c r="SK78" s="762"/>
      <c r="SL78" s="762"/>
      <c r="SM78" s="762"/>
      <c r="SN78" s="762"/>
      <c r="SO78" s="762"/>
      <c r="SP78" s="762"/>
      <c r="SQ78" s="762"/>
      <c r="SR78" s="762"/>
      <c r="SS78" s="762"/>
      <c r="ST78" s="762"/>
      <c r="SU78" s="762"/>
      <c r="SV78" s="762"/>
      <c r="SW78" s="762"/>
      <c r="SX78" s="762"/>
      <c r="SY78" s="762"/>
      <c r="SZ78" s="762"/>
      <c r="TA78" s="762"/>
      <c r="TB78" s="762"/>
      <c r="TC78" s="762"/>
      <c r="TD78" s="762"/>
      <c r="TE78" s="762"/>
      <c r="TF78" s="762"/>
      <c r="TG78" s="762"/>
      <c r="TH78" s="762"/>
      <c r="TI78" s="762"/>
      <c r="TJ78" s="762"/>
      <c r="TK78" s="762"/>
      <c r="TL78" s="762"/>
      <c r="TM78" s="762"/>
      <c r="TN78" s="762"/>
      <c r="TO78" s="762"/>
      <c r="TP78" s="762"/>
      <c r="TQ78" s="762"/>
      <c r="TR78" s="762"/>
      <c r="TS78" s="762"/>
      <c r="TT78" s="762"/>
      <c r="TU78" s="762"/>
      <c r="TV78" s="762"/>
      <c r="TW78" s="762"/>
      <c r="TX78" s="762"/>
      <c r="TY78" s="762"/>
      <c r="TZ78" s="762"/>
      <c r="UA78" s="762"/>
      <c r="UB78" s="762"/>
      <c r="UC78" s="762"/>
      <c r="UD78" s="762"/>
      <c r="UE78" s="762"/>
      <c r="UF78" s="762"/>
      <c r="UG78" s="762"/>
      <c r="UH78" s="762"/>
      <c r="UI78" s="762"/>
      <c r="UJ78" s="762"/>
      <c r="UK78" s="762"/>
      <c r="UL78" s="762"/>
      <c r="UM78" s="762"/>
      <c r="UN78" s="762"/>
      <c r="UO78" s="762"/>
      <c r="UP78" s="762"/>
      <c r="UQ78" s="762"/>
      <c r="UR78" s="762"/>
      <c r="US78" s="762"/>
      <c r="UT78" s="762"/>
      <c r="UU78" s="762"/>
      <c r="UV78" s="762"/>
      <c r="UW78" s="762"/>
      <c r="UX78" s="762"/>
      <c r="UY78" s="762"/>
      <c r="UZ78" s="762"/>
      <c r="VA78" s="762"/>
      <c r="VB78" s="762"/>
      <c r="VC78" s="762"/>
      <c r="VD78" s="762"/>
      <c r="VE78" s="762"/>
      <c r="VF78" s="762"/>
      <c r="VG78" s="762"/>
      <c r="VH78" s="762"/>
      <c r="VI78" s="762"/>
      <c r="VJ78" s="762"/>
      <c r="VK78" s="762"/>
      <c r="VL78" s="762"/>
      <c r="VM78" s="762"/>
      <c r="VN78" s="762"/>
      <c r="VO78" s="762"/>
      <c r="VP78" s="762"/>
      <c r="VQ78" s="762"/>
      <c r="VR78" s="762"/>
      <c r="VS78" s="762"/>
      <c r="VT78" s="762"/>
      <c r="VU78" s="762"/>
      <c r="VV78" s="762"/>
      <c r="VW78" s="762"/>
      <c r="VX78" s="762"/>
      <c r="VY78" s="762"/>
      <c r="VZ78" s="762"/>
      <c r="WA78" s="762"/>
      <c r="WB78" s="762"/>
      <c r="WC78" s="762"/>
      <c r="WD78" s="762"/>
      <c r="WE78" s="762"/>
      <c r="WF78" s="762"/>
      <c r="WG78" s="762"/>
      <c r="WH78" s="762"/>
      <c r="WI78" s="762"/>
      <c r="WJ78" s="762"/>
      <c r="WK78" s="762"/>
      <c r="WL78" s="762"/>
      <c r="WM78" s="762"/>
      <c r="WN78" s="762"/>
      <c r="WO78" s="762"/>
      <c r="WP78" s="762"/>
      <c r="WQ78" s="762"/>
      <c r="WR78" s="762"/>
      <c r="WS78" s="762"/>
      <c r="WT78" s="762"/>
      <c r="WU78" s="762"/>
      <c r="WV78" s="762"/>
      <c r="WW78" s="762"/>
      <c r="WX78" s="762"/>
      <c r="WY78" s="762"/>
      <c r="WZ78" s="762"/>
      <c r="XA78" s="762"/>
      <c r="XB78" s="762"/>
      <c r="XC78" s="762"/>
      <c r="XD78" s="762"/>
      <c r="XE78" s="762"/>
      <c r="XF78" s="762"/>
      <c r="XG78" s="762"/>
      <c r="XH78" s="762"/>
      <c r="XI78" s="762"/>
      <c r="XJ78" s="762"/>
      <c r="XK78" s="762"/>
      <c r="XL78" s="762"/>
      <c r="XM78" s="762"/>
      <c r="XN78" s="762"/>
      <c r="XO78" s="762"/>
      <c r="XP78" s="762"/>
      <c r="XQ78" s="762"/>
      <c r="XR78" s="762"/>
      <c r="XS78" s="762"/>
      <c r="XT78" s="762"/>
      <c r="XU78" s="762"/>
      <c r="XV78" s="762"/>
      <c r="XW78" s="762"/>
      <c r="XX78" s="762"/>
      <c r="XY78" s="762"/>
      <c r="XZ78" s="762"/>
      <c r="YA78" s="762"/>
      <c r="YB78" s="762"/>
      <c r="YC78" s="762"/>
      <c r="YD78" s="762"/>
      <c r="YE78" s="762"/>
      <c r="YF78" s="762"/>
      <c r="YG78" s="762"/>
      <c r="YH78" s="762"/>
      <c r="YI78" s="762"/>
      <c r="YJ78" s="762"/>
      <c r="YK78" s="762"/>
      <c r="YL78" s="762"/>
      <c r="YM78" s="762"/>
      <c r="YN78" s="762"/>
      <c r="YO78" s="762"/>
      <c r="YP78" s="762"/>
      <c r="YQ78" s="762"/>
      <c r="YR78" s="762"/>
      <c r="YS78" s="762"/>
      <c r="YT78" s="762"/>
      <c r="YU78" s="762"/>
      <c r="YV78" s="762"/>
      <c r="YW78" s="762"/>
      <c r="YX78" s="762"/>
      <c r="YY78" s="762"/>
      <c r="YZ78" s="762"/>
      <c r="ZA78" s="762"/>
      <c r="ZB78" s="762"/>
      <c r="ZC78" s="762"/>
      <c r="ZD78" s="762"/>
      <c r="ZE78" s="762"/>
      <c r="ZF78" s="762"/>
      <c r="ZG78" s="762"/>
      <c r="ZH78" s="762"/>
      <c r="ZI78" s="762"/>
      <c r="ZJ78" s="762"/>
      <c r="ZK78" s="762"/>
      <c r="ZL78" s="762"/>
      <c r="ZM78" s="762"/>
      <c r="ZN78" s="762"/>
      <c r="ZO78" s="762"/>
      <c r="ZP78" s="762"/>
      <c r="ZQ78" s="762"/>
      <c r="ZR78" s="762"/>
      <c r="ZS78" s="762"/>
      <c r="ZT78" s="762"/>
      <c r="ZU78" s="762"/>
      <c r="ZV78" s="762"/>
      <c r="ZW78" s="762"/>
      <c r="ZX78" s="762"/>
      <c r="ZY78" s="762"/>
      <c r="ZZ78" s="762"/>
      <c r="AAA78" s="762"/>
      <c r="AAB78" s="762"/>
      <c r="AAC78" s="762"/>
      <c r="AAD78" s="762"/>
      <c r="AAE78" s="762"/>
      <c r="AAF78" s="762"/>
      <c r="AAG78" s="762"/>
      <c r="AAH78" s="762"/>
      <c r="AAI78" s="762"/>
      <c r="AAJ78" s="762"/>
      <c r="AAK78" s="762"/>
      <c r="AAL78" s="762"/>
      <c r="AAM78" s="762"/>
      <c r="AAN78" s="762"/>
      <c r="AAO78" s="762"/>
      <c r="AAP78" s="762"/>
      <c r="AAQ78" s="762"/>
      <c r="AAR78" s="762"/>
      <c r="AAS78" s="762"/>
      <c r="AAT78" s="762"/>
      <c r="AAU78" s="762"/>
      <c r="AAV78" s="762"/>
      <c r="AAW78" s="762"/>
      <c r="AAX78" s="762"/>
      <c r="AAY78" s="762"/>
      <c r="AAZ78" s="762"/>
      <c r="ABA78" s="762"/>
      <c r="ABB78" s="762"/>
      <c r="ABC78" s="762"/>
      <c r="ABD78" s="762"/>
      <c r="ABE78" s="762"/>
      <c r="ABF78" s="762"/>
      <c r="ABG78" s="762"/>
      <c r="ABH78" s="762"/>
      <c r="ABI78" s="762"/>
      <c r="ABJ78" s="762"/>
      <c r="ABK78" s="762"/>
      <c r="ABL78" s="762"/>
      <c r="ABM78" s="762"/>
      <c r="ABN78" s="762"/>
      <c r="ABO78" s="762"/>
      <c r="ABP78" s="762"/>
      <c r="ABQ78" s="762"/>
      <c r="ABR78" s="762"/>
      <c r="ABS78" s="762"/>
      <c r="ABT78" s="762"/>
      <c r="ABU78" s="762"/>
      <c r="ABV78" s="762"/>
      <c r="ABW78" s="762"/>
      <c r="ABX78" s="762"/>
      <c r="ABY78" s="762"/>
      <c r="ABZ78" s="762"/>
      <c r="ACA78" s="762"/>
      <c r="ACB78" s="762"/>
      <c r="ACC78" s="762"/>
      <c r="ACD78" s="762"/>
      <c r="ACE78" s="762"/>
      <c r="ACF78" s="762"/>
      <c r="ACG78" s="762"/>
      <c r="ACH78" s="762"/>
      <c r="ACI78" s="762"/>
      <c r="ACJ78" s="762"/>
      <c r="ACK78" s="762"/>
      <c r="ACL78" s="762"/>
      <c r="ACM78" s="762"/>
      <c r="ACN78" s="762"/>
      <c r="ACO78" s="762"/>
      <c r="ACP78" s="762"/>
      <c r="ACQ78" s="762"/>
      <c r="ACR78" s="762"/>
      <c r="ACS78" s="762"/>
      <c r="ACT78" s="762"/>
      <c r="ACU78" s="762"/>
      <c r="ACV78" s="762"/>
      <c r="ACW78" s="762"/>
      <c r="ACX78" s="762"/>
      <c r="ACY78" s="762"/>
      <c r="ACZ78" s="762"/>
      <c r="ADA78" s="762"/>
      <c r="ADB78" s="762"/>
      <c r="ADC78" s="762"/>
      <c r="ADD78" s="762"/>
      <c r="ADE78" s="762"/>
      <c r="ADF78" s="762"/>
      <c r="ADG78" s="762"/>
      <c r="ADH78" s="762"/>
      <c r="ADI78" s="762"/>
      <c r="ADJ78" s="762"/>
      <c r="ADK78" s="762"/>
      <c r="ADL78" s="762"/>
      <c r="ADM78" s="762"/>
      <c r="ADN78" s="762"/>
      <c r="ADO78" s="762"/>
      <c r="ADP78" s="762"/>
      <c r="ADQ78" s="762"/>
      <c r="ADR78" s="762"/>
      <c r="ADS78" s="762"/>
      <c r="ADT78" s="762"/>
      <c r="ADU78" s="762"/>
      <c r="ADV78" s="762"/>
      <c r="ADW78" s="762"/>
      <c r="ADX78" s="762"/>
      <c r="ADY78" s="762"/>
      <c r="ADZ78" s="762"/>
      <c r="AEA78" s="762"/>
      <c r="AEB78" s="762"/>
      <c r="AEC78" s="762"/>
      <c r="AED78" s="762"/>
      <c r="AEE78" s="762"/>
      <c r="AEF78" s="762"/>
      <c r="AEG78" s="762"/>
      <c r="AEH78" s="762"/>
      <c r="AEI78" s="762"/>
      <c r="AEJ78" s="762"/>
      <c r="AEK78" s="762"/>
      <c r="AEL78" s="762"/>
      <c r="AEM78" s="762"/>
      <c r="AEN78" s="762"/>
      <c r="AEO78" s="762"/>
      <c r="AEP78" s="762"/>
      <c r="AEQ78" s="762"/>
      <c r="AER78" s="762"/>
      <c r="AES78" s="762"/>
      <c r="AET78" s="762"/>
      <c r="AEU78" s="762"/>
      <c r="AEV78" s="762"/>
      <c r="AEW78" s="762"/>
      <c r="AEX78" s="762"/>
      <c r="AEY78" s="762"/>
      <c r="AEZ78" s="762"/>
      <c r="AFA78" s="762"/>
      <c r="AFB78" s="762"/>
      <c r="AFC78" s="762"/>
      <c r="AFD78" s="762"/>
      <c r="AFE78" s="762"/>
      <c r="AFF78" s="762"/>
      <c r="AFG78" s="762"/>
      <c r="AFH78" s="762"/>
      <c r="AFI78" s="762"/>
      <c r="AFJ78" s="762"/>
      <c r="AFK78" s="762"/>
      <c r="AFL78" s="762"/>
      <c r="AFM78" s="762"/>
      <c r="AFN78" s="762"/>
      <c r="AFO78" s="762"/>
      <c r="AFP78" s="762"/>
      <c r="AFQ78" s="762"/>
      <c r="AFR78" s="762"/>
      <c r="AFS78" s="762"/>
      <c r="AFT78" s="762"/>
      <c r="AFU78" s="762"/>
      <c r="AFV78" s="762"/>
      <c r="AFW78" s="762"/>
      <c r="AFX78" s="762"/>
      <c r="AFY78" s="762"/>
      <c r="AFZ78" s="762"/>
      <c r="AGA78" s="762"/>
      <c r="AGB78" s="762"/>
      <c r="AGC78" s="762"/>
      <c r="AGD78" s="762"/>
      <c r="AGE78" s="762"/>
      <c r="AGF78" s="762"/>
      <c r="AGG78" s="762"/>
      <c r="AGH78" s="762"/>
      <c r="AGI78" s="762"/>
      <c r="AGJ78" s="762"/>
      <c r="AGK78" s="762"/>
      <c r="AGL78" s="762"/>
      <c r="AGM78" s="762"/>
      <c r="AGN78" s="762"/>
      <c r="AGO78" s="762"/>
      <c r="AGP78" s="762"/>
      <c r="AGQ78" s="762"/>
      <c r="AGR78" s="762"/>
      <c r="AGS78" s="762"/>
      <c r="AGT78" s="762"/>
      <c r="AGU78" s="762"/>
      <c r="AGV78" s="762"/>
      <c r="AGW78" s="762"/>
      <c r="AGX78" s="762"/>
      <c r="AGY78" s="762"/>
      <c r="AGZ78" s="762"/>
      <c r="AHA78" s="762"/>
      <c r="AHB78" s="762"/>
      <c r="AHC78" s="762"/>
      <c r="AHD78" s="762"/>
      <c r="AHE78" s="762"/>
      <c r="AHF78" s="762"/>
      <c r="AHG78" s="762"/>
      <c r="AHH78" s="762"/>
      <c r="AHI78" s="762"/>
      <c r="AHJ78" s="762"/>
      <c r="AHK78" s="762"/>
      <c r="AHL78" s="762"/>
      <c r="AHM78" s="762"/>
      <c r="AHN78" s="762"/>
      <c r="AHO78" s="762"/>
      <c r="AHP78" s="762"/>
      <c r="AHQ78" s="762"/>
      <c r="AHR78" s="762"/>
      <c r="AHS78" s="762"/>
      <c r="AHT78" s="762"/>
      <c r="AHU78" s="762"/>
      <c r="AHV78" s="762"/>
      <c r="AHW78" s="762"/>
      <c r="AHX78" s="762"/>
      <c r="AHY78" s="762"/>
      <c r="AHZ78" s="762"/>
      <c r="AIA78" s="762"/>
      <c r="AIB78" s="762"/>
      <c r="AIC78" s="762"/>
      <c r="AID78" s="762"/>
      <c r="AIE78" s="762"/>
      <c r="AIF78" s="762"/>
      <c r="AIG78" s="762"/>
      <c r="AIH78" s="762"/>
      <c r="AII78" s="762"/>
      <c r="AIJ78" s="762"/>
      <c r="AIK78" s="762"/>
      <c r="AIL78" s="762"/>
      <c r="AIM78" s="762"/>
      <c r="AIN78" s="762"/>
      <c r="AIO78" s="762"/>
      <c r="AIP78" s="762"/>
      <c r="AIQ78" s="762"/>
      <c r="AIR78" s="762"/>
      <c r="AIS78" s="762"/>
      <c r="AIT78" s="762"/>
      <c r="AIU78" s="762"/>
      <c r="AIV78" s="762"/>
      <c r="AIW78" s="762"/>
      <c r="AIX78" s="762"/>
      <c r="AIY78" s="762"/>
      <c r="AIZ78" s="762"/>
      <c r="AJA78" s="762"/>
      <c r="AJB78" s="762"/>
      <c r="AJC78" s="762"/>
      <c r="AJD78" s="762"/>
      <c r="AJE78" s="762"/>
      <c r="AJF78" s="762"/>
      <c r="AJG78" s="762"/>
      <c r="AJH78" s="762"/>
      <c r="AJI78" s="762"/>
      <c r="AJJ78" s="762"/>
      <c r="AJK78" s="762"/>
      <c r="AJL78" s="762"/>
      <c r="AJM78" s="762"/>
      <c r="AJN78" s="762"/>
      <c r="AJO78" s="762"/>
      <c r="AJP78" s="762"/>
      <c r="AJQ78" s="762"/>
      <c r="AJR78" s="762"/>
      <c r="AJS78" s="762"/>
      <c r="AJT78" s="762"/>
      <c r="AJU78" s="762"/>
      <c r="AJV78" s="762"/>
      <c r="AJW78" s="762"/>
      <c r="AJX78" s="762"/>
      <c r="AJY78" s="762"/>
      <c r="AJZ78" s="762"/>
      <c r="AKA78" s="762"/>
      <c r="AKB78" s="762"/>
      <c r="AKC78" s="762"/>
      <c r="AKD78" s="762"/>
      <c r="AKE78" s="762"/>
      <c r="AKF78" s="762"/>
      <c r="AKG78" s="762"/>
      <c r="AKH78" s="762"/>
      <c r="AKI78" s="762"/>
      <c r="AKJ78" s="762"/>
      <c r="AKK78" s="762"/>
      <c r="AKL78" s="762"/>
      <c r="AKM78" s="762"/>
      <c r="AKN78" s="762"/>
      <c r="AKO78" s="762"/>
      <c r="AKP78" s="762"/>
      <c r="AKQ78" s="762"/>
      <c r="AKR78" s="762"/>
      <c r="AKS78" s="762"/>
      <c r="AKT78" s="762"/>
      <c r="AKU78" s="762"/>
      <c r="AKV78" s="762"/>
      <c r="AKW78" s="762"/>
      <c r="AKX78" s="762"/>
      <c r="AKY78" s="762"/>
      <c r="AKZ78" s="762"/>
      <c r="ALA78" s="762"/>
      <c r="ALB78" s="762"/>
      <c r="ALC78" s="762"/>
      <c r="ALD78" s="762"/>
      <c r="ALE78" s="762"/>
      <c r="ALF78" s="762"/>
      <c r="ALG78" s="762"/>
      <c r="ALH78" s="762"/>
      <c r="ALI78" s="762"/>
      <c r="ALJ78" s="762"/>
      <c r="ALK78" s="762"/>
      <c r="ALL78" s="762"/>
      <c r="ALM78" s="762"/>
      <c r="ALN78" s="762"/>
      <c r="ALO78" s="762"/>
      <c r="ALP78" s="762"/>
      <c r="ALQ78" s="762"/>
      <c r="ALR78" s="762"/>
      <c r="ALS78" s="762"/>
      <c r="ALT78" s="762"/>
      <c r="ALU78" s="762"/>
      <c r="ALV78" s="762"/>
      <c r="ALW78" s="762"/>
      <c r="ALX78" s="762"/>
      <c r="ALY78" s="762"/>
      <c r="ALZ78" s="762"/>
      <c r="AMA78" s="762"/>
      <c r="AMB78" s="762"/>
      <c r="AMC78" s="762"/>
      <c r="AMD78" s="762"/>
      <c r="AME78" s="762"/>
      <c r="AMF78" s="762"/>
      <c r="AMG78" s="762"/>
      <c r="AMH78" s="762"/>
      <c r="AMI78" s="762"/>
      <c r="AMK78" s="762"/>
      <c r="AML78" s="762"/>
      <c r="AMM78" s="762"/>
      <c r="AMN78" s="762"/>
      <c r="AMO78" s="762"/>
      <c r="AMP78" s="762"/>
      <c r="AMQ78" s="762"/>
      <c r="AMR78" s="762"/>
      <c r="AMS78" s="762"/>
      <c r="AMT78" s="762"/>
      <c r="AMU78" s="762"/>
      <c r="AMV78" s="762"/>
      <c r="AMW78" s="762"/>
      <c r="AMX78" s="762"/>
      <c r="AMY78" s="762"/>
      <c r="AMZ78" s="762"/>
      <c r="ANA78" s="762"/>
      <c r="ANB78" s="762"/>
      <c r="ANC78" s="762"/>
      <c r="AND78" s="762"/>
      <c r="ANE78" s="762"/>
      <c r="ANF78" s="762"/>
      <c r="ANG78" s="762"/>
      <c r="ANH78" s="762"/>
      <c r="ANI78" s="762"/>
      <c r="ANJ78" s="762"/>
      <c r="ANK78" s="762"/>
      <c r="ANL78" s="762"/>
      <c r="ANM78" s="762"/>
      <c r="ANN78" s="762"/>
      <c r="ANO78" s="762"/>
      <c r="ANP78" s="762"/>
      <c r="ANQ78" s="762"/>
      <c r="ANR78" s="762"/>
      <c r="ANS78" s="762"/>
      <c r="ANT78" s="762"/>
      <c r="ANU78" s="762"/>
      <c r="ANV78" s="762"/>
      <c r="ANW78" s="762"/>
      <c r="ANX78" s="762"/>
      <c r="ANY78" s="762"/>
      <c r="ANZ78" s="762"/>
      <c r="AOA78" s="762"/>
      <c r="AOB78" s="762"/>
      <c r="AOC78" s="762"/>
      <c r="AOD78" s="762"/>
      <c r="AOE78" s="762"/>
      <c r="AOF78" s="762"/>
      <c r="AOG78" s="762"/>
      <c r="AOH78" s="762"/>
      <c r="AOI78" s="762"/>
      <c r="AOJ78" s="762"/>
      <c r="AOK78" s="762"/>
      <c r="AOL78" s="762"/>
      <c r="AOM78" s="762"/>
      <c r="AON78" s="762"/>
      <c r="AOO78" s="762"/>
      <c r="AOP78" s="762"/>
      <c r="AOQ78" s="762"/>
      <c r="AOR78" s="762"/>
      <c r="AOS78" s="762"/>
      <c r="AOT78" s="762"/>
      <c r="AOU78" s="762"/>
      <c r="AOV78" s="762"/>
      <c r="AOW78" s="762"/>
      <c r="AOX78" s="762"/>
      <c r="AOY78" s="762"/>
      <c r="AOZ78" s="762"/>
      <c r="APA78" s="762"/>
      <c r="APB78" s="762"/>
      <c r="APC78" s="762"/>
      <c r="APD78" s="762"/>
      <c r="APE78" s="762"/>
      <c r="APF78" s="762"/>
      <c r="APG78" s="762"/>
      <c r="APH78" s="762"/>
      <c r="API78" s="762"/>
      <c r="APJ78" s="762"/>
      <c r="APK78" s="762"/>
      <c r="APL78" s="762"/>
      <c r="APM78" s="762"/>
      <c r="APN78" s="762"/>
      <c r="APO78" s="762"/>
      <c r="APP78" s="762"/>
      <c r="APQ78" s="762"/>
      <c r="APR78" s="762"/>
      <c r="APS78" s="762"/>
      <c r="APT78" s="762"/>
      <c r="APU78" s="762"/>
      <c r="APV78" s="762"/>
      <c r="APW78" s="762"/>
      <c r="APX78" s="762"/>
      <c r="APY78" s="762"/>
      <c r="APZ78" s="762"/>
      <c r="AQA78" s="762"/>
      <c r="AQB78" s="762"/>
      <c r="AQC78" s="762"/>
      <c r="AQD78" s="762"/>
      <c r="AQE78" s="762"/>
      <c r="AQF78" s="762"/>
      <c r="AQG78" s="762"/>
      <c r="AQH78" s="762"/>
      <c r="AQI78" s="762"/>
      <c r="AQJ78" s="762"/>
      <c r="AQK78" s="762"/>
      <c r="AQL78" s="762"/>
      <c r="AQM78" s="762"/>
      <c r="AQN78" s="762"/>
      <c r="AQO78" s="762"/>
      <c r="AQP78" s="762"/>
      <c r="AQQ78" s="762"/>
      <c r="AQR78" s="762"/>
      <c r="AQS78" s="762"/>
      <c r="AQT78" s="762"/>
      <c r="AQU78" s="762"/>
      <c r="AQV78" s="762"/>
      <c r="AQW78" s="762"/>
      <c r="AQX78" s="762"/>
      <c r="AQY78" s="762"/>
      <c r="AQZ78" s="762"/>
      <c r="ARA78" s="762"/>
      <c r="ARB78" s="762"/>
      <c r="ARC78" s="762"/>
      <c r="ARD78" s="762"/>
      <c r="ARE78" s="762"/>
      <c r="ARF78" s="762"/>
      <c r="ARG78" s="762"/>
      <c r="ARH78" s="762"/>
      <c r="ARI78" s="762"/>
      <c r="ARJ78" s="762"/>
      <c r="ARK78" s="762"/>
      <c r="ARL78" s="762"/>
      <c r="ARM78" s="762"/>
      <c r="ARN78" s="762"/>
      <c r="ARO78" s="762"/>
      <c r="ARP78" s="762"/>
      <c r="ARQ78" s="762"/>
      <c r="ARR78" s="762"/>
      <c r="ARS78" s="762"/>
      <c r="ART78" s="762"/>
      <c r="ARU78" s="762"/>
      <c r="ARV78" s="762"/>
      <c r="ARW78" s="762"/>
      <c r="ARX78" s="762"/>
      <c r="ARY78" s="762"/>
      <c r="ARZ78" s="762"/>
      <c r="ASA78" s="762"/>
      <c r="ASB78" s="762"/>
      <c r="ASC78" s="762"/>
      <c r="ASD78" s="762"/>
      <c r="ASE78" s="762"/>
      <c r="ASF78" s="762"/>
      <c r="ASG78" s="762"/>
      <c r="ASH78" s="762"/>
      <c r="ASI78" s="762"/>
      <c r="ASJ78" s="762"/>
      <c r="ASK78" s="762"/>
      <c r="ASL78" s="762"/>
      <c r="ASM78" s="762"/>
      <c r="ASN78" s="762"/>
      <c r="ASO78" s="762"/>
      <c r="ASP78" s="762"/>
      <c r="ASQ78" s="762"/>
      <c r="ASR78" s="762"/>
      <c r="ASS78" s="762"/>
      <c r="AST78" s="762"/>
      <c r="ASU78" s="762"/>
      <c r="ASV78" s="762"/>
      <c r="ASW78" s="762"/>
      <c r="ASX78" s="762"/>
      <c r="ASY78" s="762"/>
      <c r="ASZ78" s="762"/>
      <c r="ATA78" s="762"/>
      <c r="ATB78" s="762"/>
      <c r="ATC78" s="762"/>
      <c r="ATD78" s="762"/>
      <c r="ATE78" s="762"/>
      <c r="ATF78" s="762"/>
      <c r="ATG78" s="762"/>
      <c r="ATH78" s="762"/>
      <c r="ATI78" s="762"/>
      <c r="ATJ78" s="762"/>
      <c r="ATK78" s="762"/>
      <c r="ATL78" s="762"/>
      <c r="ATM78" s="762"/>
      <c r="ATN78" s="762"/>
      <c r="ATO78" s="762"/>
      <c r="ATP78" s="762"/>
      <c r="ATQ78" s="762"/>
      <c r="ATR78" s="762"/>
      <c r="ATS78" s="762"/>
      <c r="ATT78" s="762"/>
      <c r="ATU78" s="762"/>
      <c r="ATV78" s="762"/>
      <c r="ATW78" s="762"/>
      <c r="ATX78" s="762"/>
      <c r="ATY78" s="762"/>
      <c r="ATZ78" s="762"/>
      <c r="AUA78" s="762"/>
      <c r="AUB78" s="762"/>
      <c r="AUC78" s="762"/>
      <c r="AUD78" s="762"/>
      <c r="AUE78" s="762"/>
      <c r="AUF78" s="762"/>
      <c r="AUG78" s="762"/>
      <c r="AUH78" s="762"/>
      <c r="AUI78" s="762"/>
      <c r="AUJ78" s="762"/>
      <c r="AUK78" s="762"/>
      <c r="AUL78" s="762"/>
      <c r="AUM78" s="762"/>
      <c r="AUN78" s="762"/>
      <c r="AUO78" s="762"/>
      <c r="AUP78" s="762"/>
      <c r="AUQ78" s="762"/>
      <c r="AUR78" s="762"/>
      <c r="AUS78" s="762"/>
      <c r="AUT78" s="762"/>
      <c r="AUU78" s="762"/>
      <c r="AUV78" s="762"/>
      <c r="AUW78" s="762"/>
      <c r="AUX78" s="762"/>
      <c r="AUY78" s="762"/>
      <c r="AUZ78" s="762"/>
      <c r="AVA78" s="762"/>
      <c r="AVB78" s="762"/>
      <c r="AVC78" s="762"/>
      <c r="AVD78" s="762"/>
      <c r="AVE78" s="762"/>
      <c r="AVF78" s="762"/>
      <c r="AVG78" s="762"/>
      <c r="AVH78" s="762"/>
      <c r="AVI78" s="762"/>
      <c r="AVJ78" s="762"/>
      <c r="AVK78" s="762"/>
      <c r="AVL78" s="762"/>
      <c r="AVM78" s="762"/>
      <c r="AVN78" s="762"/>
      <c r="AVO78" s="762"/>
      <c r="AVP78" s="762"/>
      <c r="AVQ78" s="762"/>
      <c r="AVR78" s="762"/>
      <c r="AVS78" s="762"/>
      <c r="AVT78" s="762"/>
      <c r="AVU78" s="762"/>
      <c r="AVV78" s="762"/>
      <c r="AVW78" s="762"/>
      <c r="AVX78" s="762"/>
      <c r="AVY78" s="762"/>
      <c r="AVZ78" s="762"/>
      <c r="AWA78" s="762"/>
      <c r="AWB78" s="762"/>
      <c r="AWC78" s="762"/>
      <c r="AWD78" s="762"/>
      <c r="AWE78" s="762"/>
      <c r="AWF78" s="762"/>
      <c r="AWG78" s="762"/>
      <c r="AWH78" s="762"/>
      <c r="AWI78" s="762"/>
      <c r="AWJ78" s="762"/>
      <c r="AWK78" s="762"/>
      <c r="AWL78" s="762"/>
      <c r="AWM78" s="762"/>
      <c r="AWN78" s="762"/>
      <c r="AWO78" s="762"/>
      <c r="AWP78" s="762"/>
      <c r="AWQ78" s="762"/>
      <c r="AWR78" s="762"/>
      <c r="AWS78" s="762"/>
      <c r="AWT78" s="762"/>
      <c r="AWU78" s="762"/>
      <c r="AWV78" s="762"/>
      <c r="AWW78" s="762"/>
      <c r="AWX78" s="762"/>
      <c r="AWY78" s="762"/>
      <c r="AWZ78" s="762"/>
      <c r="AXA78" s="762"/>
      <c r="AXB78" s="762"/>
      <c r="AXC78" s="762"/>
      <c r="AXD78" s="762"/>
      <c r="AXE78" s="762"/>
      <c r="AXF78" s="762"/>
      <c r="AXG78" s="762"/>
      <c r="AXH78" s="762"/>
      <c r="AXI78" s="762"/>
      <c r="AXJ78" s="762"/>
      <c r="AXK78" s="762"/>
      <c r="AXL78" s="762"/>
      <c r="AXM78" s="762"/>
      <c r="AXN78" s="762"/>
      <c r="AXO78" s="762"/>
      <c r="AXP78" s="762"/>
      <c r="AXQ78" s="762"/>
      <c r="AXR78" s="762"/>
      <c r="AXS78" s="762"/>
      <c r="AXT78" s="762"/>
      <c r="AXU78" s="762"/>
      <c r="AXV78" s="762"/>
      <c r="AXW78" s="762"/>
      <c r="AXX78" s="762"/>
      <c r="AXY78" s="762"/>
      <c r="AXZ78" s="762"/>
      <c r="AYA78" s="762"/>
      <c r="AYB78" s="762"/>
      <c r="AYC78" s="762"/>
      <c r="AYD78" s="762"/>
      <c r="AYE78" s="762"/>
      <c r="AYF78" s="762"/>
      <c r="AYG78" s="762"/>
      <c r="AYH78" s="762"/>
      <c r="AYI78" s="762"/>
      <c r="AYJ78" s="762"/>
      <c r="AYK78" s="762"/>
      <c r="AYL78" s="762"/>
      <c r="AYM78" s="762"/>
      <c r="AYN78" s="762"/>
      <c r="AYO78" s="762"/>
      <c r="AYP78" s="762"/>
      <c r="AYQ78" s="762"/>
      <c r="AYR78" s="762"/>
      <c r="AYS78" s="762"/>
      <c r="AYT78" s="762"/>
      <c r="AYU78" s="762"/>
      <c r="AYV78" s="762"/>
      <c r="AYW78" s="762"/>
      <c r="AYX78" s="762"/>
      <c r="AYY78" s="762"/>
      <c r="AYZ78" s="762"/>
      <c r="AZA78" s="762"/>
      <c r="AZB78" s="762"/>
      <c r="AZC78" s="762"/>
      <c r="AZD78" s="762"/>
      <c r="AZE78" s="762"/>
      <c r="AZF78" s="762"/>
      <c r="AZG78" s="762"/>
      <c r="AZH78" s="762"/>
      <c r="AZI78" s="762"/>
      <c r="AZJ78" s="762"/>
      <c r="AZK78" s="762"/>
      <c r="AZL78" s="762"/>
      <c r="AZM78" s="762"/>
      <c r="AZN78" s="762"/>
      <c r="AZO78" s="762"/>
      <c r="AZP78" s="762"/>
      <c r="AZQ78" s="762"/>
      <c r="AZR78" s="762"/>
      <c r="AZS78" s="762"/>
      <c r="AZT78" s="762"/>
      <c r="AZU78" s="762"/>
      <c r="AZV78" s="762"/>
      <c r="AZW78" s="762"/>
      <c r="AZX78" s="762"/>
      <c r="AZY78" s="762"/>
      <c r="AZZ78" s="762"/>
      <c r="BAA78" s="762"/>
      <c r="BAB78" s="762"/>
      <c r="BAC78" s="762"/>
      <c r="BAD78" s="762"/>
      <c r="BAE78" s="762"/>
      <c r="BAF78" s="762"/>
      <c r="BAG78" s="762"/>
      <c r="BAH78" s="762"/>
      <c r="BAI78" s="762"/>
      <c r="BAJ78" s="762"/>
      <c r="BAK78" s="762"/>
      <c r="BAL78" s="762"/>
      <c r="BAM78" s="762"/>
      <c r="BAN78" s="762"/>
      <c r="BAO78" s="762"/>
      <c r="BAP78" s="762"/>
      <c r="BAQ78" s="762"/>
      <c r="BAR78" s="762"/>
      <c r="BAS78" s="762"/>
      <c r="BAT78" s="762"/>
      <c r="BAU78" s="762"/>
      <c r="BAV78" s="762"/>
      <c r="BAW78" s="762"/>
      <c r="BAX78" s="762"/>
      <c r="BAY78" s="762"/>
      <c r="BAZ78" s="762"/>
      <c r="BBA78" s="762"/>
      <c r="BBB78" s="762"/>
      <c r="BBC78" s="762"/>
      <c r="BBD78" s="762"/>
      <c r="BBE78" s="762"/>
      <c r="BBF78" s="762"/>
      <c r="BBG78" s="762"/>
      <c r="BBH78" s="762"/>
      <c r="BBI78" s="762"/>
      <c r="BBJ78" s="762"/>
      <c r="BBK78" s="762"/>
      <c r="BBL78" s="762"/>
      <c r="BBM78" s="762"/>
      <c r="BBN78" s="762"/>
      <c r="BBO78" s="762"/>
      <c r="BBP78" s="762"/>
      <c r="BBQ78" s="762"/>
      <c r="BBR78" s="762"/>
      <c r="BBS78" s="762"/>
      <c r="BBT78" s="762"/>
      <c r="BBU78" s="762"/>
      <c r="BBV78" s="762"/>
      <c r="BBW78" s="762"/>
      <c r="BBX78" s="762"/>
      <c r="BBY78" s="762"/>
      <c r="BBZ78" s="762"/>
      <c r="BCA78" s="762"/>
      <c r="BCB78" s="762"/>
      <c r="BCC78" s="762"/>
      <c r="BCD78" s="762"/>
      <c r="BCE78" s="762"/>
      <c r="BCF78" s="762"/>
      <c r="BCG78" s="762"/>
      <c r="BCH78" s="762"/>
      <c r="BCI78" s="762"/>
      <c r="BCJ78" s="762"/>
      <c r="BCK78" s="762"/>
      <c r="BCL78" s="762"/>
      <c r="BCM78" s="762"/>
      <c r="BCN78" s="762"/>
      <c r="BCO78" s="762"/>
      <c r="BCP78" s="762"/>
      <c r="BCQ78" s="762"/>
      <c r="BCR78" s="762"/>
      <c r="BCS78" s="762"/>
      <c r="BCT78" s="762"/>
      <c r="BCU78" s="762"/>
      <c r="BCV78" s="762"/>
      <c r="BCW78" s="762"/>
      <c r="BCX78" s="762"/>
      <c r="BCY78" s="762"/>
      <c r="BCZ78" s="762"/>
      <c r="BDA78" s="762"/>
      <c r="BDB78" s="762"/>
      <c r="BDC78" s="762"/>
      <c r="BDD78" s="762"/>
      <c r="BDE78" s="762"/>
      <c r="BDF78" s="762"/>
      <c r="BDG78" s="762"/>
      <c r="BDH78" s="762"/>
      <c r="BDI78" s="762"/>
      <c r="BDJ78" s="762"/>
      <c r="BDK78" s="762"/>
      <c r="BDL78" s="762"/>
      <c r="BDM78" s="762"/>
      <c r="BDN78" s="762"/>
      <c r="BDO78" s="762"/>
      <c r="BDP78" s="762"/>
      <c r="BDQ78" s="762"/>
      <c r="BDR78" s="762"/>
      <c r="BDS78" s="762"/>
      <c r="BDT78" s="762"/>
      <c r="BDU78" s="762"/>
      <c r="BDV78" s="762"/>
      <c r="BDW78" s="762"/>
      <c r="BDX78" s="762"/>
      <c r="BDY78" s="762"/>
      <c r="BDZ78" s="762"/>
      <c r="BEA78" s="762"/>
      <c r="BEB78" s="762"/>
      <c r="BEC78" s="762"/>
      <c r="BED78" s="762"/>
      <c r="BEE78" s="762"/>
      <c r="BEF78" s="762"/>
      <c r="BEG78" s="762"/>
      <c r="BEH78" s="762"/>
      <c r="BEI78" s="762"/>
      <c r="BEJ78" s="762"/>
      <c r="BEK78" s="762"/>
      <c r="BEL78" s="762"/>
      <c r="BEM78" s="762"/>
      <c r="BEN78" s="762"/>
      <c r="BEO78" s="762"/>
      <c r="BEP78" s="762"/>
      <c r="BEQ78" s="762"/>
      <c r="BER78" s="762"/>
      <c r="BES78" s="762"/>
      <c r="BET78" s="762"/>
      <c r="BEU78" s="762"/>
      <c r="BEV78" s="762"/>
      <c r="BEW78" s="762"/>
      <c r="BEX78" s="762"/>
      <c r="BEY78" s="762"/>
      <c r="BEZ78" s="762"/>
      <c r="BFA78" s="762"/>
      <c r="BFB78" s="762"/>
      <c r="BFC78" s="762"/>
      <c r="BFD78" s="762"/>
      <c r="BFE78" s="762"/>
      <c r="BFF78" s="762"/>
      <c r="BFG78" s="762"/>
      <c r="BFH78" s="762"/>
      <c r="BFI78" s="762"/>
      <c r="BFJ78" s="762"/>
      <c r="BFK78" s="762"/>
      <c r="BFL78" s="762"/>
      <c r="BFM78" s="762"/>
      <c r="BFN78" s="762"/>
      <c r="BFO78" s="762"/>
      <c r="BFP78" s="762"/>
      <c r="BFQ78" s="762"/>
      <c r="BFR78" s="762"/>
      <c r="BFS78" s="762"/>
      <c r="BFT78" s="762"/>
      <c r="BFU78" s="762"/>
      <c r="BFV78" s="762"/>
      <c r="BFW78" s="762"/>
      <c r="BFX78" s="762"/>
      <c r="BFY78" s="762"/>
      <c r="BFZ78" s="762"/>
      <c r="BGA78" s="762"/>
      <c r="BGB78" s="762"/>
      <c r="BGC78" s="762"/>
      <c r="BGD78" s="762"/>
      <c r="BGE78" s="762"/>
      <c r="BGF78" s="762"/>
      <c r="BGG78" s="762"/>
      <c r="BGH78" s="762"/>
      <c r="BGI78" s="762"/>
      <c r="BGJ78" s="762"/>
      <c r="BGK78" s="762"/>
      <c r="BGL78" s="762"/>
      <c r="BGM78" s="762"/>
      <c r="BGN78" s="762"/>
      <c r="BGO78" s="762"/>
      <c r="BGP78" s="762"/>
      <c r="BGQ78" s="762"/>
      <c r="BGR78" s="762"/>
      <c r="BGS78" s="762"/>
      <c r="BGT78" s="762"/>
      <c r="BGU78" s="762"/>
      <c r="BGV78" s="762"/>
      <c r="BGW78" s="762"/>
      <c r="BGX78" s="762"/>
      <c r="BGY78" s="762"/>
      <c r="BGZ78" s="762"/>
      <c r="BHA78" s="762"/>
      <c r="BHB78" s="762"/>
      <c r="BHC78" s="762"/>
      <c r="BHD78" s="762"/>
      <c r="BHE78" s="762"/>
      <c r="BHF78" s="762"/>
      <c r="BHG78" s="762"/>
      <c r="BHH78" s="762"/>
      <c r="BHI78" s="762"/>
      <c r="BHJ78" s="762"/>
      <c r="BHK78" s="762"/>
      <c r="BHL78" s="762"/>
      <c r="BHM78" s="762"/>
      <c r="BHN78" s="762"/>
      <c r="BHO78" s="762"/>
      <c r="BHP78" s="762"/>
      <c r="BHQ78" s="762"/>
      <c r="BHR78" s="762"/>
      <c r="BHS78" s="762"/>
      <c r="BHT78" s="762"/>
      <c r="BHU78" s="762"/>
      <c r="BHV78" s="762"/>
      <c r="BHW78" s="762"/>
      <c r="BHX78" s="762"/>
      <c r="BHY78" s="762"/>
      <c r="BHZ78" s="762"/>
      <c r="BIA78" s="762"/>
      <c r="BIB78" s="762"/>
      <c r="BIC78" s="762"/>
      <c r="BID78" s="762"/>
      <c r="BIE78" s="762"/>
      <c r="BIF78" s="762"/>
      <c r="BIG78" s="762"/>
      <c r="BIH78" s="762"/>
      <c r="BII78" s="762"/>
      <c r="BIJ78" s="762"/>
      <c r="BIK78" s="762"/>
      <c r="BIL78" s="762"/>
      <c r="BIM78" s="762"/>
      <c r="BIN78" s="762"/>
      <c r="BIO78" s="762"/>
      <c r="BIP78" s="762"/>
      <c r="BIQ78" s="762"/>
      <c r="BIR78" s="762"/>
      <c r="BIS78" s="762"/>
      <c r="BIT78" s="762"/>
      <c r="BIU78" s="762"/>
      <c r="BIV78" s="762"/>
      <c r="BIW78" s="762"/>
      <c r="BIX78" s="762"/>
      <c r="BIY78" s="762"/>
      <c r="BIZ78" s="762"/>
      <c r="BJA78" s="762"/>
      <c r="BJB78" s="762"/>
      <c r="BJC78" s="762"/>
      <c r="BJD78" s="762"/>
      <c r="BJE78" s="762"/>
      <c r="BJF78" s="762"/>
      <c r="BJG78" s="762"/>
      <c r="BJH78" s="762"/>
      <c r="BJI78" s="762"/>
      <c r="BJJ78" s="762"/>
      <c r="BJK78" s="762"/>
      <c r="BJL78" s="762"/>
      <c r="BJM78" s="762"/>
      <c r="BJN78" s="762"/>
      <c r="BJO78" s="762"/>
      <c r="BJP78" s="762"/>
      <c r="BJQ78" s="762"/>
      <c r="BJR78" s="762"/>
      <c r="BJS78" s="762"/>
      <c r="BJT78" s="762"/>
      <c r="BJU78" s="762"/>
      <c r="BJV78" s="762"/>
      <c r="BJW78" s="762"/>
      <c r="BJX78" s="762"/>
      <c r="BJY78" s="762"/>
      <c r="BJZ78" s="762"/>
      <c r="BKA78" s="762"/>
      <c r="BKB78" s="762"/>
      <c r="BKC78" s="762"/>
      <c r="BKD78" s="762"/>
      <c r="BKE78" s="762"/>
      <c r="BKF78" s="762"/>
      <c r="BKG78" s="762"/>
      <c r="BKH78" s="762"/>
      <c r="BKI78" s="762"/>
      <c r="BKJ78" s="762"/>
      <c r="BKK78" s="762"/>
      <c r="BKL78" s="762"/>
      <c r="BKM78" s="762"/>
      <c r="BKN78" s="762"/>
      <c r="BKO78" s="762"/>
      <c r="BKP78" s="762"/>
      <c r="BKQ78" s="762"/>
      <c r="BKR78" s="762"/>
      <c r="BKS78" s="762"/>
      <c r="BKT78" s="762"/>
      <c r="BKU78" s="762"/>
      <c r="BKV78" s="762"/>
      <c r="BKW78" s="762"/>
      <c r="BKX78" s="762"/>
      <c r="BKY78" s="762"/>
      <c r="BKZ78" s="762"/>
      <c r="BLA78" s="762"/>
      <c r="BLB78" s="762"/>
      <c r="BLC78" s="762"/>
      <c r="BLD78" s="762"/>
      <c r="BLE78" s="762"/>
      <c r="BLF78" s="762"/>
      <c r="BLG78" s="762"/>
      <c r="BLH78" s="762"/>
      <c r="BLI78" s="762"/>
      <c r="BLJ78" s="762"/>
      <c r="BLK78" s="762"/>
      <c r="BLL78" s="762"/>
      <c r="BLM78" s="762"/>
      <c r="BLN78" s="762"/>
      <c r="BLO78" s="762"/>
      <c r="BLP78" s="762"/>
      <c r="BLQ78" s="762"/>
      <c r="BLR78" s="762"/>
      <c r="BLS78" s="762"/>
      <c r="BLT78" s="762"/>
      <c r="BLU78" s="762"/>
      <c r="BLV78" s="762"/>
      <c r="BLW78" s="762"/>
      <c r="BLX78" s="762"/>
      <c r="BLY78" s="762"/>
      <c r="BLZ78" s="762"/>
      <c r="BMA78" s="762"/>
      <c r="BMB78" s="762"/>
      <c r="BMC78" s="762"/>
      <c r="BMD78" s="762"/>
      <c r="BME78" s="762"/>
      <c r="BMF78" s="762"/>
      <c r="BMG78" s="762"/>
      <c r="BMH78" s="762"/>
      <c r="BMI78" s="762"/>
      <c r="BMJ78" s="762"/>
      <c r="BMK78" s="762"/>
      <c r="BML78" s="762"/>
      <c r="BMM78" s="762"/>
      <c r="BMN78" s="762"/>
      <c r="BMO78" s="762"/>
      <c r="BMP78" s="762"/>
      <c r="BMQ78" s="762"/>
      <c r="BMR78" s="762"/>
      <c r="BMS78" s="762"/>
      <c r="BMT78" s="762"/>
      <c r="BMU78" s="762"/>
      <c r="BMV78" s="762"/>
      <c r="BMW78" s="762"/>
      <c r="BMX78" s="762"/>
      <c r="BMY78" s="762"/>
      <c r="BMZ78" s="762"/>
      <c r="BNA78" s="762"/>
      <c r="BNB78" s="762"/>
      <c r="BNC78" s="762"/>
      <c r="BND78" s="762"/>
      <c r="BNE78" s="762"/>
      <c r="BNF78" s="762"/>
      <c r="BNG78" s="762"/>
      <c r="BNH78" s="762"/>
      <c r="BNI78" s="762"/>
      <c r="BNJ78" s="762"/>
      <c r="BNK78" s="762"/>
      <c r="BNL78" s="762"/>
      <c r="BNM78" s="762"/>
      <c r="BNN78" s="762"/>
      <c r="BNO78" s="762"/>
      <c r="BNP78" s="762"/>
      <c r="BNQ78" s="762"/>
      <c r="BNR78" s="762"/>
      <c r="BNS78" s="762"/>
      <c r="BNT78" s="762"/>
      <c r="BNU78" s="762"/>
      <c r="BNV78" s="762"/>
      <c r="BNW78" s="762"/>
      <c r="BNX78" s="762"/>
      <c r="BNY78" s="762"/>
      <c r="BNZ78" s="762"/>
      <c r="BOA78" s="762"/>
      <c r="BOB78" s="762"/>
      <c r="BOC78" s="762"/>
      <c r="BOD78" s="762"/>
      <c r="BOE78" s="762"/>
      <c r="BOF78" s="762"/>
      <c r="BOG78" s="762"/>
      <c r="BOH78" s="762"/>
      <c r="BOI78" s="762"/>
      <c r="BOJ78" s="762"/>
      <c r="BOK78" s="762"/>
      <c r="BOL78" s="762"/>
      <c r="BOM78" s="762"/>
      <c r="BON78" s="762"/>
      <c r="BOO78" s="762"/>
      <c r="BOP78" s="762"/>
      <c r="BOQ78" s="762"/>
      <c r="BOR78" s="762"/>
      <c r="BOS78" s="762"/>
      <c r="BOT78" s="762"/>
      <c r="BOU78" s="762"/>
      <c r="BOV78" s="762"/>
      <c r="BOW78" s="762"/>
      <c r="BOX78" s="762"/>
      <c r="BOY78" s="762"/>
      <c r="BOZ78" s="762"/>
      <c r="BPA78" s="762"/>
      <c r="BPB78" s="762"/>
      <c r="BPC78" s="762"/>
      <c r="BPD78" s="762"/>
      <c r="BPE78" s="762"/>
      <c r="BPF78" s="762"/>
      <c r="BPG78" s="762"/>
      <c r="BPH78" s="762"/>
      <c r="BPI78" s="762"/>
      <c r="BPJ78" s="762"/>
      <c r="BPK78" s="762"/>
      <c r="BPL78" s="762"/>
      <c r="BPM78" s="762"/>
      <c r="BPN78" s="762"/>
      <c r="BPO78" s="762"/>
      <c r="BPP78" s="762"/>
      <c r="BPQ78" s="762"/>
      <c r="BPR78" s="762"/>
      <c r="BPS78" s="762"/>
      <c r="BPT78" s="762"/>
      <c r="BPU78" s="762"/>
      <c r="BPV78" s="762"/>
      <c r="BPW78" s="762"/>
      <c r="BPX78" s="762"/>
      <c r="BPY78" s="762"/>
      <c r="BPZ78" s="762"/>
      <c r="BQA78" s="762"/>
      <c r="BQB78" s="762"/>
      <c r="BQC78" s="762"/>
      <c r="BQD78" s="762"/>
      <c r="BQE78" s="762"/>
      <c r="BQF78" s="762"/>
      <c r="BQG78" s="762"/>
      <c r="BQH78" s="762"/>
      <c r="BQI78" s="762"/>
      <c r="BQJ78" s="762"/>
      <c r="BQK78" s="762"/>
      <c r="BQL78" s="762"/>
      <c r="BQM78" s="762"/>
      <c r="BQN78" s="762"/>
      <c r="BQO78" s="762"/>
      <c r="BQP78" s="762"/>
      <c r="BQQ78" s="762"/>
      <c r="BQR78" s="762"/>
      <c r="BQS78" s="762"/>
      <c r="BQT78" s="762"/>
      <c r="BQU78" s="762"/>
      <c r="BQV78" s="762"/>
      <c r="BQW78" s="762"/>
      <c r="BQX78" s="762"/>
      <c r="BQY78" s="762"/>
      <c r="BQZ78" s="762"/>
      <c r="BRA78" s="762"/>
      <c r="BRB78" s="762"/>
      <c r="BRC78" s="762"/>
      <c r="BRD78" s="762"/>
      <c r="BRE78" s="762"/>
      <c r="BRF78" s="762"/>
      <c r="BRG78" s="762"/>
      <c r="BRH78" s="762"/>
      <c r="BRI78" s="762"/>
      <c r="BRJ78" s="762"/>
      <c r="BRK78" s="762"/>
      <c r="BRL78" s="762"/>
      <c r="BRM78" s="762"/>
      <c r="BRN78" s="762"/>
      <c r="BRO78" s="762"/>
      <c r="BRP78" s="762"/>
      <c r="BRQ78" s="762"/>
      <c r="BRR78" s="762"/>
      <c r="BRS78" s="762"/>
      <c r="BRT78" s="762"/>
      <c r="BRU78" s="762"/>
      <c r="BRV78" s="762"/>
      <c r="BRW78" s="762"/>
      <c r="BRX78" s="762"/>
      <c r="BRY78" s="762"/>
      <c r="BRZ78" s="762"/>
      <c r="BSA78" s="762"/>
      <c r="BSB78" s="762"/>
      <c r="BSC78" s="762"/>
      <c r="BSD78" s="762"/>
      <c r="BSE78" s="762"/>
      <c r="BSF78" s="762"/>
      <c r="BSG78" s="762"/>
      <c r="BSH78" s="762"/>
      <c r="BSI78" s="762"/>
      <c r="BSJ78" s="762"/>
      <c r="BSK78" s="762"/>
      <c r="BSL78" s="762"/>
      <c r="BSM78" s="762"/>
      <c r="BSN78" s="762"/>
      <c r="BSO78" s="762"/>
      <c r="BSP78" s="762"/>
      <c r="BSQ78" s="762"/>
      <c r="BSR78" s="762"/>
      <c r="BSS78" s="762"/>
      <c r="BST78" s="762"/>
      <c r="BSU78" s="762"/>
      <c r="BSV78" s="762"/>
      <c r="BSW78" s="762"/>
      <c r="BSX78" s="762"/>
      <c r="BSY78" s="762"/>
      <c r="BSZ78" s="762"/>
      <c r="BTA78" s="762"/>
      <c r="BTB78" s="762"/>
      <c r="BTC78" s="762"/>
      <c r="BTD78" s="762"/>
      <c r="BTE78" s="762"/>
      <c r="BTF78" s="762"/>
      <c r="BTG78" s="762"/>
      <c r="BTH78" s="762"/>
      <c r="BTI78" s="762"/>
      <c r="BTJ78" s="762"/>
      <c r="BTK78" s="762"/>
      <c r="BTL78" s="762"/>
      <c r="BTM78" s="762"/>
      <c r="BTN78" s="762"/>
      <c r="BTO78" s="762"/>
      <c r="BTP78" s="762"/>
      <c r="BTQ78" s="762"/>
      <c r="BTR78" s="762"/>
      <c r="BTS78" s="762"/>
      <c r="BTT78" s="762"/>
      <c r="BTU78" s="762"/>
      <c r="BTV78" s="762"/>
      <c r="BTW78" s="762"/>
      <c r="BTX78" s="762"/>
      <c r="BTY78" s="762"/>
      <c r="BTZ78" s="762"/>
      <c r="BUA78" s="762"/>
      <c r="BUB78" s="762"/>
      <c r="BUC78" s="762"/>
      <c r="BUD78" s="762"/>
      <c r="BUE78" s="762"/>
      <c r="BUF78" s="762"/>
      <c r="BUG78" s="762"/>
      <c r="BUH78" s="762"/>
      <c r="BUI78" s="762"/>
      <c r="BUJ78" s="762"/>
      <c r="BUK78" s="762"/>
      <c r="BUL78" s="762"/>
      <c r="BUM78" s="762"/>
      <c r="BUN78" s="762"/>
      <c r="BUO78" s="762"/>
      <c r="BUP78" s="762"/>
      <c r="BUQ78" s="762"/>
      <c r="BUR78" s="762"/>
      <c r="BUS78" s="762"/>
      <c r="BUT78" s="762"/>
      <c r="BUU78" s="762"/>
      <c r="BUV78" s="762"/>
      <c r="BUW78" s="762"/>
      <c r="BUX78" s="762"/>
      <c r="BUY78" s="762"/>
      <c r="BUZ78" s="762"/>
      <c r="BVA78" s="762"/>
      <c r="BVB78" s="762"/>
      <c r="BVC78" s="762"/>
      <c r="BVD78" s="762"/>
      <c r="BVE78" s="762"/>
      <c r="BVF78" s="762"/>
      <c r="BVG78" s="762"/>
      <c r="BVH78" s="762"/>
      <c r="BVI78" s="762"/>
      <c r="BVJ78" s="762"/>
      <c r="BVK78" s="762"/>
      <c r="BVL78" s="762"/>
      <c r="BVM78" s="762"/>
      <c r="BVN78" s="762"/>
      <c r="BVO78" s="762"/>
      <c r="BVP78" s="762"/>
      <c r="BVQ78" s="762"/>
      <c r="BVR78" s="762"/>
      <c r="BVS78" s="762"/>
      <c r="BVT78" s="762"/>
      <c r="BVU78" s="762"/>
      <c r="BVV78" s="762"/>
      <c r="BVW78" s="762"/>
      <c r="BVX78" s="762"/>
      <c r="BVY78" s="762"/>
      <c r="BVZ78" s="762"/>
      <c r="BWA78" s="762"/>
      <c r="BWB78" s="762"/>
      <c r="BWC78" s="762"/>
      <c r="BWD78" s="762"/>
      <c r="BWE78" s="762"/>
      <c r="BWF78" s="762"/>
      <c r="BWG78" s="762"/>
      <c r="BWH78" s="762"/>
      <c r="BWI78" s="762"/>
      <c r="BWJ78" s="762"/>
      <c r="BWK78" s="762"/>
      <c r="BWL78" s="762"/>
      <c r="BWM78" s="762"/>
      <c r="BWN78" s="762"/>
      <c r="BWO78" s="762"/>
      <c r="BWP78" s="762"/>
      <c r="BWQ78" s="762"/>
      <c r="BWR78" s="762"/>
      <c r="BWS78" s="762"/>
      <c r="BWT78" s="762"/>
      <c r="BWU78" s="762"/>
      <c r="BWV78" s="762"/>
      <c r="BWW78" s="762"/>
      <c r="BWX78" s="762"/>
      <c r="BWY78" s="762"/>
      <c r="BWZ78" s="762"/>
      <c r="BXA78" s="762"/>
      <c r="BXB78" s="762"/>
      <c r="BXC78" s="762"/>
      <c r="BXD78" s="762"/>
      <c r="BXE78" s="762"/>
      <c r="BXF78" s="762"/>
      <c r="BXG78" s="762"/>
      <c r="BXH78" s="762"/>
      <c r="BXI78" s="762"/>
      <c r="BXJ78" s="762"/>
      <c r="BXK78" s="762"/>
      <c r="BXL78" s="762"/>
      <c r="BXM78" s="762"/>
      <c r="BXN78" s="762"/>
      <c r="BXO78" s="762"/>
      <c r="BXP78" s="762"/>
      <c r="BXQ78" s="762"/>
      <c r="BXR78" s="762"/>
      <c r="BXS78" s="762"/>
      <c r="BXT78" s="762"/>
      <c r="BXU78" s="762"/>
      <c r="BXV78" s="762"/>
      <c r="BXW78" s="762"/>
      <c r="BXX78" s="762"/>
      <c r="BXY78" s="762"/>
      <c r="BXZ78" s="762"/>
      <c r="BYA78" s="762"/>
      <c r="BYB78" s="762"/>
      <c r="BYC78" s="762"/>
      <c r="BYD78" s="762"/>
      <c r="BYE78" s="762"/>
      <c r="BYF78" s="762"/>
      <c r="BYG78" s="762"/>
      <c r="BYH78" s="762"/>
      <c r="BYI78" s="762"/>
      <c r="BYJ78" s="762"/>
      <c r="BYK78" s="762"/>
      <c r="BYL78" s="762"/>
      <c r="BYM78" s="762"/>
      <c r="BYN78" s="762"/>
      <c r="BYO78" s="762"/>
      <c r="BYP78" s="762"/>
      <c r="BYQ78" s="762"/>
      <c r="BYR78" s="762"/>
      <c r="BYS78" s="762"/>
      <c r="BYT78" s="762"/>
      <c r="BYU78" s="762"/>
      <c r="BYV78" s="762"/>
      <c r="BYW78" s="762"/>
      <c r="BYX78" s="762"/>
      <c r="BYY78" s="762"/>
      <c r="BYZ78" s="762"/>
      <c r="BZA78" s="762"/>
      <c r="BZB78" s="762"/>
      <c r="BZC78" s="762"/>
      <c r="BZD78" s="762"/>
      <c r="BZE78" s="762"/>
      <c r="BZF78" s="762"/>
      <c r="BZG78" s="762"/>
      <c r="BZH78" s="762"/>
      <c r="BZI78" s="762"/>
      <c r="BZJ78" s="762"/>
      <c r="BZK78" s="762"/>
      <c r="BZL78" s="762"/>
      <c r="BZM78" s="762"/>
      <c r="BZN78" s="762"/>
      <c r="BZO78" s="762"/>
      <c r="BZP78" s="762"/>
      <c r="BZQ78" s="762"/>
      <c r="BZR78" s="762"/>
      <c r="BZS78" s="762"/>
      <c r="BZU78" s="762"/>
      <c r="BZV78" s="762"/>
      <c r="BZW78" s="762"/>
      <c r="BZX78" s="762"/>
      <c r="BZY78" s="762"/>
      <c r="BZZ78" s="762"/>
      <c r="CAA78" s="762"/>
      <c r="CAB78" s="762"/>
      <c r="CAC78" s="762"/>
      <c r="CAD78" s="762"/>
      <c r="CAE78" s="762"/>
      <c r="CAF78" s="762"/>
      <c r="CAG78" s="762"/>
      <c r="CAH78" s="762"/>
      <c r="CAI78" s="762"/>
      <c r="CAJ78" s="762"/>
      <c r="CAK78" s="762"/>
      <c r="CAL78" s="762"/>
      <c r="CAM78" s="762"/>
      <c r="CAN78" s="762"/>
      <c r="CAO78" s="762"/>
      <c r="CAP78" s="762"/>
      <c r="CAQ78" s="762"/>
      <c r="CAR78" s="762"/>
      <c r="CAS78" s="762"/>
      <c r="CAT78" s="762"/>
      <c r="CAU78" s="762"/>
      <c r="CAV78" s="762"/>
      <c r="CAW78" s="762"/>
      <c r="CAX78" s="762"/>
      <c r="CAY78" s="762"/>
      <c r="CAZ78" s="762"/>
      <c r="CBA78" s="762"/>
      <c r="CBB78" s="762"/>
      <c r="CBC78" s="762"/>
      <c r="CBD78" s="762"/>
      <c r="CBE78" s="762"/>
      <c r="CBF78" s="762"/>
      <c r="CBG78" s="762"/>
      <c r="CBH78" s="762"/>
      <c r="CBI78" s="762"/>
      <c r="CBJ78" s="762"/>
      <c r="CBK78" s="762"/>
      <c r="CBL78" s="762"/>
      <c r="CBM78" s="762"/>
      <c r="CBN78" s="762"/>
      <c r="CBO78" s="762"/>
      <c r="CBP78" s="762"/>
      <c r="CBQ78" s="762"/>
      <c r="CBR78" s="762"/>
      <c r="CBS78" s="762"/>
      <c r="CBT78" s="762"/>
      <c r="CBU78" s="762"/>
      <c r="CBV78" s="762"/>
      <c r="CBW78" s="762"/>
      <c r="CBX78" s="762"/>
      <c r="CBY78" s="762"/>
      <c r="CBZ78" s="762"/>
      <c r="CCA78" s="762"/>
      <c r="CCB78" s="762"/>
      <c r="CCC78" s="762"/>
      <c r="CCD78" s="762"/>
      <c r="CCE78" s="762"/>
      <c r="CCF78" s="762"/>
      <c r="CCG78" s="762"/>
      <c r="CCH78" s="762"/>
      <c r="CCI78" s="762"/>
      <c r="CCJ78" s="762"/>
      <c r="CCK78" s="762"/>
      <c r="CCL78" s="762"/>
      <c r="CCM78" s="762"/>
      <c r="CCN78" s="762"/>
      <c r="CCO78" s="762"/>
      <c r="CCP78" s="762"/>
      <c r="CCQ78" s="762"/>
      <c r="CCR78" s="762"/>
      <c r="CCS78" s="762"/>
      <c r="CCT78" s="762"/>
      <c r="CCU78" s="762"/>
      <c r="CCV78" s="762"/>
      <c r="CCW78" s="762"/>
      <c r="CCX78" s="762"/>
      <c r="CCY78" s="762"/>
      <c r="CCZ78" s="762"/>
      <c r="CDA78" s="762"/>
      <c r="CDB78" s="762"/>
      <c r="CDC78" s="762"/>
      <c r="CDD78" s="762"/>
      <c r="CDE78" s="762"/>
      <c r="CDF78" s="762"/>
      <c r="CDG78" s="762"/>
      <c r="CDH78" s="762"/>
      <c r="CDI78" s="762"/>
      <c r="CDJ78" s="762"/>
      <c r="CDK78" s="762"/>
      <c r="CDL78" s="762"/>
      <c r="CDM78" s="762"/>
      <c r="CDN78" s="762"/>
      <c r="CDO78" s="762"/>
      <c r="CDP78" s="762"/>
      <c r="CDQ78" s="762"/>
      <c r="CDR78" s="762"/>
      <c r="CDS78" s="762"/>
      <c r="CDT78" s="762"/>
      <c r="CDU78" s="762"/>
      <c r="CDV78" s="762"/>
      <c r="CDW78" s="762"/>
      <c r="CDX78" s="762"/>
      <c r="CDY78" s="762"/>
      <c r="CDZ78" s="762"/>
      <c r="CEA78" s="762"/>
      <c r="CEB78" s="762"/>
      <c r="CEC78" s="762"/>
      <c r="CED78" s="762"/>
      <c r="CEE78" s="762"/>
      <c r="CEF78" s="762"/>
      <c r="CEG78" s="762"/>
      <c r="CEH78" s="762"/>
      <c r="CEI78" s="762"/>
      <c r="CEJ78" s="762"/>
      <c r="CEK78" s="762"/>
      <c r="CEL78" s="762"/>
      <c r="CEM78" s="762"/>
      <c r="CEN78" s="762"/>
      <c r="CEO78" s="762"/>
      <c r="CEP78" s="762"/>
      <c r="CEQ78" s="762"/>
      <c r="CER78" s="762"/>
      <c r="CES78" s="762"/>
      <c r="CET78" s="762"/>
      <c r="CEU78" s="762"/>
      <c r="CEV78" s="762"/>
      <c r="CEW78" s="762"/>
      <c r="CEX78" s="762"/>
      <c r="CEY78" s="762"/>
      <c r="CEZ78" s="762"/>
      <c r="CFA78" s="762"/>
      <c r="CFB78" s="762"/>
      <c r="CFC78" s="762"/>
      <c r="CFD78" s="762"/>
      <c r="CFE78" s="762"/>
      <c r="CFF78" s="762"/>
      <c r="CFG78" s="762"/>
      <c r="CFH78" s="762"/>
      <c r="CFI78" s="762"/>
      <c r="CFJ78" s="762"/>
      <c r="CFK78" s="762"/>
      <c r="CFL78" s="762"/>
      <c r="CFM78" s="762"/>
      <c r="CFN78" s="762"/>
      <c r="CFO78" s="762"/>
      <c r="CFP78" s="762"/>
      <c r="CFQ78" s="762"/>
      <c r="CFR78" s="762"/>
      <c r="CFS78" s="762"/>
      <c r="CFT78" s="762"/>
      <c r="CFU78" s="762"/>
      <c r="CFV78" s="762"/>
      <c r="CFW78" s="762"/>
      <c r="CFX78" s="762"/>
      <c r="CFY78" s="762"/>
      <c r="CFZ78" s="762"/>
      <c r="CGA78" s="762"/>
      <c r="CGB78" s="762"/>
      <c r="CGC78" s="762"/>
      <c r="CGD78" s="762"/>
      <c r="CGE78" s="762"/>
      <c r="CGF78" s="762"/>
      <c r="CGG78" s="762"/>
      <c r="CGH78" s="762"/>
      <c r="CGI78" s="762"/>
      <c r="CGJ78" s="762"/>
      <c r="CGK78" s="762"/>
      <c r="CGL78" s="762"/>
      <c r="CGM78" s="762"/>
      <c r="CGN78" s="762"/>
      <c r="CGO78" s="762"/>
      <c r="CGP78" s="762"/>
      <c r="CGQ78" s="762"/>
      <c r="CGR78" s="762"/>
      <c r="CGS78" s="762"/>
      <c r="CGT78" s="762"/>
      <c r="CGU78" s="762"/>
      <c r="CGV78" s="762"/>
      <c r="CGW78" s="762"/>
      <c r="CGX78" s="762"/>
      <c r="CGY78" s="762"/>
      <c r="CGZ78" s="762"/>
      <c r="CHA78" s="762"/>
      <c r="CHB78" s="762"/>
      <c r="CHC78" s="762"/>
      <c r="CHD78" s="762"/>
      <c r="CHE78" s="762"/>
      <c r="CHF78" s="762"/>
      <c r="CHG78" s="762"/>
      <c r="CHH78" s="762"/>
      <c r="CHI78" s="762"/>
      <c r="CHJ78" s="762"/>
      <c r="CHK78" s="762"/>
      <c r="CHL78" s="762"/>
      <c r="CHM78" s="762"/>
      <c r="CHN78" s="762"/>
      <c r="CHO78" s="762"/>
      <c r="CHP78" s="762"/>
      <c r="CHQ78" s="762"/>
      <c r="CHR78" s="762"/>
      <c r="CHS78" s="762"/>
      <c r="CHT78" s="762"/>
      <c r="CHU78" s="762"/>
      <c r="CHV78" s="762"/>
      <c r="CHW78" s="762"/>
      <c r="CHX78" s="762"/>
      <c r="CHY78" s="762"/>
      <c r="CHZ78" s="762"/>
      <c r="CIA78" s="762"/>
      <c r="CIB78" s="762"/>
      <c r="CIC78" s="762"/>
      <c r="CID78" s="762"/>
      <c r="CIE78" s="762"/>
      <c r="CIF78" s="762"/>
      <c r="CIG78" s="762"/>
      <c r="CIH78" s="762"/>
      <c r="CII78" s="762"/>
      <c r="CIJ78" s="762"/>
      <c r="CIK78" s="762"/>
      <c r="CIL78" s="762"/>
      <c r="CIM78" s="762"/>
      <c r="CIN78" s="762"/>
      <c r="CIO78" s="762"/>
      <c r="CIP78" s="762"/>
      <c r="CIQ78" s="762"/>
      <c r="CIR78" s="762"/>
      <c r="CIS78" s="762"/>
      <c r="CIT78" s="762"/>
      <c r="CIU78" s="762"/>
      <c r="CIV78" s="762"/>
      <c r="CIW78" s="762"/>
      <c r="CIX78" s="762"/>
      <c r="CIY78" s="762"/>
      <c r="CIZ78" s="762"/>
      <c r="CJA78" s="762"/>
      <c r="CJB78" s="762"/>
      <c r="CJC78" s="762"/>
      <c r="CJD78" s="762"/>
      <c r="CJE78" s="762"/>
      <c r="CJF78" s="762"/>
      <c r="CJG78" s="762"/>
      <c r="CJH78" s="762"/>
      <c r="CJI78" s="762"/>
      <c r="CJJ78" s="762"/>
      <c r="CJK78" s="762"/>
      <c r="CJL78" s="762"/>
      <c r="CJM78" s="762"/>
      <c r="CJN78" s="762"/>
      <c r="CJO78" s="762"/>
      <c r="CJP78" s="762"/>
      <c r="CJQ78" s="762"/>
      <c r="CJR78" s="762"/>
      <c r="CJS78" s="762"/>
      <c r="CJT78" s="762"/>
      <c r="CJU78" s="762"/>
      <c r="CJV78" s="762"/>
      <c r="CJW78" s="762"/>
      <c r="CJX78" s="762"/>
      <c r="CJY78" s="762"/>
      <c r="CJZ78" s="762"/>
      <c r="CKA78" s="762"/>
      <c r="CKB78" s="762"/>
      <c r="CKC78" s="762"/>
      <c r="CKD78" s="762"/>
      <c r="CKE78" s="762"/>
      <c r="CKF78" s="762"/>
      <c r="CKG78" s="762"/>
      <c r="CKH78" s="762"/>
      <c r="CKI78" s="762"/>
      <c r="CKJ78" s="762"/>
      <c r="CKK78" s="762"/>
      <c r="CKL78" s="762"/>
      <c r="CKM78" s="762"/>
      <c r="CKN78" s="762"/>
      <c r="CKO78" s="762"/>
      <c r="CKP78" s="762"/>
      <c r="CKQ78" s="762"/>
      <c r="CKR78" s="762"/>
      <c r="CKS78" s="762"/>
      <c r="CKT78" s="762"/>
      <c r="CKU78" s="762"/>
      <c r="CKV78" s="762"/>
      <c r="CKW78" s="762"/>
      <c r="CKX78" s="762"/>
      <c r="CKY78" s="762"/>
      <c r="CKZ78" s="762"/>
      <c r="CLA78" s="762"/>
      <c r="CLB78" s="762"/>
      <c r="CLC78" s="762"/>
      <c r="CLD78" s="762"/>
      <c r="CLE78" s="762"/>
      <c r="CLF78" s="762"/>
      <c r="CLG78" s="762"/>
      <c r="CLH78" s="762"/>
      <c r="CLI78" s="762"/>
      <c r="CLJ78" s="762"/>
      <c r="CLK78" s="762"/>
      <c r="CLL78" s="762"/>
      <c r="CLM78" s="762"/>
      <c r="CLN78" s="762"/>
      <c r="CLO78" s="762"/>
      <c r="CLP78" s="762"/>
      <c r="CLQ78" s="762"/>
      <c r="CLR78" s="762"/>
      <c r="CLS78" s="762"/>
      <c r="CLT78" s="762"/>
      <c r="CLU78" s="762"/>
      <c r="CLV78" s="762"/>
      <c r="CLW78" s="762"/>
      <c r="CLX78" s="762"/>
      <c r="CLY78" s="762"/>
      <c r="CLZ78" s="762"/>
      <c r="CMA78" s="762"/>
      <c r="CMB78" s="762"/>
      <c r="CMC78" s="762"/>
      <c r="CMD78" s="762"/>
      <c r="CME78" s="762"/>
      <c r="CMF78" s="762"/>
      <c r="CMG78" s="762"/>
      <c r="CMH78" s="762"/>
      <c r="CMI78" s="762"/>
      <c r="CMJ78" s="762"/>
      <c r="CMK78" s="762"/>
      <c r="CML78" s="762"/>
      <c r="CMM78" s="762"/>
      <c r="CMN78" s="762"/>
      <c r="CMO78" s="762"/>
      <c r="CMP78" s="762"/>
      <c r="CMQ78" s="762"/>
      <c r="CMR78" s="762"/>
      <c r="CMS78" s="762"/>
      <c r="CMT78" s="762"/>
      <c r="CMU78" s="762"/>
      <c r="CMV78" s="762"/>
      <c r="CMW78" s="762"/>
      <c r="CMX78" s="762"/>
      <c r="CMY78" s="762"/>
      <c r="CMZ78" s="762"/>
      <c r="CNA78" s="762"/>
      <c r="CNB78" s="762"/>
      <c r="CNC78" s="762"/>
      <c r="CND78" s="762"/>
      <c r="CNE78" s="762"/>
      <c r="CNF78" s="762"/>
      <c r="CNG78" s="762"/>
      <c r="CNH78" s="762"/>
      <c r="CNI78" s="762"/>
      <c r="CNJ78" s="762"/>
      <c r="CNK78" s="762"/>
      <c r="CNL78" s="762"/>
      <c r="CNM78" s="762"/>
      <c r="CNN78" s="762"/>
      <c r="CNO78" s="762"/>
      <c r="CNP78" s="762"/>
      <c r="CNQ78" s="762"/>
      <c r="CNR78" s="762"/>
      <c r="CNS78" s="762"/>
      <c r="CNT78" s="762"/>
      <c r="CNU78" s="762"/>
      <c r="CNV78" s="762"/>
      <c r="CNW78" s="762"/>
      <c r="CNX78" s="762"/>
      <c r="CNY78" s="762"/>
      <c r="CNZ78" s="762"/>
      <c r="COA78" s="762"/>
      <c r="COB78" s="762"/>
      <c r="COC78" s="762"/>
      <c r="COD78" s="762"/>
      <c r="COE78" s="762"/>
      <c r="COF78" s="762"/>
      <c r="COG78" s="762"/>
      <c r="COH78" s="762"/>
      <c r="COI78" s="762"/>
      <c r="COJ78" s="762"/>
      <c r="COK78" s="762"/>
      <c r="COL78" s="762"/>
      <c r="COM78" s="762"/>
      <c r="CON78" s="762"/>
      <c r="COO78" s="762"/>
      <c r="COP78" s="762"/>
      <c r="COQ78" s="762"/>
      <c r="COR78" s="762"/>
      <c r="COS78" s="762"/>
      <c r="COT78" s="762"/>
      <c r="COU78" s="762"/>
      <c r="COV78" s="762"/>
      <c r="COW78" s="762"/>
      <c r="COX78" s="762"/>
      <c r="COY78" s="762"/>
      <c r="COZ78" s="762"/>
      <c r="CPA78" s="762"/>
      <c r="CPB78" s="762"/>
      <c r="CPC78" s="762"/>
      <c r="CPD78" s="762"/>
      <c r="CPE78" s="762"/>
      <c r="CPF78" s="762"/>
      <c r="CPG78" s="762"/>
      <c r="CPH78" s="762"/>
      <c r="CPI78" s="762"/>
      <c r="CPJ78" s="762"/>
      <c r="CPK78" s="762"/>
      <c r="CPL78" s="762"/>
      <c r="CPM78" s="762"/>
      <c r="CPN78" s="762"/>
      <c r="CPO78" s="762"/>
      <c r="CPP78" s="762"/>
      <c r="CPQ78" s="762"/>
      <c r="CPR78" s="762"/>
      <c r="CPS78" s="762"/>
      <c r="CPT78" s="762"/>
      <c r="CPU78" s="762"/>
      <c r="CPV78" s="762"/>
      <c r="CPW78" s="762"/>
      <c r="CPX78" s="762"/>
      <c r="CPY78" s="762"/>
      <c r="CPZ78" s="762"/>
      <c r="CQA78" s="762"/>
      <c r="CQB78" s="762"/>
      <c r="CQC78" s="762"/>
      <c r="CQD78" s="762"/>
      <c r="CQE78" s="762"/>
      <c r="CQF78" s="762"/>
      <c r="CQG78" s="762"/>
      <c r="CQH78" s="762"/>
      <c r="CQI78" s="762"/>
      <c r="CQJ78" s="762"/>
      <c r="CQK78" s="762"/>
      <c r="CQL78" s="762"/>
      <c r="CQM78" s="762"/>
      <c r="CQN78" s="762"/>
      <c r="CQO78" s="762"/>
      <c r="CQP78" s="762"/>
      <c r="CQQ78" s="762"/>
      <c r="CQR78" s="762"/>
      <c r="CQS78" s="762"/>
      <c r="CQT78" s="762"/>
      <c r="CQU78" s="762"/>
      <c r="CQV78" s="762"/>
      <c r="CQW78" s="762"/>
      <c r="CQX78" s="762"/>
      <c r="CQY78" s="762"/>
      <c r="CQZ78" s="762"/>
      <c r="CRA78" s="762"/>
      <c r="CRB78" s="762"/>
      <c r="CRC78" s="762"/>
      <c r="CRD78" s="762"/>
      <c r="CRE78" s="762"/>
      <c r="CRF78" s="762"/>
      <c r="CRG78" s="762"/>
      <c r="CRH78" s="762"/>
      <c r="CRI78" s="762"/>
      <c r="CRJ78" s="762"/>
      <c r="CRK78" s="762"/>
      <c r="CRL78" s="762"/>
      <c r="CRM78" s="762"/>
      <c r="CRN78" s="762"/>
      <c r="CRO78" s="762"/>
      <c r="CRP78" s="762"/>
      <c r="CRQ78" s="762"/>
      <c r="CRR78" s="762"/>
      <c r="CRS78" s="762"/>
      <c r="CRT78" s="762"/>
      <c r="CRU78" s="762"/>
      <c r="CRV78" s="762"/>
      <c r="CRW78" s="762"/>
      <c r="CRX78" s="762"/>
      <c r="CRY78" s="762"/>
      <c r="CRZ78" s="762"/>
      <c r="CSA78" s="762"/>
      <c r="CSB78" s="762"/>
      <c r="CSC78" s="762"/>
      <c r="CSD78" s="762"/>
      <c r="CSE78" s="762"/>
      <c r="CSF78" s="762"/>
      <c r="CSG78" s="762"/>
      <c r="CSH78" s="762"/>
      <c r="CSI78" s="762"/>
      <c r="CSJ78" s="762"/>
      <c r="CSK78" s="762"/>
      <c r="CSL78" s="762"/>
      <c r="CSM78" s="762"/>
      <c r="CSN78" s="762"/>
      <c r="CSO78" s="762"/>
      <c r="CSP78" s="762"/>
      <c r="CSQ78" s="762"/>
      <c r="CSR78" s="762"/>
      <c r="CSS78" s="762"/>
      <c r="CST78" s="762"/>
      <c r="CSU78" s="762"/>
      <c r="CSV78" s="762"/>
      <c r="CSW78" s="762"/>
      <c r="CSX78" s="762"/>
      <c r="CSY78" s="762"/>
      <c r="CSZ78" s="762"/>
      <c r="CTA78" s="762"/>
      <c r="CTB78" s="762"/>
      <c r="CTC78" s="762"/>
      <c r="CTD78" s="762"/>
      <c r="CTE78" s="762"/>
      <c r="CTF78" s="762"/>
      <c r="CTG78" s="762"/>
      <c r="CTH78" s="762"/>
      <c r="CTI78" s="762"/>
      <c r="CTJ78" s="762"/>
      <c r="CTK78" s="762"/>
      <c r="CTL78" s="762"/>
      <c r="CTM78" s="762"/>
      <c r="CTN78" s="762"/>
      <c r="CTO78" s="762"/>
      <c r="CTP78" s="762"/>
      <c r="CTQ78" s="762"/>
      <c r="CTR78" s="762"/>
      <c r="CTS78" s="762"/>
      <c r="CTT78" s="762"/>
      <c r="CTU78" s="762"/>
      <c r="CTV78" s="762"/>
      <c r="CTW78" s="762"/>
      <c r="CTX78" s="762"/>
      <c r="CTY78" s="762"/>
      <c r="CTZ78" s="762"/>
      <c r="CUA78" s="762"/>
      <c r="CUB78" s="762"/>
      <c r="CUC78" s="762"/>
      <c r="CUD78" s="762"/>
      <c r="CUE78" s="762"/>
      <c r="CUF78" s="762"/>
      <c r="CUG78" s="762"/>
      <c r="CUH78" s="762"/>
      <c r="CUI78" s="762"/>
      <c r="CUJ78" s="762"/>
      <c r="CUK78" s="762"/>
      <c r="CUL78" s="762"/>
      <c r="CUM78" s="762"/>
      <c r="CUN78" s="762"/>
      <c r="CUO78" s="762"/>
      <c r="CUP78" s="762"/>
      <c r="CUQ78" s="762"/>
      <c r="CUR78" s="762"/>
      <c r="CUS78" s="762"/>
      <c r="CUT78" s="762"/>
      <c r="CUU78" s="762"/>
      <c r="CUV78" s="762"/>
      <c r="CUW78" s="762"/>
      <c r="CUX78" s="762"/>
      <c r="CUY78" s="762"/>
      <c r="CUZ78" s="762"/>
      <c r="CVA78" s="762"/>
      <c r="CVB78" s="762"/>
      <c r="CVC78" s="762"/>
      <c r="CVD78" s="762"/>
      <c r="CVE78" s="762"/>
      <c r="CVF78" s="762"/>
      <c r="CVG78" s="762"/>
      <c r="CVH78" s="762"/>
      <c r="CVI78" s="762"/>
      <c r="CVJ78" s="762"/>
      <c r="CVK78" s="762"/>
      <c r="CVL78" s="762"/>
      <c r="CVM78" s="762"/>
      <c r="CVN78" s="762"/>
      <c r="CVO78" s="762"/>
      <c r="CVP78" s="762"/>
      <c r="CVQ78" s="762"/>
      <c r="CVR78" s="762"/>
      <c r="CVS78" s="762"/>
      <c r="CVT78" s="762"/>
      <c r="CVU78" s="762"/>
      <c r="CVV78" s="762"/>
      <c r="CVW78" s="762"/>
      <c r="CVX78" s="762"/>
      <c r="CVY78" s="762"/>
      <c r="CVZ78" s="762"/>
      <c r="CWA78" s="762"/>
      <c r="CWB78" s="762"/>
      <c r="CWC78" s="762"/>
      <c r="CWD78" s="762"/>
      <c r="CWE78" s="762"/>
      <c r="CWF78" s="762"/>
      <c r="CWG78" s="762"/>
      <c r="CWH78" s="762"/>
      <c r="CWI78" s="762"/>
      <c r="CWJ78" s="762"/>
      <c r="CWK78" s="762"/>
      <c r="CWL78" s="762"/>
      <c r="CWM78" s="762"/>
      <c r="CWN78" s="762"/>
      <c r="CWO78" s="762"/>
      <c r="CWP78" s="762"/>
      <c r="CWQ78" s="762"/>
      <c r="CWR78" s="762"/>
      <c r="CWS78" s="762"/>
      <c r="CWT78" s="762"/>
      <c r="CWU78" s="762"/>
      <c r="CWV78" s="762"/>
      <c r="CWW78" s="762"/>
      <c r="CWX78" s="762"/>
      <c r="CWY78" s="762"/>
      <c r="CWZ78" s="762"/>
      <c r="CXA78" s="762"/>
      <c r="CXB78" s="762"/>
      <c r="CXC78" s="762"/>
      <c r="CXD78" s="762"/>
      <c r="CXE78" s="762"/>
      <c r="CXF78" s="762"/>
      <c r="CXG78" s="762"/>
      <c r="CXH78" s="762"/>
      <c r="CXI78" s="762"/>
      <c r="CXJ78" s="762"/>
      <c r="CXK78" s="762"/>
      <c r="CXL78" s="762"/>
      <c r="CXM78" s="762"/>
      <c r="CXN78" s="762"/>
      <c r="CXO78" s="762"/>
      <c r="CXP78" s="762"/>
      <c r="CXQ78" s="762"/>
      <c r="CXR78" s="762"/>
      <c r="CXS78" s="762"/>
      <c r="CXT78" s="762"/>
      <c r="CXU78" s="762"/>
      <c r="CXV78" s="762"/>
      <c r="CXW78" s="762"/>
      <c r="CXX78" s="762"/>
      <c r="CXY78" s="762"/>
      <c r="CXZ78" s="762"/>
      <c r="CYA78" s="762"/>
      <c r="CYB78" s="762"/>
      <c r="CYC78" s="762"/>
      <c r="CYD78" s="762"/>
      <c r="CYE78" s="762"/>
      <c r="CYF78" s="762"/>
      <c r="CYG78" s="762"/>
      <c r="CYH78" s="762"/>
      <c r="CYI78" s="762"/>
      <c r="CYJ78" s="762"/>
      <c r="CYK78" s="762"/>
      <c r="CYL78" s="762"/>
      <c r="CYM78" s="762"/>
      <c r="CYN78" s="762"/>
      <c r="CYO78" s="762"/>
      <c r="CYP78" s="762"/>
      <c r="CYQ78" s="762"/>
      <c r="CYR78" s="762"/>
      <c r="CYS78" s="762"/>
      <c r="CYT78" s="762"/>
      <c r="CYU78" s="762"/>
      <c r="CYV78" s="762"/>
      <c r="CYW78" s="762"/>
      <c r="CYX78" s="762"/>
      <c r="CYY78" s="762"/>
      <c r="CYZ78" s="762"/>
      <c r="CZA78" s="762"/>
      <c r="CZB78" s="762"/>
      <c r="CZC78" s="762"/>
      <c r="CZD78" s="762"/>
      <c r="CZE78" s="762"/>
      <c r="CZF78" s="762"/>
      <c r="CZG78" s="762"/>
      <c r="CZH78" s="762"/>
      <c r="CZI78" s="762"/>
      <c r="CZJ78" s="762"/>
      <c r="CZK78" s="762"/>
      <c r="CZL78" s="762"/>
      <c r="CZM78" s="762"/>
      <c r="CZN78" s="762"/>
      <c r="CZO78" s="762"/>
      <c r="CZP78" s="762"/>
      <c r="CZQ78" s="762"/>
      <c r="CZR78" s="762"/>
      <c r="CZS78" s="762"/>
      <c r="CZT78" s="762"/>
      <c r="CZU78" s="762"/>
      <c r="CZV78" s="762"/>
      <c r="CZW78" s="762"/>
      <c r="CZX78" s="762"/>
      <c r="CZY78" s="762"/>
      <c r="CZZ78" s="762"/>
      <c r="DAA78" s="762"/>
      <c r="DAB78" s="762"/>
      <c r="DAC78" s="762"/>
      <c r="DAD78" s="762"/>
      <c r="DAE78" s="762"/>
      <c r="DAF78" s="762"/>
      <c r="DAG78" s="762"/>
      <c r="DAH78" s="762"/>
      <c r="DAI78" s="762"/>
      <c r="DAJ78" s="762"/>
      <c r="DAK78" s="762"/>
      <c r="DAL78" s="762"/>
      <c r="DAM78" s="762"/>
      <c r="DAN78" s="762"/>
      <c r="DAO78" s="762"/>
      <c r="DAP78" s="762"/>
      <c r="DAQ78" s="762"/>
      <c r="DAR78" s="762"/>
      <c r="DAS78" s="762"/>
      <c r="DAT78" s="762"/>
      <c r="DAU78" s="762"/>
      <c r="DAV78" s="762"/>
      <c r="DAW78" s="762"/>
      <c r="DAX78" s="762"/>
      <c r="DAY78" s="762"/>
      <c r="DAZ78" s="762"/>
      <c r="DBA78" s="762"/>
      <c r="DBB78" s="762"/>
      <c r="DBC78" s="762"/>
      <c r="DBD78" s="762"/>
      <c r="DBE78" s="762"/>
      <c r="DBF78" s="762"/>
      <c r="DBG78" s="762"/>
      <c r="DBH78" s="762"/>
      <c r="DBI78" s="762"/>
      <c r="DBJ78" s="762"/>
      <c r="DBK78" s="762"/>
      <c r="DBL78" s="762"/>
      <c r="DBM78" s="762"/>
      <c r="DBN78" s="762"/>
      <c r="DBO78" s="762"/>
      <c r="DBP78" s="762"/>
      <c r="DBQ78" s="762"/>
      <c r="DBR78" s="762"/>
      <c r="DBS78" s="762"/>
      <c r="DBT78" s="762"/>
      <c r="DBU78" s="762"/>
      <c r="DBV78" s="762"/>
      <c r="DBW78" s="762"/>
      <c r="DBX78" s="762"/>
      <c r="DBY78" s="762"/>
      <c r="DBZ78" s="762"/>
      <c r="DCA78" s="762"/>
      <c r="DCB78" s="762"/>
      <c r="DCC78" s="762"/>
      <c r="DCD78" s="762"/>
      <c r="DCE78" s="762"/>
      <c r="DCF78" s="762"/>
      <c r="DCG78" s="762"/>
      <c r="DCH78" s="762"/>
      <c r="DCI78" s="762"/>
      <c r="DCJ78" s="762"/>
      <c r="DCK78" s="762"/>
      <c r="DCL78" s="762"/>
      <c r="DCM78" s="762"/>
      <c r="DCN78" s="762"/>
      <c r="DCO78" s="762"/>
      <c r="DCP78" s="762"/>
      <c r="DCQ78" s="762"/>
      <c r="DCR78" s="762"/>
      <c r="DCS78" s="762"/>
      <c r="DCT78" s="762"/>
      <c r="DCU78" s="762"/>
      <c r="DCV78" s="762"/>
      <c r="DCW78" s="762"/>
      <c r="DCX78" s="762"/>
      <c r="DCY78" s="762"/>
      <c r="DCZ78" s="762"/>
      <c r="DDA78" s="762"/>
      <c r="DDB78" s="762"/>
      <c r="DDC78" s="762"/>
      <c r="DDD78" s="762"/>
      <c r="DDE78" s="762"/>
      <c r="DDF78" s="762"/>
      <c r="DDG78" s="762"/>
      <c r="DDH78" s="762"/>
      <c r="DDI78" s="762"/>
      <c r="DDJ78" s="762"/>
      <c r="DDK78" s="762"/>
      <c r="DDL78" s="762"/>
      <c r="DDM78" s="762"/>
      <c r="DDN78" s="762"/>
      <c r="DDO78" s="762"/>
      <c r="DDP78" s="762"/>
      <c r="DDQ78" s="762"/>
      <c r="DDR78" s="762"/>
      <c r="DDS78" s="762"/>
      <c r="DDT78" s="762"/>
      <c r="DDU78" s="762"/>
      <c r="DDV78" s="762"/>
      <c r="DDW78" s="762"/>
      <c r="DDX78" s="762"/>
      <c r="DDY78" s="762"/>
      <c r="DDZ78" s="762"/>
      <c r="DEA78" s="762"/>
      <c r="DEB78" s="762"/>
      <c r="DEC78" s="762"/>
      <c r="DED78" s="762"/>
      <c r="DEE78" s="762"/>
      <c r="DEF78" s="762"/>
      <c r="DEG78" s="762"/>
      <c r="DEH78" s="762"/>
      <c r="DEI78" s="762"/>
      <c r="DEJ78" s="762"/>
      <c r="DEK78" s="762"/>
      <c r="DEL78" s="762"/>
      <c r="DEM78" s="762"/>
      <c r="DEN78" s="762"/>
      <c r="DEO78" s="762"/>
      <c r="DEP78" s="762"/>
      <c r="DEQ78" s="762"/>
      <c r="DER78" s="762"/>
      <c r="DES78" s="762"/>
      <c r="DET78" s="762"/>
      <c r="DEU78" s="762"/>
      <c r="DEV78" s="762"/>
      <c r="DEW78" s="762"/>
      <c r="DEX78" s="762"/>
      <c r="DEY78" s="762"/>
      <c r="DEZ78" s="762"/>
      <c r="DFA78" s="762"/>
      <c r="DFB78" s="762"/>
      <c r="DFC78" s="762"/>
      <c r="DFD78" s="762"/>
      <c r="DFE78" s="762"/>
      <c r="DFF78" s="762"/>
      <c r="DFG78" s="762"/>
      <c r="DFH78" s="762"/>
      <c r="DFI78" s="762"/>
      <c r="DFJ78" s="762"/>
      <c r="DFK78" s="762"/>
      <c r="DFL78" s="762"/>
      <c r="DFM78" s="762"/>
      <c r="DFN78" s="762"/>
      <c r="DFO78" s="762"/>
      <c r="DFP78" s="762"/>
      <c r="DFQ78" s="762"/>
      <c r="DFR78" s="762"/>
      <c r="DFS78" s="762"/>
      <c r="DFT78" s="762"/>
      <c r="DFU78" s="762"/>
      <c r="DFV78" s="762"/>
      <c r="DFW78" s="762"/>
      <c r="DFX78" s="762"/>
      <c r="DFY78" s="762"/>
      <c r="DFZ78" s="762"/>
      <c r="DGA78" s="762"/>
      <c r="DGB78" s="762"/>
      <c r="DGC78" s="762"/>
      <c r="DGD78" s="762"/>
      <c r="DGE78" s="762"/>
      <c r="DGF78" s="762"/>
      <c r="DGG78" s="762"/>
      <c r="DGH78" s="762"/>
      <c r="DGI78" s="762"/>
      <c r="DGJ78" s="762"/>
      <c r="DGK78" s="762"/>
      <c r="DGL78" s="762"/>
      <c r="DGM78" s="762"/>
      <c r="DGN78" s="762"/>
      <c r="DGO78" s="762"/>
      <c r="DGP78" s="762"/>
      <c r="DGQ78" s="762"/>
      <c r="DGR78" s="762"/>
      <c r="DGS78" s="762"/>
      <c r="DGT78" s="762"/>
      <c r="DGU78" s="762"/>
      <c r="DGV78" s="762"/>
      <c r="DGW78" s="762"/>
      <c r="DGX78" s="762"/>
      <c r="DGY78" s="762"/>
      <c r="DGZ78" s="762"/>
      <c r="DHA78" s="762"/>
      <c r="DHB78" s="762"/>
      <c r="DHC78" s="762"/>
      <c r="DHD78" s="762"/>
      <c r="DHE78" s="762"/>
      <c r="DHF78" s="762"/>
      <c r="DHG78" s="762"/>
      <c r="DHH78" s="762"/>
      <c r="DHI78" s="762"/>
      <c r="DHJ78" s="762"/>
      <c r="DHK78" s="762"/>
      <c r="DHL78" s="762"/>
      <c r="DHM78" s="762"/>
      <c r="DHN78" s="762"/>
      <c r="DHO78" s="762"/>
      <c r="DHP78" s="762"/>
      <c r="DHQ78" s="762"/>
      <c r="DHR78" s="762"/>
      <c r="DHS78" s="762"/>
      <c r="DHT78" s="762"/>
      <c r="DHU78" s="762"/>
      <c r="DHV78" s="762"/>
      <c r="DHW78" s="762"/>
      <c r="DHX78" s="762"/>
      <c r="DHY78" s="762"/>
      <c r="DHZ78" s="762"/>
      <c r="DIA78" s="762"/>
      <c r="DIB78" s="762"/>
      <c r="DIC78" s="762"/>
      <c r="DID78" s="762"/>
      <c r="DIE78" s="762"/>
      <c r="DIF78" s="762"/>
      <c r="DIG78" s="762"/>
      <c r="DIH78" s="762"/>
      <c r="DII78" s="762"/>
      <c r="DIJ78" s="762"/>
      <c r="DIK78" s="762"/>
      <c r="DIL78" s="762"/>
      <c r="DIM78" s="762"/>
      <c r="DIN78" s="762"/>
      <c r="DIO78" s="762"/>
      <c r="DIP78" s="762"/>
      <c r="DIQ78" s="762"/>
      <c r="DIR78" s="762"/>
      <c r="DIS78" s="762"/>
      <c r="DIT78" s="762"/>
      <c r="DIU78" s="762"/>
      <c r="DIV78" s="762"/>
      <c r="DIW78" s="762"/>
      <c r="DIX78" s="762"/>
      <c r="DIY78" s="762"/>
      <c r="DIZ78" s="762"/>
      <c r="DJA78" s="762"/>
      <c r="DJB78" s="762"/>
      <c r="DJC78" s="762"/>
      <c r="DJD78" s="762"/>
      <c r="DJE78" s="762"/>
      <c r="DJF78" s="762"/>
      <c r="DJG78" s="762"/>
      <c r="DJH78" s="762"/>
      <c r="DJI78" s="762"/>
      <c r="DJJ78" s="762"/>
      <c r="DJK78" s="762"/>
      <c r="DJL78" s="762"/>
      <c r="DJM78" s="762"/>
      <c r="DJN78" s="762"/>
      <c r="DJO78" s="762"/>
      <c r="DJP78" s="762"/>
      <c r="DJQ78" s="762"/>
      <c r="DJR78" s="762"/>
      <c r="DJS78" s="762"/>
      <c r="DJT78" s="762"/>
      <c r="DJU78" s="762"/>
      <c r="DJV78" s="762"/>
      <c r="DJW78" s="762"/>
      <c r="DJX78" s="762"/>
      <c r="DJY78" s="762"/>
      <c r="DJZ78" s="762"/>
      <c r="DKA78" s="762"/>
      <c r="DKB78" s="762"/>
      <c r="DKC78" s="762"/>
      <c r="DKD78" s="762"/>
      <c r="DKE78" s="762"/>
      <c r="DKF78" s="762"/>
      <c r="DKG78" s="762"/>
      <c r="DKH78" s="762"/>
      <c r="DKI78" s="762"/>
      <c r="DKJ78" s="762"/>
      <c r="DKK78" s="762"/>
      <c r="DKL78" s="762"/>
      <c r="DKM78" s="762"/>
      <c r="DKN78" s="762"/>
      <c r="DKO78" s="762"/>
      <c r="DKP78" s="762"/>
      <c r="DKQ78" s="762"/>
      <c r="DKR78" s="762"/>
      <c r="DKS78" s="762"/>
      <c r="DKT78" s="762"/>
      <c r="DKU78" s="762"/>
      <c r="DKV78" s="762"/>
      <c r="DKW78" s="762"/>
      <c r="DKX78" s="762"/>
      <c r="DKY78" s="762"/>
      <c r="DKZ78" s="762"/>
      <c r="DLA78" s="762"/>
      <c r="DLB78" s="762"/>
      <c r="DLC78" s="762"/>
      <c r="DLD78" s="762"/>
      <c r="DLE78" s="762"/>
      <c r="DLF78" s="762"/>
      <c r="DLG78" s="762"/>
      <c r="DLH78" s="762"/>
      <c r="DLI78" s="762"/>
      <c r="DLJ78" s="762"/>
      <c r="DLK78" s="762"/>
      <c r="DLL78" s="762"/>
      <c r="DLM78" s="762"/>
      <c r="DLN78" s="762"/>
      <c r="DLO78" s="762"/>
      <c r="DLP78" s="762"/>
      <c r="DLQ78" s="762"/>
      <c r="DLR78" s="762"/>
      <c r="DLS78" s="762"/>
      <c r="DLT78" s="762"/>
      <c r="DLU78" s="762"/>
      <c r="DLV78" s="762"/>
      <c r="DLW78" s="762"/>
      <c r="DLX78" s="762"/>
      <c r="DLY78" s="762"/>
      <c r="DLZ78" s="762"/>
      <c r="DMA78" s="762"/>
      <c r="DMB78" s="762"/>
      <c r="DMC78" s="762"/>
      <c r="DMD78" s="762"/>
      <c r="DME78" s="762"/>
      <c r="DMF78" s="762"/>
      <c r="DMG78" s="762"/>
      <c r="DMH78" s="762"/>
      <c r="DMI78" s="762"/>
      <c r="DMJ78" s="762"/>
      <c r="DMK78" s="762"/>
      <c r="DML78" s="762"/>
      <c r="DMM78" s="762"/>
      <c r="DMN78" s="762"/>
      <c r="DMO78" s="762"/>
      <c r="DMP78" s="762"/>
      <c r="DMQ78" s="762"/>
      <c r="DMR78" s="762"/>
      <c r="DMS78" s="762"/>
      <c r="DMT78" s="762"/>
      <c r="DMU78" s="762"/>
      <c r="DMV78" s="762"/>
      <c r="DMW78" s="762"/>
      <c r="DMX78" s="762"/>
      <c r="DMY78" s="762"/>
      <c r="DMZ78" s="762"/>
      <c r="DNA78" s="762"/>
      <c r="DNB78" s="762"/>
      <c r="DNC78" s="762"/>
      <c r="DNE78" s="762"/>
      <c r="DNF78" s="762"/>
      <c r="DNG78" s="762"/>
      <c r="DNH78" s="762"/>
      <c r="DNI78" s="762"/>
      <c r="DNJ78" s="762"/>
      <c r="DNK78" s="762"/>
      <c r="DNL78" s="762"/>
      <c r="DNM78" s="762"/>
      <c r="DNN78" s="762"/>
      <c r="DNO78" s="762"/>
      <c r="DNP78" s="762"/>
      <c r="DNQ78" s="762"/>
      <c r="DNR78" s="762"/>
      <c r="DNS78" s="762"/>
      <c r="DNT78" s="762"/>
      <c r="DNU78" s="762"/>
      <c r="DNV78" s="762"/>
      <c r="DNW78" s="762"/>
      <c r="DNX78" s="762"/>
      <c r="DNY78" s="762"/>
      <c r="DNZ78" s="762"/>
      <c r="DOA78" s="762"/>
      <c r="DOB78" s="762"/>
      <c r="DOC78" s="762"/>
      <c r="DOD78" s="762"/>
      <c r="DOE78" s="762"/>
      <c r="DOF78" s="762"/>
      <c r="DOG78" s="762"/>
      <c r="DOH78" s="762"/>
      <c r="DOI78" s="762"/>
      <c r="DOJ78" s="762"/>
      <c r="DOK78" s="762"/>
      <c r="DOL78" s="762"/>
      <c r="DOM78" s="762"/>
      <c r="DON78" s="762"/>
      <c r="DOO78" s="762"/>
      <c r="DOP78" s="762"/>
      <c r="DOQ78" s="762"/>
      <c r="DOR78" s="762"/>
      <c r="DOS78" s="762"/>
      <c r="DOT78" s="762"/>
      <c r="DOU78" s="762"/>
      <c r="DOV78" s="762"/>
      <c r="DOW78" s="762"/>
      <c r="DOX78" s="762"/>
      <c r="DOY78" s="762"/>
      <c r="DOZ78" s="762"/>
      <c r="DPA78" s="762"/>
      <c r="DPB78" s="762"/>
      <c r="DPC78" s="762"/>
      <c r="DPD78" s="762"/>
      <c r="DPE78" s="762"/>
      <c r="DPF78" s="762"/>
      <c r="DPG78" s="762"/>
      <c r="DPH78" s="762"/>
      <c r="DPI78" s="762"/>
      <c r="DPJ78" s="762"/>
      <c r="DPK78" s="762"/>
      <c r="DPL78" s="762"/>
      <c r="DPM78" s="762"/>
      <c r="DPN78" s="762"/>
      <c r="DPO78" s="762"/>
      <c r="DPP78" s="762"/>
      <c r="DPQ78" s="762"/>
      <c r="DPR78" s="762"/>
      <c r="DPS78" s="762"/>
      <c r="DPT78" s="762"/>
      <c r="DPU78" s="762"/>
      <c r="DPV78" s="762"/>
      <c r="DPW78" s="762"/>
      <c r="DPX78" s="762"/>
      <c r="DPY78" s="762"/>
      <c r="DPZ78" s="762"/>
      <c r="DQA78" s="762"/>
      <c r="DQB78" s="762"/>
      <c r="DQC78" s="762"/>
      <c r="DQD78" s="762"/>
      <c r="DQE78" s="762"/>
      <c r="DQF78" s="762"/>
      <c r="DQG78" s="762"/>
      <c r="DQH78" s="762"/>
      <c r="DQI78" s="762"/>
      <c r="DQJ78" s="762"/>
      <c r="DQK78" s="762"/>
      <c r="DQL78" s="762"/>
      <c r="DQM78" s="762"/>
      <c r="DQN78" s="762"/>
      <c r="DQO78" s="762"/>
      <c r="DQP78" s="762"/>
      <c r="DQQ78" s="762"/>
      <c r="DQR78" s="762"/>
      <c r="DQS78" s="762"/>
      <c r="DQT78" s="762"/>
      <c r="DQU78" s="762"/>
      <c r="DQV78" s="762"/>
      <c r="DQW78" s="762"/>
      <c r="DQX78" s="762"/>
      <c r="DQY78" s="762"/>
      <c r="DQZ78" s="762"/>
      <c r="DRA78" s="762"/>
      <c r="DRB78" s="762"/>
      <c r="DRC78" s="762"/>
      <c r="DRD78" s="762"/>
      <c r="DRE78" s="762"/>
      <c r="DRF78" s="762"/>
      <c r="DRG78" s="762"/>
      <c r="DRH78" s="762"/>
      <c r="DRI78" s="762"/>
      <c r="DRJ78" s="762"/>
      <c r="DRK78" s="762"/>
      <c r="DRL78" s="762"/>
      <c r="DRM78" s="762"/>
      <c r="DRN78" s="762"/>
      <c r="DRO78" s="762"/>
      <c r="DRP78" s="762"/>
      <c r="DRQ78" s="762"/>
      <c r="DRR78" s="762"/>
      <c r="DRS78" s="762"/>
      <c r="DRT78" s="762"/>
      <c r="DRU78" s="762"/>
      <c r="DRV78" s="762"/>
      <c r="DRW78" s="762"/>
      <c r="DRX78" s="762"/>
      <c r="DRY78" s="762"/>
      <c r="DRZ78" s="762"/>
      <c r="DSA78" s="762"/>
      <c r="DSB78" s="762"/>
      <c r="DSC78" s="762"/>
      <c r="DSD78" s="762"/>
      <c r="DSE78" s="762"/>
      <c r="DSF78" s="762"/>
      <c r="DSG78" s="762"/>
      <c r="DSH78" s="762"/>
      <c r="DSI78" s="762"/>
      <c r="DSJ78" s="762"/>
      <c r="DSK78" s="762"/>
      <c r="DSL78" s="762"/>
      <c r="DSM78" s="762"/>
      <c r="DSN78" s="762"/>
      <c r="DSO78" s="762"/>
      <c r="DSP78" s="762"/>
      <c r="DSQ78" s="762"/>
      <c r="DSR78" s="762"/>
      <c r="DSS78" s="762"/>
      <c r="DST78" s="762"/>
      <c r="DSU78" s="762"/>
      <c r="DSV78" s="762"/>
      <c r="DSW78" s="762"/>
      <c r="DSX78" s="762"/>
      <c r="DSY78" s="762"/>
      <c r="DSZ78" s="762"/>
      <c r="DTA78" s="762"/>
      <c r="DTB78" s="762"/>
      <c r="DTC78" s="762"/>
      <c r="DTD78" s="762"/>
      <c r="DTE78" s="762"/>
      <c r="DTF78" s="762"/>
      <c r="DTG78" s="762"/>
      <c r="DTH78" s="762"/>
      <c r="DTI78" s="762"/>
      <c r="DTJ78" s="762"/>
      <c r="DTK78" s="762"/>
      <c r="DTL78" s="762"/>
      <c r="DTM78" s="762"/>
      <c r="DTN78" s="762"/>
      <c r="DTO78" s="762"/>
      <c r="DTP78" s="762"/>
      <c r="DTQ78" s="762"/>
      <c r="DTR78" s="762"/>
      <c r="DTS78" s="762"/>
      <c r="DTT78" s="762"/>
      <c r="DTU78" s="762"/>
      <c r="DTV78" s="762"/>
      <c r="DTW78" s="762"/>
      <c r="DTX78" s="762"/>
      <c r="DTY78" s="762"/>
      <c r="DTZ78" s="762"/>
      <c r="DUA78" s="762"/>
      <c r="DUB78" s="762"/>
      <c r="DUC78" s="762"/>
      <c r="DUD78" s="762"/>
      <c r="DUE78" s="762"/>
      <c r="DUF78" s="762"/>
      <c r="DUG78" s="762"/>
      <c r="DUH78" s="762"/>
      <c r="DUI78" s="762"/>
      <c r="DUJ78" s="762"/>
      <c r="DUK78" s="762"/>
      <c r="DUL78" s="762"/>
      <c r="DUM78" s="762"/>
      <c r="DUN78" s="762"/>
      <c r="DUO78" s="762"/>
      <c r="DUP78" s="762"/>
      <c r="DUQ78" s="762"/>
      <c r="DUR78" s="762"/>
      <c r="DUS78" s="762"/>
      <c r="DUT78" s="762"/>
      <c r="DUU78" s="762"/>
      <c r="DUV78" s="762"/>
      <c r="DUW78" s="762"/>
      <c r="DUX78" s="762"/>
      <c r="DUY78" s="762"/>
      <c r="DUZ78" s="762"/>
      <c r="DVA78" s="762"/>
      <c r="DVB78" s="762"/>
      <c r="DVC78" s="762"/>
      <c r="DVD78" s="762"/>
      <c r="DVE78" s="762"/>
      <c r="DVF78" s="762"/>
      <c r="DVG78" s="762"/>
      <c r="DVH78" s="762"/>
      <c r="DVI78" s="762"/>
      <c r="DVJ78" s="762"/>
      <c r="DVK78" s="762"/>
      <c r="DVL78" s="762"/>
      <c r="DVM78" s="762"/>
      <c r="DVN78" s="762"/>
      <c r="DVO78" s="762"/>
      <c r="DVP78" s="762"/>
      <c r="DVQ78" s="762"/>
      <c r="DVR78" s="762"/>
      <c r="DVS78" s="762"/>
      <c r="DVT78" s="762"/>
      <c r="DVU78" s="762"/>
      <c r="DVV78" s="762"/>
      <c r="DVW78" s="762"/>
      <c r="DVX78" s="762"/>
      <c r="DVY78" s="762"/>
      <c r="DVZ78" s="762"/>
      <c r="DWA78" s="762"/>
      <c r="DWB78" s="762"/>
      <c r="DWC78" s="762"/>
      <c r="DWD78" s="762"/>
      <c r="DWE78" s="762"/>
      <c r="DWF78" s="762"/>
      <c r="DWG78" s="762"/>
      <c r="DWH78" s="762"/>
      <c r="DWI78" s="762"/>
      <c r="DWJ78" s="762"/>
      <c r="DWK78" s="762"/>
      <c r="DWL78" s="762"/>
      <c r="DWM78" s="762"/>
      <c r="DWN78" s="762"/>
      <c r="DWO78" s="762"/>
      <c r="DWP78" s="762"/>
      <c r="DWQ78" s="762"/>
      <c r="DWR78" s="762"/>
      <c r="DWS78" s="762"/>
      <c r="DWT78" s="762"/>
      <c r="DWU78" s="762"/>
      <c r="DWV78" s="762"/>
      <c r="DWW78" s="762"/>
      <c r="DWX78" s="762"/>
      <c r="DWY78" s="762"/>
      <c r="DWZ78" s="762"/>
      <c r="DXA78" s="762"/>
      <c r="DXB78" s="762"/>
      <c r="DXC78" s="762"/>
      <c r="DXD78" s="762"/>
      <c r="DXE78" s="762"/>
      <c r="DXF78" s="762"/>
      <c r="DXG78" s="762"/>
      <c r="DXH78" s="762"/>
      <c r="DXI78" s="762"/>
      <c r="DXJ78" s="762"/>
      <c r="DXK78" s="762"/>
      <c r="DXL78" s="762"/>
      <c r="DXM78" s="762"/>
      <c r="DXN78" s="762"/>
      <c r="DXO78" s="762"/>
      <c r="DXP78" s="762"/>
      <c r="DXQ78" s="762"/>
      <c r="DXR78" s="762"/>
      <c r="DXS78" s="762"/>
      <c r="DXT78" s="762"/>
      <c r="DXU78" s="762"/>
      <c r="DXV78" s="762"/>
      <c r="DXW78" s="762"/>
      <c r="DXX78" s="762"/>
      <c r="DXY78" s="762"/>
      <c r="DXZ78" s="762"/>
      <c r="DYA78" s="762"/>
      <c r="DYB78" s="762"/>
      <c r="DYC78" s="762"/>
      <c r="DYD78" s="762"/>
      <c r="DYE78" s="762"/>
      <c r="DYF78" s="762"/>
      <c r="DYG78" s="762"/>
      <c r="DYH78" s="762"/>
      <c r="DYI78" s="762"/>
      <c r="DYJ78" s="762"/>
      <c r="DYK78" s="762"/>
      <c r="DYL78" s="762"/>
      <c r="DYM78" s="762"/>
      <c r="DYN78" s="762"/>
      <c r="DYO78" s="762"/>
      <c r="DYP78" s="762"/>
      <c r="DYQ78" s="762"/>
      <c r="DYR78" s="762"/>
      <c r="DYS78" s="762"/>
      <c r="DYT78" s="762"/>
      <c r="DYU78" s="762"/>
      <c r="DYV78" s="762"/>
      <c r="DYW78" s="762"/>
      <c r="DYX78" s="762"/>
      <c r="DYY78" s="762"/>
      <c r="DYZ78" s="762"/>
      <c r="DZA78" s="762"/>
      <c r="DZB78" s="762"/>
      <c r="DZC78" s="762"/>
      <c r="DZD78" s="762"/>
      <c r="DZE78" s="762"/>
      <c r="DZF78" s="762"/>
      <c r="DZG78" s="762"/>
      <c r="DZH78" s="762"/>
      <c r="DZI78" s="762"/>
      <c r="DZJ78" s="762"/>
      <c r="DZK78" s="762"/>
      <c r="DZL78" s="762"/>
      <c r="DZM78" s="762"/>
      <c r="DZN78" s="762"/>
      <c r="DZO78" s="762"/>
      <c r="DZP78" s="762"/>
      <c r="DZQ78" s="762"/>
      <c r="DZR78" s="762"/>
      <c r="DZS78" s="762"/>
      <c r="DZT78" s="762"/>
      <c r="DZU78" s="762"/>
      <c r="DZV78" s="762"/>
      <c r="DZW78" s="762"/>
      <c r="DZX78" s="762"/>
      <c r="DZY78" s="762"/>
      <c r="DZZ78" s="762"/>
      <c r="EAA78" s="762"/>
      <c r="EAB78" s="762"/>
      <c r="EAC78" s="762"/>
      <c r="EAD78" s="762"/>
      <c r="EAE78" s="762"/>
      <c r="EAF78" s="762"/>
      <c r="EAG78" s="762"/>
      <c r="EAH78" s="762"/>
      <c r="EAI78" s="762"/>
      <c r="EAJ78" s="762"/>
      <c r="EAK78" s="762"/>
      <c r="EAL78" s="762"/>
      <c r="EAM78" s="762"/>
      <c r="EAN78" s="762"/>
      <c r="EAO78" s="762"/>
      <c r="EAP78" s="762"/>
      <c r="EAQ78" s="762"/>
      <c r="EAR78" s="762"/>
      <c r="EAS78" s="762"/>
      <c r="EAT78" s="762"/>
      <c r="EAU78" s="762"/>
      <c r="EAV78" s="762"/>
      <c r="EAW78" s="762"/>
      <c r="EAX78" s="762"/>
      <c r="EAY78" s="762"/>
      <c r="EAZ78" s="762"/>
      <c r="EBA78" s="762"/>
      <c r="EBB78" s="762"/>
      <c r="EBC78" s="762"/>
      <c r="EBD78" s="762"/>
      <c r="EBE78" s="762"/>
      <c r="EBF78" s="762"/>
      <c r="EBG78" s="762"/>
      <c r="EBH78" s="762"/>
      <c r="EBI78" s="762"/>
      <c r="EBJ78" s="762"/>
      <c r="EBK78" s="762"/>
      <c r="EBL78" s="762"/>
      <c r="EBM78" s="762"/>
      <c r="EBN78" s="762"/>
      <c r="EBO78" s="762"/>
      <c r="EBP78" s="762"/>
      <c r="EBQ78" s="762"/>
      <c r="EBR78" s="762"/>
      <c r="EBS78" s="762"/>
      <c r="EBT78" s="762"/>
      <c r="EBU78" s="762"/>
      <c r="EBV78" s="762"/>
      <c r="EBW78" s="762"/>
      <c r="EBX78" s="762"/>
      <c r="EBY78" s="762"/>
      <c r="EBZ78" s="762"/>
      <c r="ECA78" s="762"/>
      <c r="ECB78" s="762"/>
      <c r="ECC78" s="762"/>
      <c r="ECD78" s="762"/>
      <c r="ECE78" s="762"/>
      <c r="ECF78" s="762"/>
      <c r="ECG78" s="762"/>
      <c r="ECH78" s="762"/>
      <c r="ECI78" s="762"/>
      <c r="ECJ78" s="762"/>
      <c r="ECK78" s="762"/>
      <c r="ECL78" s="762"/>
      <c r="ECM78" s="762"/>
      <c r="ECN78" s="762"/>
      <c r="ECO78" s="762"/>
      <c r="ECP78" s="762"/>
      <c r="ECQ78" s="762"/>
      <c r="ECR78" s="762"/>
      <c r="ECS78" s="762"/>
      <c r="ECT78" s="762"/>
      <c r="ECU78" s="762"/>
      <c r="ECV78" s="762"/>
      <c r="ECW78" s="762"/>
      <c r="ECX78" s="762"/>
      <c r="ECY78" s="762"/>
      <c r="ECZ78" s="762"/>
      <c r="EDA78" s="762"/>
      <c r="EDB78" s="762"/>
      <c r="EDC78" s="762"/>
      <c r="EDD78" s="762"/>
      <c r="EDE78" s="762"/>
      <c r="EDF78" s="762"/>
      <c r="EDG78" s="762"/>
      <c r="EDH78" s="762"/>
      <c r="EDI78" s="762"/>
      <c r="EDJ78" s="762"/>
      <c r="EDK78" s="762"/>
      <c r="EDL78" s="762"/>
      <c r="EDM78" s="762"/>
      <c r="EDN78" s="762"/>
      <c r="EDO78" s="762"/>
      <c r="EDP78" s="762"/>
      <c r="EDQ78" s="762"/>
      <c r="EDR78" s="762"/>
      <c r="EDS78" s="762"/>
      <c r="EDT78" s="762"/>
      <c r="EDU78" s="762"/>
      <c r="EDV78" s="762"/>
      <c r="EDW78" s="762"/>
      <c r="EDX78" s="762"/>
      <c r="EDY78" s="762"/>
      <c r="EDZ78" s="762"/>
      <c r="EEA78" s="762"/>
      <c r="EEB78" s="762"/>
      <c r="EEC78" s="762"/>
      <c r="EED78" s="762"/>
      <c r="EEE78" s="762"/>
      <c r="EEF78" s="762"/>
      <c r="EEG78" s="762"/>
      <c r="EEH78" s="762"/>
      <c r="EEI78" s="762"/>
      <c r="EEJ78" s="762"/>
      <c r="EEK78" s="762"/>
      <c r="EEL78" s="762"/>
      <c r="EEM78" s="762"/>
      <c r="EEN78" s="762"/>
      <c r="EEO78" s="762"/>
      <c r="EEP78" s="762"/>
      <c r="EEQ78" s="762"/>
      <c r="EER78" s="762"/>
      <c r="EES78" s="762"/>
      <c r="EET78" s="762"/>
      <c r="EEU78" s="762"/>
      <c r="EEV78" s="762"/>
      <c r="EEW78" s="762"/>
      <c r="EEX78" s="762"/>
      <c r="EEY78" s="762"/>
      <c r="EEZ78" s="762"/>
      <c r="EFA78" s="762"/>
      <c r="EFB78" s="762"/>
      <c r="EFC78" s="762"/>
      <c r="EFD78" s="762"/>
      <c r="EFE78" s="762"/>
      <c r="EFF78" s="762"/>
      <c r="EFG78" s="762"/>
      <c r="EFH78" s="762"/>
      <c r="EFI78" s="762"/>
      <c r="EFJ78" s="762"/>
      <c r="EFK78" s="762"/>
      <c r="EFL78" s="762"/>
      <c r="EFM78" s="762"/>
      <c r="EFN78" s="762"/>
      <c r="EFO78" s="762"/>
      <c r="EFP78" s="762"/>
      <c r="EFQ78" s="762"/>
      <c r="EFR78" s="762"/>
      <c r="EFS78" s="762"/>
      <c r="EFT78" s="762"/>
      <c r="EFU78" s="762"/>
      <c r="EFV78" s="762"/>
      <c r="EFW78" s="762"/>
      <c r="EFX78" s="762"/>
      <c r="EFY78" s="762"/>
      <c r="EFZ78" s="762"/>
      <c r="EGA78" s="762"/>
      <c r="EGB78" s="762"/>
      <c r="EGC78" s="762"/>
      <c r="EGD78" s="762"/>
      <c r="EGE78" s="762"/>
      <c r="EGF78" s="762"/>
      <c r="EGG78" s="762"/>
      <c r="EGH78" s="762"/>
      <c r="EGI78" s="762"/>
      <c r="EGJ78" s="762"/>
      <c r="EGK78" s="762"/>
      <c r="EGL78" s="762"/>
      <c r="EGM78" s="762"/>
      <c r="EGN78" s="762"/>
      <c r="EGO78" s="762"/>
      <c r="EGP78" s="762"/>
      <c r="EGQ78" s="762"/>
      <c r="EGR78" s="762"/>
      <c r="EGS78" s="762"/>
      <c r="EGT78" s="762"/>
      <c r="EGU78" s="762"/>
      <c r="EGV78" s="762"/>
      <c r="EGW78" s="762"/>
      <c r="EGX78" s="762"/>
      <c r="EGY78" s="762"/>
      <c r="EGZ78" s="762"/>
      <c r="EHA78" s="762"/>
      <c r="EHB78" s="762"/>
      <c r="EHC78" s="762"/>
      <c r="EHD78" s="762"/>
      <c r="EHE78" s="762"/>
      <c r="EHF78" s="762"/>
      <c r="EHG78" s="762"/>
      <c r="EHH78" s="762"/>
      <c r="EHI78" s="762"/>
      <c r="EHJ78" s="762"/>
      <c r="EHK78" s="762"/>
      <c r="EHL78" s="762"/>
      <c r="EHM78" s="762"/>
      <c r="EHN78" s="762"/>
      <c r="EHO78" s="762"/>
      <c r="EHP78" s="762"/>
      <c r="EHQ78" s="762"/>
      <c r="EHR78" s="762"/>
      <c r="EHS78" s="762"/>
      <c r="EHT78" s="762"/>
      <c r="EHU78" s="762"/>
      <c r="EHV78" s="762"/>
      <c r="EHW78" s="762"/>
      <c r="EHX78" s="762"/>
      <c r="EHY78" s="762"/>
      <c r="EHZ78" s="762"/>
      <c r="EIA78" s="762"/>
      <c r="EIB78" s="762"/>
      <c r="EIC78" s="762"/>
      <c r="EID78" s="762"/>
      <c r="EIE78" s="762"/>
      <c r="EIF78" s="762"/>
      <c r="EIG78" s="762"/>
      <c r="EIH78" s="762"/>
      <c r="EII78" s="762"/>
      <c r="EIJ78" s="762"/>
      <c r="EIK78" s="762"/>
      <c r="EIL78" s="762"/>
      <c r="EIM78" s="762"/>
      <c r="EIN78" s="762"/>
      <c r="EIO78" s="762"/>
      <c r="EIP78" s="762"/>
      <c r="EIQ78" s="762"/>
      <c r="EIR78" s="762"/>
      <c r="EIS78" s="762"/>
      <c r="EIT78" s="762"/>
      <c r="EIU78" s="762"/>
      <c r="EIV78" s="762"/>
      <c r="EIW78" s="762"/>
      <c r="EIX78" s="762"/>
      <c r="EIY78" s="762"/>
      <c r="EIZ78" s="762"/>
      <c r="EJA78" s="762"/>
      <c r="EJB78" s="762"/>
      <c r="EJC78" s="762"/>
      <c r="EJD78" s="762"/>
      <c r="EJE78" s="762"/>
      <c r="EJF78" s="762"/>
      <c r="EJG78" s="762"/>
      <c r="EJH78" s="762"/>
      <c r="EJI78" s="762"/>
      <c r="EJJ78" s="762"/>
      <c r="EJK78" s="762"/>
      <c r="EJL78" s="762"/>
      <c r="EJM78" s="762"/>
      <c r="EJN78" s="762"/>
      <c r="EJO78" s="762"/>
      <c r="EJP78" s="762"/>
      <c r="EJQ78" s="762"/>
      <c r="EJR78" s="762"/>
      <c r="EJS78" s="762"/>
      <c r="EJT78" s="762"/>
      <c r="EJU78" s="762"/>
      <c r="EJV78" s="762"/>
      <c r="EJW78" s="762"/>
      <c r="EJX78" s="762"/>
      <c r="EJY78" s="762"/>
      <c r="EJZ78" s="762"/>
      <c r="EKA78" s="762"/>
      <c r="EKB78" s="762"/>
      <c r="EKC78" s="762"/>
      <c r="EKD78" s="762"/>
      <c r="EKE78" s="762"/>
      <c r="EKF78" s="762"/>
      <c r="EKG78" s="762"/>
      <c r="EKH78" s="762"/>
      <c r="EKI78" s="762"/>
      <c r="EKJ78" s="762"/>
      <c r="EKK78" s="762"/>
      <c r="EKL78" s="762"/>
      <c r="EKM78" s="762"/>
      <c r="EKN78" s="762"/>
      <c r="EKO78" s="762"/>
      <c r="EKP78" s="762"/>
      <c r="EKQ78" s="762"/>
      <c r="EKR78" s="762"/>
      <c r="EKS78" s="762"/>
      <c r="EKT78" s="762"/>
      <c r="EKU78" s="762"/>
      <c r="EKV78" s="762"/>
      <c r="EKW78" s="762"/>
      <c r="EKX78" s="762"/>
      <c r="EKY78" s="762"/>
      <c r="EKZ78" s="762"/>
      <c r="ELA78" s="762"/>
      <c r="ELB78" s="762"/>
      <c r="ELC78" s="762"/>
      <c r="ELD78" s="762"/>
      <c r="ELE78" s="762"/>
      <c r="ELF78" s="762"/>
      <c r="ELG78" s="762"/>
      <c r="ELH78" s="762"/>
      <c r="ELI78" s="762"/>
      <c r="ELJ78" s="762"/>
      <c r="ELK78" s="762"/>
      <c r="ELL78" s="762"/>
      <c r="ELM78" s="762"/>
      <c r="ELN78" s="762"/>
      <c r="ELO78" s="762"/>
      <c r="ELP78" s="762"/>
      <c r="ELQ78" s="762"/>
      <c r="ELR78" s="762"/>
      <c r="ELS78" s="762"/>
      <c r="ELT78" s="762"/>
      <c r="ELU78" s="762"/>
      <c r="ELV78" s="762"/>
      <c r="ELW78" s="762"/>
      <c r="ELX78" s="762"/>
      <c r="ELY78" s="762"/>
      <c r="ELZ78" s="762"/>
      <c r="EMA78" s="762"/>
      <c r="EMB78" s="762"/>
      <c r="EMC78" s="762"/>
      <c r="EMD78" s="762"/>
      <c r="EME78" s="762"/>
      <c r="EMF78" s="762"/>
      <c r="EMG78" s="762"/>
      <c r="EMH78" s="762"/>
      <c r="EMI78" s="762"/>
      <c r="EMJ78" s="762"/>
      <c r="EMK78" s="762"/>
      <c r="EML78" s="762"/>
      <c r="EMM78" s="762"/>
      <c r="EMN78" s="762"/>
      <c r="EMO78" s="762"/>
      <c r="EMP78" s="762"/>
      <c r="EMQ78" s="762"/>
      <c r="EMR78" s="762"/>
      <c r="EMS78" s="762"/>
      <c r="EMT78" s="762"/>
      <c r="EMU78" s="762"/>
      <c r="EMV78" s="762"/>
      <c r="EMW78" s="762"/>
      <c r="EMX78" s="762"/>
      <c r="EMY78" s="762"/>
      <c r="EMZ78" s="762"/>
      <c r="ENA78" s="762"/>
      <c r="ENB78" s="762"/>
      <c r="ENC78" s="762"/>
      <c r="END78" s="762"/>
      <c r="ENE78" s="762"/>
      <c r="ENF78" s="762"/>
      <c r="ENG78" s="762"/>
      <c r="ENH78" s="762"/>
      <c r="ENI78" s="762"/>
      <c r="ENJ78" s="762"/>
      <c r="ENK78" s="762"/>
      <c r="ENL78" s="762"/>
      <c r="ENM78" s="762"/>
      <c r="ENN78" s="762"/>
      <c r="ENO78" s="762"/>
      <c r="ENP78" s="762"/>
      <c r="ENQ78" s="762"/>
      <c r="ENR78" s="762"/>
      <c r="ENS78" s="762"/>
      <c r="ENT78" s="762"/>
      <c r="ENU78" s="762"/>
      <c r="ENV78" s="762"/>
      <c r="ENW78" s="762"/>
      <c r="ENX78" s="762"/>
      <c r="ENY78" s="762"/>
      <c r="ENZ78" s="762"/>
      <c r="EOA78" s="762"/>
      <c r="EOB78" s="762"/>
      <c r="EOC78" s="762"/>
      <c r="EOD78" s="762"/>
      <c r="EOE78" s="762"/>
      <c r="EOF78" s="762"/>
      <c r="EOG78" s="762"/>
      <c r="EOH78" s="762"/>
      <c r="EOI78" s="762"/>
      <c r="EOJ78" s="762"/>
      <c r="EOK78" s="762"/>
      <c r="EOL78" s="762"/>
      <c r="EOM78" s="762"/>
      <c r="EON78" s="762"/>
      <c r="EOO78" s="762"/>
      <c r="EOP78" s="762"/>
      <c r="EOQ78" s="762"/>
      <c r="EOR78" s="762"/>
      <c r="EOS78" s="762"/>
      <c r="EOT78" s="762"/>
      <c r="EOU78" s="762"/>
      <c r="EOV78" s="762"/>
      <c r="EOW78" s="762"/>
      <c r="EOX78" s="762"/>
      <c r="EOY78" s="762"/>
      <c r="EOZ78" s="762"/>
      <c r="EPA78" s="762"/>
      <c r="EPB78" s="762"/>
      <c r="EPC78" s="762"/>
      <c r="EPD78" s="762"/>
      <c r="EPE78" s="762"/>
      <c r="EPF78" s="762"/>
      <c r="EPG78" s="762"/>
      <c r="EPH78" s="762"/>
      <c r="EPI78" s="762"/>
      <c r="EPJ78" s="762"/>
      <c r="EPK78" s="762"/>
      <c r="EPL78" s="762"/>
      <c r="EPM78" s="762"/>
      <c r="EPN78" s="762"/>
      <c r="EPO78" s="762"/>
      <c r="EPP78" s="762"/>
      <c r="EPQ78" s="762"/>
      <c r="EPR78" s="762"/>
      <c r="EPS78" s="762"/>
      <c r="EPT78" s="762"/>
      <c r="EPU78" s="762"/>
      <c r="EPV78" s="762"/>
      <c r="EPW78" s="762"/>
      <c r="EPX78" s="762"/>
      <c r="EPY78" s="762"/>
      <c r="EPZ78" s="762"/>
      <c r="EQA78" s="762"/>
      <c r="EQB78" s="762"/>
      <c r="EQC78" s="762"/>
      <c r="EQD78" s="762"/>
      <c r="EQE78" s="762"/>
      <c r="EQF78" s="762"/>
      <c r="EQG78" s="762"/>
      <c r="EQH78" s="762"/>
      <c r="EQI78" s="762"/>
      <c r="EQJ78" s="762"/>
      <c r="EQK78" s="762"/>
      <c r="EQL78" s="762"/>
      <c r="EQM78" s="762"/>
      <c r="EQN78" s="762"/>
      <c r="EQO78" s="762"/>
      <c r="EQP78" s="762"/>
      <c r="EQQ78" s="762"/>
      <c r="EQR78" s="762"/>
      <c r="EQS78" s="762"/>
      <c r="EQT78" s="762"/>
      <c r="EQU78" s="762"/>
      <c r="EQV78" s="762"/>
      <c r="EQW78" s="762"/>
      <c r="EQX78" s="762"/>
      <c r="EQY78" s="762"/>
      <c r="EQZ78" s="762"/>
      <c r="ERA78" s="762"/>
      <c r="ERB78" s="762"/>
      <c r="ERC78" s="762"/>
      <c r="ERD78" s="762"/>
      <c r="ERE78" s="762"/>
      <c r="ERF78" s="762"/>
      <c r="ERG78" s="762"/>
      <c r="ERH78" s="762"/>
      <c r="ERI78" s="762"/>
      <c r="ERJ78" s="762"/>
      <c r="ERK78" s="762"/>
      <c r="ERL78" s="762"/>
      <c r="ERM78" s="762"/>
      <c r="ERN78" s="762"/>
      <c r="ERO78" s="762"/>
      <c r="ERP78" s="762"/>
      <c r="ERQ78" s="762"/>
      <c r="ERR78" s="762"/>
      <c r="ERS78" s="762"/>
      <c r="ERT78" s="762"/>
      <c r="ERU78" s="762"/>
      <c r="ERV78" s="762"/>
      <c r="ERW78" s="762"/>
      <c r="ERX78" s="762"/>
      <c r="ERY78" s="762"/>
      <c r="ERZ78" s="762"/>
      <c r="ESA78" s="762"/>
      <c r="ESB78" s="762"/>
      <c r="ESC78" s="762"/>
      <c r="ESD78" s="762"/>
      <c r="ESE78" s="762"/>
      <c r="ESF78" s="762"/>
      <c r="ESG78" s="762"/>
      <c r="ESH78" s="762"/>
      <c r="ESI78" s="762"/>
      <c r="ESJ78" s="762"/>
      <c r="ESK78" s="762"/>
      <c r="ESL78" s="762"/>
      <c r="ESM78" s="762"/>
      <c r="ESN78" s="762"/>
      <c r="ESO78" s="762"/>
      <c r="ESP78" s="762"/>
      <c r="ESQ78" s="762"/>
      <c r="ESR78" s="762"/>
      <c r="ESS78" s="762"/>
      <c r="EST78" s="762"/>
      <c r="ESU78" s="762"/>
      <c r="ESV78" s="762"/>
      <c r="ESW78" s="762"/>
      <c r="ESX78" s="762"/>
      <c r="ESY78" s="762"/>
      <c r="ESZ78" s="762"/>
      <c r="ETA78" s="762"/>
      <c r="ETB78" s="762"/>
      <c r="ETC78" s="762"/>
      <c r="ETD78" s="762"/>
      <c r="ETE78" s="762"/>
      <c r="ETF78" s="762"/>
      <c r="ETG78" s="762"/>
      <c r="ETH78" s="762"/>
      <c r="ETI78" s="762"/>
      <c r="ETJ78" s="762"/>
      <c r="ETK78" s="762"/>
      <c r="ETL78" s="762"/>
      <c r="ETM78" s="762"/>
      <c r="ETN78" s="762"/>
      <c r="ETO78" s="762"/>
      <c r="ETP78" s="762"/>
      <c r="ETQ78" s="762"/>
      <c r="ETR78" s="762"/>
      <c r="ETS78" s="762"/>
      <c r="ETT78" s="762"/>
      <c r="ETU78" s="762"/>
      <c r="ETV78" s="762"/>
      <c r="ETW78" s="762"/>
      <c r="ETX78" s="762"/>
      <c r="ETY78" s="762"/>
      <c r="ETZ78" s="762"/>
      <c r="EUA78" s="762"/>
      <c r="EUB78" s="762"/>
      <c r="EUC78" s="762"/>
      <c r="EUD78" s="762"/>
      <c r="EUE78" s="762"/>
      <c r="EUF78" s="762"/>
      <c r="EUG78" s="762"/>
      <c r="EUH78" s="762"/>
      <c r="EUI78" s="762"/>
      <c r="EUJ78" s="762"/>
      <c r="EUK78" s="762"/>
      <c r="EUL78" s="762"/>
      <c r="EUM78" s="762"/>
      <c r="EUN78" s="762"/>
      <c r="EUO78" s="762"/>
      <c r="EUP78" s="762"/>
      <c r="EUQ78" s="762"/>
      <c r="EUR78" s="762"/>
      <c r="EUS78" s="762"/>
      <c r="EUT78" s="762"/>
      <c r="EUU78" s="762"/>
      <c r="EUV78" s="762"/>
      <c r="EUW78" s="762"/>
      <c r="EUX78" s="762"/>
      <c r="EUY78" s="762"/>
      <c r="EUZ78" s="762"/>
      <c r="EVA78" s="762"/>
      <c r="EVB78" s="762"/>
      <c r="EVC78" s="762"/>
      <c r="EVD78" s="762"/>
      <c r="EVE78" s="762"/>
      <c r="EVF78" s="762"/>
      <c r="EVG78" s="762"/>
      <c r="EVH78" s="762"/>
      <c r="EVI78" s="762"/>
      <c r="EVJ78" s="762"/>
      <c r="EVK78" s="762"/>
      <c r="EVL78" s="762"/>
      <c r="EVM78" s="762"/>
      <c r="EVN78" s="762"/>
      <c r="EVO78" s="762"/>
      <c r="EVP78" s="762"/>
      <c r="EVQ78" s="762"/>
      <c r="EVR78" s="762"/>
      <c r="EVS78" s="762"/>
      <c r="EVT78" s="762"/>
      <c r="EVU78" s="762"/>
      <c r="EVV78" s="762"/>
      <c r="EVW78" s="762"/>
      <c r="EVX78" s="762"/>
      <c r="EVY78" s="762"/>
      <c r="EVZ78" s="762"/>
      <c r="EWA78" s="762"/>
      <c r="EWB78" s="762"/>
      <c r="EWC78" s="762"/>
      <c r="EWD78" s="762"/>
      <c r="EWE78" s="762"/>
      <c r="EWF78" s="762"/>
      <c r="EWG78" s="762"/>
      <c r="EWH78" s="762"/>
      <c r="EWI78" s="762"/>
      <c r="EWJ78" s="762"/>
      <c r="EWK78" s="762"/>
      <c r="EWL78" s="762"/>
      <c r="EWM78" s="762"/>
      <c r="EWN78" s="762"/>
      <c r="EWO78" s="762"/>
      <c r="EWP78" s="762"/>
      <c r="EWQ78" s="762"/>
      <c r="EWR78" s="762"/>
      <c r="EWS78" s="762"/>
      <c r="EWT78" s="762"/>
      <c r="EWU78" s="762"/>
      <c r="EWV78" s="762"/>
      <c r="EWW78" s="762"/>
      <c r="EWX78" s="762"/>
      <c r="EWY78" s="762"/>
      <c r="EWZ78" s="762"/>
      <c r="EXA78" s="762"/>
      <c r="EXB78" s="762"/>
      <c r="EXC78" s="762"/>
      <c r="EXD78" s="762"/>
      <c r="EXE78" s="762"/>
      <c r="EXF78" s="762"/>
      <c r="EXG78" s="762"/>
      <c r="EXH78" s="762"/>
      <c r="EXI78" s="762"/>
      <c r="EXJ78" s="762"/>
      <c r="EXK78" s="762"/>
      <c r="EXL78" s="762"/>
      <c r="EXM78" s="762"/>
      <c r="EXN78" s="762"/>
      <c r="EXO78" s="762"/>
      <c r="EXP78" s="762"/>
      <c r="EXQ78" s="762"/>
      <c r="EXR78" s="762"/>
      <c r="EXS78" s="762"/>
      <c r="EXT78" s="762"/>
      <c r="EXU78" s="762"/>
      <c r="EXV78" s="762"/>
      <c r="EXW78" s="762"/>
      <c r="EXX78" s="762"/>
      <c r="EXY78" s="762"/>
      <c r="EXZ78" s="762"/>
      <c r="EYA78" s="762"/>
      <c r="EYB78" s="762"/>
      <c r="EYC78" s="762"/>
      <c r="EYD78" s="762"/>
      <c r="EYE78" s="762"/>
      <c r="EYF78" s="762"/>
      <c r="EYG78" s="762"/>
      <c r="EYH78" s="762"/>
      <c r="EYI78" s="762"/>
      <c r="EYJ78" s="762"/>
      <c r="EYK78" s="762"/>
      <c r="EYL78" s="762"/>
      <c r="EYM78" s="762"/>
      <c r="EYN78" s="762"/>
      <c r="EYO78" s="762"/>
      <c r="EYP78" s="762"/>
      <c r="EYQ78" s="762"/>
      <c r="EYR78" s="762"/>
      <c r="EYS78" s="762"/>
      <c r="EYT78" s="762"/>
      <c r="EYU78" s="762"/>
      <c r="EYV78" s="762"/>
      <c r="EYW78" s="762"/>
      <c r="EYX78" s="762"/>
      <c r="EYY78" s="762"/>
      <c r="EYZ78" s="762"/>
      <c r="EZA78" s="762"/>
      <c r="EZB78" s="762"/>
      <c r="EZC78" s="762"/>
      <c r="EZD78" s="762"/>
      <c r="EZE78" s="762"/>
      <c r="EZF78" s="762"/>
      <c r="EZG78" s="762"/>
      <c r="EZH78" s="762"/>
      <c r="EZI78" s="762"/>
      <c r="EZJ78" s="762"/>
      <c r="EZK78" s="762"/>
      <c r="EZL78" s="762"/>
      <c r="EZM78" s="762"/>
      <c r="EZN78" s="762"/>
      <c r="EZO78" s="762"/>
      <c r="EZP78" s="762"/>
      <c r="EZQ78" s="762"/>
      <c r="EZR78" s="762"/>
      <c r="EZS78" s="762"/>
      <c r="EZT78" s="762"/>
      <c r="EZU78" s="762"/>
      <c r="EZV78" s="762"/>
      <c r="EZW78" s="762"/>
      <c r="EZX78" s="762"/>
      <c r="EZY78" s="762"/>
      <c r="EZZ78" s="762"/>
      <c r="FAA78" s="762"/>
      <c r="FAB78" s="762"/>
      <c r="FAC78" s="762"/>
      <c r="FAD78" s="762"/>
      <c r="FAE78" s="762"/>
      <c r="FAF78" s="762"/>
      <c r="FAG78" s="762"/>
      <c r="FAH78" s="762"/>
      <c r="FAI78" s="762"/>
      <c r="FAJ78" s="762"/>
      <c r="FAK78" s="762"/>
      <c r="FAL78" s="762"/>
      <c r="FAM78" s="762"/>
      <c r="FAO78" s="762"/>
      <c r="FAP78" s="762"/>
      <c r="FAQ78" s="762"/>
      <c r="FAR78" s="762"/>
      <c r="FAS78" s="762"/>
      <c r="FAT78" s="762"/>
      <c r="FAU78" s="762"/>
      <c r="FAV78" s="762"/>
      <c r="FAW78" s="762"/>
      <c r="FAX78" s="762"/>
      <c r="FAY78" s="762"/>
      <c r="FAZ78" s="762"/>
      <c r="FBA78" s="762"/>
      <c r="FBB78" s="762"/>
      <c r="FBC78" s="762"/>
      <c r="FBD78" s="762"/>
      <c r="FBE78" s="762"/>
      <c r="FBF78" s="762"/>
      <c r="FBG78" s="762"/>
      <c r="FBH78" s="762"/>
      <c r="FBI78" s="762"/>
      <c r="FBJ78" s="762"/>
      <c r="FBK78" s="762"/>
      <c r="FBL78" s="762"/>
      <c r="FBM78" s="762"/>
      <c r="FBN78" s="762"/>
      <c r="FBO78" s="762"/>
      <c r="FBP78" s="762"/>
      <c r="FBQ78" s="762"/>
      <c r="FBR78" s="762"/>
      <c r="FBS78" s="762"/>
      <c r="FBT78" s="762"/>
      <c r="FBU78" s="762"/>
      <c r="FBV78" s="762"/>
      <c r="FBW78" s="762"/>
      <c r="FBX78" s="762"/>
      <c r="FBY78" s="762"/>
      <c r="FBZ78" s="762"/>
      <c r="FCA78" s="762"/>
      <c r="FCB78" s="762"/>
      <c r="FCC78" s="762"/>
      <c r="FCD78" s="762"/>
      <c r="FCE78" s="762"/>
      <c r="FCF78" s="762"/>
      <c r="FCG78" s="762"/>
      <c r="FCH78" s="762"/>
      <c r="FCI78" s="762"/>
      <c r="FCJ78" s="762"/>
      <c r="FCK78" s="762"/>
      <c r="FCL78" s="762"/>
      <c r="FCM78" s="762"/>
      <c r="FCN78" s="762"/>
      <c r="FCO78" s="762"/>
      <c r="FCP78" s="762"/>
      <c r="FCQ78" s="762"/>
      <c r="FCR78" s="762"/>
      <c r="FCS78" s="762"/>
      <c r="FCT78" s="762"/>
      <c r="FCU78" s="762"/>
      <c r="FCV78" s="762"/>
      <c r="FCW78" s="762"/>
      <c r="FCX78" s="762"/>
      <c r="FCY78" s="762"/>
      <c r="FCZ78" s="762"/>
      <c r="FDA78" s="762"/>
      <c r="FDB78" s="762"/>
      <c r="FDC78" s="762"/>
      <c r="FDD78" s="762"/>
      <c r="FDE78" s="762"/>
      <c r="FDF78" s="762"/>
      <c r="FDG78" s="762"/>
      <c r="FDH78" s="762"/>
      <c r="FDI78" s="762"/>
      <c r="FDJ78" s="762"/>
      <c r="FDK78" s="762"/>
      <c r="FDL78" s="762"/>
      <c r="FDM78" s="762"/>
      <c r="FDN78" s="762"/>
      <c r="FDO78" s="762"/>
      <c r="FDP78" s="762"/>
      <c r="FDQ78" s="762"/>
      <c r="FDR78" s="762"/>
      <c r="FDS78" s="762"/>
      <c r="FDT78" s="762"/>
      <c r="FDU78" s="762"/>
      <c r="FDV78" s="762"/>
      <c r="FDW78" s="762"/>
      <c r="FDX78" s="762"/>
      <c r="FDY78" s="762"/>
      <c r="FDZ78" s="762"/>
      <c r="FEA78" s="762"/>
      <c r="FEB78" s="762"/>
      <c r="FEC78" s="762"/>
      <c r="FED78" s="762"/>
      <c r="FEE78" s="762"/>
      <c r="FEF78" s="762"/>
      <c r="FEG78" s="762"/>
      <c r="FEH78" s="762"/>
      <c r="FEI78" s="762"/>
      <c r="FEJ78" s="762"/>
      <c r="FEK78" s="762"/>
      <c r="FEL78" s="762"/>
      <c r="FEM78" s="762"/>
      <c r="FEN78" s="762"/>
      <c r="FEO78" s="762"/>
      <c r="FEP78" s="762"/>
      <c r="FEQ78" s="762"/>
      <c r="FER78" s="762"/>
      <c r="FES78" s="762"/>
      <c r="FET78" s="762"/>
      <c r="FEU78" s="762"/>
      <c r="FEV78" s="762"/>
      <c r="FEW78" s="762"/>
      <c r="FEX78" s="762"/>
      <c r="FEY78" s="762"/>
      <c r="FEZ78" s="762"/>
      <c r="FFA78" s="762"/>
      <c r="FFB78" s="762"/>
      <c r="FFC78" s="762"/>
      <c r="FFD78" s="762"/>
      <c r="FFE78" s="762"/>
      <c r="FFF78" s="762"/>
      <c r="FFG78" s="762"/>
      <c r="FFH78" s="762"/>
      <c r="FFI78" s="762"/>
      <c r="FFJ78" s="762"/>
      <c r="FFK78" s="762"/>
      <c r="FFL78" s="762"/>
      <c r="FFM78" s="762"/>
      <c r="FFN78" s="762"/>
      <c r="FFO78" s="762"/>
      <c r="FFP78" s="762"/>
      <c r="FFQ78" s="762"/>
      <c r="FFR78" s="762"/>
      <c r="FFS78" s="762"/>
      <c r="FFT78" s="762"/>
      <c r="FFU78" s="762"/>
      <c r="FFV78" s="762"/>
      <c r="FFW78" s="762"/>
      <c r="FFX78" s="762"/>
      <c r="FFY78" s="762"/>
      <c r="FFZ78" s="762"/>
      <c r="FGA78" s="762"/>
      <c r="FGB78" s="762"/>
      <c r="FGC78" s="762"/>
      <c r="FGD78" s="762"/>
      <c r="FGE78" s="762"/>
      <c r="FGF78" s="762"/>
      <c r="FGG78" s="762"/>
      <c r="FGH78" s="762"/>
      <c r="FGI78" s="762"/>
      <c r="FGJ78" s="762"/>
      <c r="FGK78" s="762"/>
      <c r="FGL78" s="762"/>
      <c r="FGM78" s="762"/>
      <c r="FGN78" s="762"/>
      <c r="FGO78" s="762"/>
      <c r="FGP78" s="762"/>
      <c r="FGQ78" s="762"/>
      <c r="FGR78" s="762"/>
      <c r="FGS78" s="762"/>
      <c r="FGT78" s="762"/>
      <c r="FGU78" s="762"/>
      <c r="FGV78" s="762"/>
      <c r="FGW78" s="762"/>
      <c r="FGX78" s="762"/>
      <c r="FGY78" s="762"/>
      <c r="FGZ78" s="762"/>
      <c r="FHA78" s="762"/>
      <c r="FHB78" s="762"/>
      <c r="FHC78" s="762"/>
      <c r="FHD78" s="762"/>
      <c r="FHE78" s="762"/>
      <c r="FHF78" s="762"/>
      <c r="FHG78" s="762"/>
      <c r="FHH78" s="762"/>
      <c r="FHI78" s="762"/>
      <c r="FHJ78" s="762"/>
      <c r="FHK78" s="762"/>
      <c r="FHL78" s="762"/>
      <c r="FHM78" s="762"/>
      <c r="FHN78" s="762"/>
      <c r="FHO78" s="762"/>
      <c r="FHP78" s="762"/>
      <c r="FHQ78" s="762"/>
      <c r="FHR78" s="762"/>
      <c r="FHS78" s="762"/>
      <c r="FHT78" s="762"/>
      <c r="FHU78" s="762"/>
      <c r="FHV78" s="762"/>
      <c r="FHW78" s="762"/>
      <c r="FHX78" s="762"/>
      <c r="FHY78" s="762"/>
      <c r="FHZ78" s="762"/>
      <c r="FIA78" s="762"/>
      <c r="FIB78" s="762"/>
      <c r="FIC78" s="762"/>
      <c r="FID78" s="762"/>
      <c r="FIE78" s="762"/>
      <c r="FIF78" s="762"/>
      <c r="FIG78" s="762"/>
      <c r="FIH78" s="762"/>
      <c r="FII78" s="762"/>
      <c r="FIJ78" s="762"/>
      <c r="FIK78" s="762"/>
      <c r="FIL78" s="762"/>
      <c r="FIM78" s="762"/>
      <c r="FIN78" s="762"/>
      <c r="FIO78" s="762"/>
      <c r="FIP78" s="762"/>
      <c r="FIQ78" s="762"/>
      <c r="FIR78" s="762"/>
      <c r="FIS78" s="762"/>
      <c r="FIT78" s="762"/>
      <c r="FIU78" s="762"/>
      <c r="FIV78" s="762"/>
      <c r="FIW78" s="762"/>
      <c r="FIX78" s="762"/>
      <c r="FIY78" s="762"/>
      <c r="FIZ78" s="762"/>
      <c r="FJA78" s="762"/>
      <c r="FJB78" s="762"/>
      <c r="FJC78" s="762"/>
      <c r="FJD78" s="762"/>
      <c r="FJE78" s="762"/>
      <c r="FJF78" s="762"/>
      <c r="FJG78" s="762"/>
      <c r="FJH78" s="762"/>
      <c r="FJI78" s="762"/>
      <c r="FJJ78" s="762"/>
      <c r="FJK78" s="762"/>
      <c r="FJL78" s="762"/>
      <c r="FJM78" s="762"/>
      <c r="FJN78" s="762"/>
      <c r="FJO78" s="762"/>
      <c r="FJP78" s="762"/>
      <c r="FJQ78" s="762"/>
      <c r="FJR78" s="762"/>
      <c r="FJS78" s="762"/>
      <c r="FJT78" s="762"/>
      <c r="FJU78" s="762"/>
      <c r="FJV78" s="762"/>
      <c r="FJW78" s="762"/>
      <c r="FJX78" s="762"/>
      <c r="FJY78" s="762"/>
      <c r="FJZ78" s="762"/>
      <c r="FKA78" s="762"/>
      <c r="FKB78" s="762"/>
      <c r="FKC78" s="762"/>
      <c r="FKD78" s="762"/>
      <c r="FKE78" s="762"/>
      <c r="FKF78" s="762"/>
      <c r="FKG78" s="762"/>
      <c r="FKH78" s="762"/>
      <c r="FKI78" s="762"/>
      <c r="FKJ78" s="762"/>
      <c r="FKK78" s="762"/>
      <c r="FKL78" s="762"/>
      <c r="FKM78" s="762"/>
      <c r="FKN78" s="762"/>
      <c r="FKO78" s="762"/>
      <c r="FKP78" s="762"/>
      <c r="FKQ78" s="762"/>
      <c r="FKR78" s="762"/>
      <c r="FKS78" s="762"/>
      <c r="FKT78" s="762"/>
      <c r="FKU78" s="762"/>
      <c r="FKV78" s="762"/>
      <c r="FKW78" s="762"/>
      <c r="FKX78" s="762"/>
      <c r="FKY78" s="762"/>
      <c r="FKZ78" s="762"/>
      <c r="FLA78" s="762"/>
      <c r="FLB78" s="762"/>
      <c r="FLC78" s="762"/>
      <c r="FLD78" s="762"/>
      <c r="FLE78" s="762"/>
      <c r="FLF78" s="762"/>
      <c r="FLG78" s="762"/>
      <c r="FLH78" s="762"/>
      <c r="FLI78" s="762"/>
      <c r="FLJ78" s="762"/>
      <c r="FLK78" s="762"/>
      <c r="FLL78" s="762"/>
      <c r="FLM78" s="762"/>
      <c r="FLN78" s="762"/>
      <c r="FLO78" s="762"/>
      <c r="FLP78" s="762"/>
      <c r="FLQ78" s="762"/>
      <c r="FLR78" s="762"/>
      <c r="FLS78" s="762"/>
      <c r="FLT78" s="762"/>
      <c r="FLU78" s="762"/>
      <c r="FLV78" s="762"/>
      <c r="FLW78" s="762"/>
      <c r="FLX78" s="762"/>
      <c r="FLY78" s="762"/>
      <c r="FLZ78" s="762"/>
      <c r="FMA78" s="762"/>
      <c r="FMB78" s="762"/>
      <c r="FMC78" s="762"/>
      <c r="FMD78" s="762"/>
      <c r="FME78" s="762"/>
      <c r="FMF78" s="762"/>
      <c r="FMG78" s="762"/>
      <c r="FMH78" s="762"/>
      <c r="FMI78" s="762"/>
      <c r="FMJ78" s="762"/>
      <c r="FMK78" s="762"/>
      <c r="FML78" s="762"/>
      <c r="FMM78" s="762"/>
      <c r="FMN78" s="762"/>
      <c r="FMO78" s="762"/>
      <c r="FMP78" s="762"/>
      <c r="FMQ78" s="762"/>
      <c r="FMR78" s="762"/>
      <c r="FMS78" s="762"/>
      <c r="FMT78" s="762"/>
      <c r="FMU78" s="762"/>
      <c r="FMV78" s="762"/>
      <c r="FMW78" s="762"/>
      <c r="FMX78" s="762"/>
      <c r="FMY78" s="762"/>
      <c r="FMZ78" s="762"/>
      <c r="FNA78" s="762"/>
      <c r="FNB78" s="762"/>
      <c r="FNC78" s="762"/>
      <c r="FND78" s="762"/>
      <c r="FNE78" s="762"/>
      <c r="FNF78" s="762"/>
      <c r="FNG78" s="762"/>
      <c r="FNH78" s="762"/>
      <c r="FNI78" s="762"/>
      <c r="FNJ78" s="762"/>
      <c r="FNK78" s="762"/>
      <c r="FNL78" s="762"/>
      <c r="FNM78" s="762"/>
      <c r="FNN78" s="762"/>
      <c r="FNO78" s="762"/>
      <c r="FNP78" s="762"/>
      <c r="FNQ78" s="762"/>
      <c r="FNR78" s="762"/>
      <c r="FNS78" s="762"/>
      <c r="FNT78" s="762"/>
      <c r="FNU78" s="762"/>
      <c r="FNV78" s="762"/>
      <c r="FNW78" s="762"/>
      <c r="FNX78" s="762"/>
      <c r="FNY78" s="762"/>
      <c r="FNZ78" s="762"/>
      <c r="FOA78" s="762"/>
      <c r="FOB78" s="762"/>
      <c r="FOC78" s="762"/>
      <c r="FOD78" s="762"/>
      <c r="FOE78" s="762"/>
      <c r="FOF78" s="762"/>
      <c r="FOG78" s="762"/>
      <c r="FOH78" s="762"/>
      <c r="FOI78" s="762"/>
      <c r="FOJ78" s="762"/>
      <c r="FOK78" s="762"/>
      <c r="FOL78" s="762"/>
      <c r="FOM78" s="762"/>
      <c r="FON78" s="762"/>
      <c r="FOO78" s="762"/>
      <c r="FOP78" s="762"/>
      <c r="FOQ78" s="762"/>
      <c r="FOR78" s="762"/>
      <c r="FOS78" s="762"/>
      <c r="FOT78" s="762"/>
      <c r="FOU78" s="762"/>
      <c r="FOV78" s="762"/>
      <c r="FOW78" s="762"/>
      <c r="FOX78" s="762"/>
      <c r="FOY78" s="762"/>
      <c r="FOZ78" s="762"/>
      <c r="FPA78" s="762"/>
      <c r="FPB78" s="762"/>
      <c r="FPC78" s="762"/>
      <c r="FPD78" s="762"/>
      <c r="FPE78" s="762"/>
      <c r="FPF78" s="762"/>
      <c r="FPG78" s="762"/>
      <c r="FPH78" s="762"/>
      <c r="FPI78" s="762"/>
      <c r="FPJ78" s="762"/>
      <c r="FPK78" s="762"/>
      <c r="FPL78" s="762"/>
      <c r="FPM78" s="762"/>
      <c r="FPN78" s="762"/>
      <c r="FPO78" s="762"/>
      <c r="FPP78" s="762"/>
      <c r="FPQ78" s="762"/>
      <c r="FPR78" s="762"/>
      <c r="FPS78" s="762"/>
      <c r="FPT78" s="762"/>
      <c r="FPU78" s="762"/>
      <c r="FPV78" s="762"/>
      <c r="FPW78" s="762"/>
      <c r="FPX78" s="762"/>
      <c r="FPY78" s="762"/>
      <c r="FPZ78" s="762"/>
      <c r="FQA78" s="762"/>
      <c r="FQB78" s="762"/>
      <c r="FQC78" s="762"/>
      <c r="FQD78" s="762"/>
      <c r="FQE78" s="762"/>
      <c r="FQF78" s="762"/>
      <c r="FQG78" s="762"/>
      <c r="FQH78" s="762"/>
      <c r="FQI78" s="762"/>
      <c r="FQJ78" s="762"/>
      <c r="FQK78" s="762"/>
      <c r="FQL78" s="762"/>
      <c r="FQM78" s="762"/>
      <c r="FQN78" s="762"/>
      <c r="FQO78" s="762"/>
      <c r="FQP78" s="762"/>
      <c r="FQQ78" s="762"/>
      <c r="FQR78" s="762"/>
      <c r="FQS78" s="762"/>
      <c r="FQT78" s="762"/>
      <c r="FQU78" s="762"/>
      <c r="FQV78" s="762"/>
      <c r="FQW78" s="762"/>
      <c r="FQX78" s="762"/>
      <c r="FQY78" s="762"/>
      <c r="FQZ78" s="762"/>
      <c r="FRA78" s="762"/>
      <c r="FRB78" s="762"/>
      <c r="FRC78" s="762"/>
      <c r="FRD78" s="762"/>
      <c r="FRE78" s="762"/>
      <c r="FRF78" s="762"/>
      <c r="FRG78" s="762"/>
      <c r="FRH78" s="762"/>
      <c r="FRI78" s="762"/>
      <c r="FRJ78" s="762"/>
      <c r="FRK78" s="762"/>
      <c r="FRL78" s="762"/>
      <c r="FRM78" s="762"/>
      <c r="FRN78" s="762"/>
      <c r="FRO78" s="762"/>
      <c r="FRP78" s="762"/>
      <c r="FRQ78" s="762"/>
      <c r="FRR78" s="762"/>
      <c r="FRS78" s="762"/>
      <c r="FRT78" s="762"/>
      <c r="FRU78" s="762"/>
      <c r="FRV78" s="762"/>
      <c r="FRW78" s="762"/>
      <c r="FRX78" s="762"/>
      <c r="FRY78" s="762"/>
      <c r="FRZ78" s="762"/>
      <c r="FSA78" s="762"/>
      <c r="FSB78" s="762"/>
      <c r="FSC78" s="762"/>
      <c r="FSD78" s="762"/>
      <c r="FSE78" s="762"/>
      <c r="FSF78" s="762"/>
      <c r="FSG78" s="762"/>
      <c r="FSH78" s="762"/>
      <c r="FSI78" s="762"/>
      <c r="FSJ78" s="762"/>
      <c r="FSK78" s="762"/>
      <c r="FSL78" s="762"/>
      <c r="FSM78" s="762"/>
      <c r="FSN78" s="762"/>
      <c r="FSO78" s="762"/>
      <c r="FSP78" s="762"/>
      <c r="FSQ78" s="762"/>
      <c r="FSR78" s="762"/>
      <c r="FSS78" s="762"/>
      <c r="FST78" s="762"/>
      <c r="FSU78" s="762"/>
      <c r="FSV78" s="762"/>
      <c r="FSW78" s="762"/>
      <c r="FSX78" s="762"/>
      <c r="FSY78" s="762"/>
      <c r="FSZ78" s="762"/>
      <c r="FTA78" s="762"/>
      <c r="FTB78" s="762"/>
      <c r="FTC78" s="762"/>
      <c r="FTD78" s="762"/>
      <c r="FTE78" s="762"/>
      <c r="FTF78" s="762"/>
      <c r="FTG78" s="762"/>
      <c r="FTH78" s="762"/>
      <c r="FTI78" s="762"/>
      <c r="FTJ78" s="762"/>
      <c r="FTK78" s="762"/>
      <c r="FTL78" s="762"/>
      <c r="FTM78" s="762"/>
      <c r="FTN78" s="762"/>
      <c r="FTO78" s="762"/>
      <c r="FTP78" s="762"/>
      <c r="FTQ78" s="762"/>
      <c r="FTR78" s="762"/>
      <c r="FTS78" s="762"/>
      <c r="FTT78" s="762"/>
      <c r="FTU78" s="762"/>
      <c r="FTV78" s="762"/>
      <c r="FTW78" s="762"/>
      <c r="FTX78" s="762"/>
      <c r="FTY78" s="762"/>
      <c r="FTZ78" s="762"/>
      <c r="FUA78" s="762"/>
      <c r="FUB78" s="762"/>
      <c r="FUC78" s="762"/>
      <c r="FUD78" s="762"/>
      <c r="FUE78" s="762"/>
      <c r="FUF78" s="762"/>
      <c r="FUG78" s="762"/>
      <c r="FUH78" s="762"/>
      <c r="FUI78" s="762"/>
      <c r="FUJ78" s="762"/>
      <c r="FUK78" s="762"/>
      <c r="FUL78" s="762"/>
      <c r="FUM78" s="762"/>
      <c r="FUN78" s="762"/>
      <c r="FUO78" s="762"/>
      <c r="FUP78" s="762"/>
      <c r="FUQ78" s="762"/>
      <c r="FUR78" s="762"/>
      <c r="FUS78" s="762"/>
      <c r="FUT78" s="762"/>
      <c r="FUU78" s="762"/>
      <c r="FUV78" s="762"/>
      <c r="FUW78" s="762"/>
      <c r="FUX78" s="762"/>
      <c r="FUY78" s="762"/>
      <c r="FUZ78" s="762"/>
      <c r="FVA78" s="762"/>
      <c r="FVB78" s="762"/>
      <c r="FVC78" s="762"/>
      <c r="FVD78" s="762"/>
      <c r="FVE78" s="762"/>
      <c r="FVF78" s="762"/>
      <c r="FVG78" s="762"/>
      <c r="FVH78" s="762"/>
      <c r="FVI78" s="762"/>
      <c r="FVJ78" s="762"/>
      <c r="FVK78" s="762"/>
      <c r="FVL78" s="762"/>
      <c r="FVM78" s="762"/>
      <c r="FVN78" s="762"/>
      <c r="FVO78" s="762"/>
      <c r="FVP78" s="762"/>
      <c r="FVQ78" s="762"/>
      <c r="FVR78" s="762"/>
      <c r="FVS78" s="762"/>
      <c r="FVT78" s="762"/>
      <c r="FVU78" s="762"/>
      <c r="FVV78" s="762"/>
      <c r="FVW78" s="762"/>
      <c r="FVX78" s="762"/>
      <c r="FVY78" s="762"/>
      <c r="FVZ78" s="762"/>
      <c r="FWA78" s="762"/>
      <c r="FWB78" s="762"/>
      <c r="FWC78" s="762"/>
      <c r="FWD78" s="762"/>
      <c r="FWE78" s="762"/>
      <c r="FWF78" s="762"/>
      <c r="FWG78" s="762"/>
      <c r="FWH78" s="762"/>
      <c r="FWI78" s="762"/>
      <c r="FWJ78" s="762"/>
      <c r="FWK78" s="762"/>
      <c r="FWL78" s="762"/>
      <c r="FWM78" s="762"/>
      <c r="FWN78" s="762"/>
      <c r="FWO78" s="762"/>
      <c r="FWP78" s="762"/>
      <c r="FWQ78" s="762"/>
      <c r="FWR78" s="762"/>
      <c r="FWS78" s="762"/>
      <c r="FWT78" s="762"/>
      <c r="FWU78" s="762"/>
      <c r="FWV78" s="762"/>
      <c r="FWW78" s="762"/>
      <c r="FWX78" s="762"/>
      <c r="FWY78" s="762"/>
      <c r="FWZ78" s="762"/>
      <c r="FXA78" s="762"/>
      <c r="FXB78" s="762"/>
      <c r="FXC78" s="762"/>
      <c r="FXD78" s="762"/>
      <c r="FXE78" s="762"/>
      <c r="FXF78" s="762"/>
      <c r="FXG78" s="762"/>
      <c r="FXH78" s="762"/>
      <c r="FXI78" s="762"/>
      <c r="FXJ78" s="762"/>
      <c r="FXK78" s="762"/>
      <c r="FXL78" s="762"/>
      <c r="FXM78" s="762"/>
      <c r="FXN78" s="762"/>
      <c r="FXO78" s="762"/>
      <c r="FXP78" s="762"/>
      <c r="FXQ78" s="762"/>
      <c r="FXR78" s="762"/>
      <c r="FXS78" s="762"/>
      <c r="FXT78" s="762"/>
      <c r="FXU78" s="762"/>
      <c r="FXV78" s="762"/>
      <c r="FXW78" s="762"/>
      <c r="FXX78" s="762"/>
      <c r="FXY78" s="762"/>
      <c r="FXZ78" s="762"/>
      <c r="FYA78" s="762"/>
      <c r="FYB78" s="762"/>
      <c r="FYC78" s="762"/>
      <c r="FYD78" s="762"/>
      <c r="FYE78" s="762"/>
      <c r="FYF78" s="762"/>
      <c r="FYG78" s="762"/>
      <c r="FYH78" s="762"/>
      <c r="FYI78" s="762"/>
      <c r="FYJ78" s="762"/>
      <c r="FYK78" s="762"/>
      <c r="FYL78" s="762"/>
      <c r="FYM78" s="762"/>
      <c r="FYN78" s="762"/>
      <c r="FYO78" s="762"/>
      <c r="FYP78" s="762"/>
      <c r="FYQ78" s="762"/>
      <c r="FYR78" s="762"/>
      <c r="FYS78" s="762"/>
      <c r="FYT78" s="762"/>
      <c r="FYU78" s="762"/>
      <c r="FYV78" s="762"/>
      <c r="FYW78" s="762"/>
      <c r="FYX78" s="762"/>
      <c r="FYY78" s="762"/>
      <c r="FYZ78" s="762"/>
      <c r="FZA78" s="762"/>
      <c r="FZB78" s="762"/>
      <c r="FZC78" s="762"/>
      <c r="FZD78" s="762"/>
      <c r="FZE78" s="762"/>
      <c r="FZF78" s="762"/>
      <c r="FZG78" s="762"/>
      <c r="FZH78" s="762"/>
      <c r="FZI78" s="762"/>
      <c r="FZJ78" s="762"/>
      <c r="FZK78" s="762"/>
      <c r="FZL78" s="762"/>
      <c r="FZM78" s="762"/>
      <c r="FZN78" s="762"/>
      <c r="FZO78" s="762"/>
      <c r="FZP78" s="762"/>
      <c r="FZQ78" s="762"/>
      <c r="FZR78" s="762"/>
      <c r="FZS78" s="762"/>
      <c r="FZT78" s="762"/>
      <c r="FZU78" s="762"/>
      <c r="FZV78" s="762"/>
      <c r="FZW78" s="762"/>
      <c r="FZX78" s="762"/>
      <c r="FZY78" s="762"/>
      <c r="FZZ78" s="762"/>
      <c r="GAA78" s="762"/>
      <c r="GAB78" s="762"/>
      <c r="GAC78" s="762"/>
      <c r="GAD78" s="762"/>
      <c r="GAE78" s="762"/>
      <c r="GAF78" s="762"/>
      <c r="GAG78" s="762"/>
      <c r="GAH78" s="762"/>
      <c r="GAI78" s="762"/>
      <c r="GAJ78" s="762"/>
      <c r="GAK78" s="762"/>
      <c r="GAL78" s="762"/>
      <c r="GAM78" s="762"/>
      <c r="GAN78" s="762"/>
      <c r="GAO78" s="762"/>
      <c r="GAP78" s="762"/>
      <c r="GAQ78" s="762"/>
      <c r="GAR78" s="762"/>
      <c r="GAS78" s="762"/>
      <c r="GAT78" s="762"/>
      <c r="GAU78" s="762"/>
      <c r="GAV78" s="762"/>
      <c r="GAW78" s="762"/>
      <c r="GAX78" s="762"/>
      <c r="GAY78" s="762"/>
      <c r="GAZ78" s="762"/>
      <c r="GBA78" s="762"/>
      <c r="GBB78" s="762"/>
      <c r="GBC78" s="762"/>
      <c r="GBD78" s="762"/>
      <c r="GBE78" s="762"/>
      <c r="GBF78" s="762"/>
      <c r="GBG78" s="762"/>
      <c r="GBH78" s="762"/>
      <c r="GBI78" s="762"/>
      <c r="GBJ78" s="762"/>
      <c r="GBK78" s="762"/>
      <c r="GBL78" s="762"/>
      <c r="GBM78" s="762"/>
      <c r="GBN78" s="762"/>
      <c r="GBO78" s="762"/>
      <c r="GBP78" s="762"/>
      <c r="GBQ78" s="762"/>
      <c r="GBR78" s="762"/>
      <c r="GBS78" s="762"/>
      <c r="GBT78" s="762"/>
      <c r="GBU78" s="762"/>
      <c r="GBV78" s="762"/>
      <c r="GBW78" s="762"/>
      <c r="GBX78" s="762"/>
      <c r="GBY78" s="762"/>
      <c r="GBZ78" s="762"/>
      <c r="GCA78" s="762"/>
      <c r="GCB78" s="762"/>
      <c r="GCC78" s="762"/>
      <c r="GCD78" s="762"/>
      <c r="GCE78" s="762"/>
      <c r="GCF78" s="762"/>
      <c r="GCG78" s="762"/>
      <c r="GCH78" s="762"/>
      <c r="GCI78" s="762"/>
      <c r="GCJ78" s="762"/>
      <c r="GCK78" s="762"/>
      <c r="GCL78" s="762"/>
      <c r="GCM78" s="762"/>
      <c r="GCN78" s="762"/>
      <c r="GCO78" s="762"/>
      <c r="GCP78" s="762"/>
      <c r="GCQ78" s="762"/>
      <c r="GCR78" s="762"/>
      <c r="GCS78" s="762"/>
      <c r="GCT78" s="762"/>
      <c r="GCU78" s="762"/>
      <c r="GCV78" s="762"/>
      <c r="GCW78" s="762"/>
      <c r="GCX78" s="762"/>
      <c r="GCY78" s="762"/>
      <c r="GCZ78" s="762"/>
      <c r="GDA78" s="762"/>
      <c r="GDB78" s="762"/>
      <c r="GDC78" s="762"/>
      <c r="GDD78" s="762"/>
      <c r="GDE78" s="762"/>
      <c r="GDF78" s="762"/>
      <c r="GDG78" s="762"/>
      <c r="GDH78" s="762"/>
      <c r="GDI78" s="762"/>
      <c r="GDJ78" s="762"/>
      <c r="GDK78" s="762"/>
      <c r="GDL78" s="762"/>
      <c r="GDM78" s="762"/>
      <c r="GDN78" s="762"/>
      <c r="GDO78" s="762"/>
      <c r="GDP78" s="762"/>
      <c r="GDQ78" s="762"/>
      <c r="GDR78" s="762"/>
      <c r="GDS78" s="762"/>
      <c r="GDT78" s="762"/>
      <c r="GDU78" s="762"/>
      <c r="GDV78" s="762"/>
      <c r="GDW78" s="762"/>
      <c r="GDX78" s="762"/>
      <c r="GDY78" s="762"/>
      <c r="GDZ78" s="762"/>
      <c r="GEA78" s="762"/>
      <c r="GEB78" s="762"/>
      <c r="GEC78" s="762"/>
      <c r="GED78" s="762"/>
      <c r="GEE78" s="762"/>
      <c r="GEF78" s="762"/>
      <c r="GEG78" s="762"/>
      <c r="GEH78" s="762"/>
      <c r="GEI78" s="762"/>
      <c r="GEJ78" s="762"/>
      <c r="GEK78" s="762"/>
      <c r="GEL78" s="762"/>
      <c r="GEM78" s="762"/>
      <c r="GEN78" s="762"/>
      <c r="GEO78" s="762"/>
      <c r="GEP78" s="762"/>
      <c r="GEQ78" s="762"/>
      <c r="GER78" s="762"/>
      <c r="GES78" s="762"/>
      <c r="GET78" s="762"/>
      <c r="GEU78" s="762"/>
      <c r="GEV78" s="762"/>
      <c r="GEW78" s="762"/>
      <c r="GEX78" s="762"/>
      <c r="GEY78" s="762"/>
      <c r="GEZ78" s="762"/>
      <c r="GFA78" s="762"/>
      <c r="GFB78" s="762"/>
      <c r="GFC78" s="762"/>
      <c r="GFD78" s="762"/>
      <c r="GFE78" s="762"/>
      <c r="GFF78" s="762"/>
      <c r="GFG78" s="762"/>
      <c r="GFH78" s="762"/>
      <c r="GFI78" s="762"/>
      <c r="GFJ78" s="762"/>
      <c r="GFK78" s="762"/>
      <c r="GFL78" s="762"/>
      <c r="GFM78" s="762"/>
      <c r="GFN78" s="762"/>
      <c r="GFO78" s="762"/>
      <c r="GFP78" s="762"/>
      <c r="GFQ78" s="762"/>
      <c r="GFR78" s="762"/>
      <c r="GFS78" s="762"/>
      <c r="GFT78" s="762"/>
      <c r="GFU78" s="762"/>
      <c r="GFV78" s="762"/>
      <c r="GFW78" s="762"/>
      <c r="GFX78" s="762"/>
      <c r="GFY78" s="762"/>
      <c r="GFZ78" s="762"/>
      <c r="GGA78" s="762"/>
      <c r="GGB78" s="762"/>
      <c r="GGC78" s="762"/>
      <c r="GGD78" s="762"/>
      <c r="GGE78" s="762"/>
      <c r="GGF78" s="762"/>
      <c r="GGG78" s="762"/>
      <c r="GGH78" s="762"/>
      <c r="GGI78" s="762"/>
      <c r="GGJ78" s="762"/>
      <c r="GGK78" s="762"/>
      <c r="GGL78" s="762"/>
      <c r="GGM78" s="762"/>
      <c r="GGN78" s="762"/>
      <c r="GGO78" s="762"/>
      <c r="GGP78" s="762"/>
      <c r="GGQ78" s="762"/>
      <c r="GGR78" s="762"/>
      <c r="GGS78" s="762"/>
      <c r="GGT78" s="762"/>
      <c r="GGU78" s="762"/>
      <c r="GGV78" s="762"/>
      <c r="GGW78" s="762"/>
      <c r="GGX78" s="762"/>
      <c r="GGY78" s="762"/>
      <c r="GGZ78" s="762"/>
      <c r="GHA78" s="762"/>
      <c r="GHB78" s="762"/>
      <c r="GHC78" s="762"/>
      <c r="GHD78" s="762"/>
      <c r="GHE78" s="762"/>
      <c r="GHF78" s="762"/>
      <c r="GHG78" s="762"/>
      <c r="GHH78" s="762"/>
      <c r="GHI78" s="762"/>
      <c r="GHJ78" s="762"/>
      <c r="GHK78" s="762"/>
      <c r="GHL78" s="762"/>
      <c r="GHM78" s="762"/>
      <c r="GHN78" s="762"/>
      <c r="GHO78" s="762"/>
      <c r="GHP78" s="762"/>
      <c r="GHQ78" s="762"/>
      <c r="GHR78" s="762"/>
      <c r="GHS78" s="762"/>
      <c r="GHT78" s="762"/>
      <c r="GHU78" s="762"/>
      <c r="GHV78" s="762"/>
      <c r="GHW78" s="762"/>
      <c r="GHX78" s="762"/>
      <c r="GHY78" s="762"/>
      <c r="GHZ78" s="762"/>
      <c r="GIA78" s="762"/>
      <c r="GIB78" s="762"/>
      <c r="GIC78" s="762"/>
      <c r="GID78" s="762"/>
      <c r="GIE78" s="762"/>
      <c r="GIF78" s="762"/>
      <c r="GIG78" s="762"/>
      <c r="GIH78" s="762"/>
      <c r="GII78" s="762"/>
      <c r="GIJ78" s="762"/>
      <c r="GIK78" s="762"/>
      <c r="GIL78" s="762"/>
      <c r="GIM78" s="762"/>
      <c r="GIN78" s="762"/>
      <c r="GIO78" s="762"/>
      <c r="GIP78" s="762"/>
      <c r="GIQ78" s="762"/>
      <c r="GIR78" s="762"/>
      <c r="GIS78" s="762"/>
      <c r="GIT78" s="762"/>
      <c r="GIU78" s="762"/>
      <c r="GIV78" s="762"/>
      <c r="GIW78" s="762"/>
      <c r="GIX78" s="762"/>
      <c r="GIY78" s="762"/>
      <c r="GIZ78" s="762"/>
      <c r="GJA78" s="762"/>
      <c r="GJB78" s="762"/>
      <c r="GJC78" s="762"/>
      <c r="GJD78" s="762"/>
      <c r="GJE78" s="762"/>
      <c r="GJF78" s="762"/>
      <c r="GJG78" s="762"/>
      <c r="GJH78" s="762"/>
      <c r="GJI78" s="762"/>
      <c r="GJJ78" s="762"/>
      <c r="GJK78" s="762"/>
      <c r="GJL78" s="762"/>
      <c r="GJM78" s="762"/>
      <c r="GJN78" s="762"/>
      <c r="GJO78" s="762"/>
      <c r="GJP78" s="762"/>
      <c r="GJQ78" s="762"/>
      <c r="GJR78" s="762"/>
      <c r="GJS78" s="762"/>
      <c r="GJT78" s="762"/>
      <c r="GJU78" s="762"/>
      <c r="GJV78" s="762"/>
      <c r="GJW78" s="762"/>
      <c r="GJX78" s="762"/>
      <c r="GJY78" s="762"/>
      <c r="GJZ78" s="762"/>
      <c r="GKA78" s="762"/>
      <c r="GKB78" s="762"/>
      <c r="GKC78" s="762"/>
      <c r="GKD78" s="762"/>
      <c r="GKE78" s="762"/>
      <c r="GKF78" s="762"/>
      <c r="GKG78" s="762"/>
      <c r="GKH78" s="762"/>
      <c r="GKI78" s="762"/>
      <c r="GKJ78" s="762"/>
      <c r="GKK78" s="762"/>
      <c r="GKL78" s="762"/>
      <c r="GKM78" s="762"/>
      <c r="GKN78" s="762"/>
      <c r="GKO78" s="762"/>
      <c r="GKP78" s="762"/>
      <c r="GKQ78" s="762"/>
      <c r="GKR78" s="762"/>
      <c r="GKS78" s="762"/>
      <c r="GKT78" s="762"/>
      <c r="GKU78" s="762"/>
      <c r="GKV78" s="762"/>
      <c r="GKW78" s="762"/>
      <c r="GKX78" s="762"/>
      <c r="GKY78" s="762"/>
      <c r="GKZ78" s="762"/>
      <c r="GLA78" s="762"/>
      <c r="GLB78" s="762"/>
      <c r="GLC78" s="762"/>
      <c r="GLD78" s="762"/>
      <c r="GLE78" s="762"/>
      <c r="GLF78" s="762"/>
      <c r="GLG78" s="762"/>
      <c r="GLH78" s="762"/>
      <c r="GLI78" s="762"/>
      <c r="GLJ78" s="762"/>
      <c r="GLK78" s="762"/>
      <c r="GLL78" s="762"/>
      <c r="GLM78" s="762"/>
      <c r="GLN78" s="762"/>
      <c r="GLO78" s="762"/>
      <c r="GLP78" s="762"/>
      <c r="GLQ78" s="762"/>
      <c r="GLR78" s="762"/>
      <c r="GLS78" s="762"/>
      <c r="GLT78" s="762"/>
      <c r="GLU78" s="762"/>
      <c r="GLV78" s="762"/>
      <c r="GLW78" s="762"/>
      <c r="GLX78" s="762"/>
      <c r="GLY78" s="762"/>
      <c r="GLZ78" s="762"/>
      <c r="GMA78" s="762"/>
      <c r="GMB78" s="762"/>
      <c r="GMC78" s="762"/>
      <c r="GMD78" s="762"/>
      <c r="GME78" s="762"/>
      <c r="GMF78" s="762"/>
      <c r="GMG78" s="762"/>
      <c r="GMH78" s="762"/>
      <c r="GMI78" s="762"/>
      <c r="GMJ78" s="762"/>
      <c r="GMK78" s="762"/>
      <c r="GML78" s="762"/>
      <c r="GMM78" s="762"/>
      <c r="GMN78" s="762"/>
      <c r="GMO78" s="762"/>
      <c r="GMP78" s="762"/>
      <c r="GMQ78" s="762"/>
      <c r="GMR78" s="762"/>
      <c r="GMS78" s="762"/>
      <c r="GMT78" s="762"/>
      <c r="GMU78" s="762"/>
      <c r="GMV78" s="762"/>
      <c r="GMW78" s="762"/>
      <c r="GMX78" s="762"/>
      <c r="GMY78" s="762"/>
      <c r="GMZ78" s="762"/>
      <c r="GNA78" s="762"/>
      <c r="GNB78" s="762"/>
      <c r="GNC78" s="762"/>
      <c r="GND78" s="762"/>
      <c r="GNE78" s="762"/>
      <c r="GNF78" s="762"/>
      <c r="GNG78" s="762"/>
      <c r="GNH78" s="762"/>
      <c r="GNI78" s="762"/>
      <c r="GNJ78" s="762"/>
      <c r="GNK78" s="762"/>
      <c r="GNL78" s="762"/>
      <c r="GNM78" s="762"/>
      <c r="GNN78" s="762"/>
      <c r="GNO78" s="762"/>
      <c r="GNP78" s="762"/>
      <c r="GNQ78" s="762"/>
      <c r="GNR78" s="762"/>
      <c r="GNS78" s="762"/>
      <c r="GNT78" s="762"/>
      <c r="GNU78" s="762"/>
      <c r="GNV78" s="762"/>
      <c r="GNW78" s="762"/>
      <c r="GNY78" s="762"/>
      <c r="GNZ78" s="762"/>
      <c r="GOA78" s="762"/>
      <c r="GOB78" s="762"/>
      <c r="GOC78" s="762"/>
      <c r="GOD78" s="762"/>
      <c r="GOE78" s="762"/>
      <c r="GOF78" s="762"/>
      <c r="GOG78" s="762"/>
      <c r="GOH78" s="762"/>
      <c r="GOI78" s="762"/>
      <c r="GOJ78" s="762"/>
      <c r="GOK78" s="762"/>
      <c r="GOL78" s="762"/>
      <c r="GOM78" s="762"/>
      <c r="GON78" s="762"/>
      <c r="GOO78" s="762"/>
      <c r="GOP78" s="762"/>
      <c r="GOQ78" s="762"/>
      <c r="GOR78" s="762"/>
      <c r="GOS78" s="762"/>
      <c r="GOT78" s="762"/>
      <c r="GOU78" s="762"/>
      <c r="GOV78" s="762"/>
      <c r="GOW78" s="762"/>
      <c r="GOX78" s="762"/>
      <c r="GOY78" s="762"/>
      <c r="GOZ78" s="762"/>
      <c r="GPA78" s="762"/>
      <c r="GPB78" s="762"/>
      <c r="GPC78" s="762"/>
      <c r="GPD78" s="762"/>
      <c r="GPE78" s="762"/>
      <c r="GPF78" s="762"/>
      <c r="GPG78" s="762"/>
      <c r="GPH78" s="762"/>
      <c r="GPI78" s="762"/>
      <c r="GPJ78" s="762"/>
      <c r="GPK78" s="762"/>
      <c r="GPL78" s="762"/>
      <c r="GPM78" s="762"/>
      <c r="GPN78" s="762"/>
      <c r="GPO78" s="762"/>
      <c r="GPP78" s="762"/>
      <c r="GPQ78" s="762"/>
      <c r="GPR78" s="762"/>
      <c r="GPS78" s="762"/>
      <c r="GPT78" s="762"/>
      <c r="GPU78" s="762"/>
      <c r="GPV78" s="762"/>
      <c r="GPW78" s="762"/>
      <c r="GPX78" s="762"/>
      <c r="GPY78" s="762"/>
      <c r="GPZ78" s="762"/>
      <c r="GQA78" s="762"/>
      <c r="GQB78" s="762"/>
      <c r="GQC78" s="762"/>
      <c r="GQD78" s="762"/>
      <c r="GQE78" s="762"/>
      <c r="GQF78" s="762"/>
      <c r="GQG78" s="762"/>
      <c r="GQH78" s="762"/>
      <c r="GQI78" s="762"/>
      <c r="GQJ78" s="762"/>
      <c r="GQK78" s="762"/>
      <c r="GQL78" s="762"/>
      <c r="GQM78" s="762"/>
      <c r="GQN78" s="762"/>
      <c r="GQO78" s="762"/>
      <c r="GQP78" s="762"/>
      <c r="GQQ78" s="762"/>
      <c r="GQR78" s="762"/>
      <c r="GQS78" s="762"/>
      <c r="GQT78" s="762"/>
      <c r="GQU78" s="762"/>
      <c r="GQV78" s="762"/>
      <c r="GQW78" s="762"/>
      <c r="GQX78" s="762"/>
      <c r="GQY78" s="762"/>
      <c r="GQZ78" s="762"/>
      <c r="GRA78" s="762"/>
      <c r="GRB78" s="762"/>
      <c r="GRC78" s="762"/>
      <c r="GRD78" s="762"/>
      <c r="GRE78" s="762"/>
      <c r="GRF78" s="762"/>
      <c r="GRG78" s="762"/>
      <c r="GRH78" s="762"/>
      <c r="GRI78" s="762"/>
      <c r="GRJ78" s="762"/>
      <c r="GRK78" s="762"/>
      <c r="GRL78" s="762"/>
      <c r="GRM78" s="762"/>
      <c r="GRN78" s="762"/>
      <c r="GRO78" s="762"/>
      <c r="GRP78" s="762"/>
      <c r="GRQ78" s="762"/>
      <c r="GRR78" s="762"/>
      <c r="GRS78" s="762"/>
      <c r="GRT78" s="762"/>
      <c r="GRU78" s="762"/>
      <c r="GRV78" s="762"/>
      <c r="GRW78" s="762"/>
      <c r="GRX78" s="762"/>
      <c r="GRY78" s="762"/>
      <c r="GRZ78" s="762"/>
      <c r="GSA78" s="762"/>
      <c r="GSB78" s="762"/>
      <c r="GSC78" s="762"/>
      <c r="GSD78" s="762"/>
      <c r="GSE78" s="762"/>
      <c r="GSF78" s="762"/>
      <c r="GSG78" s="762"/>
      <c r="GSH78" s="762"/>
      <c r="GSI78" s="762"/>
      <c r="GSJ78" s="762"/>
      <c r="GSK78" s="762"/>
      <c r="GSL78" s="762"/>
      <c r="GSM78" s="762"/>
      <c r="GSN78" s="762"/>
      <c r="GSO78" s="762"/>
      <c r="GSP78" s="762"/>
      <c r="GSQ78" s="762"/>
      <c r="GSR78" s="762"/>
      <c r="GSS78" s="762"/>
      <c r="GST78" s="762"/>
      <c r="GSU78" s="762"/>
      <c r="GSV78" s="762"/>
      <c r="GSW78" s="762"/>
      <c r="GSX78" s="762"/>
      <c r="GSY78" s="762"/>
      <c r="GSZ78" s="762"/>
      <c r="GTA78" s="762"/>
      <c r="GTB78" s="762"/>
      <c r="GTC78" s="762"/>
      <c r="GTD78" s="762"/>
      <c r="GTE78" s="762"/>
      <c r="GTF78" s="762"/>
      <c r="GTG78" s="762"/>
      <c r="GTH78" s="762"/>
      <c r="GTI78" s="762"/>
      <c r="GTJ78" s="762"/>
      <c r="GTK78" s="762"/>
      <c r="GTL78" s="762"/>
      <c r="GTM78" s="762"/>
      <c r="GTN78" s="762"/>
      <c r="GTO78" s="762"/>
      <c r="GTP78" s="762"/>
      <c r="GTQ78" s="762"/>
      <c r="GTR78" s="762"/>
      <c r="GTS78" s="762"/>
      <c r="GTT78" s="762"/>
      <c r="GTU78" s="762"/>
      <c r="GTV78" s="762"/>
      <c r="GTW78" s="762"/>
      <c r="GTX78" s="762"/>
      <c r="GTY78" s="762"/>
      <c r="GTZ78" s="762"/>
      <c r="GUA78" s="762"/>
      <c r="GUB78" s="762"/>
      <c r="GUC78" s="762"/>
      <c r="GUD78" s="762"/>
      <c r="GUE78" s="762"/>
      <c r="GUF78" s="762"/>
      <c r="GUG78" s="762"/>
      <c r="GUH78" s="762"/>
      <c r="GUI78" s="762"/>
      <c r="GUJ78" s="762"/>
      <c r="GUK78" s="762"/>
      <c r="GUL78" s="762"/>
      <c r="GUM78" s="762"/>
      <c r="GUN78" s="762"/>
      <c r="GUO78" s="762"/>
      <c r="GUP78" s="762"/>
      <c r="GUQ78" s="762"/>
      <c r="GUR78" s="762"/>
      <c r="GUS78" s="762"/>
      <c r="GUT78" s="762"/>
      <c r="GUU78" s="762"/>
      <c r="GUV78" s="762"/>
      <c r="GUW78" s="762"/>
      <c r="GUX78" s="762"/>
      <c r="GUY78" s="762"/>
      <c r="GUZ78" s="762"/>
      <c r="GVA78" s="762"/>
      <c r="GVB78" s="762"/>
      <c r="GVC78" s="762"/>
      <c r="GVD78" s="762"/>
      <c r="GVE78" s="762"/>
      <c r="GVF78" s="762"/>
      <c r="GVG78" s="762"/>
      <c r="GVH78" s="762"/>
      <c r="GVI78" s="762"/>
      <c r="GVJ78" s="762"/>
      <c r="GVK78" s="762"/>
      <c r="GVL78" s="762"/>
      <c r="GVM78" s="762"/>
      <c r="GVN78" s="762"/>
      <c r="GVO78" s="762"/>
      <c r="GVP78" s="762"/>
      <c r="GVQ78" s="762"/>
      <c r="GVR78" s="762"/>
      <c r="GVS78" s="762"/>
      <c r="GVT78" s="762"/>
      <c r="GVU78" s="762"/>
      <c r="GVV78" s="762"/>
      <c r="GVW78" s="762"/>
      <c r="GVX78" s="762"/>
      <c r="GVY78" s="762"/>
      <c r="GVZ78" s="762"/>
      <c r="GWA78" s="762"/>
      <c r="GWB78" s="762"/>
      <c r="GWC78" s="762"/>
      <c r="GWD78" s="762"/>
      <c r="GWE78" s="762"/>
      <c r="GWF78" s="762"/>
      <c r="GWG78" s="762"/>
      <c r="GWH78" s="762"/>
      <c r="GWI78" s="762"/>
      <c r="GWJ78" s="762"/>
      <c r="GWK78" s="762"/>
      <c r="GWL78" s="762"/>
      <c r="GWM78" s="762"/>
      <c r="GWN78" s="762"/>
      <c r="GWO78" s="762"/>
      <c r="GWP78" s="762"/>
      <c r="GWQ78" s="762"/>
      <c r="GWR78" s="762"/>
      <c r="GWS78" s="762"/>
      <c r="GWT78" s="762"/>
      <c r="GWU78" s="762"/>
      <c r="GWV78" s="762"/>
      <c r="GWW78" s="762"/>
      <c r="GWX78" s="762"/>
      <c r="GWY78" s="762"/>
      <c r="GWZ78" s="762"/>
      <c r="GXA78" s="762"/>
      <c r="GXB78" s="762"/>
      <c r="GXC78" s="762"/>
      <c r="GXD78" s="762"/>
      <c r="GXE78" s="762"/>
      <c r="GXF78" s="762"/>
      <c r="GXG78" s="762"/>
      <c r="GXH78" s="762"/>
      <c r="GXI78" s="762"/>
      <c r="GXJ78" s="762"/>
      <c r="GXK78" s="762"/>
      <c r="GXL78" s="762"/>
      <c r="GXM78" s="762"/>
      <c r="GXN78" s="762"/>
      <c r="GXO78" s="762"/>
      <c r="GXP78" s="762"/>
      <c r="GXQ78" s="762"/>
      <c r="GXR78" s="762"/>
      <c r="GXS78" s="762"/>
      <c r="GXT78" s="762"/>
      <c r="GXU78" s="762"/>
      <c r="GXV78" s="762"/>
      <c r="GXW78" s="762"/>
      <c r="GXX78" s="762"/>
      <c r="GXY78" s="762"/>
      <c r="GXZ78" s="762"/>
      <c r="GYA78" s="762"/>
      <c r="GYB78" s="762"/>
      <c r="GYC78" s="762"/>
      <c r="GYD78" s="762"/>
      <c r="GYE78" s="762"/>
      <c r="GYF78" s="762"/>
      <c r="GYG78" s="762"/>
      <c r="GYH78" s="762"/>
      <c r="GYI78" s="762"/>
      <c r="GYJ78" s="762"/>
      <c r="GYK78" s="762"/>
      <c r="GYL78" s="762"/>
      <c r="GYM78" s="762"/>
      <c r="GYN78" s="762"/>
      <c r="GYO78" s="762"/>
      <c r="GYP78" s="762"/>
      <c r="GYQ78" s="762"/>
      <c r="GYR78" s="762"/>
      <c r="GYS78" s="762"/>
      <c r="GYT78" s="762"/>
      <c r="GYU78" s="762"/>
      <c r="GYV78" s="762"/>
      <c r="GYW78" s="762"/>
      <c r="GYX78" s="762"/>
      <c r="GYY78" s="762"/>
      <c r="GYZ78" s="762"/>
      <c r="GZA78" s="762"/>
      <c r="GZB78" s="762"/>
      <c r="GZC78" s="762"/>
      <c r="GZD78" s="762"/>
      <c r="GZE78" s="762"/>
      <c r="GZF78" s="762"/>
      <c r="GZG78" s="762"/>
      <c r="GZH78" s="762"/>
      <c r="GZI78" s="762"/>
      <c r="GZJ78" s="762"/>
      <c r="GZK78" s="762"/>
      <c r="GZL78" s="762"/>
      <c r="GZM78" s="762"/>
      <c r="GZN78" s="762"/>
      <c r="GZO78" s="762"/>
      <c r="GZP78" s="762"/>
      <c r="GZQ78" s="762"/>
      <c r="GZR78" s="762"/>
      <c r="GZS78" s="762"/>
      <c r="GZT78" s="762"/>
      <c r="GZU78" s="762"/>
      <c r="GZV78" s="762"/>
      <c r="GZW78" s="762"/>
      <c r="GZX78" s="762"/>
      <c r="GZY78" s="762"/>
      <c r="GZZ78" s="762"/>
      <c r="HAA78" s="762"/>
      <c r="HAB78" s="762"/>
      <c r="HAC78" s="762"/>
      <c r="HAD78" s="762"/>
      <c r="HAE78" s="762"/>
      <c r="HAF78" s="762"/>
      <c r="HAG78" s="762"/>
      <c r="HAH78" s="762"/>
      <c r="HAI78" s="762"/>
      <c r="HAJ78" s="762"/>
      <c r="HAK78" s="762"/>
      <c r="HAL78" s="762"/>
      <c r="HAM78" s="762"/>
      <c r="HAN78" s="762"/>
      <c r="HAO78" s="762"/>
      <c r="HAP78" s="762"/>
      <c r="HAQ78" s="762"/>
      <c r="HAR78" s="762"/>
      <c r="HAS78" s="762"/>
      <c r="HAT78" s="762"/>
      <c r="HAU78" s="762"/>
      <c r="HAV78" s="762"/>
      <c r="HAW78" s="762"/>
      <c r="HAX78" s="762"/>
      <c r="HAY78" s="762"/>
      <c r="HAZ78" s="762"/>
      <c r="HBA78" s="762"/>
      <c r="HBB78" s="762"/>
      <c r="HBC78" s="762"/>
      <c r="HBD78" s="762"/>
      <c r="HBE78" s="762"/>
      <c r="HBF78" s="762"/>
      <c r="HBG78" s="762"/>
      <c r="HBH78" s="762"/>
      <c r="HBI78" s="762"/>
      <c r="HBJ78" s="762"/>
      <c r="HBK78" s="762"/>
      <c r="HBL78" s="762"/>
      <c r="HBM78" s="762"/>
      <c r="HBN78" s="762"/>
      <c r="HBO78" s="762"/>
      <c r="HBP78" s="762"/>
      <c r="HBQ78" s="762"/>
      <c r="HBR78" s="762"/>
      <c r="HBS78" s="762"/>
      <c r="HBT78" s="762"/>
      <c r="HBU78" s="762"/>
      <c r="HBV78" s="762"/>
      <c r="HBW78" s="762"/>
      <c r="HBX78" s="762"/>
      <c r="HBY78" s="762"/>
      <c r="HBZ78" s="762"/>
      <c r="HCA78" s="762"/>
      <c r="HCB78" s="762"/>
      <c r="HCC78" s="762"/>
      <c r="HCD78" s="762"/>
      <c r="HCE78" s="762"/>
      <c r="HCF78" s="762"/>
      <c r="HCG78" s="762"/>
      <c r="HCH78" s="762"/>
      <c r="HCI78" s="762"/>
      <c r="HCJ78" s="762"/>
      <c r="HCK78" s="762"/>
      <c r="HCL78" s="762"/>
      <c r="HCM78" s="762"/>
      <c r="HCN78" s="762"/>
      <c r="HCO78" s="762"/>
      <c r="HCP78" s="762"/>
      <c r="HCQ78" s="762"/>
      <c r="HCR78" s="762"/>
      <c r="HCS78" s="762"/>
      <c r="HCT78" s="762"/>
      <c r="HCU78" s="762"/>
      <c r="HCV78" s="762"/>
      <c r="HCW78" s="762"/>
      <c r="HCX78" s="762"/>
      <c r="HCY78" s="762"/>
      <c r="HCZ78" s="762"/>
      <c r="HDA78" s="762"/>
      <c r="HDB78" s="762"/>
      <c r="HDC78" s="762"/>
      <c r="HDD78" s="762"/>
      <c r="HDE78" s="762"/>
      <c r="HDF78" s="762"/>
      <c r="HDG78" s="762"/>
      <c r="HDH78" s="762"/>
      <c r="HDI78" s="762"/>
      <c r="HDJ78" s="762"/>
      <c r="HDK78" s="762"/>
      <c r="HDL78" s="762"/>
      <c r="HDM78" s="762"/>
      <c r="HDN78" s="762"/>
      <c r="HDO78" s="762"/>
      <c r="HDP78" s="762"/>
      <c r="HDQ78" s="762"/>
      <c r="HDR78" s="762"/>
      <c r="HDS78" s="762"/>
      <c r="HDT78" s="762"/>
      <c r="HDU78" s="762"/>
      <c r="HDV78" s="762"/>
      <c r="HDW78" s="762"/>
      <c r="HDX78" s="762"/>
      <c r="HDY78" s="762"/>
      <c r="HDZ78" s="762"/>
      <c r="HEA78" s="762"/>
      <c r="HEB78" s="762"/>
      <c r="HEC78" s="762"/>
      <c r="HED78" s="762"/>
      <c r="HEE78" s="762"/>
      <c r="HEF78" s="762"/>
      <c r="HEG78" s="762"/>
      <c r="HEH78" s="762"/>
      <c r="HEI78" s="762"/>
      <c r="HEJ78" s="762"/>
      <c r="HEK78" s="762"/>
      <c r="HEL78" s="762"/>
      <c r="HEM78" s="762"/>
      <c r="HEN78" s="762"/>
      <c r="HEO78" s="762"/>
      <c r="HEP78" s="762"/>
      <c r="HEQ78" s="762"/>
      <c r="HER78" s="762"/>
      <c r="HES78" s="762"/>
      <c r="HET78" s="762"/>
      <c r="HEU78" s="762"/>
      <c r="HEV78" s="762"/>
      <c r="HEW78" s="762"/>
      <c r="HEX78" s="762"/>
      <c r="HEY78" s="762"/>
      <c r="HEZ78" s="762"/>
      <c r="HFA78" s="762"/>
      <c r="HFB78" s="762"/>
      <c r="HFC78" s="762"/>
      <c r="HFD78" s="762"/>
      <c r="HFE78" s="762"/>
      <c r="HFF78" s="762"/>
      <c r="HFG78" s="762"/>
      <c r="HFH78" s="762"/>
      <c r="HFI78" s="762"/>
      <c r="HFJ78" s="762"/>
      <c r="HFK78" s="762"/>
      <c r="HFL78" s="762"/>
      <c r="HFM78" s="762"/>
      <c r="HFN78" s="762"/>
      <c r="HFO78" s="762"/>
      <c r="HFP78" s="762"/>
      <c r="HFQ78" s="762"/>
      <c r="HFR78" s="762"/>
      <c r="HFS78" s="762"/>
      <c r="HFT78" s="762"/>
      <c r="HFU78" s="762"/>
      <c r="HFV78" s="762"/>
      <c r="HFW78" s="762"/>
      <c r="HFX78" s="762"/>
      <c r="HFY78" s="762"/>
      <c r="HFZ78" s="762"/>
      <c r="HGA78" s="762"/>
      <c r="HGB78" s="762"/>
      <c r="HGC78" s="762"/>
      <c r="HGD78" s="762"/>
      <c r="HGE78" s="762"/>
      <c r="HGF78" s="762"/>
      <c r="HGG78" s="762"/>
      <c r="HGH78" s="762"/>
      <c r="HGI78" s="762"/>
      <c r="HGJ78" s="762"/>
      <c r="HGK78" s="762"/>
      <c r="HGL78" s="762"/>
      <c r="HGM78" s="762"/>
      <c r="HGN78" s="762"/>
      <c r="HGO78" s="762"/>
      <c r="HGP78" s="762"/>
      <c r="HGQ78" s="762"/>
      <c r="HGR78" s="762"/>
      <c r="HGS78" s="762"/>
      <c r="HGT78" s="762"/>
      <c r="HGU78" s="762"/>
      <c r="HGV78" s="762"/>
      <c r="HGW78" s="762"/>
      <c r="HGX78" s="762"/>
      <c r="HGY78" s="762"/>
      <c r="HGZ78" s="762"/>
      <c r="HHA78" s="762"/>
      <c r="HHB78" s="762"/>
      <c r="HHC78" s="762"/>
      <c r="HHD78" s="762"/>
      <c r="HHE78" s="762"/>
      <c r="HHF78" s="762"/>
      <c r="HHG78" s="762"/>
      <c r="HHH78" s="762"/>
      <c r="HHI78" s="762"/>
      <c r="HHJ78" s="762"/>
      <c r="HHK78" s="762"/>
      <c r="HHL78" s="762"/>
      <c r="HHM78" s="762"/>
      <c r="HHN78" s="762"/>
      <c r="HHO78" s="762"/>
      <c r="HHP78" s="762"/>
      <c r="HHQ78" s="762"/>
      <c r="HHR78" s="762"/>
      <c r="HHS78" s="762"/>
      <c r="HHT78" s="762"/>
      <c r="HHU78" s="762"/>
      <c r="HHV78" s="762"/>
      <c r="HHW78" s="762"/>
      <c r="HHX78" s="762"/>
      <c r="HHY78" s="762"/>
      <c r="HHZ78" s="762"/>
      <c r="HIA78" s="762"/>
      <c r="HIB78" s="762"/>
      <c r="HIC78" s="762"/>
      <c r="HID78" s="762"/>
      <c r="HIE78" s="762"/>
      <c r="HIF78" s="762"/>
      <c r="HIG78" s="762"/>
      <c r="HIH78" s="762"/>
      <c r="HII78" s="762"/>
      <c r="HIJ78" s="762"/>
      <c r="HIK78" s="762"/>
      <c r="HIL78" s="762"/>
      <c r="HIM78" s="762"/>
      <c r="HIN78" s="762"/>
      <c r="HIO78" s="762"/>
      <c r="HIP78" s="762"/>
      <c r="HIQ78" s="762"/>
      <c r="HIR78" s="762"/>
      <c r="HIS78" s="762"/>
      <c r="HIT78" s="762"/>
      <c r="HIU78" s="762"/>
      <c r="HIV78" s="762"/>
      <c r="HIW78" s="762"/>
      <c r="HIX78" s="762"/>
      <c r="HIY78" s="762"/>
      <c r="HIZ78" s="762"/>
      <c r="HJA78" s="762"/>
      <c r="HJB78" s="762"/>
      <c r="HJC78" s="762"/>
      <c r="HJD78" s="762"/>
      <c r="HJE78" s="762"/>
      <c r="HJF78" s="762"/>
      <c r="HJG78" s="762"/>
      <c r="HJH78" s="762"/>
      <c r="HJI78" s="762"/>
      <c r="HJJ78" s="762"/>
      <c r="HJK78" s="762"/>
      <c r="HJL78" s="762"/>
      <c r="HJM78" s="762"/>
      <c r="HJN78" s="762"/>
      <c r="HJO78" s="762"/>
      <c r="HJP78" s="762"/>
      <c r="HJQ78" s="762"/>
      <c r="HJR78" s="762"/>
      <c r="HJS78" s="762"/>
      <c r="HJT78" s="762"/>
      <c r="HJU78" s="762"/>
      <c r="HJV78" s="762"/>
      <c r="HJW78" s="762"/>
      <c r="HJX78" s="762"/>
      <c r="HJY78" s="762"/>
      <c r="HJZ78" s="762"/>
      <c r="HKA78" s="762"/>
      <c r="HKB78" s="762"/>
      <c r="HKC78" s="762"/>
      <c r="HKD78" s="762"/>
      <c r="HKE78" s="762"/>
      <c r="HKF78" s="762"/>
      <c r="HKG78" s="762"/>
      <c r="HKH78" s="762"/>
      <c r="HKI78" s="762"/>
      <c r="HKJ78" s="762"/>
      <c r="HKK78" s="762"/>
      <c r="HKL78" s="762"/>
      <c r="HKM78" s="762"/>
      <c r="HKN78" s="762"/>
      <c r="HKO78" s="762"/>
      <c r="HKP78" s="762"/>
      <c r="HKQ78" s="762"/>
      <c r="HKR78" s="762"/>
      <c r="HKS78" s="762"/>
      <c r="HKT78" s="762"/>
      <c r="HKU78" s="762"/>
      <c r="HKV78" s="762"/>
      <c r="HKW78" s="762"/>
      <c r="HKX78" s="762"/>
      <c r="HKY78" s="762"/>
      <c r="HKZ78" s="762"/>
      <c r="HLA78" s="762"/>
      <c r="HLB78" s="762"/>
      <c r="HLC78" s="762"/>
      <c r="HLD78" s="762"/>
      <c r="HLE78" s="762"/>
      <c r="HLF78" s="762"/>
      <c r="HLG78" s="762"/>
      <c r="HLH78" s="762"/>
      <c r="HLI78" s="762"/>
      <c r="HLJ78" s="762"/>
      <c r="HLK78" s="762"/>
      <c r="HLL78" s="762"/>
      <c r="HLM78" s="762"/>
      <c r="HLN78" s="762"/>
      <c r="HLO78" s="762"/>
      <c r="HLP78" s="762"/>
      <c r="HLQ78" s="762"/>
      <c r="HLR78" s="762"/>
      <c r="HLS78" s="762"/>
      <c r="HLT78" s="762"/>
      <c r="HLU78" s="762"/>
      <c r="HLV78" s="762"/>
      <c r="HLW78" s="762"/>
      <c r="HLX78" s="762"/>
      <c r="HLY78" s="762"/>
      <c r="HLZ78" s="762"/>
      <c r="HMA78" s="762"/>
      <c r="HMB78" s="762"/>
      <c r="HMC78" s="762"/>
      <c r="HMD78" s="762"/>
      <c r="HME78" s="762"/>
      <c r="HMF78" s="762"/>
      <c r="HMG78" s="762"/>
      <c r="HMH78" s="762"/>
      <c r="HMI78" s="762"/>
      <c r="HMJ78" s="762"/>
      <c r="HMK78" s="762"/>
      <c r="HML78" s="762"/>
      <c r="HMM78" s="762"/>
      <c r="HMN78" s="762"/>
      <c r="HMO78" s="762"/>
      <c r="HMP78" s="762"/>
      <c r="HMQ78" s="762"/>
      <c r="HMR78" s="762"/>
      <c r="HMS78" s="762"/>
      <c r="HMT78" s="762"/>
      <c r="HMU78" s="762"/>
      <c r="HMV78" s="762"/>
      <c r="HMW78" s="762"/>
      <c r="HMX78" s="762"/>
      <c r="HMY78" s="762"/>
      <c r="HMZ78" s="762"/>
      <c r="HNA78" s="762"/>
      <c r="HNB78" s="762"/>
      <c r="HNC78" s="762"/>
      <c r="HND78" s="762"/>
      <c r="HNE78" s="762"/>
      <c r="HNF78" s="762"/>
      <c r="HNG78" s="762"/>
      <c r="HNH78" s="762"/>
      <c r="HNI78" s="762"/>
      <c r="HNJ78" s="762"/>
      <c r="HNK78" s="762"/>
      <c r="HNL78" s="762"/>
      <c r="HNM78" s="762"/>
      <c r="HNN78" s="762"/>
      <c r="HNO78" s="762"/>
      <c r="HNP78" s="762"/>
      <c r="HNQ78" s="762"/>
      <c r="HNR78" s="762"/>
      <c r="HNS78" s="762"/>
      <c r="HNT78" s="762"/>
      <c r="HNU78" s="762"/>
      <c r="HNV78" s="762"/>
      <c r="HNW78" s="762"/>
      <c r="HNX78" s="762"/>
      <c r="HNY78" s="762"/>
      <c r="HNZ78" s="762"/>
      <c r="HOA78" s="762"/>
      <c r="HOB78" s="762"/>
      <c r="HOC78" s="762"/>
      <c r="HOD78" s="762"/>
      <c r="HOE78" s="762"/>
      <c r="HOF78" s="762"/>
      <c r="HOG78" s="762"/>
      <c r="HOH78" s="762"/>
      <c r="HOI78" s="762"/>
      <c r="HOJ78" s="762"/>
      <c r="HOK78" s="762"/>
      <c r="HOL78" s="762"/>
      <c r="HOM78" s="762"/>
      <c r="HON78" s="762"/>
      <c r="HOO78" s="762"/>
      <c r="HOP78" s="762"/>
      <c r="HOQ78" s="762"/>
      <c r="HOR78" s="762"/>
      <c r="HOS78" s="762"/>
      <c r="HOT78" s="762"/>
      <c r="HOU78" s="762"/>
      <c r="HOV78" s="762"/>
      <c r="HOW78" s="762"/>
      <c r="HOX78" s="762"/>
      <c r="HOY78" s="762"/>
      <c r="HOZ78" s="762"/>
      <c r="HPA78" s="762"/>
      <c r="HPB78" s="762"/>
      <c r="HPC78" s="762"/>
      <c r="HPD78" s="762"/>
      <c r="HPE78" s="762"/>
      <c r="HPF78" s="762"/>
      <c r="HPG78" s="762"/>
      <c r="HPH78" s="762"/>
      <c r="HPI78" s="762"/>
      <c r="HPJ78" s="762"/>
      <c r="HPK78" s="762"/>
      <c r="HPL78" s="762"/>
      <c r="HPM78" s="762"/>
      <c r="HPN78" s="762"/>
      <c r="HPO78" s="762"/>
      <c r="HPP78" s="762"/>
      <c r="HPQ78" s="762"/>
      <c r="HPR78" s="762"/>
      <c r="HPS78" s="762"/>
      <c r="HPT78" s="762"/>
      <c r="HPU78" s="762"/>
      <c r="HPV78" s="762"/>
      <c r="HPW78" s="762"/>
      <c r="HPX78" s="762"/>
      <c r="HPY78" s="762"/>
      <c r="HPZ78" s="762"/>
      <c r="HQA78" s="762"/>
      <c r="HQB78" s="762"/>
      <c r="HQC78" s="762"/>
      <c r="HQD78" s="762"/>
      <c r="HQE78" s="762"/>
      <c r="HQF78" s="762"/>
      <c r="HQG78" s="762"/>
      <c r="HQH78" s="762"/>
      <c r="HQI78" s="762"/>
      <c r="HQJ78" s="762"/>
      <c r="HQK78" s="762"/>
      <c r="HQL78" s="762"/>
      <c r="HQM78" s="762"/>
      <c r="HQN78" s="762"/>
      <c r="HQO78" s="762"/>
      <c r="HQP78" s="762"/>
      <c r="HQQ78" s="762"/>
      <c r="HQR78" s="762"/>
      <c r="HQS78" s="762"/>
      <c r="HQT78" s="762"/>
      <c r="HQU78" s="762"/>
      <c r="HQV78" s="762"/>
      <c r="HQW78" s="762"/>
      <c r="HQX78" s="762"/>
      <c r="HQY78" s="762"/>
      <c r="HQZ78" s="762"/>
      <c r="HRA78" s="762"/>
      <c r="HRB78" s="762"/>
      <c r="HRC78" s="762"/>
      <c r="HRD78" s="762"/>
      <c r="HRE78" s="762"/>
      <c r="HRF78" s="762"/>
      <c r="HRG78" s="762"/>
      <c r="HRH78" s="762"/>
      <c r="HRI78" s="762"/>
      <c r="HRJ78" s="762"/>
      <c r="HRK78" s="762"/>
      <c r="HRL78" s="762"/>
      <c r="HRM78" s="762"/>
      <c r="HRN78" s="762"/>
      <c r="HRO78" s="762"/>
      <c r="HRP78" s="762"/>
      <c r="HRQ78" s="762"/>
      <c r="HRR78" s="762"/>
      <c r="HRS78" s="762"/>
      <c r="HRT78" s="762"/>
      <c r="HRU78" s="762"/>
      <c r="HRV78" s="762"/>
      <c r="HRW78" s="762"/>
      <c r="HRX78" s="762"/>
      <c r="HRY78" s="762"/>
      <c r="HRZ78" s="762"/>
      <c r="HSA78" s="762"/>
      <c r="HSB78" s="762"/>
      <c r="HSC78" s="762"/>
      <c r="HSD78" s="762"/>
      <c r="HSE78" s="762"/>
      <c r="HSF78" s="762"/>
      <c r="HSG78" s="762"/>
      <c r="HSH78" s="762"/>
      <c r="HSI78" s="762"/>
      <c r="HSJ78" s="762"/>
      <c r="HSK78" s="762"/>
      <c r="HSL78" s="762"/>
      <c r="HSM78" s="762"/>
      <c r="HSN78" s="762"/>
      <c r="HSO78" s="762"/>
      <c r="HSP78" s="762"/>
      <c r="HSQ78" s="762"/>
      <c r="HSR78" s="762"/>
      <c r="HSS78" s="762"/>
      <c r="HST78" s="762"/>
      <c r="HSU78" s="762"/>
      <c r="HSV78" s="762"/>
      <c r="HSW78" s="762"/>
      <c r="HSX78" s="762"/>
      <c r="HSY78" s="762"/>
      <c r="HSZ78" s="762"/>
      <c r="HTA78" s="762"/>
      <c r="HTB78" s="762"/>
      <c r="HTC78" s="762"/>
      <c r="HTD78" s="762"/>
      <c r="HTE78" s="762"/>
      <c r="HTF78" s="762"/>
      <c r="HTG78" s="762"/>
      <c r="HTH78" s="762"/>
      <c r="HTI78" s="762"/>
      <c r="HTJ78" s="762"/>
      <c r="HTK78" s="762"/>
      <c r="HTL78" s="762"/>
      <c r="HTM78" s="762"/>
      <c r="HTN78" s="762"/>
      <c r="HTO78" s="762"/>
      <c r="HTP78" s="762"/>
      <c r="HTQ78" s="762"/>
      <c r="HTR78" s="762"/>
      <c r="HTS78" s="762"/>
      <c r="HTT78" s="762"/>
      <c r="HTU78" s="762"/>
      <c r="HTV78" s="762"/>
      <c r="HTW78" s="762"/>
      <c r="HTX78" s="762"/>
      <c r="HTY78" s="762"/>
      <c r="HTZ78" s="762"/>
      <c r="HUA78" s="762"/>
      <c r="HUB78" s="762"/>
      <c r="HUC78" s="762"/>
      <c r="HUD78" s="762"/>
      <c r="HUE78" s="762"/>
      <c r="HUF78" s="762"/>
      <c r="HUG78" s="762"/>
      <c r="HUH78" s="762"/>
      <c r="HUI78" s="762"/>
      <c r="HUJ78" s="762"/>
      <c r="HUK78" s="762"/>
      <c r="HUL78" s="762"/>
      <c r="HUM78" s="762"/>
      <c r="HUN78" s="762"/>
      <c r="HUO78" s="762"/>
      <c r="HUP78" s="762"/>
      <c r="HUQ78" s="762"/>
      <c r="HUR78" s="762"/>
      <c r="HUS78" s="762"/>
      <c r="HUT78" s="762"/>
      <c r="HUU78" s="762"/>
      <c r="HUV78" s="762"/>
      <c r="HUW78" s="762"/>
      <c r="HUX78" s="762"/>
      <c r="HUY78" s="762"/>
      <c r="HUZ78" s="762"/>
      <c r="HVA78" s="762"/>
      <c r="HVB78" s="762"/>
      <c r="HVC78" s="762"/>
      <c r="HVD78" s="762"/>
      <c r="HVE78" s="762"/>
      <c r="HVF78" s="762"/>
      <c r="HVG78" s="762"/>
      <c r="HVH78" s="762"/>
      <c r="HVI78" s="762"/>
      <c r="HVJ78" s="762"/>
      <c r="HVK78" s="762"/>
      <c r="HVL78" s="762"/>
      <c r="HVM78" s="762"/>
      <c r="HVN78" s="762"/>
      <c r="HVO78" s="762"/>
      <c r="HVP78" s="762"/>
      <c r="HVQ78" s="762"/>
      <c r="HVR78" s="762"/>
      <c r="HVS78" s="762"/>
      <c r="HVT78" s="762"/>
      <c r="HVU78" s="762"/>
      <c r="HVV78" s="762"/>
      <c r="HVW78" s="762"/>
      <c r="HVX78" s="762"/>
      <c r="HVY78" s="762"/>
      <c r="HVZ78" s="762"/>
      <c r="HWA78" s="762"/>
      <c r="HWB78" s="762"/>
      <c r="HWC78" s="762"/>
      <c r="HWD78" s="762"/>
      <c r="HWE78" s="762"/>
      <c r="HWF78" s="762"/>
      <c r="HWG78" s="762"/>
      <c r="HWH78" s="762"/>
      <c r="HWI78" s="762"/>
      <c r="HWJ78" s="762"/>
      <c r="HWK78" s="762"/>
      <c r="HWL78" s="762"/>
      <c r="HWM78" s="762"/>
      <c r="HWN78" s="762"/>
      <c r="HWO78" s="762"/>
      <c r="HWP78" s="762"/>
      <c r="HWQ78" s="762"/>
      <c r="HWR78" s="762"/>
      <c r="HWS78" s="762"/>
      <c r="HWT78" s="762"/>
      <c r="HWU78" s="762"/>
      <c r="HWV78" s="762"/>
      <c r="HWW78" s="762"/>
      <c r="HWX78" s="762"/>
      <c r="HWY78" s="762"/>
      <c r="HWZ78" s="762"/>
      <c r="HXA78" s="762"/>
      <c r="HXB78" s="762"/>
      <c r="HXC78" s="762"/>
      <c r="HXD78" s="762"/>
      <c r="HXE78" s="762"/>
      <c r="HXF78" s="762"/>
      <c r="HXG78" s="762"/>
      <c r="HXH78" s="762"/>
      <c r="HXI78" s="762"/>
      <c r="HXJ78" s="762"/>
      <c r="HXK78" s="762"/>
      <c r="HXL78" s="762"/>
      <c r="HXM78" s="762"/>
      <c r="HXN78" s="762"/>
      <c r="HXO78" s="762"/>
      <c r="HXP78" s="762"/>
      <c r="HXQ78" s="762"/>
      <c r="HXR78" s="762"/>
      <c r="HXS78" s="762"/>
      <c r="HXT78" s="762"/>
      <c r="HXU78" s="762"/>
      <c r="HXV78" s="762"/>
      <c r="HXW78" s="762"/>
      <c r="HXX78" s="762"/>
      <c r="HXY78" s="762"/>
      <c r="HXZ78" s="762"/>
      <c r="HYA78" s="762"/>
      <c r="HYB78" s="762"/>
      <c r="HYC78" s="762"/>
      <c r="HYD78" s="762"/>
      <c r="HYE78" s="762"/>
      <c r="HYF78" s="762"/>
      <c r="HYG78" s="762"/>
      <c r="HYH78" s="762"/>
      <c r="HYI78" s="762"/>
      <c r="HYJ78" s="762"/>
      <c r="HYK78" s="762"/>
      <c r="HYL78" s="762"/>
      <c r="HYM78" s="762"/>
      <c r="HYN78" s="762"/>
      <c r="HYO78" s="762"/>
      <c r="HYP78" s="762"/>
      <c r="HYQ78" s="762"/>
      <c r="HYR78" s="762"/>
      <c r="HYS78" s="762"/>
      <c r="HYT78" s="762"/>
      <c r="HYU78" s="762"/>
      <c r="HYV78" s="762"/>
      <c r="HYW78" s="762"/>
      <c r="HYX78" s="762"/>
      <c r="HYY78" s="762"/>
      <c r="HYZ78" s="762"/>
      <c r="HZA78" s="762"/>
      <c r="HZB78" s="762"/>
      <c r="HZC78" s="762"/>
      <c r="HZD78" s="762"/>
      <c r="HZE78" s="762"/>
      <c r="HZF78" s="762"/>
      <c r="HZG78" s="762"/>
      <c r="HZH78" s="762"/>
      <c r="HZI78" s="762"/>
      <c r="HZJ78" s="762"/>
      <c r="HZK78" s="762"/>
      <c r="HZL78" s="762"/>
      <c r="HZM78" s="762"/>
      <c r="HZN78" s="762"/>
      <c r="HZO78" s="762"/>
      <c r="HZP78" s="762"/>
      <c r="HZQ78" s="762"/>
      <c r="HZR78" s="762"/>
      <c r="HZS78" s="762"/>
      <c r="HZT78" s="762"/>
      <c r="HZU78" s="762"/>
      <c r="HZV78" s="762"/>
      <c r="HZW78" s="762"/>
      <c r="HZX78" s="762"/>
      <c r="HZY78" s="762"/>
      <c r="HZZ78" s="762"/>
      <c r="IAA78" s="762"/>
      <c r="IAB78" s="762"/>
      <c r="IAC78" s="762"/>
      <c r="IAD78" s="762"/>
      <c r="IAE78" s="762"/>
      <c r="IAF78" s="762"/>
      <c r="IAG78" s="762"/>
      <c r="IAH78" s="762"/>
      <c r="IAI78" s="762"/>
      <c r="IAJ78" s="762"/>
      <c r="IAK78" s="762"/>
      <c r="IAL78" s="762"/>
      <c r="IAM78" s="762"/>
      <c r="IAN78" s="762"/>
      <c r="IAO78" s="762"/>
      <c r="IAP78" s="762"/>
      <c r="IAQ78" s="762"/>
      <c r="IAR78" s="762"/>
      <c r="IAS78" s="762"/>
      <c r="IAT78" s="762"/>
      <c r="IAU78" s="762"/>
      <c r="IAV78" s="762"/>
      <c r="IAW78" s="762"/>
      <c r="IAX78" s="762"/>
      <c r="IAY78" s="762"/>
      <c r="IAZ78" s="762"/>
      <c r="IBA78" s="762"/>
      <c r="IBB78" s="762"/>
      <c r="IBC78" s="762"/>
      <c r="IBD78" s="762"/>
      <c r="IBE78" s="762"/>
      <c r="IBF78" s="762"/>
      <c r="IBG78" s="762"/>
      <c r="IBI78" s="762"/>
      <c r="IBJ78" s="762"/>
      <c r="IBK78" s="762"/>
      <c r="IBL78" s="762"/>
      <c r="IBM78" s="762"/>
      <c r="IBN78" s="762"/>
      <c r="IBO78" s="762"/>
      <c r="IBP78" s="762"/>
      <c r="IBQ78" s="762"/>
      <c r="IBR78" s="762"/>
      <c r="IBS78" s="762"/>
      <c r="IBT78" s="762"/>
      <c r="IBU78" s="762"/>
      <c r="IBV78" s="762"/>
      <c r="IBW78" s="762"/>
      <c r="IBX78" s="762"/>
      <c r="IBY78" s="762"/>
      <c r="IBZ78" s="762"/>
      <c r="ICA78" s="762"/>
      <c r="ICB78" s="762"/>
      <c r="ICC78" s="762"/>
      <c r="ICD78" s="762"/>
      <c r="ICE78" s="762"/>
      <c r="ICF78" s="762"/>
      <c r="ICG78" s="762"/>
      <c r="ICH78" s="762"/>
      <c r="ICI78" s="762"/>
      <c r="ICJ78" s="762"/>
      <c r="ICK78" s="762"/>
      <c r="ICL78" s="762"/>
      <c r="ICM78" s="762"/>
      <c r="ICN78" s="762"/>
      <c r="ICO78" s="762"/>
      <c r="ICP78" s="762"/>
      <c r="ICQ78" s="762"/>
      <c r="ICR78" s="762"/>
      <c r="ICS78" s="762"/>
      <c r="ICT78" s="762"/>
      <c r="ICU78" s="762"/>
      <c r="ICV78" s="762"/>
      <c r="ICW78" s="762"/>
      <c r="ICX78" s="762"/>
      <c r="ICY78" s="762"/>
      <c r="ICZ78" s="762"/>
      <c r="IDA78" s="762"/>
      <c r="IDB78" s="762"/>
      <c r="IDC78" s="762"/>
      <c r="IDD78" s="762"/>
      <c r="IDE78" s="762"/>
      <c r="IDF78" s="762"/>
      <c r="IDG78" s="762"/>
      <c r="IDH78" s="762"/>
      <c r="IDI78" s="762"/>
      <c r="IDJ78" s="762"/>
      <c r="IDK78" s="762"/>
      <c r="IDL78" s="762"/>
      <c r="IDM78" s="762"/>
      <c r="IDN78" s="762"/>
      <c r="IDO78" s="762"/>
      <c r="IDP78" s="762"/>
      <c r="IDQ78" s="762"/>
      <c r="IDR78" s="762"/>
      <c r="IDS78" s="762"/>
      <c r="IDT78" s="762"/>
      <c r="IDU78" s="762"/>
      <c r="IDV78" s="762"/>
      <c r="IDW78" s="762"/>
      <c r="IDX78" s="762"/>
      <c r="IDY78" s="762"/>
      <c r="IDZ78" s="762"/>
      <c r="IEA78" s="762"/>
      <c r="IEB78" s="762"/>
      <c r="IEC78" s="762"/>
      <c r="IED78" s="762"/>
      <c r="IEE78" s="762"/>
      <c r="IEF78" s="762"/>
      <c r="IEG78" s="762"/>
      <c r="IEH78" s="762"/>
      <c r="IEI78" s="762"/>
      <c r="IEJ78" s="762"/>
      <c r="IEK78" s="762"/>
      <c r="IEL78" s="762"/>
      <c r="IEM78" s="762"/>
      <c r="IEN78" s="762"/>
      <c r="IEO78" s="762"/>
      <c r="IEP78" s="762"/>
      <c r="IEQ78" s="762"/>
      <c r="IER78" s="762"/>
      <c r="IES78" s="762"/>
      <c r="IET78" s="762"/>
      <c r="IEU78" s="762"/>
      <c r="IEV78" s="762"/>
      <c r="IEW78" s="762"/>
      <c r="IEX78" s="762"/>
      <c r="IEY78" s="762"/>
      <c r="IEZ78" s="762"/>
      <c r="IFA78" s="762"/>
      <c r="IFB78" s="762"/>
      <c r="IFC78" s="762"/>
      <c r="IFD78" s="762"/>
      <c r="IFE78" s="762"/>
      <c r="IFF78" s="762"/>
      <c r="IFG78" s="762"/>
      <c r="IFH78" s="762"/>
      <c r="IFI78" s="762"/>
      <c r="IFJ78" s="762"/>
      <c r="IFK78" s="762"/>
      <c r="IFL78" s="762"/>
      <c r="IFM78" s="762"/>
      <c r="IFN78" s="762"/>
      <c r="IFO78" s="762"/>
      <c r="IFP78" s="762"/>
      <c r="IFQ78" s="762"/>
      <c r="IFR78" s="762"/>
      <c r="IFS78" s="762"/>
      <c r="IFT78" s="762"/>
      <c r="IFU78" s="762"/>
      <c r="IFV78" s="762"/>
      <c r="IFW78" s="762"/>
      <c r="IFX78" s="762"/>
      <c r="IFY78" s="762"/>
      <c r="IFZ78" s="762"/>
      <c r="IGA78" s="762"/>
      <c r="IGB78" s="762"/>
      <c r="IGC78" s="762"/>
      <c r="IGD78" s="762"/>
      <c r="IGE78" s="762"/>
      <c r="IGF78" s="762"/>
      <c r="IGG78" s="762"/>
      <c r="IGH78" s="762"/>
      <c r="IGI78" s="762"/>
      <c r="IGJ78" s="762"/>
      <c r="IGK78" s="762"/>
      <c r="IGL78" s="762"/>
      <c r="IGM78" s="762"/>
      <c r="IGN78" s="762"/>
      <c r="IGO78" s="762"/>
      <c r="IGP78" s="762"/>
      <c r="IGQ78" s="762"/>
      <c r="IGR78" s="762"/>
      <c r="IGS78" s="762"/>
      <c r="IGT78" s="762"/>
      <c r="IGU78" s="762"/>
      <c r="IGV78" s="762"/>
      <c r="IGW78" s="762"/>
      <c r="IGX78" s="762"/>
      <c r="IGY78" s="762"/>
      <c r="IGZ78" s="762"/>
      <c r="IHA78" s="762"/>
      <c r="IHB78" s="762"/>
      <c r="IHC78" s="762"/>
      <c r="IHD78" s="762"/>
      <c r="IHE78" s="762"/>
      <c r="IHF78" s="762"/>
      <c r="IHG78" s="762"/>
      <c r="IHH78" s="762"/>
      <c r="IHI78" s="762"/>
      <c r="IHJ78" s="762"/>
      <c r="IHK78" s="762"/>
      <c r="IHL78" s="762"/>
      <c r="IHM78" s="762"/>
      <c r="IHN78" s="762"/>
      <c r="IHO78" s="762"/>
      <c r="IHP78" s="762"/>
      <c r="IHQ78" s="762"/>
      <c r="IHR78" s="762"/>
      <c r="IHS78" s="762"/>
      <c r="IHT78" s="762"/>
      <c r="IHU78" s="762"/>
      <c r="IHV78" s="762"/>
      <c r="IHW78" s="762"/>
      <c r="IHX78" s="762"/>
      <c r="IHY78" s="762"/>
      <c r="IHZ78" s="762"/>
      <c r="IIA78" s="762"/>
      <c r="IIB78" s="762"/>
      <c r="IIC78" s="762"/>
      <c r="IID78" s="762"/>
      <c r="IIE78" s="762"/>
      <c r="IIF78" s="762"/>
      <c r="IIG78" s="762"/>
      <c r="IIH78" s="762"/>
      <c r="III78" s="762"/>
      <c r="IIJ78" s="762"/>
      <c r="IIK78" s="762"/>
      <c r="IIL78" s="762"/>
      <c r="IIM78" s="762"/>
      <c r="IIN78" s="762"/>
      <c r="IIO78" s="762"/>
      <c r="IIP78" s="762"/>
      <c r="IIQ78" s="762"/>
      <c r="IIR78" s="762"/>
      <c r="IIS78" s="762"/>
      <c r="IIT78" s="762"/>
      <c r="IIU78" s="762"/>
      <c r="IIV78" s="762"/>
      <c r="IIW78" s="762"/>
      <c r="IIX78" s="762"/>
      <c r="IIY78" s="762"/>
      <c r="IIZ78" s="762"/>
      <c r="IJA78" s="762"/>
      <c r="IJB78" s="762"/>
      <c r="IJC78" s="762"/>
      <c r="IJD78" s="762"/>
      <c r="IJE78" s="762"/>
      <c r="IJF78" s="762"/>
      <c r="IJG78" s="762"/>
      <c r="IJH78" s="762"/>
      <c r="IJI78" s="762"/>
      <c r="IJJ78" s="762"/>
      <c r="IJK78" s="762"/>
      <c r="IJL78" s="762"/>
      <c r="IJM78" s="762"/>
      <c r="IJN78" s="762"/>
      <c r="IJO78" s="762"/>
      <c r="IJP78" s="762"/>
      <c r="IJQ78" s="762"/>
      <c r="IJR78" s="762"/>
      <c r="IJS78" s="762"/>
      <c r="IJT78" s="762"/>
      <c r="IJU78" s="762"/>
      <c r="IJV78" s="762"/>
      <c r="IJW78" s="762"/>
      <c r="IJX78" s="762"/>
      <c r="IJY78" s="762"/>
      <c r="IJZ78" s="762"/>
      <c r="IKA78" s="762"/>
      <c r="IKB78" s="762"/>
      <c r="IKC78" s="762"/>
      <c r="IKD78" s="762"/>
      <c r="IKE78" s="762"/>
      <c r="IKF78" s="762"/>
      <c r="IKG78" s="762"/>
      <c r="IKH78" s="762"/>
      <c r="IKI78" s="762"/>
      <c r="IKJ78" s="762"/>
      <c r="IKK78" s="762"/>
      <c r="IKL78" s="762"/>
      <c r="IKM78" s="762"/>
      <c r="IKN78" s="762"/>
      <c r="IKO78" s="762"/>
      <c r="IKP78" s="762"/>
      <c r="IKQ78" s="762"/>
      <c r="IKR78" s="762"/>
      <c r="IKS78" s="762"/>
      <c r="IKT78" s="762"/>
      <c r="IKU78" s="762"/>
      <c r="IKV78" s="762"/>
      <c r="IKW78" s="762"/>
      <c r="IKX78" s="762"/>
      <c r="IKY78" s="762"/>
      <c r="IKZ78" s="762"/>
      <c r="ILA78" s="762"/>
      <c r="ILB78" s="762"/>
      <c r="ILC78" s="762"/>
      <c r="ILD78" s="762"/>
      <c r="ILE78" s="762"/>
      <c r="ILF78" s="762"/>
      <c r="ILG78" s="762"/>
      <c r="ILH78" s="762"/>
      <c r="ILI78" s="762"/>
      <c r="ILJ78" s="762"/>
      <c r="ILK78" s="762"/>
      <c r="ILL78" s="762"/>
      <c r="ILM78" s="762"/>
      <c r="ILN78" s="762"/>
      <c r="ILO78" s="762"/>
      <c r="ILP78" s="762"/>
      <c r="ILQ78" s="762"/>
      <c r="ILR78" s="762"/>
      <c r="ILS78" s="762"/>
      <c r="ILT78" s="762"/>
      <c r="ILU78" s="762"/>
      <c r="ILV78" s="762"/>
      <c r="ILW78" s="762"/>
      <c r="ILX78" s="762"/>
      <c r="ILY78" s="762"/>
      <c r="ILZ78" s="762"/>
      <c r="IMA78" s="762"/>
      <c r="IMB78" s="762"/>
      <c r="IMC78" s="762"/>
      <c r="IMD78" s="762"/>
      <c r="IME78" s="762"/>
      <c r="IMF78" s="762"/>
      <c r="IMG78" s="762"/>
      <c r="IMH78" s="762"/>
      <c r="IMI78" s="762"/>
      <c r="IMJ78" s="762"/>
      <c r="IMK78" s="762"/>
      <c r="IML78" s="762"/>
      <c r="IMM78" s="762"/>
      <c r="IMN78" s="762"/>
      <c r="IMO78" s="762"/>
      <c r="IMP78" s="762"/>
      <c r="IMQ78" s="762"/>
      <c r="IMR78" s="762"/>
      <c r="IMS78" s="762"/>
      <c r="IMT78" s="762"/>
      <c r="IMU78" s="762"/>
      <c r="IMV78" s="762"/>
      <c r="IMW78" s="762"/>
      <c r="IMX78" s="762"/>
      <c r="IMY78" s="762"/>
      <c r="IMZ78" s="762"/>
      <c r="INA78" s="762"/>
      <c r="INB78" s="762"/>
      <c r="INC78" s="762"/>
      <c r="IND78" s="762"/>
      <c r="INE78" s="762"/>
      <c r="INF78" s="762"/>
      <c r="ING78" s="762"/>
      <c r="INH78" s="762"/>
      <c r="INI78" s="762"/>
      <c r="INJ78" s="762"/>
      <c r="INK78" s="762"/>
      <c r="INL78" s="762"/>
      <c r="INM78" s="762"/>
      <c r="INN78" s="762"/>
      <c r="INO78" s="762"/>
      <c r="INP78" s="762"/>
      <c r="INQ78" s="762"/>
      <c r="INR78" s="762"/>
      <c r="INS78" s="762"/>
      <c r="INT78" s="762"/>
      <c r="INU78" s="762"/>
      <c r="INV78" s="762"/>
      <c r="INW78" s="762"/>
      <c r="INX78" s="762"/>
      <c r="INY78" s="762"/>
      <c r="INZ78" s="762"/>
      <c r="IOA78" s="762"/>
      <c r="IOB78" s="762"/>
      <c r="IOC78" s="762"/>
      <c r="IOD78" s="762"/>
      <c r="IOE78" s="762"/>
      <c r="IOF78" s="762"/>
      <c r="IOG78" s="762"/>
      <c r="IOH78" s="762"/>
      <c r="IOI78" s="762"/>
      <c r="IOJ78" s="762"/>
      <c r="IOK78" s="762"/>
      <c r="IOL78" s="762"/>
      <c r="IOM78" s="762"/>
      <c r="ION78" s="762"/>
      <c r="IOO78" s="762"/>
      <c r="IOP78" s="762"/>
      <c r="IOQ78" s="762"/>
      <c r="IOR78" s="762"/>
      <c r="IOS78" s="762"/>
      <c r="IOT78" s="762"/>
      <c r="IOU78" s="762"/>
      <c r="IOV78" s="762"/>
      <c r="IOW78" s="762"/>
      <c r="IOX78" s="762"/>
      <c r="IOY78" s="762"/>
      <c r="IOZ78" s="762"/>
      <c r="IPA78" s="762"/>
      <c r="IPB78" s="762"/>
      <c r="IPC78" s="762"/>
      <c r="IPD78" s="762"/>
      <c r="IPE78" s="762"/>
      <c r="IPF78" s="762"/>
      <c r="IPG78" s="762"/>
      <c r="IPH78" s="762"/>
      <c r="IPI78" s="762"/>
      <c r="IPJ78" s="762"/>
      <c r="IPK78" s="762"/>
      <c r="IPL78" s="762"/>
      <c r="IPM78" s="762"/>
      <c r="IPN78" s="762"/>
      <c r="IPO78" s="762"/>
      <c r="IPP78" s="762"/>
      <c r="IPQ78" s="762"/>
      <c r="IPR78" s="762"/>
      <c r="IPS78" s="762"/>
      <c r="IPT78" s="762"/>
      <c r="IPU78" s="762"/>
      <c r="IPV78" s="762"/>
      <c r="IPW78" s="762"/>
      <c r="IPX78" s="762"/>
      <c r="IPY78" s="762"/>
      <c r="IPZ78" s="762"/>
      <c r="IQA78" s="762"/>
      <c r="IQB78" s="762"/>
      <c r="IQC78" s="762"/>
      <c r="IQD78" s="762"/>
      <c r="IQE78" s="762"/>
      <c r="IQF78" s="762"/>
      <c r="IQG78" s="762"/>
      <c r="IQH78" s="762"/>
      <c r="IQI78" s="762"/>
      <c r="IQJ78" s="762"/>
      <c r="IQK78" s="762"/>
      <c r="IQL78" s="762"/>
      <c r="IQM78" s="762"/>
      <c r="IQN78" s="762"/>
      <c r="IQO78" s="762"/>
      <c r="IQP78" s="762"/>
      <c r="IQQ78" s="762"/>
      <c r="IQR78" s="762"/>
      <c r="IQS78" s="762"/>
      <c r="IQT78" s="762"/>
      <c r="IQU78" s="762"/>
      <c r="IQV78" s="762"/>
      <c r="IQW78" s="762"/>
      <c r="IQX78" s="762"/>
      <c r="IQY78" s="762"/>
      <c r="IQZ78" s="762"/>
      <c r="IRA78" s="762"/>
      <c r="IRB78" s="762"/>
      <c r="IRC78" s="762"/>
      <c r="IRD78" s="762"/>
      <c r="IRE78" s="762"/>
      <c r="IRF78" s="762"/>
      <c r="IRG78" s="762"/>
      <c r="IRH78" s="762"/>
      <c r="IRI78" s="762"/>
      <c r="IRJ78" s="762"/>
      <c r="IRK78" s="762"/>
      <c r="IRL78" s="762"/>
      <c r="IRM78" s="762"/>
      <c r="IRN78" s="762"/>
      <c r="IRO78" s="762"/>
      <c r="IRP78" s="762"/>
      <c r="IRQ78" s="762"/>
      <c r="IRR78" s="762"/>
      <c r="IRS78" s="762"/>
      <c r="IRT78" s="762"/>
      <c r="IRU78" s="762"/>
      <c r="IRV78" s="762"/>
      <c r="IRW78" s="762"/>
      <c r="IRX78" s="762"/>
      <c r="IRY78" s="762"/>
      <c r="IRZ78" s="762"/>
      <c r="ISA78" s="762"/>
      <c r="ISB78" s="762"/>
      <c r="ISC78" s="762"/>
      <c r="ISD78" s="762"/>
      <c r="ISE78" s="762"/>
      <c r="ISF78" s="762"/>
      <c r="ISG78" s="762"/>
      <c r="ISH78" s="762"/>
      <c r="ISI78" s="762"/>
      <c r="ISJ78" s="762"/>
      <c r="ISK78" s="762"/>
      <c r="ISL78" s="762"/>
      <c r="ISM78" s="762"/>
      <c r="ISN78" s="762"/>
      <c r="ISO78" s="762"/>
      <c r="ISP78" s="762"/>
      <c r="ISQ78" s="762"/>
      <c r="ISR78" s="762"/>
      <c r="ISS78" s="762"/>
      <c r="IST78" s="762"/>
      <c r="ISU78" s="762"/>
      <c r="ISV78" s="762"/>
      <c r="ISW78" s="762"/>
      <c r="ISX78" s="762"/>
      <c r="ISY78" s="762"/>
      <c r="ISZ78" s="762"/>
      <c r="ITA78" s="762"/>
      <c r="ITB78" s="762"/>
      <c r="ITC78" s="762"/>
      <c r="ITD78" s="762"/>
      <c r="ITE78" s="762"/>
      <c r="ITF78" s="762"/>
      <c r="ITG78" s="762"/>
      <c r="ITH78" s="762"/>
      <c r="ITI78" s="762"/>
      <c r="ITJ78" s="762"/>
      <c r="ITK78" s="762"/>
      <c r="ITL78" s="762"/>
      <c r="ITM78" s="762"/>
      <c r="ITN78" s="762"/>
      <c r="ITO78" s="762"/>
      <c r="ITP78" s="762"/>
      <c r="ITQ78" s="762"/>
      <c r="ITR78" s="762"/>
      <c r="ITS78" s="762"/>
      <c r="ITT78" s="762"/>
      <c r="ITU78" s="762"/>
      <c r="ITV78" s="762"/>
      <c r="ITW78" s="762"/>
      <c r="ITX78" s="762"/>
      <c r="ITY78" s="762"/>
      <c r="ITZ78" s="762"/>
      <c r="IUA78" s="762"/>
      <c r="IUB78" s="762"/>
      <c r="IUC78" s="762"/>
      <c r="IUD78" s="762"/>
      <c r="IUE78" s="762"/>
      <c r="IUF78" s="762"/>
      <c r="IUG78" s="762"/>
      <c r="IUH78" s="762"/>
      <c r="IUI78" s="762"/>
      <c r="IUJ78" s="762"/>
      <c r="IUK78" s="762"/>
      <c r="IUL78" s="762"/>
      <c r="IUM78" s="762"/>
      <c r="IUN78" s="762"/>
      <c r="IUO78" s="762"/>
      <c r="IUP78" s="762"/>
      <c r="IUQ78" s="762"/>
      <c r="IUR78" s="762"/>
      <c r="IUS78" s="762"/>
      <c r="IUT78" s="762"/>
      <c r="IUU78" s="762"/>
      <c r="IUV78" s="762"/>
      <c r="IUW78" s="762"/>
      <c r="IUX78" s="762"/>
      <c r="IUY78" s="762"/>
      <c r="IUZ78" s="762"/>
      <c r="IVA78" s="762"/>
      <c r="IVB78" s="762"/>
      <c r="IVC78" s="762"/>
      <c r="IVD78" s="762"/>
      <c r="IVE78" s="762"/>
      <c r="IVF78" s="762"/>
      <c r="IVG78" s="762"/>
      <c r="IVH78" s="762"/>
      <c r="IVI78" s="762"/>
      <c r="IVJ78" s="762"/>
      <c r="IVK78" s="762"/>
      <c r="IVL78" s="762"/>
      <c r="IVM78" s="762"/>
      <c r="IVN78" s="762"/>
      <c r="IVO78" s="762"/>
      <c r="IVP78" s="762"/>
      <c r="IVQ78" s="762"/>
      <c r="IVR78" s="762"/>
      <c r="IVS78" s="762"/>
      <c r="IVT78" s="762"/>
      <c r="IVU78" s="762"/>
      <c r="IVV78" s="762"/>
      <c r="IVW78" s="762"/>
      <c r="IVX78" s="762"/>
      <c r="IVY78" s="762"/>
      <c r="IVZ78" s="762"/>
      <c r="IWA78" s="762"/>
      <c r="IWB78" s="762"/>
      <c r="IWC78" s="762"/>
      <c r="IWD78" s="762"/>
      <c r="IWE78" s="762"/>
      <c r="IWF78" s="762"/>
      <c r="IWG78" s="762"/>
      <c r="IWH78" s="762"/>
      <c r="IWI78" s="762"/>
      <c r="IWJ78" s="762"/>
      <c r="IWK78" s="762"/>
      <c r="IWL78" s="762"/>
      <c r="IWM78" s="762"/>
      <c r="IWN78" s="762"/>
      <c r="IWO78" s="762"/>
      <c r="IWP78" s="762"/>
      <c r="IWQ78" s="762"/>
      <c r="IWR78" s="762"/>
      <c r="IWS78" s="762"/>
      <c r="IWT78" s="762"/>
      <c r="IWU78" s="762"/>
      <c r="IWV78" s="762"/>
      <c r="IWW78" s="762"/>
      <c r="IWX78" s="762"/>
      <c r="IWY78" s="762"/>
      <c r="IWZ78" s="762"/>
      <c r="IXA78" s="762"/>
      <c r="IXB78" s="762"/>
      <c r="IXC78" s="762"/>
      <c r="IXD78" s="762"/>
      <c r="IXE78" s="762"/>
      <c r="IXF78" s="762"/>
      <c r="IXG78" s="762"/>
      <c r="IXH78" s="762"/>
      <c r="IXI78" s="762"/>
      <c r="IXJ78" s="762"/>
      <c r="IXK78" s="762"/>
      <c r="IXL78" s="762"/>
      <c r="IXM78" s="762"/>
      <c r="IXN78" s="762"/>
      <c r="IXO78" s="762"/>
      <c r="IXP78" s="762"/>
      <c r="IXQ78" s="762"/>
      <c r="IXR78" s="762"/>
      <c r="IXS78" s="762"/>
      <c r="IXT78" s="762"/>
      <c r="IXU78" s="762"/>
      <c r="IXV78" s="762"/>
      <c r="IXW78" s="762"/>
      <c r="IXX78" s="762"/>
      <c r="IXY78" s="762"/>
      <c r="IXZ78" s="762"/>
      <c r="IYA78" s="762"/>
      <c r="IYB78" s="762"/>
      <c r="IYC78" s="762"/>
      <c r="IYD78" s="762"/>
      <c r="IYE78" s="762"/>
      <c r="IYF78" s="762"/>
      <c r="IYG78" s="762"/>
      <c r="IYH78" s="762"/>
      <c r="IYI78" s="762"/>
      <c r="IYJ78" s="762"/>
      <c r="IYK78" s="762"/>
      <c r="IYL78" s="762"/>
      <c r="IYM78" s="762"/>
      <c r="IYN78" s="762"/>
      <c r="IYO78" s="762"/>
      <c r="IYP78" s="762"/>
      <c r="IYQ78" s="762"/>
      <c r="IYR78" s="762"/>
      <c r="IYS78" s="762"/>
      <c r="IYT78" s="762"/>
      <c r="IYU78" s="762"/>
      <c r="IYV78" s="762"/>
      <c r="IYW78" s="762"/>
      <c r="IYX78" s="762"/>
      <c r="IYY78" s="762"/>
      <c r="IYZ78" s="762"/>
      <c r="IZA78" s="762"/>
      <c r="IZB78" s="762"/>
      <c r="IZC78" s="762"/>
      <c r="IZD78" s="762"/>
      <c r="IZE78" s="762"/>
      <c r="IZF78" s="762"/>
      <c r="IZG78" s="762"/>
      <c r="IZH78" s="762"/>
      <c r="IZI78" s="762"/>
      <c r="IZJ78" s="762"/>
      <c r="IZK78" s="762"/>
      <c r="IZL78" s="762"/>
      <c r="IZM78" s="762"/>
      <c r="IZN78" s="762"/>
      <c r="IZO78" s="762"/>
      <c r="IZP78" s="762"/>
      <c r="IZQ78" s="762"/>
      <c r="IZR78" s="762"/>
      <c r="IZS78" s="762"/>
      <c r="IZT78" s="762"/>
      <c r="IZU78" s="762"/>
      <c r="IZV78" s="762"/>
      <c r="IZW78" s="762"/>
      <c r="IZX78" s="762"/>
      <c r="IZY78" s="762"/>
      <c r="IZZ78" s="762"/>
      <c r="JAA78" s="762"/>
      <c r="JAB78" s="762"/>
      <c r="JAC78" s="762"/>
      <c r="JAD78" s="762"/>
      <c r="JAE78" s="762"/>
      <c r="JAF78" s="762"/>
      <c r="JAG78" s="762"/>
      <c r="JAH78" s="762"/>
      <c r="JAI78" s="762"/>
      <c r="JAJ78" s="762"/>
      <c r="JAK78" s="762"/>
      <c r="JAL78" s="762"/>
      <c r="JAM78" s="762"/>
      <c r="JAN78" s="762"/>
      <c r="JAO78" s="762"/>
      <c r="JAP78" s="762"/>
      <c r="JAQ78" s="762"/>
      <c r="JAR78" s="762"/>
      <c r="JAS78" s="762"/>
      <c r="JAT78" s="762"/>
      <c r="JAU78" s="762"/>
      <c r="JAV78" s="762"/>
      <c r="JAW78" s="762"/>
      <c r="JAX78" s="762"/>
      <c r="JAY78" s="762"/>
      <c r="JAZ78" s="762"/>
      <c r="JBA78" s="762"/>
      <c r="JBB78" s="762"/>
      <c r="JBC78" s="762"/>
      <c r="JBD78" s="762"/>
      <c r="JBE78" s="762"/>
      <c r="JBF78" s="762"/>
      <c r="JBG78" s="762"/>
      <c r="JBH78" s="762"/>
      <c r="JBI78" s="762"/>
      <c r="JBJ78" s="762"/>
      <c r="JBK78" s="762"/>
      <c r="JBL78" s="762"/>
      <c r="JBM78" s="762"/>
      <c r="JBN78" s="762"/>
      <c r="JBO78" s="762"/>
      <c r="JBP78" s="762"/>
      <c r="JBQ78" s="762"/>
      <c r="JBR78" s="762"/>
      <c r="JBS78" s="762"/>
      <c r="JBT78" s="762"/>
      <c r="JBU78" s="762"/>
      <c r="JBV78" s="762"/>
      <c r="JBW78" s="762"/>
      <c r="JBX78" s="762"/>
      <c r="JBY78" s="762"/>
      <c r="JBZ78" s="762"/>
      <c r="JCA78" s="762"/>
      <c r="JCB78" s="762"/>
      <c r="JCC78" s="762"/>
      <c r="JCD78" s="762"/>
      <c r="JCE78" s="762"/>
      <c r="JCF78" s="762"/>
      <c r="JCG78" s="762"/>
      <c r="JCH78" s="762"/>
      <c r="JCI78" s="762"/>
      <c r="JCJ78" s="762"/>
      <c r="JCK78" s="762"/>
      <c r="JCL78" s="762"/>
      <c r="JCM78" s="762"/>
      <c r="JCN78" s="762"/>
      <c r="JCO78" s="762"/>
      <c r="JCP78" s="762"/>
      <c r="JCQ78" s="762"/>
      <c r="JCR78" s="762"/>
      <c r="JCS78" s="762"/>
      <c r="JCT78" s="762"/>
      <c r="JCU78" s="762"/>
      <c r="JCV78" s="762"/>
      <c r="JCW78" s="762"/>
      <c r="JCX78" s="762"/>
      <c r="JCY78" s="762"/>
      <c r="JCZ78" s="762"/>
      <c r="JDA78" s="762"/>
      <c r="JDB78" s="762"/>
      <c r="JDC78" s="762"/>
      <c r="JDD78" s="762"/>
      <c r="JDE78" s="762"/>
      <c r="JDF78" s="762"/>
      <c r="JDG78" s="762"/>
      <c r="JDH78" s="762"/>
      <c r="JDI78" s="762"/>
      <c r="JDJ78" s="762"/>
      <c r="JDK78" s="762"/>
      <c r="JDL78" s="762"/>
      <c r="JDM78" s="762"/>
      <c r="JDN78" s="762"/>
      <c r="JDO78" s="762"/>
      <c r="JDP78" s="762"/>
      <c r="JDQ78" s="762"/>
      <c r="JDR78" s="762"/>
      <c r="JDS78" s="762"/>
      <c r="JDT78" s="762"/>
      <c r="JDU78" s="762"/>
      <c r="JDV78" s="762"/>
      <c r="JDW78" s="762"/>
      <c r="JDX78" s="762"/>
      <c r="JDY78" s="762"/>
      <c r="JDZ78" s="762"/>
      <c r="JEA78" s="762"/>
      <c r="JEB78" s="762"/>
      <c r="JEC78" s="762"/>
      <c r="JED78" s="762"/>
      <c r="JEE78" s="762"/>
      <c r="JEF78" s="762"/>
      <c r="JEG78" s="762"/>
      <c r="JEH78" s="762"/>
      <c r="JEI78" s="762"/>
      <c r="JEJ78" s="762"/>
      <c r="JEK78" s="762"/>
      <c r="JEL78" s="762"/>
      <c r="JEM78" s="762"/>
      <c r="JEN78" s="762"/>
      <c r="JEO78" s="762"/>
      <c r="JEP78" s="762"/>
      <c r="JEQ78" s="762"/>
      <c r="JER78" s="762"/>
      <c r="JES78" s="762"/>
      <c r="JET78" s="762"/>
      <c r="JEU78" s="762"/>
      <c r="JEV78" s="762"/>
      <c r="JEW78" s="762"/>
      <c r="JEX78" s="762"/>
      <c r="JEY78" s="762"/>
      <c r="JEZ78" s="762"/>
      <c r="JFA78" s="762"/>
      <c r="JFB78" s="762"/>
      <c r="JFC78" s="762"/>
      <c r="JFD78" s="762"/>
      <c r="JFE78" s="762"/>
      <c r="JFF78" s="762"/>
      <c r="JFG78" s="762"/>
      <c r="JFH78" s="762"/>
      <c r="JFI78" s="762"/>
      <c r="JFJ78" s="762"/>
      <c r="JFK78" s="762"/>
      <c r="JFL78" s="762"/>
      <c r="JFM78" s="762"/>
      <c r="JFN78" s="762"/>
      <c r="JFO78" s="762"/>
      <c r="JFP78" s="762"/>
      <c r="JFQ78" s="762"/>
      <c r="JFR78" s="762"/>
      <c r="JFS78" s="762"/>
      <c r="JFT78" s="762"/>
      <c r="JFU78" s="762"/>
      <c r="JFV78" s="762"/>
      <c r="JFW78" s="762"/>
      <c r="JFX78" s="762"/>
      <c r="JFY78" s="762"/>
      <c r="JFZ78" s="762"/>
      <c r="JGA78" s="762"/>
      <c r="JGB78" s="762"/>
      <c r="JGC78" s="762"/>
      <c r="JGD78" s="762"/>
      <c r="JGE78" s="762"/>
      <c r="JGF78" s="762"/>
      <c r="JGG78" s="762"/>
      <c r="JGH78" s="762"/>
      <c r="JGI78" s="762"/>
      <c r="JGJ78" s="762"/>
      <c r="JGK78" s="762"/>
      <c r="JGL78" s="762"/>
      <c r="JGM78" s="762"/>
      <c r="JGN78" s="762"/>
      <c r="JGO78" s="762"/>
      <c r="JGP78" s="762"/>
      <c r="JGQ78" s="762"/>
      <c r="JGR78" s="762"/>
      <c r="JGS78" s="762"/>
      <c r="JGT78" s="762"/>
      <c r="JGU78" s="762"/>
      <c r="JGV78" s="762"/>
      <c r="JGW78" s="762"/>
      <c r="JGX78" s="762"/>
      <c r="JGY78" s="762"/>
      <c r="JGZ78" s="762"/>
      <c r="JHA78" s="762"/>
      <c r="JHB78" s="762"/>
      <c r="JHC78" s="762"/>
      <c r="JHD78" s="762"/>
      <c r="JHE78" s="762"/>
      <c r="JHF78" s="762"/>
      <c r="JHG78" s="762"/>
      <c r="JHH78" s="762"/>
      <c r="JHI78" s="762"/>
      <c r="JHJ78" s="762"/>
      <c r="JHK78" s="762"/>
      <c r="JHL78" s="762"/>
      <c r="JHM78" s="762"/>
      <c r="JHN78" s="762"/>
      <c r="JHO78" s="762"/>
      <c r="JHP78" s="762"/>
      <c r="JHQ78" s="762"/>
      <c r="JHR78" s="762"/>
      <c r="JHS78" s="762"/>
      <c r="JHT78" s="762"/>
      <c r="JHU78" s="762"/>
      <c r="JHV78" s="762"/>
      <c r="JHW78" s="762"/>
      <c r="JHX78" s="762"/>
      <c r="JHY78" s="762"/>
      <c r="JHZ78" s="762"/>
      <c r="JIA78" s="762"/>
      <c r="JIB78" s="762"/>
      <c r="JIC78" s="762"/>
      <c r="JID78" s="762"/>
      <c r="JIE78" s="762"/>
      <c r="JIF78" s="762"/>
      <c r="JIG78" s="762"/>
      <c r="JIH78" s="762"/>
      <c r="JII78" s="762"/>
      <c r="JIJ78" s="762"/>
      <c r="JIK78" s="762"/>
      <c r="JIL78" s="762"/>
      <c r="JIM78" s="762"/>
      <c r="JIN78" s="762"/>
      <c r="JIO78" s="762"/>
      <c r="JIP78" s="762"/>
      <c r="JIQ78" s="762"/>
      <c r="JIR78" s="762"/>
      <c r="JIS78" s="762"/>
      <c r="JIT78" s="762"/>
      <c r="JIU78" s="762"/>
      <c r="JIV78" s="762"/>
      <c r="JIW78" s="762"/>
      <c r="JIX78" s="762"/>
      <c r="JIY78" s="762"/>
      <c r="JIZ78" s="762"/>
      <c r="JJA78" s="762"/>
      <c r="JJB78" s="762"/>
      <c r="JJC78" s="762"/>
      <c r="JJD78" s="762"/>
      <c r="JJE78" s="762"/>
      <c r="JJF78" s="762"/>
      <c r="JJG78" s="762"/>
      <c r="JJH78" s="762"/>
      <c r="JJI78" s="762"/>
      <c r="JJJ78" s="762"/>
      <c r="JJK78" s="762"/>
      <c r="JJL78" s="762"/>
      <c r="JJM78" s="762"/>
      <c r="JJN78" s="762"/>
      <c r="JJO78" s="762"/>
      <c r="JJP78" s="762"/>
      <c r="JJQ78" s="762"/>
      <c r="JJR78" s="762"/>
      <c r="JJS78" s="762"/>
      <c r="JJT78" s="762"/>
      <c r="JJU78" s="762"/>
      <c r="JJV78" s="762"/>
      <c r="JJW78" s="762"/>
      <c r="JJX78" s="762"/>
      <c r="JJY78" s="762"/>
      <c r="JJZ78" s="762"/>
      <c r="JKA78" s="762"/>
      <c r="JKB78" s="762"/>
      <c r="JKC78" s="762"/>
      <c r="JKD78" s="762"/>
      <c r="JKE78" s="762"/>
      <c r="JKF78" s="762"/>
      <c r="JKG78" s="762"/>
      <c r="JKH78" s="762"/>
      <c r="JKI78" s="762"/>
      <c r="JKJ78" s="762"/>
      <c r="JKK78" s="762"/>
      <c r="JKL78" s="762"/>
      <c r="JKM78" s="762"/>
      <c r="JKN78" s="762"/>
      <c r="JKO78" s="762"/>
      <c r="JKP78" s="762"/>
      <c r="JKQ78" s="762"/>
      <c r="JKR78" s="762"/>
      <c r="JKS78" s="762"/>
      <c r="JKT78" s="762"/>
      <c r="JKU78" s="762"/>
      <c r="JKV78" s="762"/>
      <c r="JKW78" s="762"/>
      <c r="JKX78" s="762"/>
      <c r="JKY78" s="762"/>
      <c r="JKZ78" s="762"/>
      <c r="JLA78" s="762"/>
      <c r="JLB78" s="762"/>
      <c r="JLC78" s="762"/>
      <c r="JLD78" s="762"/>
      <c r="JLE78" s="762"/>
      <c r="JLF78" s="762"/>
      <c r="JLG78" s="762"/>
      <c r="JLH78" s="762"/>
      <c r="JLI78" s="762"/>
      <c r="JLJ78" s="762"/>
      <c r="JLK78" s="762"/>
      <c r="JLL78" s="762"/>
      <c r="JLM78" s="762"/>
      <c r="JLN78" s="762"/>
      <c r="JLO78" s="762"/>
      <c r="JLP78" s="762"/>
      <c r="JLQ78" s="762"/>
      <c r="JLR78" s="762"/>
      <c r="JLS78" s="762"/>
      <c r="JLT78" s="762"/>
      <c r="JLU78" s="762"/>
      <c r="JLV78" s="762"/>
      <c r="JLW78" s="762"/>
      <c r="JLX78" s="762"/>
      <c r="JLY78" s="762"/>
      <c r="JLZ78" s="762"/>
      <c r="JMA78" s="762"/>
      <c r="JMB78" s="762"/>
      <c r="JMC78" s="762"/>
      <c r="JMD78" s="762"/>
      <c r="JME78" s="762"/>
      <c r="JMF78" s="762"/>
      <c r="JMG78" s="762"/>
      <c r="JMH78" s="762"/>
      <c r="JMI78" s="762"/>
      <c r="JMJ78" s="762"/>
      <c r="JMK78" s="762"/>
      <c r="JML78" s="762"/>
      <c r="JMM78" s="762"/>
      <c r="JMN78" s="762"/>
      <c r="JMO78" s="762"/>
      <c r="JMP78" s="762"/>
      <c r="JMQ78" s="762"/>
      <c r="JMR78" s="762"/>
      <c r="JMS78" s="762"/>
      <c r="JMT78" s="762"/>
      <c r="JMU78" s="762"/>
      <c r="JMV78" s="762"/>
      <c r="JMW78" s="762"/>
      <c r="JMX78" s="762"/>
      <c r="JMY78" s="762"/>
      <c r="JMZ78" s="762"/>
      <c r="JNA78" s="762"/>
      <c r="JNB78" s="762"/>
      <c r="JNC78" s="762"/>
      <c r="JND78" s="762"/>
      <c r="JNE78" s="762"/>
      <c r="JNF78" s="762"/>
      <c r="JNG78" s="762"/>
      <c r="JNH78" s="762"/>
      <c r="JNI78" s="762"/>
      <c r="JNJ78" s="762"/>
      <c r="JNK78" s="762"/>
      <c r="JNL78" s="762"/>
      <c r="JNM78" s="762"/>
      <c r="JNN78" s="762"/>
      <c r="JNO78" s="762"/>
      <c r="JNP78" s="762"/>
      <c r="JNQ78" s="762"/>
      <c r="JNR78" s="762"/>
      <c r="JNS78" s="762"/>
      <c r="JNT78" s="762"/>
      <c r="JNU78" s="762"/>
      <c r="JNV78" s="762"/>
      <c r="JNW78" s="762"/>
      <c r="JNX78" s="762"/>
      <c r="JNY78" s="762"/>
      <c r="JNZ78" s="762"/>
      <c r="JOA78" s="762"/>
      <c r="JOB78" s="762"/>
      <c r="JOC78" s="762"/>
      <c r="JOD78" s="762"/>
      <c r="JOE78" s="762"/>
      <c r="JOF78" s="762"/>
      <c r="JOG78" s="762"/>
      <c r="JOH78" s="762"/>
      <c r="JOI78" s="762"/>
      <c r="JOJ78" s="762"/>
      <c r="JOK78" s="762"/>
      <c r="JOL78" s="762"/>
      <c r="JOM78" s="762"/>
      <c r="JON78" s="762"/>
      <c r="JOO78" s="762"/>
      <c r="JOP78" s="762"/>
      <c r="JOQ78" s="762"/>
      <c r="JOS78" s="762"/>
      <c r="JOT78" s="762"/>
      <c r="JOU78" s="762"/>
      <c r="JOV78" s="762"/>
      <c r="JOW78" s="762"/>
      <c r="JOX78" s="762"/>
      <c r="JOY78" s="762"/>
      <c r="JOZ78" s="762"/>
      <c r="JPA78" s="762"/>
      <c r="JPB78" s="762"/>
      <c r="JPC78" s="762"/>
      <c r="JPD78" s="762"/>
      <c r="JPE78" s="762"/>
      <c r="JPF78" s="762"/>
      <c r="JPG78" s="762"/>
      <c r="JPH78" s="762"/>
      <c r="JPI78" s="762"/>
      <c r="JPJ78" s="762"/>
      <c r="JPK78" s="762"/>
      <c r="JPL78" s="762"/>
      <c r="JPM78" s="762"/>
      <c r="JPN78" s="762"/>
      <c r="JPO78" s="762"/>
      <c r="JPP78" s="762"/>
      <c r="JPQ78" s="762"/>
      <c r="JPR78" s="762"/>
      <c r="JPS78" s="762"/>
      <c r="JPT78" s="762"/>
      <c r="JPU78" s="762"/>
      <c r="JPV78" s="762"/>
      <c r="JPW78" s="762"/>
      <c r="JPX78" s="762"/>
      <c r="JPY78" s="762"/>
      <c r="JPZ78" s="762"/>
      <c r="JQA78" s="762"/>
      <c r="JQB78" s="762"/>
      <c r="JQC78" s="762"/>
      <c r="JQD78" s="762"/>
      <c r="JQE78" s="762"/>
      <c r="JQF78" s="762"/>
      <c r="JQG78" s="762"/>
      <c r="JQH78" s="762"/>
      <c r="JQI78" s="762"/>
      <c r="JQJ78" s="762"/>
      <c r="JQK78" s="762"/>
      <c r="JQL78" s="762"/>
      <c r="JQM78" s="762"/>
      <c r="JQN78" s="762"/>
      <c r="JQO78" s="762"/>
      <c r="JQP78" s="762"/>
      <c r="JQQ78" s="762"/>
      <c r="JQR78" s="762"/>
      <c r="JQS78" s="762"/>
      <c r="JQT78" s="762"/>
      <c r="JQU78" s="762"/>
      <c r="JQV78" s="762"/>
      <c r="JQW78" s="762"/>
      <c r="JQX78" s="762"/>
      <c r="JQY78" s="762"/>
      <c r="JQZ78" s="762"/>
      <c r="JRA78" s="762"/>
      <c r="JRB78" s="762"/>
      <c r="JRC78" s="762"/>
      <c r="JRD78" s="762"/>
      <c r="JRE78" s="762"/>
      <c r="JRF78" s="762"/>
      <c r="JRG78" s="762"/>
      <c r="JRH78" s="762"/>
      <c r="JRI78" s="762"/>
      <c r="JRJ78" s="762"/>
      <c r="JRK78" s="762"/>
      <c r="JRL78" s="762"/>
      <c r="JRM78" s="762"/>
      <c r="JRN78" s="762"/>
      <c r="JRO78" s="762"/>
      <c r="JRP78" s="762"/>
      <c r="JRQ78" s="762"/>
      <c r="JRR78" s="762"/>
      <c r="JRS78" s="762"/>
      <c r="JRT78" s="762"/>
      <c r="JRU78" s="762"/>
      <c r="JRV78" s="762"/>
      <c r="JRW78" s="762"/>
      <c r="JRX78" s="762"/>
      <c r="JRY78" s="762"/>
      <c r="JRZ78" s="762"/>
      <c r="JSA78" s="762"/>
      <c r="JSB78" s="762"/>
      <c r="JSC78" s="762"/>
      <c r="JSD78" s="762"/>
      <c r="JSE78" s="762"/>
      <c r="JSF78" s="762"/>
      <c r="JSG78" s="762"/>
      <c r="JSH78" s="762"/>
      <c r="JSI78" s="762"/>
      <c r="JSJ78" s="762"/>
      <c r="JSK78" s="762"/>
      <c r="JSL78" s="762"/>
      <c r="JSM78" s="762"/>
      <c r="JSN78" s="762"/>
      <c r="JSO78" s="762"/>
      <c r="JSP78" s="762"/>
      <c r="JSQ78" s="762"/>
      <c r="JSR78" s="762"/>
      <c r="JSS78" s="762"/>
      <c r="JST78" s="762"/>
      <c r="JSU78" s="762"/>
      <c r="JSV78" s="762"/>
      <c r="JSW78" s="762"/>
      <c r="JSX78" s="762"/>
      <c r="JSY78" s="762"/>
      <c r="JSZ78" s="762"/>
      <c r="JTA78" s="762"/>
      <c r="JTB78" s="762"/>
      <c r="JTC78" s="762"/>
      <c r="JTD78" s="762"/>
      <c r="JTE78" s="762"/>
      <c r="JTF78" s="762"/>
      <c r="JTG78" s="762"/>
      <c r="JTH78" s="762"/>
      <c r="JTI78" s="762"/>
      <c r="JTJ78" s="762"/>
      <c r="JTK78" s="762"/>
      <c r="JTL78" s="762"/>
      <c r="JTM78" s="762"/>
      <c r="JTN78" s="762"/>
      <c r="JTO78" s="762"/>
      <c r="JTP78" s="762"/>
      <c r="JTQ78" s="762"/>
      <c r="JTR78" s="762"/>
      <c r="JTS78" s="762"/>
      <c r="JTT78" s="762"/>
      <c r="JTU78" s="762"/>
      <c r="JTV78" s="762"/>
      <c r="JTW78" s="762"/>
      <c r="JTX78" s="762"/>
      <c r="JTY78" s="762"/>
      <c r="JTZ78" s="762"/>
      <c r="JUA78" s="762"/>
      <c r="JUB78" s="762"/>
      <c r="JUC78" s="762"/>
      <c r="JUD78" s="762"/>
      <c r="JUE78" s="762"/>
      <c r="JUF78" s="762"/>
      <c r="JUG78" s="762"/>
      <c r="JUH78" s="762"/>
      <c r="JUI78" s="762"/>
      <c r="JUJ78" s="762"/>
      <c r="JUK78" s="762"/>
      <c r="JUL78" s="762"/>
      <c r="JUM78" s="762"/>
      <c r="JUN78" s="762"/>
      <c r="JUO78" s="762"/>
      <c r="JUP78" s="762"/>
      <c r="JUQ78" s="762"/>
      <c r="JUR78" s="762"/>
      <c r="JUS78" s="762"/>
      <c r="JUT78" s="762"/>
      <c r="JUU78" s="762"/>
      <c r="JUV78" s="762"/>
      <c r="JUW78" s="762"/>
      <c r="JUX78" s="762"/>
      <c r="JUY78" s="762"/>
      <c r="JUZ78" s="762"/>
      <c r="JVA78" s="762"/>
      <c r="JVB78" s="762"/>
      <c r="JVC78" s="762"/>
      <c r="JVD78" s="762"/>
      <c r="JVE78" s="762"/>
      <c r="JVF78" s="762"/>
      <c r="JVG78" s="762"/>
      <c r="JVH78" s="762"/>
      <c r="JVI78" s="762"/>
      <c r="JVJ78" s="762"/>
      <c r="JVK78" s="762"/>
      <c r="JVL78" s="762"/>
      <c r="JVM78" s="762"/>
      <c r="JVN78" s="762"/>
      <c r="JVO78" s="762"/>
      <c r="JVP78" s="762"/>
      <c r="JVQ78" s="762"/>
      <c r="JVR78" s="762"/>
      <c r="JVS78" s="762"/>
      <c r="JVT78" s="762"/>
      <c r="JVU78" s="762"/>
      <c r="JVV78" s="762"/>
      <c r="JVW78" s="762"/>
      <c r="JVX78" s="762"/>
      <c r="JVY78" s="762"/>
      <c r="JVZ78" s="762"/>
      <c r="JWA78" s="762"/>
      <c r="JWB78" s="762"/>
      <c r="JWC78" s="762"/>
      <c r="JWD78" s="762"/>
      <c r="JWE78" s="762"/>
      <c r="JWF78" s="762"/>
      <c r="JWG78" s="762"/>
      <c r="JWH78" s="762"/>
      <c r="JWI78" s="762"/>
      <c r="JWJ78" s="762"/>
      <c r="JWK78" s="762"/>
      <c r="JWL78" s="762"/>
      <c r="JWM78" s="762"/>
      <c r="JWN78" s="762"/>
      <c r="JWO78" s="762"/>
      <c r="JWP78" s="762"/>
      <c r="JWQ78" s="762"/>
      <c r="JWR78" s="762"/>
      <c r="JWS78" s="762"/>
      <c r="JWT78" s="762"/>
      <c r="JWU78" s="762"/>
      <c r="JWV78" s="762"/>
      <c r="JWW78" s="762"/>
      <c r="JWX78" s="762"/>
      <c r="JWY78" s="762"/>
      <c r="JWZ78" s="762"/>
      <c r="JXA78" s="762"/>
      <c r="JXB78" s="762"/>
      <c r="JXC78" s="762"/>
      <c r="JXD78" s="762"/>
      <c r="JXE78" s="762"/>
      <c r="JXF78" s="762"/>
      <c r="JXG78" s="762"/>
      <c r="JXH78" s="762"/>
      <c r="JXI78" s="762"/>
      <c r="JXJ78" s="762"/>
      <c r="JXK78" s="762"/>
      <c r="JXL78" s="762"/>
      <c r="JXM78" s="762"/>
      <c r="JXN78" s="762"/>
      <c r="JXO78" s="762"/>
      <c r="JXP78" s="762"/>
      <c r="JXQ78" s="762"/>
      <c r="JXR78" s="762"/>
      <c r="JXS78" s="762"/>
      <c r="JXT78" s="762"/>
      <c r="JXU78" s="762"/>
      <c r="JXV78" s="762"/>
      <c r="JXW78" s="762"/>
      <c r="JXX78" s="762"/>
      <c r="JXY78" s="762"/>
      <c r="JXZ78" s="762"/>
      <c r="JYA78" s="762"/>
      <c r="JYB78" s="762"/>
      <c r="JYC78" s="762"/>
      <c r="JYD78" s="762"/>
      <c r="JYE78" s="762"/>
      <c r="JYF78" s="762"/>
      <c r="JYG78" s="762"/>
      <c r="JYH78" s="762"/>
      <c r="JYI78" s="762"/>
      <c r="JYJ78" s="762"/>
      <c r="JYK78" s="762"/>
      <c r="JYL78" s="762"/>
      <c r="JYM78" s="762"/>
      <c r="JYN78" s="762"/>
      <c r="JYO78" s="762"/>
      <c r="JYP78" s="762"/>
      <c r="JYQ78" s="762"/>
      <c r="JYR78" s="762"/>
      <c r="JYS78" s="762"/>
      <c r="JYT78" s="762"/>
      <c r="JYU78" s="762"/>
      <c r="JYV78" s="762"/>
      <c r="JYW78" s="762"/>
      <c r="JYX78" s="762"/>
      <c r="JYY78" s="762"/>
      <c r="JYZ78" s="762"/>
      <c r="JZA78" s="762"/>
      <c r="JZB78" s="762"/>
      <c r="JZC78" s="762"/>
      <c r="JZD78" s="762"/>
      <c r="JZE78" s="762"/>
      <c r="JZF78" s="762"/>
      <c r="JZG78" s="762"/>
      <c r="JZH78" s="762"/>
      <c r="JZI78" s="762"/>
      <c r="JZJ78" s="762"/>
      <c r="JZK78" s="762"/>
      <c r="JZL78" s="762"/>
      <c r="JZM78" s="762"/>
      <c r="JZN78" s="762"/>
      <c r="JZO78" s="762"/>
      <c r="JZP78" s="762"/>
      <c r="JZQ78" s="762"/>
      <c r="JZR78" s="762"/>
      <c r="JZS78" s="762"/>
      <c r="JZT78" s="762"/>
      <c r="JZU78" s="762"/>
      <c r="JZV78" s="762"/>
      <c r="JZW78" s="762"/>
      <c r="JZX78" s="762"/>
      <c r="JZY78" s="762"/>
      <c r="JZZ78" s="762"/>
      <c r="KAA78" s="762"/>
      <c r="KAB78" s="762"/>
      <c r="KAC78" s="762"/>
      <c r="KAD78" s="762"/>
      <c r="KAE78" s="762"/>
      <c r="KAF78" s="762"/>
      <c r="KAG78" s="762"/>
      <c r="KAH78" s="762"/>
      <c r="KAI78" s="762"/>
      <c r="KAJ78" s="762"/>
      <c r="KAK78" s="762"/>
      <c r="KAL78" s="762"/>
      <c r="KAM78" s="762"/>
      <c r="KAN78" s="762"/>
      <c r="KAO78" s="762"/>
      <c r="KAP78" s="762"/>
      <c r="KAQ78" s="762"/>
      <c r="KAR78" s="762"/>
      <c r="KAS78" s="762"/>
      <c r="KAT78" s="762"/>
      <c r="KAU78" s="762"/>
      <c r="KAV78" s="762"/>
      <c r="KAW78" s="762"/>
      <c r="KAX78" s="762"/>
      <c r="KAY78" s="762"/>
      <c r="KAZ78" s="762"/>
      <c r="KBA78" s="762"/>
      <c r="KBB78" s="762"/>
      <c r="KBC78" s="762"/>
      <c r="KBD78" s="762"/>
      <c r="KBE78" s="762"/>
      <c r="KBF78" s="762"/>
      <c r="KBG78" s="762"/>
      <c r="KBH78" s="762"/>
      <c r="KBI78" s="762"/>
      <c r="KBJ78" s="762"/>
      <c r="KBK78" s="762"/>
      <c r="KBL78" s="762"/>
      <c r="KBM78" s="762"/>
      <c r="KBN78" s="762"/>
      <c r="KBO78" s="762"/>
      <c r="KBP78" s="762"/>
      <c r="KBQ78" s="762"/>
      <c r="KBR78" s="762"/>
      <c r="KBS78" s="762"/>
      <c r="KBT78" s="762"/>
      <c r="KBU78" s="762"/>
      <c r="KBV78" s="762"/>
      <c r="KBW78" s="762"/>
      <c r="KBX78" s="762"/>
      <c r="KBY78" s="762"/>
      <c r="KBZ78" s="762"/>
      <c r="KCA78" s="762"/>
      <c r="KCB78" s="762"/>
      <c r="KCC78" s="762"/>
      <c r="KCD78" s="762"/>
      <c r="KCE78" s="762"/>
      <c r="KCF78" s="762"/>
      <c r="KCG78" s="762"/>
      <c r="KCH78" s="762"/>
      <c r="KCI78" s="762"/>
      <c r="KCJ78" s="762"/>
      <c r="KCK78" s="762"/>
      <c r="KCL78" s="762"/>
      <c r="KCM78" s="762"/>
      <c r="KCN78" s="762"/>
      <c r="KCO78" s="762"/>
      <c r="KCP78" s="762"/>
      <c r="KCQ78" s="762"/>
      <c r="KCR78" s="762"/>
      <c r="KCS78" s="762"/>
      <c r="KCT78" s="762"/>
      <c r="KCU78" s="762"/>
      <c r="KCV78" s="762"/>
      <c r="KCW78" s="762"/>
      <c r="KCX78" s="762"/>
      <c r="KCY78" s="762"/>
      <c r="KCZ78" s="762"/>
      <c r="KDA78" s="762"/>
      <c r="KDB78" s="762"/>
      <c r="KDC78" s="762"/>
      <c r="KDD78" s="762"/>
      <c r="KDE78" s="762"/>
      <c r="KDF78" s="762"/>
      <c r="KDG78" s="762"/>
      <c r="KDH78" s="762"/>
      <c r="KDI78" s="762"/>
      <c r="KDJ78" s="762"/>
      <c r="KDK78" s="762"/>
      <c r="KDL78" s="762"/>
      <c r="KDM78" s="762"/>
      <c r="KDN78" s="762"/>
      <c r="KDO78" s="762"/>
      <c r="KDP78" s="762"/>
      <c r="KDQ78" s="762"/>
      <c r="KDR78" s="762"/>
      <c r="KDS78" s="762"/>
      <c r="KDT78" s="762"/>
      <c r="KDU78" s="762"/>
      <c r="KDV78" s="762"/>
      <c r="KDW78" s="762"/>
      <c r="KDX78" s="762"/>
      <c r="KDY78" s="762"/>
      <c r="KDZ78" s="762"/>
      <c r="KEA78" s="762"/>
      <c r="KEB78" s="762"/>
      <c r="KEC78" s="762"/>
      <c r="KED78" s="762"/>
      <c r="KEE78" s="762"/>
      <c r="KEF78" s="762"/>
      <c r="KEG78" s="762"/>
      <c r="KEH78" s="762"/>
      <c r="KEI78" s="762"/>
      <c r="KEJ78" s="762"/>
      <c r="KEK78" s="762"/>
      <c r="KEL78" s="762"/>
      <c r="KEM78" s="762"/>
      <c r="KEN78" s="762"/>
      <c r="KEO78" s="762"/>
      <c r="KEP78" s="762"/>
      <c r="KEQ78" s="762"/>
      <c r="KER78" s="762"/>
      <c r="KES78" s="762"/>
      <c r="KET78" s="762"/>
      <c r="KEU78" s="762"/>
      <c r="KEV78" s="762"/>
      <c r="KEW78" s="762"/>
      <c r="KEX78" s="762"/>
      <c r="KEY78" s="762"/>
      <c r="KEZ78" s="762"/>
      <c r="KFA78" s="762"/>
      <c r="KFB78" s="762"/>
      <c r="KFC78" s="762"/>
      <c r="KFD78" s="762"/>
      <c r="KFE78" s="762"/>
      <c r="KFF78" s="762"/>
      <c r="KFG78" s="762"/>
      <c r="KFH78" s="762"/>
      <c r="KFI78" s="762"/>
      <c r="KFJ78" s="762"/>
      <c r="KFK78" s="762"/>
      <c r="KFL78" s="762"/>
      <c r="KFM78" s="762"/>
      <c r="KFN78" s="762"/>
      <c r="KFO78" s="762"/>
      <c r="KFP78" s="762"/>
      <c r="KFQ78" s="762"/>
      <c r="KFR78" s="762"/>
      <c r="KFS78" s="762"/>
      <c r="KFT78" s="762"/>
      <c r="KFU78" s="762"/>
      <c r="KFV78" s="762"/>
      <c r="KFW78" s="762"/>
      <c r="KFX78" s="762"/>
      <c r="KFY78" s="762"/>
      <c r="KFZ78" s="762"/>
      <c r="KGA78" s="762"/>
      <c r="KGB78" s="762"/>
      <c r="KGC78" s="762"/>
      <c r="KGD78" s="762"/>
      <c r="KGE78" s="762"/>
      <c r="KGF78" s="762"/>
      <c r="KGG78" s="762"/>
      <c r="KGH78" s="762"/>
      <c r="KGI78" s="762"/>
      <c r="KGJ78" s="762"/>
      <c r="KGK78" s="762"/>
      <c r="KGL78" s="762"/>
      <c r="KGM78" s="762"/>
      <c r="KGN78" s="762"/>
      <c r="KGO78" s="762"/>
      <c r="KGP78" s="762"/>
      <c r="KGQ78" s="762"/>
      <c r="KGR78" s="762"/>
      <c r="KGS78" s="762"/>
      <c r="KGT78" s="762"/>
      <c r="KGU78" s="762"/>
      <c r="KGV78" s="762"/>
      <c r="KGW78" s="762"/>
      <c r="KGX78" s="762"/>
      <c r="KGY78" s="762"/>
      <c r="KGZ78" s="762"/>
      <c r="KHA78" s="762"/>
      <c r="KHB78" s="762"/>
      <c r="KHC78" s="762"/>
      <c r="KHD78" s="762"/>
      <c r="KHE78" s="762"/>
      <c r="KHF78" s="762"/>
      <c r="KHG78" s="762"/>
      <c r="KHH78" s="762"/>
      <c r="KHI78" s="762"/>
      <c r="KHJ78" s="762"/>
      <c r="KHK78" s="762"/>
      <c r="KHL78" s="762"/>
      <c r="KHM78" s="762"/>
      <c r="KHN78" s="762"/>
      <c r="KHO78" s="762"/>
      <c r="KHP78" s="762"/>
      <c r="KHQ78" s="762"/>
      <c r="KHR78" s="762"/>
      <c r="KHS78" s="762"/>
      <c r="KHT78" s="762"/>
      <c r="KHU78" s="762"/>
      <c r="KHV78" s="762"/>
      <c r="KHW78" s="762"/>
      <c r="KHX78" s="762"/>
      <c r="KHY78" s="762"/>
      <c r="KHZ78" s="762"/>
      <c r="KIA78" s="762"/>
      <c r="KIB78" s="762"/>
      <c r="KIC78" s="762"/>
      <c r="KID78" s="762"/>
      <c r="KIE78" s="762"/>
      <c r="KIF78" s="762"/>
      <c r="KIG78" s="762"/>
      <c r="KIH78" s="762"/>
      <c r="KII78" s="762"/>
      <c r="KIJ78" s="762"/>
      <c r="KIK78" s="762"/>
      <c r="KIL78" s="762"/>
      <c r="KIM78" s="762"/>
      <c r="KIN78" s="762"/>
      <c r="KIO78" s="762"/>
      <c r="KIP78" s="762"/>
      <c r="KIQ78" s="762"/>
      <c r="KIR78" s="762"/>
      <c r="KIS78" s="762"/>
      <c r="KIT78" s="762"/>
      <c r="KIU78" s="762"/>
      <c r="KIV78" s="762"/>
      <c r="KIW78" s="762"/>
      <c r="KIX78" s="762"/>
      <c r="KIY78" s="762"/>
      <c r="KIZ78" s="762"/>
      <c r="KJA78" s="762"/>
      <c r="KJB78" s="762"/>
      <c r="KJC78" s="762"/>
      <c r="KJD78" s="762"/>
      <c r="KJE78" s="762"/>
      <c r="KJF78" s="762"/>
      <c r="KJG78" s="762"/>
      <c r="KJH78" s="762"/>
      <c r="KJI78" s="762"/>
      <c r="KJJ78" s="762"/>
      <c r="KJK78" s="762"/>
      <c r="KJL78" s="762"/>
      <c r="KJM78" s="762"/>
      <c r="KJN78" s="762"/>
      <c r="KJO78" s="762"/>
      <c r="KJP78" s="762"/>
      <c r="KJQ78" s="762"/>
      <c r="KJR78" s="762"/>
      <c r="KJS78" s="762"/>
      <c r="KJT78" s="762"/>
      <c r="KJU78" s="762"/>
      <c r="KJV78" s="762"/>
      <c r="KJW78" s="762"/>
      <c r="KJX78" s="762"/>
      <c r="KJY78" s="762"/>
      <c r="KJZ78" s="762"/>
      <c r="KKA78" s="762"/>
      <c r="KKB78" s="762"/>
      <c r="KKC78" s="762"/>
      <c r="KKD78" s="762"/>
      <c r="KKE78" s="762"/>
      <c r="KKF78" s="762"/>
      <c r="KKG78" s="762"/>
      <c r="KKH78" s="762"/>
      <c r="KKI78" s="762"/>
      <c r="KKJ78" s="762"/>
      <c r="KKK78" s="762"/>
      <c r="KKL78" s="762"/>
      <c r="KKM78" s="762"/>
      <c r="KKN78" s="762"/>
      <c r="KKO78" s="762"/>
      <c r="KKP78" s="762"/>
      <c r="KKQ78" s="762"/>
      <c r="KKR78" s="762"/>
      <c r="KKS78" s="762"/>
      <c r="KKT78" s="762"/>
      <c r="KKU78" s="762"/>
      <c r="KKV78" s="762"/>
      <c r="KKW78" s="762"/>
      <c r="KKX78" s="762"/>
      <c r="KKY78" s="762"/>
      <c r="KKZ78" s="762"/>
      <c r="KLA78" s="762"/>
      <c r="KLB78" s="762"/>
      <c r="KLC78" s="762"/>
      <c r="KLD78" s="762"/>
      <c r="KLE78" s="762"/>
      <c r="KLF78" s="762"/>
      <c r="KLG78" s="762"/>
      <c r="KLH78" s="762"/>
      <c r="KLI78" s="762"/>
      <c r="KLJ78" s="762"/>
      <c r="KLK78" s="762"/>
      <c r="KLL78" s="762"/>
      <c r="KLM78" s="762"/>
      <c r="KLN78" s="762"/>
      <c r="KLO78" s="762"/>
      <c r="KLP78" s="762"/>
      <c r="KLQ78" s="762"/>
      <c r="KLR78" s="762"/>
      <c r="KLS78" s="762"/>
      <c r="KLT78" s="762"/>
      <c r="KLU78" s="762"/>
      <c r="KLV78" s="762"/>
      <c r="KLW78" s="762"/>
      <c r="KLX78" s="762"/>
      <c r="KLY78" s="762"/>
      <c r="KLZ78" s="762"/>
      <c r="KMA78" s="762"/>
      <c r="KMB78" s="762"/>
      <c r="KMC78" s="762"/>
      <c r="KMD78" s="762"/>
      <c r="KME78" s="762"/>
      <c r="KMF78" s="762"/>
      <c r="KMG78" s="762"/>
      <c r="KMH78" s="762"/>
      <c r="KMI78" s="762"/>
      <c r="KMJ78" s="762"/>
      <c r="KMK78" s="762"/>
      <c r="KML78" s="762"/>
      <c r="KMM78" s="762"/>
      <c r="KMN78" s="762"/>
      <c r="KMO78" s="762"/>
      <c r="KMP78" s="762"/>
      <c r="KMQ78" s="762"/>
      <c r="KMR78" s="762"/>
      <c r="KMS78" s="762"/>
      <c r="KMT78" s="762"/>
      <c r="KMU78" s="762"/>
      <c r="KMV78" s="762"/>
      <c r="KMW78" s="762"/>
      <c r="KMX78" s="762"/>
      <c r="KMY78" s="762"/>
      <c r="KMZ78" s="762"/>
      <c r="KNA78" s="762"/>
      <c r="KNB78" s="762"/>
      <c r="KNC78" s="762"/>
      <c r="KND78" s="762"/>
      <c r="KNE78" s="762"/>
      <c r="KNF78" s="762"/>
      <c r="KNG78" s="762"/>
      <c r="KNH78" s="762"/>
      <c r="KNI78" s="762"/>
      <c r="KNJ78" s="762"/>
      <c r="KNK78" s="762"/>
      <c r="KNL78" s="762"/>
      <c r="KNM78" s="762"/>
      <c r="KNN78" s="762"/>
      <c r="KNO78" s="762"/>
      <c r="KNP78" s="762"/>
      <c r="KNQ78" s="762"/>
      <c r="KNR78" s="762"/>
      <c r="KNS78" s="762"/>
      <c r="KNT78" s="762"/>
      <c r="KNU78" s="762"/>
      <c r="KNV78" s="762"/>
      <c r="KNW78" s="762"/>
      <c r="KNX78" s="762"/>
      <c r="KNY78" s="762"/>
      <c r="KNZ78" s="762"/>
      <c r="KOA78" s="762"/>
      <c r="KOB78" s="762"/>
      <c r="KOC78" s="762"/>
      <c r="KOD78" s="762"/>
      <c r="KOE78" s="762"/>
      <c r="KOF78" s="762"/>
      <c r="KOG78" s="762"/>
      <c r="KOH78" s="762"/>
      <c r="KOI78" s="762"/>
      <c r="KOJ78" s="762"/>
      <c r="KOK78" s="762"/>
      <c r="KOL78" s="762"/>
      <c r="KOM78" s="762"/>
      <c r="KON78" s="762"/>
      <c r="KOO78" s="762"/>
      <c r="KOP78" s="762"/>
      <c r="KOQ78" s="762"/>
      <c r="KOR78" s="762"/>
      <c r="KOS78" s="762"/>
      <c r="KOT78" s="762"/>
      <c r="KOU78" s="762"/>
      <c r="KOV78" s="762"/>
      <c r="KOW78" s="762"/>
      <c r="KOX78" s="762"/>
      <c r="KOY78" s="762"/>
      <c r="KOZ78" s="762"/>
      <c r="KPA78" s="762"/>
      <c r="KPB78" s="762"/>
      <c r="KPC78" s="762"/>
      <c r="KPD78" s="762"/>
      <c r="KPE78" s="762"/>
      <c r="KPF78" s="762"/>
      <c r="KPG78" s="762"/>
      <c r="KPH78" s="762"/>
      <c r="KPI78" s="762"/>
      <c r="KPJ78" s="762"/>
      <c r="KPK78" s="762"/>
      <c r="KPL78" s="762"/>
      <c r="KPM78" s="762"/>
      <c r="KPN78" s="762"/>
      <c r="KPO78" s="762"/>
      <c r="KPP78" s="762"/>
      <c r="KPQ78" s="762"/>
      <c r="KPR78" s="762"/>
      <c r="KPS78" s="762"/>
      <c r="KPT78" s="762"/>
      <c r="KPU78" s="762"/>
      <c r="KPV78" s="762"/>
      <c r="KPW78" s="762"/>
      <c r="KPX78" s="762"/>
      <c r="KPY78" s="762"/>
      <c r="KPZ78" s="762"/>
      <c r="KQA78" s="762"/>
      <c r="KQB78" s="762"/>
      <c r="KQC78" s="762"/>
      <c r="KQD78" s="762"/>
      <c r="KQE78" s="762"/>
      <c r="KQF78" s="762"/>
      <c r="KQG78" s="762"/>
      <c r="KQH78" s="762"/>
      <c r="KQI78" s="762"/>
      <c r="KQJ78" s="762"/>
      <c r="KQK78" s="762"/>
      <c r="KQL78" s="762"/>
      <c r="KQM78" s="762"/>
      <c r="KQN78" s="762"/>
      <c r="KQO78" s="762"/>
      <c r="KQP78" s="762"/>
      <c r="KQQ78" s="762"/>
      <c r="KQR78" s="762"/>
      <c r="KQS78" s="762"/>
      <c r="KQT78" s="762"/>
      <c r="KQU78" s="762"/>
      <c r="KQV78" s="762"/>
      <c r="KQW78" s="762"/>
      <c r="KQX78" s="762"/>
      <c r="KQY78" s="762"/>
      <c r="KQZ78" s="762"/>
      <c r="KRA78" s="762"/>
      <c r="KRB78" s="762"/>
      <c r="KRC78" s="762"/>
      <c r="KRD78" s="762"/>
      <c r="KRE78" s="762"/>
      <c r="KRF78" s="762"/>
      <c r="KRG78" s="762"/>
      <c r="KRH78" s="762"/>
      <c r="KRI78" s="762"/>
      <c r="KRJ78" s="762"/>
      <c r="KRK78" s="762"/>
      <c r="KRL78" s="762"/>
      <c r="KRM78" s="762"/>
      <c r="KRN78" s="762"/>
      <c r="KRO78" s="762"/>
      <c r="KRP78" s="762"/>
      <c r="KRQ78" s="762"/>
      <c r="KRR78" s="762"/>
      <c r="KRS78" s="762"/>
      <c r="KRT78" s="762"/>
      <c r="KRU78" s="762"/>
      <c r="KRV78" s="762"/>
      <c r="KRW78" s="762"/>
      <c r="KRX78" s="762"/>
      <c r="KRY78" s="762"/>
      <c r="KRZ78" s="762"/>
      <c r="KSA78" s="762"/>
      <c r="KSB78" s="762"/>
      <c r="KSC78" s="762"/>
      <c r="KSD78" s="762"/>
      <c r="KSE78" s="762"/>
      <c r="KSF78" s="762"/>
      <c r="KSG78" s="762"/>
      <c r="KSH78" s="762"/>
      <c r="KSI78" s="762"/>
      <c r="KSJ78" s="762"/>
      <c r="KSK78" s="762"/>
      <c r="KSL78" s="762"/>
      <c r="KSM78" s="762"/>
      <c r="KSN78" s="762"/>
      <c r="KSO78" s="762"/>
      <c r="KSP78" s="762"/>
      <c r="KSQ78" s="762"/>
      <c r="KSR78" s="762"/>
      <c r="KSS78" s="762"/>
      <c r="KST78" s="762"/>
      <c r="KSU78" s="762"/>
      <c r="KSV78" s="762"/>
      <c r="KSW78" s="762"/>
      <c r="KSX78" s="762"/>
      <c r="KSY78" s="762"/>
      <c r="KSZ78" s="762"/>
      <c r="KTA78" s="762"/>
      <c r="KTB78" s="762"/>
      <c r="KTC78" s="762"/>
      <c r="KTD78" s="762"/>
      <c r="KTE78" s="762"/>
      <c r="KTF78" s="762"/>
      <c r="KTG78" s="762"/>
      <c r="KTH78" s="762"/>
      <c r="KTI78" s="762"/>
      <c r="KTJ78" s="762"/>
      <c r="KTK78" s="762"/>
      <c r="KTL78" s="762"/>
      <c r="KTM78" s="762"/>
      <c r="KTN78" s="762"/>
      <c r="KTO78" s="762"/>
      <c r="KTP78" s="762"/>
      <c r="KTQ78" s="762"/>
      <c r="KTR78" s="762"/>
      <c r="KTS78" s="762"/>
      <c r="KTT78" s="762"/>
      <c r="KTU78" s="762"/>
      <c r="KTV78" s="762"/>
      <c r="KTW78" s="762"/>
      <c r="KTX78" s="762"/>
      <c r="KTY78" s="762"/>
      <c r="KTZ78" s="762"/>
      <c r="KUA78" s="762"/>
      <c r="KUB78" s="762"/>
      <c r="KUC78" s="762"/>
      <c r="KUD78" s="762"/>
      <c r="KUE78" s="762"/>
      <c r="KUF78" s="762"/>
      <c r="KUG78" s="762"/>
      <c r="KUH78" s="762"/>
      <c r="KUI78" s="762"/>
      <c r="KUJ78" s="762"/>
      <c r="KUK78" s="762"/>
      <c r="KUL78" s="762"/>
      <c r="KUM78" s="762"/>
      <c r="KUN78" s="762"/>
      <c r="KUO78" s="762"/>
      <c r="KUP78" s="762"/>
      <c r="KUQ78" s="762"/>
      <c r="KUR78" s="762"/>
      <c r="KUS78" s="762"/>
      <c r="KUT78" s="762"/>
      <c r="KUU78" s="762"/>
      <c r="KUV78" s="762"/>
      <c r="KUW78" s="762"/>
      <c r="KUX78" s="762"/>
      <c r="KUY78" s="762"/>
      <c r="KUZ78" s="762"/>
      <c r="KVA78" s="762"/>
      <c r="KVB78" s="762"/>
      <c r="KVC78" s="762"/>
      <c r="KVD78" s="762"/>
      <c r="KVE78" s="762"/>
      <c r="KVF78" s="762"/>
      <c r="KVG78" s="762"/>
      <c r="KVH78" s="762"/>
      <c r="KVI78" s="762"/>
      <c r="KVJ78" s="762"/>
      <c r="KVK78" s="762"/>
      <c r="KVL78" s="762"/>
      <c r="KVM78" s="762"/>
      <c r="KVN78" s="762"/>
      <c r="KVO78" s="762"/>
      <c r="KVP78" s="762"/>
      <c r="KVQ78" s="762"/>
      <c r="KVR78" s="762"/>
      <c r="KVS78" s="762"/>
      <c r="KVT78" s="762"/>
      <c r="KVU78" s="762"/>
      <c r="KVV78" s="762"/>
      <c r="KVW78" s="762"/>
      <c r="KVX78" s="762"/>
      <c r="KVY78" s="762"/>
      <c r="KVZ78" s="762"/>
      <c r="KWA78" s="762"/>
      <c r="KWB78" s="762"/>
      <c r="KWC78" s="762"/>
      <c r="KWD78" s="762"/>
      <c r="KWE78" s="762"/>
      <c r="KWF78" s="762"/>
      <c r="KWG78" s="762"/>
      <c r="KWH78" s="762"/>
      <c r="KWI78" s="762"/>
      <c r="KWJ78" s="762"/>
      <c r="KWK78" s="762"/>
      <c r="KWL78" s="762"/>
      <c r="KWM78" s="762"/>
      <c r="KWN78" s="762"/>
      <c r="KWO78" s="762"/>
      <c r="KWP78" s="762"/>
      <c r="KWQ78" s="762"/>
      <c r="KWR78" s="762"/>
      <c r="KWS78" s="762"/>
      <c r="KWT78" s="762"/>
      <c r="KWU78" s="762"/>
      <c r="KWV78" s="762"/>
      <c r="KWW78" s="762"/>
      <c r="KWX78" s="762"/>
      <c r="KWY78" s="762"/>
      <c r="KWZ78" s="762"/>
      <c r="KXA78" s="762"/>
      <c r="KXB78" s="762"/>
      <c r="KXC78" s="762"/>
      <c r="KXD78" s="762"/>
      <c r="KXE78" s="762"/>
      <c r="KXF78" s="762"/>
      <c r="KXG78" s="762"/>
      <c r="KXH78" s="762"/>
      <c r="KXI78" s="762"/>
      <c r="KXJ78" s="762"/>
      <c r="KXK78" s="762"/>
      <c r="KXL78" s="762"/>
      <c r="KXM78" s="762"/>
      <c r="KXN78" s="762"/>
      <c r="KXO78" s="762"/>
      <c r="KXP78" s="762"/>
      <c r="KXQ78" s="762"/>
      <c r="KXR78" s="762"/>
      <c r="KXS78" s="762"/>
      <c r="KXT78" s="762"/>
      <c r="KXU78" s="762"/>
      <c r="KXV78" s="762"/>
      <c r="KXW78" s="762"/>
      <c r="KXX78" s="762"/>
      <c r="KXY78" s="762"/>
      <c r="KXZ78" s="762"/>
      <c r="KYA78" s="762"/>
      <c r="KYB78" s="762"/>
      <c r="KYC78" s="762"/>
      <c r="KYD78" s="762"/>
      <c r="KYE78" s="762"/>
      <c r="KYF78" s="762"/>
      <c r="KYG78" s="762"/>
      <c r="KYH78" s="762"/>
      <c r="KYI78" s="762"/>
      <c r="KYJ78" s="762"/>
      <c r="KYK78" s="762"/>
      <c r="KYL78" s="762"/>
      <c r="KYM78" s="762"/>
      <c r="KYN78" s="762"/>
      <c r="KYO78" s="762"/>
      <c r="KYP78" s="762"/>
      <c r="KYQ78" s="762"/>
      <c r="KYR78" s="762"/>
      <c r="KYS78" s="762"/>
      <c r="KYT78" s="762"/>
      <c r="KYU78" s="762"/>
      <c r="KYV78" s="762"/>
      <c r="KYW78" s="762"/>
      <c r="KYX78" s="762"/>
      <c r="KYY78" s="762"/>
      <c r="KYZ78" s="762"/>
      <c r="KZA78" s="762"/>
      <c r="KZB78" s="762"/>
      <c r="KZC78" s="762"/>
      <c r="KZD78" s="762"/>
      <c r="KZE78" s="762"/>
      <c r="KZF78" s="762"/>
      <c r="KZG78" s="762"/>
      <c r="KZH78" s="762"/>
      <c r="KZI78" s="762"/>
      <c r="KZJ78" s="762"/>
      <c r="KZK78" s="762"/>
      <c r="KZL78" s="762"/>
      <c r="KZM78" s="762"/>
      <c r="KZN78" s="762"/>
      <c r="KZO78" s="762"/>
      <c r="KZP78" s="762"/>
      <c r="KZQ78" s="762"/>
      <c r="KZR78" s="762"/>
      <c r="KZS78" s="762"/>
      <c r="KZT78" s="762"/>
      <c r="KZU78" s="762"/>
      <c r="KZV78" s="762"/>
      <c r="KZW78" s="762"/>
      <c r="KZX78" s="762"/>
      <c r="KZY78" s="762"/>
      <c r="KZZ78" s="762"/>
      <c r="LAA78" s="762"/>
      <c r="LAB78" s="762"/>
      <c r="LAC78" s="762"/>
      <c r="LAD78" s="762"/>
      <c r="LAE78" s="762"/>
      <c r="LAF78" s="762"/>
      <c r="LAG78" s="762"/>
      <c r="LAH78" s="762"/>
      <c r="LAI78" s="762"/>
      <c r="LAJ78" s="762"/>
      <c r="LAK78" s="762"/>
      <c r="LAL78" s="762"/>
      <c r="LAM78" s="762"/>
      <c r="LAN78" s="762"/>
      <c r="LAO78" s="762"/>
      <c r="LAP78" s="762"/>
      <c r="LAQ78" s="762"/>
      <c r="LAR78" s="762"/>
      <c r="LAS78" s="762"/>
      <c r="LAT78" s="762"/>
      <c r="LAU78" s="762"/>
      <c r="LAV78" s="762"/>
      <c r="LAW78" s="762"/>
      <c r="LAX78" s="762"/>
      <c r="LAY78" s="762"/>
      <c r="LAZ78" s="762"/>
      <c r="LBA78" s="762"/>
      <c r="LBB78" s="762"/>
      <c r="LBC78" s="762"/>
      <c r="LBD78" s="762"/>
      <c r="LBE78" s="762"/>
      <c r="LBF78" s="762"/>
      <c r="LBG78" s="762"/>
      <c r="LBH78" s="762"/>
      <c r="LBI78" s="762"/>
      <c r="LBJ78" s="762"/>
      <c r="LBK78" s="762"/>
      <c r="LBL78" s="762"/>
      <c r="LBM78" s="762"/>
      <c r="LBN78" s="762"/>
      <c r="LBO78" s="762"/>
      <c r="LBP78" s="762"/>
      <c r="LBQ78" s="762"/>
      <c r="LBR78" s="762"/>
      <c r="LBS78" s="762"/>
      <c r="LBT78" s="762"/>
      <c r="LBU78" s="762"/>
      <c r="LBV78" s="762"/>
      <c r="LBW78" s="762"/>
      <c r="LBX78" s="762"/>
      <c r="LBY78" s="762"/>
      <c r="LBZ78" s="762"/>
      <c r="LCA78" s="762"/>
      <c r="LCC78" s="762"/>
      <c r="LCD78" s="762"/>
      <c r="LCE78" s="762"/>
      <c r="LCF78" s="762"/>
      <c r="LCG78" s="762"/>
      <c r="LCH78" s="762"/>
      <c r="LCI78" s="762"/>
      <c r="LCJ78" s="762"/>
      <c r="LCK78" s="762"/>
      <c r="LCL78" s="762"/>
      <c r="LCM78" s="762"/>
      <c r="LCN78" s="762"/>
      <c r="LCO78" s="762"/>
      <c r="LCP78" s="762"/>
      <c r="LCQ78" s="762"/>
      <c r="LCR78" s="762"/>
      <c r="LCS78" s="762"/>
      <c r="LCT78" s="762"/>
      <c r="LCU78" s="762"/>
      <c r="LCV78" s="762"/>
      <c r="LCW78" s="762"/>
      <c r="LCX78" s="762"/>
      <c r="LCY78" s="762"/>
      <c r="LCZ78" s="762"/>
      <c r="LDA78" s="762"/>
      <c r="LDB78" s="762"/>
      <c r="LDC78" s="762"/>
      <c r="LDD78" s="762"/>
      <c r="LDE78" s="762"/>
      <c r="LDF78" s="762"/>
      <c r="LDG78" s="762"/>
      <c r="LDH78" s="762"/>
      <c r="LDI78" s="762"/>
      <c r="LDJ78" s="762"/>
      <c r="LDK78" s="762"/>
      <c r="LDL78" s="762"/>
      <c r="LDM78" s="762"/>
      <c r="LDN78" s="762"/>
      <c r="LDO78" s="762"/>
      <c r="LDP78" s="762"/>
      <c r="LDQ78" s="762"/>
      <c r="LDR78" s="762"/>
      <c r="LDS78" s="762"/>
      <c r="LDT78" s="762"/>
      <c r="LDU78" s="762"/>
      <c r="LDV78" s="762"/>
      <c r="LDW78" s="762"/>
      <c r="LDX78" s="762"/>
      <c r="LDY78" s="762"/>
      <c r="LDZ78" s="762"/>
      <c r="LEA78" s="762"/>
      <c r="LEB78" s="762"/>
      <c r="LEC78" s="762"/>
      <c r="LED78" s="762"/>
      <c r="LEE78" s="762"/>
      <c r="LEF78" s="762"/>
      <c r="LEG78" s="762"/>
      <c r="LEH78" s="762"/>
      <c r="LEI78" s="762"/>
      <c r="LEJ78" s="762"/>
      <c r="LEK78" s="762"/>
      <c r="LEL78" s="762"/>
      <c r="LEM78" s="762"/>
      <c r="LEN78" s="762"/>
      <c r="LEO78" s="762"/>
      <c r="LEP78" s="762"/>
      <c r="LEQ78" s="762"/>
      <c r="LER78" s="762"/>
      <c r="LES78" s="762"/>
      <c r="LET78" s="762"/>
      <c r="LEU78" s="762"/>
      <c r="LEV78" s="762"/>
      <c r="LEW78" s="762"/>
      <c r="LEX78" s="762"/>
      <c r="LEY78" s="762"/>
      <c r="LEZ78" s="762"/>
      <c r="LFA78" s="762"/>
      <c r="LFB78" s="762"/>
      <c r="LFC78" s="762"/>
      <c r="LFD78" s="762"/>
      <c r="LFE78" s="762"/>
      <c r="LFF78" s="762"/>
      <c r="LFG78" s="762"/>
      <c r="LFH78" s="762"/>
      <c r="LFI78" s="762"/>
      <c r="LFJ78" s="762"/>
      <c r="LFK78" s="762"/>
      <c r="LFL78" s="762"/>
      <c r="LFM78" s="762"/>
      <c r="LFN78" s="762"/>
      <c r="LFO78" s="762"/>
      <c r="LFP78" s="762"/>
      <c r="LFQ78" s="762"/>
      <c r="LFR78" s="762"/>
      <c r="LFS78" s="762"/>
      <c r="LFT78" s="762"/>
      <c r="LFU78" s="762"/>
      <c r="LFV78" s="762"/>
      <c r="LFW78" s="762"/>
      <c r="LFX78" s="762"/>
      <c r="LFY78" s="762"/>
      <c r="LFZ78" s="762"/>
      <c r="LGA78" s="762"/>
      <c r="LGB78" s="762"/>
      <c r="LGC78" s="762"/>
      <c r="LGD78" s="762"/>
      <c r="LGE78" s="762"/>
      <c r="LGF78" s="762"/>
      <c r="LGG78" s="762"/>
      <c r="LGH78" s="762"/>
      <c r="LGI78" s="762"/>
      <c r="LGJ78" s="762"/>
      <c r="LGK78" s="762"/>
      <c r="LGL78" s="762"/>
      <c r="LGM78" s="762"/>
      <c r="LGN78" s="762"/>
      <c r="LGO78" s="762"/>
      <c r="LGP78" s="762"/>
      <c r="LGQ78" s="762"/>
      <c r="LGR78" s="762"/>
      <c r="LGS78" s="762"/>
      <c r="LGT78" s="762"/>
      <c r="LGU78" s="762"/>
      <c r="LGV78" s="762"/>
      <c r="LGW78" s="762"/>
      <c r="LGX78" s="762"/>
      <c r="LGY78" s="762"/>
      <c r="LGZ78" s="762"/>
      <c r="LHA78" s="762"/>
      <c r="LHB78" s="762"/>
      <c r="LHC78" s="762"/>
      <c r="LHD78" s="762"/>
      <c r="LHE78" s="762"/>
      <c r="LHF78" s="762"/>
      <c r="LHG78" s="762"/>
      <c r="LHH78" s="762"/>
      <c r="LHI78" s="762"/>
      <c r="LHJ78" s="762"/>
      <c r="LHK78" s="762"/>
      <c r="LHL78" s="762"/>
      <c r="LHM78" s="762"/>
      <c r="LHN78" s="762"/>
      <c r="LHO78" s="762"/>
      <c r="LHP78" s="762"/>
      <c r="LHQ78" s="762"/>
      <c r="LHR78" s="762"/>
      <c r="LHS78" s="762"/>
      <c r="LHT78" s="762"/>
      <c r="LHU78" s="762"/>
      <c r="LHV78" s="762"/>
      <c r="LHW78" s="762"/>
      <c r="LHX78" s="762"/>
      <c r="LHY78" s="762"/>
      <c r="LHZ78" s="762"/>
      <c r="LIA78" s="762"/>
      <c r="LIB78" s="762"/>
      <c r="LIC78" s="762"/>
      <c r="LID78" s="762"/>
      <c r="LIE78" s="762"/>
      <c r="LIF78" s="762"/>
      <c r="LIG78" s="762"/>
      <c r="LIH78" s="762"/>
      <c r="LII78" s="762"/>
      <c r="LIJ78" s="762"/>
      <c r="LIK78" s="762"/>
      <c r="LIL78" s="762"/>
      <c r="LIM78" s="762"/>
      <c r="LIN78" s="762"/>
      <c r="LIO78" s="762"/>
      <c r="LIP78" s="762"/>
      <c r="LIQ78" s="762"/>
      <c r="LIR78" s="762"/>
      <c r="LIS78" s="762"/>
      <c r="LIT78" s="762"/>
      <c r="LIU78" s="762"/>
      <c r="LIV78" s="762"/>
      <c r="LIW78" s="762"/>
      <c r="LIX78" s="762"/>
      <c r="LIY78" s="762"/>
      <c r="LIZ78" s="762"/>
      <c r="LJA78" s="762"/>
      <c r="LJB78" s="762"/>
      <c r="LJC78" s="762"/>
      <c r="LJD78" s="762"/>
      <c r="LJE78" s="762"/>
      <c r="LJF78" s="762"/>
      <c r="LJG78" s="762"/>
      <c r="LJH78" s="762"/>
      <c r="LJI78" s="762"/>
      <c r="LJJ78" s="762"/>
      <c r="LJK78" s="762"/>
      <c r="LJL78" s="762"/>
      <c r="LJM78" s="762"/>
      <c r="LJN78" s="762"/>
      <c r="LJO78" s="762"/>
      <c r="LJP78" s="762"/>
      <c r="LJQ78" s="762"/>
      <c r="LJR78" s="762"/>
      <c r="LJS78" s="762"/>
      <c r="LJT78" s="762"/>
      <c r="LJU78" s="762"/>
      <c r="LJV78" s="762"/>
      <c r="LJW78" s="762"/>
      <c r="LJX78" s="762"/>
      <c r="LJY78" s="762"/>
      <c r="LJZ78" s="762"/>
      <c r="LKA78" s="762"/>
      <c r="LKB78" s="762"/>
      <c r="LKC78" s="762"/>
      <c r="LKD78" s="762"/>
      <c r="LKE78" s="762"/>
      <c r="LKF78" s="762"/>
      <c r="LKG78" s="762"/>
      <c r="LKH78" s="762"/>
      <c r="LKI78" s="762"/>
      <c r="LKJ78" s="762"/>
      <c r="LKK78" s="762"/>
      <c r="LKL78" s="762"/>
      <c r="LKM78" s="762"/>
      <c r="LKN78" s="762"/>
      <c r="LKO78" s="762"/>
      <c r="LKP78" s="762"/>
      <c r="LKQ78" s="762"/>
      <c r="LKR78" s="762"/>
      <c r="LKS78" s="762"/>
      <c r="LKT78" s="762"/>
      <c r="LKU78" s="762"/>
      <c r="LKV78" s="762"/>
      <c r="LKW78" s="762"/>
      <c r="LKX78" s="762"/>
      <c r="LKY78" s="762"/>
      <c r="LKZ78" s="762"/>
      <c r="LLA78" s="762"/>
      <c r="LLB78" s="762"/>
      <c r="LLC78" s="762"/>
      <c r="LLD78" s="762"/>
      <c r="LLE78" s="762"/>
      <c r="LLF78" s="762"/>
      <c r="LLG78" s="762"/>
      <c r="LLH78" s="762"/>
      <c r="LLI78" s="762"/>
      <c r="LLJ78" s="762"/>
      <c r="LLK78" s="762"/>
      <c r="LLL78" s="762"/>
      <c r="LLM78" s="762"/>
      <c r="LLN78" s="762"/>
      <c r="LLO78" s="762"/>
      <c r="LLP78" s="762"/>
      <c r="LLQ78" s="762"/>
      <c r="LLR78" s="762"/>
      <c r="LLS78" s="762"/>
      <c r="LLT78" s="762"/>
      <c r="LLU78" s="762"/>
      <c r="LLV78" s="762"/>
      <c r="LLW78" s="762"/>
      <c r="LLX78" s="762"/>
      <c r="LLY78" s="762"/>
      <c r="LLZ78" s="762"/>
      <c r="LMA78" s="762"/>
      <c r="LMB78" s="762"/>
      <c r="LMC78" s="762"/>
      <c r="LMD78" s="762"/>
      <c r="LME78" s="762"/>
      <c r="LMF78" s="762"/>
      <c r="LMG78" s="762"/>
      <c r="LMH78" s="762"/>
      <c r="LMI78" s="762"/>
      <c r="LMJ78" s="762"/>
      <c r="LMK78" s="762"/>
      <c r="LML78" s="762"/>
      <c r="LMM78" s="762"/>
      <c r="LMN78" s="762"/>
      <c r="LMO78" s="762"/>
      <c r="LMP78" s="762"/>
      <c r="LMQ78" s="762"/>
      <c r="LMR78" s="762"/>
      <c r="LMS78" s="762"/>
      <c r="LMT78" s="762"/>
      <c r="LMU78" s="762"/>
      <c r="LMV78" s="762"/>
      <c r="LMW78" s="762"/>
      <c r="LMX78" s="762"/>
      <c r="LMY78" s="762"/>
      <c r="LMZ78" s="762"/>
      <c r="LNA78" s="762"/>
      <c r="LNB78" s="762"/>
      <c r="LNC78" s="762"/>
      <c r="LND78" s="762"/>
      <c r="LNE78" s="762"/>
      <c r="LNF78" s="762"/>
      <c r="LNG78" s="762"/>
      <c r="LNH78" s="762"/>
      <c r="LNI78" s="762"/>
      <c r="LNJ78" s="762"/>
      <c r="LNK78" s="762"/>
      <c r="LNL78" s="762"/>
      <c r="LNM78" s="762"/>
      <c r="LNN78" s="762"/>
      <c r="LNO78" s="762"/>
      <c r="LNP78" s="762"/>
      <c r="LNQ78" s="762"/>
      <c r="LNR78" s="762"/>
      <c r="LNS78" s="762"/>
      <c r="LNT78" s="762"/>
      <c r="LNU78" s="762"/>
      <c r="LNV78" s="762"/>
      <c r="LNW78" s="762"/>
      <c r="LNX78" s="762"/>
      <c r="LNY78" s="762"/>
      <c r="LNZ78" s="762"/>
      <c r="LOA78" s="762"/>
      <c r="LOB78" s="762"/>
      <c r="LOC78" s="762"/>
      <c r="LOD78" s="762"/>
      <c r="LOE78" s="762"/>
      <c r="LOF78" s="762"/>
      <c r="LOG78" s="762"/>
      <c r="LOH78" s="762"/>
      <c r="LOI78" s="762"/>
      <c r="LOJ78" s="762"/>
      <c r="LOK78" s="762"/>
      <c r="LOL78" s="762"/>
      <c r="LOM78" s="762"/>
      <c r="LON78" s="762"/>
      <c r="LOO78" s="762"/>
      <c r="LOP78" s="762"/>
      <c r="LOQ78" s="762"/>
      <c r="LOR78" s="762"/>
      <c r="LOS78" s="762"/>
      <c r="LOT78" s="762"/>
      <c r="LOU78" s="762"/>
      <c r="LOV78" s="762"/>
      <c r="LOW78" s="762"/>
      <c r="LOX78" s="762"/>
      <c r="LOY78" s="762"/>
      <c r="LOZ78" s="762"/>
      <c r="LPA78" s="762"/>
      <c r="LPB78" s="762"/>
      <c r="LPC78" s="762"/>
      <c r="LPD78" s="762"/>
      <c r="LPE78" s="762"/>
      <c r="LPF78" s="762"/>
      <c r="LPG78" s="762"/>
      <c r="LPH78" s="762"/>
      <c r="LPI78" s="762"/>
      <c r="LPJ78" s="762"/>
      <c r="LPK78" s="762"/>
      <c r="LPL78" s="762"/>
      <c r="LPM78" s="762"/>
      <c r="LPN78" s="762"/>
      <c r="LPO78" s="762"/>
      <c r="LPP78" s="762"/>
      <c r="LPQ78" s="762"/>
      <c r="LPR78" s="762"/>
      <c r="LPS78" s="762"/>
      <c r="LPT78" s="762"/>
      <c r="LPU78" s="762"/>
      <c r="LPV78" s="762"/>
      <c r="LPW78" s="762"/>
      <c r="LPX78" s="762"/>
      <c r="LPY78" s="762"/>
      <c r="LPZ78" s="762"/>
      <c r="LQA78" s="762"/>
      <c r="LQB78" s="762"/>
      <c r="LQC78" s="762"/>
      <c r="LQD78" s="762"/>
      <c r="LQE78" s="762"/>
      <c r="LQF78" s="762"/>
      <c r="LQG78" s="762"/>
      <c r="LQH78" s="762"/>
      <c r="LQI78" s="762"/>
      <c r="LQJ78" s="762"/>
      <c r="LQK78" s="762"/>
      <c r="LQL78" s="762"/>
      <c r="LQM78" s="762"/>
      <c r="LQN78" s="762"/>
      <c r="LQO78" s="762"/>
      <c r="LQP78" s="762"/>
      <c r="LQQ78" s="762"/>
      <c r="LQR78" s="762"/>
      <c r="LQS78" s="762"/>
      <c r="LQT78" s="762"/>
      <c r="LQU78" s="762"/>
      <c r="LQV78" s="762"/>
      <c r="LQW78" s="762"/>
      <c r="LQX78" s="762"/>
      <c r="LQY78" s="762"/>
      <c r="LQZ78" s="762"/>
      <c r="LRA78" s="762"/>
      <c r="LRB78" s="762"/>
      <c r="LRC78" s="762"/>
      <c r="LRD78" s="762"/>
      <c r="LRE78" s="762"/>
      <c r="LRF78" s="762"/>
      <c r="LRG78" s="762"/>
      <c r="LRH78" s="762"/>
      <c r="LRI78" s="762"/>
      <c r="LRJ78" s="762"/>
      <c r="LRK78" s="762"/>
      <c r="LRL78" s="762"/>
      <c r="LRM78" s="762"/>
      <c r="LRN78" s="762"/>
      <c r="LRO78" s="762"/>
      <c r="LRP78" s="762"/>
      <c r="LRQ78" s="762"/>
      <c r="LRR78" s="762"/>
      <c r="LRS78" s="762"/>
      <c r="LRT78" s="762"/>
      <c r="LRU78" s="762"/>
      <c r="LRV78" s="762"/>
      <c r="LRW78" s="762"/>
      <c r="LRX78" s="762"/>
      <c r="LRY78" s="762"/>
      <c r="LRZ78" s="762"/>
      <c r="LSA78" s="762"/>
      <c r="LSB78" s="762"/>
      <c r="LSC78" s="762"/>
      <c r="LSD78" s="762"/>
      <c r="LSE78" s="762"/>
      <c r="LSF78" s="762"/>
      <c r="LSG78" s="762"/>
      <c r="LSH78" s="762"/>
      <c r="LSI78" s="762"/>
      <c r="LSJ78" s="762"/>
      <c r="LSK78" s="762"/>
      <c r="LSL78" s="762"/>
      <c r="LSM78" s="762"/>
      <c r="LSN78" s="762"/>
      <c r="LSO78" s="762"/>
      <c r="LSP78" s="762"/>
      <c r="LSQ78" s="762"/>
      <c r="LSR78" s="762"/>
      <c r="LSS78" s="762"/>
      <c r="LST78" s="762"/>
      <c r="LSU78" s="762"/>
      <c r="LSV78" s="762"/>
      <c r="LSW78" s="762"/>
      <c r="LSX78" s="762"/>
      <c r="LSY78" s="762"/>
      <c r="LSZ78" s="762"/>
      <c r="LTA78" s="762"/>
      <c r="LTB78" s="762"/>
      <c r="LTC78" s="762"/>
      <c r="LTD78" s="762"/>
      <c r="LTE78" s="762"/>
      <c r="LTF78" s="762"/>
      <c r="LTG78" s="762"/>
      <c r="LTH78" s="762"/>
      <c r="LTI78" s="762"/>
      <c r="LTJ78" s="762"/>
      <c r="LTK78" s="762"/>
      <c r="LTL78" s="762"/>
      <c r="LTM78" s="762"/>
      <c r="LTN78" s="762"/>
      <c r="LTO78" s="762"/>
      <c r="LTP78" s="762"/>
      <c r="LTQ78" s="762"/>
      <c r="LTR78" s="762"/>
      <c r="LTS78" s="762"/>
      <c r="LTT78" s="762"/>
      <c r="LTU78" s="762"/>
      <c r="LTV78" s="762"/>
      <c r="LTW78" s="762"/>
      <c r="LTX78" s="762"/>
      <c r="LTY78" s="762"/>
      <c r="LTZ78" s="762"/>
      <c r="LUA78" s="762"/>
      <c r="LUB78" s="762"/>
      <c r="LUC78" s="762"/>
      <c r="LUD78" s="762"/>
      <c r="LUE78" s="762"/>
      <c r="LUF78" s="762"/>
      <c r="LUG78" s="762"/>
      <c r="LUH78" s="762"/>
      <c r="LUI78" s="762"/>
      <c r="LUJ78" s="762"/>
      <c r="LUK78" s="762"/>
      <c r="LUL78" s="762"/>
      <c r="LUM78" s="762"/>
      <c r="LUN78" s="762"/>
      <c r="LUO78" s="762"/>
      <c r="LUP78" s="762"/>
      <c r="LUQ78" s="762"/>
      <c r="LUR78" s="762"/>
      <c r="LUS78" s="762"/>
      <c r="LUT78" s="762"/>
      <c r="LUU78" s="762"/>
      <c r="LUV78" s="762"/>
      <c r="LUW78" s="762"/>
      <c r="LUX78" s="762"/>
      <c r="LUY78" s="762"/>
      <c r="LUZ78" s="762"/>
      <c r="LVA78" s="762"/>
      <c r="LVB78" s="762"/>
      <c r="LVC78" s="762"/>
      <c r="LVD78" s="762"/>
      <c r="LVE78" s="762"/>
      <c r="LVF78" s="762"/>
      <c r="LVG78" s="762"/>
      <c r="LVH78" s="762"/>
      <c r="LVI78" s="762"/>
      <c r="LVJ78" s="762"/>
      <c r="LVK78" s="762"/>
      <c r="LVL78" s="762"/>
      <c r="LVM78" s="762"/>
      <c r="LVN78" s="762"/>
      <c r="LVO78" s="762"/>
      <c r="LVP78" s="762"/>
      <c r="LVQ78" s="762"/>
      <c r="LVR78" s="762"/>
      <c r="LVS78" s="762"/>
      <c r="LVT78" s="762"/>
      <c r="LVU78" s="762"/>
      <c r="LVV78" s="762"/>
      <c r="LVW78" s="762"/>
      <c r="LVX78" s="762"/>
      <c r="LVY78" s="762"/>
      <c r="LVZ78" s="762"/>
      <c r="LWA78" s="762"/>
      <c r="LWB78" s="762"/>
      <c r="LWC78" s="762"/>
      <c r="LWD78" s="762"/>
      <c r="LWE78" s="762"/>
      <c r="LWF78" s="762"/>
      <c r="LWG78" s="762"/>
      <c r="LWH78" s="762"/>
      <c r="LWI78" s="762"/>
      <c r="LWJ78" s="762"/>
      <c r="LWK78" s="762"/>
      <c r="LWL78" s="762"/>
      <c r="LWM78" s="762"/>
      <c r="LWN78" s="762"/>
      <c r="LWO78" s="762"/>
      <c r="LWP78" s="762"/>
      <c r="LWQ78" s="762"/>
      <c r="LWR78" s="762"/>
      <c r="LWS78" s="762"/>
      <c r="LWT78" s="762"/>
      <c r="LWU78" s="762"/>
      <c r="LWV78" s="762"/>
      <c r="LWW78" s="762"/>
      <c r="LWX78" s="762"/>
      <c r="LWY78" s="762"/>
      <c r="LWZ78" s="762"/>
      <c r="LXA78" s="762"/>
      <c r="LXB78" s="762"/>
      <c r="LXC78" s="762"/>
      <c r="LXD78" s="762"/>
      <c r="LXE78" s="762"/>
      <c r="LXF78" s="762"/>
      <c r="LXG78" s="762"/>
      <c r="LXH78" s="762"/>
      <c r="LXI78" s="762"/>
      <c r="LXJ78" s="762"/>
      <c r="LXK78" s="762"/>
      <c r="LXL78" s="762"/>
      <c r="LXM78" s="762"/>
      <c r="LXN78" s="762"/>
      <c r="LXO78" s="762"/>
      <c r="LXP78" s="762"/>
      <c r="LXQ78" s="762"/>
      <c r="LXR78" s="762"/>
      <c r="LXS78" s="762"/>
      <c r="LXT78" s="762"/>
      <c r="LXU78" s="762"/>
      <c r="LXV78" s="762"/>
      <c r="LXW78" s="762"/>
      <c r="LXX78" s="762"/>
      <c r="LXY78" s="762"/>
      <c r="LXZ78" s="762"/>
      <c r="LYA78" s="762"/>
      <c r="LYB78" s="762"/>
      <c r="LYC78" s="762"/>
      <c r="LYD78" s="762"/>
      <c r="LYE78" s="762"/>
      <c r="LYF78" s="762"/>
      <c r="LYG78" s="762"/>
      <c r="LYH78" s="762"/>
      <c r="LYI78" s="762"/>
      <c r="LYJ78" s="762"/>
      <c r="LYK78" s="762"/>
      <c r="LYL78" s="762"/>
      <c r="LYM78" s="762"/>
      <c r="LYN78" s="762"/>
      <c r="LYO78" s="762"/>
      <c r="LYP78" s="762"/>
      <c r="LYQ78" s="762"/>
      <c r="LYR78" s="762"/>
      <c r="LYS78" s="762"/>
      <c r="LYT78" s="762"/>
      <c r="LYU78" s="762"/>
      <c r="LYV78" s="762"/>
      <c r="LYW78" s="762"/>
      <c r="LYX78" s="762"/>
      <c r="LYY78" s="762"/>
      <c r="LYZ78" s="762"/>
      <c r="LZA78" s="762"/>
      <c r="LZB78" s="762"/>
      <c r="LZC78" s="762"/>
      <c r="LZD78" s="762"/>
      <c r="LZE78" s="762"/>
      <c r="LZF78" s="762"/>
      <c r="LZG78" s="762"/>
      <c r="LZH78" s="762"/>
      <c r="LZI78" s="762"/>
      <c r="LZJ78" s="762"/>
      <c r="LZK78" s="762"/>
      <c r="LZL78" s="762"/>
      <c r="LZM78" s="762"/>
      <c r="LZN78" s="762"/>
      <c r="LZO78" s="762"/>
      <c r="LZP78" s="762"/>
      <c r="LZQ78" s="762"/>
      <c r="LZR78" s="762"/>
      <c r="LZS78" s="762"/>
      <c r="LZT78" s="762"/>
      <c r="LZU78" s="762"/>
      <c r="LZV78" s="762"/>
      <c r="LZW78" s="762"/>
      <c r="LZX78" s="762"/>
      <c r="LZY78" s="762"/>
      <c r="LZZ78" s="762"/>
      <c r="MAA78" s="762"/>
      <c r="MAB78" s="762"/>
      <c r="MAC78" s="762"/>
      <c r="MAD78" s="762"/>
      <c r="MAE78" s="762"/>
      <c r="MAF78" s="762"/>
      <c r="MAG78" s="762"/>
      <c r="MAH78" s="762"/>
      <c r="MAI78" s="762"/>
      <c r="MAJ78" s="762"/>
      <c r="MAK78" s="762"/>
      <c r="MAL78" s="762"/>
      <c r="MAM78" s="762"/>
      <c r="MAN78" s="762"/>
      <c r="MAO78" s="762"/>
      <c r="MAP78" s="762"/>
      <c r="MAQ78" s="762"/>
      <c r="MAR78" s="762"/>
      <c r="MAS78" s="762"/>
      <c r="MAT78" s="762"/>
      <c r="MAU78" s="762"/>
      <c r="MAV78" s="762"/>
      <c r="MAW78" s="762"/>
      <c r="MAX78" s="762"/>
      <c r="MAY78" s="762"/>
      <c r="MAZ78" s="762"/>
      <c r="MBA78" s="762"/>
      <c r="MBB78" s="762"/>
      <c r="MBC78" s="762"/>
      <c r="MBD78" s="762"/>
      <c r="MBE78" s="762"/>
      <c r="MBF78" s="762"/>
      <c r="MBG78" s="762"/>
      <c r="MBH78" s="762"/>
      <c r="MBI78" s="762"/>
      <c r="MBJ78" s="762"/>
      <c r="MBK78" s="762"/>
      <c r="MBL78" s="762"/>
      <c r="MBM78" s="762"/>
      <c r="MBN78" s="762"/>
      <c r="MBO78" s="762"/>
      <c r="MBP78" s="762"/>
      <c r="MBQ78" s="762"/>
      <c r="MBR78" s="762"/>
      <c r="MBS78" s="762"/>
      <c r="MBT78" s="762"/>
      <c r="MBU78" s="762"/>
      <c r="MBV78" s="762"/>
      <c r="MBW78" s="762"/>
      <c r="MBX78" s="762"/>
      <c r="MBY78" s="762"/>
      <c r="MBZ78" s="762"/>
      <c r="MCA78" s="762"/>
      <c r="MCB78" s="762"/>
      <c r="MCC78" s="762"/>
      <c r="MCD78" s="762"/>
      <c r="MCE78" s="762"/>
      <c r="MCF78" s="762"/>
      <c r="MCG78" s="762"/>
      <c r="MCH78" s="762"/>
      <c r="MCI78" s="762"/>
      <c r="MCJ78" s="762"/>
      <c r="MCK78" s="762"/>
      <c r="MCL78" s="762"/>
      <c r="MCM78" s="762"/>
      <c r="MCN78" s="762"/>
      <c r="MCO78" s="762"/>
      <c r="MCP78" s="762"/>
      <c r="MCQ78" s="762"/>
      <c r="MCR78" s="762"/>
      <c r="MCS78" s="762"/>
      <c r="MCT78" s="762"/>
      <c r="MCU78" s="762"/>
      <c r="MCV78" s="762"/>
      <c r="MCW78" s="762"/>
      <c r="MCX78" s="762"/>
      <c r="MCY78" s="762"/>
      <c r="MCZ78" s="762"/>
      <c r="MDA78" s="762"/>
      <c r="MDB78" s="762"/>
      <c r="MDC78" s="762"/>
      <c r="MDD78" s="762"/>
      <c r="MDE78" s="762"/>
      <c r="MDF78" s="762"/>
      <c r="MDG78" s="762"/>
      <c r="MDH78" s="762"/>
      <c r="MDI78" s="762"/>
      <c r="MDJ78" s="762"/>
      <c r="MDK78" s="762"/>
      <c r="MDL78" s="762"/>
      <c r="MDM78" s="762"/>
      <c r="MDN78" s="762"/>
      <c r="MDO78" s="762"/>
      <c r="MDP78" s="762"/>
      <c r="MDQ78" s="762"/>
      <c r="MDR78" s="762"/>
      <c r="MDS78" s="762"/>
      <c r="MDT78" s="762"/>
      <c r="MDU78" s="762"/>
      <c r="MDV78" s="762"/>
      <c r="MDW78" s="762"/>
      <c r="MDX78" s="762"/>
      <c r="MDY78" s="762"/>
      <c r="MDZ78" s="762"/>
      <c r="MEA78" s="762"/>
      <c r="MEB78" s="762"/>
      <c r="MEC78" s="762"/>
      <c r="MED78" s="762"/>
      <c r="MEE78" s="762"/>
      <c r="MEF78" s="762"/>
      <c r="MEG78" s="762"/>
      <c r="MEH78" s="762"/>
      <c r="MEI78" s="762"/>
      <c r="MEJ78" s="762"/>
      <c r="MEK78" s="762"/>
      <c r="MEL78" s="762"/>
      <c r="MEM78" s="762"/>
      <c r="MEN78" s="762"/>
      <c r="MEO78" s="762"/>
      <c r="MEP78" s="762"/>
      <c r="MEQ78" s="762"/>
      <c r="MER78" s="762"/>
      <c r="MES78" s="762"/>
      <c r="MET78" s="762"/>
      <c r="MEU78" s="762"/>
      <c r="MEV78" s="762"/>
      <c r="MEW78" s="762"/>
      <c r="MEX78" s="762"/>
      <c r="MEY78" s="762"/>
      <c r="MEZ78" s="762"/>
      <c r="MFA78" s="762"/>
      <c r="MFB78" s="762"/>
      <c r="MFC78" s="762"/>
      <c r="MFD78" s="762"/>
      <c r="MFE78" s="762"/>
      <c r="MFF78" s="762"/>
      <c r="MFG78" s="762"/>
      <c r="MFH78" s="762"/>
      <c r="MFI78" s="762"/>
      <c r="MFJ78" s="762"/>
      <c r="MFK78" s="762"/>
      <c r="MFL78" s="762"/>
      <c r="MFM78" s="762"/>
      <c r="MFN78" s="762"/>
      <c r="MFO78" s="762"/>
      <c r="MFP78" s="762"/>
      <c r="MFQ78" s="762"/>
      <c r="MFR78" s="762"/>
      <c r="MFS78" s="762"/>
      <c r="MFT78" s="762"/>
      <c r="MFU78" s="762"/>
      <c r="MFV78" s="762"/>
      <c r="MFW78" s="762"/>
      <c r="MFX78" s="762"/>
      <c r="MFY78" s="762"/>
      <c r="MFZ78" s="762"/>
      <c r="MGA78" s="762"/>
      <c r="MGB78" s="762"/>
      <c r="MGC78" s="762"/>
      <c r="MGD78" s="762"/>
      <c r="MGE78" s="762"/>
      <c r="MGF78" s="762"/>
      <c r="MGG78" s="762"/>
      <c r="MGH78" s="762"/>
      <c r="MGI78" s="762"/>
      <c r="MGJ78" s="762"/>
      <c r="MGK78" s="762"/>
      <c r="MGL78" s="762"/>
      <c r="MGM78" s="762"/>
      <c r="MGN78" s="762"/>
      <c r="MGO78" s="762"/>
      <c r="MGP78" s="762"/>
      <c r="MGQ78" s="762"/>
      <c r="MGR78" s="762"/>
      <c r="MGS78" s="762"/>
      <c r="MGT78" s="762"/>
      <c r="MGU78" s="762"/>
      <c r="MGV78" s="762"/>
      <c r="MGW78" s="762"/>
      <c r="MGX78" s="762"/>
      <c r="MGY78" s="762"/>
      <c r="MGZ78" s="762"/>
      <c r="MHA78" s="762"/>
      <c r="MHB78" s="762"/>
      <c r="MHC78" s="762"/>
      <c r="MHD78" s="762"/>
      <c r="MHE78" s="762"/>
      <c r="MHF78" s="762"/>
      <c r="MHG78" s="762"/>
      <c r="MHH78" s="762"/>
      <c r="MHI78" s="762"/>
      <c r="MHJ78" s="762"/>
      <c r="MHK78" s="762"/>
      <c r="MHL78" s="762"/>
      <c r="MHM78" s="762"/>
      <c r="MHN78" s="762"/>
      <c r="MHO78" s="762"/>
      <c r="MHP78" s="762"/>
      <c r="MHQ78" s="762"/>
      <c r="MHR78" s="762"/>
      <c r="MHS78" s="762"/>
      <c r="MHT78" s="762"/>
      <c r="MHU78" s="762"/>
      <c r="MHV78" s="762"/>
      <c r="MHW78" s="762"/>
      <c r="MHX78" s="762"/>
      <c r="MHY78" s="762"/>
      <c r="MHZ78" s="762"/>
      <c r="MIA78" s="762"/>
      <c r="MIB78" s="762"/>
      <c r="MIC78" s="762"/>
      <c r="MID78" s="762"/>
      <c r="MIE78" s="762"/>
      <c r="MIF78" s="762"/>
      <c r="MIG78" s="762"/>
      <c r="MIH78" s="762"/>
      <c r="MII78" s="762"/>
      <c r="MIJ78" s="762"/>
      <c r="MIK78" s="762"/>
      <c r="MIL78" s="762"/>
      <c r="MIM78" s="762"/>
      <c r="MIN78" s="762"/>
      <c r="MIO78" s="762"/>
      <c r="MIP78" s="762"/>
      <c r="MIQ78" s="762"/>
      <c r="MIR78" s="762"/>
      <c r="MIS78" s="762"/>
      <c r="MIT78" s="762"/>
      <c r="MIU78" s="762"/>
      <c r="MIV78" s="762"/>
      <c r="MIW78" s="762"/>
      <c r="MIX78" s="762"/>
      <c r="MIY78" s="762"/>
      <c r="MIZ78" s="762"/>
      <c r="MJA78" s="762"/>
      <c r="MJB78" s="762"/>
      <c r="MJC78" s="762"/>
      <c r="MJD78" s="762"/>
      <c r="MJE78" s="762"/>
      <c r="MJF78" s="762"/>
      <c r="MJG78" s="762"/>
      <c r="MJH78" s="762"/>
      <c r="MJI78" s="762"/>
      <c r="MJJ78" s="762"/>
      <c r="MJK78" s="762"/>
      <c r="MJL78" s="762"/>
      <c r="MJM78" s="762"/>
      <c r="MJN78" s="762"/>
      <c r="MJO78" s="762"/>
      <c r="MJP78" s="762"/>
      <c r="MJQ78" s="762"/>
      <c r="MJR78" s="762"/>
      <c r="MJS78" s="762"/>
      <c r="MJT78" s="762"/>
      <c r="MJU78" s="762"/>
      <c r="MJV78" s="762"/>
      <c r="MJW78" s="762"/>
      <c r="MJX78" s="762"/>
      <c r="MJY78" s="762"/>
      <c r="MJZ78" s="762"/>
      <c r="MKA78" s="762"/>
      <c r="MKB78" s="762"/>
      <c r="MKC78" s="762"/>
      <c r="MKD78" s="762"/>
      <c r="MKE78" s="762"/>
      <c r="MKF78" s="762"/>
      <c r="MKG78" s="762"/>
      <c r="MKH78" s="762"/>
      <c r="MKI78" s="762"/>
      <c r="MKJ78" s="762"/>
      <c r="MKK78" s="762"/>
      <c r="MKL78" s="762"/>
      <c r="MKM78" s="762"/>
      <c r="MKN78" s="762"/>
      <c r="MKO78" s="762"/>
      <c r="MKP78" s="762"/>
      <c r="MKQ78" s="762"/>
      <c r="MKR78" s="762"/>
      <c r="MKS78" s="762"/>
      <c r="MKT78" s="762"/>
      <c r="MKU78" s="762"/>
      <c r="MKV78" s="762"/>
      <c r="MKW78" s="762"/>
      <c r="MKX78" s="762"/>
      <c r="MKY78" s="762"/>
      <c r="MKZ78" s="762"/>
      <c r="MLA78" s="762"/>
      <c r="MLB78" s="762"/>
      <c r="MLC78" s="762"/>
      <c r="MLD78" s="762"/>
      <c r="MLE78" s="762"/>
      <c r="MLF78" s="762"/>
      <c r="MLG78" s="762"/>
      <c r="MLH78" s="762"/>
      <c r="MLI78" s="762"/>
      <c r="MLJ78" s="762"/>
      <c r="MLK78" s="762"/>
      <c r="MLL78" s="762"/>
      <c r="MLM78" s="762"/>
      <c r="MLN78" s="762"/>
      <c r="MLO78" s="762"/>
      <c r="MLP78" s="762"/>
      <c r="MLQ78" s="762"/>
      <c r="MLR78" s="762"/>
      <c r="MLS78" s="762"/>
      <c r="MLT78" s="762"/>
      <c r="MLU78" s="762"/>
      <c r="MLV78" s="762"/>
      <c r="MLW78" s="762"/>
      <c r="MLX78" s="762"/>
      <c r="MLY78" s="762"/>
      <c r="MLZ78" s="762"/>
      <c r="MMA78" s="762"/>
      <c r="MMB78" s="762"/>
      <c r="MMC78" s="762"/>
      <c r="MMD78" s="762"/>
      <c r="MME78" s="762"/>
      <c r="MMF78" s="762"/>
      <c r="MMG78" s="762"/>
      <c r="MMH78" s="762"/>
      <c r="MMI78" s="762"/>
      <c r="MMJ78" s="762"/>
      <c r="MMK78" s="762"/>
      <c r="MML78" s="762"/>
      <c r="MMM78" s="762"/>
      <c r="MMN78" s="762"/>
      <c r="MMO78" s="762"/>
      <c r="MMP78" s="762"/>
      <c r="MMQ78" s="762"/>
      <c r="MMR78" s="762"/>
      <c r="MMS78" s="762"/>
      <c r="MMT78" s="762"/>
      <c r="MMU78" s="762"/>
      <c r="MMV78" s="762"/>
      <c r="MMW78" s="762"/>
      <c r="MMX78" s="762"/>
      <c r="MMY78" s="762"/>
      <c r="MMZ78" s="762"/>
      <c r="MNA78" s="762"/>
      <c r="MNB78" s="762"/>
      <c r="MNC78" s="762"/>
      <c r="MND78" s="762"/>
      <c r="MNE78" s="762"/>
      <c r="MNF78" s="762"/>
      <c r="MNG78" s="762"/>
      <c r="MNH78" s="762"/>
      <c r="MNI78" s="762"/>
      <c r="MNJ78" s="762"/>
      <c r="MNK78" s="762"/>
      <c r="MNL78" s="762"/>
      <c r="MNM78" s="762"/>
      <c r="MNN78" s="762"/>
      <c r="MNO78" s="762"/>
      <c r="MNP78" s="762"/>
      <c r="MNQ78" s="762"/>
      <c r="MNR78" s="762"/>
      <c r="MNS78" s="762"/>
      <c r="MNT78" s="762"/>
      <c r="MNU78" s="762"/>
      <c r="MNV78" s="762"/>
      <c r="MNW78" s="762"/>
      <c r="MNX78" s="762"/>
      <c r="MNY78" s="762"/>
      <c r="MNZ78" s="762"/>
      <c r="MOA78" s="762"/>
      <c r="MOB78" s="762"/>
      <c r="MOC78" s="762"/>
      <c r="MOD78" s="762"/>
      <c r="MOE78" s="762"/>
      <c r="MOF78" s="762"/>
      <c r="MOG78" s="762"/>
      <c r="MOH78" s="762"/>
      <c r="MOI78" s="762"/>
      <c r="MOJ78" s="762"/>
      <c r="MOK78" s="762"/>
      <c r="MOL78" s="762"/>
      <c r="MOM78" s="762"/>
      <c r="MON78" s="762"/>
      <c r="MOO78" s="762"/>
      <c r="MOP78" s="762"/>
      <c r="MOQ78" s="762"/>
      <c r="MOR78" s="762"/>
      <c r="MOS78" s="762"/>
      <c r="MOT78" s="762"/>
      <c r="MOU78" s="762"/>
      <c r="MOV78" s="762"/>
      <c r="MOW78" s="762"/>
      <c r="MOX78" s="762"/>
      <c r="MOY78" s="762"/>
      <c r="MOZ78" s="762"/>
      <c r="MPA78" s="762"/>
      <c r="MPB78" s="762"/>
      <c r="MPC78" s="762"/>
      <c r="MPD78" s="762"/>
      <c r="MPE78" s="762"/>
      <c r="MPF78" s="762"/>
      <c r="MPG78" s="762"/>
      <c r="MPH78" s="762"/>
      <c r="MPI78" s="762"/>
      <c r="MPJ78" s="762"/>
      <c r="MPK78" s="762"/>
      <c r="MPM78" s="762"/>
      <c r="MPN78" s="762"/>
      <c r="MPO78" s="762"/>
      <c r="MPP78" s="762"/>
      <c r="MPQ78" s="762"/>
      <c r="MPR78" s="762"/>
      <c r="MPS78" s="762"/>
      <c r="MPT78" s="762"/>
      <c r="MPU78" s="762"/>
      <c r="MPV78" s="762"/>
      <c r="MPW78" s="762"/>
      <c r="MPX78" s="762"/>
      <c r="MPY78" s="762"/>
      <c r="MPZ78" s="762"/>
      <c r="MQA78" s="762"/>
      <c r="MQB78" s="762"/>
      <c r="MQC78" s="762"/>
      <c r="MQD78" s="762"/>
      <c r="MQE78" s="762"/>
      <c r="MQF78" s="762"/>
      <c r="MQG78" s="762"/>
      <c r="MQH78" s="762"/>
      <c r="MQI78" s="762"/>
      <c r="MQJ78" s="762"/>
      <c r="MQK78" s="762"/>
      <c r="MQL78" s="762"/>
      <c r="MQM78" s="762"/>
      <c r="MQN78" s="762"/>
      <c r="MQO78" s="762"/>
      <c r="MQP78" s="762"/>
      <c r="MQQ78" s="762"/>
      <c r="MQR78" s="762"/>
      <c r="MQS78" s="762"/>
      <c r="MQT78" s="762"/>
      <c r="MQU78" s="762"/>
      <c r="MQV78" s="762"/>
      <c r="MQW78" s="762"/>
      <c r="MQX78" s="762"/>
      <c r="MQY78" s="762"/>
      <c r="MQZ78" s="762"/>
      <c r="MRA78" s="762"/>
      <c r="MRB78" s="762"/>
      <c r="MRC78" s="762"/>
      <c r="MRD78" s="762"/>
      <c r="MRE78" s="762"/>
      <c r="MRF78" s="762"/>
      <c r="MRG78" s="762"/>
      <c r="MRH78" s="762"/>
      <c r="MRI78" s="762"/>
      <c r="MRJ78" s="762"/>
      <c r="MRK78" s="762"/>
      <c r="MRL78" s="762"/>
      <c r="MRM78" s="762"/>
      <c r="MRN78" s="762"/>
      <c r="MRO78" s="762"/>
      <c r="MRP78" s="762"/>
      <c r="MRQ78" s="762"/>
      <c r="MRR78" s="762"/>
      <c r="MRS78" s="762"/>
      <c r="MRT78" s="762"/>
      <c r="MRU78" s="762"/>
      <c r="MRV78" s="762"/>
      <c r="MRW78" s="762"/>
      <c r="MRX78" s="762"/>
      <c r="MRY78" s="762"/>
      <c r="MRZ78" s="762"/>
      <c r="MSA78" s="762"/>
      <c r="MSB78" s="762"/>
      <c r="MSC78" s="762"/>
      <c r="MSD78" s="762"/>
      <c r="MSE78" s="762"/>
      <c r="MSF78" s="762"/>
      <c r="MSG78" s="762"/>
      <c r="MSH78" s="762"/>
      <c r="MSI78" s="762"/>
      <c r="MSJ78" s="762"/>
      <c r="MSK78" s="762"/>
      <c r="MSL78" s="762"/>
      <c r="MSM78" s="762"/>
      <c r="MSN78" s="762"/>
      <c r="MSO78" s="762"/>
      <c r="MSP78" s="762"/>
      <c r="MSQ78" s="762"/>
      <c r="MSR78" s="762"/>
      <c r="MSS78" s="762"/>
      <c r="MST78" s="762"/>
      <c r="MSU78" s="762"/>
      <c r="MSV78" s="762"/>
      <c r="MSW78" s="762"/>
      <c r="MSX78" s="762"/>
      <c r="MSY78" s="762"/>
      <c r="MSZ78" s="762"/>
      <c r="MTA78" s="762"/>
      <c r="MTB78" s="762"/>
      <c r="MTC78" s="762"/>
      <c r="MTD78" s="762"/>
      <c r="MTE78" s="762"/>
      <c r="MTF78" s="762"/>
      <c r="MTG78" s="762"/>
      <c r="MTH78" s="762"/>
      <c r="MTI78" s="762"/>
      <c r="MTJ78" s="762"/>
      <c r="MTK78" s="762"/>
      <c r="MTL78" s="762"/>
      <c r="MTM78" s="762"/>
      <c r="MTN78" s="762"/>
      <c r="MTO78" s="762"/>
      <c r="MTP78" s="762"/>
      <c r="MTQ78" s="762"/>
      <c r="MTR78" s="762"/>
      <c r="MTS78" s="762"/>
      <c r="MTT78" s="762"/>
      <c r="MTU78" s="762"/>
      <c r="MTV78" s="762"/>
      <c r="MTW78" s="762"/>
      <c r="MTX78" s="762"/>
      <c r="MTY78" s="762"/>
      <c r="MTZ78" s="762"/>
      <c r="MUA78" s="762"/>
      <c r="MUB78" s="762"/>
      <c r="MUC78" s="762"/>
      <c r="MUD78" s="762"/>
      <c r="MUE78" s="762"/>
      <c r="MUF78" s="762"/>
      <c r="MUG78" s="762"/>
      <c r="MUH78" s="762"/>
      <c r="MUI78" s="762"/>
      <c r="MUJ78" s="762"/>
      <c r="MUK78" s="762"/>
      <c r="MUL78" s="762"/>
      <c r="MUM78" s="762"/>
      <c r="MUN78" s="762"/>
      <c r="MUO78" s="762"/>
      <c r="MUP78" s="762"/>
      <c r="MUQ78" s="762"/>
      <c r="MUR78" s="762"/>
      <c r="MUS78" s="762"/>
      <c r="MUT78" s="762"/>
      <c r="MUU78" s="762"/>
      <c r="MUV78" s="762"/>
      <c r="MUW78" s="762"/>
      <c r="MUX78" s="762"/>
      <c r="MUY78" s="762"/>
      <c r="MUZ78" s="762"/>
      <c r="MVA78" s="762"/>
      <c r="MVB78" s="762"/>
      <c r="MVC78" s="762"/>
      <c r="MVD78" s="762"/>
      <c r="MVE78" s="762"/>
      <c r="MVF78" s="762"/>
      <c r="MVG78" s="762"/>
      <c r="MVH78" s="762"/>
      <c r="MVI78" s="762"/>
      <c r="MVJ78" s="762"/>
      <c r="MVK78" s="762"/>
      <c r="MVL78" s="762"/>
      <c r="MVM78" s="762"/>
      <c r="MVN78" s="762"/>
      <c r="MVO78" s="762"/>
      <c r="MVP78" s="762"/>
      <c r="MVQ78" s="762"/>
      <c r="MVR78" s="762"/>
      <c r="MVS78" s="762"/>
      <c r="MVT78" s="762"/>
      <c r="MVU78" s="762"/>
      <c r="MVV78" s="762"/>
      <c r="MVW78" s="762"/>
      <c r="MVX78" s="762"/>
      <c r="MVY78" s="762"/>
      <c r="MVZ78" s="762"/>
      <c r="MWA78" s="762"/>
      <c r="MWB78" s="762"/>
      <c r="MWC78" s="762"/>
      <c r="MWD78" s="762"/>
      <c r="MWE78" s="762"/>
      <c r="MWF78" s="762"/>
      <c r="MWG78" s="762"/>
      <c r="MWH78" s="762"/>
      <c r="MWI78" s="762"/>
      <c r="MWJ78" s="762"/>
      <c r="MWK78" s="762"/>
      <c r="MWL78" s="762"/>
      <c r="MWM78" s="762"/>
      <c r="MWN78" s="762"/>
      <c r="MWO78" s="762"/>
      <c r="MWP78" s="762"/>
      <c r="MWQ78" s="762"/>
      <c r="MWR78" s="762"/>
      <c r="MWS78" s="762"/>
      <c r="MWT78" s="762"/>
      <c r="MWU78" s="762"/>
      <c r="MWV78" s="762"/>
      <c r="MWW78" s="762"/>
      <c r="MWX78" s="762"/>
      <c r="MWY78" s="762"/>
      <c r="MWZ78" s="762"/>
      <c r="MXA78" s="762"/>
      <c r="MXB78" s="762"/>
      <c r="MXC78" s="762"/>
      <c r="MXD78" s="762"/>
      <c r="MXE78" s="762"/>
      <c r="MXF78" s="762"/>
      <c r="MXG78" s="762"/>
      <c r="MXH78" s="762"/>
      <c r="MXI78" s="762"/>
      <c r="MXJ78" s="762"/>
      <c r="MXK78" s="762"/>
      <c r="MXL78" s="762"/>
      <c r="MXM78" s="762"/>
      <c r="MXN78" s="762"/>
      <c r="MXO78" s="762"/>
      <c r="MXP78" s="762"/>
      <c r="MXQ78" s="762"/>
      <c r="MXR78" s="762"/>
      <c r="MXS78" s="762"/>
      <c r="MXT78" s="762"/>
      <c r="MXU78" s="762"/>
      <c r="MXV78" s="762"/>
      <c r="MXW78" s="762"/>
      <c r="MXX78" s="762"/>
      <c r="MXY78" s="762"/>
      <c r="MXZ78" s="762"/>
      <c r="MYA78" s="762"/>
      <c r="MYB78" s="762"/>
      <c r="MYC78" s="762"/>
      <c r="MYD78" s="762"/>
      <c r="MYE78" s="762"/>
      <c r="MYF78" s="762"/>
      <c r="MYG78" s="762"/>
      <c r="MYH78" s="762"/>
      <c r="MYI78" s="762"/>
      <c r="MYJ78" s="762"/>
      <c r="MYK78" s="762"/>
      <c r="MYL78" s="762"/>
      <c r="MYM78" s="762"/>
      <c r="MYN78" s="762"/>
      <c r="MYO78" s="762"/>
      <c r="MYP78" s="762"/>
      <c r="MYQ78" s="762"/>
      <c r="MYR78" s="762"/>
      <c r="MYS78" s="762"/>
      <c r="MYT78" s="762"/>
      <c r="MYU78" s="762"/>
      <c r="MYV78" s="762"/>
      <c r="MYW78" s="762"/>
      <c r="MYX78" s="762"/>
      <c r="MYY78" s="762"/>
      <c r="MYZ78" s="762"/>
      <c r="MZA78" s="762"/>
      <c r="MZB78" s="762"/>
      <c r="MZC78" s="762"/>
      <c r="MZD78" s="762"/>
      <c r="MZE78" s="762"/>
      <c r="MZF78" s="762"/>
      <c r="MZG78" s="762"/>
      <c r="MZH78" s="762"/>
      <c r="MZI78" s="762"/>
      <c r="MZJ78" s="762"/>
      <c r="MZK78" s="762"/>
      <c r="MZL78" s="762"/>
      <c r="MZM78" s="762"/>
      <c r="MZN78" s="762"/>
      <c r="MZO78" s="762"/>
      <c r="MZP78" s="762"/>
      <c r="MZQ78" s="762"/>
      <c r="MZR78" s="762"/>
      <c r="MZS78" s="762"/>
      <c r="MZT78" s="762"/>
      <c r="MZU78" s="762"/>
      <c r="MZV78" s="762"/>
      <c r="MZW78" s="762"/>
      <c r="MZX78" s="762"/>
      <c r="MZY78" s="762"/>
      <c r="MZZ78" s="762"/>
      <c r="NAA78" s="762"/>
      <c r="NAB78" s="762"/>
      <c r="NAC78" s="762"/>
      <c r="NAD78" s="762"/>
      <c r="NAE78" s="762"/>
      <c r="NAF78" s="762"/>
      <c r="NAG78" s="762"/>
      <c r="NAH78" s="762"/>
      <c r="NAI78" s="762"/>
      <c r="NAJ78" s="762"/>
      <c r="NAK78" s="762"/>
      <c r="NAL78" s="762"/>
      <c r="NAM78" s="762"/>
      <c r="NAN78" s="762"/>
      <c r="NAO78" s="762"/>
      <c r="NAP78" s="762"/>
      <c r="NAQ78" s="762"/>
      <c r="NAR78" s="762"/>
      <c r="NAS78" s="762"/>
      <c r="NAT78" s="762"/>
      <c r="NAU78" s="762"/>
      <c r="NAV78" s="762"/>
      <c r="NAW78" s="762"/>
      <c r="NAX78" s="762"/>
      <c r="NAY78" s="762"/>
      <c r="NAZ78" s="762"/>
      <c r="NBA78" s="762"/>
      <c r="NBB78" s="762"/>
      <c r="NBC78" s="762"/>
      <c r="NBD78" s="762"/>
      <c r="NBE78" s="762"/>
      <c r="NBF78" s="762"/>
      <c r="NBG78" s="762"/>
      <c r="NBH78" s="762"/>
      <c r="NBI78" s="762"/>
      <c r="NBJ78" s="762"/>
      <c r="NBK78" s="762"/>
      <c r="NBL78" s="762"/>
      <c r="NBM78" s="762"/>
      <c r="NBN78" s="762"/>
      <c r="NBO78" s="762"/>
      <c r="NBP78" s="762"/>
      <c r="NBQ78" s="762"/>
      <c r="NBR78" s="762"/>
      <c r="NBS78" s="762"/>
      <c r="NBT78" s="762"/>
      <c r="NBU78" s="762"/>
      <c r="NBV78" s="762"/>
      <c r="NBW78" s="762"/>
      <c r="NBX78" s="762"/>
      <c r="NBY78" s="762"/>
      <c r="NBZ78" s="762"/>
      <c r="NCA78" s="762"/>
      <c r="NCB78" s="762"/>
      <c r="NCC78" s="762"/>
      <c r="NCD78" s="762"/>
      <c r="NCE78" s="762"/>
      <c r="NCF78" s="762"/>
      <c r="NCG78" s="762"/>
      <c r="NCH78" s="762"/>
      <c r="NCI78" s="762"/>
      <c r="NCJ78" s="762"/>
      <c r="NCK78" s="762"/>
      <c r="NCL78" s="762"/>
      <c r="NCM78" s="762"/>
      <c r="NCN78" s="762"/>
      <c r="NCO78" s="762"/>
      <c r="NCP78" s="762"/>
      <c r="NCQ78" s="762"/>
      <c r="NCR78" s="762"/>
      <c r="NCS78" s="762"/>
      <c r="NCT78" s="762"/>
      <c r="NCU78" s="762"/>
      <c r="NCV78" s="762"/>
      <c r="NCW78" s="762"/>
      <c r="NCX78" s="762"/>
      <c r="NCY78" s="762"/>
      <c r="NCZ78" s="762"/>
      <c r="NDA78" s="762"/>
      <c r="NDB78" s="762"/>
      <c r="NDC78" s="762"/>
      <c r="NDD78" s="762"/>
      <c r="NDE78" s="762"/>
      <c r="NDF78" s="762"/>
      <c r="NDG78" s="762"/>
      <c r="NDH78" s="762"/>
      <c r="NDI78" s="762"/>
      <c r="NDJ78" s="762"/>
      <c r="NDK78" s="762"/>
      <c r="NDL78" s="762"/>
      <c r="NDM78" s="762"/>
      <c r="NDN78" s="762"/>
      <c r="NDO78" s="762"/>
      <c r="NDP78" s="762"/>
      <c r="NDQ78" s="762"/>
      <c r="NDR78" s="762"/>
      <c r="NDS78" s="762"/>
      <c r="NDT78" s="762"/>
      <c r="NDU78" s="762"/>
      <c r="NDV78" s="762"/>
      <c r="NDW78" s="762"/>
      <c r="NDX78" s="762"/>
      <c r="NDY78" s="762"/>
      <c r="NDZ78" s="762"/>
      <c r="NEA78" s="762"/>
      <c r="NEB78" s="762"/>
      <c r="NEC78" s="762"/>
      <c r="NED78" s="762"/>
      <c r="NEE78" s="762"/>
      <c r="NEF78" s="762"/>
      <c r="NEG78" s="762"/>
      <c r="NEH78" s="762"/>
      <c r="NEI78" s="762"/>
      <c r="NEJ78" s="762"/>
      <c r="NEK78" s="762"/>
      <c r="NEL78" s="762"/>
      <c r="NEM78" s="762"/>
      <c r="NEN78" s="762"/>
      <c r="NEO78" s="762"/>
      <c r="NEP78" s="762"/>
      <c r="NEQ78" s="762"/>
      <c r="NER78" s="762"/>
      <c r="NES78" s="762"/>
      <c r="NET78" s="762"/>
      <c r="NEU78" s="762"/>
      <c r="NEV78" s="762"/>
      <c r="NEW78" s="762"/>
      <c r="NEX78" s="762"/>
      <c r="NEY78" s="762"/>
      <c r="NEZ78" s="762"/>
      <c r="NFA78" s="762"/>
      <c r="NFB78" s="762"/>
      <c r="NFC78" s="762"/>
      <c r="NFD78" s="762"/>
      <c r="NFE78" s="762"/>
      <c r="NFF78" s="762"/>
      <c r="NFG78" s="762"/>
      <c r="NFH78" s="762"/>
      <c r="NFI78" s="762"/>
      <c r="NFJ78" s="762"/>
      <c r="NFK78" s="762"/>
      <c r="NFL78" s="762"/>
      <c r="NFM78" s="762"/>
      <c r="NFN78" s="762"/>
      <c r="NFO78" s="762"/>
      <c r="NFP78" s="762"/>
      <c r="NFQ78" s="762"/>
      <c r="NFR78" s="762"/>
      <c r="NFS78" s="762"/>
      <c r="NFT78" s="762"/>
      <c r="NFU78" s="762"/>
      <c r="NFV78" s="762"/>
      <c r="NFW78" s="762"/>
      <c r="NFX78" s="762"/>
      <c r="NFY78" s="762"/>
      <c r="NFZ78" s="762"/>
      <c r="NGA78" s="762"/>
      <c r="NGB78" s="762"/>
      <c r="NGC78" s="762"/>
      <c r="NGD78" s="762"/>
      <c r="NGE78" s="762"/>
      <c r="NGF78" s="762"/>
      <c r="NGG78" s="762"/>
      <c r="NGH78" s="762"/>
      <c r="NGI78" s="762"/>
      <c r="NGJ78" s="762"/>
      <c r="NGK78" s="762"/>
      <c r="NGL78" s="762"/>
      <c r="NGM78" s="762"/>
      <c r="NGN78" s="762"/>
      <c r="NGO78" s="762"/>
      <c r="NGP78" s="762"/>
      <c r="NGQ78" s="762"/>
      <c r="NGR78" s="762"/>
      <c r="NGS78" s="762"/>
      <c r="NGT78" s="762"/>
      <c r="NGU78" s="762"/>
      <c r="NGV78" s="762"/>
      <c r="NGW78" s="762"/>
      <c r="NGX78" s="762"/>
      <c r="NGY78" s="762"/>
      <c r="NGZ78" s="762"/>
      <c r="NHA78" s="762"/>
      <c r="NHB78" s="762"/>
      <c r="NHC78" s="762"/>
      <c r="NHD78" s="762"/>
      <c r="NHE78" s="762"/>
      <c r="NHF78" s="762"/>
      <c r="NHG78" s="762"/>
      <c r="NHH78" s="762"/>
      <c r="NHI78" s="762"/>
      <c r="NHJ78" s="762"/>
      <c r="NHK78" s="762"/>
      <c r="NHL78" s="762"/>
      <c r="NHM78" s="762"/>
      <c r="NHN78" s="762"/>
      <c r="NHO78" s="762"/>
      <c r="NHP78" s="762"/>
      <c r="NHQ78" s="762"/>
      <c r="NHR78" s="762"/>
      <c r="NHS78" s="762"/>
      <c r="NHT78" s="762"/>
      <c r="NHU78" s="762"/>
      <c r="NHV78" s="762"/>
      <c r="NHW78" s="762"/>
      <c r="NHX78" s="762"/>
      <c r="NHY78" s="762"/>
      <c r="NHZ78" s="762"/>
      <c r="NIA78" s="762"/>
      <c r="NIB78" s="762"/>
      <c r="NIC78" s="762"/>
      <c r="NID78" s="762"/>
      <c r="NIE78" s="762"/>
      <c r="NIF78" s="762"/>
      <c r="NIG78" s="762"/>
      <c r="NIH78" s="762"/>
      <c r="NII78" s="762"/>
      <c r="NIJ78" s="762"/>
      <c r="NIK78" s="762"/>
      <c r="NIL78" s="762"/>
      <c r="NIM78" s="762"/>
      <c r="NIN78" s="762"/>
      <c r="NIO78" s="762"/>
      <c r="NIP78" s="762"/>
      <c r="NIQ78" s="762"/>
      <c r="NIR78" s="762"/>
      <c r="NIS78" s="762"/>
      <c r="NIT78" s="762"/>
      <c r="NIU78" s="762"/>
      <c r="NIV78" s="762"/>
      <c r="NIW78" s="762"/>
      <c r="NIX78" s="762"/>
      <c r="NIY78" s="762"/>
      <c r="NIZ78" s="762"/>
      <c r="NJA78" s="762"/>
      <c r="NJB78" s="762"/>
      <c r="NJC78" s="762"/>
      <c r="NJD78" s="762"/>
      <c r="NJE78" s="762"/>
      <c r="NJF78" s="762"/>
      <c r="NJG78" s="762"/>
      <c r="NJH78" s="762"/>
      <c r="NJI78" s="762"/>
      <c r="NJJ78" s="762"/>
      <c r="NJK78" s="762"/>
      <c r="NJL78" s="762"/>
      <c r="NJM78" s="762"/>
      <c r="NJN78" s="762"/>
      <c r="NJO78" s="762"/>
      <c r="NJP78" s="762"/>
      <c r="NJQ78" s="762"/>
      <c r="NJR78" s="762"/>
      <c r="NJS78" s="762"/>
      <c r="NJT78" s="762"/>
      <c r="NJU78" s="762"/>
      <c r="NJV78" s="762"/>
      <c r="NJW78" s="762"/>
      <c r="NJX78" s="762"/>
      <c r="NJY78" s="762"/>
      <c r="NJZ78" s="762"/>
      <c r="NKA78" s="762"/>
      <c r="NKB78" s="762"/>
      <c r="NKC78" s="762"/>
      <c r="NKD78" s="762"/>
      <c r="NKE78" s="762"/>
      <c r="NKF78" s="762"/>
      <c r="NKG78" s="762"/>
      <c r="NKH78" s="762"/>
      <c r="NKI78" s="762"/>
      <c r="NKJ78" s="762"/>
      <c r="NKK78" s="762"/>
      <c r="NKL78" s="762"/>
      <c r="NKM78" s="762"/>
      <c r="NKN78" s="762"/>
      <c r="NKO78" s="762"/>
      <c r="NKP78" s="762"/>
      <c r="NKQ78" s="762"/>
      <c r="NKR78" s="762"/>
      <c r="NKS78" s="762"/>
      <c r="NKT78" s="762"/>
      <c r="NKU78" s="762"/>
      <c r="NKV78" s="762"/>
      <c r="NKW78" s="762"/>
      <c r="NKX78" s="762"/>
      <c r="NKY78" s="762"/>
      <c r="NKZ78" s="762"/>
      <c r="NLA78" s="762"/>
      <c r="NLB78" s="762"/>
      <c r="NLC78" s="762"/>
      <c r="NLD78" s="762"/>
      <c r="NLE78" s="762"/>
      <c r="NLF78" s="762"/>
      <c r="NLG78" s="762"/>
      <c r="NLH78" s="762"/>
      <c r="NLI78" s="762"/>
      <c r="NLJ78" s="762"/>
      <c r="NLK78" s="762"/>
      <c r="NLL78" s="762"/>
      <c r="NLM78" s="762"/>
      <c r="NLN78" s="762"/>
      <c r="NLO78" s="762"/>
      <c r="NLP78" s="762"/>
      <c r="NLQ78" s="762"/>
      <c r="NLR78" s="762"/>
      <c r="NLS78" s="762"/>
      <c r="NLT78" s="762"/>
      <c r="NLU78" s="762"/>
      <c r="NLV78" s="762"/>
      <c r="NLW78" s="762"/>
      <c r="NLX78" s="762"/>
      <c r="NLY78" s="762"/>
      <c r="NLZ78" s="762"/>
      <c r="NMA78" s="762"/>
      <c r="NMB78" s="762"/>
      <c r="NMC78" s="762"/>
      <c r="NMD78" s="762"/>
      <c r="NME78" s="762"/>
      <c r="NMF78" s="762"/>
      <c r="NMG78" s="762"/>
      <c r="NMH78" s="762"/>
      <c r="NMI78" s="762"/>
      <c r="NMJ78" s="762"/>
      <c r="NMK78" s="762"/>
      <c r="NML78" s="762"/>
      <c r="NMM78" s="762"/>
      <c r="NMN78" s="762"/>
      <c r="NMO78" s="762"/>
      <c r="NMP78" s="762"/>
      <c r="NMQ78" s="762"/>
      <c r="NMR78" s="762"/>
      <c r="NMS78" s="762"/>
      <c r="NMT78" s="762"/>
      <c r="NMU78" s="762"/>
      <c r="NMV78" s="762"/>
      <c r="NMW78" s="762"/>
      <c r="NMX78" s="762"/>
      <c r="NMY78" s="762"/>
      <c r="NMZ78" s="762"/>
      <c r="NNA78" s="762"/>
      <c r="NNB78" s="762"/>
      <c r="NNC78" s="762"/>
      <c r="NND78" s="762"/>
      <c r="NNE78" s="762"/>
      <c r="NNF78" s="762"/>
      <c r="NNG78" s="762"/>
      <c r="NNH78" s="762"/>
      <c r="NNI78" s="762"/>
      <c r="NNJ78" s="762"/>
      <c r="NNK78" s="762"/>
      <c r="NNL78" s="762"/>
      <c r="NNM78" s="762"/>
      <c r="NNN78" s="762"/>
      <c r="NNO78" s="762"/>
      <c r="NNP78" s="762"/>
      <c r="NNQ78" s="762"/>
      <c r="NNR78" s="762"/>
      <c r="NNS78" s="762"/>
      <c r="NNT78" s="762"/>
      <c r="NNU78" s="762"/>
      <c r="NNV78" s="762"/>
      <c r="NNW78" s="762"/>
      <c r="NNX78" s="762"/>
      <c r="NNY78" s="762"/>
      <c r="NNZ78" s="762"/>
      <c r="NOA78" s="762"/>
      <c r="NOB78" s="762"/>
      <c r="NOC78" s="762"/>
      <c r="NOD78" s="762"/>
      <c r="NOE78" s="762"/>
      <c r="NOF78" s="762"/>
      <c r="NOG78" s="762"/>
      <c r="NOH78" s="762"/>
      <c r="NOI78" s="762"/>
      <c r="NOJ78" s="762"/>
      <c r="NOK78" s="762"/>
      <c r="NOL78" s="762"/>
      <c r="NOM78" s="762"/>
      <c r="NON78" s="762"/>
      <c r="NOO78" s="762"/>
      <c r="NOP78" s="762"/>
      <c r="NOQ78" s="762"/>
      <c r="NOR78" s="762"/>
      <c r="NOS78" s="762"/>
      <c r="NOT78" s="762"/>
      <c r="NOU78" s="762"/>
      <c r="NOV78" s="762"/>
      <c r="NOW78" s="762"/>
      <c r="NOX78" s="762"/>
      <c r="NOY78" s="762"/>
      <c r="NOZ78" s="762"/>
      <c r="NPA78" s="762"/>
      <c r="NPB78" s="762"/>
      <c r="NPC78" s="762"/>
      <c r="NPD78" s="762"/>
      <c r="NPE78" s="762"/>
      <c r="NPF78" s="762"/>
      <c r="NPG78" s="762"/>
      <c r="NPH78" s="762"/>
      <c r="NPI78" s="762"/>
      <c r="NPJ78" s="762"/>
      <c r="NPK78" s="762"/>
      <c r="NPL78" s="762"/>
      <c r="NPM78" s="762"/>
      <c r="NPN78" s="762"/>
      <c r="NPO78" s="762"/>
      <c r="NPP78" s="762"/>
      <c r="NPQ78" s="762"/>
      <c r="NPR78" s="762"/>
      <c r="NPS78" s="762"/>
      <c r="NPT78" s="762"/>
      <c r="NPU78" s="762"/>
      <c r="NPV78" s="762"/>
      <c r="NPW78" s="762"/>
      <c r="NPX78" s="762"/>
      <c r="NPY78" s="762"/>
      <c r="NPZ78" s="762"/>
      <c r="NQA78" s="762"/>
      <c r="NQB78" s="762"/>
      <c r="NQC78" s="762"/>
      <c r="NQD78" s="762"/>
      <c r="NQE78" s="762"/>
      <c r="NQF78" s="762"/>
      <c r="NQG78" s="762"/>
      <c r="NQH78" s="762"/>
      <c r="NQI78" s="762"/>
      <c r="NQJ78" s="762"/>
      <c r="NQK78" s="762"/>
      <c r="NQL78" s="762"/>
      <c r="NQM78" s="762"/>
      <c r="NQN78" s="762"/>
      <c r="NQO78" s="762"/>
      <c r="NQP78" s="762"/>
      <c r="NQQ78" s="762"/>
      <c r="NQR78" s="762"/>
      <c r="NQS78" s="762"/>
      <c r="NQT78" s="762"/>
      <c r="NQU78" s="762"/>
      <c r="NQV78" s="762"/>
      <c r="NQW78" s="762"/>
      <c r="NQX78" s="762"/>
      <c r="NQY78" s="762"/>
      <c r="NQZ78" s="762"/>
      <c r="NRA78" s="762"/>
      <c r="NRB78" s="762"/>
      <c r="NRC78" s="762"/>
      <c r="NRD78" s="762"/>
      <c r="NRE78" s="762"/>
      <c r="NRF78" s="762"/>
      <c r="NRG78" s="762"/>
      <c r="NRH78" s="762"/>
      <c r="NRI78" s="762"/>
      <c r="NRJ78" s="762"/>
      <c r="NRK78" s="762"/>
      <c r="NRL78" s="762"/>
      <c r="NRM78" s="762"/>
      <c r="NRN78" s="762"/>
      <c r="NRO78" s="762"/>
      <c r="NRP78" s="762"/>
      <c r="NRQ78" s="762"/>
      <c r="NRR78" s="762"/>
      <c r="NRS78" s="762"/>
      <c r="NRT78" s="762"/>
      <c r="NRU78" s="762"/>
      <c r="NRV78" s="762"/>
      <c r="NRW78" s="762"/>
      <c r="NRX78" s="762"/>
      <c r="NRY78" s="762"/>
      <c r="NRZ78" s="762"/>
      <c r="NSA78" s="762"/>
      <c r="NSB78" s="762"/>
      <c r="NSC78" s="762"/>
      <c r="NSD78" s="762"/>
      <c r="NSE78" s="762"/>
      <c r="NSF78" s="762"/>
      <c r="NSG78" s="762"/>
      <c r="NSH78" s="762"/>
      <c r="NSI78" s="762"/>
      <c r="NSJ78" s="762"/>
      <c r="NSK78" s="762"/>
      <c r="NSL78" s="762"/>
      <c r="NSM78" s="762"/>
      <c r="NSN78" s="762"/>
      <c r="NSO78" s="762"/>
      <c r="NSP78" s="762"/>
      <c r="NSQ78" s="762"/>
      <c r="NSR78" s="762"/>
      <c r="NSS78" s="762"/>
      <c r="NST78" s="762"/>
      <c r="NSU78" s="762"/>
      <c r="NSV78" s="762"/>
      <c r="NSW78" s="762"/>
      <c r="NSX78" s="762"/>
      <c r="NSY78" s="762"/>
      <c r="NSZ78" s="762"/>
      <c r="NTA78" s="762"/>
      <c r="NTB78" s="762"/>
      <c r="NTC78" s="762"/>
      <c r="NTD78" s="762"/>
      <c r="NTE78" s="762"/>
      <c r="NTF78" s="762"/>
      <c r="NTG78" s="762"/>
      <c r="NTH78" s="762"/>
      <c r="NTI78" s="762"/>
      <c r="NTJ78" s="762"/>
      <c r="NTK78" s="762"/>
      <c r="NTL78" s="762"/>
      <c r="NTM78" s="762"/>
      <c r="NTN78" s="762"/>
      <c r="NTO78" s="762"/>
      <c r="NTP78" s="762"/>
      <c r="NTQ78" s="762"/>
      <c r="NTR78" s="762"/>
      <c r="NTS78" s="762"/>
      <c r="NTT78" s="762"/>
      <c r="NTU78" s="762"/>
      <c r="NTV78" s="762"/>
      <c r="NTW78" s="762"/>
      <c r="NTX78" s="762"/>
      <c r="NTY78" s="762"/>
      <c r="NTZ78" s="762"/>
      <c r="NUA78" s="762"/>
      <c r="NUB78" s="762"/>
      <c r="NUC78" s="762"/>
      <c r="NUD78" s="762"/>
      <c r="NUE78" s="762"/>
      <c r="NUF78" s="762"/>
      <c r="NUG78" s="762"/>
      <c r="NUH78" s="762"/>
      <c r="NUI78" s="762"/>
      <c r="NUJ78" s="762"/>
      <c r="NUK78" s="762"/>
      <c r="NUL78" s="762"/>
      <c r="NUM78" s="762"/>
      <c r="NUN78" s="762"/>
      <c r="NUO78" s="762"/>
      <c r="NUP78" s="762"/>
      <c r="NUQ78" s="762"/>
      <c r="NUR78" s="762"/>
      <c r="NUS78" s="762"/>
      <c r="NUT78" s="762"/>
      <c r="NUU78" s="762"/>
      <c r="NUV78" s="762"/>
      <c r="NUW78" s="762"/>
      <c r="NUX78" s="762"/>
      <c r="NUY78" s="762"/>
      <c r="NUZ78" s="762"/>
      <c r="NVA78" s="762"/>
      <c r="NVB78" s="762"/>
      <c r="NVC78" s="762"/>
      <c r="NVD78" s="762"/>
      <c r="NVE78" s="762"/>
      <c r="NVF78" s="762"/>
      <c r="NVG78" s="762"/>
      <c r="NVH78" s="762"/>
      <c r="NVI78" s="762"/>
      <c r="NVJ78" s="762"/>
      <c r="NVK78" s="762"/>
      <c r="NVL78" s="762"/>
      <c r="NVM78" s="762"/>
      <c r="NVN78" s="762"/>
      <c r="NVO78" s="762"/>
      <c r="NVP78" s="762"/>
      <c r="NVQ78" s="762"/>
      <c r="NVR78" s="762"/>
      <c r="NVS78" s="762"/>
      <c r="NVT78" s="762"/>
      <c r="NVU78" s="762"/>
      <c r="NVV78" s="762"/>
      <c r="NVW78" s="762"/>
      <c r="NVX78" s="762"/>
      <c r="NVY78" s="762"/>
      <c r="NVZ78" s="762"/>
      <c r="NWA78" s="762"/>
      <c r="NWB78" s="762"/>
      <c r="NWC78" s="762"/>
      <c r="NWD78" s="762"/>
      <c r="NWE78" s="762"/>
      <c r="NWF78" s="762"/>
      <c r="NWG78" s="762"/>
      <c r="NWH78" s="762"/>
      <c r="NWI78" s="762"/>
      <c r="NWJ78" s="762"/>
      <c r="NWK78" s="762"/>
      <c r="NWL78" s="762"/>
      <c r="NWM78" s="762"/>
      <c r="NWN78" s="762"/>
      <c r="NWO78" s="762"/>
      <c r="NWP78" s="762"/>
      <c r="NWQ78" s="762"/>
      <c r="NWR78" s="762"/>
      <c r="NWS78" s="762"/>
      <c r="NWT78" s="762"/>
      <c r="NWU78" s="762"/>
      <c r="NWV78" s="762"/>
      <c r="NWW78" s="762"/>
      <c r="NWX78" s="762"/>
      <c r="NWY78" s="762"/>
      <c r="NWZ78" s="762"/>
      <c r="NXA78" s="762"/>
      <c r="NXB78" s="762"/>
      <c r="NXC78" s="762"/>
      <c r="NXD78" s="762"/>
      <c r="NXE78" s="762"/>
      <c r="NXF78" s="762"/>
      <c r="NXG78" s="762"/>
      <c r="NXH78" s="762"/>
      <c r="NXI78" s="762"/>
      <c r="NXJ78" s="762"/>
      <c r="NXK78" s="762"/>
      <c r="NXL78" s="762"/>
      <c r="NXM78" s="762"/>
      <c r="NXN78" s="762"/>
      <c r="NXO78" s="762"/>
      <c r="NXP78" s="762"/>
      <c r="NXQ78" s="762"/>
      <c r="NXR78" s="762"/>
      <c r="NXS78" s="762"/>
      <c r="NXT78" s="762"/>
      <c r="NXU78" s="762"/>
      <c r="NXV78" s="762"/>
      <c r="NXW78" s="762"/>
      <c r="NXX78" s="762"/>
      <c r="NXY78" s="762"/>
      <c r="NXZ78" s="762"/>
      <c r="NYA78" s="762"/>
      <c r="NYB78" s="762"/>
      <c r="NYC78" s="762"/>
      <c r="NYD78" s="762"/>
      <c r="NYE78" s="762"/>
      <c r="NYF78" s="762"/>
      <c r="NYG78" s="762"/>
      <c r="NYH78" s="762"/>
      <c r="NYI78" s="762"/>
      <c r="NYJ78" s="762"/>
      <c r="NYK78" s="762"/>
      <c r="NYL78" s="762"/>
      <c r="NYM78" s="762"/>
      <c r="NYN78" s="762"/>
      <c r="NYO78" s="762"/>
      <c r="NYP78" s="762"/>
      <c r="NYQ78" s="762"/>
      <c r="NYR78" s="762"/>
      <c r="NYS78" s="762"/>
      <c r="NYT78" s="762"/>
      <c r="NYU78" s="762"/>
      <c r="NYV78" s="762"/>
      <c r="NYW78" s="762"/>
      <c r="NYX78" s="762"/>
      <c r="NYY78" s="762"/>
      <c r="NYZ78" s="762"/>
      <c r="NZA78" s="762"/>
      <c r="NZB78" s="762"/>
      <c r="NZC78" s="762"/>
      <c r="NZD78" s="762"/>
      <c r="NZE78" s="762"/>
      <c r="NZF78" s="762"/>
      <c r="NZG78" s="762"/>
      <c r="NZH78" s="762"/>
      <c r="NZI78" s="762"/>
      <c r="NZJ78" s="762"/>
      <c r="NZK78" s="762"/>
      <c r="NZL78" s="762"/>
      <c r="NZM78" s="762"/>
      <c r="NZN78" s="762"/>
      <c r="NZO78" s="762"/>
      <c r="NZP78" s="762"/>
      <c r="NZQ78" s="762"/>
      <c r="NZR78" s="762"/>
      <c r="NZS78" s="762"/>
      <c r="NZT78" s="762"/>
      <c r="NZU78" s="762"/>
      <c r="NZV78" s="762"/>
      <c r="NZW78" s="762"/>
      <c r="NZX78" s="762"/>
      <c r="NZY78" s="762"/>
      <c r="NZZ78" s="762"/>
      <c r="OAA78" s="762"/>
      <c r="OAB78" s="762"/>
      <c r="OAC78" s="762"/>
      <c r="OAD78" s="762"/>
      <c r="OAE78" s="762"/>
      <c r="OAF78" s="762"/>
      <c r="OAG78" s="762"/>
      <c r="OAH78" s="762"/>
      <c r="OAI78" s="762"/>
      <c r="OAJ78" s="762"/>
      <c r="OAK78" s="762"/>
      <c r="OAL78" s="762"/>
      <c r="OAM78" s="762"/>
      <c r="OAN78" s="762"/>
      <c r="OAO78" s="762"/>
      <c r="OAP78" s="762"/>
      <c r="OAQ78" s="762"/>
      <c r="OAR78" s="762"/>
      <c r="OAS78" s="762"/>
      <c r="OAT78" s="762"/>
      <c r="OAU78" s="762"/>
      <c r="OAV78" s="762"/>
      <c r="OAW78" s="762"/>
      <c r="OAX78" s="762"/>
      <c r="OAY78" s="762"/>
      <c r="OAZ78" s="762"/>
      <c r="OBA78" s="762"/>
      <c r="OBB78" s="762"/>
      <c r="OBC78" s="762"/>
      <c r="OBD78" s="762"/>
      <c r="OBE78" s="762"/>
      <c r="OBF78" s="762"/>
      <c r="OBG78" s="762"/>
      <c r="OBH78" s="762"/>
      <c r="OBI78" s="762"/>
      <c r="OBJ78" s="762"/>
      <c r="OBK78" s="762"/>
      <c r="OBL78" s="762"/>
      <c r="OBM78" s="762"/>
      <c r="OBN78" s="762"/>
      <c r="OBO78" s="762"/>
      <c r="OBP78" s="762"/>
      <c r="OBQ78" s="762"/>
      <c r="OBR78" s="762"/>
      <c r="OBS78" s="762"/>
      <c r="OBT78" s="762"/>
      <c r="OBU78" s="762"/>
      <c r="OBV78" s="762"/>
      <c r="OBW78" s="762"/>
      <c r="OBX78" s="762"/>
      <c r="OBY78" s="762"/>
      <c r="OBZ78" s="762"/>
      <c r="OCA78" s="762"/>
      <c r="OCB78" s="762"/>
      <c r="OCC78" s="762"/>
      <c r="OCD78" s="762"/>
      <c r="OCE78" s="762"/>
      <c r="OCF78" s="762"/>
      <c r="OCG78" s="762"/>
      <c r="OCH78" s="762"/>
      <c r="OCI78" s="762"/>
      <c r="OCJ78" s="762"/>
      <c r="OCK78" s="762"/>
      <c r="OCL78" s="762"/>
      <c r="OCM78" s="762"/>
      <c r="OCN78" s="762"/>
      <c r="OCO78" s="762"/>
      <c r="OCP78" s="762"/>
      <c r="OCQ78" s="762"/>
      <c r="OCR78" s="762"/>
      <c r="OCS78" s="762"/>
      <c r="OCT78" s="762"/>
      <c r="OCU78" s="762"/>
      <c r="OCW78" s="762"/>
      <c r="OCX78" s="762"/>
      <c r="OCY78" s="762"/>
      <c r="OCZ78" s="762"/>
      <c r="ODA78" s="762"/>
      <c r="ODB78" s="762"/>
      <c r="ODC78" s="762"/>
      <c r="ODD78" s="762"/>
      <c r="ODE78" s="762"/>
      <c r="ODF78" s="762"/>
      <c r="ODG78" s="762"/>
      <c r="ODH78" s="762"/>
      <c r="ODI78" s="762"/>
      <c r="ODJ78" s="762"/>
      <c r="ODK78" s="762"/>
      <c r="ODL78" s="762"/>
      <c r="ODM78" s="762"/>
      <c r="ODN78" s="762"/>
      <c r="ODO78" s="762"/>
      <c r="ODP78" s="762"/>
      <c r="ODQ78" s="762"/>
      <c r="ODR78" s="762"/>
      <c r="ODS78" s="762"/>
      <c r="ODT78" s="762"/>
      <c r="ODU78" s="762"/>
      <c r="ODV78" s="762"/>
      <c r="ODW78" s="762"/>
      <c r="ODX78" s="762"/>
      <c r="ODY78" s="762"/>
      <c r="ODZ78" s="762"/>
      <c r="OEA78" s="762"/>
      <c r="OEB78" s="762"/>
      <c r="OEC78" s="762"/>
      <c r="OED78" s="762"/>
      <c r="OEE78" s="762"/>
      <c r="OEF78" s="762"/>
      <c r="OEG78" s="762"/>
      <c r="OEH78" s="762"/>
      <c r="OEI78" s="762"/>
      <c r="OEJ78" s="762"/>
      <c r="OEK78" s="762"/>
      <c r="OEL78" s="762"/>
      <c r="OEM78" s="762"/>
      <c r="OEN78" s="762"/>
      <c r="OEO78" s="762"/>
      <c r="OEP78" s="762"/>
      <c r="OEQ78" s="762"/>
      <c r="OER78" s="762"/>
      <c r="OES78" s="762"/>
      <c r="OET78" s="762"/>
      <c r="OEU78" s="762"/>
      <c r="OEV78" s="762"/>
      <c r="OEW78" s="762"/>
      <c r="OEX78" s="762"/>
      <c r="OEY78" s="762"/>
      <c r="OEZ78" s="762"/>
      <c r="OFA78" s="762"/>
      <c r="OFB78" s="762"/>
      <c r="OFC78" s="762"/>
      <c r="OFD78" s="762"/>
      <c r="OFE78" s="762"/>
      <c r="OFF78" s="762"/>
      <c r="OFG78" s="762"/>
      <c r="OFH78" s="762"/>
      <c r="OFI78" s="762"/>
      <c r="OFJ78" s="762"/>
      <c r="OFK78" s="762"/>
      <c r="OFL78" s="762"/>
      <c r="OFM78" s="762"/>
      <c r="OFN78" s="762"/>
      <c r="OFO78" s="762"/>
      <c r="OFP78" s="762"/>
      <c r="OFQ78" s="762"/>
      <c r="OFR78" s="762"/>
      <c r="OFS78" s="762"/>
      <c r="OFT78" s="762"/>
      <c r="OFU78" s="762"/>
      <c r="OFV78" s="762"/>
      <c r="OFW78" s="762"/>
      <c r="OFX78" s="762"/>
      <c r="OFY78" s="762"/>
      <c r="OFZ78" s="762"/>
      <c r="OGA78" s="762"/>
      <c r="OGB78" s="762"/>
      <c r="OGC78" s="762"/>
      <c r="OGD78" s="762"/>
      <c r="OGE78" s="762"/>
      <c r="OGF78" s="762"/>
      <c r="OGG78" s="762"/>
      <c r="OGH78" s="762"/>
      <c r="OGI78" s="762"/>
      <c r="OGJ78" s="762"/>
      <c r="OGK78" s="762"/>
      <c r="OGL78" s="762"/>
      <c r="OGM78" s="762"/>
      <c r="OGN78" s="762"/>
      <c r="OGO78" s="762"/>
      <c r="OGP78" s="762"/>
      <c r="OGQ78" s="762"/>
      <c r="OGR78" s="762"/>
      <c r="OGS78" s="762"/>
      <c r="OGT78" s="762"/>
      <c r="OGU78" s="762"/>
      <c r="OGV78" s="762"/>
      <c r="OGW78" s="762"/>
      <c r="OGX78" s="762"/>
      <c r="OGY78" s="762"/>
      <c r="OGZ78" s="762"/>
      <c r="OHA78" s="762"/>
      <c r="OHB78" s="762"/>
      <c r="OHC78" s="762"/>
      <c r="OHD78" s="762"/>
      <c r="OHE78" s="762"/>
      <c r="OHF78" s="762"/>
      <c r="OHG78" s="762"/>
      <c r="OHH78" s="762"/>
      <c r="OHI78" s="762"/>
      <c r="OHJ78" s="762"/>
      <c r="OHK78" s="762"/>
      <c r="OHL78" s="762"/>
      <c r="OHM78" s="762"/>
      <c r="OHN78" s="762"/>
      <c r="OHO78" s="762"/>
      <c r="OHP78" s="762"/>
      <c r="OHQ78" s="762"/>
      <c r="OHR78" s="762"/>
      <c r="OHS78" s="762"/>
      <c r="OHT78" s="762"/>
      <c r="OHU78" s="762"/>
      <c r="OHV78" s="762"/>
      <c r="OHW78" s="762"/>
      <c r="OHX78" s="762"/>
      <c r="OHY78" s="762"/>
      <c r="OHZ78" s="762"/>
      <c r="OIA78" s="762"/>
      <c r="OIB78" s="762"/>
      <c r="OIC78" s="762"/>
      <c r="OID78" s="762"/>
      <c r="OIE78" s="762"/>
      <c r="OIF78" s="762"/>
      <c r="OIG78" s="762"/>
      <c r="OIH78" s="762"/>
      <c r="OII78" s="762"/>
      <c r="OIJ78" s="762"/>
      <c r="OIK78" s="762"/>
      <c r="OIL78" s="762"/>
      <c r="OIM78" s="762"/>
      <c r="OIN78" s="762"/>
      <c r="OIO78" s="762"/>
      <c r="OIP78" s="762"/>
      <c r="OIQ78" s="762"/>
      <c r="OIR78" s="762"/>
      <c r="OIS78" s="762"/>
      <c r="OIT78" s="762"/>
      <c r="OIU78" s="762"/>
      <c r="OIV78" s="762"/>
      <c r="OIW78" s="762"/>
      <c r="OIX78" s="762"/>
      <c r="OIY78" s="762"/>
      <c r="OIZ78" s="762"/>
      <c r="OJA78" s="762"/>
      <c r="OJB78" s="762"/>
      <c r="OJC78" s="762"/>
      <c r="OJD78" s="762"/>
      <c r="OJE78" s="762"/>
      <c r="OJF78" s="762"/>
      <c r="OJG78" s="762"/>
      <c r="OJH78" s="762"/>
      <c r="OJI78" s="762"/>
      <c r="OJJ78" s="762"/>
      <c r="OJK78" s="762"/>
      <c r="OJL78" s="762"/>
      <c r="OJM78" s="762"/>
      <c r="OJN78" s="762"/>
      <c r="OJO78" s="762"/>
      <c r="OJP78" s="762"/>
      <c r="OJQ78" s="762"/>
      <c r="OJR78" s="762"/>
      <c r="OJS78" s="762"/>
      <c r="OJT78" s="762"/>
      <c r="OJU78" s="762"/>
      <c r="OJV78" s="762"/>
      <c r="OJW78" s="762"/>
      <c r="OJX78" s="762"/>
      <c r="OJY78" s="762"/>
      <c r="OJZ78" s="762"/>
      <c r="OKA78" s="762"/>
      <c r="OKB78" s="762"/>
      <c r="OKC78" s="762"/>
      <c r="OKD78" s="762"/>
      <c r="OKE78" s="762"/>
      <c r="OKF78" s="762"/>
      <c r="OKG78" s="762"/>
      <c r="OKH78" s="762"/>
      <c r="OKI78" s="762"/>
      <c r="OKJ78" s="762"/>
      <c r="OKK78" s="762"/>
      <c r="OKL78" s="762"/>
      <c r="OKM78" s="762"/>
      <c r="OKN78" s="762"/>
      <c r="OKO78" s="762"/>
      <c r="OKP78" s="762"/>
      <c r="OKQ78" s="762"/>
      <c r="OKR78" s="762"/>
      <c r="OKS78" s="762"/>
      <c r="OKT78" s="762"/>
      <c r="OKU78" s="762"/>
      <c r="OKV78" s="762"/>
      <c r="OKW78" s="762"/>
      <c r="OKX78" s="762"/>
      <c r="OKY78" s="762"/>
      <c r="OKZ78" s="762"/>
      <c r="OLA78" s="762"/>
      <c r="OLB78" s="762"/>
      <c r="OLC78" s="762"/>
      <c r="OLD78" s="762"/>
      <c r="OLE78" s="762"/>
      <c r="OLF78" s="762"/>
      <c r="OLG78" s="762"/>
      <c r="OLH78" s="762"/>
      <c r="OLI78" s="762"/>
      <c r="OLJ78" s="762"/>
      <c r="OLK78" s="762"/>
      <c r="OLL78" s="762"/>
      <c r="OLM78" s="762"/>
      <c r="OLN78" s="762"/>
      <c r="OLO78" s="762"/>
      <c r="OLP78" s="762"/>
      <c r="OLQ78" s="762"/>
      <c r="OLR78" s="762"/>
      <c r="OLS78" s="762"/>
      <c r="OLT78" s="762"/>
      <c r="OLU78" s="762"/>
      <c r="OLV78" s="762"/>
      <c r="OLW78" s="762"/>
      <c r="OLX78" s="762"/>
      <c r="OLY78" s="762"/>
      <c r="OLZ78" s="762"/>
      <c r="OMA78" s="762"/>
      <c r="OMB78" s="762"/>
      <c r="OMC78" s="762"/>
      <c r="OMD78" s="762"/>
      <c r="OME78" s="762"/>
      <c r="OMF78" s="762"/>
      <c r="OMG78" s="762"/>
      <c r="OMH78" s="762"/>
      <c r="OMI78" s="762"/>
      <c r="OMJ78" s="762"/>
      <c r="OMK78" s="762"/>
      <c r="OML78" s="762"/>
      <c r="OMM78" s="762"/>
      <c r="OMN78" s="762"/>
      <c r="OMO78" s="762"/>
      <c r="OMP78" s="762"/>
      <c r="OMQ78" s="762"/>
      <c r="OMR78" s="762"/>
      <c r="OMS78" s="762"/>
      <c r="OMT78" s="762"/>
      <c r="OMU78" s="762"/>
      <c r="OMV78" s="762"/>
      <c r="OMW78" s="762"/>
      <c r="OMX78" s="762"/>
      <c r="OMY78" s="762"/>
      <c r="OMZ78" s="762"/>
      <c r="ONA78" s="762"/>
      <c r="ONB78" s="762"/>
      <c r="ONC78" s="762"/>
      <c r="OND78" s="762"/>
      <c r="ONE78" s="762"/>
      <c r="ONF78" s="762"/>
      <c r="ONG78" s="762"/>
      <c r="ONH78" s="762"/>
      <c r="ONI78" s="762"/>
      <c r="ONJ78" s="762"/>
      <c r="ONK78" s="762"/>
      <c r="ONL78" s="762"/>
      <c r="ONM78" s="762"/>
      <c r="ONN78" s="762"/>
      <c r="ONO78" s="762"/>
      <c r="ONP78" s="762"/>
      <c r="ONQ78" s="762"/>
      <c r="ONR78" s="762"/>
      <c r="ONS78" s="762"/>
      <c r="ONT78" s="762"/>
      <c r="ONU78" s="762"/>
      <c r="ONV78" s="762"/>
      <c r="ONW78" s="762"/>
      <c r="ONX78" s="762"/>
      <c r="ONY78" s="762"/>
      <c r="ONZ78" s="762"/>
      <c r="OOA78" s="762"/>
      <c r="OOB78" s="762"/>
      <c r="OOC78" s="762"/>
      <c r="OOD78" s="762"/>
      <c r="OOE78" s="762"/>
      <c r="OOF78" s="762"/>
      <c r="OOG78" s="762"/>
      <c r="OOH78" s="762"/>
      <c r="OOI78" s="762"/>
      <c r="OOJ78" s="762"/>
      <c r="OOK78" s="762"/>
      <c r="OOL78" s="762"/>
      <c r="OOM78" s="762"/>
      <c r="OON78" s="762"/>
      <c r="OOO78" s="762"/>
      <c r="OOP78" s="762"/>
      <c r="OOQ78" s="762"/>
      <c r="OOR78" s="762"/>
      <c r="OOS78" s="762"/>
      <c r="OOT78" s="762"/>
      <c r="OOU78" s="762"/>
      <c r="OOV78" s="762"/>
      <c r="OOW78" s="762"/>
      <c r="OOX78" s="762"/>
      <c r="OOY78" s="762"/>
      <c r="OOZ78" s="762"/>
      <c r="OPA78" s="762"/>
      <c r="OPB78" s="762"/>
      <c r="OPC78" s="762"/>
      <c r="OPD78" s="762"/>
      <c r="OPE78" s="762"/>
      <c r="OPF78" s="762"/>
      <c r="OPG78" s="762"/>
      <c r="OPH78" s="762"/>
      <c r="OPI78" s="762"/>
      <c r="OPJ78" s="762"/>
      <c r="OPK78" s="762"/>
      <c r="OPL78" s="762"/>
      <c r="OPM78" s="762"/>
      <c r="OPN78" s="762"/>
      <c r="OPO78" s="762"/>
      <c r="OPP78" s="762"/>
      <c r="OPQ78" s="762"/>
      <c r="OPR78" s="762"/>
      <c r="OPS78" s="762"/>
      <c r="OPT78" s="762"/>
      <c r="OPU78" s="762"/>
      <c r="OPV78" s="762"/>
      <c r="OPW78" s="762"/>
      <c r="OPX78" s="762"/>
      <c r="OPY78" s="762"/>
      <c r="OPZ78" s="762"/>
      <c r="OQA78" s="762"/>
      <c r="OQB78" s="762"/>
      <c r="OQC78" s="762"/>
      <c r="OQD78" s="762"/>
      <c r="OQE78" s="762"/>
      <c r="OQF78" s="762"/>
      <c r="OQG78" s="762"/>
      <c r="OQH78" s="762"/>
      <c r="OQI78" s="762"/>
      <c r="OQJ78" s="762"/>
      <c r="OQK78" s="762"/>
      <c r="OQL78" s="762"/>
      <c r="OQM78" s="762"/>
      <c r="OQN78" s="762"/>
      <c r="OQO78" s="762"/>
      <c r="OQP78" s="762"/>
      <c r="OQQ78" s="762"/>
      <c r="OQR78" s="762"/>
      <c r="OQS78" s="762"/>
      <c r="OQT78" s="762"/>
      <c r="OQU78" s="762"/>
      <c r="OQV78" s="762"/>
      <c r="OQW78" s="762"/>
      <c r="OQX78" s="762"/>
      <c r="OQY78" s="762"/>
      <c r="OQZ78" s="762"/>
      <c r="ORA78" s="762"/>
      <c r="ORB78" s="762"/>
      <c r="ORC78" s="762"/>
      <c r="ORD78" s="762"/>
      <c r="ORE78" s="762"/>
      <c r="ORF78" s="762"/>
      <c r="ORG78" s="762"/>
      <c r="ORH78" s="762"/>
      <c r="ORI78" s="762"/>
      <c r="ORJ78" s="762"/>
      <c r="ORK78" s="762"/>
      <c r="ORL78" s="762"/>
      <c r="ORM78" s="762"/>
      <c r="ORN78" s="762"/>
      <c r="ORO78" s="762"/>
      <c r="ORP78" s="762"/>
      <c r="ORQ78" s="762"/>
      <c r="ORR78" s="762"/>
      <c r="ORS78" s="762"/>
      <c r="ORT78" s="762"/>
      <c r="ORU78" s="762"/>
      <c r="ORV78" s="762"/>
      <c r="ORW78" s="762"/>
      <c r="ORX78" s="762"/>
      <c r="ORY78" s="762"/>
      <c r="ORZ78" s="762"/>
      <c r="OSA78" s="762"/>
      <c r="OSB78" s="762"/>
      <c r="OSC78" s="762"/>
      <c r="OSD78" s="762"/>
      <c r="OSE78" s="762"/>
      <c r="OSF78" s="762"/>
      <c r="OSG78" s="762"/>
      <c r="OSH78" s="762"/>
      <c r="OSI78" s="762"/>
      <c r="OSJ78" s="762"/>
      <c r="OSK78" s="762"/>
      <c r="OSL78" s="762"/>
      <c r="OSM78" s="762"/>
      <c r="OSN78" s="762"/>
      <c r="OSO78" s="762"/>
      <c r="OSP78" s="762"/>
      <c r="OSQ78" s="762"/>
      <c r="OSR78" s="762"/>
      <c r="OSS78" s="762"/>
      <c r="OST78" s="762"/>
      <c r="OSU78" s="762"/>
      <c r="OSV78" s="762"/>
      <c r="OSW78" s="762"/>
      <c r="OSX78" s="762"/>
      <c r="OSY78" s="762"/>
      <c r="OSZ78" s="762"/>
      <c r="OTA78" s="762"/>
      <c r="OTB78" s="762"/>
      <c r="OTC78" s="762"/>
      <c r="OTD78" s="762"/>
      <c r="OTE78" s="762"/>
      <c r="OTF78" s="762"/>
      <c r="OTG78" s="762"/>
      <c r="OTH78" s="762"/>
      <c r="OTI78" s="762"/>
      <c r="OTJ78" s="762"/>
      <c r="OTK78" s="762"/>
      <c r="OTL78" s="762"/>
      <c r="OTM78" s="762"/>
      <c r="OTN78" s="762"/>
      <c r="OTO78" s="762"/>
      <c r="OTP78" s="762"/>
      <c r="OTQ78" s="762"/>
      <c r="OTR78" s="762"/>
      <c r="OTS78" s="762"/>
      <c r="OTT78" s="762"/>
      <c r="OTU78" s="762"/>
      <c r="OTV78" s="762"/>
      <c r="OTW78" s="762"/>
      <c r="OTX78" s="762"/>
      <c r="OTY78" s="762"/>
      <c r="OTZ78" s="762"/>
      <c r="OUA78" s="762"/>
      <c r="OUB78" s="762"/>
      <c r="OUC78" s="762"/>
      <c r="OUD78" s="762"/>
      <c r="OUE78" s="762"/>
      <c r="OUF78" s="762"/>
      <c r="OUG78" s="762"/>
      <c r="OUH78" s="762"/>
      <c r="OUI78" s="762"/>
      <c r="OUJ78" s="762"/>
      <c r="OUK78" s="762"/>
      <c r="OUL78" s="762"/>
      <c r="OUM78" s="762"/>
      <c r="OUN78" s="762"/>
      <c r="OUO78" s="762"/>
      <c r="OUP78" s="762"/>
      <c r="OUQ78" s="762"/>
      <c r="OUR78" s="762"/>
      <c r="OUS78" s="762"/>
      <c r="OUT78" s="762"/>
      <c r="OUU78" s="762"/>
      <c r="OUV78" s="762"/>
      <c r="OUW78" s="762"/>
      <c r="OUX78" s="762"/>
      <c r="OUY78" s="762"/>
      <c r="OUZ78" s="762"/>
      <c r="OVA78" s="762"/>
      <c r="OVB78" s="762"/>
      <c r="OVC78" s="762"/>
      <c r="OVD78" s="762"/>
      <c r="OVE78" s="762"/>
      <c r="OVF78" s="762"/>
      <c r="OVG78" s="762"/>
      <c r="OVH78" s="762"/>
      <c r="OVI78" s="762"/>
      <c r="OVJ78" s="762"/>
      <c r="OVK78" s="762"/>
      <c r="OVL78" s="762"/>
      <c r="OVM78" s="762"/>
      <c r="OVN78" s="762"/>
      <c r="OVO78" s="762"/>
      <c r="OVP78" s="762"/>
      <c r="OVQ78" s="762"/>
      <c r="OVR78" s="762"/>
      <c r="OVS78" s="762"/>
      <c r="OVT78" s="762"/>
      <c r="OVU78" s="762"/>
      <c r="OVV78" s="762"/>
      <c r="OVW78" s="762"/>
      <c r="OVX78" s="762"/>
      <c r="OVY78" s="762"/>
      <c r="OVZ78" s="762"/>
      <c r="OWA78" s="762"/>
      <c r="OWB78" s="762"/>
      <c r="OWC78" s="762"/>
      <c r="OWD78" s="762"/>
      <c r="OWE78" s="762"/>
      <c r="OWF78" s="762"/>
      <c r="OWG78" s="762"/>
      <c r="OWH78" s="762"/>
      <c r="OWI78" s="762"/>
      <c r="OWJ78" s="762"/>
      <c r="OWK78" s="762"/>
      <c r="OWL78" s="762"/>
      <c r="OWM78" s="762"/>
      <c r="OWN78" s="762"/>
      <c r="OWO78" s="762"/>
      <c r="OWP78" s="762"/>
      <c r="OWQ78" s="762"/>
      <c r="OWR78" s="762"/>
      <c r="OWS78" s="762"/>
      <c r="OWT78" s="762"/>
      <c r="OWU78" s="762"/>
      <c r="OWV78" s="762"/>
      <c r="OWW78" s="762"/>
      <c r="OWX78" s="762"/>
      <c r="OWY78" s="762"/>
      <c r="OWZ78" s="762"/>
      <c r="OXA78" s="762"/>
      <c r="OXB78" s="762"/>
      <c r="OXC78" s="762"/>
      <c r="OXD78" s="762"/>
      <c r="OXE78" s="762"/>
      <c r="OXF78" s="762"/>
      <c r="OXG78" s="762"/>
      <c r="OXH78" s="762"/>
      <c r="OXI78" s="762"/>
      <c r="OXJ78" s="762"/>
      <c r="OXK78" s="762"/>
      <c r="OXL78" s="762"/>
      <c r="OXM78" s="762"/>
      <c r="OXN78" s="762"/>
      <c r="OXO78" s="762"/>
      <c r="OXP78" s="762"/>
      <c r="OXQ78" s="762"/>
      <c r="OXR78" s="762"/>
      <c r="OXS78" s="762"/>
      <c r="OXT78" s="762"/>
      <c r="OXU78" s="762"/>
      <c r="OXV78" s="762"/>
      <c r="OXW78" s="762"/>
      <c r="OXX78" s="762"/>
      <c r="OXY78" s="762"/>
      <c r="OXZ78" s="762"/>
      <c r="OYA78" s="762"/>
      <c r="OYB78" s="762"/>
      <c r="OYC78" s="762"/>
      <c r="OYD78" s="762"/>
      <c r="OYE78" s="762"/>
      <c r="OYF78" s="762"/>
      <c r="OYG78" s="762"/>
      <c r="OYH78" s="762"/>
      <c r="OYI78" s="762"/>
      <c r="OYJ78" s="762"/>
      <c r="OYK78" s="762"/>
      <c r="OYL78" s="762"/>
      <c r="OYM78" s="762"/>
      <c r="OYN78" s="762"/>
      <c r="OYO78" s="762"/>
      <c r="OYP78" s="762"/>
      <c r="OYQ78" s="762"/>
      <c r="OYR78" s="762"/>
      <c r="OYS78" s="762"/>
      <c r="OYT78" s="762"/>
      <c r="OYU78" s="762"/>
      <c r="OYV78" s="762"/>
      <c r="OYW78" s="762"/>
      <c r="OYX78" s="762"/>
      <c r="OYY78" s="762"/>
      <c r="OYZ78" s="762"/>
      <c r="OZA78" s="762"/>
      <c r="OZB78" s="762"/>
      <c r="OZC78" s="762"/>
      <c r="OZD78" s="762"/>
      <c r="OZE78" s="762"/>
      <c r="OZF78" s="762"/>
      <c r="OZG78" s="762"/>
      <c r="OZH78" s="762"/>
      <c r="OZI78" s="762"/>
      <c r="OZJ78" s="762"/>
      <c r="OZK78" s="762"/>
      <c r="OZL78" s="762"/>
      <c r="OZM78" s="762"/>
      <c r="OZN78" s="762"/>
      <c r="OZO78" s="762"/>
      <c r="OZP78" s="762"/>
      <c r="OZQ78" s="762"/>
      <c r="OZR78" s="762"/>
      <c r="OZS78" s="762"/>
      <c r="OZT78" s="762"/>
      <c r="OZU78" s="762"/>
      <c r="OZV78" s="762"/>
      <c r="OZW78" s="762"/>
      <c r="OZX78" s="762"/>
      <c r="OZY78" s="762"/>
      <c r="OZZ78" s="762"/>
      <c r="PAA78" s="762"/>
      <c r="PAB78" s="762"/>
      <c r="PAC78" s="762"/>
      <c r="PAD78" s="762"/>
      <c r="PAE78" s="762"/>
      <c r="PAF78" s="762"/>
      <c r="PAG78" s="762"/>
      <c r="PAH78" s="762"/>
      <c r="PAI78" s="762"/>
      <c r="PAJ78" s="762"/>
      <c r="PAK78" s="762"/>
      <c r="PAL78" s="762"/>
      <c r="PAM78" s="762"/>
      <c r="PAN78" s="762"/>
      <c r="PAO78" s="762"/>
      <c r="PAP78" s="762"/>
      <c r="PAQ78" s="762"/>
      <c r="PAR78" s="762"/>
      <c r="PAS78" s="762"/>
      <c r="PAT78" s="762"/>
      <c r="PAU78" s="762"/>
      <c r="PAV78" s="762"/>
      <c r="PAW78" s="762"/>
      <c r="PAX78" s="762"/>
      <c r="PAY78" s="762"/>
      <c r="PAZ78" s="762"/>
      <c r="PBA78" s="762"/>
      <c r="PBB78" s="762"/>
      <c r="PBC78" s="762"/>
      <c r="PBD78" s="762"/>
      <c r="PBE78" s="762"/>
      <c r="PBF78" s="762"/>
      <c r="PBG78" s="762"/>
      <c r="PBH78" s="762"/>
      <c r="PBI78" s="762"/>
      <c r="PBJ78" s="762"/>
      <c r="PBK78" s="762"/>
      <c r="PBL78" s="762"/>
      <c r="PBM78" s="762"/>
      <c r="PBN78" s="762"/>
      <c r="PBO78" s="762"/>
      <c r="PBP78" s="762"/>
      <c r="PBQ78" s="762"/>
      <c r="PBR78" s="762"/>
      <c r="PBS78" s="762"/>
      <c r="PBT78" s="762"/>
      <c r="PBU78" s="762"/>
      <c r="PBV78" s="762"/>
      <c r="PBW78" s="762"/>
      <c r="PBX78" s="762"/>
      <c r="PBY78" s="762"/>
      <c r="PBZ78" s="762"/>
      <c r="PCA78" s="762"/>
      <c r="PCB78" s="762"/>
      <c r="PCC78" s="762"/>
      <c r="PCD78" s="762"/>
      <c r="PCE78" s="762"/>
      <c r="PCF78" s="762"/>
      <c r="PCG78" s="762"/>
      <c r="PCH78" s="762"/>
      <c r="PCI78" s="762"/>
      <c r="PCJ78" s="762"/>
      <c r="PCK78" s="762"/>
      <c r="PCL78" s="762"/>
      <c r="PCM78" s="762"/>
      <c r="PCN78" s="762"/>
      <c r="PCO78" s="762"/>
      <c r="PCP78" s="762"/>
      <c r="PCQ78" s="762"/>
      <c r="PCR78" s="762"/>
      <c r="PCS78" s="762"/>
      <c r="PCT78" s="762"/>
      <c r="PCU78" s="762"/>
      <c r="PCV78" s="762"/>
      <c r="PCW78" s="762"/>
      <c r="PCX78" s="762"/>
      <c r="PCY78" s="762"/>
      <c r="PCZ78" s="762"/>
      <c r="PDA78" s="762"/>
      <c r="PDB78" s="762"/>
      <c r="PDC78" s="762"/>
      <c r="PDD78" s="762"/>
      <c r="PDE78" s="762"/>
      <c r="PDF78" s="762"/>
      <c r="PDG78" s="762"/>
      <c r="PDH78" s="762"/>
      <c r="PDI78" s="762"/>
      <c r="PDJ78" s="762"/>
      <c r="PDK78" s="762"/>
      <c r="PDL78" s="762"/>
      <c r="PDM78" s="762"/>
      <c r="PDN78" s="762"/>
      <c r="PDO78" s="762"/>
      <c r="PDP78" s="762"/>
      <c r="PDQ78" s="762"/>
      <c r="PDR78" s="762"/>
      <c r="PDS78" s="762"/>
      <c r="PDT78" s="762"/>
      <c r="PDU78" s="762"/>
      <c r="PDV78" s="762"/>
      <c r="PDW78" s="762"/>
      <c r="PDX78" s="762"/>
      <c r="PDY78" s="762"/>
      <c r="PDZ78" s="762"/>
      <c r="PEA78" s="762"/>
      <c r="PEB78" s="762"/>
      <c r="PEC78" s="762"/>
      <c r="PED78" s="762"/>
      <c r="PEE78" s="762"/>
      <c r="PEF78" s="762"/>
      <c r="PEG78" s="762"/>
      <c r="PEH78" s="762"/>
      <c r="PEI78" s="762"/>
      <c r="PEJ78" s="762"/>
      <c r="PEK78" s="762"/>
      <c r="PEL78" s="762"/>
      <c r="PEM78" s="762"/>
      <c r="PEN78" s="762"/>
      <c r="PEO78" s="762"/>
      <c r="PEP78" s="762"/>
      <c r="PEQ78" s="762"/>
      <c r="PER78" s="762"/>
      <c r="PES78" s="762"/>
      <c r="PET78" s="762"/>
      <c r="PEU78" s="762"/>
      <c r="PEV78" s="762"/>
      <c r="PEW78" s="762"/>
      <c r="PEX78" s="762"/>
      <c r="PEY78" s="762"/>
      <c r="PEZ78" s="762"/>
      <c r="PFA78" s="762"/>
      <c r="PFB78" s="762"/>
      <c r="PFC78" s="762"/>
      <c r="PFD78" s="762"/>
      <c r="PFE78" s="762"/>
      <c r="PFF78" s="762"/>
      <c r="PFG78" s="762"/>
      <c r="PFH78" s="762"/>
      <c r="PFI78" s="762"/>
      <c r="PFJ78" s="762"/>
      <c r="PFK78" s="762"/>
      <c r="PFL78" s="762"/>
      <c r="PFM78" s="762"/>
      <c r="PFN78" s="762"/>
      <c r="PFO78" s="762"/>
      <c r="PFP78" s="762"/>
      <c r="PFQ78" s="762"/>
      <c r="PFR78" s="762"/>
      <c r="PFS78" s="762"/>
      <c r="PFT78" s="762"/>
      <c r="PFU78" s="762"/>
      <c r="PFV78" s="762"/>
      <c r="PFW78" s="762"/>
      <c r="PFX78" s="762"/>
      <c r="PFY78" s="762"/>
      <c r="PFZ78" s="762"/>
      <c r="PGA78" s="762"/>
      <c r="PGB78" s="762"/>
      <c r="PGC78" s="762"/>
      <c r="PGD78" s="762"/>
      <c r="PGE78" s="762"/>
      <c r="PGF78" s="762"/>
      <c r="PGG78" s="762"/>
      <c r="PGH78" s="762"/>
      <c r="PGI78" s="762"/>
      <c r="PGJ78" s="762"/>
      <c r="PGK78" s="762"/>
      <c r="PGL78" s="762"/>
      <c r="PGM78" s="762"/>
      <c r="PGN78" s="762"/>
      <c r="PGO78" s="762"/>
      <c r="PGP78" s="762"/>
      <c r="PGQ78" s="762"/>
      <c r="PGR78" s="762"/>
      <c r="PGS78" s="762"/>
      <c r="PGT78" s="762"/>
      <c r="PGU78" s="762"/>
      <c r="PGV78" s="762"/>
      <c r="PGW78" s="762"/>
      <c r="PGX78" s="762"/>
      <c r="PGY78" s="762"/>
      <c r="PGZ78" s="762"/>
      <c r="PHA78" s="762"/>
      <c r="PHB78" s="762"/>
      <c r="PHC78" s="762"/>
      <c r="PHD78" s="762"/>
      <c r="PHE78" s="762"/>
      <c r="PHF78" s="762"/>
      <c r="PHG78" s="762"/>
      <c r="PHH78" s="762"/>
      <c r="PHI78" s="762"/>
      <c r="PHJ78" s="762"/>
      <c r="PHK78" s="762"/>
      <c r="PHL78" s="762"/>
      <c r="PHM78" s="762"/>
      <c r="PHN78" s="762"/>
      <c r="PHO78" s="762"/>
      <c r="PHP78" s="762"/>
      <c r="PHQ78" s="762"/>
      <c r="PHR78" s="762"/>
      <c r="PHS78" s="762"/>
      <c r="PHT78" s="762"/>
      <c r="PHU78" s="762"/>
      <c r="PHV78" s="762"/>
      <c r="PHW78" s="762"/>
      <c r="PHX78" s="762"/>
      <c r="PHY78" s="762"/>
      <c r="PHZ78" s="762"/>
      <c r="PIA78" s="762"/>
      <c r="PIB78" s="762"/>
      <c r="PIC78" s="762"/>
      <c r="PID78" s="762"/>
      <c r="PIE78" s="762"/>
      <c r="PIF78" s="762"/>
      <c r="PIG78" s="762"/>
      <c r="PIH78" s="762"/>
      <c r="PII78" s="762"/>
      <c r="PIJ78" s="762"/>
      <c r="PIK78" s="762"/>
      <c r="PIL78" s="762"/>
      <c r="PIM78" s="762"/>
      <c r="PIN78" s="762"/>
      <c r="PIO78" s="762"/>
      <c r="PIP78" s="762"/>
      <c r="PIQ78" s="762"/>
      <c r="PIR78" s="762"/>
      <c r="PIS78" s="762"/>
      <c r="PIT78" s="762"/>
      <c r="PIU78" s="762"/>
      <c r="PIV78" s="762"/>
      <c r="PIW78" s="762"/>
      <c r="PIX78" s="762"/>
      <c r="PIY78" s="762"/>
      <c r="PIZ78" s="762"/>
      <c r="PJA78" s="762"/>
      <c r="PJB78" s="762"/>
      <c r="PJC78" s="762"/>
      <c r="PJD78" s="762"/>
      <c r="PJE78" s="762"/>
      <c r="PJF78" s="762"/>
      <c r="PJG78" s="762"/>
      <c r="PJH78" s="762"/>
      <c r="PJI78" s="762"/>
      <c r="PJJ78" s="762"/>
      <c r="PJK78" s="762"/>
      <c r="PJL78" s="762"/>
      <c r="PJM78" s="762"/>
      <c r="PJN78" s="762"/>
      <c r="PJO78" s="762"/>
      <c r="PJP78" s="762"/>
      <c r="PJQ78" s="762"/>
      <c r="PJR78" s="762"/>
      <c r="PJS78" s="762"/>
      <c r="PJT78" s="762"/>
      <c r="PJU78" s="762"/>
      <c r="PJV78" s="762"/>
      <c r="PJW78" s="762"/>
      <c r="PJX78" s="762"/>
      <c r="PJY78" s="762"/>
      <c r="PJZ78" s="762"/>
      <c r="PKA78" s="762"/>
      <c r="PKB78" s="762"/>
      <c r="PKC78" s="762"/>
      <c r="PKD78" s="762"/>
      <c r="PKE78" s="762"/>
      <c r="PKF78" s="762"/>
      <c r="PKG78" s="762"/>
      <c r="PKH78" s="762"/>
      <c r="PKI78" s="762"/>
      <c r="PKJ78" s="762"/>
      <c r="PKK78" s="762"/>
      <c r="PKL78" s="762"/>
      <c r="PKM78" s="762"/>
      <c r="PKN78" s="762"/>
      <c r="PKO78" s="762"/>
      <c r="PKP78" s="762"/>
      <c r="PKQ78" s="762"/>
      <c r="PKR78" s="762"/>
      <c r="PKS78" s="762"/>
      <c r="PKT78" s="762"/>
      <c r="PKU78" s="762"/>
      <c r="PKV78" s="762"/>
      <c r="PKW78" s="762"/>
      <c r="PKX78" s="762"/>
      <c r="PKY78" s="762"/>
      <c r="PKZ78" s="762"/>
      <c r="PLA78" s="762"/>
      <c r="PLB78" s="762"/>
      <c r="PLC78" s="762"/>
      <c r="PLD78" s="762"/>
      <c r="PLE78" s="762"/>
      <c r="PLF78" s="762"/>
      <c r="PLG78" s="762"/>
      <c r="PLH78" s="762"/>
      <c r="PLI78" s="762"/>
      <c r="PLJ78" s="762"/>
      <c r="PLK78" s="762"/>
      <c r="PLL78" s="762"/>
      <c r="PLM78" s="762"/>
      <c r="PLN78" s="762"/>
      <c r="PLO78" s="762"/>
      <c r="PLP78" s="762"/>
      <c r="PLQ78" s="762"/>
      <c r="PLR78" s="762"/>
      <c r="PLS78" s="762"/>
      <c r="PLT78" s="762"/>
      <c r="PLU78" s="762"/>
      <c r="PLV78" s="762"/>
      <c r="PLW78" s="762"/>
      <c r="PLX78" s="762"/>
      <c r="PLY78" s="762"/>
      <c r="PLZ78" s="762"/>
      <c r="PMA78" s="762"/>
      <c r="PMB78" s="762"/>
      <c r="PMC78" s="762"/>
      <c r="PMD78" s="762"/>
      <c r="PME78" s="762"/>
      <c r="PMF78" s="762"/>
      <c r="PMG78" s="762"/>
      <c r="PMH78" s="762"/>
      <c r="PMI78" s="762"/>
      <c r="PMJ78" s="762"/>
      <c r="PMK78" s="762"/>
      <c r="PML78" s="762"/>
      <c r="PMM78" s="762"/>
      <c r="PMN78" s="762"/>
      <c r="PMO78" s="762"/>
      <c r="PMP78" s="762"/>
      <c r="PMQ78" s="762"/>
      <c r="PMR78" s="762"/>
      <c r="PMS78" s="762"/>
      <c r="PMT78" s="762"/>
      <c r="PMU78" s="762"/>
      <c r="PMV78" s="762"/>
      <c r="PMW78" s="762"/>
      <c r="PMX78" s="762"/>
      <c r="PMY78" s="762"/>
      <c r="PMZ78" s="762"/>
      <c r="PNA78" s="762"/>
      <c r="PNB78" s="762"/>
      <c r="PNC78" s="762"/>
      <c r="PND78" s="762"/>
      <c r="PNE78" s="762"/>
      <c r="PNF78" s="762"/>
      <c r="PNG78" s="762"/>
      <c r="PNH78" s="762"/>
      <c r="PNI78" s="762"/>
      <c r="PNJ78" s="762"/>
      <c r="PNK78" s="762"/>
      <c r="PNL78" s="762"/>
      <c r="PNM78" s="762"/>
      <c r="PNN78" s="762"/>
      <c r="PNO78" s="762"/>
      <c r="PNP78" s="762"/>
      <c r="PNQ78" s="762"/>
      <c r="PNR78" s="762"/>
      <c r="PNS78" s="762"/>
      <c r="PNT78" s="762"/>
      <c r="PNU78" s="762"/>
      <c r="PNV78" s="762"/>
      <c r="PNW78" s="762"/>
      <c r="PNX78" s="762"/>
      <c r="PNY78" s="762"/>
      <c r="PNZ78" s="762"/>
      <c r="POA78" s="762"/>
      <c r="POB78" s="762"/>
      <c r="POC78" s="762"/>
      <c r="POD78" s="762"/>
      <c r="POE78" s="762"/>
      <c r="POF78" s="762"/>
      <c r="POG78" s="762"/>
      <c r="POH78" s="762"/>
      <c r="POI78" s="762"/>
      <c r="POJ78" s="762"/>
      <c r="POK78" s="762"/>
      <c r="POL78" s="762"/>
      <c r="POM78" s="762"/>
      <c r="PON78" s="762"/>
      <c r="POO78" s="762"/>
      <c r="POP78" s="762"/>
      <c r="POQ78" s="762"/>
      <c r="POR78" s="762"/>
      <c r="POS78" s="762"/>
      <c r="POT78" s="762"/>
      <c r="POU78" s="762"/>
      <c r="POV78" s="762"/>
      <c r="POW78" s="762"/>
      <c r="POX78" s="762"/>
      <c r="POY78" s="762"/>
      <c r="POZ78" s="762"/>
      <c r="PPA78" s="762"/>
      <c r="PPB78" s="762"/>
      <c r="PPC78" s="762"/>
      <c r="PPD78" s="762"/>
      <c r="PPE78" s="762"/>
      <c r="PPF78" s="762"/>
      <c r="PPG78" s="762"/>
      <c r="PPH78" s="762"/>
      <c r="PPI78" s="762"/>
      <c r="PPJ78" s="762"/>
      <c r="PPK78" s="762"/>
      <c r="PPL78" s="762"/>
      <c r="PPM78" s="762"/>
      <c r="PPN78" s="762"/>
      <c r="PPO78" s="762"/>
      <c r="PPP78" s="762"/>
      <c r="PPQ78" s="762"/>
      <c r="PPR78" s="762"/>
      <c r="PPS78" s="762"/>
      <c r="PPT78" s="762"/>
      <c r="PPU78" s="762"/>
      <c r="PPV78" s="762"/>
      <c r="PPW78" s="762"/>
      <c r="PPX78" s="762"/>
      <c r="PPY78" s="762"/>
      <c r="PPZ78" s="762"/>
      <c r="PQA78" s="762"/>
      <c r="PQB78" s="762"/>
      <c r="PQC78" s="762"/>
      <c r="PQD78" s="762"/>
      <c r="PQE78" s="762"/>
      <c r="PQG78" s="762"/>
      <c r="PQH78" s="762"/>
      <c r="PQI78" s="762"/>
      <c r="PQJ78" s="762"/>
      <c r="PQK78" s="762"/>
      <c r="PQL78" s="762"/>
      <c r="PQM78" s="762"/>
      <c r="PQN78" s="762"/>
      <c r="PQO78" s="762"/>
      <c r="PQP78" s="762"/>
      <c r="PQQ78" s="762"/>
      <c r="PQR78" s="762"/>
      <c r="PQS78" s="762"/>
      <c r="PQT78" s="762"/>
      <c r="PQU78" s="762"/>
      <c r="PQV78" s="762"/>
      <c r="PQW78" s="762"/>
      <c r="PQX78" s="762"/>
      <c r="PQY78" s="762"/>
      <c r="PQZ78" s="762"/>
      <c r="PRA78" s="762"/>
      <c r="PRB78" s="762"/>
      <c r="PRC78" s="762"/>
      <c r="PRD78" s="762"/>
      <c r="PRE78" s="762"/>
      <c r="PRF78" s="762"/>
      <c r="PRG78" s="762"/>
      <c r="PRH78" s="762"/>
      <c r="PRI78" s="762"/>
      <c r="PRJ78" s="762"/>
      <c r="PRK78" s="762"/>
      <c r="PRL78" s="762"/>
      <c r="PRM78" s="762"/>
      <c r="PRN78" s="762"/>
      <c r="PRO78" s="762"/>
      <c r="PRP78" s="762"/>
      <c r="PRQ78" s="762"/>
      <c r="PRR78" s="762"/>
      <c r="PRS78" s="762"/>
      <c r="PRT78" s="762"/>
      <c r="PRU78" s="762"/>
      <c r="PRV78" s="762"/>
      <c r="PRW78" s="762"/>
      <c r="PRX78" s="762"/>
      <c r="PRY78" s="762"/>
      <c r="PRZ78" s="762"/>
      <c r="PSA78" s="762"/>
      <c r="PSB78" s="762"/>
      <c r="PSC78" s="762"/>
      <c r="PSD78" s="762"/>
      <c r="PSE78" s="762"/>
      <c r="PSF78" s="762"/>
      <c r="PSG78" s="762"/>
      <c r="PSH78" s="762"/>
      <c r="PSI78" s="762"/>
      <c r="PSJ78" s="762"/>
      <c r="PSK78" s="762"/>
      <c r="PSL78" s="762"/>
      <c r="PSM78" s="762"/>
      <c r="PSN78" s="762"/>
      <c r="PSO78" s="762"/>
      <c r="PSP78" s="762"/>
      <c r="PSQ78" s="762"/>
      <c r="PSR78" s="762"/>
      <c r="PSS78" s="762"/>
      <c r="PST78" s="762"/>
      <c r="PSU78" s="762"/>
      <c r="PSV78" s="762"/>
      <c r="PSW78" s="762"/>
      <c r="PSX78" s="762"/>
      <c r="PSY78" s="762"/>
      <c r="PSZ78" s="762"/>
      <c r="PTA78" s="762"/>
      <c r="PTB78" s="762"/>
      <c r="PTC78" s="762"/>
      <c r="PTD78" s="762"/>
      <c r="PTE78" s="762"/>
      <c r="PTF78" s="762"/>
      <c r="PTG78" s="762"/>
      <c r="PTH78" s="762"/>
      <c r="PTI78" s="762"/>
      <c r="PTJ78" s="762"/>
      <c r="PTK78" s="762"/>
      <c r="PTL78" s="762"/>
      <c r="PTM78" s="762"/>
      <c r="PTN78" s="762"/>
      <c r="PTO78" s="762"/>
      <c r="PTP78" s="762"/>
      <c r="PTQ78" s="762"/>
      <c r="PTR78" s="762"/>
      <c r="PTS78" s="762"/>
      <c r="PTT78" s="762"/>
      <c r="PTU78" s="762"/>
      <c r="PTV78" s="762"/>
      <c r="PTW78" s="762"/>
      <c r="PTX78" s="762"/>
      <c r="PTY78" s="762"/>
      <c r="PTZ78" s="762"/>
      <c r="PUA78" s="762"/>
      <c r="PUB78" s="762"/>
      <c r="PUC78" s="762"/>
      <c r="PUD78" s="762"/>
      <c r="PUE78" s="762"/>
      <c r="PUF78" s="762"/>
      <c r="PUG78" s="762"/>
      <c r="PUH78" s="762"/>
      <c r="PUI78" s="762"/>
      <c r="PUJ78" s="762"/>
      <c r="PUK78" s="762"/>
      <c r="PUL78" s="762"/>
      <c r="PUM78" s="762"/>
      <c r="PUN78" s="762"/>
      <c r="PUO78" s="762"/>
      <c r="PUP78" s="762"/>
      <c r="PUQ78" s="762"/>
      <c r="PUR78" s="762"/>
      <c r="PUS78" s="762"/>
      <c r="PUT78" s="762"/>
      <c r="PUU78" s="762"/>
      <c r="PUV78" s="762"/>
      <c r="PUW78" s="762"/>
      <c r="PUX78" s="762"/>
      <c r="PUY78" s="762"/>
      <c r="PUZ78" s="762"/>
      <c r="PVA78" s="762"/>
      <c r="PVB78" s="762"/>
      <c r="PVC78" s="762"/>
      <c r="PVD78" s="762"/>
      <c r="PVE78" s="762"/>
      <c r="PVF78" s="762"/>
      <c r="PVG78" s="762"/>
      <c r="PVH78" s="762"/>
      <c r="PVI78" s="762"/>
      <c r="PVJ78" s="762"/>
      <c r="PVK78" s="762"/>
      <c r="PVL78" s="762"/>
      <c r="PVM78" s="762"/>
      <c r="PVN78" s="762"/>
      <c r="PVO78" s="762"/>
      <c r="PVP78" s="762"/>
      <c r="PVQ78" s="762"/>
      <c r="PVR78" s="762"/>
      <c r="PVS78" s="762"/>
      <c r="PVT78" s="762"/>
      <c r="PVU78" s="762"/>
      <c r="PVV78" s="762"/>
      <c r="PVW78" s="762"/>
      <c r="PVX78" s="762"/>
      <c r="PVY78" s="762"/>
      <c r="PVZ78" s="762"/>
      <c r="PWA78" s="762"/>
      <c r="PWB78" s="762"/>
      <c r="PWC78" s="762"/>
      <c r="PWD78" s="762"/>
      <c r="PWE78" s="762"/>
      <c r="PWF78" s="762"/>
      <c r="PWG78" s="762"/>
      <c r="PWH78" s="762"/>
      <c r="PWI78" s="762"/>
      <c r="PWJ78" s="762"/>
      <c r="PWK78" s="762"/>
      <c r="PWL78" s="762"/>
      <c r="PWM78" s="762"/>
      <c r="PWN78" s="762"/>
      <c r="PWO78" s="762"/>
      <c r="PWP78" s="762"/>
      <c r="PWQ78" s="762"/>
      <c r="PWR78" s="762"/>
      <c r="PWS78" s="762"/>
      <c r="PWT78" s="762"/>
      <c r="PWU78" s="762"/>
      <c r="PWV78" s="762"/>
      <c r="PWW78" s="762"/>
      <c r="PWX78" s="762"/>
      <c r="PWY78" s="762"/>
      <c r="PWZ78" s="762"/>
      <c r="PXA78" s="762"/>
      <c r="PXB78" s="762"/>
      <c r="PXC78" s="762"/>
      <c r="PXD78" s="762"/>
      <c r="PXE78" s="762"/>
      <c r="PXF78" s="762"/>
      <c r="PXG78" s="762"/>
      <c r="PXH78" s="762"/>
      <c r="PXI78" s="762"/>
      <c r="PXJ78" s="762"/>
      <c r="PXK78" s="762"/>
      <c r="PXL78" s="762"/>
      <c r="PXM78" s="762"/>
      <c r="PXN78" s="762"/>
      <c r="PXO78" s="762"/>
      <c r="PXP78" s="762"/>
      <c r="PXQ78" s="762"/>
      <c r="PXR78" s="762"/>
      <c r="PXS78" s="762"/>
      <c r="PXT78" s="762"/>
      <c r="PXU78" s="762"/>
      <c r="PXV78" s="762"/>
      <c r="PXW78" s="762"/>
      <c r="PXX78" s="762"/>
      <c r="PXY78" s="762"/>
      <c r="PXZ78" s="762"/>
      <c r="PYA78" s="762"/>
      <c r="PYB78" s="762"/>
      <c r="PYC78" s="762"/>
      <c r="PYD78" s="762"/>
      <c r="PYE78" s="762"/>
      <c r="PYF78" s="762"/>
      <c r="PYG78" s="762"/>
      <c r="PYH78" s="762"/>
      <c r="PYI78" s="762"/>
      <c r="PYJ78" s="762"/>
      <c r="PYK78" s="762"/>
      <c r="PYL78" s="762"/>
      <c r="PYM78" s="762"/>
      <c r="PYN78" s="762"/>
      <c r="PYO78" s="762"/>
      <c r="PYP78" s="762"/>
      <c r="PYQ78" s="762"/>
      <c r="PYR78" s="762"/>
      <c r="PYS78" s="762"/>
      <c r="PYT78" s="762"/>
      <c r="PYU78" s="762"/>
      <c r="PYV78" s="762"/>
      <c r="PYW78" s="762"/>
      <c r="PYX78" s="762"/>
      <c r="PYY78" s="762"/>
      <c r="PYZ78" s="762"/>
      <c r="PZA78" s="762"/>
      <c r="PZB78" s="762"/>
      <c r="PZC78" s="762"/>
      <c r="PZD78" s="762"/>
      <c r="PZE78" s="762"/>
      <c r="PZF78" s="762"/>
      <c r="PZG78" s="762"/>
      <c r="PZH78" s="762"/>
      <c r="PZI78" s="762"/>
      <c r="PZJ78" s="762"/>
      <c r="PZK78" s="762"/>
      <c r="PZL78" s="762"/>
      <c r="PZM78" s="762"/>
      <c r="PZN78" s="762"/>
      <c r="PZO78" s="762"/>
      <c r="PZP78" s="762"/>
      <c r="PZQ78" s="762"/>
      <c r="PZR78" s="762"/>
      <c r="PZS78" s="762"/>
      <c r="PZT78" s="762"/>
      <c r="PZU78" s="762"/>
      <c r="PZV78" s="762"/>
      <c r="PZW78" s="762"/>
      <c r="PZX78" s="762"/>
      <c r="PZY78" s="762"/>
      <c r="PZZ78" s="762"/>
      <c r="QAA78" s="762"/>
      <c r="QAB78" s="762"/>
      <c r="QAC78" s="762"/>
      <c r="QAD78" s="762"/>
      <c r="QAE78" s="762"/>
      <c r="QAF78" s="762"/>
      <c r="QAG78" s="762"/>
      <c r="QAH78" s="762"/>
      <c r="QAI78" s="762"/>
      <c r="QAJ78" s="762"/>
      <c r="QAK78" s="762"/>
      <c r="QAL78" s="762"/>
      <c r="QAM78" s="762"/>
      <c r="QAN78" s="762"/>
      <c r="QAO78" s="762"/>
      <c r="QAP78" s="762"/>
      <c r="QAQ78" s="762"/>
      <c r="QAR78" s="762"/>
      <c r="QAS78" s="762"/>
      <c r="QAT78" s="762"/>
      <c r="QAU78" s="762"/>
      <c r="QAV78" s="762"/>
      <c r="QAW78" s="762"/>
      <c r="QAX78" s="762"/>
      <c r="QAY78" s="762"/>
      <c r="QAZ78" s="762"/>
      <c r="QBA78" s="762"/>
      <c r="QBB78" s="762"/>
      <c r="QBC78" s="762"/>
      <c r="QBD78" s="762"/>
      <c r="QBE78" s="762"/>
      <c r="QBF78" s="762"/>
      <c r="QBG78" s="762"/>
      <c r="QBH78" s="762"/>
      <c r="QBI78" s="762"/>
      <c r="QBJ78" s="762"/>
      <c r="QBK78" s="762"/>
      <c r="QBL78" s="762"/>
      <c r="QBM78" s="762"/>
      <c r="QBN78" s="762"/>
      <c r="QBO78" s="762"/>
      <c r="QBP78" s="762"/>
      <c r="QBQ78" s="762"/>
      <c r="QBR78" s="762"/>
      <c r="QBS78" s="762"/>
      <c r="QBT78" s="762"/>
      <c r="QBU78" s="762"/>
      <c r="QBV78" s="762"/>
      <c r="QBW78" s="762"/>
      <c r="QBX78" s="762"/>
      <c r="QBY78" s="762"/>
      <c r="QBZ78" s="762"/>
      <c r="QCA78" s="762"/>
      <c r="QCB78" s="762"/>
      <c r="QCC78" s="762"/>
      <c r="QCD78" s="762"/>
      <c r="QCE78" s="762"/>
      <c r="QCF78" s="762"/>
      <c r="QCG78" s="762"/>
      <c r="QCH78" s="762"/>
      <c r="QCI78" s="762"/>
      <c r="QCJ78" s="762"/>
      <c r="QCK78" s="762"/>
      <c r="QCL78" s="762"/>
      <c r="QCM78" s="762"/>
      <c r="QCN78" s="762"/>
      <c r="QCO78" s="762"/>
      <c r="QCP78" s="762"/>
      <c r="QCQ78" s="762"/>
      <c r="QCR78" s="762"/>
      <c r="QCS78" s="762"/>
      <c r="QCT78" s="762"/>
      <c r="QCU78" s="762"/>
      <c r="QCV78" s="762"/>
      <c r="QCW78" s="762"/>
      <c r="QCX78" s="762"/>
      <c r="QCY78" s="762"/>
      <c r="QCZ78" s="762"/>
      <c r="QDA78" s="762"/>
      <c r="QDB78" s="762"/>
      <c r="QDC78" s="762"/>
      <c r="QDD78" s="762"/>
      <c r="QDE78" s="762"/>
      <c r="QDF78" s="762"/>
      <c r="QDG78" s="762"/>
      <c r="QDH78" s="762"/>
      <c r="QDI78" s="762"/>
      <c r="QDJ78" s="762"/>
      <c r="QDK78" s="762"/>
      <c r="QDL78" s="762"/>
      <c r="QDM78" s="762"/>
      <c r="QDN78" s="762"/>
      <c r="QDO78" s="762"/>
      <c r="QDP78" s="762"/>
      <c r="QDQ78" s="762"/>
      <c r="QDR78" s="762"/>
      <c r="QDS78" s="762"/>
      <c r="QDT78" s="762"/>
      <c r="QDU78" s="762"/>
      <c r="QDV78" s="762"/>
      <c r="QDW78" s="762"/>
      <c r="QDX78" s="762"/>
      <c r="QDY78" s="762"/>
      <c r="QDZ78" s="762"/>
      <c r="QEA78" s="762"/>
      <c r="QEB78" s="762"/>
      <c r="QEC78" s="762"/>
      <c r="QED78" s="762"/>
      <c r="QEE78" s="762"/>
      <c r="QEF78" s="762"/>
      <c r="QEG78" s="762"/>
      <c r="QEH78" s="762"/>
      <c r="QEI78" s="762"/>
      <c r="QEJ78" s="762"/>
      <c r="QEK78" s="762"/>
      <c r="QEL78" s="762"/>
      <c r="QEM78" s="762"/>
      <c r="QEN78" s="762"/>
      <c r="QEO78" s="762"/>
      <c r="QEP78" s="762"/>
      <c r="QEQ78" s="762"/>
      <c r="QER78" s="762"/>
      <c r="QES78" s="762"/>
      <c r="QET78" s="762"/>
      <c r="QEU78" s="762"/>
      <c r="QEV78" s="762"/>
      <c r="QEW78" s="762"/>
      <c r="QEX78" s="762"/>
      <c r="QEY78" s="762"/>
      <c r="QEZ78" s="762"/>
      <c r="QFA78" s="762"/>
      <c r="QFB78" s="762"/>
      <c r="QFC78" s="762"/>
      <c r="QFD78" s="762"/>
      <c r="QFE78" s="762"/>
      <c r="QFF78" s="762"/>
      <c r="QFG78" s="762"/>
      <c r="QFH78" s="762"/>
      <c r="QFI78" s="762"/>
      <c r="QFJ78" s="762"/>
      <c r="QFK78" s="762"/>
      <c r="QFL78" s="762"/>
      <c r="QFM78" s="762"/>
      <c r="QFN78" s="762"/>
      <c r="QFO78" s="762"/>
      <c r="QFP78" s="762"/>
      <c r="QFQ78" s="762"/>
      <c r="QFR78" s="762"/>
      <c r="QFS78" s="762"/>
      <c r="QFT78" s="762"/>
      <c r="QFU78" s="762"/>
      <c r="QFV78" s="762"/>
      <c r="QFW78" s="762"/>
      <c r="QFX78" s="762"/>
      <c r="QFY78" s="762"/>
      <c r="QFZ78" s="762"/>
      <c r="QGA78" s="762"/>
      <c r="QGB78" s="762"/>
      <c r="QGC78" s="762"/>
      <c r="QGD78" s="762"/>
      <c r="QGE78" s="762"/>
      <c r="QGF78" s="762"/>
      <c r="QGG78" s="762"/>
      <c r="QGH78" s="762"/>
      <c r="QGI78" s="762"/>
      <c r="QGJ78" s="762"/>
      <c r="QGK78" s="762"/>
      <c r="QGL78" s="762"/>
      <c r="QGM78" s="762"/>
      <c r="QGN78" s="762"/>
      <c r="QGO78" s="762"/>
      <c r="QGP78" s="762"/>
      <c r="QGQ78" s="762"/>
      <c r="QGR78" s="762"/>
      <c r="QGS78" s="762"/>
      <c r="QGT78" s="762"/>
      <c r="QGU78" s="762"/>
      <c r="QGV78" s="762"/>
      <c r="QGW78" s="762"/>
      <c r="QGX78" s="762"/>
      <c r="QGY78" s="762"/>
      <c r="QGZ78" s="762"/>
      <c r="QHA78" s="762"/>
      <c r="QHB78" s="762"/>
      <c r="QHC78" s="762"/>
      <c r="QHD78" s="762"/>
      <c r="QHE78" s="762"/>
      <c r="QHF78" s="762"/>
      <c r="QHG78" s="762"/>
      <c r="QHH78" s="762"/>
      <c r="QHI78" s="762"/>
      <c r="QHJ78" s="762"/>
      <c r="QHK78" s="762"/>
      <c r="QHL78" s="762"/>
      <c r="QHM78" s="762"/>
      <c r="QHN78" s="762"/>
      <c r="QHO78" s="762"/>
      <c r="QHP78" s="762"/>
      <c r="QHQ78" s="762"/>
      <c r="QHR78" s="762"/>
      <c r="QHS78" s="762"/>
      <c r="QHT78" s="762"/>
      <c r="QHU78" s="762"/>
      <c r="QHV78" s="762"/>
      <c r="QHW78" s="762"/>
      <c r="QHX78" s="762"/>
      <c r="QHY78" s="762"/>
      <c r="QHZ78" s="762"/>
      <c r="QIA78" s="762"/>
      <c r="QIB78" s="762"/>
      <c r="QIC78" s="762"/>
      <c r="QID78" s="762"/>
      <c r="QIE78" s="762"/>
      <c r="QIF78" s="762"/>
      <c r="QIG78" s="762"/>
      <c r="QIH78" s="762"/>
      <c r="QII78" s="762"/>
      <c r="QIJ78" s="762"/>
      <c r="QIK78" s="762"/>
      <c r="QIL78" s="762"/>
      <c r="QIM78" s="762"/>
      <c r="QIN78" s="762"/>
      <c r="QIO78" s="762"/>
      <c r="QIP78" s="762"/>
      <c r="QIQ78" s="762"/>
      <c r="QIR78" s="762"/>
      <c r="QIS78" s="762"/>
      <c r="QIT78" s="762"/>
      <c r="QIU78" s="762"/>
      <c r="QIV78" s="762"/>
      <c r="QIW78" s="762"/>
      <c r="QIX78" s="762"/>
      <c r="QIY78" s="762"/>
      <c r="QIZ78" s="762"/>
      <c r="QJA78" s="762"/>
      <c r="QJB78" s="762"/>
      <c r="QJC78" s="762"/>
      <c r="QJD78" s="762"/>
      <c r="QJE78" s="762"/>
      <c r="QJF78" s="762"/>
      <c r="QJG78" s="762"/>
      <c r="QJH78" s="762"/>
      <c r="QJI78" s="762"/>
      <c r="QJJ78" s="762"/>
      <c r="QJK78" s="762"/>
      <c r="QJL78" s="762"/>
      <c r="QJM78" s="762"/>
      <c r="QJN78" s="762"/>
      <c r="QJO78" s="762"/>
      <c r="QJP78" s="762"/>
      <c r="QJQ78" s="762"/>
      <c r="QJR78" s="762"/>
      <c r="QJS78" s="762"/>
      <c r="QJT78" s="762"/>
      <c r="QJU78" s="762"/>
      <c r="QJV78" s="762"/>
      <c r="QJW78" s="762"/>
      <c r="QJX78" s="762"/>
      <c r="QJY78" s="762"/>
      <c r="QJZ78" s="762"/>
      <c r="QKA78" s="762"/>
      <c r="QKB78" s="762"/>
      <c r="QKC78" s="762"/>
      <c r="QKD78" s="762"/>
      <c r="QKE78" s="762"/>
      <c r="QKF78" s="762"/>
      <c r="QKG78" s="762"/>
      <c r="QKH78" s="762"/>
      <c r="QKI78" s="762"/>
      <c r="QKJ78" s="762"/>
      <c r="QKK78" s="762"/>
      <c r="QKL78" s="762"/>
      <c r="QKM78" s="762"/>
      <c r="QKN78" s="762"/>
      <c r="QKO78" s="762"/>
      <c r="QKP78" s="762"/>
      <c r="QKQ78" s="762"/>
      <c r="QKR78" s="762"/>
      <c r="QKS78" s="762"/>
      <c r="QKT78" s="762"/>
      <c r="QKU78" s="762"/>
      <c r="QKV78" s="762"/>
      <c r="QKW78" s="762"/>
      <c r="QKX78" s="762"/>
      <c r="QKY78" s="762"/>
      <c r="QKZ78" s="762"/>
      <c r="QLA78" s="762"/>
      <c r="QLB78" s="762"/>
      <c r="QLC78" s="762"/>
      <c r="QLD78" s="762"/>
      <c r="QLE78" s="762"/>
      <c r="QLF78" s="762"/>
      <c r="QLG78" s="762"/>
      <c r="QLH78" s="762"/>
      <c r="QLI78" s="762"/>
      <c r="QLJ78" s="762"/>
      <c r="QLK78" s="762"/>
      <c r="QLL78" s="762"/>
      <c r="QLM78" s="762"/>
      <c r="QLN78" s="762"/>
      <c r="QLO78" s="762"/>
      <c r="QLP78" s="762"/>
      <c r="QLQ78" s="762"/>
      <c r="QLR78" s="762"/>
      <c r="QLS78" s="762"/>
      <c r="QLT78" s="762"/>
      <c r="QLU78" s="762"/>
      <c r="QLV78" s="762"/>
      <c r="QLW78" s="762"/>
      <c r="QLX78" s="762"/>
      <c r="QLY78" s="762"/>
      <c r="QLZ78" s="762"/>
      <c r="QMA78" s="762"/>
      <c r="QMB78" s="762"/>
      <c r="QMC78" s="762"/>
      <c r="QMD78" s="762"/>
      <c r="QME78" s="762"/>
      <c r="QMF78" s="762"/>
      <c r="QMG78" s="762"/>
      <c r="QMH78" s="762"/>
      <c r="QMI78" s="762"/>
      <c r="QMJ78" s="762"/>
      <c r="QMK78" s="762"/>
      <c r="QML78" s="762"/>
      <c r="QMM78" s="762"/>
      <c r="QMN78" s="762"/>
      <c r="QMO78" s="762"/>
      <c r="QMP78" s="762"/>
      <c r="QMQ78" s="762"/>
      <c r="QMR78" s="762"/>
      <c r="QMS78" s="762"/>
      <c r="QMT78" s="762"/>
      <c r="QMU78" s="762"/>
      <c r="QMV78" s="762"/>
      <c r="QMW78" s="762"/>
      <c r="QMX78" s="762"/>
      <c r="QMY78" s="762"/>
      <c r="QMZ78" s="762"/>
      <c r="QNA78" s="762"/>
      <c r="QNB78" s="762"/>
      <c r="QNC78" s="762"/>
      <c r="QND78" s="762"/>
      <c r="QNE78" s="762"/>
      <c r="QNF78" s="762"/>
      <c r="QNG78" s="762"/>
      <c r="QNH78" s="762"/>
      <c r="QNI78" s="762"/>
      <c r="QNJ78" s="762"/>
      <c r="QNK78" s="762"/>
      <c r="QNL78" s="762"/>
      <c r="QNM78" s="762"/>
      <c r="QNN78" s="762"/>
      <c r="QNO78" s="762"/>
      <c r="QNP78" s="762"/>
      <c r="QNQ78" s="762"/>
      <c r="QNR78" s="762"/>
      <c r="QNS78" s="762"/>
      <c r="QNT78" s="762"/>
      <c r="QNU78" s="762"/>
      <c r="QNV78" s="762"/>
      <c r="QNW78" s="762"/>
      <c r="QNX78" s="762"/>
      <c r="QNY78" s="762"/>
      <c r="QNZ78" s="762"/>
      <c r="QOA78" s="762"/>
      <c r="QOB78" s="762"/>
      <c r="QOC78" s="762"/>
      <c r="QOD78" s="762"/>
      <c r="QOE78" s="762"/>
      <c r="QOF78" s="762"/>
      <c r="QOG78" s="762"/>
      <c r="QOH78" s="762"/>
      <c r="QOI78" s="762"/>
      <c r="QOJ78" s="762"/>
      <c r="QOK78" s="762"/>
      <c r="QOL78" s="762"/>
      <c r="QOM78" s="762"/>
      <c r="QON78" s="762"/>
      <c r="QOO78" s="762"/>
      <c r="QOP78" s="762"/>
      <c r="QOQ78" s="762"/>
      <c r="QOR78" s="762"/>
      <c r="QOS78" s="762"/>
      <c r="QOT78" s="762"/>
      <c r="QOU78" s="762"/>
      <c r="QOV78" s="762"/>
      <c r="QOW78" s="762"/>
      <c r="QOX78" s="762"/>
      <c r="QOY78" s="762"/>
      <c r="QOZ78" s="762"/>
      <c r="QPA78" s="762"/>
      <c r="QPB78" s="762"/>
      <c r="QPC78" s="762"/>
      <c r="QPD78" s="762"/>
      <c r="QPE78" s="762"/>
      <c r="QPF78" s="762"/>
      <c r="QPG78" s="762"/>
      <c r="QPH78" s="762"/>
      <c r="QPI78" s="762"/>
      <c r="QPJ78" s="762"/>
      <c r="QPK78" s="762"/>
      <c r="QPL78" s="762"/>
      <c r="QPM78" s="762"/>
      <c r="QPN78" s="762"/>
      <c r="QPO78" s="762"/>
      <c r="QPP78" s="762"/>
      <c r="QPQ78" s="762"/>
      <c r="QPR78" s="762"/>
      <c r="QPS78" s="762"/>
      <c r="QPT78" s="762"/>
      <c r="QPU78" s="762"/>
      <c r="QPV78" s="762"/>
      <c r="QPW78" s="762"/>
      <c r="QPX78" s="762"/>
      <c r="QPY78" s="762"/>
      <c r="QPZ78" s="762"/>
      <c r="QQA78" s="762"/>
      <c r="QQB78" s="762"/>
      <c r="QQC78" s="762"/>
      <c r="QQD78" s="762"/>
      <c r="QQE78" s="762"/>
      <c r="QQF78" s="762"/>
      <c r="QQG78" s="762"/>
      <c r="QQH78" s="762"/>
      <c r="QQI78" s="762"/>
      <c r="QQJ78" s="762"/>
      <c r="QQK78" s="762"/>
      <c r="QQL78" s="762"/>
      <c r="QQM78" s="762"/>
      <c r="QQN78" s="762"/>
      <c r="QQO78" s="762"/>
      <c r="QQP78" s="762"/>
      <c r="QQQ78" s="762"/>
      <c r="QQR78" s="762"/>
      <c r="QQS78" s="762"/>
      <c r="QQT78" s="762"/>
      <c r="QQU78" s="762"/>
      <c r="QQV78" s="762"/>
      <c r="QQW78" s="762"/>
      <c r="QQX78" s="762"/>
      <c r="QQY78" s="762"/>
      <c r="QQZ78" s="762"/>
      <c r="QRA78" s="762"/>
      <c r="QRB78" s="762"/>
      <c r="QRC78" s="762"/>
      <c r="QRD78" s="762"/>
      <c r="QRE78" s="762"/>
      <c r="QRF78" s="762"/>
      <c r="QRG78" s="762"/>
      <c r="QRH78" s="762"/>
      <c r="QRI78" s="762"/>
      <c r="QRJ78" s="762"/>
      <c r="QRK78" s="762"/>
      <c r="QRL78" s="762"/>
      <c r="QRM78" s="762"/>
      <c r="QRN78" s="762"/>
      <c r="QRO78" s="762"/>
      <c r="QRP78" s="762"/>
      <c r="QRQ78" s="762"/>
      <c r="QRR78" s="762"/>
      <c r="QRS78" s="762"/>
      <c r="QRT78" s="762"/>
      <c r="QRU78" s="762"/>
      <c r="QRV78" s="762"/>
      <c r="QRW78" s="762"/>
      <c r="QRX78" s="762"/>
      <c r="QRY78" s="762"/>
      <c r="QRZ78" s="762"/>
      <c r="QSA78" s="762"/>
      <c r="QSB78" s="762"/>
      <c r="QSC78" s="762"/>
      <c r="QSD78" s="762"/>
      <c r="QSE78" s="762"/>
      <c r="QSF78" s="762"/>
      <c r="QSG78" s="762"/>
      <c r="QSH78" s="762"/>
      <c r="QSI78" s="762"/>
      <c r="QSJ78" s="762"/>
      <c r="QSK78" s="762"/>
      <c r="QSL78" s="762"/>
      <c r="QSM78" s="762"/>
      <c r="QSN78" s="762"/>
      <c r="QSO78" s="762"/>
      <c r="QSP78" s="762"/>
      <c r="QSQ78" s="762"/>
      <c r="QSR78" s="762"/>
      <c r="QSS78" s="762"/>
      <c r="QST78" s="762"/>
      <c r="QSU78" s="762"/>
      <c r="QSV78" s="762"/>
      <c r="QSW78" s="762"/>
      <c r="QSX78" s="762"/>
      <c r="QSY78" s="762"/>
      <c r="QSZ78" s="762"/>
      <c r="QTA78" s="762"/>
      <c r="QTB78" s="762"/>
      <c r="QTC78" s="762"/>
      <c r="QTD78" s="762"/>
      <c r="QTE78" s="762"/>
      <c r="QTF78" s="762"/>
      <c r="QTG78" s="762"/>
      <c r="QTH78" s="762"/>
      <c r="QTI78" s="762"/>
      <c r="QTJ78" s="762"/>
      <c r="QTK78" s="762"/>
      <c r="QTL78" s="762"/>
      <c r="QTM78" s="762"/>
      <c r="QTN78" s="762"/>
      <c r="QTO78" s="762"/>
      <c r="QTP78" s="762"/>
      <c r="QTQ78" s="762"/>
      <c r="QTR78" s="762"/>
      <c r="QTS78" s="762"/>
      <c r="QTT78" s="762"/>
      <c r="QTU78" s="762"/>
      <c r="QTV78" s="762"/>
      <c r="QTW78" s="762"/>
      <c r="QTX78" s="762"/>
      <c r="QTY78" s="762"/>
      <c r="QTZ78" s="762"/>
      <c r="QUA78" s="762"/>
      <c r="QUB78" s="762"/>
      <c r="QUC78" s="762"/>
      <c r="QUD78" s="762"/>
      <c r="QUE78" s="762"/>
      <c r="QUF78" s="762"/>
      <c r="QUG78" s="762"/>
      <c r="QUH78" s="762"/>
      <c r="QUI78" s="762"/>
      <c r="QUJ78" s="762"/>
      <c r="QUK78" s="762"/>
      <c r="QUL78" s="762"/>
      <c r="QUM78" s="762"/>
      <c r="QUN78" s="762"/>
      <c r="QUO78" s="762"/>
      <c r="QUP78" s="762"/>
      <c r="QUQ78" s="762"/>
      <c r="QUR78" s="762"/>
      <c r="QUS78" s="762"/>
      <c r="QUT78" s="762"/>
      <c r="QUU78" s="762"/>
      <c r="QUV78" s="762"/>
      <c r="QUW78" s="762"/>
      <c r="QUX78" s="762"/>
      <c r="QUY78" s="762"/>
      <c r="QUZ78" s="762"/>
      <c r="QVA78" s="762"/>
      <c r="QVB78" s="762"/>
      <c r="QVC78" s="762"/>
      <c r="QVD78" s="762"/>
      <c r="QVE78" s="762"/>
      <c r="QVF78" s="762"/>
      <c r="QVG78" s="762"/>
      <c r="QVH78" s="762"/>
      <c r="QVI78" s="762"/>
      <c r="QVJ78" s="762"/>
      <c r="QVK78" s="762"/>
      <c r="QVL78" s="762"/>
      <c r="QVM78" s="762"/>
      <c r="QVN78" s="762"/>
      <c r="QVO78" s="762"/>
      <c r="QVP78" s="762"/>
      <c r="QVQ78" s="762"/>
      <c r="QVR78" s="762"/>
      <c r="QVS78" s="762"/>
      <c r="QVT78" s="762"/>
      <c r="QVU78" s="762"/>
      <c r="QVV78" s="762"/>
      <c r="QVW78" s="762"/>
      <c r="QVX78" s="762"/>
      <c r="QVY78" s="762"/>
      <c r="QVZ78" s="762"/>
      <c r="QWA78" s="762"/>
      <c r="QWB78" s="762"/>
      <c r="QWC78" s="762"/>
      <c r="QWD78" s="762"/>
      <c r="QWE78" s="762"/>
      <c r="QWF78" s="762"/>
      <c r="QWG78" s="762"/>
      <c r="QWH78" s="762"/>
      <c r="QWI78" s="762"/>
      <c r="QWJ78" s="762"/>
      <c r="QWK78" s="762"/>
      <c r="QWL78" s="762"/>
      <c r="QWM78" s="762"/>
      <c r="QWN78" s="762"/>
      <c r="QWO78" s="762"/>
      <c r="QWP78" s="762"/>
      <c r="QWQ78" s="762"/>
      <c r="QWR78" s="762"/>
      <c r="QWS78" s="762"/>
      <c r="QWT78" s="762"/>
      <c r="QWU78" s="762"/>
      <c r="QWV78" s="762"/>
      <c r="QWW78" s="762"/>
      <c r="QWX78" s="762"/>
      <c r="QWY78" s="762"/>
      <c r="QWZ78" s="762"/>
      <c r="QXA78" s="762"/>
      <c r="QXB78" s="762"/>
      <c r="QXC78" s="762"/>
      <c r="QXD78" s="762"/>
      <c r="QXE78" s="762"/>
      <c r="QXF78" s="762"/>
      <c r="QXG78" s="762"/>
      <c r="QXH78" s="762"/>
      <c r="QXI78" s="762"/>
      <c r="QXJ78" s="762"/>
      <c r="QXK78" s="762"/>
      <c r="QXL78" s="762"/>
      <c r="QXM78" s="762"/>
      <c r="QXN78" s="762"/>
      <c r="QXO78" s="762"/>
      <c r="QXP78" s="762"/>
      <c r="QXQ78" s="762"/>
      <c r="QXR78" s="762"/>
      <c r="QXS78" s="762"/>
      <c r="QXT78" s="762"/>
      <c r="QXU78" s="762"/>
      <c r="QXV78" s="762"/>
      <c r="QXW78" s="762"/>
      <c r="QXX78" s="762"/>
      <c r="QXY78" s="762"/>
      <c r="QXZ78" s="762"/>
      <c r="QYA78" s="762"/>
      <c r="QYB78" s="762"/>
      <c r="QYC78" s="762"/>
      <c r="QYD78" s="762"/>
      <c r="QYE78" s="762"/>
      <c r="QYF78" s="762"/>
      <c r="QYG78" s="762"/>
      <c r="QYH78" s="762"/>
      <c r="QYI78" s="762"/>
      <c r="QYJ78" s="762"/>
      <c r="QYK78" s="762"/>
      <c r="QYL78" s="762"/>
      <c r="QYM78" s="762"/>
      <c r="QYN78" s="762"/>
      <c r="QYO78" s="762"/>
      <c r="QYP78" s="762"/>
      <c r="QYQ78" s="762"/>
      <c r="QYR78" s="762"/>
      <c r="QYS78" s="762"/>
      <c r="QYT78" s="762"/>
      <c r="QYU78" s="762"/>
      <c r="QYV78" s="762"/>
      <c r="QYW78" s="762"/>
      <c r="QYX78" s="762"/>
      <c r="QYY78" s="762"/>
      <c r="QYZ78" s="762"/>
      <c r="QZA78" s="762"/>
      <c r="QZB78" s="762"/>
      <c r="QZC78" s="762"/>
      <c r="QZD78" s="762"/>
      <c r="QZE78" s="762"/>
      <c r="QZF78" s="762"/>
      <c r="QZG78" s="762"/>
      <c r="QZH78" s="762"/>
      <c r="QZI78" s="762"/>
      <c r="QZJ78" s="762"/>
      <c r="QZK78" s="762"/>
      <c r="QZL78" s="762"/>
      <c r="QZM78" s="762"/>
      <c r="QZN78" s="762"/>
      <c r="QZO78" s="762"/>
      <c r="QZP78" s="762"/>
      <c r="QZQ78" s="762"/>
      <c r="QZR78" s="762"/>
      <c r="QZS78" s="762"/>
      <c r="QZT78" s="762"/>
      <c r="QZU78" s="762"/>
      <c r="QZV78" s="762"/>
      <c r="QZW78" s="762"/>
      <c r="QZX78" s="762"/>
      <c r="QZY78" s="762"/>
      <c r="QZZ78" s="762"/>
      <c r="RAA78" s="762"/>
      <c r="RAB78" s="762"/>
      <c r="RAC78" s="762"/>
      <c r="RAD78" s="762"/>
      <c r="RAE78" s="762"/>
      <c r="RAF78" s="762"/>
      <c r="RAG78" s="762"/>
      <c r="RAH78" s="762"/>
      <c r="RAI78" s="762"/>
      <c r="RAJ78" s="762"/>
      <c r="RAK78" s="762"/>
      <c r="RAL78" s="762"/>
      <c r="RAM78" s="762"/>
      <c r="RAN78" s="762"/>
      <c r="RAO78" s="762"/>
      <c r="RAP78" s="762"/>
      <c r="RAQ78" s="762"/>
      <c r="RAR78" s="762"/>
      <c r="RAS78" s="762"/>
      <c r="RAT78" s="762"/>
      <c r="RAU78" s="762"/>
      <c r="RAV78" s="762"/>
      <c r="RAW78" s="762"/>
      <c r="RAX78" s="762"/>
      <c r="RAY78" s="762"/>
      <c r="RAZ78" s="762"/>
      <c r="RBA78" s="762"/>
      <c r="RBB78" s="762"/>
      <c r="RBC78" s="762"/>
      <c r="RBD78" s="762"/>
      <c r="RBE78" s="762"/>
      <c r="RBF78" s="762"/>
      <c r="RBG78" s="762"/>
      <c r="RBH78" s="762"/>
      <c r="RBI78" s="762"/>
      <c r="RBJ78" s="762"/>
      <c r="RBK78" s="762"/>
      <c r="RBL78" s="762"/>
      <c r="RBM78" s="762"/>
      <c r="RBN78" s="762"/>
      <c r="RBO78" s="762"/>
      <c r="RBP78" s="762"/>
      <c r="RBQ78" s="762"/>
      <c r="RBR78" s="762"/>
      <c r="RBS78" s="762"/>
      <c r="RBT78" s="762"/>
      <c r="RBU78" s="762"/>
      <c r="RBV78" s="762"/>
      <c r="RBW78" s="762"/>
      <c r="RBX78" s="762"/>
      <c r="RBY78" s="762"/>
      <c r="RBZ78" s="762"/>
      <c r="RCA78" s="762"/>
      <c r="RCB78" s="762"/>
      <c r="RCC78" s="762"/>
      <c r="RCD78" s="762"/>
      <c r="RCE78" s="762"/>
      <c r="RCF78" s="762"/>
      <c r="RCG78" s="762"/>
      <c r="RCH78" s="762"/>
      <c r="RCI78" s="762"/>
      <c r="RCJ78" s="762"/>
      <c r="RCK78" s="762"/>
      <c r="RCL78" s="762"/>
      <c r="RCM78" s="762"/>
      <c r="RCN78" s="762"/>
      <c r="RCO78" s="762"/>
      <c r="RCP78" s="762"/>
      <c r="RCQ78" s="762"/>
      <c r="RCR78" s="762"/>
      <c r="RCS78" s="762"/>
      <c r="RCT78" s="762"/>
      <c r="RCU78" s="762"/>
      <c r="RCV78" s="762"/>
      <c r="RCW78" s="762"/>
      <c r="RCX78" s="762"/>
      <c r="RCY78" s="762"/>
      <c r="RCZ78" s="762"/>
      <c r="RDA78" s="762"/>
      <c r="RDB78" s="762"/>
      <c r="RDC78" s="762"/>
      <c r="RDD78" s="762"/>
      <c r="RDE78" s="762"/>
      <c r="RDF78" s="762"/>
      <c r="RDG78" s="762"/>
      <c r="RDH78" s="762"/>
      <c r="RDI78" s="762"/>
      <c r="RDJ78" s="762"/>
      <c r="RDK78" s="762"/>
      <c r="RDL78" s="762"/>
      <c r="RDM78" s="762"/>
      <c r="RDN78" s="762"/>
      <c r="RDO78" s="762"/>
      <c r="RDQ78" s="762"/>
      <c r="RDR78" s="762"/>
      <c r="RDS78" s="762"/>
      <c r="RDT78" s="762"/>
      <c r="RDU78" s="762"/>
      <c r="RDV78" s="762"/>
      <c r="RDW78" s="762"/>
      <c r="RDX78" s="762"/>
      <c r="RDY78" s="762"/>
      <c r="RDZ78" s="762"/>
      <c r="REA78" s="762"/>
      <c r="REB78" s="762"/>
      <c r="REC78" s="762"/>
      <c r="RED78" s="762"/>
      <c r="REE78" s="762"/>
      <c r="REF78" s="762"/>
      <c r="REG78" s="762"/>
      <c r="REH78" s="762"/>
      <c r="REI78" s="762"/>
      <c r="REJ78" s="762"/>
      <c r="REK78" s="762"/>
      <c r="REL78" s="762"/>
      <c r="REM78" s="762"/>
      <c r="REN78" s="762"/>
      <c r="REO78" s="762"/>
      <c r="REP78" s="762"/>
      <c r="REQ78" s="762"/>
      <c r="RER78" s="762"/>
      <c r="RES78" s="762"/>
      <c r="RET78" s="762"/>
      <c r="REU78" s="762"/>
      <c r="REV78" s="762"/>
      <c r="REW78" s="762"/>
      <c r="REX78" s="762"/>
      <c r="REY78" s="762"/>
      <c r="REZ78" s="762"/>
      <c r="RFA78" s="762"/>
      <c r="RFB78" s="762"/>
      <c r="RFC78" s="762"/>
      <c r="RFD78" s="762"/>
      <c r="RFE78" s="762"/>
      <c r="RFF78" s="762"/>
      <c r="RFG78" s="762"/>
      <c r="RFH78" s="762"/>
      <c r="RFI78" s="762"/>
      <c r="RFJ78" s="762"/>
      <c r="RFK78" s="762"/>
      <c r="RFL78" s="762"/>
      <c r="RFM78" s="762"/>
      <c r="RFN78" s="762"/>
      <c r="RFO78" s="762"/>
      <c r="RFP78" s="762"/>
      <c r="RFQ78" s="762"/>
      <c r="RFR78" s="762"/>
      <c r="RFS78" s="762"/>
      <c r="RFT78" s="762"/>
      <c r="RFU78" s="762"/>
      <c r="RFV78" s="762"/>
      <c r="RFW78" s="762"/>
      <c r="RFX78" s="762"/>
      <c r="RFY78" s="762"/>
      <c r="RFZ78" s="762"/>
      <c r="RGA78" s="762"/>
      <c r="RGB78" s="762"/>
      <c r="RGC78" s="762"/>
      <c r="RGD78" s="762"/>
      <c r="RGE78" s="762"/>
      <c r="RGF78" s="762"/>
      <c r="RGG78" s="762"/>
      <c r="RGH78" s="762"/>
      <c r="RGI78" s="762"/>
      <c r="RGJ78" s="762"/>
      <c r="RGK78" s="762"/>
      <c r="RGL78" s="762"/>
      <c r="RGM78" s="762"/>
      <c r="RGN78" s="762"/>
      <c r="RGO78" s="762"/>
      <c r="RGP78" s="762"/>
      <c r="RGQ78" s="762"/>
      <c r="RGR78" s="762"/>
      <c r="RGS78" s="762"/>
      <c r="RGT78" s="762"/>
      <c r="RGU78" s="762"/>
      <c r="RGV78" s="762"/>
      <c r="RGW78" s="762"/>
      <c r="RGX78" s="762"/>
      <c r="RGY78" s="762"/>
      <c r="RGZ78" s="762"/>
      <c r="RHA78" s="762"/>
      <c r="RHB78" s="762"/>
      <c r="RHC78" s="762"/>
      <c r="RHD78" s="762"/>
      <c r="RHE78" s="762"/>
      <c r="RHF78" s="762"/>
      <c r="RHG78" s="762"/>
      <c r="RHH78" s="762"/>
      <c r="RHI78" s="762"/>
      <c r="RHJ78" s="762"/>
      <c r="RHK78" s="762"/>
      <c r="RHL78" s="762"/>
      <c r="RHM78" s="762"/>
      <c r="RHN78" s="762"/>
      <c r="RHO78" s="762"/>
      <c r="RHP78" s="762"/>
      <c r="RHQ78" s="762"/>
      <c r="RHR78" s="762"/>
      <c r="RHS78" s="762"/>
      <c r="RHT78" s="762"/>
      <c r="RHU78" s="762"/>
      <c r="RHV78" s="762"/>
      <c r="RHW78" s="762"/>
      <c r="RHX78" s="762"/>
      <c r="RHY78" s="762"/>
      <c r="RHZ78" s="762"/>
      <c r="RIA78" s="762"/>
      <c r="RIB78" s="762"/>
      <c r="RIC78" s="762"/>
      <c r="RID78" s="762"/>
      <c r="RIE78" s="762"/>
      <c r="RIF78" s="762"/>
      <c r="RIG78" s="762"/>
      <c r="RIH78" s="762"/>
      <c r="RII78" s="762"/>
      <c r="RIJ78" s="762"/>
      <c r="RIK78" s="762"/>
      <c r="RIL78" s="762"/>
      <c r="RIM78" s="762"/>
      <c r="RIN78" s="762"/>
      <c r="RIO78" s="762"/>
      <c r="RIP78" s="762"/>
      <c r="RIQ78" s="762"/>
      <c r="RIR78" s="762"/>
      <c r="RIS78" s="762"/>
      <c r="RIT78" s="762"/>
      <c r="RIU78" s="762"/>
      <c r="RIV78" s="762"/>
      <c r="RIW78" s="762"/>
      <c r="RIX78" s="762"/>
      <c r="RIY78" s="762"/>
      <c r="RIZ78" s="762"/>
      <c r="RJA78" s="762"/>
      <c r="RJB78" s="762"/>
      <c r="RJC78" s="762"/>
      <c r="RJD78" s="762"/>
      <c r="RJE78" s="762"/>
      <c r="RJF78" s="762"/>
      <c r="RJG78" s="762"/>
      <c r="RJH78" s="762"/>
      <c r="RJI78" s="762"/>
      <c r="RJJ78" s="762"/>
      <c r="RJK78" s="762"/>
      <c r="RJL78" s="762"/>
      <c r="RJM78" s="762"/>
      <c r="RJN78" s="762"/>
      <c r="RJO78" s="762"/>
      <c r="RJP78" s="762"/>
      <c r="RJQ78" s="762"/>
      <c r="RJR78" s="762"/>
      <c r="RJS78" s="762"/>
      <c r="RJT78" s="762"/>
      <c r="RJU78" s="762"/>
      <c r="RJV78" s="762"/>
      <c r="RJW78" s="762"/>
      <c r="RJX78" s="762"/>
      <c r="RJY78" s="762"/>
      <c r="RJZ78" s="762"/>
      <c r="RKA78" s="762"/>
      <c r="RKB78" s="762"/>
      <c r="RKC78" s="762"/>
      <c r="RKD78" s="762"/>
      <c r="RKE78" s="762"/>
      <c r="RKF78" s="762"/>
      <c r="RKG78" s="762"/>
      <c r="RKH78" s="762"/>
      <c r="RKI78" s="762"/>
      <c r="RKJ78" s="762"/>
      <c r="RKK78" s="762"/>
      <c r="RKL78" s="762"/>
      <c r="RKM78" s="762"/>
      <c r="RKN78" s="762"/>
      <c r="RKO78" s="762"/>
      <c r="RKP78" s="762"/>
      <c r="RKQ78" s="762"/>
      <c r="RKR78" s="762"/>
      <c r="RKS78" s="762"/>
      <c r="RKT78" s="762"/>
      <c r="RKU78" s="762"/>
      <c r="RKV78" s="762"/>
      <c r="RKW78" s="762"/>
      <c r="RKX78" s="762"/>
      <c r="RKY78" s="762"/>
      <c r="RKZ78" s="762"/>
      <c r="RLA78" s="762"/>
      <c r="RLB78" s="762"/>
      <c r="RLC78" s="762"/>
      <c r="RLD78" s="762"/>
      <c r="RLE78" s="762"/>
      <c r="RLF78" s="762"/>
      <c r="RLG78" s="762"/>
      <c r="RLH78" s="762"/>
      <c r="RLI78" s="762"/>
      <c r="RLJ78" s="762"/>
      <c r="RLK78" s="762"/>
      <c r="RLL78" s="762"/>
      <c r="RLM78" s="762"/>
      <c r="RLN78" s="762"/>
      <c r="RLO78" s="762"/>
      <c r="RLP78" s="762"/>
      <c r="RLQ78" s="762"/>
      <c r="RLR78" s="762"/>
      <c r="RLS78" s="762"/>
      <c r="RLT78" s="762"/>
      <c r="RLU78" s="762"/>
      <c r="RLV78" s="762"/>
      <c r="RLW78" s="762"/>
      <c r="RLX78" s="762"/>
      <c r="RLY78" s="762"/>
      <c r="RLZ78" s="762"/>
      <c r="RMA78" s="762"/>
      <c r="RMB78" s="762"/>
      <c r="RMC78" s="762"/>
      <c r="RMD78" s="762"/>
      <c r="RME78" s="762"/>
      <c r="RMF78" s="762"/>
      <c r="RMG78" s="762"/>
      <c r="RMH78" s="762"/>
      <c r="RMI78" s="762"/>
      <c r="RMJ78" s="762"/>
      <c r="RMK78" s="762"/>
      <c r="RML78" s="762"/>
      <c r="RMM78" s="762"/>
      <c r="RMN78" s="762"/>
      <c r="RMO78" s="762"/>
      <c r="RMP78" s="762"/>
      <c r="RMQ78" s="762"/>
      <c r="RMR78" s="762"/>
      <c r="RMS78" s="762"/>
      <c r="RMT78" s="762"/>
      <c r="RMU78" s="762"/>
      <c r="RMV78" s="762"/>
      <c r="RMW78" s="762"/>
      <c r="RMX78" s="762"/>
      <c r="RMY78" s="762"/>
      <c r="RMZ78" s="762"/>
      <c r="RNA78" s="762"/>
      <c r="RNB78" s="762"/>
      <c r="RNC78" s="762"/>
      <c r="RND78" s="762"/>
      <c r="RNE78" s="762"/>
      <c r="RNF78" s="762"/>
      <c r="RNG78" s="762"/>
      <c r="RNH78" s="762"/>
      <c r="RNI78" s="762"/>
      <c r="RNJ78" s="762"/>
      <c r="RNK78" s="762"/>
      <c r="RNL78" s="762"/>
      <c r="RNM78" s="762"/>
      <c r="RNN78" s="762"/>
      <c r="RNO78" s="762"/>
      <c r="RNP78" s="762"/>
      <c r="RNQ78" s="762"/>
      <c r="RNR78" s="762"/>
      <c r="RNS78" s="762"/>
      <c r="RNT78" s="762"/>
      <c r="RNU78" s="762"/>
      <c r="RNV78" s="762"/>
      <c r="RNW78" s="762"/>
      <c r="RNX78" s="762"/>
      <c r="RNY78" s="762"/>
      <c r="RNZ78" s="762"/>
      <c r="ROA78" s="762"/>
      <c r="ROB78" s="762"/>
      <c r="ROC78" s="762"/>
      <c r="ROD78" s="762"/>
      <c r="ROE78" s="762"/>
      <c r="ROF78" s="762"/>
      <c r="ROG78" s="762"/>
      <c r="ROH78" s="762"/>
      <c r="ROI78" s="762"/>
      <c r="ROJ78" s="762"/>
      <c r="ROK78" s="762"/>
      <c r="ROL78" s="762"/>
      <c r="ROM78" s="762"/>
      <c r="RON78" s="762"/>
      <c r="ROO78" s="762"/>
      <c r="ROP78" s="762"/>
      <c r="ROQ78" s="762"/>
      <c r="ROR78" s="762"/>
      <c r="ROS78" s="762"/>
      <c r="ROT78" s="762"/>
      <c r="ROU78" s="762"/>
      <c r="ROV78" s="762"/>
      <c r="ROW78" s="762"/>
      <c r="ROX78" s="762"/>
      <c r="ROY78" s="762"/>
      <c r="ROZ78" s="762"/>
      <c r="RPA78" s="762"/>
      <c r="RPB78" s="762"/>
      <c r="RPC78" s="762"/>
      <c r="RPD78" s="762"/>
      <c r="RPE78" s="762"/>
      <c r="RPF78" s="762"/>
      <c r="RPG78" s="762"/>
      <c r="RPH78" s="762"/>
      <c r="RPI78" s="762"/>
      <c r="RPJ78" s="762"/>
      <c r="RPK78" s="762"/>
      <c r="RPL78" s="762"/>
      <c r="RPM78" s="762"/>
      <c r="RPN78" s="762"/>
      <c r="RPO78" s="762"/>
      <c r="RPP78" s="762"/>
      <c r="RPQ78" s="762"/>
      <c r="RPR78" s="762"/>
      <c r="RPS78" s="762"/>
      <c r="RPT78" s="762"/>
      <c r="RPU78" s="762"/>
      <c r="RPV78" s="762"/>
      <c r="RPW78" s="762"/>
      <c r="RPX78" s="762"/>
      <c r="RPY78" s="762"/>
      <c r="RPZ78" s="762"/>
      <c r="RQA78" s="762"/>
      <c r="RQB78" s="762"/>
      <c r="RQC78" s="762"/>
      <c r="RQD78" s="762"/>
      <c r="RQE78" s="762"/>
      <c r="RQF78" s="762"/>
      <c r="RQG78" s="762"/>
      <c r="RQH78" s="762"/>
      <c r="RQI78" s="762"/>
      <c r="RQJ78" s="762"/>
      <c r="RQK78" s="762"/>
      <c r="RQL78" s="762"/>
      <c r="RQM78" s="762"/>
      <c r="RQN78" s="762"/>
      <c r="RQO78" s="762"/>
      <c r="RQP78" s="762"/>
      <c r="RQQ78" s="762"/>
      <c r="RQR78" s="762"/>
      <c r="RQS78" s="762"/>
      <c r="RQT78" s="762"/>
      <c r="RQU78" s="762"/>
      <c r="RQV78" s="762"/>
      <c r="RQW78" s="762"/>
      <c r="RQX78" s="762"/>
      <c r="RQY78" s="762"/>
      <c r="RQZ78" s="762"/>
      <c r="RRA78" s="762"/>
      <c r="RRB78" s="762"/>
      <c r="RRC78" s="762"/>
      <c r="RRD78" s="762"/>
      <c r="RRE78" s="762"/>
      <c r="RRF78" s="762"/>
      <c r="RRG78" s="762"/>
      <c r="RRH78" s="762"/>
      <c r="RRI78" s="762"/>
      <c r="RRJ78" s="762"/>
      <c r="RRK78" s="762"/>
      <c r="RRL78" s="762"/>
      <c r="RRM78" s="762"/>
      <c r="RRN78" s="762"/>
      <c r="RRO78" s="762"/>
      <c r="RRP78" s="762"/>
      <c r="RRQ78" s="762"/>
      <c r="RRR78" s="762"/>
      <c r="RRS78" s="762"/>
      <c r="RRT78" s="762"/>
      <c r="RRU78" s="762"/>
      <c r="RRV78" s="762"/>
      <c r="RRW78" s="762"/>
      <c r="RRX78" s="762"/>
      <c r="RRY78" s="762"/>
      <c r="RRZ78" s="762"/>
      <c r="RSA78" s="762"/>
      <c r="RSB78" s="762"/>
      <c r="RSC78" s="762"/>
      <c r="RSD78" s="762"/>
      <c r="RSE78" s="762"/>
      <c r="RSF78" s="762"/>
      <c r="RSG78" s="762"/>
      <c r="RSH78" s="762"/>
      <c r="RSI78" s="762"/>
      <c r="RSJ78" s="762"/>
      <c r="RSK78" s="762"/>
      <c r="RSL78" s="762"/>
      <c r="RSM78" s="762"/>
      <c r="RSN78" s="762"/>
      <c r="RSO78" s="762"/>
      <c r="RSP78" s="762"/>
      <c r="RSQ78" s="762"/>
      <c r="RSR78" s="762"/>
      <c r="RSS78" s="762"/>
      <c r="RST78" s="762"/>
      <c r="RSU78" s="762"/>
      <c r="RSV78" s="762"/>
      <c r="RSW78" s="762"/>
      <c r="RSX78" s="762"/>
      <c r="RSY78" s="762"/>
      <c r="RSZ78" s="762"/>
      <c r="RTA78" s="762"/>
      <c r="RTB78" s="762"/>
      <c r="RTC78" s="762"/>
      <c r="RTD78" s="762"/>
      <c r="RTE78" s="762"/>
      <c r="RTF78" s="762"/>
      <c r="RTG78" s="762"/>
      <c r="RTH78" s="762"/>
      <c r="RTI78" s="762"/>
      <c r="RTJ78" s="762"/>
      <c r="RTK78" s="762"/>
      <c r="RTL78" s="762"/>
      <c r="RTM78" s="762"/>
      <c r="RTN78" s="762"/>
      <c r="RTO78" s="762"/>
      <c r="RTP78" s="762"/>
      <c r="RTQ78" s="762"/>
      <c r="RTR78" s="762"/>
      <c r="RTS78" s="762"/>
      <c r="RTT78" s="762"/>
      <c r="RTU78" s="762"/>
      <c r="RTV78" s="762"/>
      <c r="RTW78" s="762"/>
      <c r="RTX78" s="762"/>
      <c r="RTY78" s="762"/>
      <c r="RTZ78" s="762"/>
      <c r="RUA78" s="762"/>
      <c r="RUB78" s="762"/>
      <c r="RUC78" s="762"/>
      <c r="RUD78" s="762"/>
      <c r="RUE78" s="762"/>
      <c r="RUF78" s="762"/>
      <c r="RUG78" s="762"/>
      <c r="RUH78" s="762"/>
      <c r="RUI78" s="762"/>
      <c r="RUJ78" s="762"/>
      <c r="RUK78" s="762"/>
      <c r="RUL78" s="762"/>
      <c r="RUM78" s="762"/>
      <c r="RUN78" s="762"/>
      <c r="RUO78" s="762"/>
      <c r="RUP78" s="762"/>
      <c r="RUQ78" s="762"/>
      <c r="RUR78" s="762"/>
      <c r="RUS78" s="762"/>
      <c r="RUT78" s="762"/>
      <c r="RUU78" s="762"/>
      <c r="RUV78" s="762"/>
      <c r="RUW78" s="762"/>
      <c r="RUX78" s="762"/>
      <c r="RUY78" s="762"/>
      <c r="RUZ78" s="762"/>
      <c r="RVA78" s="762"/>
      <c r="RVB78" s="762"/>
      <c r="RVC78" s="762"/>
      <c r="RVD78" s="762"/>
      <c r="RVE78" s="762"/>
      <c r="RVF78" s="762"/>
      <c r="RVG78" s="762"/>
      <c r="RVH78" s="762"/>
      <c r="RVI78" s="762"/>
      <c r="RVJ78" s="762"/>
      <c r="RVK78" s="762"/>
      <c r="RVL78" s="762"/>
      <c r="RVM78" s="762"/>
      <c r="RVN78" s="762"/>
      <c r="RVO78" s="762"/>
      <c r="RVP78" s="762"/>
      <c r="RVQ78" s="762"/>
      <c r="RVR78" s="762"/>
      <c r="RVS78" s="762"/>
      <c r="RVT78" s="762"/>
      <c r="RVU78" s="762"/>
      <c r="RVV78" s="762"/>
      <c r="RVW78" s="762"/>
      <c r="RVX78" s="762"/>
      <c r="RVY78" s="762"/>
      <c r="RVZ78" s="762"/>
      <c r="RWA78" s="762"/>
      <c r="RWB78" s="762"/>
      <c r="RWC78" s="762"/>
      <c r="RWD78" s="762"/>
      <c r="RWE78" s="762"/>
      <c r="RWF78" s="762"/>
      <c r="RWG78" s="762"/>
      <c r="RWH78" s="762"/>
      <c r="RWI78" s="762"/>
      <c r="RWJ78" s="762"/>
      <c r="RWK78" s="762"/>
      <c r="RWL78" s="762"/>
      <c r="RWM78" s="762"/>
      <c r="RWN78" s="762"/>
      <c r="RWO78" s="762"/>
      <c r="RWP78" s="762"/>
      <c r="RWQ78" s="762"/>
      <c r="RWR78" s="762"/>
      <c r="RWS78" s="762"/>
      <c r="RWT78" s="762"/>
      <c r="RWU78" s="762"/>
      <c r="RWV78" s="762"/>
      <c r="RWW78" s="762"/>
      <c r="RWX78" s="762"/>
      <c r="RWY78" s="762"/>
      <c r="RWZ78" s="762"/>
      <c r="RXA78" s="762"/>
      <c r="RXB78" s="762"/>
      <c r="RXC78" s="762"/>
      <c r="RXD78" s="762"/>
      <c r="RXE78" s="762"/>
      <c r="RXF78" s="762"/>
      <c r="RXG78" s="762"/>
      <c r="RXH78" s="762"/>
      <c r="RXI78" s="762"/>
      <c r="RXJ78" s="762"/>
      <c r="RXK78" s="762"/>
      <c r="RXL78" s="762"/>
      <c r="RXM78" s="762"/>
      <c r="RXN78" s="762"/>
      <c r="RXO78" s="762"/>
      <c r="RXP78" s="762"/>
      <c r="RXQ78" s="762"/>
      <c r="RXR78" s="762"/>
      <c r="RXS78" s="762"/>
      <c r="RXT78" s="762"/>
      <c r="RXU78" s="762"/>
      <c r="RXV78" s="762"/>
      <c r="RXW78" s="762"/>
      <c r="RXX78" s="762"/>
      <c r="RXY78" s="762"/>
      <c r="RXZ78" s="762"/>
      <c r="RYA78" s="762"/>
      <c r="RYB78" s="762"/>
      <c r="RYC78" s="762"/>
      <c r="RYD78" s="762"/>
      <c r="RYE78" s="762"/>
      <c r="RYF78" s="762"/>
      <c r="RYG78" s="762"/>
      <c r="RYH78" s="762"/>
      <c r="RYI78" s="762"/>
      <c r="RYJ78" s="762"/>
      <c r="RYK78" s="762"/>
      <c r="RYL78" s="762"/>
      <c r="RYM78" s="762"/>
      <c r="RYN78" s="762"/>
      <c r="RYO78" s="762"/>
      <c r="RYP78" s="762"/>
      <c r="RYQ78" s="762"/>
      <c r="RYR78" s="762"/>
      <c r="RYS78" s="762"/>
      <c r="RYT78" s="762"/>
      <c r="RYU78" s="762"/>
      <c r="RYV78" s="762"/>
      <c r="RYW78" s="762"/>
      <c r="RYX78" s="762"/>
      <c r="RYY78" s="762"/>
      <c r="RYZ78" s="762"/>
      <c r="RZA78" s="762"/>
      <c r="RZB78" s="762"/>
      <c r="RZC78" s="762"/>
      <c r="RZD78" s="762"/>
      <c r="RZE78" s="762"/>
      <c r="RZF78" s="762"/>
      <c r="RZG78" s="762"/>
      <c r="RZH78" s="762"/>
      <c r="RZI78" s="762"/>
      <c r="RZJ78" s="762"/>
      <c r="RZK78" s="762"/>
      <c r="RZL78" s="762"/>
      <c r="RZM78" s="762"/>
      <c r="RZN78" s="762"/>
      <c r="RZO78" s="762"/>
      <c r="RZP78" s="762"/>
      <c r="RZQ78" s="762"/>
      <c r="RZR78" s="762"/>
      <c r="RZS78" s="762"/>
      <c r="RZT78" s="762"/>
      <c r="RZU78" s="762"/>
      <c r="RZV78" s="762"/>
      <c r="RZW78" s="762"/>
      <c r="RZX78" s="762"/>
      <c r="RZY78" s="762"/>
      <c r="RZZ78" s="762"/>
      <c r="SAA78" s="762"/>
      <c r="SAB78" s="762"/>
      <c r="SAC78" s="762"/>
      <c r="SAD78" s="762"/>
      <c r="SAE78" s="762"/>
      <c r="SAF78" s="762"/>
      <c r="SAG78" s="762"/>
      <c r="SAH78" s="762"/>
      <c r="SAI78" s="762"/>
      <c r="SAJ78" s="762"/>
      <c r="SAK78" s="762"/>
      <c r="SAL78" s="762"/>
      <c r="SAM78" s="762"/>
      <c r="SAN78" s="762"/>
      <c r="SAO78" s="762"/>
      <c r="SAP78" s="762"/>
      <c r="SAQ78" s="762"/>
      <c r="SAR78" s="762"/>
      <c r="SAS78" s="762"/>
      <c r="SAT78" s="762"/>
      <c r="SAU78" s="762"/>
      <c r="SAV78" s="762"/>
      <c r="SAW78" s="762"/>
      <c r="SAX78" s="762"/>
      <c r="SAY78" s="762"/>
      <c r="SAZ78" s="762"/>
      <c r="SBA78" s="762"/>
      <c r="SBB78" s="762"/>
      <c r="SBC78" s="762"/>
      <c r="SBD78" s="762"/>
      <c r="SBE78" s="762"/>
      <c r="SBF78" s="762"/>
      <c r="SBG78" s="762"/>
      <c r="SBH78" s="762"/>
      <c r="SBI78" s="762"/>
      <c r="SBJ78" s="762"/>
      <c r="SBK78" s="762"/>
      <c r="SBL78" s="762"/>
      <c r="SBM78" s="762"/>
      <c r="SBN78" s="762"/>
      <c r="SBO78" s="762"/>
      <c r="SBP78" s="762"/>
      <c r="SBQ78" s="762"/>
      <c r="SBR78" s="762"/>
      <c r="SBS78" s="762"/>
      <c r="SBT78" s="762"/>
      <c r="SBU78" s="762"/>
      <c r="SBV78" s="762"/>
      <c r="SBW78" s="762"/>
      <c r="SBX78" s="762"/>
      <c r="SBY78" s="762"/>
      <c r="SBZ78" s="762"/>
      <c r="SCA78" s="762"/>
      <c r="SCB78" s="762"/>
      <c r="SCC78" s="762"/>
      <c r="SCD78" s="762"/>
      <c r="SCE78" s="762"/>
      <c r="SCF78" s="762"/>
      <c r="SCG78" s="762"/>
      <c r="SCH78" s="762"/>
      <c r="SCI78" s="762"/>
      <c r="SCJ78" s="762"/>
      <c r="SCK78" s="762"/>
      <c r="SCL78" s="762"/>
      <c r="SCM78" s="762"/>
      <c r="SCN78" s="762"/>
      <c r="SCO78" s="762"/>
      <c r="SCP78" s="762"/>
      <c r="SCQ78" s="762"/>
      <c r="SCR78" s="762"/>
      <c r="SCS78" s="762"/>
      <c r="SCT78" s="762"/>
      <c r="SCU78" s="762"/>
      <c r="SCV78" s="762"/>
      <c r="SCW78" s="762"/>
      <c r="SCX78" s="762"/>
      <c r="SCY78" s="762"/>
      <c r="SCZ78" s="762"/>
      <c r="SDA78" s="762"/>
      <c r="SDB78" s="762"/>
      <c r="SDC78" s="762"/>
      <c r="SDD78" s="762"/>
      <c r="SDE78" s="762"/>
      <c r="SDF78" s="762"/>
      <c r="SDG78" s="762"/>
      <c r="SDH78" s="762"/>
      <c r="SDI78" s="762"/>
      <c r="SDJ78" s="762"/>
      <c r="SDK78" s="762"/>
      <c r="SDL78" s="762"/>
      <c r="SDM78" s="762"/>
      <c r="SDN78" s="762"/>
      <c r="SDO78" s="762"/>
      <c r="SDP78" s="762"/>
      <c r="SDQ78" s="762"/>
      <c r="SDR78" s="762"/>
      <c r="SDS78" s="762"/>
      <c r="SDT78" s="762"/>
      <c r="SDU78" s="762"/>
      <c r="SDV78" s="762"/>
      <c r="SDW78" s="762"/>
      <c r="SDX78" s="762"/>
      <c r="SDY78" s="762"/>
      <c r="SDZ78" s="762"/>
      <c r="SEA78" s="762"/>
      <c r="SEB78" s="762"/>
      <c r="SEC78" s="762"/>
      <c r="SED78" s="762"/>
      <c r="SEE78" s="762"/>
      <c r="SEF78" s="762"/>
      <c r="SEG78" s="762"/>
      <c r="SEH78" s="762"/>
      <c r="SEI78" s="762"/>
      <c r="SEJ78" s="762"/>
      <c r="SEK78" s="762"/>
      <c r="SEL78" s="762"/>
      <c r="SEM78" s="762"/>
      <c r="SEN78" s="762"/>
      <c r="SEO78" s="762"/>
      <c r="SEP78" s="762"/>
      <c r="SEQ78" s="762"/>
      <c r="SER78" s="762"/>
      <c r="SES78" s="762"/>
      <c r="SET78" s="762"/>
      <c r="SEU78" s="762"/>
      <c r="SEV78" s="762"/>
      <c r="SEW78" s="762"/>
      <c r="SEX78" s="762"/>
      <c r="SEY78" s="762"/>
      <c r="SEZ78" s="762"/>
      <c r="SFA78" s="762"/>
      <c r="SFB78" s="762"/>
      <c r="SFC78" s="762"/>
      <c r="SFD78" s="762"/>
      <c r="SFE78" s="762"/>
      <c r="SFF78" s="762"/>
      <c r="SFG78" s="762"/>
      <c r="SFH78" s="762"/>
      <c r="SFI78" s="762"/>
      <c r="SFJ78" s="762"/>
      <c r="SFK78" s="762"/>
      <c r="SFL78" s="762"/>
      <c r="SFM78" s="762"/>
      <c r="SFN78" s="762"/>
      <c r="SFO78" s="762"/>
      <c r="SFP78" s="762"/>
      <c r="SFQ78" s="762"/>
      <c r="SFR78" s="762"/>
      <c r="SFS78" s="762"/>
      <c r="SFT78" s="762"/>
      <c r="SFU78" s="762"/>
      <c r="SFV78" s="762"/>
      <c r="SFW78" s="762"/>
      <c r="SFX78" s="762"/>
      <c r="SFY78" s="762"/>
      <c r="SFZ78" s="762"/>
      <c r="SGA78" s="762"/>
      <c r="SGB78" s="762"/>
      <c r="SGC78" s="762"/>
      <c r="SGD78" s="762"/>
      <c r="SGE78" s="762"/>
      <c r="SGF78" s="762"/>
      <c r="SGG78" s="762"/>
      <c r="SGH78" s="762"/>
      <c r="SGI78" s="762"/>
      <c r="SGJ78" s="762"/>
      <c r="SGK78" s="762"/>
      <c r="SGL78" s="762"/>
      <c r="SGM78" s="762"/>
      <c r="SGN78" s="762"/>
      <c r="SGO78" s="762"/>
      <c r="SGP78" s="762"/>
      <c r="SGQ78" s="762"/>
      <c r="SGR78" s="762"/>
      <c r="SGS78" s="762"/>
      <c r="SGT78" s="762"/>
      <c r="SGU78" s="762"/>
      <c r="SGV78" s="762"/>
      <c r="SGW78" s="762"/>
      <c r="SGX78" s="762"/>
      <c r="SGY78" s="762"/>
      <c r="SGZ78" s="762"/>
      <c r="SHA78" s="762"/>
      <c r="SHB78" s="762"/>
      <c r="SHC78" s="762"/>
      <c r="SHD78" s="762"/>
      <c r="SHE78" s="762"/>
      <c r="SHF78" s="762"/>
      <c r="SHG78" s="762"/>
      <c r="SHH78" s="762"/>
      <c r="SHI78" s="762"/>
      <c r="SHJ78" s="762"/>
      <c r="SHK78" s="762"/>
      <c r="SHL78" s="762"/>
      <c r="SHM78" s="762"/>
      <c r="SHN78" s="762"/>
      <c r="SHO78" s="762"/>
      <c r="SHP78" s="762"/>
      <c r="SHQ78" s="762"/>
      <c r="SHR78" s="762"/>
      <c r="SHS78" s="762"/>
      <c r="SHT78" s="762"/>
      <c r="SHU78" s="762"/>
      <c r="SHV78" s="762"/>
      <c r="SHW78" s="762"/>
      <c r="SHX78" s="762"/>
      <c r="SHY78" s="762"/>
      <c r="SHZ78" s="762"/>
      <c r="SIA78" s="762"/>
      <c r="SIB78" s="762"/>
      <c r="SIC78" s="762"/>
      <c r="SID78" s="762"/>
      <c r="SIE78" s="762"/>
      <c r="SIF78" s="762"/>
      <c r="SIG78" s="762"/>
      <c r="SIH78" s="762"/>
      <c r="SII78" s="762"/>
      <c r="SIJ78" s="762"/>
      <c r="SIK78" s="762"/>
      <c r="SIL78" s="762"/>
      <c r="SIM78" s="762"/>
      <c r="SIN78" s="762"/>
      <c r="SIO78" s="762"/>
      <c r="SIP78" s="762"/>
      <c r="SIQ78" s="762"/>
      <c r="SIR78" s="762"/>
      <c r="SIS78" s="762"/>
      <c r="SIT78" s="762"/>
      <c r="SIU78" s="762"/>
      <c r="SIV78" s="762"/>
      <c r="SIW78" s="762"/>
      <c r="SIX78" s="762"/>
      <c r="SIY78" s="762"/>
      <c r="SIZ78" s="762"/>
      <c r="SJA78" s="762"/>
      <c r="SJB78" s="762"/>
      <c r="SJC78" s="762"/>
      <c r="SJD78" s="762"/>
      <c r="SJE78" s="762"/>
      <c r="SJF78" s="762"/>
      <c r="SJG78" s="762"/>
      <c r="SJH78" s="762"/>
      <c r="SJI78" s="762"/>
      <c r="SJJ78" s="762"/>
      <c r="SJK78" s="762"/>
      <c r="SJL78" s="762"/>
      <c r="SJM78" s="762"/>
      <c r="SJN78" s="762"/>
      <c r="SJO78" s="762"/>
      <c r="SJP78" s="762"/>
      <c r="SJQ78" s="762"/>
      <c r="SJR78" s="762"/>
      <c r="SJS78" s="762"/>
      <c r="SJT78" s="762"/>
      <c r="SJU78" s="762"/>
      <c r="SJV78" s="762"/>
      <c r="SJW78" s="762"/>
      <c r="SJX78" s="762"/>
      <c r="SJY78" s="762"/>
      <c r="SJZ78" s="762"/>
      <c r="SKA78" s="762"/>
      <c r="SKB78" s="762"/>
      <c r="SKC78" s="762"/>
      <c r="SKD78" s="762"/>
      <c r="SKE78" s="762"/>
      <c r="SKF78" s="762"/>
      <c r="SKG78" s="762"/>
      <c r="SKH78" s="762"/>
      <c r="SKI78" s="762"/>
      <c r="SKJ78" s="762"/>
      <c r="SKK78" s="762"/>
      <c r="SKL78" s="762"/>
      <c r="SKM78" s="762"/>
      <c r="SKN78" s="762"/>
      <c r="SKO78" s="762"/>
      <c r="SKP78" s="762"/>
      <c r="SKQ78" s="762"/>
      <c r="SKR78" s="762"/>
      <c r="SKS78" s="762"/>
      <c r="SKT78" s="762"/>
      <c r="SKU78" s="762"/>
      <c r="SKV78" s="762"/>
      <c r="SKW78" s="762"/>
      <c r="SKX78" s="762"/>
      <c r="SKY78" s="762"/>
      <c r="SKZ78" s="762"/>
      <c r="SLA78" s="762"/>
      <c r="SLB78" s="762"/>
      <c r="SLC78" s="762"/>
      <c r="SLD78" s="762"/>
      <c r="SLE78" s="762"/>
      <c r="SLF78" s="762"/>
      <c r="SLG78" s="762"/>
      <c r="SLH78" s="762"/>
      <c r="SLI78" s="762"/>
      <c r="SLJ78" s="762"/>
      <c r="SLK78" s="762"/>
      <c r="SLL78" s="762"/>
      <c r="SLM78" s="762"/>
      <c r="SLN78" s="762"/>
      <c r="SLO78" s="762"/>
      <c r="SLP78" s="762"/>
      <c r="SLQ78" s="762"/>
      <c r="SLR78" s="762"/>
      <c r="SLS78" s="762"/>
      <c r="SLT78" s="762"/>
      <c r="SLU78" s="762"/>
      <c r="SLV78" s="762"/>
      <c r="SLW78" s="762"/>
      <c r="SLX78" s="762"/>
      <c r="SLY78" s="762"/>
      <c r="SLZ78" s="762"/>
      <c r="SMA78" s="762"/>
      <c r="SMB78" s="762"/>
      <c r="SMC78" s="762"/>
      <c r="SMD78" s="762"/>
      <c r="SME78" s="762"/>
      <c r="SMF78" s="762"/>
      <c r="SMG78" s="762"/>
      <c r="SMH78" s="762"/>
      <c r="SMI78" s="762"/>
      <c r="SMJ78" s="762"/>
      <c r="SMK78" s="762"/>
      <c r="SML78" s="762"/>
      <c r="SMM78" s="762"/>
      <c r="SMN78" s="762"/>
      <c r="SMO78" s="762"/>
      <c r="SMP78" s="762"/>
      <c r="SMQ78" s="762"/>
      <c r="SMR78" s="762"/>
      <c r="SMS78" s="762"/>
      <c r="SMT78" s="762"/>
      <c r="SMU78" s="762"/>
      <c r="SMV78" s="762"/>
      <c r="SMW78" s="762"/>
      <c r="SMX78" s="762"/>
      <c r="SMY78" s="762"/>
      <c r="SMZ78" s="762"/>
      <c r="SNA78" s="762"/>
      <c r="SNB78" s="762"/>
      <c r="SNC78" s="762"/>
      <c r="SND78" s="762"/>
      <c r="SNE78" s="762"/>
      <c r="SNF78" s="762"/>
      <c r="SNG78" s="762"/>
      <c r="SNH78" s="762"/>
      <c r="SNI78" s="762"/>
      <c r="SNJ78" s="762"/>
      <c r="SNK78" s="762"/>
      <c r="SNL78" s="762"/>
      <c r="SNM78" s="762"/>
      <c r="SNN78" s="762"/>
      <c r="SNO78" s="762"/>
      <c r="SNP78" s="762"/>
      <c r="SNQ78" s="762"/>
      <c r="SNR78" s="762"/>
      <c r="SNS78" s="762"/>
      <c r="SNT78" s="762"/>
      <c r="SNU78" s="762"/>
      <c r="SNV78" s="762"/>
      <c r="SNW78" s="762"/>
      <c r="SNX78" s="762"/>
      <c r="SNY78" s="762"/>
      <c r="SNZ78" s="762"/>
      <c r="SOA78" s="762"/>
      <c r="SOB78" s="762"/>
      <c r="SOC78" s="762"/>
      <c r="SOD78" s="762"/>
      <c r="SOE78" s="762"/>
      <c r="SOF78" s="762"/>
      <c r="SOG78" s="762"/>
      <c r="SOH78" s="762"/>
      <c r="SOI78" s="762"/>
      <c r="SOJ78" s="762"/>
      <c r="SOK78" s="762"/>
      <c r="SOL78" s="762"/>
      <c r="SOM78" s="762"/>
      <c r="SON78" s="762"/>
      <c r="SOO78" s="762"/>
      <c r="SOP78" s="762"/>
      <c r="SOQ78" s="762"/>
      <c r="SOR78" s="762"/>
      <c r="SOS78" s="762"/>
      <c r="SOT78" s="762"/>
      <c r="SOU78" s="762"/>
      <c r="SOV78" s="762"/>
      <c r="SOW78" s="762"/>
      <c r="SOX78" s="762"/>
      <c r="SOY78" s="762"/>
      <c r="SOZ78" s="762"/>
      <c r="SPA78" s="762"/>
      <c r="SPB78" s="762"/>
      <c r="SPC78" s="762"/>
      <c r="SPD78" s="762"/>
      <c r="SPE78" s="762"/>
      <c r="SPF78" s="762"/>
      <c r="SPG78" s="762"/>
      <c r="SPH78" s="762"/>
      <c r="SPI78" s="762"/>
      <c r="SPJ78" s="762"/>
      <c r="SPK78" s="762"/>
      <c r="SPL78" s="762"/>
      <c r="SPM78" s="762"/>
      <c r="SPN78" s="762"/>
      <c r="SPO78" s="762"/>
      <c r="SPP78" s="762"/>
      <c r="SPQ78" s="762"/>
      <c r="SPR78" s="762"/>
      <c r="SPS78" s="762"/>
      <c r="SPT78" s="762"/>
      <c r="SPU78" s="762"/>
      <c r="SPV78" s="762"/>
      <c r="SPW78" s="762"/>
      <c r="SPX78" s="762"/>
      <c r="SPY78" s="762"/>
      <c r="SPZ78" s="762"/>
      <c r="SQA78" s="762"/>
      <c r="SQB78" s="762"/>
      <c r="SQC78" s="762"/>
      <c r="SQD78" s="762"/>
      <c r="SQE78" s="762"/>
      <c r="SQF78" s="762"/>
      <c r="SQG78" s="762"/>
      <c r="SQH78" s="762"/>
      <c r="SQI78" s="762"/>
      <c r="SQJ78" s="762"/>
      <c r="SQK78" s="762"/>
      <c r="SQL78" s="762"/>
      <c r="SQM78" s="762"/>
      <c r="SQN78" s="762"/>
      <c r="SQO78" s="762"/>
      <c r="SQP78" s="762"/>
      <c r="SQQ78" s="762"/>
      <c r="SQR78" s="762"/>
      <c r="SQS78" s="762"/>
      <c r="SQT78" s="762"/>
      <c r="SQU78" s="762"/>
      <c r="SQV78" s="762"/>
      <c r="SQW78" s="762"/>
      <c r="SQX78" s="762"/>
      <c r="SQY78" s="762"/>
      <c r="SRA78" s="762"/>
      <c r="SRB78" s="762"/>
      <c r="SRC78" s="762"/>
      <c r="SRD78" s="762"/>
      <c r="SRE78" s="762"/>
      <c r="SRF78" s="762"/>
      <c r="SRG78" s="762"/>
      <c r="SRH78" s="762"/>
      <c r="SRI78" s="762"/>
      <c r="SRJ78" s="762"/>
      <c r="SRK78" s="762"/>
      <c r="SRL78" s="762"/>
      <c r="SRM78" s="762"/>
      <c r="SRN78" s="762"/>
      <c r="SRO78" s="762"/>
      <c r="SRP78" s="762"/>
      <c r="SRQ78" s="762"/>
      <c r="SRR78" s="762"/>
      <c r="SRS78" s="762"/>
      <c r="SRT78" s="762"/>
      <c r="SRU78" s="762"/>
      <c r="SRV78" s="762"/>
      <c r="SRW78" s="762"/>
      <c r="SRX78" s="762"/>
      <c r="SRY78" s="762"/>
      <c r="SRZ78" s="762"/>
      <c r="SSA78" s="762"/>
      <c r="SSB78" s="762"/>
      <c r="SSC78" s="762"/>
      <c r="SSD78" s="762"/>
      <c r="SSE78" s="762"/>
      <c r="SSF78" s="762"/>
      <c r="SSG78" s="762"/>
      <c r="SSH78" s="762"/>
      <c r="SSI78" s="762"/>
      <c r="SSJ78" s="762"/>
      <c r="SSK78" s="762"/>
      <c r="SSL78" s="762"/>
      <c r="SSM78" s="762"/>
      <c r="SSN78" s="762"/>
      <c r="SSO78" s="762"/>
      <c r="SSP78" s="762"/>
      <c r="SSQ78" s="762"/>
      <c r="SSR78" s="762"/>
      <c r="SSS78" s="762"/>
      <c r="SST78" s="762"/>
      <c r="SSU78" s="762"/>
      <c r="SSV78" s="762"/>
      <c r="SSW78" s="762"/>
      <c r="SSX78" s="762"/>
      <c r="SSY78" s="762"/>
      <c r="SSZ78" s="762"/>
      <c r="STA78" s="762"/>
      <c r="STB78" s="762"/>
      <c r="STC78" s="762"/>
      <c r="STD78" s="762"/>
      <c r="STE78" s="762"/>
      <c r="STF78" s="762"/>
      <c r="STG78" s="762"/>
      <c r="STH78" s="762"/>
      <c r="STI78" s="762"/>
      <c r="STJ78" s="762"/>
      <c r="STK78" s="762"/>
      <c r="STL78" s="762"/>
      <c r="STM78" s="762"/>
      <c r="STN78" s="762"/>
      <c r="STO78" s="762"/>
      <c r="STP78" s="762"/>
      <c r="STQ78" s="762"/>
      <c r="STR78" s="762"/>
      <c r="STS78" s="762"/>
      <c r="STT78" s="762"/>
      <c r="STU78" s="762"/>
      <c r="STV78" s="762"/>
      <c r="STW78" s="762"/>
      <c r="STX78" s="762"/>
      <c r="STY78" s="762"/>
      <c r="STZ78" s="762"/>
      <c r="SUA78" s="762"/>
      <c r="SUB78" s="762"/>
      <c r="SUC78" s="762"/>
      <c r="SUD78" s="762"/>
      <c r="SUE78" s="762"/>
      <c r="SUF78" s="762"/>
      <c r="SUG78" s="762"/>
      <c r="SUH78" s="762"/>
      <c r="SUI78" s="762"/>
      <c r="SUJ78" s="762"/>
      <c r="SUK78" s="762"/>
      <c r="SUL78" s="762"/>
      <c r="SUM78" s="762"/>
      <c r="SUN78" s="762"/>
      <c r="SUO78" s="762"/>
      <c r="SUP78" s="762"/>
      <c r="SUQ78" s="762"/>
      <c r="SUR78" s="762"/>
      <c r="SUS78" s="762"/>
      <c r="SUT78" s="762"/>
      <c r="SUU78" s="762"/>
      <c r="SUV78" s="762"/>
      <c r="SUW78" s="762"/>
      <c r="SUX78" s="762"/>
      <c r="SUY78" s="762"/>
      <c r="SUZ78" s="762"/>
      <c r="SVA78" s="762"/>
      <c r="SVB78" s="762"/>
      <c r="SVC78" s="762"/>
      <c r="SVD78" s="762"/>
      <c r="SVE78" s="762"/>
      <c r="SVF78" s="762"/>
      <c r="SVG78" s="762"/>
      <c r="SVH78" s="762"/>
      <c r="SVI78" s="762"/>
      <c r="SVJ78" s="762"/>
      <c r="SVK78" s="762"/>
      <c r="SVL78" s="762"/>
      <c r="SVM78" s="762"/>
      <c r="SVN78" s="762"/>
      <c r="SVO78" s="762"/>
      <c r="SVP78" s="762"/>
      <c r="SVQ78" s="762"/>
      <c r="SVR78" s="762"/>
      <c r="SVS78" s="762"/>
      <c r="SVT78" s="762"/>
      <c r="SVU78" s="762"/>
      <c r="SVV78" s="762"/>
      <c r="SVW78" s="762"/>
      <c r="SVX78" s="762"/>
      <c r="SVY78" s="762"/>
      <c r="SVZ78" s="762"/>
      <c r="SWA78" s="762"/>
      <c r="SWB78" s="762"/>
      <c r="SWC78" s="762"/>
      <c r="SWD78" s="762"/>
      <c r="SWE78" s="762"/>
      <c r="SWF78" s="762"/>
      <c r="SWG78" s="762"/>
      <c r="SWH78" s="762"/>
      <c r="SWI78" s="762"/>
      <c r="SWJ78" s="762"/>
      <c r="SWK78" s="762"/>
      <c r="SWL78" s="762"/>
      <c r="SWM78" s="762"/>
      <c r="SWN78" s="762"/>
      <c r="SWO78" s="762"/>
      <c r="SWP78" s="762"/>
      <c r="SWQ78" s="762"/>
      <c r="SWR78" s="762"/>
      <c r="SWS78" s="762"/>
      <c r="SWT78" s="762"/>
      <c r="SWU78" s="762"/>
      <c r="SWV78" s="762"/>
      <c r="SWW78" s="762"/>
      <c r="SWX78" s="762"/>
      <c r="SWY78" s="762"/>
      <c r="SWZ78" s="762"/>
      <c r="SXA78" s="762"/>
      <c r="SXB78" s="762"/>
      <c r="SXC78" s="762"/>
      <c r="SXD78" s="762"/>
      <c r="SXE78" s="762"/>
      <c r="SXF78" s="762"/>
      <c r="SXG78" s="762"/>
      <c r="SXH78" s="762"/>
      <c r="SXI78" s="762"/>
      <c r="SXJ78" s="762"/>
      <c r="SXK78" s="762"/>
      <c r="SXL78" s="762"/>
      <c r="SXM78" s="762"/>
      <c r="SXN78" s="762"/>
      <c r="SXO78" s="762"/>
      <c r="SXP78" s="762"/>
      <c r="SXQ78" s="762"/>
      <c r="SXR78" s="762"/>
      <c r="SXS78" s="762"/>
      <c r="SXT78" s="762"/>
      <c r="SXU78" s="762"/>
      <c r="SXV78" s="762"/>
      <c r="SXW78" s="762"/>
      <c r="SXX78" s="762"/>
      <c r="SXY78" s="762"/>
      <c r="SXZ78" s="762"/>
      <c r="SYA78" s="762"/>
      <c r="SYB78" s="762"/>
      <c r="SYC78" s="762"/>
      <c r="SYD78" s="762"/>
      <c r="SYE78" s="762"/>
      <c r="SYF78" s="762"/>
      <c r="SYG78" s="762"/>
      <c r="SYH78" s="762"/>
      <c r="SYI78" s="762"/>
      <c r="SYJ78" s="762"/>
      <c r="SYK78" s="762"/>
      <c r="SYL78" s="762"/>
      <c r="SYM78" s="762"/>
      <c r="SYN78" s="762"/>
      <c r="SYO78" s="762"/>
      <c r="SYP78" s="762"/>
      <c r="SYQ78" s="762"/>
      <c r="SYR78" s="762"/>
      <c r="SYS78" s="762"/>
      <c r="SYT78" s="762"/>
      <c r="SYU78" s="762"/>
      <c r="SYV78" s="762"/>
      <c r="SYW78" s="762"/>
      <c r="SYX78" s="762"/>
      <c r="SYY78" s="762"/>
      <c r="SYZ78" s="762"/>
      <c r="SZA78" s="762"/>
      <c r="SZB78" s="762"/>
      <c r="SZC78" s="762"/>
      <c r="SZD78" s="762"/>
      <c r="SZE78" s="762"/>
      <c r="SZF78" s="762"/>
      <c r="SZG78" s="762"/>
      <c r="SZH78" s="762"/>
      <c r="SZI78" s="762"/>
      <c r="SZJ78" s="762"/>
      <c r="SZK78" s="762"/>
      <c r="SZL78" s="762"/>
      <c r="SZM78" s="762"/>
      <c r="SZN78" s="762"/>
      <c r="SZO78" s="762"/>
      <c r="SZP78" s="762"/>
      <c r="SZQ78" s="762"/>
      <c r="SZR78" s="762"/>
      <c r="SZS78" s="762"/>
      <c r="SZT78" s="762"/>
      <c r="SZU78" s="762"/>
      <c r="SZV78" s="762"/>
      <c r="SZW78" s="762"/>
      <c r="SZX78" s="762"/>
      <c r="SZY78" s="762"/>
      <c r="SZZ78" s="762"/>
      <c r="TAA78" s="762"/>
      <c r="TAB78" s="762"/>
      <c r="TAC78" s="762"/>
      <c r="TAD78" s="762"/>
      <c r="TAE78" s="762"/>
      <c r="TAF78" s="762"/>
      <c r="TAG78" s="762"/>
      <c r="TAH78" s="762"/>
      <c r="TAI78" s="762"/>
      <c r="TAJ78" s="762"/>
      <c r="TAK78" s="762"/>
      <c r="TAL78" s="762"/>
      <c r="TAM78" s="762"/>
      <c r="TAN78" s="762"/>
      <c r="TAO78" s="762"/>
      <c r="TAP78" s="762"/>
      <c r="TAQ78" s="762"/>
      <c r="TAR78" s="762"/>
      <c r="TAS78" s="762"/>
      <c r="TAT78" s="762"/>
      <c r="TAU78" s="762"/>
      <c r="TAV78" s="762"/>
      <c r="TAW78" s="762"/>
      <c r="TAX78" s="762"/>
      <c r="TAY78" s="762"/>
      <c r="TAZ78" s="762"/>
      <c r="TBA78" s="762"/>
      <c r="TBB78" s="762"/>
      <c r="TBC78" s="762"/>
      <c r="TBD78" s="762"/>
      <c r="TBE78" s="762"/>
      <c r="TBF78" s="762"/>
      <c r="TBG78" s="762"/>
      <c r="TBH78" s="762"/>
      <c r="TBI78" s="762"/>
      <c r="TBJ78" s="762"/>
      <c r="TBK78" s="762"/>
      <c r="TBL78" s="762"/>
      <c r="TBM78" s="762"/>
      <c r="TBN78" s="762"/>
      <c r="TBO78" s="762"/>
      <c r="TBP78" s="762"/>
      <c r="TBQ78" s="762"/>
      <c r="TBR78" s="762"/>
      <c r="TBS78" s="762"/>
      <c r="TBT78" s="762"/>
      <c r="TBU78" s="762"/>
      <c r="TBV78" s="762"/>
      <c r="TBW78" s="762"/>
      <c r="TBX78" s="762"/>
      <c r="TBY78" s="762"/>
      <c r="TBZ78" s="762"/>
      <c r="TCA78" s="762"/>
      <c r="TCB78" s="762"/>
      <c r="TCC78" s="762"/>
      <c r="TCD78" s="762"/>
      <c r="TCE78" s="762"/>
      <c r="TCF78" s="762"/>
      <c r="TCG78" s="762"/>
      <c r="TCH78" s="762"/>
      <c r="TCI78" s="762"/>
      <c r="TCJ78" s="762"/>
      <c r="TCK78" s="762"/>
      <c r="TCL78" s="762"/>
      <c r="TCM78" s="762"/>
      <c r="TCN78" s="762"/>
      <c r="TCO78" s="762"/>
      <c r="TCP78" s="762"/>
      <c r="TCQ78" s="762"/>
      <c r="TCR78" s="762"/>
      <c r="TCS78" s="762"/>
      <c r="TCT78" s="762"/>
      <c r="TCU78" s="762"/>
      <c r="TCV78" s="762"/>
      <c r="TCW78" s="762"/>
      <c r="TCX78" s="762"/>
      <c r="TCY78" s="762"/>
      <c r="TCZ78" s="762"/>
      <c r="TDA78" s="762"/>
      <c r="TDB78" s="762"/>
      <c r="TDC78" s="762"/>
      <c r="TDD78" s="762"/>
      <c r="TDE78" s="762"/>
      <c r="TDF78" s="762"/>
      <c r="TDG78" s="762"/>
      <c r="TDH78" s="762"/>
      <c r="TDI78" s="762"/>
      <c r="TDJ78" s="762"/>
      <c r="TDK78" s="762"/>
      <c r="TDL78" s="762"/>
      <c r="TDM78" s="762"/>
      <c r="TDN78" s="762"/>
      <c r="TDO78" s="762"/>
      <c r="TDP78" s="762"/>
      <c r="TDQ78" s="762"/>
      <c r="TDR78" s="762"/>
      <c r="TDS78" s="762"/>
      <c r="TDT78" s="762"/>
      <c r="TDU78" s="762"/>
      <c r="TDV78" s="762"/>
      <c r="TDW78" s="762"/>
      <c r="TDX78" s="762"/>
      <c r="TDY78" s="762"/>
      <c r="TDZ78" s="762"/>
      <c r="TEA78" s="762"/>
      <c r="TEB78" s="762"/>
      <c r="TEC78" s="762"/>
      <c r="TED78" s="762"/>
      <c r="TEE78" s="762"/>
      <c r="TEF78" s="762"/>
      <c r="TEG78" s="762"/>
      <c r="TEH78" s="762"/>
      <c r="TEI78" s="762"/>
      <c r="TEJ78" s="762"/>
      <c r="TEK78" s="762"/>
      <c r="TEL78" s="762"/>
      <c r="TEM78" s="762"/>
      <c r="TEN78" s="762"/>
      <c r="TEO78" s="762"/>
      <c r="TEP78" s="762"/>
      <c r="TEQ78" s="762"/>
      <c r="TER78" s="762"/>
      <c r="TES78" s="762"/>
      <c r="TET78" s="762"/>
      <c r="TEU78" s="762"/>
      <c r="TEV78" s="762"/>
      <c r="TEW78" s="762"/>
      <c r="TEX78" s="762"/>
      <c r="TEY78" s="762"/>
      <c r="TEZ78" s="762"/>
      <c r="TFA78" s="762"/>
      <c r="TFB78" s="762"/>
      <c r="TFC78" s="762"/>
      <c r="TFD78" s="762"/>
      <c r="TFE78" s="762"/>
      <c r="TFF78" s="762"/>
      <c r="TFG78" s="762"/>
      <c r="TFH78" s="762"/>
      <c r="TFI78" s="762"/>
      <c r="TFJ78" s="762"/>
      <c r="TFK78" s="762"/>
      <c r="TFL78" s="762"/>
      <c r="TFM78" s="762"/>
      <c r="TFN78" s="762"/>
      <c r="TFO78" s="762"/>
      <c r="TFP78" s="762"/>
      <c r="TFQ78" s="762"/>
      <c r="TFR78" s="762"/>
      <c r="TFS78" s="762"/>
      <c r="TFT78" s="762"/>
      <c r="TFU78" s="762"/>
      <c r="TFV78" s="762"/>
      <c r="TFW78" s="762"/>
      <c r="TFX78" s="762"/>
      <c r="TFY78" s="762"/>
      <c r="TFZ78" s="762"/>
      <c r="TGA78" s="762"/>
      <c r="TGB78" s="762"/>
      <c r="TGC78" s="762"/>
      <c r="TGD78" s="762"/>
      <c r="TGE78" s="762"/>
      <c r="TGF78" s="762"/>
      <c r="TGG78" s="762"/>
      <c r="TGH78" s="762"/>
      <c r="TGI78" s="762"/>
      <c r="TGJ78" s="762"/>
      <c r="TGK78" s="762"/>
      <c r="TGL78" s="762"/>
      <c r="TGM78" s="762"/>
      <c r="TGN78" s="762"/>
      <c r="TGO78" s="762"/>
      <c r="TGP78" s="762"/>
      <c r="TGQ78" s="762"/>
      <c r="TGR78" s="762"/>
      <c r="TGS78" s="762"/>
      <c r="TGT78" s="762"/>
      <c r="TGU78" s="762"/>
      <c r="TGV78" s="762"/>
      <c r="TGW78" s="762"/>
      <c r="TGX78" s="762"/>
      <c r="TGY78" s="762"/>
      <c r="TGZ78" s="762"/>
      <c r="THA78" s="762"/>
      <c r="THB78" s="762"/>
      <c r="THC78" s="762"/>
      <c r="THD78" s="762"/>
      <c r="THE78" s="762"/>
      <c r="THF78" s="762"/>
      <c r="THG78" s="762"/>
      <c r="THH78" s="762"/>
      <c r="THI78" s="762"/>
      <c r="THJ78" s="762"/>
      <c r="THK78" s="762"/>
      <c r="THL78" s="762"/>
      <c r="THM78" s="762"/>
      <c r="THN78" s="762"/>
      <c r="THO78" s="762"/>
      <c r="THP78" s="762"/>
      <c r="THQ78" s="762"/>
      <c r="THR78" s="762"/>
      <c r="THS78" s="762"/>
      <c r="THT78" s="762"/>
      <c r="THU78" s="762"/>
      <c r="THV78" s="762"/>
      <c r="THW78" s="762"/>
      <c r="THX78" s="762"/>
      <c r="THY78" s="762"/>
      <c r="THZ78" s="762"/>
      <c r="TIA78" s="762"/>
      <c r="TIB78" s="762"/>
      <c r="TIC78" s="762"/>
      <c r="TID78" s="762"/>
      <c r="TIE78" s="762"/>
      <c r="TIF78" s="762"/>
      <c r="TIG78" s="762"/>
      <c r="TIH78" s="762"/>
      <c r="TII78" s="762"/>
      <c r="TIJ78" s="762"/>
      <c r="TIK78" s="762"/>
      <c r="TIL78" s="762"/>
      <c r="TIM78" s="762"/>
      <c r="TIN78" s="762"/>
      <c r="TIO78" s="762"/>
      <c r="TIP78" s="762"/>
      <c r="TIQ78" s="762"/>
      <c r="TIR78" s="762"/>
      <c r="TIS78" s="762"/>
      <c r="TIT78" s="762"/>
      <c r="TIU78" s="762"/>
      <c r="TIV78" s="762"/>
      <c r="TIW78" s="762"/>
      <c r="TIX78" s="762"/>
      <c r="TIY78" s="762"/>
      <c r="TIZ78" s="762"/>
      <c r="TJA78" s="762"/>
      <c r="TJB78" s="762"/>
      <c r="TJC78" s="762"/>
      <c r="TJD78" s="762"/>
      <c r="TJE78" s="762"/>
      <c r="TJF78" s="762"/>
      <c r="TJG78" s="762"/>
      <c r="TJH78" s="762"/>
      <c r="TJI78" s="762"/>
      <c r="TJJ78" s="762"/>
      <c r="TJK78" s="762"/>
      <c r="TJL78" s="762"/>
      <c r="TJM78" s="762"/>
      <c r="TJN78" s="762"/>
      <c r="TJO78" s="762"/>
      <c r="TJP78" s="762"/>
      <c r="TJQ78" s="762"/>
      <c r="TJR78" s="762"/>
      <c r="TJS78" s="762"/>
      <c r="TJT78" s="762"/>
      <c r="TJU78" s="762"/>
      <c r="TJV78" s="762"/>
      <c r="TJW78" s="762"/>
      <c r="TJX78" s="762"/>
      <c r="TJY78" s="762"/>
      <c r="TJZ78" s="762"/>
      <c r="TKA78" s="762"/>
      <c r="TKB78" s="762"/>
      <c r="TKC78" s="762"/>
      <c r="TKD78" s="762"/>
      <c r="TKE78" s="762"/>
      <c r="TKF78" s="762"/>
      <c r="TKG78" s="762"/>
      <c r="TKH78" s="762"/>
      <c r="TKI78" s="762"/>
      <c r="TKJ78" s="762"/>
      <c r="TKK78" s="762"/>
      <c r="TKL78" s="762"/>
      <c r="TKM78" s="762"/>
      <c r="TKN78" s="762"/>
      <c r="TKO78" s="762"/>
      <c r="TKP78" s="762"/>
      <c r="TKQ78" s="762"/>
      <c r="TKR78" s="762"/>
      <c r="TKS78" s="762"/>
      <c r="TKT78" s="762"/>
      <c r="TKU78" s="762"/>
      <c r="TKV78" s="762"/>
      <c r="TKW78" s="762"/>
      <c r="TKX78" s="762"/>
      <c r="TKY78" s="762"/>
      <c r="TKZ78" s="762"/>
      <c r="TLA78" s="762"/>
      <c r="TLB78" s="762"/>
      <c r="TLC78" s="762"/>
      <c r="TLD78" s="762"/>
      <c r="TLE78" s="762"/>
      <c r="TLF78" s="762"/>
      <c r="TLG78" s="762"/>
      <c r="TLH78" s="762"/>
      <c r="TLI78" s="762"/>
      <c r="TLJ78" s="762"/>
      <c r="TLK78" s="762"/>
      <c r="TLL78" s="762"/>
      <c r="TLM78" s="762"/>
      <c r="TLN78" s="762"/>
      <c r="TLO78" s="762"/>
      <c r="TLP78" s="762"/>
      <c r="TLQ78" s="762"/>
      <c r="TLR78" s="762"/>
      <c r="TLS78" s="762"/>
      <c r="TLT78" s="762"/>
      <c r="TLU78" s="762"/>
      <c r="TLV78" s="762"/>
      <c r="TLW78" s="762"/>
      <c r="TLX78" s="762"/>
      <c r="TLY78" s="762"/>
      <c r="TLZ78" s="762"/>
      <c r="TMA78" s="762"/>
      <c r="TMB78" s="762"/>
      <c r="TMC78" s="762"/>
      <c r="TMD78" s="762"/>
      <c r="TME78" s="762"/>
      <c r="TMF78" s="762"/>
      <c r="TMG78" s="762"/>
      <c r="TMH78" s="762"/>
      <c r="TMI78" s="762"/>
      <c r="TMJ78" s="762"/>
      <c r="TMK78" s="762"/>
      <c r="TML78" s="762"/>
      <c r="TMM78" s="762"/>
      <c r="TMN78" s="762"/>
      <c r="TMO78" s="762"/>
      <c r="TMP78" s="762"/>
      <c r="TMQ78" s="762"/>
      <c r="TMR78" s="762"/>
      <c r="TMS78" s="762"/>
      <c r="TMT78" s="762"/>
      <c r="TMU78" s="762"/>
      <c r="TMV78" s="762"/>
      <c r="TMW78" s="762"/>
      <c r="TMX78" s="762"/>
      <c r="TMY78" s="762"/>
      <c r="TMZ78" s="762"/>
      <c r="TNA78" s="762"/>
      <c r="TNB78" s="762"/>
      <c r="TNC78" s="762"/>
      <c r="TND78" s="762"/>
      <c r="TNE78" s="762"/>
      <c r="TNF78" s="762"/>
      <c r="TNG78" s="762"/>
      <c r="TNH78" s="762"/>
      <c r="TNI78" s="762"/>
      <c r="TNJ78" s="762"/>
      <c r="TNK78" s="762"/>
      <c r="TNL78" s="762"/>
      <c r="TNM78" s="762"/>
      <c r="TNN78" s="762"/>
      <c r="TNO78" s="762"/>
      <c r="TNP78" s="762"/>
      <c r="TNQ78" s="762"/>
      <c r="TNR78" s="762"/>
      <c r="TNS78" s="762"/>
      <c r="TNT78" s="762"/>
      <c r="TNU78" s="762"/>
      <c r="TNV78" s="762"/>
      <c r="TNW78" s="762"/>
      <c r="TNX78" s="762"/>
      <c r="TNY78" s="762"/>
      <c r="TNZ78" s="762"/>
      <c r="TOA78" s="762"/>
      <c r="TOB78" s="762"/>
      <c r="TOC78" s="762"/>
      <c r="TOD78" s="762"/>
      <c r="TOE78" s="762"/>
      <c r="TOF78" s="762"/>
      <c r="TOG78" s="762"/>
      <c r="TOH78" s="762"/>
      <c r="TOI78" s="762"/>
      <c r="TOJ78" s="762"/>
      <c r="TOK78" s="762"/>
      <c r="TOL78" s="762"/>
      <c r="TOM78" s="762"/>
      <c r="TON78" s="762"/>
      <c r="TOO78" s="762"/>
      <c r="TOP78" s="762"/>
      <c r="TOQ78" s="762"/>
      <c r="TOR78" s="762"/>
      <c r="TOS78" s="762"/>
      <c r="TOT78" s="762"/>
      <c r="TOU78" s="762"/>
      <c r="TOV78" s="762"/>
      <c r="TOW78" s="762"/>
      <c r="TOX78" s="762"/>
      <c r="TOY78" s="762"/>
      <c r="TOZ78" s="762"/>
      <c r="TPA78" s="762"/>
      <c r="TPB78" s="762"/>
      <c r="TPC78" s="762"/>
      <c r="TPD78" s="762"/>
      <c r="TPE78" s="762"/>
      <c r="TPF78" s="762"/>
      <c r="TPG78" s="762"/>
      <c r="TPH78" s="762"/>
      <c r="TPI78" s="762"/>
      <c r="TPJ78" s="762"/>
      <c r="TPK78" s="762"/>
      <c r="TPL78" s="762"/>
      <c r="TPM78" s="762"/>
      <c r="TPN78" s="762"/>
      <c r="TPO78" s="762"/>
      <c r="TPP78" s="762"/>
      <c r="TPQ78" s="762"/>
      <c r="TPR78" s="762"/>
      <c r="TPS78" s="762"/>
      <c r="TPT78" s="762"/>
      <c r="TPU78" s="762"/>
      <c r="TPV78" s="762"/>
      <c r="TPW78" s="762"/>
      <c r="TPX78" s="762"/>
      <c r="TPY78" s="762"/>
      <c r="TPZ78" s="762"/>
      <c r="TQA78" s="762"/>
      <c r="TQB78" s="762"/>
      <c r="TQC78" s="762"/>
      <c r="TQD78" s="762"/>
      <c r="TQE78" s="762"/>
      <c r="TQF78" s="762"/>
      <c r="TQG78" s="762"/>
      <c r="TQH78" s="762"/>
      <c r="TQI78" s="762"/>
      <c r="TQJ78" s="762"/>
      <c r="TQK78" s="762"/>
      <c r="TQL78" s="762"/>
      <c r="TQM78" s="762"/>
      <c r="TQN78" s="762"/>
      <c r="TQO78" s="762"/>
      <c r="TQP78" s="762"/>
      <c r="TQQ78" s="762"/>
      <c r="TQR78" s="762"/>
      <c r="TQS78" s="762"/>
      <c r="TQT78" s="762"/>
      <c r="TQU78" s="762"/>
      <c r="TQV78" s="762"/>
      <c r="TQW78" s="762"/>
      <c r="TQX78" s="762"/>
      <c r="TQY78" s="762"/>
      <c r="TQZ78" s="762"/>
      <c r="TRA78" s="762"/>
      <c r="TRB78" s="762"/>
      <c r="TRC78" s="762"/>
      <c r="TRD78" s="762"/>
      <c r="TRE78" s="762"/>
      <c r="TRF78" s="762"/>
      <c r="TRG78" s="762"/>
      <c r="TRH78" s="762"/>
      <c r="TRI78" s="762"/>
      <c r="TRJ78" s="762"/>
      <c r="TRK78" s="762"/>
      <c r="TRL78" s="762"/>
      <c r="TRM78" s="762"/>
      <c r="TRN78" s="762"/>
      <c r="TRO78" s="762"/>
      <c r="TRP78" s="762"/>
      <c r="TRQ78" s="762"/>
      <c r="TRR78" s="762"/>
      <c r="TRS78" s="762"/>
      <c r="TRT78" s="762"/>
      <c r="TRU78" s="762"/>
      <c r="TRV78" s="762"/>
      <c r="TRW78" s="762"/>
      <c r="TRX78" s="762"/>
      <c r="TRY78" s="762"/>
      <c r="TRZ78" s="762"/>
      <c r="TSA78" s="762"/>
      <c r="TSB78" s="762"/>
      <c r="TSC78" s="762"/>
      <c r="TSD78" s="762"/>
      <c r="TSE78" s="762"/>
      <c r="TSF78" s="762"/>
      <c r="TSG78" s="762"/>
      <c r="TSH78" s="762"/>
      <c r="TSI78" s="762"/>
      <c r="TSJ78" s="762"/>
      <c r="TSK78" s="762"/>
      <c r="TSL78" s="762"/>
      <c r="TSM78" s="762"/>
      <c r="TSN78" s="762"/>
      <c r="TSO78" s="762"/>
      <c r="TSP78" s="762"/>
      <c r="TSQ78" s="762"/>
      <c r="TSR78" s="762"/>
      <c r="TSS78" s="762"/>
      <c r="TST78" s="762"/>
      <c r="TSU78" s="762"/>
      <c r="TSV78" s="762"/>
      <c r="TSW78" s="762"/>
      <c r="TSX78" s="762"/>
      <c r="TSY78" s="762"/>
      <c r="TSZ78" s="762"/>
      <c r="TTA78" s="762"/>
      <c r="TTB78" s="762"/>
      <c r="TTC78" s="762"/>
      <c r="TTD78" s="762"/>
      <c r="TTE78" s="762"/>
      <c r="TTF78" s="762"/>
      <c r="TTG78" s="762"/>
      <c r="TTH78" s="762"/>
      <c r="TTI78" s="762"/>
      <c r="TTJ78" s="762"/>
      <c r="TTK78" s="762"/>
      <c r="TTL78" s="762"/>
      <c r="TTM78" s="762"/>
      <c r="TTN78" s="762"/>
      <c r="TTO78" s="762"/>
      <c r="TTP78" s="762"/>
      <c r="TTQ78" s="762"/>
      <c r="TTR78" s="762"/>
      <c r="TTS78" s="762"/>
      <c r="TTT78" s="762"/>
      <c r="TTU78" s="762"/>
      <c r="TTV78" s="762"/>
      <c r="TTW78" s="762"/>
      <c r="TTX78" s="762"/>
      <c r="TTY78" s="762"/>
      <c r="TTZ78" s="762"/>
      <c r="TUA78" s="762"/>
      <c r="TUB78" s="762"/>
      <c r="TUC78" s="762"/>
      <c r="TUD78" s="762"/>
      <c r="TUE78" s="762"/>
      <c r="TUF78" s="762"/>
      <c r="TUG78" s="762"/>
      <c r="TUH78" s="762"/>
      <c r="TUI78" s="762"/>
      <c r="TUJ78" s="762"/>
      <c r="TUK78" s="762"/>
      <c r="TUL78" s="762"/>
      <c r="TUM78" s="762"/>
      <c r="TUN78" s="762"/>
      <c r="TUO78" s="762"/>
      <c r="TUP78" s="762"/>
      <c r="TUQ78" s="762"/>
      <c r="TUR78" s="762"/>
      <c r="TUS78" s="762"/>
      <c r="TUT78" s="762"/>
      <c r="TUU78" s="762"/>
      <c r="TUV78" s="762"/>
      <c r="TUW78" s="762"/>
      <c r="TUX78" s="762"/>
      <c r="TUY78" s="762"/>
      <c r="TUZ78" s="762"/>
      <c r="TVA78" s="762"/>
      <c r="TVB78" s="762"/>
      <c r="TVC78" s="762"/>
      <c r="TVD78" s="762"/>
      <c r="TVE78" s="762"/>
      <c r="TVF78" s="762"/>
      <c r="TVG78" s="762"/>
      <c r="TVH78" s="762"/>
      <c r="TVI78" s="762"/>
      <c r="TVJ78" s="762"/>
      <c r="TVK78" s="762"/>
      <c r="TVL78" s="762"/>
      <c r="TVM78" s="762"/>
      <c r="TVN78" s="762"/>
      <c r="TVO78" s="762"/>
      <c r="TVP78" s="762"/>
      <c r="TVQ78" s="762"/>
      <c r="TVR78" s="762"/>
      <c r="TVS78" s="762"/>
      <c r="TVT78" s="762"/>
      <c r="TVU78" s="762"/>
      <c r="TVV78" s="762"/>
      <c r="TVW78" s="762"/>
      <c r="TVX78" s="762"/>
      <c r="TVY78" s="762"/>
      <c r="TVZ78" s="762"/>
      <c r="TWA78" s="762"/>
      <c r="TWB78" s="762"/>
      <c r="TWC78" s="762"/>
      <c r="TWD78" s="762"/>
      <c r="TWE78" s="762"/>
      <c r="TWF78" s="762"/>
      <c r="TWG78" s="762"/>
      <c r="TWH78" s="762"/>
      <c r="TWI78" s="762"/>
      <c r="TWJ78" s="762"/>
      <c r="TWK78" s="762"/>
      <c r="TWL78" s="762"/>
      <c r="TWM78" s="762"/>
      <c r="TWN78" s="762"/>
      <c r="TWO78" s="762"/>
      <c r="TWP78" s="762"/>
      <c r="TWQ78" s="762"/>
      <c r="TWR78" s="762"/>
      <c r="TWS78" s="762"/>
      <c r="TWT78" s="762"/>
      <c r="TWU78" s="762"/>
      <c r="TWV78" s="762"/>
      <c r="TWW78" s="762"/>
      <c r="TWX78" s="762"/>
      <c r="TWY78" s="762"/>
      <c r="TWZ78" s="762"/>
      <c r="TXA78" s="762"/>
      <c r="TXB78" s="762"/>
      <c r="TXC78" s="762"/>
      <c r="TXD78" s="762"/>
      <c r="TXE78" s="762"/>
      <c r="TXF78" s="762"/>
      <c r="TXG78" s="762"/>
      <c r="TXH78" s="762"/>
      <c r="TXI78" s="762"/>
      <c r="TXJ78" s="762"/>
      <c r="TXK78" s="762"/>
      <c r="TXL78" s="762"/>
      <c r="TXM78" s="762"/>
      <c r="TXN78" s="762"/>
      <c r="TXO78" s="762"/>
      <c r="TXP78" s="762"/>
      <c r="TXQ78" s="762"/>
      <c r="TXR78" s="762"/>
      <c r="TXS78" s="762"/>
      <c r="TXT78" s="762"/>
      <c r="TXU78" s="762"/>
      <c r="TXV78" s="762"/>
      <c r="TXW78" s="762"/>
      <c r="TXX78" s="762"/>
      <c r="TXY78" s="762"/>
      <c r="TXZ78" s="762"/>
      <c r="TYA78" s="762"/>
      <c r="TYB78" s="762"/>
      <c r="TYC78" s="762"/>
      <c r="TYD78" s="762"/>
      <c r="TYE78" s="762"/>
      <c r="TYF78" s="762"/>
      <c r="TYG78" s="762"/>
      <c r="TYH78" s="762"/>
      <c r="TYI78" s="762"/>
      <c r="TYJ78" s="762"/>
      <c r="TYK78" s="762"/>
      <c r="TYL78" s="762"/>
      <c r="TYM78" s="762"/>
      <c r="TYN78" s="762"/>
      <c r="TYO78" s="762"/>
      <c r="TYP78" s="762"/>
      <c r="TYQ78" s="762"/>
      <c r="TYR78" s="762"/>
      <c r="TYS78" s="762"/>
      <c r="TYT78" s="762"/>
      <c r="TYU78" s="762"/>
      <c r="TYV78" s="762"/>
      <c r="TYW78" s="762"/>
      <c r="TYX78" s="762"/>
      <c r="TYY78" s="762"/>
      <c r="TYZ78" s="762"/>
      <c r="TZA78" s="762"/>
      <c r="TZB78" s="762"/>
      <c r="TZC78" s="762"/>
      <c r="TZD78" s="762"/>
      <c r="TZE78" s="762"/>
      <c r="TZF78" s="762"/>
      <c r="TZG78" s="762"/>
      <c r="TZH78" s="762"/>
      <c r="TZI78" s="762"/>
      <c r="TZJ78" s="762"/>
      <c r="TZK78" s="762"/>
      <c r="TZL78" s="762"/>
      <c r="TZM78" s="762"/>
      <c r="TZN78" s="762"/>
      <c r="TZO78" s="762"/>
      <c r="TZP78" s="762"/>
      <c r="TZQ78" s="762"/>
      <c r="TZR78" s="762"/>
      <c r="TZS78" s="762"/>
      <c r="TZT78" s="762"/>
      <c r="TZU78" s="762"/>
      <c r="TZV78" s="762"/>
      <c r="TZW78" s="762"/>
      <c r="TZX78" s="762"/>
      <c r="TZY78" s="762"/>
      <c r="TZZ78" s="762"/>
      <c r="UAA78" s="762"/>
      <c r="UAB78" s="762"/>
      <c r="UAC78" s="762"/>
      <c r="UAD78" s="762"/>
      <c r="UAE78" s="762"/>
      <c r="UAF78" s="762"/>
      <c r="UAG78" s="762"/>
      <c r="UAH78" s="762"/>
      <c r="UAI78" s="762"/>
      <c r="UAJ78" s="762"/>
      <c r="UAK78" s="762"/>
      <c r="UAL78" s="762"/>
      <c r="UAM78" s="762"/>
      <c r="UAN78" s="762"/>
      <c r="UAO78" s="762"/>
      <c r="UAP78" s="762"/>
      <c r="UAQ78" s="762"/>
      <c r="UAR78" s="762"/>
      <c r="UAS78" s="762"/>
      <c r="UAT78" s="762"/>
      <c r="UAU78" s="762"/>
      <c r="UAV78" s="762"/>
      <c r="UAW78" s="762"/>
      <c r="UAX78" s="762"/>
      <c r="UAY78" s="762"/>
      <c r="UAZ78" s="762"/>
      <c r="UBA78" s="762"/>
      <c r="UBB78" s="762"/>
      <c r="UBC78" s="762"/>
      <c r="UBD78" s="762"/>
      <c r="UBE78" s="762"/>
      <c r="UBF78" s="762"/>
      <c r="UBG78" s="762"/>
      <c r="UBH78" s="762"/>
      <c r="UBI78" s="762"/>
      <c r="UBJ78" s="762"/>
      <c r="UBK78" s="762"/>
      <c r="UBL78" s="762"/>
      <c r="UBM78" s="762"/>
      <c r="UBN78" s="762"/>
      <c r="UBO78" s="762"/>
      <c r="UBP78" s="762"/>
      <c r="UBQ78" s="762"/>
      <c r="UBR78" s="762"/>
      <c r="UBS78" s="762"/>
      <c r="UBT78" s="762"/>
      <c r="UBU78" s="762"/>
      <c r="UBV78" s="762"/>
      <c r="UBW78" s="762"/>
      <c r="UBX78" s="762"/>
      <c r="UBY78" s="762"/>
      <c r="UBZ78" s="762"/>
      <c r="UCA78" s="762"/>
      <c r="UCB78" s="762"/>
      <c r="UCC78" s="762"/>
      <c r="UCD78" s="762"/>
      <c r="UCE78" s="762"/>
      <c r="UCF78" s="762"/>
      <c r="UCG78" s="762"/>
      <c r="UCH78" s="762"/>
      <c r="UCI78" s="762"/>
      <c r="UCJ78" s="762"/>
      <c r="UCK78" s="762"/>
      <c r="UCL78" s="762"/>
      <c r="UCM78" s="762"/>
      <c r="UCN78" s="762"/>
      <c r="UCO78" s="762"/>
      <c r="UCP78" s="762"/>
      <c r="UCQ78" s="762"/>
      <c r="UCR78" s="762"/>
      <c r="UCS78" s="762"/>
      <c r="UCT78" s="762"/>
      <c r="UCU78" s="762"/>
      <c r="UCV78" s="762"/>
      <c r="UCW78" s="762"/>
      <c r="UCX78" s="762"/>
      <c r="UCY78" s="762"/>
      <c r="UCZ78" s="762"/>
      <c r="UDA78" s="762"/>
      <c r="UDB78" s="762"/>
      <c r="UDC78" s="762"/>
      <c r="UDD78" s="762"/>
      <c r="UDE78" s="762"/>
      <c r="UDF78" s="762"/>
      <c r="UDG78" s="762"/>
      <c r="UDH78" s="762"/>
      <c r="UDI78" s="762"/>
      <c r="UDJ78" s="762"/>
      <c r="UDK78" s="762"/>
      <c r="UDL78" s="762"/>
      <c r="UDM78" s="762"/>
      <c r="UDN78" s="762"/>
      <c r="UDO78" s="762"/>
      <c r="UDP78" s="762"/>
      <c r="UDQ78" s="762"/>
      <c r="UDR78" s="762"/>
      <c r="UDS78" s="762"/>
      <c r="UDT78" s="762"/>
      <c r="UDU78" s="762"/>
      <c r="UDV78" s="762"/>
      <c r="UDW78" s="762"/>
      <c r="UDX78" s="762"/>
      <c r="UDY78" s="762"/>
      <c r="UDZ78" s="762"/>
      <c r="UEA78" s="762"/>
      <c r="UEB78" s="762"/>
      <c r="UEC78" s="762"/>
      <c r="UED78" s="762"/>
      <c r="UEE78" s="762"/>
      <c r="UEF78" s="762"/>
      <c r="UEG78" s="762"/>
      <c r="UEH78" s="762"/>
      <c r="UEI78" s="762"/>
      <c r="UEK78" s="762"/>
      <c r="UEL78" s="762"/>
      <c r="UEM78" s="762"/>
      <c r="UEN78" s="762"/>
      <c r="UEO78" s="762"/>
      <c r="UEP78" s="762"/>
      <c r="UEQ78" s="762"/>
      <c r="UER78" s="762"/>
      <c r="UES78" s="762"/>
      <c r="UET78" s="762"/>
      <c r="UEU78" s="762"/>
      <c r="UEV78" s="762"/>
      <c r="UEW78" s="762"/>
      <c r="UEX78" s="762"/>
      <c r="UEY78" s="762"/>
      <c r="UEZ78" s="762"/>
      <c r="UFA78" s="762"/>
      <c r="UFB78" s="762"/>
      <c r="UFC78" s="762"/>
      <c r="UFD78" s="762"/>
      <c r="UFE78" s="762"/>
      <c r="UFF78" s="762"/>
      <c r="UFG78" s="762"/>
      <c r="UFH78" s="762"/>
      <c r="UFI78" s="762"/>
      <c r="UFJ78" s="762"/>
      <c r="UFK78" s="762"/>
      <c r="UFL78" s="762"/>
      <c r="UFM78" s="762"/>
      <c r="UFN78" s="762"/>
      <c r="UFO78" s="762"/>
      <c r="UFP78" s="762"/>
      <c r="UFQ78" s="762"/>
      <c r="UFR78" s="762"/>
      <c r="UFS78" s="762"/>
      <c r="UFT78" s="762"/>
      <c r="UFU78" s="762"/>
      <c r="UFV78" s="762"/>
      <c r="UFW78" s="762"/>
      <c r="UFX78" s="762"/>
      <c r="UFY78" s="762"/>
      <c r="UFZ78" s="762"/>
      <c r="UGA78" s="762"/>
      <c r="UGB78" s="762"/>
      <c r="UGC78" s="762"/>
      <c r="UGD78" s="762"/>
      <c r="UGE78" s="762"/>
      <c r="UGF78" s="762"/>
      <c r="UGG78" s="762"/>
      <c r="UGH78" s="762"/>
      <c r="UGI78" s="762"/>
      <c r="UGJ78" s="762"/>
      <c r="UGK78" s="762"/>
      <c r="UGL78" s="762"/>
      <c r="UGM78" s="762"/>
      <c r="UGN78" s="762"/>
      <c r="UGO78" s="762"/>
      <c r="UGP78" s="762"/>
      <c r="UGQ78" s="762"/>
      <c r="UGR78" s="762"/>
      <c r="UGS78" s="762"/>
      <c r="UGT78" s="762"/>
      <c r="UGU78" s="762"/>
      <c r="UGV78" s="762"/>
      <c r="UGW78" s="762"/>
      <c r="UGX78" s="762"/>
      <c r="UGY78" s="762"/>
      <c r="UGZ78" s="762"/>
      <c r="UHA78" s="762"/>
      <c r="UHB78" s="762"/>
      <c r="UHC78" s="762"/>
      <c r="UHD78" s="762"/>
      <c r="UHE78" s="762"/>
      <c r="UHF78" s="762"/>
      <c r="UHG78" s="762"/>
      <c r="UHH78" s="762"/>
      <c r="UHI78" s="762"/>
      <c r="UHJ78" s="762"/>
      <c r="UHK78" s="762"/>
      <c r="UHL78" s="762"/>
      <c r="UHM78" s="762"/>
      <c r="UHN78" s="762"/>
      <c r="UHO78" s="762"/>
      <c r="UHP78" s="762"/>
      <c r="UHQ78" s="762"/>
      <c r="UHR78" s="762"/>
      <c r="UHS78" s="762"/>
      <c r="UHT78" s="762"/>
      <c r="UHU78" s="762"/>
      <c r="UHV78" s="762"/>
      <c r="UHW78" s="762"/>
      <c r="UHX78" s="762"/>
      <c r="UHY78" s="762"/>
      <c r="UHZ78" s="762"/>
      <c r="UIA78" s="762"/>
      <c r="UIB78" s="762"/>
      <c r="UIC78" s="762"/>
      <c r="UID78" s="762"/>
      <c r="UIE78" s="762"/>
      <c r="UIF78" s="762"/>
      <c r="UIG78" s="762"/>
      <c r="UIH78" s="762"/>
      <c r="UII78" s="762"/>
      <c r="UIJ78" s="762"/>
      <c r="UIK78" s="762"/>
      <c r="UIL78" s="762"/>
      <c r="UIM78" s="762"/>
      <c r="UIN78" s="762"/>
      <c r="UIO78" s="762"/>
      <c r="UIP78" s="762"/>
      <c r="UIQ78" s="762"/>
      <c r="UIR78" s="762"/>
      <c r="UIS78" s="762"/>
      <c r="UIT78" s="762"/>
      <c r="UIU78" s="762"/>
      <c r="UIV78" s="762"/>
      <c r="UIW78" s="762"/>
      <c r="UIX78" s="762"/>
      <c r="UIY78" s="762"/>
      <c r="UIZ78" s="762"/>
      <c r="UJA78" s="762"/>
      <c r="UJB78" s="762"/>
      <c r="UJC78" s="762"/>
      <c r="UJD78" s="762"/>
      <c r="UJE78" s="762"/>
      <c r="UJF78" s="762"/>
      <c r="UJG78" s="762"/>
      <c r="UJH78" s="762"/>
      <c r="UJI78" s="762"/>
      <c r="UJJ78" s="762"/>
      <c r="UJK78" s="762"/>
      <c r="UJL78" s="762"/>
      <c r="UJM78" s="762"/>
      <c r="UJN78" s="762"/>
      <c r="UJO78" s="762"/>
      <c r="UJP78" s="762"/>
      <c r="UJQ78" s="762"/>
      <c r="UJR78" s="762"/>
      <c r="UJS78" s="762"/>
      <c r="UJT78" s="762"/>
      <c r="UJU78" s="762"/>
      <c r="UJV78" s="762"/>
      <c r="UJW78" s="762"/>
      <c r="UJX78" s="762"/>
      <c r="UJY78" s="762"/>
      <c r="UJZ78" s="762"/>
      <c r="UKA78" s="762"/>
      <c r="UKB78" s="762"/>
      <c r="UKC78" s="762"/>
      <c r="UKD78" s="762"/>
      <c r="UKE78" s="762"/>
      <c r="UKF78" s="762"/>
      <c r="UKG78" s="762"/>
      <c r="UKH78" s="762"/>
      <c r="UKI78" s="762"/>
      <c r="UKJ78" s="762"/>
      <c r="UKK78" s="762"/>
      <c r="UKL78" s="762"/>
      <c r="UKM78" s="762"/>
      <c r="UKN78" s="762"/>
      <c r="UKO78" s="762"/>
      <c r="UKP78" s="762"/>
      <c r="UKQ78" s="762"/>
      <c r="UKR78" s="762"/>
      <c r="UKS78" s="762"/>
      <c r="UKT78" s="762"/>
      <c r="UKU78" s="762"/>
      <c r="UKV78" s="762"/>
      <c r="UKW78" s="762"/>
      <c r="UKX78" s="762"/>
      <c r="UKY78" s="762"/>
      <c r="UKZ78" s="762"/>
      <c r="ULA78" s="762"/>
      <c r="ULB78" s="762"/>
      <c r="ULC78" s="762"/>
      <c r="ULD78" s="762"/>
      <c r="ULE78" s="762"/>
      <c r="ULF78" s="762"/>
      <c r="ULG78" s="762"/>
      <c r="ULH78" s="762"/>
      <c r="ULI78" s="762"/>
      <c r="ULJ78" s="762"/>
      <c r="ULK78" s="762"/>
      <c r="ULL78" s="762"/>
      <c r="ULM78" s="762"/>
      <c r="ULN78" s="762"/>
      <c r="ULO78" s="762"/>
      <c r="ULP78" s="762"/>
      <c r="ULQ78" s="762"/>
      <c r="ULR78" s="762"/>
      <c r="ULS78" s="762"/>
      <c r="ULT78" s="762"/>
      <c r="ULU78" s="762"/>
      <c r="ULV78" s="762"/>
      <c r="ULW78" s="762"/>
      <c r="ULX78" s="762"/>
      <c r="ULY78" s="762"/>
      <c r="ULZ78" s="762"/>
      <c r="UMA78" s="762"/>
      <c r="UMB78" s="762"/>
      <c r="UMC78" s="762"/>
      <c r="UMD78" s="762"/>
      <c r="UME78" s="762"/>
      <c r="UMF78" s="762"/>
      <c r="UMG78" s="762"/>
      <c r="UMH78" s="762"/>
      <c r="UMI78" s="762"/>
      <c r="UMJ78" s="762"/>
      <c r="UMK78" s="762"/>
      <c r="UML78" s="762"/>
      <c r="UMM78" s="762"/>
      <c r="UMN78" s="762"/>
      <c r="UMO78" s="762"/>
      <c r="UMP78" s="762"/>
      <c r="UMQ78" s="762"/>
      <c r="UMR78" s="762"/>
      <c r="UMS78" s="762"/>
      <c r="UMT78" s="762"/>
      <c r="UMU78" s="762"/>
      <c r="UMV78" s="762"/>
      <c r="UMW78" s="762"/>
      <c r="UMX78" s="762"/>
      <c r="UMY78" s="762"/>
      <c r="UMZ78" s="762"/>
      <c r="UNA78" s="762"/>
      <c r="UNB78" s="762"/>
      <c r="UNC78" s="762"/>
      <c r="UND78" s="762"/>
      <c r="UNE78" s="762"/>
      <c r="UNF78" s="762"/>
      <c r="UNG78" s="762"/>
      <c r="UNH78" s="762"/>
      <c r="UNI78" s="762"/>
      <c r="UNJ78" s="762"/>
      <c r="UNK78" s="762"/>
      <c r="UNL78" s="762"/>
      <c r="UNM78" s="762"/>
      <c r="UNN78" s="762"/>
      <c r="UNO78" s="762"/>
      <c r="UNP78" s="762"/>
      <c r="UNQ78" s="762"/>
      <c r="UNR78" s="762"/>
      <c r="UNS78" s="762"/>
      <c r="UNT78" s="762"/>
      <c r="UNU78" s="762"/>
      <c r="UNV78" s="762"/>
      <c r="UNW78" s="762"/>
      <c r="UNX78" s="762"/>
      <c r="UNY78" s="762"/>
      <c r="UNZ78" s="762"/>
      <c r="UOA78" s="762"/>
      <c r="UOB78" s="762"/>
      <c r="UOC78" s="762"/>
      <c r="UOD78" s="762"/>
      <c r="UOE78" s="762"/>
      <c r="UOF78" s="762"/>
      <c r="UOG78" s="762"/>
      <c r="UOH78" s="762"/>
      <c r="UOI78" s="762"/>
      <c r="UOJ78" s="762"/>
      <c r="UOK78" s="762"/>
      <c r="UOL78" s="762"/>
      <c r="UOM78" s="762"/>
      <c r="UON78" s="762"/>
      <c r="UOO78" s="762"/>
      <c r="UOP78" s="762"/>
      <c r="UOQ78" s="762"/>
      <c r="UOR78" s="762"/>
      <c r="UOS78" s="762"/>
      <c r="UOT78" s="762"/>
      <c r="UOU78" s="762"/>
      <c r="UOV78" s="762"/>
      <c r="UOW78" s="762"/>
      <c r="UOX78" s="762"/>
      <c r="UOY78" s="762"/>
      <c r="UOZ78" s="762"/>
      <c r="UPA78" s="762"/>
      <c r="UPB78" s="762"/>
      <c r="UPC78" s="762"/>
      <c r="UPD78" s="762"/>
      <c r="UPE78" s="762"/>
      <c r="UPF78" s="762"/>
      <c r="UPG78" s="762"/>
      <c r="UPH78" s="762"/>
      <c r="UPI78" s="762"/>
      <c r="UPJ78" s="762"/>
      <c r="UPK78" s="762"/>
      <c r="UPL78" s="762"/>
      <c r="UPM78" s="762"/>
      <c r="UPN78" s="762"/>
      <c r="UPO78" s="762"/>
      <c r="UPP78" s="762"/>
      <c r="UPQ78" s="762"/>
      <c r="UPR78" s="762"/>
      <c r="UPS78" s="762"/>
      <c r="UPT78" s="762"/>
      <c r="UPU78" s="762"/>
      <c r="UPV78" s="762"/>
      <c r="UPW78" s="762"/>
      <c r="UPX78" s="762"/>
      <c r="UPY78" s="762"/>
      <c r="UPZ78" s="762"/>
      <c r="UQA78" s="762"/>
      <c r="UQB78" s="762"/>
      <c r="UQC78" s="762"/>
      <c r="UQD78" s="762"/>
      <c r="UQE78" s="762"/>
      <c r="UQF78" s="762"/>
      <c r="UQG78" s="762"/>
      <c r="UQH78" s="762"/>
      <c r="UQI78" s="762"/>
      <c r="UQJ78" s="762"/>
      <c r="UQK78" s="762"/>
      <c r="UQL78" s="762"/>
      <c r="UQM78" s="762"/>
      <c r="UQN78" s="762"/>
      <c r="UQO78" s="762"/>
      <c r="UQP78" s="762"/>
      <c r="UQQ78" s="762"/>
      <c r="UQR78" s="762"/>
      <c r="UQS78" s="762"/>
      <c r="UQT78" s="762"/>
      <c r="UQU78" s="762"/>
      <c r="UQV78" s="762"/>
      <c r="UQW78" s="762"/>
      <c r="UQX78" s="762"/>
      <c r="UQY78" s="762"/>
      <c r="UQZ78" s="762"/>
      <c r="URA78" s="762"/>
      <c r="URB78" s="762"/>
      <c r="URC78" s="762"/>
      <c r="URD78" s="762"/>
      <c r="URE78" s="762"/>
      <c r="URF78" s="762"/>
      <c r="URG78" s="762"/>
      <c r="URH78" s="762"/>
      <c r="URI78" s="762"/>
      <c r="URJ78" s="762"/>
      <c r="URK78" s="762"/>
      <c r="URL78" s="762"/>
      <c r="URM78" s="762"/>
      <c r="URN78" s="762"/>
      <c r="URO78" s="762"/>
      <c r="URP78" s="762"/>
      <c r="URQ78" s="762"/>
      <c r="URR78" s="762"/>
      <c r="URS78" s="762"/>
      <c r="URT78" s="762"/>
      <c r="URU78" s="762"/>
      <c r="URV78" s="762"/>
      <c r="URW78" s="762"/>
      <c r="URX78" s="762"/>
      <c r="URY78" s="762"/>
      <c r="URZ78" s="762"/>
      <c r="USA78" s="762"/>
      <c r="USB78" s="762"/>
      <c r="USC78" s="762"/>
      <c r="USD78" s="762"/>
      <c r="USE78" s="762"/>
      <c r="USF78" s="762"/>
      <c r="USG78" s="762"/>
      <c r="USH78" s="762"/>
      <c r="USI78" s="762"/>
      <c r="USJ78" s="762"/>
      <c r="USK78" s="762"/>
      <c r="USL78" s="762"/>
      <c r="USM78" s="762"/>
      <c r="USN78" s="762"/>
      <c r="USO78" s="762"/>
      <c r="USP78" s="762"/>
      <c r="USQ78" s="762"/>
      <c r="USR78" s="762"/>
      <c r="USS78" s="762"/>
      <c r="UST78" s="762"/>
      <c r="USU78" s="762"/>
      <c r="USV78" s="762"/>
      <c r="USW78" s="762"/>
      <c r="USX78" s="762"/>
      <c r="USY78" s="762"/>
      <c r="USZ78" s="762"/>
      <c r="UTA78" s="762"/>
      <c r="UTB78" s="762"/>
      <c r="UTC78" s="762"/>
      <c r="UTD78" s="762"/>
      <c r="UTE78" s="762"/>
      <c r="UTF78" s="762"/>
      <c r="UTG78" s="762"/>
      <c r="UTH78" s="762"/>
      <c r="UTI78" s="762"/>
      <c r="UTJ78" s="762"/>
      <c r="UTK78" s="762"/>
      <c r="UTL78" s="762"/>
      <c r="UTM78" s="762"/>
      <c r="UTN78" s="762"/>
      <c r="UTO78" s="762"/>
      <c r="UTP78" s="762"/>
      <c r="UTQ78" s="762"/>
      <c r="UTR78" s="762"/>
      <c r="UTS78" s="762"/>
      <c r="UTT78" s="762"/>
      <c r="UTU78" s="762"/>
      <c r="UTV78" s="762"/>
      <c r="UTW78" s="762"/>
      <c r="UTX78" s="762"/>
      <c r="UTY78" s="762"/>
      <c r="UTZ78" s="762"/>
      <c r="UUA78" s="762"/>
      <c r="UUB78" s="762"/>
      <c r="UUC78" s="762"/>
      <c r="UUD78" s="762"/>
      <c r="UUE78" s="762"/>
      <c r="UUF78" s="762"/>
      <c r="UUG78" s="762"/>
      <c r="UUH78" s="762"/>
      <c r="UUI78" s="762"/>
      <c r="UUJ78" s="762"/>
      <c r="UUK78" s="762"/>
      <c r="UUL78" s="762"/>
      <c r="UUM78" s="762"/>
      <c r="UUN78" s="762"/>
      <c r="UUO78" s="762"/>
      <c r="UUP78" s="762"/>
      <c r="UUQ78" s="762"/>
      <c r="UUR78" s="762"/>
      <c r="UUS78" s="762"/>
      <c r="UUT78" s="762"/>
      <c r="UUU78" s="762"/>
      <c r="UUV78" s="762"/>
      <c r="UUW78" s="762"/>
      <c r="UUX78" s="762"/>
      <c r="UUY78" s="762"/>
      <c r="UUZ78" s="762"/>
      <c r="UVA78" s="762"/>
      <c r="UVB78" s="762"/>
      <c r="UVC78" s="762"/>
      <c r="UVD78" s="762"/>
      <c r="UVE78" s="762"/>
      <c r="UVF78" s="762"/>
      <c r="UVG78" s="762"/>
      <c r="UVH78" s="762"/>
      <c r="UVI78" s="762"/>
      <c r="UVJ78" s="762"/>
      <c r="UVK78" s="762"/>
      <c r="UVL78" s="762"/>
      <c r="UVM78" s="762"/>
      <c r="UVN78" s="762"/>
      <c r="UVO78" s="762"/>
      <c r="UVP78" s="762"/>
      <c r="UVQ78" s="762"/>
      <c r="UVR78" s="762"/>
      <c r="UVS78" s="762"/>
      <c r="UVT78" s="762"/>
      <c r="UVU78" s="762"/>
      <c r="UVV78" s="762"/>
      <c r="UVW78" s="762"/>
      <c r="UVX78" s="762"/>
      <c r="UVY78" s="762"/>
      <c r="UVZ78" s="762"/>
      <c r="UWA78" s="762"/>
      <c r="UWB78" s="762"/>
      <c r="UWC78" s="762"/>
      <c r="UWD78" s="762"/>
      <c r="UWE78" s="762"/>
      <c r="UWF78" s="762"/>
      <c r="UWG78" s="762"/>
      <c r="UWH78" s="762"/>
      <c r="UWI78" s="762"/>
      <c r="UWJ78" s="762"/>
      <c r="UWK78" s="762"/>
      <c r="UWL78" s="762"/>
      <c r="UWM78" s="762"/>
      <c r="UWN78" s="762"/>
      <c r="UWO78" s="762"/>
      <c r="UWP78" s="762"/>
      <c r="UWQ78" s="762"/>
      <c r="UWR78" s="762"/>
      <c r="UWS78" s="762"/>
      <c r="UWT78" s="762"/>
      <c r="UWU78" s="762"/>
      <c r="UWV78" s="762"/>
      <c r="UWW78" s="762"/>
      <c r="UWX78" s="762"/>
      <c r="UWY78" s="762"/>
      <c r="UWZ78" s="762"/>
      <c r="UXA78" s="762"/>
      <c r="UXB78" s="762"/>
      <c r="UXC78" s="762"/>
      <c r="UXD78" s="762"/>
      <c r="UXE78" s="762"/>
      <c r="UXF78" s="762"/>
      <c r="UXG78" s="762"/>
      <c r="UXH78" s="762"/>
      <c r="UXI78" s="762"/>
      <c r="UXJ78" s="762"/>
      <c r="UXK78" s="762"/>
      <c r="UXL78" s="762"/>
      <c r="UXM78" s="762"/>
      <c r="UXN78" s="762"/>
      <c r="UXO78" s="762"/>
      <c r="UXP78" s="762"/>
      <c r="UXQ78" s="762"/>
      <c r="UXR78" s="762"/>
      <c r="UXS78" s="762"/>
      <c r="UXT78" s="762"/>
      <c r="UXU78" s="762"/>
      <c r="UXV78" s="762"/>
      <c r="UXW78" s="762"/>
      <c r="UXX78" s="762"/>
      <c r="UXY78" s="762"/>
      <c r="UXZ78" s="762"/>
      <c r="UYA78" s="762"/>
      <c r="UYB78" s="762"/>
      <c r="UYC78" s="762"/>
      <c r="UYD78" s="762"/>
      <c r="UYE78" s="762"/>
      <c r="UYF78" s="762"/>
      <c r="UYG78" s="762"/>
      <c r="UYH78" s="762"/>
      <c r="UYI78" s="762"/>
      <c r="UYJ78" s="762"/>
      <c r="UYK78" s="762"/>
      <c r="UYL78" s="762"/>
      <c r="UYM78" s="762"/>
      <c r="UYN78" s="762"/>
      <c r="UYO78" s="762"/>
      <c r="UYP78" s="762"/>
      <c r="UYQ78" s="762"/>
      <c r="UYR78" s="762"/>
      <c r="UYS78" s="762"/>
      <c r="UYT78" s="762"/>
      <c r="UYU78" s="762"/>
      <c r="UYV78" s="762"/>
      <c r="UYW78" s="762"/>
      <c r="UYX78" s="762"/>
      <c r="UYY78" s="762"/>
      <c r="UYZ78" s="762"/>
      <c r="UZA78" s="762"/>
      <c r="UZB78" s="762"/>
      <c r="UZC78" s="762"/>
      <c r="UZD78" s="762"/>
      <c r="UZE78" s="762"/>
      <c r="UZF78" s="762"/>
      <c r="UZG78" s="762"/>
      <c r="UZH78" s="762"/>
      <c r="UZI78" s="762"/>
      <c r="UZJ78" s="762"/>
      <c r="UZK78" s="762"/>
      <c r="UZL78" s="762"/>
      <c r="UZM78" s="762"/>
      <c r="UZN78" s="762"/>
      <c r="UZO78" s="762"/>
      <c r="UZP78" s="762"/>
      <c r="UZQ78" s="762"/>
      <c r="UZR78" s="762"/>
      <c r="UZS78" s="762"/>
      <c r="UZT78" s="762"/>
      <c r="UZU78" s="762"/>
      <c r="UZV78" s="762"/>
      <c r="UZW78" s="762"/>
      <c r="UZX78" s="762"/>
      <c r="UZY78" s="762"/>
      <c r="UZZ78" s="762"/>
      <c r="VAA78" s="762"/>
      <c r="VAB78" s="762"/>
      <c r="VAC78" s="762"/>
      <c r="VAD78" s="762"/>
      <c r="VAE78" s="762"/>
      <c r="VAF78" s="762"/>
      <c r="VAG78" s="762"/>
      <c r="VAH78" s="762"/>
      <c r="VAI78" s="762"/>
      <c r="VAJ78" s="762"/>
      <c r="VAK78" s="762"/>
      <c r="VAL78" s="762"/>
      <c r="VAM78" s="762"/>
      <c r="VAN78" s="762"/>
      <c r="VAO78" s="762"/>
      <c r="VAP78" s="762"/>
      <c r="VAQ78" s="762"/>
      <c r="VAR78" s="762"/>
      <c r="VAS78" s="762"/>
      <c r="VAT78" s="762"/>
      <c r="VAU78" s="762"/>
      <c r="VAV78" s="762"/>
      <c r="VAW78" s="762"/>
      <c r="VAX78" s="762"/>
      <c r="VAY78" s="762"/>
      <c r="VAZ78" s="762"/>
      <c r="VBA78" s="762"/>
      <c r="VBB78" s="762"/>
      <c r="VBC78" s="762"/>
      <c r="VBD78" s="762"/>
      <c r="VBE78" s="762"/>
      <c r="VBF78" s="762"/>
      <c r="VBG78" s="762"/>
      <c r="VBH78" s="762"/>
      <c r="VBI78" s="762"/>
      <c r="VBJ78" s="762"/>
      <c r="VBK78" s="762"/>
      <c r="VBL78" s="762"/>
      <c r="VBM78" s="762"/>
      <c r="VBN78" s="762"/>
      <c r="VBO78" s="762"/>
      <c r="VBP78" s="762"/>
      <c r="VBQ78" s="762"/>
      <c r="VBR78" s="762"/>
      <c r="VBS78" s="762"/>
      <c r="VBT78" s="762"/>
      <c r="VBU78" s="762"/>
      <c r="VBV78" s="762"/>
      <c r="VBW78" s="762"/>
      <c r="VBX78" s="762"/>
      <c r="VBY78" s="762"/>
      <c r="VBZ78" s="762"/>
      <c r="VCA78" s="762"/>
      <c r="VCB78" s="762"/>
      <c r="VCC78" s="762"/>
      <c r="VCD78" s="762"/>
      <c r="VCE78" s="762"/>
      <c r="VCF78" s="762"/>
      <c r="VCG78" s="762"/>
      <c r="VCH78" s="762"/>
      <c r="VCI78" s="762"/>
      <c r="VCJ78" s="762"/>
      <c r="VCK78" s="762"/>
      <c r="VCL78" s="762"/>
      <c r="VCM78" s="762"/>
      <c r="VCN78" s="762"/>
      <c r="VCO78" s="762"/>
      <c r="VCP78" s="762"/>
      <c r="VCQ78" s="762"/>
      <c r="VCR78" s="762"/>
      <c r="VCS78" s="762"/>
      <c r="VCT78" s="762"/>
      <c r="VCU78" s="762"/>
      <c r="VCV78" s="762"/>
      <c r="VCW78" s="762"/>
      <c r="VCX78" s="762"/>
      <c r="VCY78" s="762"/>
      <c r="VCZ78" s="762"/>
      <c r="VDA78" s="762"/>
      <c r="VDB78" s="762"/>
      <c r="VDC78" s="762"/>
      <c r="VDD78" s="762"/>
      <c r="VDE78" s="762"/>
      <c r="VDF78" s="762"/>
      <c r="VDG78" s="762"/>
      <c r="VDH78" s="762"/>
      <c r="VDI78" s="762"/>
      <c r="VDJ78" s="762"/>
      <c r="VDK78" s="762"/>
      <c r="VDL78" s="762"/>
      <c r="VDM78" s="762"/>
      <c r="VDN78" s="762"/>
      <c r="VDO78" s="762"/>
      <c r="VDP78" s="762"/>
      <c r="VDQ78" s="762"/>
      <c r="VDR78" s="762"/>
      <c r="VDS78" s="762"/>
      <c r="VDT78" s="762"/>
      <c r="VDU78" s="762"/>
      <c r="VDV78" s="762"/>
      <c r="VDW78" s="762"/>
      <c r="VDX78" s="762"/>
      <c r="VDY78" s="762"/>
      <c r="VDZ78" s="762"/>
      <c r="VEA78" s="762"/>
      <c r="VEB78" s="762"/>
      <c r="VEC78" s="762"/>
      <c r="VED78" s="762"/>
      <c r="VEE78" s="762"/>
      <c r="VEF78" s="762"/>
      <c r="VEG78" s="762"/>
      <c r="VEH78" s="762"/>
      <c r="VEI78" s="762"/>
      <c r="VEJ78" s="762"/>
      <c r="VEK78" s="762"/>
      <c r="VEL78" s="762"/>
      <c r="VEM78" s="762"/>
      <c r="VEN78" s="762"/>
      <c r="VEO78" s="762"/>
      <c r="VEP78" s="762"/>
      <c r="VEQ78" s="762"/>
      <c r="VER78" s="762"/>
      <c r="VES78" s="762"/>
      <c r="VET78" s="762"/>
      <c r="VEU78" s="762"/>
      <c r="VEV78" s="762"/>
      <c r="VEW78" s="762"/>
      <c r="VEX78" s="762"/>
      <c r="VEY78" s="762"/>
      <c r="VEZ78" s="762"/>
      <c r="VFA78" s="762"/>
      <c r="VFB78" s="762"/>
      <c r="VFC78" s="762"/>
      <c r="VFD78" s="762"/>
      <c r="VFE78" s="762"/>
      <c r="VFF78" s="762"/>
      <c r="VFG78" s="762"/>
      <c r="VFH78" s="762"/>
      <c r="VFI78" s="762"/>
      <c r="VFJ78" s="762"/>
      <c r="VFK78" s="762"/>
      <c r="VFL78" s="762"/>
      <c r="VFM78" s="762"/>
      <c r="VFN78" s="762"/>
      <c r="VFO78" s="762"/>
      <c r="VFP78" s="762"/>
      <c r="VFQ78" s="762"/>
      <c r="VFR78" s="762"/>
      <c r="VFS78" s="762"/>
      <c r="VFT78" s="762"/>
      <c r="VFU78" s="762"/>
      <c r="VFV78" s="762"/>
      <c r="VFW78" s="762"/>
      <c r="VFX78" s="762"/>
      <c r="VFY78" s="762"/>
      <c r="VFZ78" s="762"/>
      <c r="VGA78" s="762"/>
      <c r="VGB78" s="762"/>
      <c r="VGC78" s="762"/>
      <c r="VGD78" s="762"/>
      <c r="VGE78" s="762"/>
      <c r="VGF78" s="762"/>
      <c r="VGG78" s="762"/>
      <c r="VGH78" s="762"/>
      <c r="VGI78" s="762"/>
      <c r="VGJ78" s="762"/>
      <c r="VGK78" s="762"/>
      <c r="VGL78" s="762"/>
      <c r="VGM78" s="762"/>
      <c r="VGN78" s="762"/>
      <c r="VGO78" s="762"/>
      <c r="VGP78" s="762"/>
      <c r="VGQ78" s="762"/>
      <c r="VGR78" s="762"/>
      <c r="VGS78" s="762"/>
      <c r="VGT78" s="762"/>
      <c r="VGU78" s="762"/>
      <c r="VGV78" s="762"/>
      <c r="VGW78" s="762"/>
      <c r="VGX78" s="762"/>
      <c r="VGY78" s="762"/>
      <c r="VGZ78" s="762"/>
      <c r="VHA78" s="762"/>
      <c r="VHB78" s="762"/>
      <c r="VHC78" s="762"/>
      <c r="VHD78" s="762"/>
      <c r="VHE78" s="762"/>
      <c r="VHF78" s="762"/>
      <c r="VHG78" s="762"/>
      <c r="VHH78" s="762"/>
      <c r="VHI78" s="762"/>
      <c r="VHJ78" s="762"/>
      <c r="VHK78" s="762"/>
      <c r="VHL78" s="762"/>
      <c r="VHM78" s="762"/>
      <c r="VHN78" s="762"/>
      <c r="VHO78" s="762"/>
      <c r="VHP78" s="762"/>
      <c r="VHQ78" s="762"/>
      <c r="VHR78" s="762"/>
      <c r="VHS78" s="762"/>
      <c r="VHT78" s="762"/>
      <c r="VHU78" s="762"/>
      <c r="VHV78" s="762"/>
      <c r="VHW78" s="762"/>
      <c r="VHX78" s="762"/>
      <c r="VHY78" s="762"/>
      <c r="VHZ78" s="762"/>
      <c r="VIA78" s="762"/>
      <c r="VIB78" s="762"/>
      <c r="VIC78" s="762"/>
      <c r="VID78" s="762"/>
      <c r="VIE78" s="762"/>
      <c r="VIF78" s="762"/>
      <c r="VIG78" s="762"/>
      <c r="VIH78" s="762"/>
      <c r="VII78" s="762"/>
      <c r="VIJ78" s="762"/>
      <c r="VIK78" s="762"/>
      <c r="VIL78" s="762"/>
      <c r="VIM78" s="762"/>
      <c r="VIN78" s="762"/>
      <c r="VIO78" s="762"/>
      <c r="VIP78" s="762"/>
      <c r="VIQ78" s="762"/>
      <c r="VIR78" s="762"/>
      <c r="VIS78" s="762"/>
      <c r="VIT78" s="762"/>
      <c r="VIU78" s="762"/>
      <c r="VIV78" s="762"/>
      <c r="VIW78" s="762"/>
      <c r="VIX78" s="762"/>
      <c r="VIY78" s="762"/>
      <c r="VIZ78" s="762"/>
      <c r="VJA78" s="762"/>
      <c r="VJB78" s="762"/>
      <c r="VJC78" s="762"/>
      <c r="VJD78" s="762"/>
      <c r="VJE78" s="762"/>
      <c r="VJF78" s="762"/>
      <c r="VJG78" s="762"/>
      <c r="VJH78" s="762"/>
      <c r="VJI78" s="762"/>
      <c r="VJJ78" s="762"/>
      <c r="VJK78" s="762"/>
      <c r="VJL78" s="762"/>
      <c r="VJM78" s="762"/>
      <c r="VJN78" s="762"/>
      <c r="VJO78" s="762"/>
      <c r="VJP78" s="762"/>
      <c r="VJQ78" s="762"/>
      <c r="VJR78" s="762"/>
      <c r="VJS78" s="762"/>
      <c r="VJT78" s="762"/>
      <c r="VJU78" s="762"/>
      <c r="VJV78" s="762"/>
      <c r="VJW78" s="762"/>
      <c r="VJX78" s="762"/>
      <c r="VJY78" s="762"/>
      <c r="VJZ78" s="762"/>
      <c r="VKA78" s="762"/>
      <c r="VKB78" s="762"/>
      <c r="VKC78" s="762"/>
      <c r="VKD78" s="762"/>
      <c r="VKE78" s="762"/>
      <c r="VKF78" s="762"/>
      <c r="VKG78" s="762"/>
      <c r="VKH78" s="762"/>
      <c r="VKI78" s="762"/>
      <c r="VKJ78" s="762"/>
      <c r="VKK78" s="762"/>
      <c r="VKL78" s="762"/>
      <c r="VKM78" s="762"/>
      <c r="VKN78" s="762"/>
      <c r="VKO78" s="762"/>
      <c r="VKP78" s="762"/>
      <c r="VKQ78" s="762"/>
      <c r="VKR78" s="762"/>
      <c r="VKS78" s="762"/>
      <c r="VKT78" s="762"/>
      <c r="VKU78" s="762"/>
      <c r="VKV78" s="762"/>
      <c r="VKW78" s="762"/>
      <c r="VKX78" s="762"/>
      <c r="VKY78" s="762"/>
      <c r="VKZ78" s="762"/>
      <c r="VLA78" s="762"/>
      <c r="VLB78" s="762"/>
      <c r="VLC78" s="762"/>
      <c r="VLD78" s="762"/>
      <c r="VLE78" s="762"/>
      <c r="VLF78" s="762"/>
      <c r="VLG78" s="762"/>
      <c r="VLH78" s="762"/>
      <c r="VLI78" s="762"/>
      <c r="VLJ78" s="762"/>
      <c r="VLK78" s="762"/>
      <c r="VLL78" s="762"/>
      <c r="VLM78" s="762"/>
      <c r="VLN78" s="762"/>
      <c r="VLO78" s="762"/>
      <c r="VLP78" s="762"/>
      <c r="VLQ78" s="762"/>
      <c r="VLR78" s="762"/>
      <c r="VLS78" s="762"/>
      <c r="VLT78" s="762"/>
      <c r="VLU78" s="762"/>
      <c r="VLV78" s="762"/>
      <c r="VLW78" s="762"/>
      <c r="VLX78" s="762"/>
      <c r="VLY78" s="762"/>
      <c r="VLZ78" s="762"/>
      <c r="VMA78" s="762"/>
      <c r="VMB78" s="762"/>
      <c r="VMC78" s="762"/>
      <c r="VMD78" s="762"/>
      <c r="VME78" s="762"/>
      <c r="VMF78" s="762"/>
      <c r="VMG78" s="762"/>
      <c r="VMH78" s="762"/>
      <c r="VMI78" s="762"/>
      <c r="VMJ78" s="762"/>
      <c r="VMK78" s="762"/>
      <c r="VML78" s="762"/>
      <c r="VMM78" s="762"/>
      <c r="VMN78" s="762"/>
      <c r="VMO78" s="762"/>
      <c r="VMP78" s="762"/>
      <c r="VMQ78" s="762"/>
      <c r="VMR78" s="762"/>
      <c r="VMS78" s="762"/>
      <c r="VMT78" s="762"/>
      <c r="VMU78" s="762"/>
      <c r="VMV78" s="762"/>
      <c r="VMW78" s="762"/>
      <c r="VMX78" s="762"/>
      <c r="VMY78" s="762"/>
      <c r="VMZ78" s="762"/>
      <c r="VNA78" s="762"/>
      <c r="VNB78" s="762"/>
      <c r="VNC78" s="762"/>
      <c r="VND78" s="762"/>
      <c r="VNE78" s="762"/>
      <c r="VNF78" s="762"/>
      <c r="VNG78" s="762"/>
      <c r="VNH78" s="762"/>
      <c r="VNI78" s="762"/>
      <c r="VNJ78" s="762"/>
      <c r="VNK78" s="762"/>
      <c r="VNL78" s="762"/>
      <c r="VNM78" s="762"/>
      <c r="VNN78" s="762"/>
      <c r="VNO78" s="762"/>
      <c r="VNP78" s="762"/>
      <c r="VNQ78" s="762"/>
      <c r="VNR78" s="762"/>
      <c r="VNS78" s="762"/>
      <c r="VNT78" s="762"/>
      <c r="VNU78" s="762"/>
      <c r="VNV78" s="762"/>
      <c r="VNW78" s="762"/>
      <c r="VNX78" s="762"/>
      <c r="VNY78" s="762"/>
      <c r="VNZ78" s="762"/>
      <c r="VOA78" s="762"/>
      <c r="VOB78" s="762"/>
      <c r="VOC78" s="762"/>
      <c r="VOD78" s="762"/>
      <c r="VOE78" s="762"/>
      <c r="VOF78" s="762"/>
      <c r="VOG78" s="762"/>
      <c r="VOH78" s="762"/>
      <c r="VOI78" s="762"/>
      <c r="VOJ78" s="762"/>
      <c r="VOK78" s="762"/>
      <c r="VOL78" s="762"/>
      <c r="VOM78" s="762"/>
      <c r="VON78" s="762"/>
      <c r="VOO78" s="762"/>
      <c r="VOP78" s="762"/>
      <c r="VOQ78" s="762"/>
      <c r="VOR78" s="762"/>
      <c r="VOS78" s="762"/>
      <c r="VOT78" s="762"/>
      <c r="VOU78" s="762"/>
      <c r="VOV78" s="762"/>
      <c r="VOW78" s="762"/>
      <c r="VOX78" s="762"/>
      <c r="VOY78" s="762"/>
      <c r="VOZ78" s="762"/>
      <c r="VPA78" s="762"/>
      <c r="VPB78" s="762"/>
      <c r="VPC78" s="762"/>
      <c r="VPD78" s="762"/>
      <c r="VPE78" s="762"/>
      <c r="VPF78" s="762"/>
      <c r="VPG78" s="762"/>
      <c r="VPH78" s="762"/>
      <c r="VPI78" s="762"/>
      <c r="VPJ78" s="762"/>
      <c r="VPK78" s="762"/>
      <c r="VPL78" s="762"/>
      <c r="VPM78" s="762"/>
      <c r="VPN78" s="762"/>
      <c r="VPO78" s="762"/>
      <c r="VPP78" s="762"/>
      <c r="VPQ78" s="762"/>
      <c r="VPR78" s="762"/>
      <c r="VPS78" s="762"/>
      <c r="VPT78" s="762"/>
      <c r="VPU78" s="762"/>
      <c r="VPV78" s="762"/>
      <c r="VPW78" s="762"/>
      <c r="VPX78" s="762"/>
      <c r="VPY78" s="762"/>
      <c r="VPZ78" s="762"/>
      <c r="VQA78" s="762"/>
      <c r="VQB78" s="762"/>
      <c r="VQC78" s="762"/>
      <c r="VQD78" s="762"/>
      <c r="VQE78" s="762"/>
      <c r="VQF78" s="762"/>
      <c r="VQG78" s="762"/>
      <c r="VQH78" s="762"/>
      <c r="VQI78" s="762"/>
      <c r="VQJ78" s="762"/>
      <c r="VQK78" s="762"/>
      <c r="VQL78" s="762"/>
      <c r="VQM78" s="762"/>
      <c r="VQN78" s="762"/>
      <c r="VQO78" s="762"/>
      <c r="VQP78" s="762"/>
      <c r="VQQ78" s="762"/>
      <c r="VQR78" s="762"/>
      <c r="VQS78" s="762"/>
      <c r="VQT78" s="762"/>
      <c r="VQU78" s="762"/>
      <c r="VQV78" s="762"/>
      <c r="VQW78" s="762"/>
      <c r="VQX78" s="762"/>
      <c r="VQY78" s="762"/>
      <c r="VQZ78" s="762"/>
      <c r="VRA78" s="762"/>
      <c r="VRB78" s="762"/>
      <c r="VRC78" s="762"/>
      <c r="VRD78" s="762"/>
      <c r="VRE78" s="762"/>
      <c r="VRF78" s="762"/>
      <c r="VRG78" s="762"/>
      <c r="VRH78" s="762"/>
      <c r="VRI78" s="762"/>
      <c r="VRJ78" s="762"/>
      <c r="VRK78" s="762"/>
      <c r="VRL78" s="762"/>
      <c r="VRM78" s="762"/>
      <c r="VRN78" s="762"/>
      <c r="VRO78" s="762"/>
      <c r="VRP78" s="762"/>
      <c r="VRQ78" s="762"/>
      <c r="VRR78" s="762"/>
      <c r="VRS78" s="762"/>
      <c r="VRU78" s="762"/>
      <c r="VRV78" s="762"/>
      <c r="VRW78" s="762"/>
      <c r="VRX78" s="762"/>
      <c r="VRY78" s="762"/>
      <c r="VRZ78" s="762"/>
      <c r="VSA78" s="762"/>
      <c r="VSB78" s="762"/>
      <c r="VSC78" s="762"/>
      <c r="VSD78" s="762"/>
      <c r="VSE78" s="762"/>
      <c r="VSF78" s="762"/>
      <c r="VSG78" s="762"/>
      <c r="VSH78" s="762"/>
      <c r="VSI78" s="762"/>
      <c r="VSJ78" s="762"/>
      <c r="VSK78" s="762"/>
      <c r="VSL78" s="762"/>
      <c r="VSM78" s="762"/>
      <c r="VSN78" s="762"/>
      <c r="VSO78" s="762"/>
      <c r="VSP78" s="762"/>
      <c r="VSQ78" s="762"/>
      <c r="VSR78" s="762"/>
      <c r="VSS78" s="762"/>
      <c r="VST78" s="762"/>
      <c r="VSU78" s="762"/>
      <c r="VSV78" s="762"/>
      <c r="VSW78" s="762"/>
      <c r="VSX78" s="762"/>
      <c r="VSY78" s="762"/>
      <c r="VSZ78" s="762"/>
      <c r="VTA78" s="762"/>
      <c r="VTB78" s="762"/>
      <c r="VTC78" s="762"/>
      <c r="VTD78" s="762"/>
      <c r="VTE78" s="762"/>
      <c r="VTF78" s="762"/>
      <c r="VTG78" s="762"/>
      <c r="VTH78" s="762"/>
      <c r="VTI78" s="762"/>
      <c r="VTJ78" s="762"/>
      <c r="VTK78" s="762"/>
      <c r="VTL78" s="762"/>
      <c r="VTM78" s="762"/>
      <c r="VTN78" s="762"/>
      <c r="VTO78" s="762"/>
      <c r="VTP78" s="762"/>
      <c r="VTQ78" s="762"/>
      <c r="VTR78" s="762"/>
      <c r="VTS78" s="762"/>
      <c r="VTT78" s="762"/>
      <c r="VTU78" s="762"/>
      <c r="VTV78" s="762"/>
      <c r="VTW78" s="762"/>
      <c r="VTX78" s="762"/>
      <c r="VTY78" s="762"/>
      <c r="VTZ78" s="762"/>
      <c r="VUA78" s="762"/>
      <c r="VUB78" s="762"/>
      <c r="VUC78" s="762"/>
      <c r="VUD78" s="762"/>
      <c r="VUE78" s="762"/>
      <c r="VUF78" s="762"/>
      <c r="VUG78" s="762"/>
      <c r="VUH78" s="762"/>
      <c r="VUI78" s="762"/>
      <c r="VUJ78" s="762"/>
      <c r="VUK78" s="762"/>
      <c r="VUL78" s="762"/>
      <c r="VUM78" s="762"/>
      <c r="VUN78" s="762"/>
      <c r="VUO78" s="762"/>
      <c r="VUP78" s="762"/>
      <c r="VUQ78" s="762"/>
      <c r="VUR78" s="762"/>
      <c r="VUS78" s="762"/>
      <c r="VUT78" s="762"/>
      <c r="VUU78" s="762"/>
      <c r="VUV78" s="762"/>
      <c r="VUW78" s="762"/>
      <c r="VUX78" s="762"/>
      <c r="VUY78" s="762"/>
      <c r="VUZ78" s="762"/>
      <c r="VVA78" s="762"/>
      <c r="VVB78" s="762"/>
      <c r="VVC78" s="762"/>
      <c r="VVD78" s="762"/>
      <c r="VVE78" s="762"/>
      <c r="VVF78" s="762"/>
      <c r="VVG78" s="762"/>
      <c r="VVH78" s="762"/>
      <c r="VVI78" s="762"/>
      <c r="VVJ78" s="762"/>
      <c r="VVK78" s="762"/>
      <c r="VVL78" s="762"/>
      <c r="VVM78" s="762"/>
      <c r="VVN78" s="762"/>
      <c r="VVO78" s="762"/>
      <c r="VVP78" s="762"/>
      <c r="VVQ78" s="762"/>
      <c r="VVR78" s="762"/>
      <c r="VVS78" s="762"/>
      <c r="VVT78" s="762"/>
      <c r="VVU78" s="762"/>
      <c r="VVV78" s="762"/>
      <c r="VVW78" s="762"/>
      <c r="VVX78" s="762"/>
      <c r="VVY78" s="762"/>
      <c r="VVZ78" s="762"/>
      <c r="VWA78" s="762"/>
      <c r="VWB78" s="762"/>
      <c r="VWC78" s="762"/>
      <c r="VWD78" s="762"/>
      <c r="VWE78" s="762"/>
      <c r="VWF78" s="762"/>
      <c r="VWG78" s="762"/>
      <c r="VWH78" s="762"/>
      <c r="VWI78" s="762"/>
      <c r="VWJ78" s="762"/>
      <c r="VWK78" s="762"/>
      <c r="VWL78" s="762"/>
      <c r="VWM78" s="762"/>
      <c r="VWN78" s="762"/>
      <c r="VWO78" s="762"/>
      <c r="VWP78" s="762"/>
      <c r="VWQ78" s="762"/>
      <c r="VWR78" s="762"/>
      <c r="VWS78" s="762"/>
      <c r="VWT78" s="762"/>
      <c r="VWU78" s="762"/>
      <c r="VWV78" s="762"/>
      <c r="VWW78" s="762"/>
      <c r="VWX78" s="762"/>
      <c r="VWY78" s="762"/>
      <c r="VWZ78" s="762"/>
      <c r="VXA78" s="762"/>
      <c r="VXB78" s="762"/>
      <c r="VXC78" s="762"/>
      <c r="VXD78" s="762"/>
      <c r="VXE78" s="762"/>
      <c r="VXF78" s="762"/>
      <c r="VXG78" s="762"/>
      <c r="VXH78" s="762"/>
      <c r="VXI78" s="762"/>
      <c r="VXJ78" s="762"/>
      <c r="VXK78" s="762"/>
      <c r="VXL78" s="762"/>
      <c r="VXM78" s="762"/>
      <c r="VXN78" s="762"/>
      <c r="VXO78" s="762"/>
      <c r="VXP78" s="762"/>
      <c r="VXQ78" s="762"/>
      <c r="VXR78" s="762"/>
      <c r="VXS78" s="762"/>
      <c r="VXT78" s="762"/>
      <c r="VXU78" s="762"/>
      <c r="VXV78" s="762"/>
      <c r="VXW78" s="762"/>
      <c r="VXX78" s="762"/>
      <c r="VXY78" s="762"/>
      <c r="VXZ78" s="762"/>
      <c r="VYA78" s="762"/>
      <c r="VYB78" s="762"/>
      <c r="VYC78" s="762"/>
      <c r="VYD78" s="762"/>
      <c r="VYE78" s="762"/>
      <c r="VYF78" s="762"/>
      <c r="VYG78" s="762"/>
      <c r="VYH78" s="762"/>
      <c r="VYI78" s="762"/>
      <c r="VYJ78" s="762"/>
      <c r="VYK78" s="762"/>
      <c r="VYL78" s="762"/>
      <c r="VYM78" s="762"/>
      <c r="VYN78" s="762"/>
      <c r="VYO78" s="762"/>
      <c r="VYP78" s="762"/>
      <c r="VYQ78" s="762"/>
      <c r="VYR78" s="762"/>
      <c r="VYS78" s="762"/>
      <c r="VYT78" s="762"/>
      <c r="VYU78" s="762"/>
      <c r="VYV78" s="762"/>
      <c r="VYW78" s="762"/>
      <c r="VYX78" s="762"/>
      <c r="VYY78" s="762"/>
      <c r="VYZ78" s="762"/>
      <c r="VZA78" s="762"/>
      <c r="VZB78" s="762"/>
      <c r="VZC78" s="762"/>
      <c r="VZD78" s="762"/>
      <c r="VZE78" s="762"/>
      <c r="VZF78" s="762"/>
      <c r="VZG78" s="762"/>
      <c r="VZH78" s="762"/>
      <c r="VZI78" s="762"/>
      <c r="VZJ78" s="762"/>
      <c r="VZK78" s="762"/>
      <c r="VZL78" s="762"/>
      <c r="VZM78" s="762"/>
      <c r="VZN78" s="762"/>
      <c r="VZO78" s="762"/>
      <c r="VZP78" s="762"/>
      <c r="VZQ78" s="762"/>
      <c r="VZR78" s="762"/>
      <c r="VZS78" s="762"/>
      <c r="VZT78" s="762"/>
      <c r="VZU78" s="762"/>
      <c r="VZV78" s="762"/>
      <c r="VZW78" s="762"/>
      <c r="VZX78" s="762"/>
      <c r="VZY78" s="762"/>
      <c r="VZZ78" s="762"/>
      <c r="WAA78" s="762"/>
      <c r="WAB78" s="762"/>
      <c r="WAC78" s="762"/>
      <c r="WAD78" s="762"/>
      <c r="WAE78" s="762"/>
      <c r="WAF78" s="762"/>
      <c r="WAG78" s="762"/>
      <c r="WAH78" s="762"/>
      <c r="WAI78" s="762"/>
      <c r="WAJ78" s="762"/>
      <c r="WAK78" s="762"/>
      <c r="WAL78" s="762"/>
      <c r="WAM78" s="762"/>
      <c r="WAN78" s="762"/>
      <c r="WAO78" s="762"/>
      <c r="WAP78" s="762"/>
      <c r="WAQ78" s="762"/>
      <c r="WAR78" s="762"/>
      <c r="WAS78" s="762"/>
      <c r="WAT78" s="762"/>
      <c r="WAU78" s="762"/>
      <c r="WAV78" s="762"/>
      <c r="WAW78" s="762"/>
      <c r="WAX78" s="762"/>
      <c r="WAY78" s="762"/>
      <c r="WAZ78" s="762"/>
      <c r="WBA78" s="762"/>
      <c r="WBB78" s="762"/>
      <c r="WBC78" s="762"/>
      <c r="WBD78" s="762"/>
      <c r="WBE78" s="762"/>
      <c r="WBF78" s="762"/>
      <c r="WBG78" s="762"/>
      <c r="WBH78" s="762"/>
      <c r="WBI78" s="762"/>
      <c r="WBJ78" s="762"/>
      <c r="WBK78" s="762"/>
      <c r="WBL78" s="762"/>
      <c r="WBM78" s="762"/>
      <c r="WBN78" s="762"/>
      <c r="WBO78" s="762"/>
      <c r="WBP78" s="762"/>
      <c r="WBQ78" s="762"/>
      <c r="WBR78" s="762"/>
      <c r="WBS78" s="762"/>
      <c r="WBT78" s="762"/>
      <c r="WBU78" s="762"/>
      <c r="WBV78" s="762"/>
      <c r="WBW78" s="762"/>
      <c r="WBX78" s="762"/>
      <c r="WBY78" s="762"/>
      <c r="WBZ78" s="762"/>
      <c r="WCA78" s="762"/>
      <c r="WCB78" s="762"/>
      <c r="WCC78" s="762"/>
      <c r="WCD78" s="762"/>
      <c r="WCE78" s="762"/>
      <c r="WCF78" s="762"/>
      <c r="WCG78" s="762"/>
      <c r="WCH78" s="762"/>
      <c r="WCI78" s="762"/>
      <c r="WCJ78" s="762"/>
      <c r="WCK78" s="762"/>
      <c r="WCL78" s="762"/>
      <c r="WCM78" s="762"/>
      <c r="WCN78" s="762"/>
      <c r="WCO78" s="762"/>
      <c r="WCP78" s="762"/>
      <c r="WCQ78" s="762"/>
      <c r="WCR78" s="762"/>
      <c r="WCS78" s="762"/>
      <c r="WCT78" s="762"/>
      <c r="WCU78" s="762"/>
      <c r="WCV78" s="762"/>
      <c r="WCW78" s="762"/>
      <c r="WCX78" s="762"/>
      <c r="WCY78" s="762"/>
      <c r="WCZ78" s="762"/>
      <c r="WDA78" s="762"/>
      <c r="WDB78" s="762"/>
      <c r="WDC78" s="762"/>
      <c r="WDD78" s="762"/>
      <c r="WDE78" s="762"/>
      <c r="WDF78" s="762"/>
      <c r="WDG78" s="762"/>
      <c r="WDH78" s="762"/>
      <c r="WDI78" s="762"/>
      <c r="WDJ78" s="762"/>
      <c r="WDK78" s="762"/>
      <c r="WDL78" s="762"/>
      <c r="WDM78" s="762"/>
      <c r="WDN78" s="762"/>
      <c r="WDO78" s="762"/>
      <c r="WDP78" s="762"/>
      <c r="WDQ78" s="762"/>
      <c r="WDR78" s="762"/>
      <c r="WDS78" s="762"/>
      <c r="WDT78" s="762"/>
      <c r="WDU78" s="762"/>
      <c r="WDV78" s="762"/>
      <c r="WDW78" s="762"/>
      <c r="WDX78" s="762"/>
      <c r="WDY78" s="762"/>
      <c r="WDZ78" s="762"/>
      <c r="WEA78" s="762"/>
      <c r="WEB78" s="762"/>
      <c r="WEC78" s="762"/>
      <c r="WED78" s="762"/>
      <c r="WEE78" s="762"/>
      <c r="WEF78" s="762"/>
      <c r="WEG78" s="762"/>
      <c r="WEH78" s="762"/>
      <c r="WEI78" s="762"/>
      <c r="WEJ78" s="762"/>
      <c r="WEK78" s="762"/>
      <c r="WEL78" s="762"/>
      <c r="WEM78" s="762"/>
      <c r="WEN78" s="762"/>
      <c r="WEO78" s="762"/>
      <c r="WEP78" s="762"/>
      <c r="WEQ78" s="762"/>
      <c r="WER78" s="762"/>
      <c r="WES78" s="762"/>
      <c r="WET78" s="762"/>
      <c r="WEU78" s="762"/>
      <c r="WEV78" s="762"/>
      <c r="WEW78" s="762"/>
      <c r="WEX78" s="762"/>
      <c r="WEY78" s="762"/>
      <c r="WEZ78" s="762"/>
      <c r="WFA78" s="762"/>
      <c r="WFB78" s="762"/>
      <c r="WFC78" s="762"/>
      <c r="WFD78" s="762"/>
      <c r="WFE78" s="762"/>
      <c r="WFF78" s="762"/>
      <c r="WFG78" s="762"/>
      <c r="WFH78" s="762"/>
      <c r="WFI78" s="762"/>
      <c r="WFJ78" s="762"/>
      <c r="WFK78" s="762"/>
      <c r="WFL78" s="762"/>
      <c r="WFM78" s="762"/>
      <c r="WFN78" s="762"/>
      <c r="WFO78" s="762"/>
      <c r="WFP78" s="762"/>
      <c r="WFQ78" s="762"/>
      <c r="WFR78" s="762"/>
      <c r="WFS78" s="762"/>
      <c r="WFT78" s="762"/>
      <c r="WFU78" s="762"/>
      <c r="WFV78" s="762"/>
      <c r="WFW78" s="762"/>
      <c r="WFX78" s="762"/>
      <c r="WFY78" s="762"/>
      <c r="WFZ78" s="762"/>
      <c r="WGA78" s="762"/>
      <c r="WGB78" s="762"/>
      <c r="WGC78" s="762"/>
      <c r="WGD78" s="762"/>
      <c r="WGE78" s="762"/>
      <c r="WGF78" s="762"/>
      <c r="WGG78" s="762"/>
      <c r="WGH78" s="762"/>
      <c r="WGI78" s="762"/>
      <c r="WGJ78" s="762"/>
      <c r="WGK78" s="762"/>
      <c r="WGL78" s="762"/>
      <c r="WGM78" s="762"/>
      <c r="WGN78" s="762"/>
      <c r="WGO78" s="762"/>
      <c r="WGP78" s="762"/>
      <c r="WGQ78" s="762"/>
      <c r="WGR78" s="762"/>
      <c r="WGS78" s="762"/>
      <c r="WGT78" s="762"/>
      <c r="WGU78" s="762"/>
      <c r="WGV78" s="762"/>
      <c r="WGW78" s="762"/>
      <c r="WGX78" s="762"/>
      <c r="WGY78" s="762"/>
      <c r="WGZ78" s="762"/>
      <c r="WHA78" s="762"/>
      <c r="WHB78" s="762"/>
      <c r="WHC78" s="762"/>
      <c r="WHD78" s="762"/>
      <c r="WHE78" s="762"/>
      <c r="WHF78" s="762"/>
      <c r="WHG78" s="762"/>
      <c r="WHH78" s="762"/>
      <c r="WHI78" s="762"/>
      <c r="WHJ78" s="762"/>
      <c r="WHK78" s="762"/>
      <c r="WHL78" s="762"/>
      <c r="WHM78" s="762"/>
      <c r="WHN78" s="762"/>
      <c r="WHO78" s="762"/>
      <c r="WHP78" s="762"/>
      <c r="WHQ78" s="762"/>
      <c r="WHR78" s="762"/>
      <c r="WHS78" s="762"/>
      <c r="WHT78" s="762"/>
      <c r="WHU78" s="762"/>
      <c r="WHV78" s="762"/>
      <c r="WHW78" s="762"/>
      <c r="WHX78" s="762"/>
      <c r="WHY78" s="762"/>
      <c r="WHZ78" s="762"/>
      <c r="WIA78" s="762"/>
      <c r="WIB78" s="762"/>
      <c r="WIC78" s="762"/>
      <c r="WID78" s="762"/>
      <c r="WIE78" s="762"/>
      <c r="WIF78" s="762"/>
      <c r="WIG78" s="762"/>
      <c r="WIH78" s="762"/>
      <c r="WII78" s="762"/>
      <c r="WIJ78" s="762"/>
      <c r="WIK78" s="762"/>
      <c r="WIL78" s="762"/>
      <c r="WIM78" s="762"/>
      <c r="WIN78" s="762"/>
      <c r="WIO78" s="762"/>
      <c r="WIP78" s="762"/>
      <c r="WIQ78" s="762"/>
      <c r="WIR78" s="762"/>
      <c r="WIS78" s="762"/>
      <c r="WIT78" s="762"/>
      <c r="WIU78" s="762"/>
      <c r="WIV78" s="762"/>
      <c r="WIW78" s="762"/>
      <c r="WIX78" s="762"/>
      <c r="WIY78" s="762"/>
      <c r="WIZ78" s="762"/>
      <c r="WJA78" s="762"/>
      <c r="WJB78" s="762"/>
      <c r="WJC78" s="762"/>
      <c r="WJD78" s="762"/>
      <c r="WJE78" s="762"/>
      <c r="WJF78" s="762"/>
      <c r="WJG78" s="762"/>
      <c r="WJH78" s="762"/>
      <c r="WJI78" s="762"/>
      <c r="WJJ78" s="762"/>
      <c r="WJK78" s="762"/>
      <c r="WJL78" s="762"/>
      <c r="WJM78" s="762"/>
      <c r="WJN78" s="762"/>
      <c r="WJO78" s="762"/>
      <c r="WJP78" s="762"/>
      <c r="WJQ78" s="762"/>
      <c r="WJR78" s="762"/>
      <c r="WJS78" s="762"/>
      <c r="WJT78" s="762"/>
      <c r="WJU78" s="762"/>
      <c r="WJV78" s="762"/>
      <c r="WJW78" s="762"/>
      <c r="WJX78" s="762"/>
      <c r="WJY78" s="762"/>
      <c r="WJZ78" s="762"/>
      <c r="WKA78" s="762"/>
      <c r="WKB78" s="762"/>
      <c r="WKC78" s="762"/>
      <c r="WKD78" s="762"/>
      <c r="WKE78" s="762"/>
      <c r="WKF78" s="762"/>
      <c r="WKG78" s="762"/>
      <c r="WKH78" s="762"/>
      <c r="WKI78" s="762"/>
      <c r="WKJ78" s="762"/>
      <c r="WKK78" s="762"/>
      <c r="WKL78" s="762"/>
      <c r="WKM78" s="762"/>
      <c r="WKN78" s="762"/>
      <c r="WKO78" s="762"/>
      <c r="WKP78" s="762"/>
      <c r="WKQ78" s="762"/>
      <c r="WKR78" s="762"/>
      <c r="WKS78" s="762"/>
      <c r="WKT78" s="762"/>
      <c r="WKU78" s="762"/>
      <c r="WKV78" s="762"/>
      <c r="WKW78" s="762"/>
      <c r="WKX78" s="762"/>
      <c r="WKY78" s="762"/>
      <c r="WKZ78" s="762"/>
      <c r="WLA78" s="762"/>
      <c r="WLB78" s="762"/>
      <c r="WLC78" s="762"/>
      <c r="WLD78" s="762"/>
      <c r="WLE78" s="762"/>
      <c r="WLF78" s="762"/>
      <c r="WLG78" s="762"/>
      <c r="WLH78" s="762"/>
      <c r="WLI78" s="762"/>
      <c r="WLJ78" s="762"/>
      <c r="WLK78" s="762"/>
      <c r="WLL78" s="762"/>
      <c r="WLM78" s="762"/>
      <c r="WLN78" s="762"/>
      <c r="WLO78" s="762"/>
      <c r="WLP78" s="762"/>
      <c r="WLQ78" s="762"/>
      <c r="WLR78" s="762"/>
      <c r="WLS78" s="762"/>
      <c r="WLT78" s="762"/>
      <c r="WLU78" s="762"/>
      <c r="WLV78" s="762"/>
      <c r="WLW78" s="762"/>
      <c r="WLX78" s="762"/>
      <c r="WLY78" s="762"/>
      <c r="WLZ78" s="762"/>
      <c r="WMA78" s="762"/>
      <c r="WMB78" s="762"/>
      <c r="WMC78" s="762"/>
      <c r="WMD78" s="762"/>
      <c r="WME78" s="762"/>
      <c r="WMF78" s="762"/>
      <c r="WMG78" s="762"/>
      <c r="WMH78" s="762"/>
      <c r="WMI78" s="762"/>
      <c r="WMJ78" s="762"/>
      <c r="WMK78" s="762"/>
      <c r="WML78" s="762"/>
      <c r="WMM78" s="762"/>
      <c r="WMN78" s="762"/>
      <c r="WMO78" s="762"/>
      <c r="WMP78" s="762"/>
      <c r="WMQ78" s="762"/>
      <c r="WMR78" s="762"/>
      <c r="WMS78" s="762"/>
      <c r="WMT78" s="762"/>
      <c r="WMU78" s="762"/>
      <c r="WMV78" s="762"/>
      <c r="WMW78" s="762"/>
      <c r="WMX78" s="762"/>
      <c r="WMY78" s="762"/>
      <c r="WMZ78" s="762"/>
      <c r="WNA78" s="762"/>
      <c r="WNB78" s="762"/>
      <c r="WNC78" s="762"/>
      <c r="WND78" s="762"/>
      <c r="WNE78" s="762"/>
      <c r="WNF78" s="762"/>
      <c r="WNG78" s="762"/>
      <c r="WNH78" s="762"/>
      <c r="WNI78" s="762"/>
      <c r="WNJ78" s="762"/>
      <c r="WNK78" s="762"/>
      <c r="WNL78" s="762"/>
      <c r="WNM78" s="762"/>
      <c r="WNN78" s="762"/>
      <c r="WNO78" s="762"/>
      <c r="WNP78" s="762"/>
      <c r="WNQ78" s="762"/>
      <c r="WNR78" s="762"/>
      <c r="WNS78" s="762"/>
      <c r="WNT78" s="762"/>
      <c r="WNU78" s="762"/>
      <c r="WNV78" s="762"/>
      <c r="WNW78" s="762"/>
      <c r="WNX78" s="762"/>
      <c r="WNY78" s="762"/>
      <c r="WNZ78" s="762"/>
      <c r="WOA78" s="762"/>
      <c r="WOB78" s="762"/>
      <c r="WOC78" s="762"/>
      <c r="WOD78" s="762"/>
      <c r="WOE78" s="762"/>
      <c r="WOF78" s="762"/>
      <c r="WOG78" s="762"/>
      <c r="WOH78" s="762"/>
      <c r="WOI78" s="762"/>
      <c r="WOJ78" s="762"/>
      <c r="WOK78" s="762"/>
      <c r="WOL78" s="762"/>
      <c r="WOM78" s="762"/>
      <c r="WON78" s="762"/>
      <c r="WOO78" s="762"/>
      <c r="WOP78" s="762"/>
      <c r="WOQ78" s="762"/>
      <c r="WOR78" s="762"/>
      <c r="WOS78" s="762"/>
      <c r="WOT78" s="762"/>
      <c r="WOU78" s="762"/>
      <c r="WOV78" s="762"/>
      <c r="WOW78" s="762"/>
      <c r="WOX78" s="762"/>
      <c r="WOY78" s="762"/>
      <c r="WOZ78" s="762"/>
      <c r="WPA78" s="762"/>
      <c r="WPB78" s="762"/>
      <c r="WPC78" s="762"/>
      <c r="WPD78" s="762"/>
      <c r="WPE78" s="762"/>
      <c r="WPF78" s="762"/>
      <c r="WPG78" s="762"/>
      <c r="WPH78" s="762"/>
      <c r="WPI78" s="762"/>
      <c r="WPJ78" s="762"/>
      <c r="WPK78" s="762"/>
      <c r="WPL78" s="762"/>
      <c r="WPM78" s="762"/>
      <c r="WPN78" s="762"/>
      <c r="WPO78" s="762"/>
      <c r="WPP78" s="762"/>
      <c r="WPQ78" s="762"/>
      <c r="WPR78" s="762"/>
      <c r="WPS78" s="762"/>
      <c r="WPT78" s="762"/>
      <c r="WPU78" s="762"/>
      <c r="WPV78" s="762"/>
      <c r="WPW78" s="762"/>
      <c r="WPX78" s="762"/>
      <c r="WPY78" s="762"/>
      <c r="WPZ78" s="762"/>
      <c r="WQA78" s="762"/>
      <c r="WQB78" s="762"/>
      <c r="WQC78" s="762"/>
      <c r="WQD78" s="762"/>
      <c r="WQE78" s="762"/>
      <c r="WQF78" s="762"/>
      <c r="WQG78" s="762"/>
      <c r="WQH78" s="762"/>
      <c r="WQI78" s="762"/>
      <c r="WQJ78" s="762"/>
      <c r="WQK78" s="762"/>
      <c r="WQL78" s="762"/>
      <c r="WQM78" s="762"/>
      <c r="WQN78" s="762"/>
      <c r="WQO78" s="762"/>
      <c r="WQP78" s="762"/>
      <c r="WQQ78" s="762"/>
      <c r="WQR78" s="762"/>
      <c r="WQS78" s="762"/>
      <c r="WQT78" s="762"/>
      <c r="WQU78" s="762"/>
      <c r="WQV78" s="762"/>
      <c r="WQW78" s="762"/>
      <c r="WQX78" s="762"/>
      <c r="WQY78" s="762"/>
      <c r="WQZ78" s="762"/>
      <c r="WRA78" s="762"/>
      <c r="WRB78" s="762"/>
      <c r="WRC78" s="762"/>
      <c r="WRD78" s="762"/>
      <c r="WRE78" s="762"/>
      <c r="WRF78" s="762"/>
      <c r="WRG78" s="762"/>
      <c r="WRH78" s="762"/>
      <c r="WRI78" s="762"/>
      <c r="WRJ78" s="762"/>
      <c r="WRK78" s="762"/>
      <c r="WRL78" s="762"/>
      <c r="WRM78" s="762"/>
      <c r="WRN78" s="762"/>
      <c r="WRO78" s="762"/>
      <c r="WRP78" s="762"/>
      <c r="WRQ78" s="762"/>
      <c r="WRR78" s="762"/>
      <c r="WRS78" s="762"/>
      <c r="WRT78" s="762"/>
      <c r="WRU78" s="762"/>
      <c r="WRV78" s="762"/>
      <c r="WRW78" s="762"/>
      <c r="WRX78" s="762"/>
      <c r="WRY78" s="762"/>
      <c r="WRZ78" s="762"/>
      <c r="WSA78" s="762"/>
      <c r="WSB78" s="762"/>
      <c r="WSC78" s="762"/>
      <c r="WSD78" s="762"/>
      <c r="WSE78" s="762"/>
      <c r="WSF78" s="762"/>
      <c r="WSG78" s="762"/>
      <c r="WSH78" s="762"/>
      <c r="WSI78" s="762"/>
      <c r="WSJ78" s="762"/>
      <c r="WSK78" s="762"/>
      <c r="WSL78" s="762"/>
      <c r="WSM78" s="762"/>
      <c r="WSN78" s="762"/>
      <c r="WSO78" s="762"/>
      <c r="WSP78" s="762"/>
      <c r="WSQ78" s="762"/>
      <c r="WSR78" s="762"/>
      <c r="WSS78" s="762"/>
      <c r="WST78" s="762"/>
      <c r="WSU78" s="762"/>
      <c r="WSV78" s="762"/>
      <c r="WSW78" s="762"/>
      <c r="WSX78" s="762"/>
      <c r="WSY78" s="762"/>
      <c r="WSZ78" s="762"/>
      <c r="WTA78" s="762"/>
      <c r="WTB78" s="762"/>
      <c r="WTC78" s="762"/>
      <c r="WTD78" s="762"/>
      <c r="WTE78" s="762"/>
      <c r="WTF78" s="762"/>
      <c r="WTG78" s="762"/>
      <c r="WTH78" s="762"/>
      <c r="WTI78" s="762"/>
      <c r="WTJ78" s="762"/>
      <c r="WTK78" s="762"/>
      <c r="WTL78" s="762"/>
      <c r="WTM78" s="762"/>
      <c r="WTN78" s="762"/>
      <c r="WTO78" s="762"/>
      <c r="WTP78" s="762"/>
      <c r="WTQ78" s="762"/>
      <c r="WTR78" s="762"/>
      <c r="WTS78" s="762"/>
      <c r="WTT78" s="762"/>
      <c r="WTU78" s="762"/>
      <c r="WTV78" s="762"/>
      <c r="WTW78" s="762"/>
      <c r="WTX78" s="762"/>
      <c r="WTY78" s="762"/>
      <c r="WTZ78" s="762"/>
      <c r="WUA78" s="762"/>
      <c r="WUB78" s="762"/>
      <c r="WUC78" s="762"/>
      <c r="WUD78" s="762"/>
      <c r="WUE78" s="762"/>
      <c r="WUF78" s="762"/>
      <c r="WUG78" s="762"/>
      <c r="WUH78" s="762"/>
      <c r="WUI78" s="762"/>
      <c r="WUJ78" s="762"/>
      <c r="WUK78" s="762"/>
      <c r="WUL78" s="762"/>
      <c r="WUM78" s="762"/>
      <c r="WUN78" s="762"/>
      <c r="WUO78" s="762"/>
      <c r="WUP78" s="762"/>
      <c r="WUQ78" s="762"/>
      <c r="WUR78" s="762"/>
      <c r="WUS78" s="762"/>
      <c r="WUT78" s="762"/>
      <c r="WUU78" s="762"/>
      <c r="WUV78" s="762"/>
      <c r="WUW78" s="762"/>
      <c r="WUX78" s="762"/>
      <c r="WUY78" s="762"/>
      <c r="WUZ78" s="762"/>
      <c r="WVA78" s="762"/>
      <c r="WVB78" s="762"/>
      <c r="WVC78" s="762"/>
      <c r="WVD78" s="762"/>
      <c r="WVE78" s="762"/>
      <c r="WVF78" s="762"/>
      <c r="WVG78" s="762"/>
      <c r="WVH78" s="762"/>
      <c r="WVI78" s="762"/>
      <c r="WVJ78" s="762"/>
      <c r="WVK78" s="762"/>
      <c r="WVL78" s="762"/>
      <c r="WVM78" s="762"/>
      <c r="WVN78" s="762"/>
      <c r="WVO78" s="762"/>
      <c r="WVP78" s="762"/>
      <c r="WVQ78" s="762"/>
      <c r="WVR78" s="762"/>
      <c r="WVS78" s="762"/>
      <c r="WVT78" s="762"/>
      <c r="WVU78" s="762"/>
      <c r="WVV78" s="762"/>
      <c r="WVW78" s="762"/>
      <c r="WVX78" s="762"/>
      <c r="WVY78" s="762"/>
      <c r="WVZ78" s="762"/>
      <c r="WWA78" s="762"/>
      <c r="WWB78" s="762"/>
      <c r="WWC78" s="762"/>
      <c r="WWD78" s="762"/>
      <c r="WWE78" s="762"/>
      <c r="WWF78" s="762"/>
      <c r="WWG78" s="762"/>
      <c r="WWH78" s="762"/>
      <c r="WWI78" s="762"/>
      <c r="WWJ78" s="762"/>
      <c r="WWK78" s="762"/>
      <c r="WWL78" s="762"/>
      <c r="WWM78" s="762"/>
      <c r="WWN78" s="762"/>
      <c r="WWO78" s="762"/>
      <c r="WWP78" s="762"/>
      <c r="WWQ78" s="762"/>
      <c r="WWR78" s="762"/>
      <c r="WWS78" s="762"/>
      <c r="WWT78" s="762"/>
      <c r="WWU78" s="762"/>
      <c r="WWV78" s="762"/>
      <c r="WWW78" s="762"/>
      <c r="WWX78" s="762"/>
      <c r="WWY78" s="762"/>
      <c r="WWZ78" s="762"/>
      <c r="WXA78" s="762"/>
      <c r="WXB78" s="762"/>
      <c r="WXC78" s="762"/>
      <c r="WXD78" s="762"/>
      <c r="WXE78" s="762"/>
      <c r="WXF78" s="762"/>
      <c r="WXG78" s="762"/>
      <c r="WXH78" s="762"/>
      <c r="WXI78" s="762"/>
      <c r="WXJ78" s="762"/>
      <c r="WXK78" s="762"/>
      <c r="WXL78" s="762"/>
      <c r="WXM78" s="762"/>
      <c r="WXN78" s="762"/>
      <c r="WXO78" s="762"/>
      <c r="WXP78" s="762"/>
      <c r="WXQ78" s="762"/>
      <c r="WXR78" s="762"/>
      <c r="WXS78" s="762"/>
      <c r="WXT78" s="762"/>
      <c r="WXU78" s="762"/>
      <c r="WXV78" s="762"/>
      <c r="WXW78" s="762"/>
      <c r="WXX78" s="762"/>
      <c r="WXY78" s="762"/>
      <c r="WXZ78" s="762"/>
      <c r="WYA78" s="762"/>
      <c r="WYB78" s="762"/>
      <c r="WYC78" s="762"/>
      <c r="WYD78" s="762"/>
      <c r="WYE78" s="762"/>
      <c r="WYF78" s="762"/>
      <c r="WYG78" s="762"/>
      <c r="WYH78" s="762"/>
      <c r="WYI78" s="762"/>
      <c r="WYJ78" s="762"/>
      <c r="WYK78" s="762"/>
      <c r="WYL78" s="762"/>
      <c r="WYM78" s="762"/>
      <c r="WYN78" s="762"/>
      <c r="WYO78" s="762"/>
      <c r="WYP78" s="762"/>
      <c r="WYQ78" s="762"/>
      <c r="WYR78" s="762"/>
      <c r="WYS78" s="762"/>
      <c r="WYT78" s="762"/>
      <c r="WYU78" s="762"/>
      <c r="WYV78" s="762"/>
      <c r="WYW78" s="762"/>
      <c r="WYX78" s="762"/>
      <c r="WYY78" s="762"/>
      <c r="WYZ78" s="762"/>
      <c r="WZA78" s="762"/>
      <c r="WZB78" s="762"/>
      <c r="WZC78" s="762"/>
      <c r="WZD78" s="762"/>
      <c r="WZE78" s="762"/>
      <c r="WZF78" s="762"/>
      <c r="WZG78" s="762"/>
      <c r="WZH78" s="762"/>
      <c r="WZI78" s="762"/>
      <c r="WZJ78" s="762"/>
      <c r="WZK78" s="762"/>
      <c r="WZL78" s="762"/>
      <c r="WZM78" s="762"/>
      <c r="WZN78" s="762"/>
      <c r="WZO78" s="762"/>
      <c r="WZP78" s="762"/>
      <c r="WZQ78" s="762"/>
      <c r="WZR78" s="762"/>
      <c r="WZS78" s="762"/>
      <c r="WZT78" s="762"/>
      <c r="WZU78" s="762"/>
      <c r="WZV78" s="762"/>
      <c r="WZW78" s="762"/>
      <c r="WZX78" s="762"/>
      <c r="WZY78" s="762"/>
      <c r="WZZ78" s="762"/>
      <c r="XAA78" s="762"/>
      <c r="XAB78" s="762"/>
      <c r="XAC78" s="762"/>
      <c r="XAD78" s="762"/>
      <c r="XAE78" s="762"/>
      <c r="XAF78" s="762"/>
      <c r="XAG78" s="762"/>
      <c r="XAH78" s="762"/>
      <c r="XAI78" s="762"/>
      <c r="XAJ78" s="762"/>
      <c r="XAK78" s="762"/>
      <c r="XAL78" s="762"/>
      <c r="XAM78" s="762"/>
      <c r="XAN78" s="762"/>
      <c r="XAO78" s="762"/>
      <c r="XAP78" s="762"/>
      <c r="XAQ78" s="762"/>
      <c r="XAR78" s="762"/>
      <c r="XAS78" s="762"/>
      <c r="XAT78" s="762"/>
      <c r="XAU78" s="762"/>
      <c r="XAV78" s="762"/>
      <c r="XAW78" s="762"/>
      <c r="XAX78" s="762"/>
      <c r="XAY78" s="762"/>
      <c r="XAZ78" s="762"/>
      <c r="XBA78" s="762"/>
      <c r="XBB78" s="762"/>
      <c r="XBC78" s="762"/>
      <c r="XBD78" s="762"/>
      <c r="XBE78" s="762"/>
      <c r="XBF78" s="762"/>
      <c r="XBG78" s="762"/>
      <c r="XBH78" s="762"/>
      <c r="XBI78" s="762"/>
      <c r="XBJ78" s="762"/>
      <c r="XBK78" s="762"/>
      <c r="XBL78" s="762"/>
      <c r="XBM78" s="762"/>
      <c r="XBN78" s="762"/>
      <c r="XBO78" s="762"/>
      <c r="XBP78" s="762"/>
      <c r="XBQ78" s="762"/>
      <c r="XBR78" s="762"/>
      <c r="XBS78" s="762"/>
      <c r="XBT78" s="762"/>
      <c r="XBU78" s="762"/>
      <c r="XBV78" s="762"/>
      <c r="XBW78" s="762"/>
      <c r="XBX78" s="762"/>
      <c r="XBY78" s="762"/>
      <c r="XBZ78" s="762"/>
      <c r="XCA78" s="762"/>
      <c r="XCB78" s="762"/>
      <c r="XCC78" s="762"/>
      <c r="XCD78" s="762"/>
      <c r="XCE78" s="762"/>
      <c r="XCF78" s="762"/>
      <c r="XCG78" s="762"/>
      <c r="XCH78" s="762"/>
      <c r="XCI78" s="762"/>
      <c r="XCJ78" s="762"/>
      <c r="XCK78" s="762"/>
      <c r="XCL78" s="762"/>
      <c r="XCM78" s="762"/>
      <c r="XCN78" s="762"/>
      <c r="XCO78" s="762"/>
      <c r="XCP78" s="762"/>
      <c r="XCQ78" s="762"/>
      <c r="XCR78" s="762"/>
      <c r="XCS78" s="762"/>
      <c r="XCT78" s="762"/>
      <c r="XCU78" s="762"/>
      <c r="XCV78" s="762"/>
      <c r="XCW78" s="762"/>
      <c r="XCX78" s="762"/>
      <c r="XCY78" s="762"/>
      <c r="XCZ78" s="762"/>
      <c r="XDA78" s="762"/>
      <c r="XDB78" s="762"/>
      <c r="XDC78" s="762"/>
      <c r="XDD78" s="762"/>
      <c r="XDE78" s="762"/>
      <c r="XDF78" s="762"/>
      <c r="XDG78" s="762"/>
      <c r="XDH78" s="762"/>
      <c r="XDI78" s="762"/>
      <c r="XDJ78" s="762"/>
      <c r="XDK78" s="762"/>
      <c r="XDL78" s="762"/>
      <c r="XDM78" s="762"/>
      <c r="XDN78" s="762"/>
      <c r="XDO78" s="762"/>
      <c r="XDP78" s="762"/>
      <c r="XDQ78" s="762"/>
      <c r="XDR78" s="762"/>
      <c r="XDS78" s="762"/>
      <c r="XDT78" s="762"/>
      <c r="XDU78" s="762"/>
      <c r="XDV78" s="762"/>
      <c r="XDW78" s="762"/>
      <c r="XDX78" s="762"/>
      <c r="XDY78" s="762"/>
      <c r="XDZ78" s="762"/>
      <c r="XEA78" s="762"/>
      <c r="XEB78" s="762"/>
      <c r="XEC78" s="762"/>
      <c r="XED78" s="762"/>
      <c r="XEE78" s="762"/>
      <c r="XEF78" s="762"/>
      <c r="XEG78" s="762"/>
      <c r="XEH78" s="762"/>
      <c r="XEI78" s="762"/>
      <c r="XEJ78" s="762"/>
      <c r="XEK78" s="762"/>
      <c r="XEL78" s="762"/>
      <c r="XEM78" s="762"/>
      <c r="XEN78" s="762"/>
      <c r="XEO78" s="762"/>
      <c r="XEP78" s="762"/>
      <c r="XEQ78" s="762"/>
      <c r="XER78" s="762"/>
      <c r="XES78" s="762"/>
      <c r="XET78" s="762"/>
      <c r="XEU78" s="762"/>
      <c r="XEV78" s="762"/>
      <c r="XEW78" s="762"/>
      <c r="XEX78" s="762"/>
      <c r="XEY78" s="762"/>
      <c r="XEZ78" s="762"/>
      <c r="XFA78" s="762"/>
      <c r="XFB78" s="762"/>
      <c r="XFC78" s="762"/>
    </row>
    <row r="79" spans="1:1023 1025:2047 2049:3071 3073:4095 4097:5119 5121:6143 6145:7167 7169:8191 8193:9215 9217:10239 10241:11263 11265:12287 12289:13311 13313:14335 14337:15359 15361:16383" s="124" customFormat="1">
      <c r="A79" s="762" t="s">
        <v>2742</v>
      </c>
      <c r="B79" s="762"/>
      <c r="C79" s="772"/>
      <c r="D79" s="762"/>
      <c r="E79" s="762"/>
      <c r="F79" s="762"/>
      <c r="G79" s="762"/>
      <c r="H79" s="762"/>
      <c r="I79" s="762"/>
      <c r="J79" s="762"/>
      <c r="K79" s="762"/>
      <c r="L79" s="762"/>
      <c r="M79" s="762"/>
      <c r="N79" s="762"/>
      <c r="O79" s="762"/>
      <c r="P79" s="762"/>
      <c r="Q79" s="762"/>
      <c r="R79" s="762"/>
      <c r="S79" s="762"/>
      <c r="T79" s="762"/>
      <c r="U79" s="762"/>
      <c r="V79" s="762"/>
      <c r="W79" s="762"/>
      <c r="X79" s="762"/>
      <c r="Y79" s="762"/>
      <c r="Z79" s="762"/>
      <c r="AA79" s="762"/>
      <c r="AB79" s="762"/>
      <c r="AC79" s="762"/>
      <c r="AD79" s="762"/>
      <c r="AE79" s="762"/>
      <c r="AF79" s="762"/>
      <c r="AG79" s="762"/>
      <c r="AH79" s="762"/>
      <c r="AI79" s="762"/>
      <c r="AJ79" s="762"/>
      <c r="AK79" s="762"/>
      <c r="AL79" s="762"/>
      <c r="AM79" s="762"/>
      <c r="AN79" s="762"/>
      <c r="AO79" s="762"/>
      <c r="AP79" s="762"/>
      <c r="AQ79" s="762"/>
      <c r="AR79" s="762"/>
      <c r="AS79" s="762"/>
      <c r="AT79" s="762"/>
      <c r="AU79" s="762"/>
      <c r="AV79" s="762"/>
      <c r="AW79" s="762"/>
      <c r="AX79" s="762"/>
      <c r="AY79" s="762"/>
      <c r="AZ79" s="762"/>
      <c r="BA79" s="762"/>
      <c r="BB79" s="762"/>
      <c r="BC79" s="762"/>
      <c r="BD79" s="762"/>
      <c r="BE79" s="762"/>
      <c r="BF79" s="762"/>
      <c r="BG79" s="762"/>
      <c r="BH79" s="762"/>
      <c r="BI79" s="762"/>
      <c r="BJ79" s="762"/>
      <c r="BK79" s="762"/>
      <c r="BL79" s="762"/>
      <c r="BM79" s="762"/>
      <c r="BN79" s="762"/>
      <c r="BO79" s="762"/>
      <c r="BP79" s="762"/>
      <c r="BQ79" s="762"/>
      <c r="BR79" s="762"/>
      <c r="BS79" s="762"/>
      <c r="BT79" s="762"/>
      <c r="BU79" s="762"/>
      <c r="BV79" s="762"/>
      <c r="BW79" s="762"/>
      <c r="BX79" s="762"/>
      <c r="BY79" s="762"/>
      <c r="BZ79" s="762"/>
      <c r="CA79" s="762"/>
      <c r="CB79" s="762"/>
      <c r="CC79" s="762"/>
      <c r="CD79" s="762"/>
      <c r="CE79" s="762"/>
      <c r="CF79" s="762"/>
      <c r="CG79" s="762"/>
      <c r="CH79" s="762"/>
      <c r="CI79" s="762"/>
      <c r="CJ79" s="762"/>
      <c r="CK79" s="762"/>
      <c r="CL79" s="762"/>
      <c r="CM79" s="762"/>
      <c r="CN79" s="762"/>
      <c r="CO79" s="762"/>
      <c r="CP79" s="762"/>
      <c r="CQ79" s="762"/>
      <c r="CR79" s="762"/>
      <c r="CS79" s="762"/>
      <c r="CT79" s="762"/>
      <c r="CU79" s="762"/>
      <c r="CV79" s="762"/>
      <c r="CW79" s="762"/>
      <c r="CX79" s="762"/>
      <c r="CY79" s="762"/>
      <c r="CZ79" s="762"/>
      <c r="DA79" s="762"/>
      <c r="DB79" s="762"/>
      <c r="DC79" s="762"/>
      <c r="DD79" s="762"/>
      <c r="DE79" s="762"/>
      <c r="DF79" s="762"/>
      <c r="DG79" s="762"/>
      <c r="DH79" s="762"/>
      <c r="DI79" s="762"/>
      <c r="DJ79" s="762"/>
      <c r="DK79" s="762"/>
      <c r="DL79" s="762"/>
      <c r="DM79" s="762"/>
      <c r="DN79" s="762"/>
      <c r="DO79" s="762"/>
      <c r="DP79" s="762"/>
      <c r="DQ79" s="762"/>
      <c r="DR79" s="762"/>
      <c r="DS79" s="762"/>
      <c r="DT79" s="762"/>
      <c r="DU79" s="762"/>
      <c r="DV79" s="762"/>
      <c r="DW79" s="762"/>
      <c r="DX79" s="762"/>
      <c r="DY79" s="762"/>
      <c r="DZ79" s="762"/>
      <c r="EA79" s="762"/>
      <c r="EB79" s="762"/>
      <c r="EC79" s="762"/>
      <c r="ED79" s="762"/>
      <c r="EE79" s="762"/>
      <c r="EF79" s="762"/>
      <c r="EG79" s="762"/>
      <c r="EH79" s="762"/>
      <c r="EI79" s="762"/>
      <c r="EJ79" s="762"/>
      <c r="EK79" s="762"/>
      <c r="EL79" s="762"/>
      <c r="EM79" s="762"/>
      <c r="EN79" s="762"/>
      <c r="EO79" s="762"/>
      <c r="EP79" s="762"/>
      <c r="EQ79" s="762"/>
      <c r="ER79" s="762"/>
      <c r="ES79" s="762"/>
      <c r="ET79" s="762"/>
      <c r="EU79" s="762"/>
      <c r="EV79" s="762"/>
      <c r="EW79" s="762"/>
      <c r="EX79" s="762"/>
      <c r="EY79" s="762"/>
      <c r="EZ79" s="762"/>
      <c r="FA79" s="762"/>
      <c r="FB79" s="762"/>
      <c r="FC79" s="762"/>
      <c r="FD79" s="762"/>
      <c r="FE79" s="762"/>
      <c r="FF79" s="762"/>
      <c r="FG79" s="762"/>
      <c r="FH79" s="762"/>
      <c r="FI79" s="762"/>
      <c r="FJ79" s="762"/>
      <c r="FK79" s="762"/>
      <c r="FL79" s="762"/>
      <c r="FM79" s="762"/>
      <c r="FN79" s="762"/>
      <c r="FO79" s="762"/>
      <c r="FP79" s="762"/>
      <c r="FQ79" s="762"/>
      <c r="FR79" s="762"/>
      <c r="FS79" s="762"/>
      <c r="FT79" s="762"/>
      <c r="FU79" s="762"/>
      <c r="FV79" s="762"/>
      <c r="FW79" s="762"/>
      <c r="FX79" s="762"/>
      <c r="FY79" s="762"/>
      <c r="FZ79" s="762"/>
      <c r="GA79" s="762"/>
      <c r="GB79" s="762"/>
      <c r="GC79" s="762"/>
      <c r="GD79" s="762"/>
      <c r="GE79" s="762"/>
      <c r="GF79" s="762"/>
      <c r="GG79" s="762"/>
      <c r="GH79" s="762"/>
      <c r="GI79" s="762"/>
      <c r="GJ79" s="762"/>
      <c r="GK79" s="762"/>
      <c r="GL79" s="762"/>
      <c r="GM79" s="762"/>
      <c r="GN79" s="762"/>
      <c r="GO79" s="762"/>
      <c r="GP79" s="762"/>
      <c r="GQ79" s="762"/>
      <c r="GR79" s="762"/>
      <c r="GS79" s="762"/>
      <c r="GT79" s="762"/>
      <c r="GU79" s="762"/>
      <c r="GV79" s="762"/>
      <c r="GW79" s="762"/>
      <c r="GX79" s="762"/>
      <c r="GY79" s="762"/>
      <c r="GZ79" s="762"/>
      <c r="HA79" s="762"/>
      <c r="HB79" s="762"/>
      <c r="HC79" s="762"/>
      <c r="HD79" s="762"/>
      <c r="HE79" s="762"/>
      <c r="HF79" s="762"/>
      <c r="HG79" s="762"/>
      <c r="HH79" s="762"/>
      <c r="HI79" s="762"/>
      <c r="HJ79" s="762"/>
      <c r="HK79" s="762"/>
      <c r="HL79" s="762"/>
      <c r="HM79" s="762"/>
      <c r="HN79" s="762"/>
      <c r="HO79" s="762"/>
      <c r="HP79" s="762"/>
      <c r="HQ79" s="762"/>
      <c r="HR79" s="762"/>
      <c r="HS79" s="762"/>
      <c r="HT79" s="762"/>
      <c r="HU79" s="762"/>
      <c r="HV79" s="762"/>
      <c r="HW79" s="762"/>
      <c r="HX79" s="762"/>
      <c r="HY79" s="762"/>
      <c r="HZ79" s="762"/>
      <c r="IA79" s="762"/>
      <c r="IB79" s="762"/>
      <c r="IC79" s="762"/>
      <c r="ID79" s="762"/>
      <c r="IE79" s="762"/>
      <c r="IF79" s="762"/>
      <c r="IG79" s="762"/>
      <c r="IH79" s="762"/>
      <c r="II79" s="762"/>
      <c r="IJ79" s="762"/>
      <c r="IK79" s="762"/>
      <c r="IL79" s="762"/>
      <c r="IM79" s="762"/>
      <c r="IN79" s="762"/>
      <c r="IO79" s="762"/>
      <c r="IP79" s="762"/>
      <c r="IQ79" s="762"/>
      <c r="IR79" s="762"/>
      <c r="IS79" s="762"/>
      <c r="IT79" s="762"/>
      <c r="IU79" s="762"/>
      <c r="IV79" s="762"/>
      <c r="IW79" s="762"/>
      <c r="IX79" s="762"/>
      <c r="IY79" s="762"/>
      <c r="IZ79" s="762"/>
      <c r="JA79" s="762"/>
      <c r="JB79" s="762"/>
      <c r="JC79" s="762"/>
      <c r="JD79" s="762"/>
      <c r="JE79" s="762"/>
      <c r="JF79" s="762"/>
      <c r="JG79" s="762"/>
      <c r="JH79" s="762"/>
      <c r="JI79" s="762"/>
      <c r="JJ79" s="762"/>
      <c r="JK79" s="762"/>
      <c r="JL79" s="762"/>
      <c r="JM79" s="762"/>
      <c r="JN79" s="762"/>
      <c r="JO79" s="762"/>
      <c r="JP79" s="762"/>
      <c r="JQ79" s="762"/>
      <c r="JR79" s="762"/>
      <c r="JS79" s="762"/>
      <c r="JT79" s="762"/>
      <c r="JU79" s="762"/>
      <c r="JV79" s="762"/>
      <c r="JW79" s="762"/>
      <c r="JX79" s="762"/>
      <c r="JY79" s="762"/>
      <c r="JZ79" s="762"/>
      <c r="KA79" s="762"/>
      <c r="KB79" s="762"/>
      <c r="KC79" s="762"/>
      <c r="KD79" s="762"/>
      <c r="KE79" s="762"/>
      <c r="KF79" s="762"/>
      <c r="KG79" s="762"/>
      <c r="KH79" s="762"/>
      <c r="KI79" s="762"/>
      <c r="KJ79" s="762"/>
      <c r="KK79" s="762"/>
      <c r="KL79" s="762"/>
      <c r="KM79" s="762"/>
      <c r="KN79" s="762"/>
      <c r="KO79" s="762"/>
      <c r="KP79" s="762"/>
      <c r="KQ79" s="762"/>
      <c r="KR79" s="762"/>
      <c r="KS79" s="762"/>
      <c r="KT79" s="762"/>
      <c r="KU79" s="762"/>
      <c r="KV79" s="762"/>
      <c r="KW79" s="762"/>
      <c r="KX79" s="762"/>
      <c r="KY79" s="762"/>
      <c r="KZ79" s="762"/>
      <c r="LA79" s="762"/>
      <c r="LB79" s="762"/>
      <c r="LC79" s="762"/>
      <c r="LD79" s="762"/>
      <c r="LE79" s="762"/>
      <c r="LF79" s="762"/>
      <c r="LG79" s="762"/>
      <c r="LH79" s="762"/>
      <c r="LI79" s="762"/>
      <c r="LJ79" s="762"/>
      <c r="LK79" s="762"/>
      <c r="LL79" s="762"/>
      <c r="LM79" s="762"/>
      <c r="LN79" s="762"/>
      <c r="LO79" s="762"/>
      <c r="LP79" s="762"/>
      <c r="LQ79" s="762"/>
      <c r="LR79" s="762"/>
      <c r="LS79" s="762"/>
      <c r="LT79" s="762"/>
      <c r="LU79" s="762"/>
      <c r="LV79" s="762"/>
      <c r="LW79" s="762"/>
      <c r="LX79" s="762"/>
      <c r="LY79" s="762"/>
      <c r="LZ79" s="762"/>
      <c r="MA79" s="762"/>
      <c r="MB79" s="762"/>
      <c r="MC79" s="762"/>
      <c r="MD79" s="762"/>
      <c r="ME79" s="762"/>
      <c r="MF79" s="762"/>
      <c r="MG79" s="762"/>
      <c r="MH79" s="762"/>
      <c r="MI79" s="762"/>
      <c r="MJ79" s="762"/>
      <c r="MK79" s="762"/>
      <c r="ML79" s="762"/>
      <c r="MM79" s="762"/>
      <c r="MN79" s="762"/>
      <c r="MO79" s="762"/>
      <c r="MP79" s="762"/>
      <c r="MQ79" s="762"/>
      <c r="MR79" s="762"/>
      <c r="MS79" s="762"/>
      <c r="MT79" s="762"/>
      <c r="MU79" s="762"/>
      <c r="MV79" s="762"/>
      <c r="MW79" s="762"/>
      <c r="MX79" s="762"/>
      <c r="MY79" s="762"/>
      <c r="MZ79" s="762"/>
      <c r="NA79" s="762"/>
      <c r="NB79" s="762"/>
      <c r="NC79" s="762"/>
      <c r="ND79" s="762"/>
      <c r="NE79" s="762"/>
      <c r="NF79" s="762"/>
      <c r="NG79" s="762"/>
      <c r="NH79" s="762"/>
      <c r="NI79" s="762"/>
      <c r="NJ79" s="762"/>
      <c r="NK79" s="762"/>
      <c r="NL79" s="762"/>
      <c r="NM79" s="762"/>
      <c r="NN79" s="762"/>
      <c r="NO79" s="762"/>
      <c r="NP79" s="762"/>
      <c r="NQ79" s="762"/>
      <c r="NR79" s="762"/>
      <c r="NS79" s="762"/>
      <c r="NT79" s="762"/>
      <c r="NU79" s="762"/>
      <c r="NV79" s="762"/>
      <c r="NW79" s="762"/>
      <c r="NX79" s="762"/>
      <c r="NY79" s="762"/>
      <c r="NZ79" s="762"/>
      <c r="OA79" s="762"/>
      <c r="OB79" s="762"/>
      <c r="OC79" s="762"/>
      <c r="OD79" s="762"/>
      <c r="OE79" s="762"/>
      <c r="OF79" s="762"/>
      <c r="OG79" s="762"/>
      <c r="OH79" s="762"/>
      <c r="OI79" s="762"/>
      <c r="OJ79" s="762"/>
      <c r="OK79" s="762"/>
      <c r="OL79" s="762"/>
      <c r="OM79" s="762"/>
      <c r="ON79" s="762"/>
      <c r="OO79" s="762"/>
      <c r="OP79" s="762"/>
      <c r="OQ79" s="762"/>
      <c r="OR79" s="762"/>
      <c r="OS79" s="762"/>
      <c r="OT79" s="762"/>
      <c r="OU79" s="762"/>
      <c r="OV79" s="762"/>
      <c r="OW79" s="762"/>
      <c r="OX79" s="762"/>
      <c r="OY79" s="762"/>
      <c r="OZ79" s="762"/>
      <c r="PA79" s="762"/>
      <c r="PB79" s="762"/>
      <c r="PC79" s="762"/>
      <c r="PD79" s="762"/>
      <c r="PE79" s="762"/>
      <c r="PF79" s="762"/>
      <c r="PG79" s="762"/>
      <c r="PH79" s="762"/>
      <c r="PI79" s="762"/>
      <c r="PJ79" s="762"/>
      <c r="PK79" s="762"/>
      <c r="PL79" s="762"/>
      <c r="PM79" s="762"/>
      <c r="PN79" s="762"/>
      <c r="PO79" s="762"/>
      <c r="PP79" s="762"/>
      <c r="PQ79" s="762"/>
      <c r="PR79" s="762"/>
      <c r="PS79" s="762"/>
      <c r="PT79" s="762"/>
      <c r="PU79" s="762"/>
      <c r="PV79" s="762"/>
      <c r="PW79" s="762"/>
      <c r="PX79" s="762"/>
      <c r="PY79" s="762"/>
      <c r="PZ79" s="762"/>
      <c r="QA79" s="762"/>
      <c r="QB79" s="762"/>
      <c r="QC79" s="762"/>
      <c r="QD79" s="762"/>
      <c r="QE79" s="762"/>
      <c r="QF79" s="762"/>
      <c r="QG79" s="762"/>
      <c r="QH79" s="762"/>
      <c r="QI79" s="762"/>
      <c r="QJ79" s="762"/>
      <c r="QK79" s="762"/>
      <c r="QL79" s="762"/>
      <c r="QM79" s="762"/>
      <c r="QN79" s="762"/>
      <c r="QO79" s="762"/>
      <c r="QP79" s="762"/>
      <c r="QQ79" s="762"/>
      <c r="QR79" s="762"/>
      <c r="QS79" s="762"/>
      <c r="QT79" s="762"/>
      <c r="QU79" s="762"/>
      <c r="QV79" s="762"/>
      <c r="QW79" s="762"/>
      <c r="QX79" s="762"/>
      <c r="QY79" s="762"/>
      <c r="QZ79" s="762"/>
      <c r="RA79" s="762"/>
      <c r="RB79" s="762"/>
      <c r="RC79" s="762"/>
      <c r="RD79" s="762"/>
      <c r="RE79" s="762"/>
      <c r="RF79" s="762"/>
      <c r="RG79" s="762"/>
      <c r="RH79" s="762"/>
      <c r="RI79" s="762"/>
      <c r="RJ79" s="762"/>
      <c r="RK79" s="762"/>
      <c r="RL79" s="762"/>
      <c r="RM79" s="762"/>
      <c r="RN79" s="762"/>
      <c r="RO79" s="762"/>
      <c r="RP79" s="762"/>
      <c r="RQ79" s="762"/>
      <c r="RR79" s="762"/>
      <c r="RS79" s="762"/>
      <c r="RT79" s="762"/>
      <c r="RU79" s="762"/>
      <c r="RV79" s="762"/>
      <c r="RW79" s="762"/>
      <c r="RX79" s="762"/>
      <c r="RY79" s="762"/>
      <c r="RZ79" s="762"/>
      <c r="SA79" s="762"/>
      <c r="SB79" s="762"/>
      <c r="SC79" s="762"/>
      <c r="SD79" s="762"/>
      <c r="SE79" s="762"/>
      <c r="SF79" s="762"/>
      <c r="SG79" s="762"/>
      <c r="SH79" s="762"/>
      <c r="SI79" s="762"/>
      <c r="SJ79" s="762"/>
      <c r="SK79" s="762"/>
      <c r="SL79" s="762"/>
      <c r="SM79" s="762"/>
      <c r="SN79" s="762"/>
      <c r="SO79" s="762"/>
      <c r="SP79" s="762"/>
      <c r="SQ79" s="762"/>
      <c r="SR79" s="762"/>
      <c r="SS79" s="762"/>
      <c r="ST79" s="762"/>
      <c r="SU79" s="762"/>
      <c r="SV79" s="762"/>
      <c r="SW79" s="762"/>
      <c r="SX79" s="762"/>
      <c r="SY79" s="762"/>
      <c r="SZ79" s="762"/>
      <c r="TA79" s="762"/>
      <c r="TB79" s="762"/>
      <c r="TC79" s="762"/>
      <c r="TD79" s="762"/>
      <c r="TE79" s="762"/>
      <c r="TF79" s="762"/>
      <c r="TG79" s="762"/>
      <c r="TH79" s="762"/>
      <c r="TI79" s="762"/>
      <c r="TJ79" s="762"/>
      <c r="TK79" s="762"/>
      <c r="TL79" s="762"/>
      <c r="TM79" s="762"/>
      <c r="TN79" s="762"/>
      <c r="TO79" s="762"/>
      <c r="TP79" s="762"/>
      <c r="TQ79" s="762"/>
      <c r="TR79" s="762"/>
      <c r="TS79" s="762"/>
      <c r="TT79" s="762"/>
      <c r="TU79" s="762"/>
      <c r="TV79" s="762"/>
      <c r="TW79" s="762"/>
      <c r="TX79" s="762"/>
      <c r="TY79" s="762"/>
      <c r="TZ79" s="762"/>
      <c r="UA79" s="762"/>
      <c r="UB79" s="762"/>
      <c r="UC79" s="762"/>
      <c r="UD79" s="762"/>
      <c r="UE79" s="762"/>
      <c r="UF79" s="762"/>
      <c r="UG79" s="762"/>
      <c r="UH79" s="762"/>
      <c r="UI79" s="762"/>
      <c r="UJ79" s="762"/>
      <c r="UK79" s="762"/>
      <c r="UL79" s="762"/>
      <c r="UM79" s="762"/>
      <c r="UN79" s="762"/>
      <c r="UO79" s="762"/>
      <c r="UP79" s="762"/>
      <c r="UQ79" s="762"/>
      <c r="UR79" s="762"/>
      <c r="US79" s="762"/>
      <c r="UT79" s="762"/>
      <c r="UU79" s="762"/>
      <c r="UV79" s="762"/>
      <c r="UW79" s="762"/>
      <c r="UX79" s="762"/>
      <c r="UY79" s="762"/>
      <c r="UZ79" s="762"/>
      <c r="VA79" s="762"/>
      <c r="VB79" s="762"/>
      <c r="VC79" s="762"/>
      <c r="VD79" s="762"/>
      <c r="VE79" s="762"/>
      <c r="VF79" s="762"/>
      <c r="VG79" s="762"/>
      <c r="VH79" s="762"/>
      <c r="VI79" s="762"/>
      <c r="VJ79" s="762"/>
      <c r="VK79" s="762"/>
      <c r="VL79" s="762"/>
      <c r="VM79" s="762"/>
      <c r="VN79" s="762"/>
      <c r="VO79" s="762"/>
      <c r="VP79" s="762"/>
      <c r="VQ79" s="762"/>
      <c r="VR79" s="762"/>
      <c r="VS79" s="762"/>
      <c r="VT79" s="762"/>
      <c r="VU79" s="762"/>
      <c r="VV79" s="762"/>
      <c r="VW79" s="762"/>
      <c r="VX79" s="762"/>
      <c r="VY79" s="762"/>
      <c r="VZ79" s="762"/>
      <c r="WA79" s="762"/>
      <c r="WB79" s="762"/>
      <c r="WC79" s="762"/>
      <c r="WD79" s="762"/>
      <c r="WE79" s="762"/>
      <c r="WF79" s="762"/>
      <c r="WG79" s="762"/>
      <c r="WH79" s="762"/>
      <c r="WI79" s="762"/>
      <c r="WJ79" s="762"/>
      <c r="WK79" s="762"/>
      <c r="WL79" s="762"/>
      <c r="WM79" s="762"/>
      <c r="WN79" s="762"/>
      <c r="WO79" s="762"/>
      <c r="WP79" s="762"/>
      <c r="WQ79" s="762"/>
      <c r="WR79" s="762"/>
      <c r="WS79" s="762"/>
      <c r="WT79" s="762"/>
      <c r="WU79" s="762"/>
      <c r="WV79" s="762"/>
      <c r="WW79" s="762"/>
      <c r="WX79" s="762"/>
      <c r="WY79" s="762"/>
      <c r="WZ79" s="762"/>
      <c r="XA79" s="762"/>
      <c r="XB79" s="762"/>
      <c r="XC79" s="762"/>
      <c r="XD79" s="762"/>
      <c r="XE79" s="762"/>
      <c r="XF79" s="762"/>
      <c r="XG79" s="762"/>
      <c r="XH79" s="762"/>
      <c r="XI79" s="762"/>
      <c r="XJ79" s="762"/>
      <c r="XK79" s="762"/>
      <c r="XL79" s="762"/>
      <c r="XM79" s="762"/>
      <c r="XN79" s="762"/>
      <c r="XO79" s="762"/>
      <c r="XP79" s="762"/>
      <c r="XQ79" s="762"/>
      <c r="XR79" s="762"/>
      <c r="XS79" s="762"/>
      <c r="XT79" s="762"/>
      <c r="XU79" s="762"/>
      <c r="XV79" s="762"/>
      <c r="XW79" s="762"/>
      <c r="XX79" s="762"/>
      <c r="XY79" s="762"/>
      <c r="XZ79" s="762"/>
      <c r="YA79" s="762"/>
      <c r="YB79" s="762"/>
      <c r="YC79" s="762"/>
      <c r="YD79" s="762"/>
      <c r="YE79" s="762"/>
      <c r="YF79" s="762"/>
      <c r="YG79" s="762"/>
      <c r="YH79" s="762"/>
      <c r="YI79" s="762"/>
      <c r="YJ79" s="762"/>
      <c r="YK79" s="762"/>
      <c r="YL79" s="762"/>
      <c r="YM79" s="762"/>
      <c r="YN79" s="762"/>
      <c r="YO79" s="762"/>
      <c r="YP79" s="762"/>
      <c r="YQ79" s="762"/>
      <c r="YR79" s="762"/>
      <c r="YS79" s="762"/>
      <c r="YT79" s="762"/>
      <c r="YU79" s="762"/>
      <c r="YV79" s="762"/>
      <c r="YW79" s="762"/>
      <c r="YX79" s="762"/>
      <c r="YY79" s="762"/>
      <c r="YZ79" s="762"/>
      <c r="ZA79" s="762"/>
      <c r="ZB79" s="762"/>
      <c r="ZC79" s="762"/>
      <c r="ZD79" s="762"/>
      <c r="ZE79" s="762"/>
      <c r="ZF79" s="762"/>
      <c r="ZG79" s="762"/>
      <c r="ZH79" s="762"/>
      <c r="ZI79" s="762"/>
      <c r="ZJ79" s="762"/>
      <c r="ZK79" s="762"/>
      <c r="ZL79" s="762"/>
      <c r="ZM79" s="762"/>
      <c r="ZN79" s="762"/>
      <c r="ZO79" s="762"/>
      <c r="ZP79" s="762"/>
      <c r="ZQ79" s="762"/>
      <c r="ZR79" s="762"/>
      <c r="ZS79" s="762"/>
      <c r="ZT79" s="762"/>
      <c r="ZU79" s="762"/>
      <c r="ZV79" s="762"/>
      <c r="ZW79" s="762"/>
      <c r="ZX79" s="762"/>
      <c r="ZY79" s="762"/>
      <c r="ZZ79" s="762"/>
      <c r="AAA79" s="762"/>
      <c r="AAB79" s="762"/>
      <c r="AAC79" s="762"/>
      <c r="AAD79" s="762"/>
      <c r="AAE79" s="762"/>
      <c r="AAF79" s="762"/>
      <c r="AAG79" s="762"/>
      <c r="AAH79" s="762"/>
      <c r="AAI79" s="762"/>
      <c r="AAJ79" s="762"/>
      <c r="AAK79" s="762"/>
      <c r="AAL79" s="762"/>
      <c r="AAM79" s="762"/>
      <c r="AAN79" s="762"/>
      <c r="AAO79" s="762"/>
      <c r="AAP79" s="762"/>
      <c r="AAQ79" s="762"/>
      <c r="AAR79" s="762"/>
      <c r="AAS79" s="762"/>
      <c r="AAT79" s="762"/>
      <c r="AAU79" s="762"/>
      <c r="AAV79" s="762"/>
      <c r="AAW79" s="762"/>
      <c r="AAX79" s="762"/>
      <c r="AAY79" s="762"/>
      <c r="AAZ79" s="762"/>
      <c r="ABA79" s="762"/>
      <c r="ABB79" s="762"/>
      <c r="ABC79" s="762"/>
      <c r="ABD79" s="762"/>
      <c r="ABE79" s="762"/>
      <c r="ABF79" s="762"/>
      <c r="ABG79" s="762"/>
      <c r="ABH79" s="762"/>
      <c r="ABI79" s="762"/>
      <c r="ABJ79" s="762"/>
      <c r="ABK79" s="762"/>
      <c r="ABL79" s="762"/>
      <c r="ABM79" s="762"/>
      <c r="ABN79" s="762"/>
      <c r="ABO79" s="762"/>
      <c r="ABP79" s="762"/>
      <c r="ABQ79" s="762"/>
      <c r="ABR79" s="762"/>
      <c r="ABS79" s="762"/>
      <c r="ABT79" s="762"/>
      <c r="ABU79" s="762"/>
      <c r="ABV79" s="762"/>
      <c r="ABW79" s="762"/>
      <c r="ABX79" s="762"/>
      <c r="ABY79" s="762"/>
      <c r="ABZ79" s="762"/>
      <c r="ACA79" s="762"/>
      <c r="ACB79" s="762"/>
      <c r="ACC79" s="762"/>
      <c r="ACD79" s="762"/>
      <c r="ACE79" s="762"/>
      <c r="ACF79" s="762"/>
      <c r="ACG79" s="762"/>
      <c r="ACH79" s="762"/>
      <c r="ACI79" s="762"/>
      <c r="ACJ79" s="762"/>
      <c r="ACK79" s="762"/>
      <c r="ACL79" s="762"/>
      <c r="ACM79" s="762"/>
      <c r="ACN79" s="762"/>
      <c r="ACO79" s="762"/>
      <c r="ACP79" s="762"/>
      <c r="ACQ79" s="762"/>
      <c r="ACR79" s="762"/>
      <c r="ACS79" s="762"/>
      <c r="ACT79" s="762"/>
      <c r="ACU79" s="762"/>
      <c r="ACV79" s="762"/>
      <c r="ACW79" s="762"/>
      <c r="ACX79" s="762"/>
      <c r="ACY79" s="762"/>
      <c r="ACZ79" s="762"/>
      <c r="ADA79" s="762"/>
      <c r="ADB79" s="762"/>
      <c r="ADC79" s="762"/>
      <c r="ADD79" s="762"/>
      <c r="ADE79" s="762"/>
      <c r="ADF79" s="762"/>
      <c r="ADG79" s="762"/>
      <c r="ADH79" s="762"/>
      <c r="ADI79" s="762"/>
      <c r="ADJ79" s="762"/>
      <c r="ADK79" s="762"/>
      <c r="ADL79" s="762"/>
      <c r="ADM79" s="762"/>
      <c r="ADN79" s="762"/>
      <c r="ADO79" s="762"/>
      <c r="ADP79" s="762"/>
      <c r="ADQ79" s="762"/>
      <c r="ADR79" s="762"/>
      <c r="ADS79" s="762"/>
      <c r="ADT79" s="762"/>
      <c r="ADU79" s="762"/>
      <c r="ADV79" s="762"/>
      <c r="ADW79" s="762"/>
      <c r="ADX79" s="762"/>
      <c r="ADY79" s="762"/>
      <c r="ADZ79" s="762"/>
      <c r="AEA79" s="762"/>
      <c r="AEB79" s="762"/>
      <c r="AEC79" s="762"/>
      <c r="AED79" s="762"/>
      <c r="AEE79" s="762"/>
      <c r="AEF79" s="762"/>
      <c r="AEG79" s="762"/>
      <c r="AEH79" s="762"/>
      <c r="AEI79" s="762"/>
      <c r="AEJ79" s="762"/>
      <c r="AEK79" s="762"/>
      <c r="AEL79" s="762"/>
      <c r="AEM79" s="762"/>
      <c r="AEN79" s="762"/>
      <c r="AEO79" s="762"/>
      <c r="AEP79" s="762"/>
      <c r="AEQ79" s="762"/>
      <c r="AER79" s="762"/>
      <c r="AES79" s="762"/>
      <c r="AET79" s="762"/>
      <c r="AEU79" s="762"/>
      <c r="AEV79" s="762"/>
      <c r="AEW79" s="762"/>
      <c r="AEX79" s="762"/>
      <c r="AEY79" s="762"/>
      <c r="AEZ79" s="762"/>
      <c r="AFA79" s="762"/>
      <c r="AFB79" s="762"/>
      <c r="AFC79" s="762"/>
      <c r="AFD79" s="762"/>
      <c r="AFE79" s="762"/>
      <c r="AFF79" s="762"/>
      <c r="AFG79" s="762"/>
      <c r="AFH79" s="762"/>
      <c r="AFI79" s="762"/>
      <c r="AFJ79" s="762"/>
      <c r="AFK79" s="762"/>
      <c r="AFL79" s="762"/>
      <c r="AFM79" s="762"/>
      <c r="AFN79" s="762"/>
      <c r="AFO79" s="762"/>
      <c r="AFP79" s="762"/>
      <c r="AFQ79" s="762"/>
      <c r="AFR79" s="762"/>
      <c r="AFS79" s="762"/>
      <c r="AFT79" s="762"/>
      <c r="AFU79" s="762"/>
      <c r="AFV79" s="762"/>
      <c r="AFW79" s="762"/>
      <c r="AFX79" s="762"/>
      <c r="AFY79" s="762"/>
      <c r="AFZ79" s="762"/>
      <c r="AGA79" s="762"/>
      <c r="AGB79" s="762"/>
      <c r="AGC79" s="762"/>
      <c r="AGD79" s="762"/>
      <c r="AGE79" s="762"/>
      <c r="AGF79" s="762"/>
      <c r="AGG79" s="762"/>
      <c r="AGH79" s="762"/>
      <c r="AGI79" s="762"/>
      <c r="AGJ79" s="762"/>
      <c r="AGK79" s="762"/>
      <c r="AGL79" s="762"/>
      <c r="AGM79" s="762"/>
      <c r="AGN79" s="762"/>
      <c r="AGO79" s="762"/>
      <c r="AGP79" s="762"/>
      <c r="AGQ79" s="762"/>
      <c r="AGR79" s="762"/>
      <c r="AGS79" s="762"/>
      <c r="AGT79" s="762"/>
      <c r="AGU79" s="762"/>
      <c r="AGV79" s="762"/>
      <c r="AGW79" s="762"/>
      <c r="AGX79" s="762"/>
      <c r="AGY79" s="762"/>
      <c r="AGZ79" s="762"/>
      <c r="AHA79" s="762"/>
      <c r="AHB79" s="762"/>
      <c r="AHC79" s="762"/>
      <c r="AHD79" s="762"/>
      <c r="AHE79" s="762"/>
      <c r="AHF79" s="762"/>
      <c r="AHG79" s="762"/>
      <c r="AHH79" s="762"/>
      <c r="AHI79" s="762"/>
      <c r="AHJ79" s="762"/>
      <c r="AHK79" s="762"/>
      <c r="AHL79" s="762"/>
      <c r="AHM79" s="762"/>
      <c r="AHN79" s="762"/>
      <c r="AHO79" s="762"/>
      <c r="AHP79" s="762"/>
      <c r="AHQ79" s="762"/>
      <c r="AHR79" s="762"/>
      <c r="AHS79" s="762"/>
      <c r="AHT79" s="762"/>
      <c r="AHU79" s="762"/>
      <c r="AHV79" s="762"/>
      <c r="AHW79" s="762"/>
      <c r="AHX79" s="762"/>
      <c r="AHY79" s="762"/>
      <c r="AHZ79" s="762"/>
      <c r="AIA79" s="762"/>
      <c r="AIB79" s="762"/>
      <c r="AIC79" s="762"/>
      <c r="AID79" s="762"/>
      <c r="AIE79" s="762"/>
      <c r="AIF79" s="762"/>
      <c r="AIG79" s="762"/>
      <c r="AIH79" s="762"/>
      <c r="AII79" s="762"/>
      <c r="AIJ79" s="762"/>
      <c r="AIK79" s="762"/>
      <c r="AIL79" s="762"/>
      <c r="AIM79" s="762"/>
      <c r="AIN79" s="762"/>
      <c r="AIO79" s="762"/>
      <c r="AIP79" s="762"/>
      <c r="AIQ79" s="762"/>
      <c r="AIR79" s="762"/>
      <c r="AIS79" s="762"/>
      <c r="AIT79" s="762"/>
      <c r="AIU79" s="762"/>
      <c r="AIV79" s="762"/>
      <c r="AIW79" s="762"/>
      <c r="AIX79" s="762"/>
      <c r="AIY79" s="762"/>
      <c r="AIZ79" s="762"/>
      <c r="AJA79" s="762"/>
      <c r="AJB79" s="762"/>
      <c r="AJC79" s="762"/>
      <c r="AJD79" s="762"/>
      <c r="AJE79" s="762"/>
      <c r="AJF79" s="762"/>
      <c r="AJG79" s="762"/>
      <c r="AJH79" s="762"/>
      <c r="AJI79" s="762"/>
      <c r="AJJ79" s="762"/>
      <c r="AJK79" s="762"/>
      <c r="AJL79" s="762"/>
      <c r="AJM79" s="762"/>
      <c r="AJN79" s="762"/>
      <c r="AJO79" s="762"/>
      <c r="AJP79" s="762"/>
      <c r="AJQ79" s="762"/>
      <c r="AJR79" s="762"/>
      <c r="AJS79" s="762"/>
      <c r="AJT79" s="762"/>
      <c r="AJU79" s="762"/>
      <c r="AJV79" s="762"/>
      <c r="AJW79" s="762"/>
      <c r="AJX79" s="762"/>
      <c r="AJY79" s="762"/>
      <c r="AJZ79" s="762"/>
      <c r="AKA79" s="762"/>
      <c r="AKB79" s="762"/>
      <c r="AKC79" s="762"/>
      <c r="AKD79" s="762"/>
      <c r="AKE79" s="762"/>
      <c r="AKF79" s="762"/>
      <c r="AKG79" s="762"/>
      <c r="AKH79" s="762"/>
      <c r="AKI79" s="762"/>
      <c r="AKJ79" s="762"/>
      <c r="AKK79" s="762"/>
      <c r="AKL79" s="762"/>
      <c r="AKM79" s="762"/>
      <c r="AKN79" s="762"/>
      <c r="AKO79" s="762"/>
      <c r="AKP79" s="762"/>
      <c r="AKQ79" s="762"/>
      <c r="AKR79" s="762"/>
      <c r="AKS79" s="762"/>
      <c r="AKT79" s="762"/>
      <c r="AKU79" s="762"/>
      <c r="AKV79" s="762"/>
      <c r="AKW79" s="762"/>
      <c r="AKX79" s="762"/>
      <c r="AKY79" s="762"/>
      <c r="AKZ79" s="762"/>
      <c r="ALA79" s="762"/>
      <c r="ALB79" s="762"/>
      <c r="ALC79" s="762"/>
      <c r="ALD79" s="762"/>
      <c r="ALE79" s="762"/>
      <c r="ALF79" s="762"/>
      <c r="ALG79" s="762"/>
      <c r="ALH79" s="762"/>
      <c r="ALI79" s="762"/>
      <c r="ALJ79" s="762"/>
      <c r="ALK79" s="762"/>
      <c r="ALL79" s="762"/>
      <c r="ALM79" s="762"/>
      <c r="ALN79" s="762"/>
      <c r="ALO79" s="762"/>
      <c r="ALP79" s="762"/>
      <c r="ALQ79" s="762"/>
      <c r="ALR79" s="762"/>
      <c r="ALS79" s="762"/>
      <c r="ALT79" s="762"/>
      <c r="ALU79" s="762"/>
      <c r="ALV79" s="762"/>
      <c r="ALW79" s="762"/>
      <c r="ALX79" s="762"/>
      <c r="ALY79" s="762"/>
      <c r="ALZ79" s="762"/>
      <c r="AMA79" s="762"/>
      <c r="AMB79" s="762"/>
      <c r="AMC79" s="762"/>
      <c r="AMD79" s="762"/>
      <c r="AME79" s="762"/>
      <c r="AMF79" s="762"/>
      <c r="AMG79" s="762"/>
      <c r="AMH79" s="762"/>
      <c r="AMI79" s="762"/>
      <c r="AMK79" s="762"/>
      <c r="AML79" s="762"/>
      <c r="AMM79" s="762"/>
      <c r="AMN79" s="762"/>
      <c r="AMO79" s="762"/>
      <c r="AMP79" s="762"/>
      <c r="AMQ79" s="762"/>
      <c r="AMR79" s="762"/>
      <c r="AMS79" s="762"/>
      <c r="AMT79" s="762"/>
      <c r="AMU79" s="762"/>
      <c r="AMV79" s="762"/>
      <c r="AMW79" s="762"/>
      <c r="AMX79" s="762"/>
      <c r="AMY79" s="762"/>
      <c r="AMZ79" s="762"/>
      <c r="ANA79" s="762"/>
      <c r="ANB79" s="762"/>
      <c r="ANC79" s="762"/>
      <c r="AND79" s="762"/>
      <c r="ANE79" s="762"/>
      <c r="ANF79" s="762"/>
      <c r="ANG79" s="762"/>
      <c r="ANH79" s="762"/>
      <c r="ANI79" s="762"/>
      <c r="ANJ79" s="762"/>
      <c r="ANK79" s="762"/>
      <c r="ANL79" s="762"/>
      <c r="ANM79" s="762"/>
      <c r="ANN79" s="762"/>
      <c r="ANO79" s="762"/>
      <c r="ANP79" s="762"/>
      <c r="ANQ79" s="762"/>
      <c r="ANR79" s="762"/>
      <c r="ANS79" s="762"/>
      <c r="ANT79" s="762"/>
      <c r="ANU79" s="762"/>
      <c r="ANV79" s="762"/>
      <c r="ANW79" s="762"/>
      <c r="ANX79" s="762"/>
      <c r="ANY79" s="762"/>
      <c r="ANZ79" s="762"/>
      <c r="AOA79" s="762"/>
      <c r="AOB79" s="762"/>
      <c r="AOC79" s="762"/>
      <c r="AOD79" s="762"/>
      <c r="AOE79" s="762"/>
      <c r="AOF79" s="762"/>
      <c r="AOG79" s="762"/>
      <c r="AOH79" s="762"/>
      <c r="AOI79" s="762"/>
      <c r="AOJ79" s="762"/>
      <c r="AOK79" s="762"/>
      <c r="AOL79" s="762"/>
      <c r="AOM79" s="762"/>
      <c r="AON79" s="762"/>
      <c r="AOO79" s="762"/>
      <c r="AOP79" s="762"/>
      <c r="AOQ79" s="762"/>
      <c r="AOR79" s="762"/>
      <c r="AOS79" s="762"/>
      <c r="AOT79" s="762"/>
      <c r="AOU79" s="762"/>
      <c r="AOV79" s="762"/>
      <c r="AOW79" s="762"/>
      <c r="AOX79" s="762"/>
      <c r="AOY79" s="762"/>
      <c r="AOZ79" s="762"/>
      <c r="APA79" s="762"/>
      <c r="APB79" s="762"/>
      <c r="APC79" s="762"/>
      <c r="APD79" s="762"/>
      <c r="APE79" s="762"/>
      <c r="APF79" s="762"/>
      <c r="APG79" s="762"/>
      <c r="APH79" s="762"/>
      <c r="API79" s="762"/>
      <c r="APJ79" s="762"/>
      <c r="APK79" s="762"/>
      <c r="APL79" s="762"/>
      <c r="APM79" s="762"/>
      <c r="APN79" s="762"/>
      <c r="APO79" s="762"/>
      <c r="APP79" s="762"/>
      <c r="APQ79" s="762"/>
      <c r="APR79" s="762"/>
      <c r="APS79" s="762"/>
      <c r="APT79" s="762"/>
      <c r="APU79" s="762"/>
      <c r="APV79" s="762"/>
      <c r="APW79" s="762"/>
      <c r="APX79" s="762"/>
      <c r="APY79" s="762"/>
      <c r="APZ79" s="762"/>
      <c r="AQA79" s="762"/>
      <c r="AQB79" s="762"/>
      <c r="AQC79" s="762"/>
      <c r="AQD79" s="762"/>
      <c r="AQE79" s="762"/>
      <c r="AQF79" s="762"/>
      <c r="AQG79" s="762"/>
      <c r="AQH79" s="762"/>
      <c r="AQI79" s="762"/>
      <c r="AQJ79" s="762"/>
      <c r="AQK79" s="762"/>
      <c r="AQL79" s="762"/>
      <c r="AQM79" s="762"/>
      <c r="AQN79" s="762"/>
      <c r="AQO79" s="762"/>
      <c r="AQP79" s="762"/>
      <c r="AQQ79" s="762"/>
      <c r="AQR79" s="762"/>
      <c r="AQS79" s="762"/>
      <c r="AQT79" s="762"/>
      <c r="AQU79" s="762"/>
      <c r="AQV79" s="762"/>
      <c r="AQW79" s="762"/>
      <c r="AQX79" s="762"/>
      <c r="AQY79" s="762"/>
      <c r="AQZ79" s="762"/>
      <c r="ARA79" s="762"/>
      <c r="ARB79" s="762"/>
      <c r="ARC79" s="762"/>
      <c r="ARD79" s="762"/>
      <c r="ARE79" s="762"/>
      <c r="ARF79" s="762"/>
      <c r="ARG79" s="762"/>
      <c r="ARH79" s="762"/>
      <c r="ARI79" s="762"/>
      <c r="ARJ79" s="762"/>
      <c r="ARK79" s="762"/>
      <c r="ARL79" s="762"/>
      <c r="ARM79" s="762"/>
      <c r="ARN79" s="762"/>
      <c r="ARO79" s="762"/>
      <c r="ARP79" s="762"/>
      <c r="ARQ79" s="762"/>
      <c r="ARR79" s="762"/>
      <c r="ARS79" s="762"/>
      <c r="ART79" s="762"/>
      <c r="ARU79" s="762"/>
      <c r="ARV79" s="762"/>
      <c r="ARW79" s="762"/>
      <c r="ARX79" s="762"/>
      <c r="ARY79" s="762"/>
      <c r="ARZ79" s="762"/>
      <c r="ASA79" s="762"/>
      <c r="ASB79" s="762"/>
      <c r="ASC79" s="762"/>
      <c r="ASD79" s="762"/>
      <c r="ASE79" s="762"/>
      <c r="ASF79" s="762"/>
      <c r="ASG79" s="762"/>
      <c r="ASH79" s="762"/>
      <c r="ASI79" s="762"/>
      <c r="ASJ79" s="762"/>
      <c r="ASK79" s="762"/>
      <c r="ASL79" s="762"/>
      <c r="ASM79" s="762"/>
      <c r="ASN79" s="762"/>
      <c r="ASO79" s="762"/>
      <c r="ASP79" s="762"/>
      <c r="ASQ79" s="762"/>
      <c r="ASR79" s="762"/>
      <c r="ASS79" s="762"/>
      <c r="AST79" s="762"/>
      <c r="ASU79" s="762"/>
      <c r="ASV79" s="762"/>
      <c r="ASW79" s="762"/>
      <c r="ASX79" s="762"/>
      <c r="ASY79" s="762"/>
      <c r="ASZ79" s="762"/>
      <c r="ATA79" s="762"/>
      <c r="ATB79" s="762"/>
      <c r="ATC79" s="762"/>
      <c r="ATD79" s="762"/>
      <c r="ATE79" s="762"/>
      <c r="ATF79" s="762"/>
      <c r="ATG79" s="762"/>
      <c r="ATH79" s="762"/>
      <c r="ATI79" s="762"/>
      <c r="ATJ79" s="762"/>
      <c r="ATK79" s="762"/>
      <c r="ATL79" s="762"/>
      <c r="ATM79" s="762"/>
      <c r="ATN79" s="762"/>
      <c r="ATO79" s="762"/>
      <c r="ATP79" s="762"/>
      <c r="ATQ79" s="762"/>
      <c r="ATR79" s="762"/>
      <c r="ATS79" s="762"/>
      <c r="ATT79" s="762"/>
      <c r="ATU79" s="762"/>
      <c r="ATV79" s="762"/>
      <c r="ATW79" s="762"/>
      <c r="ATX79" s="762"/>
      <c r="ATY79" s="762"/>
      <c r="ATZ79" s="762"/>
      <c r="AUA79" s="762"/>
      <c r="AUB79" s="762"/>
      <c r="AUC79" s="762"/>
      <c r="AUD79" s="762"/>
      <c r="AUE79" s="762"/>
      <c r="AUF79" s="762"/>
      <c r="AUG79" s="762"/>
      <c r="AUH79" s="762"/>
      <c r="AUI79" s="762"/>
      <c r="AUJ79" s="762"/>
      <c r="AUK79" s="762"/>
      <c r="AUL79" s="762"/>
      <c r="AUM79" s="762"/>
      <c r="AUN79" s="762"/>
      <c r="AUO79" s="762"/>
      <c r="AUP79" s="762"/>
      <c r="AUQ79" s="762"/>
      <c r="AUR79" s="762"/>
      <c r="AUS79" s="762"/>
      <c r="AUT79" s="762"/>
      <c r="AUU79" s="762"/>
      <c r="AUV79" s="762"/>
      <c r="AUW79" s="762"/>
      <c r="AUX79" s="762"/>
      <c r="AUY79" s="762"/>
      <c r="AUZ79" s="762"/>
      <c r="AVA79" s="762"/>
      <c r="AVB79" s="762"/>
      <c r="AVC79" s="762"/>
      <c r="AVD79" s="762"/>
      <c r="AVE79" s="762"/>
      <c r="AVF79" s="762"/>
      <c r="AVG79" s="762"/>
      <c r="AVH79" s="762"/>
      <c r="AVI79" s="762"/>
      <c r="AVJ79" s="762"/>
      <c r="AVK79" s="762"/>
      <c r="AVL79" s="762"/>
      <c r="AVM79" s="762"/>
      <c r="AVN79" s="762"/>
      <c r="AVO79" s="762"/>
      <c r="AVP79" s="762"/>
      <c r="AVQ79" s="762"/>
      <c r="AVR79" s="762"/>
      <c r="AVS79" s="762"/>
      <c r="AVT79" s="762"/>
      <c r="AVU79" s="762"/>
      <c r="AVV79" s="762"/>
      <c r="AVW79" s="762"/>
      <c r="AVX79" s="762"/>
      <c r="AVY79" s="762"/>
      <c r="AVZ79" s="762"/>
      <c r="AWA79" s="762"/>
      <c r="AWB79" s="762"/>
      <c r="AWC79" s="762"/>
      <c r="AWD79" s="762"/>
      <c r="AWE79" s="762"/>
      <c r="AWF79" s="762"/>
      <c r="AWG79" s="762"/>
      <c r="AWH79" s="762"/>
      <c r="AWI79" s="762"/>
      <c r="AWJ79" s="762"/>
      <c r="AWK79" s="762"/>
      <c r="AWL79" s="762"/>
      <c r="AWM79" s="762"/>
      <c r="AWN79" s="762"/>
      <c r="AWO79" s="762"/>
      <c r="AWP79" s="762"/>
      <c r="AWQ79" s="762"/>
      <c r="AWR79" s="762"/>
      <c r="AWS79" s="762"/>
      <c r="AWT79" s="762"/>
      <c r="AWU79" s="762"/>
      <c r="AWV79" s="762"/>
      <c r="AWW79" s="762"/>
      <c r="AWX79" s="762"/>
      <c r="AWY79" s="762"/>
      <c r="AWZ79" s="762"/>
      <c r="AXA79" s="762"/>
      <c r="AXB79" s="762"/>
      <c r="AXC79" s="762"/>
      <c r="AXD79" s="762"/>
      <c r="AXE79" s="762"/>
      <c r="AXF79" s="762"/>
      <c r="AXG79" s="762"/>
      <c r="AXH79" s="762"/>
      <c r="AXI79" s="762"/>
      <c r="AXJ79" s="762"/>
      <c r="AXK79" s="762"/>
      <c r="AXL79" s="762"/>
      <c r="AXM79" s="762"/>
      <c r="AXN79" s="762"/>
      <c r="AXO79" s="762"/>
      <c r="AXP79" s="762"/>
      <c r="AXQ79" s="762"/>
      <c r="AXR79" s="762"/>
      <c r="AXS79" s="762"/>
      <c r="AXT79" s="762"/>
      <c r="AXU79" s="762"/>
      <c r="AXV79" s="762"/>
      <c r="AXW79" s="762"/>
      <c r="AXX79" s="762"/>
      <c r="AXY79" s="762"/>
      <c r="AXZ79" s="762"/>
      <c r="AYA79" s="762"/>
      <c r="AYB79" s="762"/>
      <c r="AYC79" s="762"/>
      <c r="AYD79" s="762"/>
      <c r="AYE79" s="762"/>
      <c r="AYF79" s="762"/>
      <c r="AYG79" s="762"/>
      <c r="AYH79" s="762"/>
      <c r="AYI79" s="762"/>
      <c r="AYJ79" s="762"/>
      <c r="AYK79" s="762"/>
      <c r="AYL79" s="762"/>
      <c r="AYM79" s="762"/>
      <c r="AYN79" s="762"/>
      <c r="AYO79" s="762"/>
      <c r="AYP79" s="762"/>
      <c r="AYQ79" s="762"/>
      <c r="AYR79" s="762"/>
      <c r="AYS79" s="762"/>
      <c r="AYT79" s="762"/>
      <c r="AYU79" s="762"/>
      <c r="AYV79" s="762"/>
      <c r="AYW79" s="762"/>
      <c r="AYX79" s="762"/>
      <c r="AYY79" s="762"/>
      <c r="AYZ79" s="762"/>
      <c r="AZA79" s="762"/>
      <c r="AZB79" s="762"/>
      <c r="AZC79" s="762"/>
      <c r="AZD79" s="762"/>
      <c r="AZE79" s="762"/>
      <c r="AZF79" s="762"/>
      <c r="AZG79" s="762"/>
      <c r="AZH79" s="762"/>
      <c r="AZI79" s="762"/>
      <c r="AZJ79" s="762"/>
      <c r="AZK79" s="762"/>
      <c r="AZL79" s="762"/>
      <c r="AZM79" s="762"/>
      <c r="AZN79" s="762"/>
      <c r="AZO79" s="762"/>
      <c r="AZP79" s="762"/>
      <c r="AZQ79" s="762"/>
      <c r="AZR79" s="762"/>
      <c r="AZS79" s="762"/>
      <c r="AZT79" s="762"/>
      <c r="AZU79" s="762"/>
      <c r="AZV79" s="762"/>
      <c r="AZW79" s="762"/>
      <c r="AZX79" s="762"/>
      <c r="AZY79" s="762"/>
      <c r="AZZ79" s="762"/>
      <c r="BAA79" s="762"/>
      <c r="BAB79" s="762"/>
      <c r="BAC79" s="762"/>
      <c r="BAD79" s="762"/>
      <c r="BAE79" s="762"/>
      <c r="BAF79" s="762"/>
      <c r="BAG79" s="762"/>
      <c r="BAH79" s="762"/>
      <c r="BAI79" s="762"/>
      <c r="BAJ79" s="762"/>
      <c r="BAK79" s="762"/>
      <c r="BAL79" s="762"/>
      <c r="BAM79" s="762"/>
      <c r="BAN79" s="762"/>
      <c r="BAO79" s="762"/>
      <c r="BAP79" s="762"/>
      <c r="BAQ79" s="762"/>
      <c r="BAR79" s="762"/>
      <c r="BAS79" s="762"/>
      <c r="BAT79" s="762"/>
      <c r="BAU79" s="762"/>
      <c r="BAV79" s="762"/>
      <c r="BAW79" s="762"/>
      <c r="BAX79" s="762"/>
      <c r="BAY79" s="762"/>
      <c r="BAZ79" s="762"/>
      <c r="BBA79" s="762"/>
      <c r="BBB79" s="762"/>
      <c r="BBC79" s="762"/>
      <c r="BBD79" s="762"/>
      <c r="BBE79" s="762"/>
      <c r="BBF79" s="762"/>
      <c r="BBG79" s="762"/>
      <c r="BBH79" s="762"/>
      <c r="BBI79" s="762"/>
      <c r="BBJ79" s="762"/>
      <c r="BBK79" s="762"/>
      <c r="BBL79" s="762"/>
      <c r="BBM79" s="762"/>
      <c r="BBN79" s="762"/>
      <c r="BBO79" s="762"/>
      <c r="BBP79" s="762"/>
      <c r="BBQ79" s="762"/>
      <c r="BBR79" s="762"/>
      <c r="BBS79" s="762"/>
      <c r="BBT79" s="762"/>
      <c r="BBU79" s="762"/>
      <c r="BBV79" s="762"/>
      <c r="BBW79" s="762"/>
      <c r="BBX79" s="762"/>
      <c r="BBY79" s="762"/>
      <c r="BBZ79" s="762"/>
      <c r="BCA79" s="762"/>
      <c r="BCB79" s="762"/>
      <c r="BCC79" s="762"/>
      <c r="BCD79" s="762"/>
      <c r="BCE79" s="762"/>
      <c r="BCF79" s="762"/>
      <c r="BCG79" s="762"/>
      <c r="BCH79" s="762"/>
      <c r="BCI79" s="762"/>
      <c r="BCJ79" s="762"/>
      <c r="BCK79" s="762"/>
      <c r="BCL79" s="762"/>
      <c r="BCM79" s="762"/>
      <c r="BCN79" s="762"/>
      <c r="BCO79" s="762"/>
      <c r="BCP79" s="762"/>
      <c r="BCQ79" s="762"/>
      <c r="BCR79" s="762"/>
      <c r="BCS79" s="762"/>
      <c r="BCT79" s="762"/>
      <c r="BCU79" s="762"/>
      <c r="BCV79" s="762"/>
      <c r="BCW79" s="762"/>
      <c r="BCX79" s="762"/>
      <c r="BCY79" s="762"/>
      <c r="BCZ79" s="762"/>
      <c r="BDA79" s="762"/>
      <c r="BDB79" s="762"/>
      <c r="BDC79" s="762"/>
      <c r="BDD79" s="762"/>
      <c r="BDE79" s="762"/>
      <c r="BDF79" s="762"/>
      <c r="BDG79" s="762"/>
      <c r="BDH79" s="762"/>
      <c r="BDI79" s="762"/>
      <c r="BDJ79" s="762"/>
      <c r="BDK79" s="762"/>
      <c r="BDL79" s="762"/>
      <c r="BDM79" s="762"/>
      <c r="BDN79" s="762"/>
      <c r="BDO79" s="762"/>
      <c r="BDP79" s="762"/>
      <c r="BDQ79" s="762"/>
      <c r="BDR79" s="762"/>
      <c r="BDS79" s="762"/>
      <c r="BDT79" s="762"/>
      <c r="BDU79" s="762"/>
      <c r="BDV79" s="762"/>
      <c r="BDW79" s="762"/>
      <c r="BDX79" s="762"/>
      <c r="BDY79" s="762"/>
      <c r="BDZ79" s="762"/>
      <c r="BEA79" s="762"/>
      <c r="BEB79" s="762"/>
      <c r="BEC79" s="762"/>
      <c r="BED79" s="762"/>
      <c r="BEE79" s="762"/>
      <c r="BEF79" s="762"/>
      <c r="BEG79" s="762"/>
      <c r="BEH79" s="762"/>
      <c r="BEI79" s="762"/>
      <c r="BEJ79" s="762"/>
      <c r="BEK79" s="762"/>
      <c r="BEL79" s="762"/>
      <c r="BEM79" s="762"/>
      <c r="BEN79" s="762"/>
      <c r="BEO79" s="762"/>
      <c r="BEP79" s="762"/>
      <c r="BEQ79" s="762"/>
      <c r="BER79" s="762"/>
      <c r="BES79" s="762"/>
      <c r="BET79" s="762"/>
      <c r="BEU79" s="762"/>
      <c r="BEV79" s="762"/>
      <c r="BEW79" s="762"/>
      <c r="BEX79" s="762"/>
      <c r="BEY79" s="762"/>
      <c r="BEZ79" s="762"/>
      <c r="BFA79" s="762"/>
      <c r="BFB79" s="762"/>
      <c r="BFC79" s="762"/>
      <c r="BFD79" s="762"/>
      <c r="BFE79" s="762"/>
      <c r="BFF79" s="762"/>
      <c r="BFG79" s="762"/>
      <c r="BFH79" s="762"/>
      <c r="BFI79" s="762"/>
      <c r="BFJ79" s="762"/>
      <c r="BFK79" s="762"/>
      <c r="BFL79" s="762"/>
      <c r="BFM79" s="762"/>
      <c r="BFN79" s="762"/>
      <c r="BFO79" s="762"/>
      <c r="BFP79" s="762"/>
      <c r="BFQ79" s="762"/>
      <c r="BFR79" s="762"/>
      <c r="BFS79" s="762"/>
      <c r="BFT79" s="762"/>
      <c r="BFU79" s="762"/>
      <c r="BFV79" s="762"/>
      <c r="BFW79" s="762"/>
      <c r="BFX79" s="762"/>
      <c r="BFY79" s="762"/>
      <c r="BFZ79" s="762"/>
      <c r="BGA79" s="762"/>
      <c r="BGB79" s="762"/>
      <c r="BGC79" s="762"/>
      <c r="BGD79" s="762"/>
      <c r="BGE79" s="762"/>
      <c r="BGF79" s="762"/>
      <c r="BGG79" s="762"/>
      <c r="BGH79" s="762"/>
      <c r="BGI79" s="762"/>
      <c r="BGJ79" s="762"/>
      <c r="BGK79" s="762"/>
      <c r="BGL79" s="762"/>
      <c r="BGM79" s="762"/>
      <c r="BGN79" s="762"/>
      <c r="BGO79" s="762"/>
      <c r="BGP79" s="762"/>
      <c r="BGQ79" s="762"/>
      <c r="BGR79" s="762"/>
      <c r="BGS79" s="762"/>
      <c r="BGT79" s="762"/>
      <c r="BGU79" s="762"/>
      <c r="BGV79" s="762"/>
      <c r="BGW79" s="762"/>
      <c r="BGX79" s="762"/>
      <c r="BGY79" s="762"/>
      <c r="BGZ79" s="762"/>
      <c r="BHA79" s="762"/>
      <c r="BHB79" s="762"/>
      <c r="BHC79" s="762"/>
      <c r="BHD79" s="762"/>
      <c r="BHE79" s="762"/>
      <c r="BHF79" s="762"/>
      <c r="BHG79" s="762"/>
      <c r="BHH79" s="762"/>
      <c r="BHI79" s="762"/>
      <c r="BHJ79" s="762"/>
      <c r="BHK79" s="762"/>
      <c r="BHL79" s="762"/>
      <c r="BHM79" s="762"/>
      <c r="BHN79" s="762"/>
      <c r="BHO79" s="762"/>
      <c r="BHP79" s="762"/>
      <c r="BHQ79" s="762"/>
      <c r="BHR79" s="762"/>
      <c r="BHS79" s="762"/>
      <c r="BHT79" s="762"/>
      <c r="BHU79" s="762"/>
      <c r="BHV79" s="762"/>
      <c r="BHW79" s="762"/>
      <c r="BHX79" s="762"/>
      <c r="BHY79" s="762"/>
      <c r="BHZ79" s="762"/>
      <c r="BIA79" s="762"/>
      <c r="BIB79" s="762"/>
      <c r="BIC79" s="762"/>
      <c r="BID79" s="762"/>
      <c r="BIE79" s="762"/>
      <c r="BIF79" s="762"/>
      <c r="BIG79" s="762"/>
      <c r="BIH79" s="762"/>
      <c r="BII79" s="762"/>
      <c r="BIJ79" s="762"/>
      <c r="BIK79" s="762"/>
      <c r="BIL79" s="762"/>
      <c r="BIM79" s="762"/>
      <c r="BIN79" s="762"/>
      <c r="BIO79" s="762"/>
      <c r="BIP79" s="762"/>
      <c r="BIQ79" s="762"/>
      <c r="BIR79" s="762"/>
      <c r="BIS79" s="762"/>
      <c r="BIT79" s="762"/>
      <c r="BIU79" s="762"/>
      <c r="BIV79" s="762"/>
      <c r="BIW79" s="762"/>
      <c r="BIX79" s="762"/>
      <c r="BIY79" s="762"/>
      <c r="BIZ79" s="762"/>
      <c r="BJA79" s="762"/>
      <c r="BJB79" s="762"/>
      <c r="BJC79" s="762"/>
      <c r="BJD79" s="762"/>
      <c r="BJE79" s="762"/>
      <c r="BJF79" s="762"/>
      <c r="BJG79" s="762"/>
      <c r="BJH79" s="762"/>
      <c r="BJI79" s="762"/>
      <c r="BJJ79" s="762"/>
      <c r="BJK79" s="762"/>
      <c r="BJL79" s="762"/>
      <c r="BJM79" s="762"/>
      <c r="BJN79" s="762"/>
      <c r="BJO79" s="762"/>
      <c r="BJP79" s="762"/>
      <c r="BJQ79" s="762"/>
      <c r="BJR79" s="762"/>
      <c r="BJS79" s="762"/>
      <c r="BJT79" s="762"/>
      <c r="BJU79" s="762"/>
      <c r="BJV79" s="762"/>
      <c r="BJW79" s="762"/>
      <c r="BJX79" s="762"/>
      <c r="BJY79" s="762"/>
      <c r="BJZ79" s="762"/>
      <c r="BKA79" s="762"/>
      <c r="BKB79" s="762"/>
      <c r="BKC79" s="762"/>
      <c r="BKD79" s="762"/>
      <c r="BKE79" s="762"/>
      <c r="BKF79" s="762"/>
      <c r="BKG79" s="762"/>
      <c r="BKH79" s="762"/>
      <c r="BKI79" s="762"/>
      <c r="BKJ79" s="762"/>
      <c r="BKK79" s="762"/>
      <c r="BKL79" s="762"/>
      <c r="BKM79" s="762"/>
      <c r="BKN79" s="762"/>
      <c r="BKO79" s="762"/>
      <c r="BKP79" s="762"/>
      <c r="BKQ79" s="762"/>
      <c r="BKR79" s="762"/>
      <c r="BKS79" s="762"/>
      <c r="BKT79" s="762"/>
      <c r="BKU79" s="762"/>
      <c r="BKV79" s="762"/>
      <c r="BKW79" s="762"/>
      <c r="BKX79" s="762"/>
      <c r="BKY79" s="762"/>
      <c r="BKZ79" s="762"/>
      <c r="BLA79" s="762"/>
      <c r="BLB79" s="762"/>
      <c r="BLC79" s="762"/>
      <c r="BLD79" s="762"/>
      <c r="BLE79" s="762"/>
      <c r="BLF79" s="762"/>
      <c r="BLG79" s="762"/>
      <c r="BLH79" s="762"/>
      <c r="BLI79" s="762"/>
      <c r="BLJ79" s="762"/>
      <c r="BLK79" s="762"/>
      <c r="BLL79" s="762"/>
      <c r="BLM79" s="762"/>
      <c r="BLN79" s="762"/>
      <c r="BLO79" s="762"/>
      <c r="BLP79" s="762"/>
      <c r="BLQ79" s="762"/>
      <c r="BLR79" s="762"/>
      <c r="BLS79" s="762"/>
      <c r="BLT79" s="762"/>
      <c r="BLU79" s="762"/>
      <c r="BLV79" s="762"/>
      <c r="BLW79" s="762"/>
      <c r="BLX79" s="762"/>
      <c r="BLY79" s="762"/>
      <c r="BLZ79" s="762"/>
      <c r="BMA79" s="762"/>
      <c r="BMB79" s="762"/>
      <c r="BMC79" s="762"/>
      <c r="BMD79" s="762"/>
      <c r="BME79" s="762"/>
      <c r="BMF79" s="762"/>
      <c r="BMG79" s="762"/>
      <c r="BMH79" s="762"/>
      <c r="BMI79" s="762"/>
      <c r="BMJ79" s="762"/>
      <c r="BMK79" s="762"/>
      <c r="BML79" s="762"/>
      <c r="BMM79" s="762"/>
      <c r="BMN79" s="762"/>
      <c r="BMO79" s="762"/>
      <c r="BMP79" s="762"/>
      <c r="BMQ79" s="762"/>
      <c r="BMR79" s="762"/>
      <c r="BMS79" s="762"/>
      <c r="BMT79" s="762"/>
      <c r="BMU79" s="762"/>
      <c r="BMV79" s="762"/>
      <c r="BMW79" s="762"/>
      <c r="BMX79" s="762"/>
      <c r="BMY79" s="762"/>
      <c r="BMZ79" s="762"/>
      <c r="BNA79" s="762"/>
      <c r="BNB79" s="762"/>
      <c r="BNC79" s="762"/>
      <c r="BND79" s="762"/>
      <c r="BNE79" s="762"/>
      <c r="BNF79" s="762"/>
      <c r="BNG79" s="762"/>
      <c r="BNH79" s="762"/>
      <c r="BNI79" s="762"/>
      <c r="BNJ79" s="762"/>
      <c r="BNK79" s="762"/>
      <c r="BNL79" s="762"/>
      <c r="BNM79" s="762"/>
      <c r="BNN79" s="762"/>
      <c r="BNO79" s="762"/>
      <c r="BNP79" s="762"/>
      <c r="BNQ79" s="762"/>
      <c r="BNR79" s="762"/>
      <c r="BNS79" s="762"/>
      <c r="BNT79" s="762"/>
      <c r="BNU79" s="762"/>
      <c r="BNV79" s="762"/>
      <c r="BNW79" s="762"/>
      <c r="BNX79" s="762"/>
      <c r="BNY79" s="762"/>
      <c r="BNZ79" s="762"/>
      <c r="BOA79" s="762"/>
      <c r="BOB79" s="762"/>
      <c r="BOC79" s="762"/>
      <c r="BOD79" s="762"/>
      <c r="BOE79" s="762"/>
      <c r="BOF79" s="762"/>
      <c r="BOG79" s="762"/>
      <c r="BOH79" s="762"/>
      <c r="BOI79" s="762"/>
      <c r="BOJ79" s="762"/>
      <c r="BOK79" s="762"/>
      <c r="BOL79" s="762"/>
      <c r="BOM79" s="762"/>
      <c r="BON79" s="762"/>
      <c r="BOO79" s="762"/>
      <c r="BOP79" s="762"/>
      <c r="BOQ79" s="762"/>
      <c r="BOR79" s="762"/>
      <c r="BOS79" s="762"/>
      <c r="BOT79" s="762"/>
      <c r="BOU79" s="762"/>
      <c r="BOV79" s="762"/>
      <c r="BOW79" s="762"/>
      <c r="BOX79" s="762"/>
      <c r="BOY79" s="762"/>
      <c r="BOZ79" s="762"/>
      <c r="BPA79" s="762"/>
      <c r="BPB79" s="762"/>
      <c r="BPC79" s="762"/>
      <c r="BPD79" s="762"/>
      <c r="BPE79" s="762"/>
      <c r="BPF79" s="762"/>
      <c r="BPG79" s="762"/>
      <c r="BPH79" s="762"/>
      <c r="BPI79" s="762"/>
      <c r="BPJ79" s="762"/>
      <c r="BPK79" s="762"/>
      <c r="BPL79" s="762"/>
      <c r="BPM79" s="762"/>
      <c r="BPN79" s="762"/>
      <c r="BPO79" s="762"/>
      <c r="BPP79" s="762"/>
      <c r="BPQ79" s="762"/>
      <c r="BPR79" s="762"/>
      <c r="BPS79" s="762"/>
      <c r="BPT79" s="762"/>
      <c r="BPU79" s="762"/>
      <c r="BPV79" s="762"/>
      <c r="BPW79" s="762"/>
      <c r="BPX79" s="762"/>
      <c r="BPY79" s="762"/>
      <c r="BPZ79" s="762"/>
      <c r="BQA79" s="762"/>
      <c r="BQB79" s="762"/>
      <c r="BQC79" s="762"/>
      <c r="BQD79" s="762"/>
      <c r="BQE79" s="762"/>
      <c r="BQF79" s="762"/>
      <c r="BQG79" s="762"/>
      <c r="BQH79" s="762"/>
      <c r="BQI79" s="762"/>
      <c r="BQJ79" s="762"/>
      <c r="BQK79" s="762"/>
      <c r="BQL79" s="762"/>
      <c r="BQM79" s="762"/>
      <c r="BQN79" s="762"/>
      <c r="BQO79" s="762"/>
      <c r="BQP79" s="762"/>
      <c r="BQQ79" s="762"/>
      <c r="BQR79" s="762"/>
      <c r="BQS79" s="762"/>
      <c r="BQT79" s="762"/>
      <c r="BQU79" s="762"/>
      <c r="BQV79" s="762"/>
      <c r="BQW79" s="762"/>
      <c r="BQX79" s="762"/>
      <c r="BQY79" s="762"/>
      <c r="BQZ79" s="762"/>
      <c r="BRA79" s="762"/>
      <c r="BRB79" s="762"/>
      <c r="BRC79" s="762"/>
      <c r="BRD79" s="762"/>
      <c r="BRE79" s="762"/>
      <c r="BRF79" s="762"/>
      <c r="BRG79" s="762"/>
      <c r="BRH79" s="762"/>
      <c r="BRI79" s="762"/>
      <c r="BRJ79" s="762"/>
      <c r="BRK79" s="762"/>
      <c r="BRL79" s="762"/>
      <c r="BRM79" s="762"/>
      <c r="BRN79" s="762"/>
      <c r="BRO79" s="762"/>
      <c r="BRP79" s="762"/>
      <c r="BRQ79" s="762"/>
      <c r="BRR79" s="762"/>
      <c r="BRS79" s="762"/>
      <c r="BRT79" s="762"/>
      <c r="BRU79" s="762"/>
      <c r="BRV79" s="762"/>
      <c r="BRW79" s="762"/>
      <c r="BRX79" s="762"/>
      <c r="BRY79" s="762"/>
      <c r="BRZ79" s="762"/>
      <c r="BSA79" s="762"/>
      <c r="BSB79" s="762"/>
      <c r="BSC79" s="762"/>
      <c r="BSD79" s="762"/>
      <c r="BSE79" s="762"/>
      <c r="BSF79" s="762"/>
      <c r="BSG79" s="762"/>
      <c r="BSH79" s="762"/>
      <c r="BSI79" s="762"/>
      <c r="BSJ79" s="762"/>
      <c r="BSK79" s="762"/>
      <c r="BSL79" s="762"/>
      <c r="BSM79" s="762"/>
      <c r="BSN79" s="762"/>
      <c r="BSO79" s="762"/>
      <c r="BSP79" s="762"/>
      <c r="BSQ79" s="762"/>
      <c r="BSR79" s="762"/>
      <c r="BSS79" s="762"/>
      <c r="BST79" s="762"/>
      <c r="BSU79" s="762"/>
      <c r="BSV79" s="762"/>
      <c r="BSW79" s="762"/>
      <c r="BSX79" s="762"/>
      <c r="BSY79" s="762"/>
      <c r="BSZ79" s="762"/>
      <c r="BTA79" s="762"/>
      <c r="BTB79" s="762"/>
      <c r="BTC79" s="762"/>
      <c r="BTD79" s="762"/>
      <c r="BTE79" s="762"/>
      <c r="BTF79" s="762"/>
      <c r="BTG79" s="762"/>
      <c r="BTH79" s="762"/>
      <c r="BTI79" s="762"/>
      <c r="BTJ79" s="762"/>
      <c r="BTK79" s="762"/>
      <c r="BTL79" s="762"/>
      <c r="BTM79" s="762"/>
      <c r="BTN79" s="762"/>
      <c r="BTO79" s="762"/>
      <c r="BTP79" s="762"/>
      <c r="BTQ79" s="762"/>
      <c r="BTR79" s="762"/>
      <c r="BTS79" s="762"/>
      <c r="BTT79" s="762"/>
      <c r="BTU79" s="762"/>
      <c r="BTV79" s="762"/>
      <c r="BTW79" s="762"/>
      <c r="BTX79" s="762"/>
      <c r="BTY79" s="762"/>
      <c r="BTZ79" s="762"/>
      <c r="BUA79" s="762"/>
      <c r="BUB79" s="762"/>
      <c r="BUC79" s="762"/>
      <c r="BUD79" s="762"/>
      <c r="BUE79" s="762"/>
      <c r="BUF79" s="762"/>
      <c r="BUG79" s="762"/>
      <c r="BUH79" s="762"/>
      <c r="BUI79" s="762"/>
      <c r="BUJ79" s="762"/>
      <c r="BUK79" s="762"/>
      <c r="BUL79" s="762"/>
      <c r="BUM79" s="762"/>
      <c r="BUN79" s="762"/>
      <c r="BUO79" s="762"/>
      <c r="BUP79" s="762"/>
      <c r="BUQ79" s="762"/>
      <c r="BUR79" s="762"/>
      <c r="BUS79" s="762"/>
      <c r="BUT79" s="762"/>
      <c r="BUU79" s="762"/>
      <c r="BUV79" s="762"/>
      <c r="BUW79" s="762"/>
      <c r="BUX79" s="762"/>
      <c r="BUY79" s="762"/>
      <c r="BUZ79" s="762"/>
      <c r="BVA79" s="762"/>
      <c r="BVB79" s="762"/>
      <c r="BVC79" s="762"/>
      <c r="BVD79" s="762"/>
      <c r="BVE79" s="762"/>
      <c r="BVF79" s="762"/>
      <c r="BVG79" s="762"/>
      <c r="BVH79" s="762"/>
      <c r="BVI79" s="762"/>
      <c r="BVJ79" s="762"/>
      <c r="BVK79" s="762"/>
      <c r="BVL79" s="762"/>
      <c r="BVM79" s="762"/>
      <c r="BVN79" s="762"/>
      <c r="BVO79" s="762"/>
      <c r="BVP79" s="762"/>
      <c r="BVQ79" s="762"/>
      <c r="BVR79" s="762"/>
      <c r="BVS79" s="762"/>
      <c r="BVT79" s="762"/>
      <c r="BVU79" s="762"/>
      <c r="BVV79" s="762"/>
      <c r="BVW79" s="762"/>
      <c r="BVX79" s="762"/>
      <c r="BVY79" s="762"/>
      <c r="BVZ79" s="762"/>
      <c r="BWA79" s="762"/>
      <c r="BWB79" s="762"/>
      <c r="BWC79" s="762"/>
      <c r="BWD79" s="762"/>
      <c r="BWE79" s="762"/>
      <c r="BWF79" s="762"/>
      <c r="BWG79" s="762"/>
      <c r="BWH79" s="762"/>
      <c r="BWI79" s="762"/>
      <c r="BWJ79" s="762"/>
      <c r="BWK79" s="762"/>
      <c r="BWL79" s="762"/>
      <c r="BWM79" s="762"/>
      <c r="BWN79" s="762"/>
      <c r="BWO79" s="762"/>
      <c r="BWP79" s="762"/>
      <c r="BWQ79" s="762"/>
      <c r="BWR79" s="762"/>
      <c r="BWS79" s="762"/>
      <c r="BWT79" s="762"/>
      <c r="BWU79" s="762"/>
      <c r="BWV79" s="762"/>
      <c r="BWW79" s="762"/>
      <c r="BWX79" s="762"/>
      <c r="BWY79" s="762"/>
      <c r="BWZ79" s="762"/>
      <c r="BXA79" s="762"/>
      <c r="BXB79" s="762"/>
      <c r="BXC79" s="762"/>
      <c r="BXD79" s="762"/>
      <c r="BXE79" s="762"/>
      <c r="BXF79" s="762"/>
      <c r="BXG79" s="762"/>
      <c r="BXH79" s="762"/>
      <c r="BXI79" s="762"/>
      <c r="BXJ79" s="762"/>
      <c r="BXK79" s="762"/>
      <c r="BXL79" s="762"/>
      <c r="BXM79" s="762"/>
      <c r="BXN79" s="762"/>
      <c r="BXO79" s="762"/>
      <c r="BXP79" s="762"/>
      <c r="BXQ79" s="762"/>
      <c r="BXR79" s="762"/>
      <c r="BXS79" s="762"/>
      <c r="BXT79" s="762"/>
      <c r="BXU79" s="762"/>
      <c r="BXV79" s="762"/>
      <c r="BXW79" s="762"/>
      <c r="BXX79" s="762"/>
      <c r="BXY79" s="762"/>
      <c r="BXZ79" s="762"/>
      <c r="BYA79" s="762"/>
      <c r="BYB79" s="762"/>
      <c r="BYC79" s="762"/>
      <c r="BYD79" s="762"/>
      <c r="BYE79" s="762"/>
      <c r="BYF79" s="762"/>
      <c r="BYG79" s="762"/>
      <c r="BYH79" s="762"/>
      <c r="BYI79" s="762"/>
      <c r="BYJ79" s="762"/>
      <c r="BYK79" s="762"/>
      <c r="BYL79" s="762"/>
      <c r="BYM79" s="762"/>
      <c r="BYN79" s="762"/>
      <c r="BYO79" s="762"/>
      <c r="BYP79" s="762"/>
      <c r="BYQ79" s="762"/>
      <c r="BYR79" s="762"/>
      <c r="BYS79" s="762"/>
      <c r="BYT79" s="762"/>
      <c r="BYU79" s="762"/>
      <c r="BYV79" s="762"/>
      <c r="BYW79" s="762"/>
      <c r="BYX79" s="762"/>
      <c r="BYY79" s="762"/>
      <c r="BYZ79" s="762"/>
      <c r="BZA79" s="762"/>
      <c r="BZB79" s="762"/>
      <c r="BZC79" s="762"/>
      <c r="BZD79" s="762"/>
      <c r="BZE79" s="762"/>
      <c r="BZF79" s="762"/>
      <c r="BZG79" s="762"/>
      <c r="BZH79" s="762"/>
      <c r="BZI79" s="762"/>
      <c r="BZJ79" s="762"/>
      <c r="BZK79" s="762"/>
      <c r="BZL79" s="762"/>
      <c r="BZM79" s="762"/>
      <c r="BZN79" s="762"/>
      <c r="BZO79" s="762"/>
      <c r="BZP79" s="762"/>
      <c r="BZQ79" s="762"/>
      <c r="BZR79" s="762"/>
      <c r="BZS79" s="762"/>
      <c r="BZU79" s="762"/>
      <c r="BZV79" s="762"/>
      <c r="BZW79" s="762"/>
      <c r="BZX79" s="762"/>
      <c r="BZY79" s="762"/>
      <c r="BZZ79" s="762"/>
      <c r="CAA79" s="762"/>
      <c r="CAB79" s="762"/>
      <c r="CAC79" s="762"/>
      <c r="CAD79" s="762"/>
      <c r="CAE79" s="762"/>
      <c r="CAF79" s="762"/>
      <c r="CAG79" s="762"/>
      <c r="CAH79" s="762"/>
      <c r="CAI79" s="762"/>
      <c r="CAJ79" s="762"/>
      <c r="CAK79" s="762"/>
      <c r="CAL79" s="762"/>
      <c r="CAM79" s="762"/>
      <c r="CAN79" s="762"/>
      <c r="CAO79" s="762"/>
      <c r="CAP79" s="762"/>
      <c r="CAQ79" s="762"/>
      <c r="CAR79" s="762"/>
      <c r="CAS79" s="762"/>
      <c r="CAT79" s="762"/>
      <c r="CAU79" s="762"/>
      <c r="CAV79" s="762"/>
      <c r="CAW79" s="762"/>
      <c r="CAX79" s="762"/>
      <c r="CAY79" s="762"/>
      <c r="CAZ79" s="762"/>
      <c r="CBA79" s="762"/>
      <c r="CBB79" s="762"/>
      <c r="CBC79" s="762"/>
      <c r="CBD79" s="762"/>
      <c r="CBE79" s="762"/>
      <c r="CBF79" s="762"/>
      <c r="CBG79" s="762"/>
      <c r="CBH79" s="762"/>
      <c r="CBI79" s="762"/>
      <c r="CBJ79" s="762"/>
      <c r="CBK79" s="762"/>
      <c r="CBL79" s="762"/>
      <c r="CBM79" s="762"/>
      <c r="CBN79" s="762"/>
      <c r="CBO79" s="762"/>
      <c r="CBP79" s="762"/>
      <c r="CBQ79" s="762"/>
      <c r="CBR79" s="762"/>
      <c r="CBS79" s="762"/>
      <c r="CBT79" s="762"/>
      <c r="CBU79" s="762"/>
      <c r="CBV79" s="762"/>
      <c r="CBW79" s="762"/>
      <c r="CBX79" s="762"/>
      <c r="CBY79" s="762"/>
      <c r="CBZ79" s="762"/>
      <c r="CCA79" s="762"/>
      <c r="CCB79" s="762"/>
      <c r="CCC79" s="762"/>
      <c r="CCD79" s="762"/>
      <c r="CCE79" s="762"/>
      <c r="CCF79" s="762"/>
      <c r="CCG79" s="762"/>
      <c r="CCH79" s="762"/>
      <c r="CCI79" s="762"/>
      <c r="CCJ79" s="762"/>
      <c r="CCK79" s="762"/>
      <c r="CCL79" s="762"/>
      <c r="CCM79" s="762"/>
      <c r="CCN79" s="762"/>
      <c r="CCO79" s="762"/>
      <c r="CCP79" s="762"/>
      <c r="CCQ79" s="762"/>
      <c r="CCR79" s="762"/>
      <c r="CCS79" s="762"/>
      <c r="CCT79" s="762"/>
      <c r="CCU79" s="762"/>
      <c r="CCV79" s="762"/>
      <c r="CCW79" s="762"/>
      <c r="CCX79" s="762"/>
      <c r="CCY79" s="762"/>
      <c r="CCZ79" s="762"/>
      <c r="CDA79" s="762"/>
      <c r="CDB79" s="762"/>
      <c r="CDC79" s="762"/>
      <c r="CDD79" s="762"/>
      <c r="CDE79" s="762"/>
      <c r="CDF79" s="762"/>
      <c r="CDG79" s="762"/>
      <c r="CDH79" s="762"/>
      <c r="CDI79" s="762"/>
      <c r="CDJ79" s="762"/>
      <c r="CDK79" s="762"/>
      <c r="CDL79" s="762"/>
      <c r="CDM79" s="762"/>
      <c r="CDN79" s="762"/>
      <c r="CDO79" s="762"/>
      <c r="CDP79" s="762"/>
      <c r="CDQ79" s="762"/>
      <c r="CDR79" s="762"/>
      <c r="CDS79" s="762"/>
      <c r="CDT79" s="762"/>
      <c r="CDU79" s="762"/>
      <c r="CDV79" s="762"/>
      <c r="CDW79" s="762"/>
      <c r="CDX79" s="762"/>
      <c r="CDY79" s="762"/>
      <c r="CDZ79" s="762"/>
      <c r="CEA79" s="762"/>
      <c r="CEB79" s="762"/>
      <c r="CEC79" s="762"/>
      <c r="CED79" s="762"/>
      <c r="CEE79" s="762"/>
      <c r="CEF79" s="762"/>
      <c r="CEG79" s="762"/>
      <c r="CEH79" s="762"/>
      <c r="CEI79" s="762"/>
      <c r="CEJ79" s="762"/>
      <c r="CEK79" s="762"/>
      <c r="CEL79" s="762"/>
      <c r="CEM79" s="762"/>
      <c r="CEN79" s="762"/>
      <c r="CEO79" s="762"/>
      <c r="CEP79" s="762"/>
      <c r="CEQ79" s="762"/>
      <c r="CER79" s="762"/>
      <c r="CES79" s="762"/>
      <c r="CET79" s="762"/>
      <c r="CEU79" s="762"/>
      <c r="CEV79" s="762"/>
      <c r="CEW79" s="762"/>
      <c r="CEX79" s="762"/>
      <c r="CEY79" s="762"/>
      <c r="CEZ79" s="762"/>
      <c r="CFA79" s="762"/>
      <c r="CFB79" s="762"/>
      <c r="CFC79" s="762"/>
      <c r="CFD79" s="762"/>
      <c r="CFE79" s="762"/>
      <c r="CFF79" s="762"/>
      <c r="CFG79" s="762"/>
      <c r="CFH79" s="762"/>
      <c r="CFI79" s="762"/>
      <c r="CFJ79" s="762"/>
      <c r="CFK79" s="762"/>
      <c r="CFL79" s="762"/>
      <c r="CFM79" s="762"/>
      <c r="CFN79" s="762"/>
      <c r="CFO79" s="762"/>
      <c r="CFP79" s="762"/>
      <c r="CFQ79" s="762"/>
      <c r="CFR79" s="762"/>
      <c r="CFS79" s="762"/>
      <c r="CFT79" s="762"/>
      <c r="CFU79" s="762"/>
      <c r="CFV79" s="762"/>
      <c r="CFW79" s="762"/>
      <c r="CFX79" s="762"/>
      <c r="CFY79" s="762"/>
      <c r="CFZ79" s="762"/>
      <c r="CGA79" s="762"/>
      <c r="CGB79" s="762"/>
      <c r="CGC79" s="762"/>
      <c r="CGD79" s="762"/>
      <c r="CGE79" s="762"/>
      <c r="CGF79" s="762"/>
      <c r="CGG79" s="762"/>
      <c r="CGH79" s="762"/>
      <c r="CGI79" s="762"/>
      <c r="CGJ79" s="762"/>
      <c r="CGK79" s="762"/>
      <c r="CGL79" s="762"/>
      <c r="CGM79" s="762"/>
      <c r="CGN79" s="762"/>
      <c r="CGO79" s="762"/>
      <c r="CGP79" s="762"/>
      <c r="CGQ79" s="762"/>
      <c r="CGR79" s="762"/>
      <c r="CGS79" s="762"/>
      <c r="CGT79" s="762"/>
      <c r="CGU79" s="762"/>
      <c r="CGV79" s="762"/>
      <c r="CGW79" s="762"/>
      <c r="CGX79" s="762"/>
      <c r="CGY79" s="762"/>
      <c r="CGZ79" s="762"/>
      <c r="CHA79" s="762"/>
      <c r="CHB79" s="762"/>
      <c r="CHC79" s="762"/>
      <c r="CHD79" s="762"/>
      <c r="CHE79" s="762"/>
      <c r="CHF79" s="762"/>
      <c r="CHG79" s="762"/>
      <c r="CHH79" s="762"/>
      <c r="CHI79" s="762"/>
      <c r="CHJ79" s="762"/>
      <c r="CHK79" s="762"/>
      <c r="CHL79" s="762"/>
      <c r="CHM79" s="762"/>
      <c r="CHN79" s="762"/>
      <c r="CHO79" s="762"/>
      <c r="CHP79" s="762"/>
      <c r="CHQ79" s="762"/>
      <c r="CHR79" s="762"/>
      <c r="CHS79" s="762"/>
      <c r="CHT79" s="762"/>
      <c r="CHU79" s="762"/>
      <c r="CHV79" s="762"/>
      <c r="CHW79" s="762"/>
      <c r="CHX79" s="762"/>
      <c r="CHY79" s="762"/>
      <c r="CHZ79" s="762"/>
      <c r="CIA79" s="762"/>
      <c r="CIB79" s="762"/>
      <c r="CIC79" s="762"/>
      <c r="CID79" s="762"/>
      <c r="CIE79" s="762"/>
      <c r="CIF79" s="762"/>
      <c r="CIG79" s="762"/>
      <c r="CIH79" s="762"/>
      <c r="CII79" s="762"/>
      <c r="CIJ79" s="762"/>
      <c r="CIK79" s="762"/>
      <c r="CIL79" s="762"/>
      <c r="CIM79" s="762"/>
      <c r="CIN79" s="762"/>
      <c r="CIO79" s="762"/>
      <c r="CIP79" s="762"/>
      <c r="CIQ79" s="762"/>
      <c r="CIR79" s="762"/>
      <c r="CIS79" s="762"/>
      <c r="CIT79" s="762"/>
      <c r="CIU79" s="762"/>
      <c r="CIV79" s="762"/>
      <c r="CIW79" s="762"/>
      <c r="CIX79" s="762"/>
      <c r="CIY79" s="762"/>
      <c r="CIZ79" s="762"/>
      <c r="CJA79" s="762"/>
      <c r="CJB79" s="762"/>
      <c r="CJC79" s="762"/>
      <c r="CJD79" s="762"/>
      <c r="CJE79" s="762"/>
      <c r="CJF79" s="762"/>
      <c r="CJG79" s="762"/>
      <c r="CJH79" s="762"/>
      <c r="CJI79" s="762"/>
      <c r="CJJ79" s="762"/>
      <c r="CJK79" s="762"/>
      <c r="CJL79" s="762"/>
      <c r="CJM79" s="762"/>
      <c r="CJN79" s="762"/>
      <c r="CJO79" s="762"/>
      <c r="CJP79" s="762"/>
      <c r="CJQ79" s="762"/>
      <c r="CJR79" s="762"/>
      <c r="CJS79" s="762"/>
      <c r="CJT79" s="762"/>
      <c r="CJU79" s="762"/>
      <c r="CJV79" s="762"/>
      <c r="CJW79" s="762"/>
      <c r="CJX79" s="762"/>
      <c r="CJY79" s="762"/>
      <c r="CJZ79" s="762"/>
      <c r="CKA79" s="762"/>
      <c r="CKB79" s="762"/>
      <c r="CKC79" s="762"/>
      <c r="CKD79" s="762"/>
      <c r="CKE79" s="762"/>
      <c r="CKF79" s="762"/>
      <c r="CKG79" s="762"/>
      <c r="CKH79" s="762"/>
      <c r="CKI79" s="762"/>
      <c r="CKJ79" s="762"/>
      <c r="CKK79" s="762"/>
      <c r="CKL79" s="762"/>
      <c r="CKM79" s="762"/>
      <c r="CKN79" s="762"/>
      <c r="CKO79" s="762"/>
      <c r="CKP79" s="762"/>
      <c r="CKQ79" s="762"/>
      <c r="CKR79" s="762"/>
      <c r="CKS79" s="762"/>
      <c r="CKT79" s="762"/>
      <c r="CKU79" s="762"/>
      <c r="CKV79" s="762"/>
      <c r="CKW79" s="762"/>
      <c r="CKX79" s="762"/>
      <c r="CKY79" s="762"/>
      <c r="CKZ79" s="762"/>
      <c r="CLA79" s="762"/>
      <c r="CLB79" s="762"/>
      <c r="CLC79" s="762"/>
      <c r="CLD79" s="762"/>
      <c r="CLE79" s="762"/>
      <c r="CLF79" s="762"/>
      <c r="CLG79" s="762"/>
      <c r="CLH79" s="762"/>
      <c r="CLI79" s="762"/>
      <c r="CLJ79" s="762"/>
      <c r="CLK79" s="762"/>
      <c r="CLL79" s="762"/>
      <c r="CLM79" s="762"/>
      <c r="CLN79" s="762"/>
      <c r="CLO79" s="762"/>
      <c r="CLP79" s="762"/>
      <c r="CLQ79" s="762"/>
      <c r="CLR79" s="762"/>
      <c r="CLS79" s="762"/>
      <c r="CLT79" s="762"/>
      <c r="CLU79" s="762"/>
      <c r="CLV79" s="762"/>
      <c r="CLW79" s="762"/>
      <c r="CLX79" s="762"/>
      <c r="CLY79" s="762"/>
      <c r="CLZ79" s="762"/>
      <c r="CMA79" s="762"/>
      <c r="CMB79" s="762"/>
      <c r="CMC79" s="762"/>
      <c r="CMD79" s="762"/>
      <c r="CME79" s="762"/>
      <c r="CMF79" s="762"/>
      <c r="CMG79" s="762"/>
      <c r="CMH79" s="762"/>
      <c r="CMI79" s="762"/>
      <c r="CMJ79" s="762"/>
      <c r="CMK79" s="762"/>
      <c r="CML79" s="762"/>
      <c r="CMM79" s="762"/>
      <c r="CMN79" s="762"/>
      <c r="CMO79" s="762"/>
      <c r="CMP79" s="762"/>
      <c r="CMQ79" s="762"/>
      <c r="CMR79" s="762"/>
      <c r="CMS79" s="762"/>
      <c r="CMT79" s="762"/>
      <c r="CMU79" s="762"/>
      <c r="CMV79" s="762"/>
      <c r="CMW79" s="762"/>
      <c r="CMX79" s="762"/>
      <c r="CMY79" s="762"/>
      <c r="CMZ79" s="762"/>
      <c r="CNA79" s="762"/>
      <c r="CNB79" s="762"/>
      <c r="CNC79" s="762"/>
      <c r="CND79" s="762"/>
      <c r="CNE79" s="762"/>
      <c r="CNF79" s="762"/>
      <c r="CNG79" s="762"/>
      <c r="CNH79" s="762"/>
      <c r="CNI79" s="762"/>
      <c r="CNJ79" s="762"/>
      <c r="CNK79" s="762"/>
      <c r="CNL79" s="762"/>
      <c r="CNM79" s="762"/>
      <c r="CNN79" s="762"/>
      <c r="CNO79" s="762"/>
      <c r="CNP79" s="762"/>
      <c r="CNQ79" s="762"/>
      <c r="CNR79" s="762"/>
      <c r="CNS79" s="762"/>
      <c r="CNT79" s="762"/>
      <c r="CNU79" s="762"/>
      <c r="CNV79" s="762"/>
      <c r="CNW79" s="762"/>
      <c r="CNX79" s="762"/>
      <c r="CNY79" s="762"/>
      <c r="CNZ79" s="762"/>
      <c r="COA79" s="762"/>
      <c r="COB79" s="762"/>
      <c r="COC79" s="762"/>
      <c r="COD79" s="762"/>
      <c r="COE79" s="762"/>
      <c r="COF79" s="762"/>
      <c r="COG79" s="762"/>
      <c r="COH79" s="762"/>
      <c r="COI79" s="762"/>
      <c r="COJ79" s="762"/>
      <c r="COK79" s="762"/>
      <c r="COL79" s="762"/>
      <c r="COM79" s="762"/>
      <c r="CON79" s="762"/>
      <c r="COO79" s="762"/>
      <c r="COP79" s="762"/>
      <c r="COQ79" s="762"/>
      <c r="COR79" s="762"/>
      <c r="COS79" s="762"/>
      <c r="COT79" s="762"/>
      <c r="COU79" s="762"/>
      <c r="COV79" s="762"/>
      <c r="COW79" s="762"/>
      <c r="COX79" s="762"/>
      <c r="COY79" s="762"/>
      <c r="COZ79" s="762"/>
      <c r="CPA79" s="762"/>
      <c r="CPB79" s="762"/>
      <c r="CPC79" s="762"/>
      <c r="CPD79" s="762"/>
      <c r="CPE79" s="762"/>
      <c r="CPF79" s="762"/>
      <c r="CPG79" s="762"/>
      <c r="CPH79" s="762"/>
      <c r="CPI79" s="762"/>
      <c r="CPJ79" s="762"/>
      <c r="CPK79" s="762"/>
      <c r="CPL79" s="762"/>
      <c r="CPM79" s="762"/>
      <c r="CPN79" s="762"/>
      <c r="CPO79" s="762"/>
      <c r="CPP79" s="762"/>
      <c r="CPQ79" s="762"/>
      <c r="CPR79" s="762"/>
      <c r="CPS79" s="762"/>
      <c r="CPT79" s="762"/>
      <c r="CPU79" s="762"/>
      <c r="CPV79" s="762"/>
      <c r="CPW79" s="762"/>
      <c r="CPX79" s="762"/>
      <c r="CPY79" s="762"/>
      <c r="CPZ79" s="762"/>
      <c r="CQA79" s="762"/>
      <c r="CQB79" s="762"/>
      <c r="CQC79" s="762"/>
      <c r="CQD79" s="762"/>
      <c r="CQE79" s="762"/>
      <c r="CQF79" s="762"/>
      <c r="CQG79" s="762"/>
      <c r="CQH79" s="762"/>
      <c r="CQI79" s="762"/>
      <c r="CQJ79" s="762"/>
      <c r="CQK79" s="762"/>
      <c r="CQL79" s="762"/>
      <c r="CQM79" s="762"/>
      <c r="CQN79" s="762"/>
      <c r="CQO79" s="762"/>
      <c r="CQP79" s="762"/>
      <c r="CQQ79" s="762"/>
      <c r="CQR79" s="762"/>
      <c r="CQS79" s="762"/>
      <c r="CQT79" s="762"/>
      <c r="CQU79" s="762"/>
      <c r="CQV79" s="762"/>
      <c r="CQW79" s="762"/>
      <c r="CQX79" s="762"/>
      <c r="CQY79" s="762"/>
      <c r="CQZ79" s="762"/>
      <c r="CRA79" s="762"/>
      <c r="CRB79" s="762"/>
      <c r="CRC79" s="762"/>
      <c r="CRD79" s="762"/>
      <c r="CRE79" s="762"/>
      <c r="CRF79" s="762"/>
      <c r="CRG79" s="762"/>
      <c r="CRH79" s="762"/>
      <c r="CRI79" s="762"/>
      <c r="CRJ79" s="762"/>
      <c r="CRK79" s="762"/>
      <c r="CRL79" s="762"/>
      <c r="CRM79" s="762"/>
      <c r="CRN79" s="762"/>
      <c r="CRO79" s="762"/>
      <c r="CRP79" s="762"/>
      <c r="CRQ79" s="762"/>
      <c r="CRR79" s="762"/>
      <c r="CRS79" s="762"/>
      <c r="CRT79" s="762"/>
      <c r="CRU79" s="762"/>
      <c r="CRV79" s="762"/>
      <c r="CRW79" s="762"/>
      <c r="CRX79" s="762"/>
      <c r="CRY79" s="762"/>
      <c r="CRZ79" s="762"/>
      <c r="CSA79" s="762"/>
      <c r="CSB79" s="762"/>
      <c r="CSC79" s="762"/>
      <c r="CSD79" s="762"/>
      <c r="CSE79" s="762"/>
      <c r="CSF79" s="762"/>
      <c r="CSG79" s="762"/>
      <c r="CSH79" s="762"/>
      <c r="CSI79" s="762"/>
      <c r="CSJ79" s="762"/>
      <c r="CSK79" s="762"/>
      <c r="CSL79" s="762"/>
      <c r="CSM79" s="762"/>
      <c r="CSN79" s="762"/>
      <c r="CSO79" s="762"/>
      <c r="CSP79" s="762"/>
      <c r="CSQ79" s="762"/>
      <c r="CSR79" s="762"/>
      <c r="CSS79" s="762"/>
      <c r="CST79" s="762"/>
      <c r="CSU79" s="762"/>
      <c r="CSV79" s="762"/>
      <c r="CSW79" s="762"/>
      <c r="CSX79" s="762"/>
      <c r="CSY79" s="762"/>
      <c r="CSZ79" s="762"/>
      <c r="CTA79" s="762"/>
      <c r="CTB79" s="762"/>
      <c r="CTC79" s="762"/>
      <c r="CTD79" s="762"/>
      <c r="CTE79" s="762"/>
      <c r="CTF79" s="762"/>
      <c r="CTG79" s="762"/>
      <c r="CTH79" s="762"/>
      <c r="CTI79" s="762"/>
      <c r="CTJ79" s="762"/>
      <c r="CTK79" s="762"/>
      <c r="CTL79" s="762"/>
      <c r="CTM79" s="762"/>
      <c r="CTN79" s="762"/>
      <c r="CTO79" s="762"/>
      <c r="CTP79" s="762"/>
      <c r="CTQ79" s="762"/>
      <c r="CTR79" s="762"/>
      <c r="CTS79" s="762"/>
      <c r="CTT79" s="762"/>
      <c r="CTU79" s="762"/>
      <c r="CTV79" s="762"/>
      <c r="CTW79" s="762"/>
      <c r="CTX79" s="762"/>
      <c r="CTY79" s="762"/>
      <c r="CTZ79" s="762"/>
      <c r="CUA79" s="762"/>
      <c r="CUB79" s="762"/>
      <c r="CUC79" s="762"/>
      <c r="CUD79" s="762"/>
      <c r="CUE79" s="762"/>
      <c r="CUF79" s="762"/>
      <c r="CUG79" s="762"/>
      <c r="CUH79" s="762"/>
      <c r="CUI79" s="762"/>
      <c r="CUJ79" s="762"/>
      <c r="CUK79" s="762"/>
      <c r="CUL79" s="762"/>
      <c r="CUM79" s="762"/>
      <c r="CUN79" s="762"/>
      <c r="CUO79" s="762"/>
      <c r="CUP79" s="762"/>
      <c r="CUQ79" s="762"/>
      <c r="CUR79" s="762"/>
      <c r="CUS79" s="762"/>
      <c r="CUT79" s="762"/>
      <c r="CUU79" s="762"/>
      <c r="CUV79" s="762"/>
      <c r="CUW79" s="762"/>
      <c r="CUX79" s="762"/>
      <c r="CUY79" s="762"/>
      <c r="CUZ79" s="762"/>
      <c r="CVA79" s="762"/>
      <c r="CVB79" s="762"/>
      <c r="CVC79" s="762"/>
      <c r="CVD79" s="762"/>
      <c r="CVE79" s="762"/>
      <c r="CVF79" s="762"/>
      <c r="CVG79" s="762"/>
      <c r="CVH79" s="762"/>
      <c r="CVI79" s="762"/>
      <c r="CVJ79" s="762"/>
      <c r="CVK79" s="762"/>
      <c r="CVL79" s="762"/>
      <c r="CVM79" s="762"/>
      <c r="CVN79" s="762"/>
      <c r="CVO79" s="762"/>
      <c r="CVP79" s="762"/>
      <c r="CVQ79" s="762"/>
      <c r="CVR79" s="762"/>
      <c r="CVS79" s="762"/>
      <c r="CVT79" s="762"/>
      <c r="CVU79" s="762"/>
      <c r="CVV79" s="762"/>
      <c r="CVW79" s="762"/>
      <c r="CVX79" s="762"/>
      <c r="CVY79" s="762"/>
      <c r="CVZ79" s="762"/>
      <c r="CWA79" s="762"/>
      <c r="CWB79" s="762"/>
      <c r="CWC79" s="762"/>
      <c r="CWD79" s="762"/>
      <c r="CWE79" s="762"/>
      <c r="CWF79" s="762"/>
      <c r="CWG79" s="762"/>
      <c r="CWH79" s="762"/>
      <c r="CWI79" s="762"/>
      <c r="CWJ79" s="762"/>
      <c r="CWK79" s="762"/>
      <c r="CWL79" s="762"/>
      <c r="CWM79" s="762"/>
      <c r="CWN79" s="762"/>
      <c r="CWO79" s="762"/>
      <c r="CWP79" s="762"/>
      <c r="CWQ79" s="762"/>
      <c r="CWR79" s="762"/>
      <c r="CWS79" s="762"/>
      <c r="CWT79" s="762"/>
      <c r="CWU79" s="762"/>
      <c r="CWV79" s="762"/>
      <c r="CWW79" s="762"/>
      <c r="CWX79" s="762"/>
      <c r="CWY79" s="762"/>
      <c r="CWZ79" s="762"/>
      <c r="CXA79" s="762"/>
      <c r="CXB79" s="762"/>
      <c r="CXC79" s="762"/>
      <c r="CXD79" s="762"/>
      <c r="CXE79" s="762"/>
      <c r="CXF79" s="762"/>
      <c r="CXG79" s="762"/>
      <c r="CXH79" s="762"/>
      <c r="CXI79" s="762"/>
      <c r="CXJ79" s="762"/>
      <c r="CXK79" s="762"/>
      <c r="CXL79" s="762"/>
      <c r="CXM79" s="762"/>
      <c r="CXN79" s="762"/>
      <c r="CXO79" s="762"/>
      <c r="CXP79" s="762"/>
      <c r="CXQ79" s="762"/>
      <c r="CXR79" s="762"/>
      <c r="CXS79" s="762"/>
      <c r="CXT79" s="762"/>
      <c r="CXU79" s="762"/>
      <c r="CXV79" s="762"/>
      <c r="CXW79" s="762"/>
      <c r="CXX79" s="762"/>
      <c r="CXY79" s="762"/>
      <c r="CXZ79" s="762"/>
      <c r="CYA79" s="762"/>
      <c r="CYB79" s="762"/>
      <c r="CYC79" s="762"/>
      <c r="CYD79" s="762"/>
      <c r="CYE79" s="762"/>
      <c r="CYF79" s="762"/>
      <c r="CYG79" s="762"/>
      <c r="CYH79" s="762"/>
      <c r="CYI79" s="762"/>
      <c r="CYJ79" s="762"/>
      <c r="CYK79" s="762"/>
      <c r="CYL79" s="762"/>
      <c r="CYM79" s="762"/>
      <c r="CYN79" s="762"/>
      <c r="CYO79" s="762"/>
      <c r="CYP79" s="762"/>
      <c r="CYQ79" s="762"/>
      <c r="CYR79" s="762"/>
      <c r="CYS79" s="762"/>
      <c r="CYT79" s="762"/>
      <c r="CYU79" s="762"/>
      <c r="CYV79" s="762"/>
      <c r="CYW79" s="762"/>
      <c r="CYX79" s="762"/>
      <c r="CYY79" s="762"/>
      <c r="CYZ79" s="762"/>
      <c r="CZA79" s="762"/>
      <c r="CZB79" s="762"/>
      <c r="CZC79" s="762"/>
      <c r="CZD79" s="762"/>
      <c r="CZE79" s="762"/>
      <c r="CZF79" s="762"/>
      <c r="CZG79" s="762"/>
      <c r="CZH79" s="762"/>
      <c r="CZI79" s="762"/>
      <c r="CZJ79" s="762"/>
      <c r="CZK79" s="762"/>
      <c r="CZL79" s="762"/>
      <c r="CZM79" s="762"/>
      <c r="CZN79" s="762"/>
      <c r="CZO79" s="762"/>
      <c r="CZP79" s="762"/>
      <c r="CZQ79" s="762"/>
      <c r="CZR79" s="762"/>
      <c r="CZS79" s="762"/>
      <c r="CZT79" s="762"/>
      <c r="CZU79" s="762"/>
      <c r="CZV79" s="762"/>
      <c r="CZW79" s="762"/>
      <c r="CZX79" s="762"/>
      <c r="CZY79" s="762"/>
      <c r="CZZ79" s="762"/>
      <c r="DAA79" s="762"/>
      <c r="DAB79" s="762"/>
      <c r="DAC79" s="762"/>
      <c r="DAD79" s="762"/>
      <c r="DAE79" s="762"/>
      <c r="DAF79" s="762"/>
      <c r="DAG79" s="762"/>
      <c r="DAH79" s="762"/>
      <c r="DAI79" s="762"/>
      <c r="DAJ79" s="762"/>
      <c r="DAK79" s="762"/>
      <c r="DAL79" s="762"/>
      <c r="DAM79" s="762"/>
      <c r="DAN79" s="762"/>
      <c r="DAO79" s="762"/>
      <c r="DAP79" s="762"/>
      <c r="DAQ79" s="762"/>
      <c r="DAR79" s="762"/>
      <c r="DAS79" s="762"/>
      <c r="DAT79" s="762"/>
      <c r="DAU79" s="762"/>
      <c r="DAV79" s="762"/>
      <c r="DAW79" s="762"/>
      <c r="DAX79" s="762"/>
      <c r="DAY79" s="762"/>
      <c r="DAZ79" s="762"/>
      <c r="DBA79" s="762"/>
      <c r="DBB79" s="762"/>
      <c r="DBC79" s="762"/>
      <c r="DBD79" s="762"/>
      <c r="DBE79" s="762"/>
      <c r="DBF79" s="762"/>
      <c r="DBG79" s="762"/>
      <c r="DBH79" s="762"/>
      <c r="DBI79" s="762"/>
      <c r="DBJ79" s="762"/>
      <c r="DBK79" s="762"/>
      <c r="DBL79" s="762"/>
      <c r="DBM79" s="762"/>
      <c r="DBN79" s="762"/>
      <c r="DBO79" s="762"/>
      <c r="DBP79" s="762"/>
      <c r="DBQ79" s="762"/>
      <c r="DBR79" s="762"/>
      <c r="DBS79" s="762"/>
      <c r="DBT79" s="762"/>
      <c r="DBU79" s="762"/>
      <c r="DBV79" s="762"/>
      <c r="DBW79" s="762"/>
      <c r="DBX79" s="762"/>
      <c r="DBY79" s="762"/>
      <c r="DBZ79" s="762"/>
      <c r="DCA79" s="762"/>
      <c r="DCB79" s="762"/>
      <c r="DCC79" s="762"/>
      <c r="DCD79" s="762"/>
      <c r="DCE79" s="762"/>
      <c r="DCF79" s="762"/>
      <c r="DCG79" s="762"/>
      <c r="DCH79" s="762"/>
      <c r="DCI79" s="762"/>
      <c r="DCJ79" s="762"/>
      <c r="DCK79" s="762"/>
      <c r="DCL79" s="762"/>
      <c r="DCM79" s="762"/>
      <c r="DCN79" s="762"/>
      <c r="DCO79" s="762"/>
      <c r="DCP79" s="762"/>
      <c r="DCQ79" s="762"/>
      <c r="DCR79" s="762"/>
      <c r="DCS79" s="762"/>
      <c r="DCT79" s="762"/>
      <c r="DCU79" s="762"/>
      <c r="DCV79" s="762"/>
      <c r="DCW79" s="762"/>
      <c r="DCX79" s="762"/>
      <c r="DCY79" s="762"/>
      <c r="DCZ79" s="762"/>
      <c r="DDA79" s="762"/>
      <c r="DDB79" s="762"/>
      <c r="DDC79" s="762"/>
      <c r="DDD79" s="762"/>
      <c r="DDE79" s="762"/>
      <c r="DDF79" s="762"/>
      <c r="DDG79" s="762"/>
      <c r="DDH79" s="762"/>
      <c r="DDI79" s="762"/>
      <c r="DDJ79" s="762"/>
      <c r="DDK79" s="762"/>
      <c r="DDL79" s="762"/>
      <c r="DDM79" s="762"/>
      <c r="DDN79" s="762"/>
      <c r="DDO79" s="762"/>
      <c r="DDP79" s="762"/>
      <c r="DDQ79" s="762"/>
      <c r="DDR79" s="762"/>
      <c r="DDS79" s="762"/>
      <c r="DDT79" s="762"/>
      <c r="DDU79" s="762"/>
      <c r="DDV79" s="762"/>
      <c r="DDW79" s="762"/>
      <c r="DDX79" s="762"/>
      <c r="DDY79" s="762"/>
      <c r="DDZ79" s="762"/>
      <c r="DEA79" s="762"/>
      <c r="DEB79" s="762"/>
      <c r="DEC79" s="762"/>
      <c r="DED79" s="762"/>
      <c r="DEE79" s="762"/>
      <c r="DEF79" s="762"/>
      <c r="DEG79" s="762"/>
      <c r="DEH79" s="762"/>
      <c r="DEI79" s="762"/>
      <c r="DEJ79" s="762"/>
      <c r="DEK79" s="762"/>
      <c r="DEL79" s="762"/>
      <c r="DEM79" s="762"/>
      <c r="DEN79" s="762"/>
      <c r="DEO79" s="762"/>
      <c r="DEP79" s="762"/>
      <c r="DEQ79" s="762"/>
      <c r="DER79" s="762"/>
      <c r="DES79" s="762"/>
      <c r="DET79" s="762"/>
      <c r="DEU79" s="762"/>
      <c r="DEV79" s="762"/>
      <c r="DEW79" s="762"/>
      <c r="DEX79" s="762"/>
      <c r="DEY79" s="762"/>
      <c r="DEZ79" s="762"/>
      <c r="DFA79" s="762"/>
      <c r="DFB79" s="762"/>
      <c r="DFC79" s="762"/>
      <c r="DFD79" s="762"/>
      <c r="DFE79" s="762"/>
      <c r="DFF79" s="762"/>
      <c r="DFG79" s="762"/>
      <c r="DFH79" s="762"/>
      <c r="DFI79" s="762"/>
      <c r="DFJ79" s="762"/>
      <c r="DFK79" s="762"/>
      <c r="DFL79" s="762"/>
      <c r="DFM79" s="762"/>
      <c r="DFN79" s="762"/>
      <c r="DFO79" s="762"/>
      <c r="DFP79" s="762"/>
      <c r="DFQ79" s="762"/>
      <c r="DFR79" s="762"/>
      <c r="DFS79" s="762"/>
      <c r="DFT79" s="762"/>
      <c r="DFU79" s="762"/>
      <c r="DFV79" s="762"/>
      <c r="DFW79" s="762"/>
      <c r="DFX79" s="762"/>
      <c r="DFY79" s="762"/>
      <c r="DFZ79" s="762"/>
      <c r="DGA79" s="762"/>
      <c r="DGB79" s="762"/>
      <c r="DGC79" s="762"/>
      <c r="DGD79" s="762"/>
      <c r="DGE79" s="762"/>
      <c r="DGF79" s="762"/>
      <c r="DGG79" s="762"/>
      <c r="DGH79" s="762"/>
      <c r="DGI79" s="762"/>
      <c r="DGJ79" s="762"/>
      <c r="DGK79" s="762"/>
      <c r="DGL79" s="762"/>
      <c r="DGM79" s="762"/>
      <c r="DGN79" s="762"/>
      <c r="DGO79" s="762"/>
      <c r="DGP79" s="762"/>
      <c r="DGQ79" s="762"/>
      <c r="DGR79" s="762"/>
      <c r="DGS79" s="762"/>
      <c r="DGT79" s="762"/>
      <c r="DGU79" s="762"/>
      <c r="DGV79" s="762"/>
      <c r="DGW79" s="762"/>
      <c r="DGX79" s="762"/>
      <c r="DGY79" s="762"/>
      <c r="DGZ79" s="762"/>
      <c r="DHA79" s="762"/>
      <c r="DHB79" s="762"/>
      <c r="DHC79" s="762"/>
      <c r="DHD79" s="762"/>
      <c r="DHE79" s="762"/>
      <c r="DHF79" s="762"/>
      <c r="DHG79" s="762"/>
      <c r="DHH79" s="762"/>
      <c r="DHI79" s="762"/>
      <c r="DHJ79" s="762"/>
      <c r="DHK79" s="762"/>
      <c r="DHL79" s="762"/>
      <c r="DHM79" s="762"/>
      <c r="DHN79" s="762"/>
      <c r="DHO79" s="762"/>
      <c r="DHP79" s="762"/>
      <c r="DHQ79" s="762"/>
      <c r="DHR79" s="762"/>
      <c r="DHS79" s="762"/>
      <c r="DHT79" s="762"/>
      <c r="DHU79" s="762"/>
      <c r="DHV79" s="762"/>
      <c r="DHW79" s="762"/>
      <c r="DHX79" s="762"/>
      <c r="DHY79" s="762"/>
      <c r="DHZ79" s="762"/>
      <c r="DIA79" s="762"/>
      <c r="DIB79" s="762"/>
      <c r="DIC79" s="762"/>
      <c r="DID79" s="762"/>
      <c r="DIE79" s="762"/>
      <c r="DIF79" s="762"/>
      <c r="DIG79" s="762"/>
      <c r="DIH79" s="762"/>
      <c r="DII79" s="762"/>
      <c r="DIJ79" s="762"/>
      <c r="DIK79" s="762"/>
      <c r="DIL79" s="762"/>
      <c r="DIM79" s="762"/>
      <c r="DIN79" s="762"/>
      <c r="DIO79" s="762"/>
      <c r="DIP79" s="762"/>
      <c r="DIQ79" s="762"/>
      <c r="DIR79" s="762"/>
      <c r="DIS79" s="762"/>
      <c r="DIT79" s="762"/>
      <c r="DIU79" s="762"/>
      <c r="DIV79" s="762"/>
      <c r="DIW79" s="762"/>
      <c r="DIX79" s="762"/>
      <c r="DIY79" s="762"/>
      <c r="DIZ79" s="762"/>
      <c r="DJA79" s="762"/>
      <c r="DJB79" s="762"/>
      <c r="DJC79" s="762"/>
      <c r="DJD79" s="762"/>
      <c r="DJE79" s="762"/>
      <c r="DJF79" s="762"/>
      <c r="DJG79" s="762"/>
      <c r="DJH79" s="762"/>
      <c r="DJI79" s="762"/>
      <c r="DJJ79" s="762"/>
      <c r="DJK79" s="762"/>
      <c r="DJL79" s="762"/>
      <c r="DJM79" s="762"/>
      <c r="DJN79" s="762"/>
      <c r="DJO79" s="762"/>
      <c r="DJP79" s="762"/>
      <c r="DJQ79" s="762"/>
      <c r="DJR79" s="762"/>
      <c r="DJS79" s="762"/>
      <c r="DJT79" s="762"/>
      <c r="DJU79" s="762"/>
      <c r="DJV79" s="762"/>
      <c r="DJW79" s="762"/>
      <c r="DJX79" s="762"/>
      <c r="DJY79" s="762"/>
      <c r="DJZ79" s="762"/>
      <c r="DKA79" s="762"/>
      <c r="DKB79" s="762"/>
      <c r="DKC79" s="762"/>
      <c r="DKD79" s="762"/>
      <c r="DKE79" s="762"/>
      <c r="DKF79" s="762"/>
      <c r="DKG79" s="762"/>
      <c r="DKH79" s="762"/>
      <c r="DKI79" s="762"/>
      <c r="DKJ79" s="762"/>
      <c r="DKK79" s="762"/>
      <c r="DKL79" s="762"/>
      <c r="DKM79" s="762"/>
      <c r="DKN79" s="762"/>
      <c r="DKO79" s="762"/>
      <c r="DKP79" s="762"/>
      <c r="DKQ79" s="762"/>
      <c r="DKR79" s="762"/>
      <c r="DKS79" s="762"/>
      <c r="DKT79" s="762"/>
      <c r="DKU79" s="762"/>
      <c r="DKV79" s="762"/>
      <c r="DKW79" s="762"/>
      <c r="DKX79" s="762"/>
      <c r="DKY79" s="762"/>
      <c r="DKZ79" s="762"/>
      <c r="DLA79" s="762"/>
      <c r="DLB79" s="762"/>
      <c r="DLC79" s="762"/>
      <c r="DLD79" s="762"/>
      <c r="DLE79" s="762"/>
      <c r="DLF79" s="762"/>
      <c r="DLG79" s="762"/>
      <c r="DLH79" s="762"/>
      <c r="DLI79" s="762"/>
      <c r="DLJ79" s="762"/>
      <c r="DLK79" s="762"/>
      <c r="DLL79" s="762"/>
      <c r="DLM79" s="762"/>
      <c r="DLN79" s="762"/>
      <c r="DLO79" s="762"/>
      <c r="DLP79" s="762"/>
      <c r="DLQ79" s="762"/>
      <c r="DLR79" s="762"/>
      <c r="DLS79" s="762"/>
      <c r="DLT79" s="762"/>
      <c r="DLU79" s="762"/>
      <c r="DLV79" s="762"/>
      <c r="DLW79" s="762"/>
      <c r="DLX79" s="762"/>
      <c r="DLY79" s="762"/>
      <c r="DLZ79" s="762"/>
      <c r="DMA79" s="762"/>
      <c r="DMB79" s="762"/>
      <c r="DMC79" s="762"/>
      <c r="DMD79" s="762"/>
      <c r="DME79" s="762"/>
      <c r="DMF79" s="762"/>
      <c r="DMG79" s="762"/>
      <c r="DMH79" s="762"/>
      <c r="DMI79" s="762"/>
      <c r="DMJ79" s="762"/>
      <c r="DMK79" s="762"/>
      <c r="DML79" s="762"/>
      <c r="DMM79" s="762"/>
      <c r="DMN79" s="762"/>
      <c r="DMO79" s="762"/>
      <c r="DMP79" s="762"/>
      <c r="DMQ79" s="762"/>
      <c r="DMR79" s="762"/>
      <c r="DMS79" s="762"/>
      <c r="DMT79" s="762"/>
      <c r="DMU79" s="762"/>
      <c r="DMV79" s="762"/>
      <c r="DMW79" s="762"/>
      <c r="DMX79" s="762"/>
      <c r="DMY79" s="762"/>
      <c r="DMZ79" s="762"/>
      <c r="DNA79" s="762"/>
      <c r="DNB79" s="762"/>
      <c r="DNC79" s="762"/>
      <c r="DNE79" s="762"/>
      <c r="DNF79" s="762"/>
      <c r="DNG79" s="762"/>
      <c r="DNH79" s="762"/>
      <c r="DNI79" s="762"/>
      <c r="DNJ79" s="762"/>
      <c r="DNK79" s="762"/>
      <c r="DNL79" s="762"/>
      <c r="DNM79" s="762"/>
      <c r="DNN79" s="762"/>
      <c r="DNO79" s="762"/>
      <c r="DNP79" s="762"/>
      <c r="DNQ79" s="762"/>
      <c r="DNR79" s="762"/>
      <c r="DNS79" s="762"/>
      <c r="DNT79" s="762"/>
      <c r="DNU79" s="762"/>
      <c r="DNV79" s="762"/>
      <c r="DNW79" s="762"/>
      <c r="DNX79" s="762"/>
      <c r="DNY79" s="762"/>
      <c r="DNZ79" s="762"/>
      <c r="DOA79" s="762"/>
      <c r="DOB79" s="762"/>
      <c r="DOC79" s="762"/>
      <c r="DOD79" s="762"/>
      <c r="DOE79" s="762"/>
      <c r="DOF79" s="762"/>
      <c r="DOG79" s="762"/>
      <c r="DOH79" s="762"/>
      <c r="DOI79" s="762"/>
      <c r="DOJ79" s="762"/>
      <c r="DOK79" s="762"/>
      <c r="DOL79" s="762"/>
      <c r="DOM79" s="762"/>
      <c r="DON79" s="762"/>
      <c r="DOO79" s="762"/>
      <c r="DOP79" s="762"/>
      <c r="DOQ79" s="762"/>
      <c r="DOR79" s="762"/>
      <c r="DOS79" s="762"/>
      <c r="DOT79" s="762"/>
      <c r="DOU79" s="762"/>
      <c r="DOV79" s="762"/>
      <c r="DOW79" s="762"/>
      <c r="DOX79" s="762"/>
      <c r="DOY79" s="762"/>
      <c r="DOZ79" s="762"/>
      <c r="DPA79" s="762"/>
      <c r="DPB79" s="762"/>
      <c r="DPC79" s="762"/>
      <c r="DPD79" s="762"/>
      <c r="DPE79" s="762"/>
      <c r="DPF79" s="762"/>
      <c r="DPG79" s="762"/>
      <c r="DPH79" s="762"/>
      <c r="DPI79" s="762"/>
      <c r="DPJ79" s="762"/>
      <c r="DPK79" s="762"/>
      <c r="DPL79" s="762"/>
      <c r="DPM79" s="762"/>
      <c r="DPN79" s="762"/>
      <c r="DPO79" s="762"/>
      <c r="DPP79" s="762"/>
      <c r="DPQ79" s="762"/>
      <c r="DPR79" s="762"/>
      <c r="DPS79" s="762"/>
      <c r="DPT79" s="762"/>
      <c r="DPU79" s="762"/>
      <c r="DPV79" s="762"/>
      <c r="DPW79" s="762"/>
      <c r="DPX79" s="762"/>
      <c r="DPY79" s="762"/>
      <c r="DPZ79" s="762"/>
      <c r="DQA79" s="762"/>
      <c r="DQB79" s="762"/>
      <c r="DQC79" s="762"/>
      <c r="DQD79" s="762"/>
      <c r="DQE79" s="762"/>
      <c r="DQF79" s="762"/>
      <c r="DQG79" s="762"/>
      <c r="DQH79" s="762"/>
      <c r="DQI79" s="762"/>
      <c r="DQJ79" s="762"/>
      <c r="DQK79" s="762"/>
      <c r="DQL79" s="762"/>
      <c r="DQM79" s="762"/>
      <c r="DQN79" s="762"/>
      <c r="DQO79" s="762"/>
      <c r="DQP79" s="762"/>
      <c r="DQQ79" s="762"/>
      <c r="DQR79" s="762"/>
      <c r="DQS79" s="762"/>
      <c r="DQT79" s="762"/>
      <c r="DQU79" s="762"/>
      <c r="DQV79" s="762"/>
      <c r="DQW79" s="762"/>
      <c r="DQX79" s="762"/>
      <c r="DQY79" s="762"/>
      <c r="DQZ79" s="762"/>
      <c r="DRA79" s="762"/>
      <c r="DRB79" s="762"/>
      <c r="DRC79" s="762"/>
      <c r="DRD79" s="762"/>
      <c r="DRE79" s="762"/>
      <c r="DRF79" s="762"/>
      <c r="DRG79" s="762"/>
      <c r="DRH79" s="762"/>
      <c r="DRI79" s="762"/>
      <c r="DRJ79" s="762"/>
      <c r="DRK79" s="762"/>
      <c r="DRL79" s="762"/>
      <c r="DRM79" s="762"/>
      <c r="DRN79" s="762"/>
      <c r="DRO79" s="762"/>
      <c r="DRP79" s="762"/>
      <c r="DRQ79" s="762"/>
      <c r="DRR79" s="762"/>
      <c r="DRS79" s="762"/>
      <c r="DRT79" s="762"/>
      <c r="DRU79" s="762"/>
      <c r="DRV79" s="762"/>
      <c r="DRW79" s="762"/>
      <c r="DRX79" s="762"/>
      <c r="DRY79" s="762"/>
      <c r="DRZ79" s="762"/>
      <c r="DSA79" s="762"/>
      <c r="DSB79" s="762"/>
      <c r="DSC79" s="762"/>
      <c r="DSD79" s="762"/>
      <c r="DSE79" s="762"/>
      <c r="DSF79" s="762"/>
      <c r="DSG79" s="762"/>
      <c r="DSH79" s="762"/>
      <c r="DSI79" s="762"/>
      <c r="DSJ79" s="762"/>
      <c r="DSK79" s="762"/>
      <c r="DSL79" s="762"/>
      <c r="DSM79" s="762"/>
      <c r="DSN79" s="762"/>
      <c r="DSO79" s="762"/>
      <c r="DSP79" s="762"/>
      <c r="DSQ79" s="762"/>
      <c r="DSR79" s="762"/>
      <c r="DSS79" s="762"/>
      <c r="DST79" s="762"/>
      <c r="DSU79" s="762"/>
      <c r="DSV79" s="762"/>
      <c r="DSW79" s="762"/>
      <c r="DSX79" s="762"/>
      <c r="DSY79" s="762"/>
      <c r="DSZ79" s="762"/>
      <c r="DTA79" s="762"/>
      <c r="DTB79" s="762"/>
      <c r="DTC79" s="762"/>
      <c r="DTD79" s="762"/>
      <c r="DTE79" s="762"/>
      <c r="DTF79" s="762"/>
      <c r="DTG79" s="762"/>
      <c r="DTH79" s="762"/>
      <c r="DTI79" s="762"/>
      <c r="DTJ79" s="762"/>
      <c r="DTK79" s="762"/>
      <c r="DTL79" s="762"/>
      <c r="DTM79" s="762"/>
      <c r="DTN79" s="762"/>
      <c r="DTO79" s="762"/>
      <c r="DTP79" s="762"/>
      <c r="DTQ79" s="762"/>
      <c r="DTR79" s="762"/>
      <c r="DTS79" s="762"/>
      <c r="DTT79" s="762"/>
      <c r="DTU79" s="762"/>
      <c r="DTV79" s="762"/>
      <c r="DTW79" s="762"/>
      <c r="DTX79" s="762"/>
      <c r="DTY79" s="762"/>
      <c r="DTZ79" s="762"/>
      <c r="DUA79" s="762"/>
      <c r="DUB79" s="762"/>
      <c r="DUC79" s="762"/>
      <c r="DUD79" s="762"/>
      <c r="DUE79" s="762"/>
      <c r="DUF79" s="762"/>
      <c r="DUG79" s="762"/>
      <c r="DUH79" s="762"/>
      <c r="DUI79" s="762"/>
      <c r="DUJ79" s="762"/>
      <c r="DUK79" s="762"/>
      <c r="DUL79" s="762"/>
      <c r="DUM79" s="762"/>
      <c r="DUN79" s="762"/>
      <c r="DUO79" s="762"/>
      <c r="DUP79" s="762"/>
      <c r="DUQ79" s="762"/>
      <c r="DUR79" s="762"/>
      <c r="DUS79" s="762"/>
      <c r="DUT79" s="762"/>
      <c r="DUU79" s="762"/>
      <c r="DUV79" s="762"/>
      <c r="DUW79" s="762"/>
      <c r="DUX79" s="762"/>
      <c r="DUY79" s="762"/>
      <c r="DUZ79" s="762"/>
      <c r="DVA79" s="762"/>
      <c r="DVB79" s="762"/>
      <c r="DVC79" s="762"/>
      <c r="DVD79" s="762"/>
      <c r="DVE79" s="762"/>
      <c r="DVF79" s="762"/>
      <c r="DVG79" s="762"/>
      <c r="DVH79" s="762"/>
      <c r="DVI79" s="762"/>
      <c r="DVJ79" s="762"/>
      <c r="DVK79" s="762"/>
      <c r="DVL79" s="762"/>
      <c r="DVM79" s="762"/>
      <c r="DVN79" s="762"/>
      <c r="DVO79" s="762"/>
      <c r="DVP79" s="762"/>
      <c r="DVQ79" s="762"/>
      <c r="DVR79" s="762"/>
      <c r="DVS79" s="762"/>
      <c r="DVT79" s="762"/>
      <c r="DVU79" s="762"/>
      <c r="DVV79" s="762"/>
      <c r="DVW79" s="762"/>
      <c r="DVX79" s="762"/>
      <c r="DVY79" s="762"/>
      <c r="DVZ79" s="762"/>
      <c r="DWA79" s="762"/>
      <c r="DWB79" s="762"/>
      <c r="DWC79" s="762"/>
      <c r="DWD79" s="762"/>
      <c r="DWE79" s="762"/>
      <c r="DWF79" s="762"/>
      <c r="DWG79" s="762"/>
      <c r="DWH79" s="762"/>
      <c r="DWI79" s="762"/>
      <c r="DWJ79" s="762"/>
      <c r="DWK79" s="762"/>
      <c r="DWL79" s="762"/>
      <c r="DWM79" s="762"/>
      <c r="DWN79" s="762"/>
      <c r="DWO79" s="762"/>
      <c r="DWP79" s="762"/>
      <c r="DWQ79" s="762"/>
      <c r="DWR79" s="762"/>
      <c r="DWS79" s="762"/>
      <c r="DWT79" s="762"/>
      <c r="DWU79" s="762"/>
      <c r="DWV79" s="762"/>
      <c r="DWW79" s="762"/>
      <c r="DWX79" s="762"/>
      <c r="DWY79" s="762"/>
      <c r="DWZ79" s="762"/>
      <c r="DXA79" s="762"/>
      <c r="DXB79" s="762"/>
      <c r="DXC79" s="762"/>
      <c r="DXD79" s="762"/>
      <c r="DXE79" s="762"/>
      <c r="DXF79" s="762"/>
      <c r="DXG79" s="762"/>
      <c r="DXH79" s="762"/>
      <c r="DXI79" s="762"/>
      <c r="DXJ79" s="762"/>
      <c r="DXK79" s="762"/>
      <c r="DXL79" s="762"/>
      <c r="DXM79" s="762"/>
      <c r="DXN79" s="762"/>
      <c r="DXO79" s="762"/>
      <c r="DXP79" s="762"/>
      <c r="DXQ79" s="762"/>
      <c r="DXR79" s="762"/>
      <c r="DXS79" s="762"/>
      <c r="DXT79" s="762"/>
      <c r="DXU79" s="762"/>
      <c r="DXV79" s="762"/>
      <c r="DXW79" s="762"/>
      <c r="DXX79" s="762"/>
      <c r="DXY79" s="762"/>
      <c r="DXZ79" s="762"/>
      <c r="DYA79" s="762"/>
      <c r="DYB79" s="762"/>
      <c r="DYC79" s="762"/>
      <c r="DYD79" s="762"/>
      <c r="DYE79" s="762"/>
      <c r="DYF79" s="762"/>
      <c r="DYG79" s="762"/>
      <c r="DYH79" s="762"/>
      <c r="DYI79" s="762"/>
      <c r="DYJ79" s="762"/>
      <c r="DYK79" s="762"/>
      <c r="DYL79" s="762"/>
      <c r="DYM79" s="762"/>
      <c r="DYN79" s="762"/>
      <c r="DYO79" s="762"/>
      <c r="DYP79" s="762"/>
      <c r="DYQ79" s="762"/>
      <c r="DYR79" s="762"/>
      <c r="DYS79" s="762"/>
      <c r="DYT79" s="762"/>
      <c r="DYU79" s="762"/>
      <c r="DYV79" s="762"/>
      <c r="DYW79" s="762"/>
      <c r="DYX79" s="762"/>
      <c r="DYY79" s="762"/>
      <c r="DYZ79" s="762"/>
      <c r="DZA79" s="762"/>
      <c r="DZB79" s="762"/>
      <c r="DZC79" s="762"/>
      <c r="DZD79" s="762"/>
      <c r="DZE79" s="762"/>
      <c r="DZF79" s="762"/>
      <c r="DZG79" s="762"/>
      <c r="DZH79" s="762"/>
      <c r="DZI79" s="762"/>
      <c r="DZJ79" s="762"/>
      <c r="DZK79" s="762"/>
      <c r="DZL79" s="762"/>
      <c r="DZM79" s="762"/>
      <c r="DZN79" s="762"/>
      <c r="DZO79" s="762"/>
      <c r="DZP79" s="762"/>
      <c r="DZQ79" s="762"/>
      <c r="DZR79" s="762"/>
      <c r="DZS79" s="762"/>
      <c r="DZT79" s="762"/>
      <c r="DZU79" s="762"/>
      <c r="DZV79" s="762"/>
      <c r="DZW79" s="762"/>
      <c r="DZX79" s="762"/>
      <c r="DZY79" s="762"/>
      <c r="DZZ79" s="762"/>
      <c r="EAA79" s="762"/>
      <c r="EAB79" s="762"/>
      <c r="EAC79" s="762"/>
      <c r="EAD79" s="762"/>
      <c r="EAE79" s="762"/>
      <c r="EAF79" s="762"/>
      <c r="EAG79" s="762"/>
      <c r="EAH79" s="762"/>
      <c r="EAI79" s="762"/>
      <c r="EAJ79" s="762"/>
      <c r="EAK79" s="762"/>
      <c r="EAL79" s="762"/>
      <c r="EAM79" s="762"/>
      <c r="EAN79" s="762"/>
      <c r="EAO79" s="762"/>
      <c r="EAP79" s="762"/>
      <c r="EAQ79" s="762"/>
      <c r="EAR79" s="762"/>
      <c r="EAS79" s="762"/>
      <c r="EAT79" s="762"/>
      <c r="EAU79" s="762"/>
      <c r="EAV79" s="762"/>
      <c r="EAW79" s="762"/>
      <c r="EAX79" s="762"/>
      <c r="EAY79" s="762"/>
      <c r="EAZ79" s="762"/>
      <c r="EBA79" s="762"/>
      <c r="EBB79" s="762"/>
      <c r="EBC79" s="762"/>
      <c r="EBD79" s="762"/>
      <c r="EBE79" s="762"/>
      <c r="EBF79" s="762"/>
      <c r="EBG79" s="762"/>
      <c r="EBH79" s="762"/>
      <c r="EBI79" s="762"/>
      <c r="EBJ79" s="762"/>
      <c r="EBK79" s="762"/>
      <c r="EBL79" s="762"/>
      <c r="EBM79" s="762"/>
      <c r="EBN79" s="762"/>
      <c r="EBO79" s="762"/>
      <c r="EBP79" s="762"/>
      <c r="EBQ79" s="762"/>
      <c r="EBR79" s="762"/>
      <c r="EBS79" s="762"/>
      <c r="EBT79" s="762"/>
      <c r="EBU79" s="762"/>
      <c r="EBV79" s="762"/>
      <c r="EBW79" s="762"/>
      <c r="EBX79" s="762"/>
      <c r="EBY79" s="762"/>
      <c r="EBZ79" s="762"/>
      <c r="ECA79" s="762"/>
      <c r="ECB79" s="762"/>
      <c r="ECC79" s="762"/>
      <c r="ECD79" s="762"/>
      <c r="ECE79" s="762"/>
      <c r="ECF79" s="762"/>
      <c r="ECG79" s="762"/>
      <c r="ECH79" s="762"/>
      <c r="ECI79" s="762"/>
      <c r="ECJ79" s="762"/>
      <c r="ECK79" s="762"/>
      <c r="ECL79" s="762"/>
      <c r="ECM79" s="762"/>
      <c r="ECN79" s="762"/>
      <c r="ECO79" s="762"/>
      <c r="ECP79" s="762"/>
      <c r="ECQ79" s="762"/>
      <c r="ECR79" s="762"/>
      <c r="ECS79" s="762"/>
      <c r="ECT79" s="762"/>
      <c r="ECU79" s="762"/>
      <c r="ECV79" s="762"/>
      <c r="ECW79" s="762"/>
      <c r="ECX79" s="762"/>
      <c r="ECY79" s="762"/>
      <c r="ECZ79" s="762"/>
      <c r="EDA79" s="762"/>
      <c r="EDB79" s="762"/>
      <c r="EDC79" s="762"/>
      <c r="EDD79" s="762"/>
      <c r="EDE79" s="762"/>
      <c r="EDF79" s="762"/>
      <c r="EDG79" s="762"/>
      <c r="EDH79" s="762"/>
      <c r="EDI79" s="762"/>
      <c r="EDJ79" s="762"/>
      <c r="EDK79" s="762"/>
      <c r="EDL79" s="762"/>
      <c r="EDM79" s="762"/>
      <c r="EDN79" s="762"/>
      <c r="EDO79" s="762"/>
      <c r="EDP79" s="762"/>
      <c r="EDQ79" s="762"/>
      <c r="EDR79" s="762"/>
      <c r="EDS79" s="762"/>
      <c r="EDT79" s="762"/>
      <c r="EDU79" s="762"/>
      <c r="EDV79" s="762"/>
      <c r="EDW79" s="762"/>
      <c r="EDX79" s="762"/>
      <c r="EDY79" s="762"/>
      <c r="EDZ79" s="762"/>
      <c r="EEA79" s="762"/>
      <c r="EEB79" s="762"/>
      <c r="EEC79" s="762"/>
      <c r="EED79" s="762"/>
      <c r="EEE79" s="762"/>
      <c r="EEF79" s="762"/>
      <c r="EEG79" s="762"/>
      <c r="EEH79" s="762"/>
      <c r="EEI79" s="762"/>
      <c r="EEJ79" s="762"/>
      <c r="EEK79" s="762"/>
      <c r="EEL79" s="762"/>
      <c r="EEM79" s="762"/>
      <c r="EEN79" s="762"/>
      <c r="EEO79" s="762"/>
      <c r="EEP79" s="762"/>
      <c r="EEQ79" s="762"/>
      <c r="EER79" s="762"/>
      <c r="EES79" s="762"/>
      <c r="EET79" s="762"/>
      <c r="EEU79" s="762"/>
      <c r="EEV79" s="762"/>
      <c r="EEW79" s="762"/>
      <c r="EEX79" s="762"/>
      <c r="EEY79" s="762"/>
      <c r="EEZ79" s="762"/>
      <c r="EFA79" s="762"/>
      <c r="EFB79" s="762"/>
      <c r="EFC79" s="762"/>
      <c r="EFD79" s="762"/>
      <c r="EFE79" s="762"/>
      <c r="EFF79" s="762"/>
      <c r="EFG79" s="762"/>
      <c r="EFH79" s="762"/>
      <c r="EFI79" s="762"/>
      <c r="EFJ79" s="762"/>
      <c r="EFK79" s="762"/>
      <c r="EFL79" s="762"/>
      <c r="EFM79" s="762"/>
      <c r="EFN79" s="762"/>
      <c r="EFO79" s="762"/>
      <c r="EFP79" s="762"/>
      <c r="EFQ79" s="762"/>
      <c r="EFR79" s="762"/>
      <c r="EFS79" s="762"/>
      <c r="EFT79" s="762"/>
      <c r="EFU79" s="762"/>
      <c r="EFV79" s="762"/>
      <c r="EFW79" s="762"/>
      <c r="EFX79" s="762"/>
      <c r="EFY79" s="762"/>
      <c r="EFZ79" s="762"/>
      <c r="EGA79" s="762"/>
      <c r="EGB79" s="762"/>
      <c r="EGC79" s="762"/>
      <c r="EGD79" s="762"/>
      <c r="EGE79" s="762"/>
      <c r="EGF79" s="762"/>
      <c r="EGG79" s="762"/>
      <c r="EGH79" s="762"/>
      <c r="EGI79" s="762"/>
      <c r="EGJ79" s="762"/>
      <c r="EGK79" s="762"/>
      <c r="EGL79" s="762"/>
      <c r="EGM79" s="762"/>
      <c r="EGN79" s="762"/>
      <c r="EGO79" s="762"/>
      <c r="EGP79" s="762"/>
      <c r="EGQ79" s="762"/>
      <c r="EGR79" s="762"/>
      <c r="EGS79" s="762"/>
      <c r="EGT79" s="762"/>
      <c r="EGU79" s="762"/>
      <c r="EGV79" s="762"/>
      <c r="EGW79" s="762"/>
      <c r="EGX79" s="762"/>
      <c r="EGY79" s="762"/>
      <c r="EGZ79" s="762"/>
      <c r="EHA79" s="762"/>
      <c r="EHB79" s="762"/>
      <c r="EHC79" s="762"/>
      <c r="EHD79" s="762"/>
      <c r="EHE79" s="762"/>
      <c r="EHF79" s="762"/>
      <c r="EHG79" s="762"/>
      <c r="EHH79" s="762"/>
      <c r="EHI79" s="762"/>
      <c r="EHJ79" s="762"/>
      <c r="EHK79" s="762"/>
      <c r="EHL79" s="762"/>
      <c r="EHM79" s="762"/>
      <c r="EHN79" s="762"/>
      <c r="EHO79" s="762"/>
      <c r="EHP79" s="762"/>
      <c r="EHQ79" s="762"/>
      <c r="EHR79" s="762"/>
      <c r="EHS79" s="762"/>
      <c r="EHT79" s="762"/>
      <c r="EHU79" s="762"/>
      <c r="EHV79" s="762"/>
      <c r="EHW79" s="762"/>
      <c r="EHX79" s="762"/>
      <c r="EHY79" s="762"/>
      <c r="EHZ79" s="762"/>
      <c r="EIA79" s="762"/>
      <c r="EIB79" s="762"/>
      <c r="EIC79" s="762"/>
      <c r="EID79" s="762"/>
      <c r="EIE79" s="762"/>
      <c r="EIF79" s="762"/>
      <c r="EIG79" s="762"/>
      <c r="EIH79" s="762"/>
      <c r="EII79" s="762"/>
      <c r="EIJ79" s="762"/>
      <c r="EIK79" s="762"/>
      <c r="EIL79" s="762"/>
      <c r="EIM79" s="762"/>
      <c r="EIN79" s="762"/>
      <c r="EIO79" s="762"/>
      <c r="EIP79" s="762"/>
      <c r="EIQ79" s="762"/>
      <c r="EIR79" s="762"/>
      <c r="EIS79" s="762"/>
      <c r="EIT79" s="762"/>
      <c r="EIU79" s="762"/>
      <c r="EIV79" s="762"/>
      <c r="EIW79" s="762"/>
      <c r="EIX79" s="762"/>
      <c r="EIY79" s="762"/>
      <c r="EIZ79" s="762"/>
      <c r="EJA79" s="762"/>
      <c r="EJB79" s="762"/>
      <c r="EJC79" s="762"/>
      <c r="EJD79" s="762"/>
      <c r="EJE79" s="762"/>
      <c r="EJF79" s="762"/>
      <c r="EJG79" s="762"/>
      <c r="EJH79" s="762"/>
      <c r="EJI79" s="762"/>
      <c r="EJJ79" s="762"/>
      <c r="EJK79" s="762"/>
      <c r="EJL79" s="762"/>
      <c r="EJM79" s="762"/>
      <c r="EJN79" s="762"/>
      <c r="EJO79" s="762"/>
      <c r="EJP79" s="762"/>
      <c r="EJQ79" s="762"/>
      <c r="EJR79" s="762"/>
      <c r="EJS79" s="762"/>
      <c r="EJT79" s="762"/>
      <c r="EJU79" s="762"/>
      <c r="EJV79" s="762"/>
      <c r="EJW79" s="762"/>
      <c r="EJX79" s="762"/>
      <c r="EJY79" s="762"/>
      <c r="EJZ79" s="762"/>
      <c r="EKA79" s="762"/>
      <c r="EKB79" s="762"/>
      <c r="EKC79" s="762"/>
      <c r="EKD79" s="762"/>
      <c r="EKE79" s="762"/>
      <c r="EKF79" s="762"/>
      <c r="EKG79" s="762"/>
      <c r="EKH79" s="762"/>
      <c r="EKI79" s="762"/>
      <c r="EKJ79" s="762"/>
      <c r="EKK79" s="762"/>
      <c r="EKL79" s="762"/>
      <c r="EKM79" s="762"/>
      <c r="EKN79" s="762"/>
      <c r="EKO79" s="762"/>
      <c r="EKP79" s="762"/>
      <c r="EKQ79" s="762"/>
      <c r="EKR79" s="762"/>
      <c r="EKS79" s="762"/>
      <c r="EKT79" s="762"/>
      <c r="EKU79" s="762"/>
      <c r="EKV79" s="762"/>
      <c r="EKW79" s="762"/>
      <c r="EKX79" s="762"/>
      <c r="EKY79" s="762"/>
      <c r="EKZ79" s="762"/>
      <c r="ELA79" s="762"/>
      <c r="ELB79" s="762"/>
      <c r="ELC79" s="762"/>
      <c r="ELD79" s="762"/>
      <c r="ELE79" s="762"/>
      <c r="ELF79" s="762"/>
      <c r="ELG79" s="762"/>
      <c r="ELH79" s="762"/>
      <c r="ELI79" s="762"/>
      <c r="ELJ79" s="762"/>
      <c r="ELK79" s="762"/>
      <c r="ELL79" s="762"/>
      <c r="ELM79" s="762"/>
      <c r="ELN79" s="762"/>
      <c r="ELO79" s="762"/>
      <c r="ELP79" s="762"/>
      <c r="ELQ79" s="762"/>
      <c r="ELR79" s="762"/>
      <c r="ELS79" s="762"/>
      <c r="ELT79" s="762"/>
      <c r="ELU79" s="762"/>
      <c r="ELV79" s="762"/>
      <c r="ELW79" s="762"/>
      <c r="ELX79" s="762"/>
      <c r="ELY79" s="762"/>
      <c r="ELZ79" s="762"/>
      <c r="EMA79" s="762"/>
      <c r="EMB79" s="762"/>
      <c r="EMC79" s="762"/>
      <c r="EMD79" s="762"/>
      <c r="EME79" s="762"/>
      <c r="EMF79" s="762"/>
      <c r="EMG79" s="762"/>
      <c r="EMH79" s="762"/>
      <c r="EMI79" s="762"/>
      <c r="EMJ79" s="762"/>
      <c r="EMK79" s="762"/>
      <c r="EML79" s="762"/>
      <c r="EMM79" s="762"/>
      <c r="EMN79" s="762"/>
      <c r="EMO79" s="762"/>
      <c r="EMP79" s="762"/>
      <c r="EMQ79" s="762"/>
      <c r="EMR79" s="762"/>
      <c r="EMS79" s="762"/>
      <c r="EMT79" s="762"/>
      <c r="EMU79" s="762"/>
      <c r="EMV79" s="762"/>
      <c r="EMW79" s="762"/>
      <c r="EMX79" s="762"/>
      <c r="EMY79" s="762"/>
      <c r="EMZ79" s="762"/>
      <c r="ENA79" s="762"/>
      <c r="ENB79" s="762"/>
      <c r="ENC79" s="762"/>
      <c r="END79" s="762"/>
      <c r="ENE79" s="762"/>
      <c r="ENF79" s="762"/>
      <c r="ENG79" s="762"/>
      <c r="ENH79" s="762"/>
      <c r="ENI79" s="762"/>
      <c r="ENJ79" s="762"/>
      <c r="ENK79" s="762"/>
      <c r="ENL79" s="762"/>
      <c r="ENM79" s="762"/>
      <c r="ENN79" s="762"/>
      <c r="ENO79" s="762"/>
      <c r="ENP79" s="762"/>
      <c r="ENQ79" s="762"/>
      <c r="ENR79" s="762"/>
      <c r="ENS79" s="762"/>
      <c r="ENT79" s="762"/>
      <c r="ENU79" s="762"/>
      <c r="ENV79" s="762"/>
      <c r="ENW79" s="762"/>
      <c r="ENX79" s="762"/>
      <c r="ENY79" s="762"/>
      <c r="ENZ79" s="762"/>
      <c r="EOA79" s="762"/>
      <c r="EOB79" s="762"/>
      <c r="EOC79" s="762"/>
      <c r="EOD79" s="762"/>
      <c r="EOE79" s="762"/>
      <c r="EOF79" s="762"/>
      <c r="EOG79" s="762"/>
      <c r="EOH79" s="762"/>
      <c r="EOI79" s="762"/>
      <c r="EOJ79" s="762"/>
      <c r="EOK79" s="762"/>
      <c r="EOL79" s="762"/>
      <c r="EOM79" s="762"/>
      <c r="EON79" s="762"/>
      <c r="EOO79" s="762"/>
      <c r="EOP79" s="762"/>
      <c r="EOQ79" s="762"/>
      <c r="EOR79" s="762"/>
      <c r="EOS79" s="762"/>
      <c r="EOT79" s="762"/>
      <c r="EOU79" s="762"/>
      <c r="EOV79" s="762"/>
      <c r="EOW79" s="762"/>
      <c r="EOX79" s="762"/>
      <c r="EOY79" s="762"/>
      <c r="EOZ79" s="762"/>
      <c r="EPA79" s="762"/>
      <c r="EPB79" s="762"/>
      <c r="EPC79" s="762"/>
      <c r="EPD79" s="762"/>
      <c r="EPE79" s="762"/>
      <c r="EPF79" s="762"/>
      <c r="EPG79" s="762"/>
      <c r="EPH79" s="762"/>
      <c r="EPI79" s="762"/>
      <c r="EPJ79" s="762"/>
      <c r="EPK79" s="762"/>
      <c r="EPL79" s="762"/>
      <c r="EPM79" s="762"/>
      <c r="EPN79" s="762"/>
      <c r="EPO79" s="762"/>
      <c r="EPP79" s="762"/>
      <c r="EPQ79" s="762"/>
      <c r="EPR79" s="762"/>
      <c r="EPS79" s="762"/>
      <c r="EPT79" s="762"/>
      <c r="EPU79" s="762"/>
      <c r="EPV79" s="762"/>
      <c r="EPW79" s="762"/>
      <c r="EPX79" s="762"/>
      <c r="EPY79" s="762"/>
      <c r="EPZ79" s="762"/>
      <c r="EQA79" s="762"/>
      <c r="EQB79" s="762"/>
      <c r="EQC79" s="762"/>
      <c r="EQD79" s="762"/>
      <c r="EQE79" s="762"/>
      <c r="EQF79" s="762"/>
      <c r="EQG79" s="762"/>
      <c r="EQH79" s="762"/>
      <c r="EQI79" s="762"/>
      <c r="EQJ79" s="762"/>
      <c r="EQK79" s="762"/>
      <c r="EQL79" s="762"/>
      <c r="EQM79" s="762"/>
      <c r="EQN79" s="762"/>
      <c r="EQO79" s="762"/>
      <c r="EQP79" s="762"/>
      <c r="EQQ79" s="762"/>
      <c r="EQR79" s="762"/>
      <c r="EQS79" s="762"/>
      <c r="EQT79" s="762"/>
      <c r="EQU79" s="762"/>
      <c r="EQV79" s="762"/>
      <c r="EQW79" s="762"/>
      <c r="EQX79" s="762"/>
      <c r="EQY79" s="762"/>
      <c r="EQZ79" s="762"/>
      <c r="ERA79" s="762"/>
      <c r="ERB79" s="762"/>
      <c r="ERC79" s="762"/>
      <c r="ERD79" s="762"/>
      <c r="ERE79" s="762"/>
      <c r="ERF79" s="762"/>
      <c r="ERG79" s="762"/>
      <c r="ERH79" s="762"/>
      <c r="ERI79" s="762"/>
      <c r="ERJ79" s="762"/>
      <c r="ERK79" s="762"/>
      <c r="ERL79" s="762"/>
      <c r="ERM79" s="762"/>
      <c r="ERN79" s="762"/>
      <c r="ERO79" s="762"/>
      <c r="ERP79" s="762"/>
      <c r="ERQ79" s="762"/>
      <c r="ERR79" s="762"/>
      <c r="ERS79" s="762"/>
      <c r="ERT79" s="762"/>
      <c r="ERU79" s="762"/>
      <c r="ERV79" s="762"/>
      <c r="ERW79" s="762"/>
      <c r="ERX79" s="762"/>
      <c r="ERY79" s="762"/>
      <c r="ERZ79" s="762"/>
      <c r="ESA79" s="762"/>
      <c r="ESB79" s="762"/>
      <c r="ESC79" s="762"/>
      <c r="ESD79" s="762"/>
      <c r="ESE79" s="762"/>
      <c r="ESF79" s="762"/>
      <c r="ESG79" s="762"/>
      <c r="ESH79" s="762"/>
      <c r="ESI79" s="762"/>
      <c r="ESJ79" s="762"/>
      <c r="ESK79" s="762"/>
      <c r="ESL79" s="762"/>
      <c r="ESM79" s="762"/>
      <c r="ESN79" s="762"/>
      <c r="ESO79" s="762"/>
      <c r="ESP79" s="762"/>
      <c r="ESQ79" s="762"/>
      <c r="ESR79" s="762"/>
      <c r="ESS79" s="762"/>
      <c r="EST79" s="762"/>
      <c r="ESU79" s="762"/>
      <c r="ESV79" s="762"/>
      <c r="ESW79" s="762"/>
      <c r="ESX79" s="762"/>
      <c r="ESY79" s="762"/>
      <c r="ESZ79" s="762"/>
      <c r="ETA79" s="762"/>
      <c r="ETB79" s="762"/>
      <c r="ETC79" s="762"/>
      <c r="ETD79" s="762"/>
      <c r="ETE79" s="762"/>
      <c r="ETF79" s="762"/>
      <c r="ETG79" s="762"/>
      <c r="ETH79" s="762"/>
      <c r="ETI79" s="762"/>
      <c r="ETJ79" s="762"/>
      <c r="ETK79" s="762"/>
      <c r="ETL79" s="762"/>
      <c r="ETM79" s="762"/>
      <c r="ETN79" s="762"/>
      <c r="ETO79" s="762"/>
      <c r="ETP79" s="762"/>
      <c r="ETQ79" s="762"/>
      <c r="ETR79" s="762"/>
      <c r="ETS79" s="762"/>
      <c r="ETT79" s="762"/>
      <c r="ETU79" s="762"/>
      <c r="ETV79" s="762"/>
      <c r="ETW79" s="762"/>
      <c r="ETX79" s="762"/>
      <c r="ETY79" s="762"/>
      <c r="ETZ79" s="762"/>
      <c r="EUA79" s="762"/>
      <c r="EUB79" s="762"/>
      <c r="EUC79" s="762"/>
      <c r="EUD79" s="762"/>
      <c r="EUE79" s="762"/>
      <c r="EUF79" s="762"/>
      <c r="EUG79" s="762"/>
      <c r="EUH79" s="762"/>
      <c r="EUI79" s="762"/>
      <c r="EUJ79" s="762"/>
      <c r="EUK79" s="762"/>
      <c r="EUL79" s="762"/>
      <c r="EUM79" s="762"/>
      <c r="EUN79" s="762"/>
      <c r="EUO79" s="762"/>
      <c r="EUP79" s="762"/>
      <c r="EUQ79" s="762"/>
      <c r="EUR79" s="762"/>
      <c r="EUS79" s="762"/>
      <c r="EUT79" s="762"/>
      <c r="EUU79" s="762"/>
      <c r="EUV79" s="762"/>
      <c r="EUW79" s="762"/>
      <c r="EUX79" s="762"/>
      <c r="EUY79" s="762"/>
      <c r="EUZ79" s="762"/>
      <c r="EVA79" s="762"/>
      <c r="EVB79" s="762"/>
      <c r="EVC79" s="762"/>
      <c r="EVD79" s="762"/>
      <c r="EVE79" s="762"/>
      <c r="EVF79" s="762"/>
      <c r="EVG79" s="762"/>
      <c r="EVH79" s="762"/>
      <c r="EVI79" s="762"/>
      <c r="EVJ79" s="762"/>
      <c r="EVK79" s="762"/>
      <c r="EVL79" s="762"/>
      <c r="EVM79" s="762"/>
      <c r="EVN79" s="762"/>
      <c r="EVO79" s="762"/>
      <c r="EVP79" s="762"/>
      <c r="EVQ79" s="762"/>
      <c r="EVR79" s="762"/>
      <c r="EVS79" s="762"/>
      <c r="EVT79" s="762"/>
      <c r="EVU79" s="762"/>
      <c r="EVV79" s="762"/>
      <c r="EVW79" s="762"/>
      <c r="EVX79" s="762"/>
      <c r="EVY79" s="762"/>
      <c r="EVZ79" s="762"/>
      <c r="EWA79" s="762"/>
      <c r="EWB79" s="762"/>
      <c r="EWC79" s="762"/>
      <c r="EWD79" s="762"/>
      <c r="EWE79" s="762"/>
      <c r="EWF79" s="762"/>
      <c r="EWG79" s="762"/>
      <c r="EWH79" s="762"/>
      <c r="EWI79" s="762"/>
      <c r="EWJ79" s="762"/>
      <c r="EWK79" s="762"/>
      <c r="EWL79" s="762"/>
      <c r="EWM79" s="762"/>
      <c r="EWN79" s="762"/>
      <c r="EWO79" s="762"/>
      <c r="EWP79" s="762"/>
      <c r="EWQ79" s="762"/>
      <c r="EWR79" s="762"/>
      <c r="EWS79" s="762"/>
      <c r="EWT79" s="762"/>
      <c r="EWU79" s="762"/>
      <c r="EWV79" s="762"/>
      <c r="EWW79" s="762"/>
      <c r="EWX79" s="762"/>
      <c r="EWY79" s="762"/>
      <c r="EWZ79" s="762"/>
      <c r="EXA79" s="762"/>
      <c r="EXB79" s="762"/>
      <c r="EXC79" s="762"/>
      <c r="EXD79" s="762"/>
      <c r="EXE79" s="762"/>
      <c r="EXF79" s="762"/>
      <c r="EXG79" s="762"/>
      <c r="EXH79" s="762"/>
      <c r="EXI79" s="762"/>
      <c r="EXJ79" s="762"/>
      <c r="EXK79" s="762"/>
      <c r="EXL79" s="762"/>
      <c r="EXM79" s="762"/>
      <c r="EXN79" s="762"/>
      <c r="EXO79" s="762"/>
      <c r="EXP79" s="762"/>
      <c r="EXQ79" s="762"/>
      <c r="EXR79" s="762"/>
      <c r="EXS79" s="762"/>
      <c r="EXT79" s="762"/>
      <c r="EXU79" s="762"/>
      <c r="EXV79" s="762"/>
      <c r="EXW79" s="762"/>
      <c r="EXX79" s="762"/>
      <c r="EXY79" s="762"/>
      <c r="EXZ79" s="762"/>
      <c r="EYA79" s="762"/>
      <c r="EYB79" s="762"/>
      <c r="EYC79" s="762"/>
      <c r="EYD79" s="762"/>
      <c r="EYE79" s="762"/>
      <c r="EYF79" s="762"/>
      <c r="EYG79" s="762"/>
      <c r="EYH79" s="762"/>
      <c r="EYI79" s="762"/>
      <c r="EYJ79" s="762"/>
      <c r="EYK79" s="762"/>
      <c r="EYL79" s="762"/>
      <c r="EYM79" s="762"/>
      <c r="EYN79" s="762"/>
      <c r="EYO79" s="762"/>
      <c r="EYP79" s="762"/>
      <c r="EYQ79" s="762"/>
      <c r="EYR79" s="762"/>
      <c r="EYS79" s="762"/>
      <c r="EYT79" s="762"/>
      <c r="EYU79" s="762"/>
      <c r="EYV79" s="762"/>
      <c r="EYW79" s="762"/>
      <c r="EYX79" s="762"/>
      <c r="EYY79" s="762"/>
      <c r="EYZ79" s="762"/>
      <c r="EZA79" s="762"/>
      <c r="EZB79" s="762"/>
      <c r="EZC79" s="762"/>
      <c r="EZD79" s="762"/>
      <c r="EZE79" s="762"/>
      <c r="EZF79" s="762"/>
      <c r="EZG79" s="762"/>
      <c r="EZH79" s="762"/>
      <c r="EZI79" s="762"/>
      <c r="EZJ79" s="762"/>
      <c r="EZK79" s="762"/>
      <c r="EZL79" s="762"/>
      <c r="EZM79" s="762"/>
      <c r="EZN79" s="762"/>
      <c r="EZO79" s="762"/>
      <c r="EZP79" s="762"/>
      <c r="EZQ79" s="762"/>
      <c r="EZR79" s="762"/>
      <c r="EZS79" s="762"/>
      <c r="EZT79" s="762"/>
      <c r="EZU79" s="762"/>
      <c r="EZV79" s="762"/>
      <c r="EZW79" s="762"/>
      <c r="EZX79" s="762"/>
      <c r="EZY79" s="762"/>
      <c r="EZZ79" s="762"/>
      <c r="FAA79" s="762"/>
      <c r="FAB79" s="762"/>
      <c r="FAC79" s="762"/>
      <c r="FAD79" s="762"/>
      <c r="FAE79" s="762"/>
      <c r="FAF79" s="762"/>
      <c r="FAG79" s="762"/>
      <c r="FAH79" s="762"/>
      <c r="FAI79" s="762"/>
      <c r="FAJ79" s="762"/>
      <c r="FAK79" s="762"/>
      <c r="FAL79" s="762"/>
      <c r="FAM79" s="762"/>
      <c r="FAO79" s="762"/>
      <c r="FAP79" s="762"/>
      <c r="FAQ79" s="762"/>
      <c r="FAR79" s="762"/>
      <c r="FAS79" s="762"/>
      <c r="FAT79" s="762"/>
      <c r="FAU79" s="762"/>
      <c r="FAV79" s="762"/>
      <c r="FAW79" s="762"/>
      <c r="FAX79" s="762"/>
      <c r="FAY79" s="762"/>
      <c r="FAZ79" s="762"/>
      <c r="FBA79" s="762"/>
      <c r="FBB79" s="762"/>
      <c r="FBC79" s="762"/>
      <c r="FBD79" s="762"/>
      <c r="FBE79" s="762"/>
      <c r="FBF79" s="762"/>
      <c r="FBG79" s="762"/>
      <c r="FBH79" s="762"/>
      <c r="FBI79" s="762"/>
      <c r="FBJ79" s="762"/>
      <c r="FBK79" s="762"/>
      <c r="FBL79" s="762"/>
      <c r="FBM79" s="762"/>
      <c r="FBN79" s="762"/>
      <c r="FBO79" s="762"/>
      <c r="FBP79" s="762"/>
      <c r="FBQ79" s="762"/>
      <c r="FBR79" s="762"/>
      <c r="FBS79" s="762"/>
      <c r="FBT79" s="762"/>
      <c r="FBU79" s="762"/>
      <c r="FBV79" s="762"/>
      <c r="FBW79" s="762"/>
      <c r="FBX79" s="762"/>
      <c r="FBY79" s="762"/>
      <c r="FBZ79" s="762"/>
      <c r="FCA79" s="762"/>
      <c r="FCB79" s="762"/>
      <c r="FCC79" s="762"/>
      <c r="FCD79" s="762"/>
      <c r="FCE79" s="762"/>
      <c r="FCF79" s="762"/>
      <c r="FCG79" s="762"/>
      <c r="FCH79" s="762"/>
      <c r="FCI79" s="762"/>
      <c r="FCJ79" s="762"/>
      <c r="FCK79" s="762"/>
      <c r="FCL79" s="762"/>
      <c r="FCM79" s="762"/>
      <c r="FCN79" s="762"/>
      <c r="FCO79" s="762"/>
      <c r="FCP79" s="762"/>
      <c r="FCQ79" s="762"/>
      <c r="FCR79" s="762"/>
      <c r="FCS79" s="762"/>
      <c r="FCT79" s="762"/>
      <c r="FCU79" s="762"/>
      <c r="FCV79" s="762"/>
      <c r="FCW79" s="762"/>
      <c r="FCX79" s="762"/>
      <c r="FCY79" s="762"/>
      <c r="FCZ79" s="762"/>
      <c r="FDA79" s="762"/>
      <c r="FDB79" s="762"/>
      <c r="FDC79" s="762"/>
      <c r="FDD79" s="762"/>
      <c r="FDE79" s="762"/>
      <c r="FDF79" s="762"/>
      <c r="FDG79" s="762"/>
      <c r="FDH79" s="762"/>
      <c r="FDI79" s="762"/>
      <c r="FDJ79" s="762"/>
      <c r="FDK79" s="762"/>
      <c r="FDL79" s="762"/>
      <c r="FDM79" s="762"/>
      <c r="FDN79" s="762"/>
      <c r="FDO79" s="762"/>
      <c r="FDP79" s="762"/>
      <c r="FDQ79" s="762"/>
      <c r="FDR79" s="762"/>
      <c r="FDS79" s="762"/>
      <c r="FDT79" s="762"/>
      <c r="FDU79" s="762"/>
      <c r="FDV79" s="762"/>
      <c r="FDW79" s="762"/>
      <c r="FDX79" s="762"/>
      <c r="FDY79" s="762"/>
      <c r="FDZ79" s="762"/>
      <c r="FEA79" s="762"/>
      <c r="FEB79" s="762"/>
      <c r="FEC79" s="762"/>
      <c r="FED79" s="762"/>
      <c r="FEE79" s="762"/>
      <c r="FEF79" s="762"/>
      <c r="FEG79" s="762"/>
      <c r="FEH79" s="762"/>
      <c r="FEI79" s="762"/>
      <c r="FEJ79" s="762"/>
      <c r="FEK79" s="762"/>
      <c r="FEL79" s="762"/>
      <c r="FEM79" s="762"/>
      <c r="FEN79" s="762"/>
      <c r="FEO79" s="762"/>
      <c r="FEP79" s="762"/>
      <c r="FEQ79" s="762"/>
      <c r="FER79" s="762"/>
      <c r="FES79" s="762"/>
      <c r="FET79" s="762"/>
      <c r="FEU79" s="762"/>
      <c r="FEV79" s="762"/>
      <c r="FEW79" s="762"/>
      <c r="FEX79" s="762"/>
      <c r="FEY79" s="762"/>
      <c r="FEZ79" s="762"/>
      <c r="FFA79" s="762"/>
      <c r="FFB79" s="762"/>
      <c r="FFC79" s="762"/>
      <c r="FFD79" s="762"/>
      <c r="FFE79" s="762"/>
      <c r="FFF79" s="762"/>
      <c r="FFG79" s="762"/>
      <c r="FFH79" s="762"/>
      <c r="FFI79" s="762"/>
      <c r="FFJ79" s="762"/>
      <c r="FFK79" s="762"/>
      <c r="FFL79" s="762"/>
      <c r="FFM79" s="762"/>
      <c r="FFN79" s="762"/>
      <c r="FFO79" s="762"/>
      <c r="FFP79" s="762"/>
      <c r="FFQ79" s="762"/>
      <c r="FFR79" s="762"/>
      <c r="FFS79" s="762"/>
      <c r="FFT79" s="762"/>
      <c r="FFU79" s="762"/>
      <c r="FFV79" s="762"/>
      <c r="FFW79" s="762"/>
      <c r="FFX79" s="762"/>
      <c r="FFY79" s="762"/>
      <c r="FFZ79" s="762"/>
      <c r="FGA79" s="762"/>
      <c r="FGB79" s="762"/>
      <c r="FGC79" s="762"/>
      <c r="FGD79" s="762"/>
      <c r="FGE79" s="762"/>
      <c r="FGF79" s="762"/>
      <c r="FGG79" s="762"/>
      <c r="FGH79" s="762"/>
      <c r="FGI79" s="762"/>
      <c r="FGJ79" s="762"/>
      <c r="FGK79" s="762"/>
      <c r="FGL79" s="762"/>
      <c r="FGM79" s="762"/>
      <c r="FGN79" s="762"/>
      <c r="FGO79" s="762"/>
      <c r="FGP79" s="762"/>
      <c r="FGQ79" s="762"/>
      <c r="FGR79" s="762"/>
      <c r="FGS79" s="762"/>
      <c r="FGT79" s="762"/>
      <c r="FGU79" s="762"/>
      <c r="FGV79" s="762"/>
      <c r="FGW79" s="762"/>
      <c r="FGX79" s="762"/>
      <c r="FGY79" s="762"/>
      <c r="FGZ79" s="762"/>
      <c r="FHA79" s="762"/>
      <c r="FHB79" s="762"/>
      <c r="FHC79" s="762"/>
      <c r="FHD79" s="762"/>
      <c r="FHE79" s="762"/>
      <c r="FHF79" s="762"/>
      <c r="FHG79" s="762"/>
      <c r="FHH79" s="762"/>
      <c r="FHI79" s="762"/>
      <c r="FHJ79" s="762"/>
      <c r="FHK79" s="762"/>
      <c r="FHL79" s="762"/>
      <c r="FHM79" s="762"/>
      <c r="FHN79" s="762"/>
      <c r="FHO79" s="762"/>
      <c r="FHP79" s="762"/>
      <c r="FHQ79" s="762"/>
      <c r="FHR79" s="762"/>
      <c r="FHS79" s="762"/>
      <c r="FHT79" s="762"/>
      <c r="FHU79" s="762"/>
      <c r="FHV79" s="762"/>
      <c r="FHW79" s="762"/>
      <c r="FHX79" s="762"/>
      <c r="FHY79" s="762"/>
      <c r="FHZ79" s="762"/>
      <c r="FIA79" s="762"/>
      <c r="FIB79" s="762"/>
      <c r="FIC79" s="762"/>
      <c r="FID79" s="762"/>
      <c r="FIE79" s="762"/>
      <c r="FIF79" s="762"/>
      <c r="FIG79" s="762"/>
      <c r="FIH79" s="762"/>
      <c r="FII79" s="762"/>
      <c r="FIJ79" s="762"/>
      <c r="FIK79" s="762"/>
      <c r="FIL79" s="762"/>
      <c r="FIM79" s="762"/>
      <c r="FIN79" s="762"/>
      <c r="FIO79" s="762"/>
      <c r="FIP79" s="762"/>
      <c r="FIQ79" s="762"/>
      <c r="FIR79" s="762"/>
      <c r="FIS79" s="762"/>
      <c r="FIT79" s="762"/>
      <c r="FIU79" s="762"/>
      <c r="FIV79" s="762"/>
      <c r="FIW79" s="762"/>
      <c r="FIX79" s="762"/>
      <c r="FIY79" s="762"/>
      <c r="FIZ79" s="762"/>
      <c r="FJA79" s="762"/>
      <c r="FJB79" s="762"/>
      <c r="FJC79" s="762"/>
      <c r="FJD79" s="762"/>
      <c r="FJE79" s="762"/>
      <c r="FJF79" s="762"/>
      <c r="FJG79" s="762"/>
      <c r="FJH79" s="762"/>
      <c r="FJI79" s="762"/>
      <c r="FJJ79" s="762"/>
      <c r="FJK79" s="762"/>
      <c r="FJL79" s="762"/>
      <c r="FJM79" s="762"/>
      <c r="FJN79" s="762"/>
      <c r="FJO79" s="762"/>
      <c r="FJP79" s="762"/>
      <c r="FJQ79" s="762"/>
      <c r="FJR79" s="762"/>
      <c r="FJS79" s="762"/>
      <c r="FJT79" s="762"/>
      <c r="FJU79" s="762"/>
      <c r="FJV79" s="762"/>
      <c r="FJW79" s="762"/>
      <c r="FJX79" s="762"/>
      <c r="FJY79" s="762"/>
      <c r="FJZ79" s="762"/>
      <c r="FKA79" s="762"/>
      <c r="FKB79" s="762"/>
      <c r="FKC79" s="762"/>
      <c r="FKD79" s="762"/>
      <c r="FKE79" s="762"/>
      <c r="FKF79" s="762"/>
      <c r="FKG79" s="762"/>
      <c r="FKH79" s="762"/>
      <c r="FKI79" s="762"/>
      <c r="FKJ79" s="762"/>
      <c r="FKK79" s="762"/>
      <c r="FKL79" s="762"/>
      <c r="FKM79" s="762"/>
      <c r="FKN79" s="762"/>
      <c r="FKO79" s="762"/>
      <c r="FKP79" s="762"/>
      <c r="FKQ79" s="762"/>
      <c r="FKR79" s="762"/>
      <c r="FKS79" s="762"/>
      <c r="FKT79" s="762"/>
      <c r="FKU79" s="762"/>
      <c r="FKV79" s="762"/>
      <c r="FKW79" s="762"/>
      <c r="FKX79" s="762"/>
      <c r="FKY79" s="762"/>
      <c r="FKZ79" s="762"/>
      <c r="FLA79" s="762"/>
      <c r="FLB79" s="762"/>
      <c r="FLC79" s="762"/>
      <c r="FLD79" s="762"/>
      <c r="FLE79" s="762"/>
      <c r="FLF79" s="762"/>
      <c r="FLG79" s="762"/>
      <c r="FLH79" s="762"/>
      <c r="FLI79" s="762"/>
      <c r="FLJ79" s="762"/>
      <c r="FLK79" s="762"/>
      <c r="FLL79" s="762"/>
      <c r="FLM79" s="762"/>
      <c r="FLN79" s="762"/>
      <c r="FLO79" s="762"/>
      <c r="FLP79" s="762"/>
      <c r="FLQ79" s="762"/>
      <c r="FLR79" s="762"/>
      <c r="FLS79" s="762"/>
      <c r="FLT79" s="762"/>
      <c r="FLU79" s="762"/>
      <c r="FLV79" s="762"/>
      <c r="FLW79" s="762"/>
      <c r="FLX79" s="762"/>
      <c r="FLY79" s="762"/>
      <c r="FLZ79" s="762"/>
      <c r="FMA79" s="762"/>
      <c r="FMB79" s="762"/>
      <c r="FMC79" s="762"/>
      <c r="FMD79" s="762"/>
      <c r="FME79" s="762"/>
      <c r="FMF79" s="762"/>
      <c r="FMG79" s="762"/>
      <c r="FMH79" s="762"/>
      <c r="FMI79" s="762"/>
      <c r="FMJ79" s="762"/>
      <c r="FMK79" s="762"/>
      <c r="FML79" s="762"/>
      <c r="FMM79" s="762"/>
      <c r="FMN79" s="762"/>
      <c r="FMO79" s="762"/>
      <c r="FMP79" s="762"/>
      <c r="FMQ79" s="762"/>
      <c r="FMR79" s="762"/>
      <c r="FMS79" s="762"/>
      <c r="FMT79" s="762"/>
      <c r="FMU79" s="762"/>
      <c r="FMV79" s="762"/>
      <c r="FMW79" s="762"/>
      <c r="FMX79" s="762"/>
      <c r="FMY79" s="762"/>
      <c r="FMZ79" s="762"/>
      <c r="FNA79" s="762"/>
      <c r="FNB79" s="762"/>
      <c r="FNC79" s="762"/>
      <c r="FND79" s="762"/>
      <c r="FNE79" s="762"/>
      <c r="FNF79" s="762"/>
      <c r="FNG79" s="762"/>
      <c r="FNH79" s="762"/>
      <c r="FNI79" s="762"/>
      <c r="FNJ79" s="762"/>
      <c r="FNK79" s="762"/>
      <c r="FNL79" s="762"/>
      <c r="FNM79" s="762"/>
      <c r="FNN79" s="762"/>
      <c r="FNO79" s="762"/>
      <c r="FNP79" s="762"/>
      <c r="FNQ79" s="762"/>
      <c r="FNR79" s="762"/>
      <c r="FNS79" s="762"/>
      <c r="FNT79" s="762"/>
      <c r="FNU79" s="762"/>
      <c r="FNV79" s="762"/>
      <c r="FNW79" s="762"/>
      <c r="FNX79" s="762"/>
      <c r="FNY79" s="762"/>
      <c r="FNZ79" s="762"/>
      <c r="FOA79" s="762"/>
      <c r="FOB79" s="762"/>
      <c r="FOC79" s="762"/>
      <c r="FOD79" s="762"/>
      <c r="FOE79" s="762"/>
      <c r="FOF79" s="762"/>
      <c r="FOG79" s="762"/>
      <c r="FOH79" s="762"/>
      <c r="FOI79" s="762"/>
      <c r="FOJ79" s="762"/>
      <c r="FOK79" s="762"/>
      <c r="FOL79" s="762"/>
      <c r="FOM79" s="762"/>
      <c r="FON79" s="762"/>
      <c r="FOO79" s="762"/>
      <c r="FOP79" s="762"/>
      <c r="FOQ79" s="762"/>
      <c r="FOR79" s="762"/>
      <c r="FOS79" s="762"/>
      <c r="FOT79" s="762"/>
      <c r="FOU79" s="762"/>
      <c r="FOV79" s="762"/>
      <c r="FOW79" s="762"/>
      <c r="FOX79" s="762"/>
      <c r="FOY79" s="762"/>
      <c r="FOZ79" s="762"/>
      <c r="FPA79" s="762"/>
      <c r="FPB79" s="762"/>
      <c r="FPC79" s="762"/>
      <c r="FPD79" s="762"/>
      <c r="FPE79" s="762"/>
      <c r="FPF79" s="762"/>
      <c r="FPG79" s="762"/>
      <c r="FPH79" s="762"/>
      <c r="FPI79" s="762"/>
      <c r="FPJ79" s="762"/>
      <c r="FPK79" s="762"/>
      <c r="FPL79" s="762"/>
      <c r="FPM79" s="762"/>
      <c r="FPN79" s="762"/>
      <c r="FPO79" s="762"/>
      <c r="FPP79" s="762"/>
      <c r="FPQ79" s="762"/>
      <c r="FPR79" s="762"/>
      <c r="FPS79" s="762"/>
      <c r="FPT79" s="762"/>
      <c r="FPU79" s="762"/>
      <c r="FPV79" s="762"/>
      <c r="FPW79" s="762"/>
      <c r="FPX79" s="762"/>
      <c r="FPY79" s="762"/>
      <c r="FPZ79" s="762"/>
      <c r="FQA79" s="762"/>
      <c r="FQB79" s="762"/>
      <c r="FQC79" s="762"/>
      <c r="FQD79" s="762"/>
      <c r="FQE79" s="762"/>
      <c r="FQF79" s="762"/>
      <c r="FQG79" s="762"/>
      <c r="FQH79" s="762"/>
      <c r="FQI79" s="762"/>
      <c r="FQJ79" s="762"/>
      <c r="FQK79" s="762"/>
      <c r="FQL79" s="762"/>
      <c r="FQM79" s="762"/>
      <c r="FQN79" s="762"/>
      <c r="FQO79" s="762"/>
      <c r="FQP79" s="762"/>
      <c r="FQQ79" s="762"/>
      <c r="FQR79" s="762"/>
      <c r="FQS79" s="762"/>
      <c r="FQT79" s="762"/>
      <c r="FQU79" s="762"/>
      <c r="FQV79" s="762"/>
      <c r="FQW79" s="762"/>
      <c r="FQX79" s="762"/>
      <c r="FQY79" s="762"/>
      <c r="FQZ79" s="762"/>
      <c r="FRA79" s="762"/>
      <c r="FRB79" s="762"/>
      <c r="FRC79" s="762"/>
      <c r="FRD79" s="762"/>
      <c r="FRE79" s="762"/>
      <c r="FRF79" s="762"/>
      <c r="FRG79" s="762"/>
      <c r="FRH79" s="762"/>
      <c r="FRI79" s="762"/>
      <c r="FRJ79" s="762"/>
      <c r="FRK79" s="762"/>
      <c r="FRL79" s="762"/>
      <c r="FRM79" s="762"/>
      <c r="FRN79" s="762"/>
      <c r="FRO79" s="762"/>
      <c r="FRP79" s="762"/>
      <c r="FRQ79" s="762"/>
      <c r="FRR79" s="762"/>
      <c r="FRS79" s="762"/>
      <c r="FRT79" s="762"/>
      <c r="FRU79" s="762"/>
      <c r="FRV79" s="762"/>
      <c r="FRW79" s="762"/>
      <c r="FRX79" s="762"/>
      <c r="FRY79" s="762"/>
      <c r="FRZ79" s="762"/>
      <c r="FSA79" s="762"/>
      <c r="FSB79" s="762"/>
      <c r="FSC79" s="762"/>
      <c r="FSD79" s="762"/>
      <c r="FSE79" s="762"/>
      <c r="FSF79" s="762"/>
      <c r="FSG79" s="762"/>
      <c r="FSH79" s="762"/>
      <c r="FSI79" s="762"/>
      <c r="FSJ79" s="762"/>
      <c r="FSK79" s="762"/>
      <c r="FSL79" s="762"/>
      <c r="FSM79" s="762"/>
      <c r="FSN79" s="762"/>
      <c r="FSO79" s="762"/>
      <c r="FSP79" s="762"/>
      <c r="FSQ79" s="762"/>
      <c r="FSR79" s="762"/>
      <c r="FSS79" s="762"/>
      <c r="FST79" s="762"/>
      <c r="FSU79" s="762"/>
      <c r="FSV79" s="762"/>
      <c r="FSW79" s="762"/>
      <c r="FSX79" s="762"/>
      <c r="FSY79" s="762"/>
      <c r="FSZ79" s="762"/>
      <c r="FTA79" s="762"/>
      <c r="FTB79" s="762"/>
      <c r="FTC79" s="762"/>
      <c r="FTD79" s="762"/>
      <c r="FTE79" s="762"/>
      <c r="FTF79" s="762"/>
      <c r="FTG79" s="762"/>
      <c r="FTH79" s="762"/>
      <c r="FTI79" s="762"/>
      <c r="FTJ79" s="762"/>
      <c r="FTK79" s="762"/>
      <c r="FTL79" s="762"/>
      <c r="FTM79" s="762"/>
      <c r="FTN79" s="762"/>
      <c r="FTO79" s="762"/>
      <c r="FTP79" s="762"/>
      <c r="FTQ79" s="762"/>
      <c r="FTR79" s="762"/>
      <c r="FTS79" s="762"/>
      <c r="FTT79" s="762"/>
      <c r="FTU79" s="762"/>
      <c r="FTV79" s="762"/>
      <c r="FTW79" s="762"/>
      <c r="FTX79" s="762"/>
      <c r="FTY79" s="762"/>
      <c r="FTZ79" s="762"/>
      <c r="FUA79" s="762"/>
      <c r="FUB79" s="762"/>
      <c r="FUC79" s="762"/>
      <c r="FUD79" s="762"/>
      <c r="FUE79" s="762"/>
      <c r="FUF79" s="762"/>
      <c r="FUG79" s="762"/>
      <c r="FUH79" s="762"/>
      <c r="FUI79" s="762"/>
      <c r="FUJ79" s="762"/>
      <c r="FUK79" s="762"/>
      <c r="FUL79" s="762"/>
      <c r="FUM79" s="762"/>
      <c r="FUN79" s="762"/>
      <c r="FUO79" s="762"/>
      <c r="FUP79" s="762"/>
      <c r="FUQ79" s="762"/>
      <c r="FUR79" s="762"/>
      <c r="FUS79" s="762"/>
      <c r="FUT79" s="762"/>
      <c r="FUU79" s="762"/>
      <c r="FUV79" s="762"/>
      <c r="FUW79" s="762"/>
      <c r="FUX79" s="762"/>
      <c r="FUY79" s="762"/>
      <c r="FUZ79" s="762"/>
      <c r="FVA79" s="762"/>
      <c r="FVB79" s="762"/>
      <c r="FVC79" s="762"/>
      <c r="FVD79" s="762"/>
      <c r="FVE79" s="762"/>
      <c r="FVF79" s="762"/>
      <c r="FVG79" s="762"/>
      <c r="FVH79" s="762"/>
      <c r="FVI79" s="762"/>
      <c r="FVJ79" s="762"/>
      <c r="FVK79" s="762"/>
      <c r="FVL79" s="762"/>
      <c r="FVM79" s="762"/>
      <c r="FVN79" s="762"/>
      <c r="FVO79" s="762"/>
      <c r="FVP79" s="762"/>
      <c r="FVQ79" s="762"/>
      <c r="FVR79" s="762"/>
      <c r="FVS79" s="762"/>
      <c r="FVT79" s="762"/>
      <c r="FVU79" s="762"/>
      <c r="FVV79" s="762"/>
      <c r="FVW79" s="762"/>
      <c r="FVX79" s="762"/>
      <c r="FVY79" s="762"/>
      <c r="FVZ79" s="762"/>
      <c r="FWA79" s="762"/>
      <c r="FWB79" s="762"/>
      <c r="FWC79" s="762"/>
      <c r="FWD79" s="762"/>
      <c r="FWE79" s="762"/>
      <c r="FWF79" s="762"/>
      <c r="FWG79" s="762"/>
      <c r="FWH79" s="762"/>
      <c r="FWI79" s="762"/>
      <c r="FWJ79" s="762"/>
      <c r="FWK79" s="762"/>
      <c r="FWL79" s="762"/>
      <c r="FWM79" s="762"/>
      <c r="FWN79" s="762"/>
      <c r="FWO79" s="762"/>
      <c r="FWP79" s="762"/>
      <c r="FWQ79" s="762"/>
      <c r="FWR79" s="762"/>
      <c r="FWS79" s="762"/>
      <c r="FWT79" s="762"/>
      <c r="FWU79" s="762"/>
      <c r="FWV79" s="762"/>
      <c r="FWW79" s="762"/>
      <c r="FWX79" s="762"/>
      <c r="FWY79" s="762"/>
      <c r="FWZ79" s="762"/>
      <c r="FXA79" s="762"/>
      <c r="FXB79" s="762"/>
      <c r="FXC79" s="762"/>
      <c r="FXD79" s="762"/>
      <c r="FXE79" s="762"/>
      <c r="FXF79" s="762"/>
      <c r="FXG79" s="762"/>
      <c r="FXH79" s="762"/>
      <c r="FXI79" s="762"/>
      <c r="FXJ79" s="762"/>
      <c r="FXK79" s="762"/>
      <c r="FXL79" s="762"/>
      <c r="FXM79" s="762"/>
      <c r="FXN79" s="762"/>
      <c r="FXO79" s="762"/>
      <c r="FXP79" s="762"/>
      <c r="FXQ79" s="762"/>
      <c r="FXR79" s="762"/>
      <c r="FXS79" s="762"/>
      <c r="FXT79" s="762"/>
      <c r="FXU79" s="762"/>
      <c r="FXV79" s="762"/>
      <c r="FXW79" s="762"/>
      <c r="FXX79" s="762"/>
      <c r="FXY79" s="762"/>
      <c r="FXZ79" s="762"/>
      <c r="FYA79" s="762"/>
      <c r="FYB79" s="762"/>
      <c r="FYC79" s="762"/>
      <c r="FYD79" s="762"/>
      <c r="FYE79" s="762"/>
      <c r="FYF79" s="762"/>
      <c r="FYG79" s="762"/>
      <c r="FYH79" s="762"/>
      <c r="FYI79" s="762"/>
      <c r="FYJ79" s="762"/>
      <c r="FYK79" s="762"/>
      <c r="FYL79" s="762"/>
      <c r="FYM79" s="762"/>
      <c r="FYN79" s="762"/>
      <c r="FYO79" s="762"/>
      <c r="FYP79" s="762"/>
      <c r="FYQ79" s="762"/>
      <c r="FYR79" s="762"/>
      <c r="FYS79" s="762"/>
      <c r="FYT79" s="762"/>
      <c r="FYU79" s="762"/>
      <c r="FYV79" s="762"/>
      <c r="FYW79" s="762"/>
      <c r="FYX79" s="762"/>
      <c r="FYY79" s="762"/>
      <c r="FYZ79" s="762"/>
      <c r="FZA79" s="762"/>
      <c r="FZB79" s="762"/>
      <c r="FZC79" s="762"/>
      <c r="FZD79" s="762"/>
      <c r="FZE79" s="762"/>
      <c r="FZF79" s="762"/>
      <c r="FZG79" s="762"/>
      <c r="FZH79" s="762"/>
      <c r="FZI79" s="762"/>
      <c r="FZJ79" s="762"/>
      <c r="FZK79" s="762"/>
      <c r="FZL79" s="762"/>
      <c r="FZM79" s="762"/>
      <c r="FZN79" s="762"/>
      <c r="FZO79" s="762"/>
      <c r="FZP79" s="762"/>
      <c r="FZQ79" s="762"/>
      <c r="FZR79" s="762"/>
      <c r="FZS79" s="762"/>
      <c r="FZT79" s="762"/>
      <c r="FZU79" s="762"/>
      <c r="FZV79" s="762"/>
      <c r="FZW79" s="762"/>
      <c r="FZX79" s="762"/>
      <c r="FZY79" s="762"/>
      <c r="FZZ79" s="762"/>
      <c r="GAA79" s="762"/>
      <c r="GAB79" s="762"/>
      <c r="GAC79" s="762"/>
      <c r="GAD79" s="762"/>
      <c r="GAE79" s="762"/>
      <c r="GAF79" s="762"/>
      <c r="GAG79" s="762"/>
      <c r="GAH79" s="762"/>
      <c r="GAI79" s="762"/>
      <c r="GAJ79" s="762"/>
      <c r="GAK79" s="762"/>
      <c r="GAL79" s="762"/>
      <c r="GAM79" s="762"/>
      <c r="GAN79" s="762"/>
      <c r="GAO79" s="762"/>
      <c r="GAP79" s="762"/>
      <c r="GAQ79" s="762"/>
      <c r="GAR79" s="762"/>
      <c r="GAS79" s="762"/>
      <c r="GAT79" s="762"/>
      <c r="GAU79" s="762"/>
      <c r="GAV79" s="762"/>
      <c r="GAW79" s="762"/>
      <c r="GAX79" s="762"/>
      <c r="GAY79" s="762"/>
      <c r="GAZ79" s="762"/>
      <c r="GBA79" s="762"/>
      <c r="GBB79" s="762"/>
      <c r="GBC79" s="762"/>
      <c r="GBD79" s="762"/>
      <c r="GBE79" s="762"/>
      <c r="GBF79" s="762"/>
      <c r="GBG79" s="762"/>
      <c r="GBH79" s="762"/>
      <c r="GBI79" s="762"/>
      <c r="GBJ79" s="762"/>
      <c r="GBK79" s="762"/>
      <c r="GBL79" s="762"/>
      <c r="GBM79" s="762"/>
      <c r="GBN79" s="762"/>
      <c r="GBO79" s="762"/>
      <c r="GBP79" s="762"/>
      <c r="GBQ79" s="762"/>
      <c r="GBR79" s="762"/>
      <c r="GBS79" s="762"/>
      <c r="GBT79" s="762"/>
      <c r="GBU79" s="762"/>
      <c r="GBV79" s="762"/>
      <c r="GBW79" s="762"/>
      <c r="GBX79" s="762"/>
      <c r="GBY79" s="762"/>
      <c r="GBZ79" s="762"/>
      <c r="GCA79" s="762"/>
      <c r="GCB79" s="762"/>
      <c r="GCC79" s="762"/>
      <c r="GCD79" s="762"/>
      <c r="GCE79" s="762"/>
      <c r="GCF79" s="762"/>
      <c r="GCG79" s="762"/>
      <c r="GCH79" s="762"/>
      <c r="GCI79" s="762"/>
      <c r="GCJ79" s="762"/>
      <c r="GCK79" s="762"/>
      <c r="GCL79" s="762"/>
      <c r="GCM79" s="762"/>
      <c r="GCN79" s="762"/>
      <c r="GCO79" s="762"/>
      <c r="GCP79" s="762"/>
      <c r="GCQ79" s="762"/>
      <c r="GCR79" s="762"/>
      <c r="GCS79" s="762"/>
      <c r="GCT79" s="762"/>
      <c r="GCU79" s="762"/>
      <c r="GCV79" s="762"/>
      <c r="GCW79" s="762"/>
      <c r="GCX79" s="762"/>
      <c r="GCY79" s="762"/>
      <c r="GCZ79" s="762"/>
      <c r="GDA79" s="762"/>
      <c r="GDB79" s="762"/>
      <c r="GDC79" s="762"/>
      <c r="GDD79" s="762"/>
      <c r="GDE79" s="762"/>
      <c r="GDF79" s="762"/>
      <c r="GDG79" s="762"/>
      <c r="GDH79" s="762"/>
      <c r="GDI79" s="762"/>
      <c r="GDJ79" s="762"/>
      <c r="GDK79" s="762"/>
      <c r="GDL79" s="762"/>
      <c r="GDM79" s="762"/>
      <c r="GDN79" s="762"/>
      <c r="GDO79" s="762"/>
      <c r="GDP79" s="762"/>
      <c r="GDQ79" s="762"/>
      <c r="GDR79" s="762"/>
      <c r="GDS79" s="762"/>
      <c r="GDT79" s="762"/>
      <c r="GDU79" s="762"/>
      <c r="GDV79" s="762"/>
      <c r="GDW79" s="762"/>
      <c r="GDX79" s="762"/>
      <c r="GDY79" s="762"/>
      <c r="GDZ79" s="762"/>
      <c r="GEA79" s="762"/>
      <c r="GEB79" s="762"/>
      <c r="GEC79" s="762"/>
      <c r="GED79" s="762"/>
      <c r="GEE79" s="762"/>
      <c r="GEF79" s="762"/>
      <c r="GEG79" s="762"/>
      <c r="GEH79" s="762"/>
      <c r="GEI79" s="762"/>
      <c r="GEJ79" s="762"/>
      <c r="GEK79" s="762"/>
      <c r="GEL79" s="762"/>
      <c r="GEM79" s="762"/>
      <c r="GEN79" s="762"/>
      <c r="GEO79" s="762"/>
      <c r="GEP79" s="762"/>
      <c r="GEQ79" s="762"/>
      <c r="GER79" s="762"/>
      <c r="GES79" s="762"/>
      <c r="GET79" s="762"/>
      <c r="GEU79" s="762"/>
      <c r="GEV79" s="762"/>
      <c r="GEW79" s="762"/>
      <c r="GEX79" s="762"/>
      <c r="GEY79" s="762"/>
      <c r="GEZ79" s="762"/>
      <c r="GFA79" s="762"/>
      <c r="GFB79" s="762"/>
      <c r="GFC79" s="762"/>
      <c r="GFD79" s="762"/>
      <c r="GFE79" s="762"/>
      <c r="GFF79" s="762"/>
      <c r="GFG79" s="762"/>
      <c r="GFH79" s="762"/>
      <c r="GFI79" s="762"/>
      <c r="GFJ79" s="762"/>
      <c r="GFK79" s="762"/>
      <c r="GFL79" s="762"/>
      <c r="GFM79" s="762"/>
      <c r="GFN79" s="762"/>
      <c r="GFO79" s="762"/>
      <c r="GFP79" s="762"/>
      <c r="GFQ79" s="762"/>
      <c r="GFR79" s="762"/>
      <c r="GFS79" s="762"/>
      <c r="GFT79" s="762"/>
      <c r="GFU79" s="762"/>
      <c r="GFV79" s="762"/>
      <c r="GFW79" s="762"/>
      <c r="GFX79" s="762"/>
      <c r="GFY79" s="762"/>
      <c r="GFZ79" s="762"/>
      <c r="GGA79" s="762"/>
      <c r="GGB79" s="762"/>
      <c r="GGC79" s="762"/>
      <c r="GGD79" s="762"/>
      <c r="GGE79" s="762"/>
      <c r="GGF79" s="762"/>
      <c r="GGG79" s="762"/>
      <c r="GGH79" s="762"/>
      <c r="GGI79" s="762"/>
      <c r="GGJ79" s="762"/>
      <c r="GGK79" s="762"/>
      <c r="GGL79" s="762"/>
      <c r="GGM79" s="762"/>
      <c r="GGN79" s="762"/>
      <c r="GGO79" s="762"/>
      <c r="GGP79" s="762"/>
      <c r="GGQ79" s="762"/>
      <c r="GGR79" s="762"/>
      <c r="GGS79" s="762"/>
      <c r="GGT79" s="762"/>
      <c r="GGU79" s="762"/>
      <c r="GGV79" s="762"/>
      <c r="GGW79" s="762"/>
      <c r="GGX79" s="762"/>
      <c r="GGY79" s="762"/>
      <c r="GGZ79" s="762"/>
      <c r="GHA79" s="762"/>
      <c r="GHB79" s="762"/>
      <c r="GHC79" s="762"/>
      <c r="GHD79" s="762"/>
      <c r="GHE79" s="762"/>
      <c r="GHF79" s="762"/>
      <c r="GHG79" s="762"/>
      <c r="GHH79" s="762"/>
      <c r="GHI79" s="762"/>
      <c r="GHJ79" s="762"/>
      <c r="GHK79" s="762"/>
      <c r="GHL79" s="762"/>
      <c r="GHM79" s="762"/>
      <c r="GHN79" s="762"/>
      <c r="GHO79" s="762"/>
      <c r="GHP79" s="762"/>
      <c r="GHQ79" s="762"/>
      <c r="GHR79" s="762"/>
      <c r="GHS79" s="762"/>
      <c r="GHT79" s="762"/>
      <c r="GHU79" s="762"/>
      <c r="GHV79" s="762"/>
      <c r="GHW79" s="762"/>
      <c r="GHX79" s="762"/>
      <c r="GHY79" s="762"/>
      <c r="GHZ79" s="762"/>
      <c r="GIA79" s="762"/>
      <c r="GIB79" s="762"/>
      <c r="GIC79" s="762"/>
      <c r="GID79" s="762"/>
      <c r="GIE79" s="762"/>
      <c r="GIF79" s="762"/>
      <c r="GIG79" s="762"/>
      <c r="GIH79" s="762"/>
      <c r="GII79" s="762"/>
      <c r="GIJ79" s="762"/>
      <c r="GIK79" s="762"/>
      <c r="GIL79" s="762"/>
      <c r="GIM79" s="762"/>
      <c r="GIN79" s="762"/>
      <c r="GIO79" s="762"/>
      <c r="GIP79" s="762"/>
      <c r="GIQ79" s="762"/>
      <c r="GIR79" s="762"/>
      <c r="GIS79" s="762"/>
      <c r="GIT79" s="762"/>
      <c r="GIU79" s="762"/>
      <c r="GIV79" s="762"/>
      <c r="GIW79" s="762"/>
      <c r="GIX79" s="762"/>
      <c r="GIY79" s="762"/>
      <c r="GIZ79" s="762"/>
      <c r="GJA79" s="762"/>
      <c r="GJB79" s="762"/>
      <c r="GJC79" s="762"/>
      <c r="GJD79" s="762"/>
      <c r="GJE79" s="762"/>
      <c r="GJF79" s="762"/>
      <c r="GJG79" s="762"/>
      <c r="GJH79" s="762"/>
      <c r="GJI79" s="762"/>
      <c r="GJJ79" s="762"/>
      <c r="GJK79" s="762"/>
      <c r="GJL79" s="762"/>
      <c r="GJM79" s="762"/>
      <c r="GJN79" s="762"/>
      <c r="GJO79" s="762"/>
      <c r="GJP79" s="762"/>
      <c r="GJQ79" s="762"/>
      <c r="GJR79" s="762"/>
      <c r="GJS79" s="762"/>
      <c r="GJT79" s="762"/>
      <c r="GJU79" s="762"/>
      <c r="GJV79" s="762"/>
      <c r="GJW79" s="762"/>
      <c r="GJX79" s="762"/>
      <c r="GJY79" s="762"/>
      <c r="GJZ79" s="762"/>
      <c r="GKA79" s="762"/>
      <c r="GKB79" s="762"/>
      <c r="GKC79" s="762"/>
      <c r="GKD79" s="762"/>
      <c r="GKE79" s="762"/>
      <c r="GKF79" s="762"/>
      <c r="GKG79" s="762"/>
      <c r="GKH79" s="762"/>
      <c r="GKI79" s="762"/>
      <c r="GKJ79" s="762"/>
      <c r="GKK79" s="762"/>
      <c r="GKL79" s="762"/>
      <c r="GKM79" s="762"/>
      <c r="GKN79" s="762"/>
      <c r="GKO79" s="762"/>
      <c r="GKP79" s="762"/>
      <c r="GKQ79" s="762"/>
      <c r="GKR79" s="762"/>
      <c r="GKS79" s="762"/>
      <c r="GKT79" s="762"/>
      <c r="GKU79" s="762"/>
      <c r="GKV79" s="762"/>
      <c r="GKW79" s="762"/>
      <c r="GKX79" s="762"/>
      <c r="GKY79" s="762"/>
      <c r="GKZ79" s="762"/>
      <c r="GLA79" s="762"/>
      <c r="GLB79" s="762"/>
      <c r="GLC79" s="762"/>
      <c r="GLD79" s="762"/>
      <c r="GLE79" s="762"/>
      <c r="GLF79" s="762"/>
      <c r="GLG79" s="762"/>
      <c r="GLH79" s="762"/>
      <c r="GLI79" s="762"/>
      <c r="GLJ79" s="762"/>
      <c r="GLK79" s="762"/>
      <c r="GLL79" s="762"/>
      <c r="GLM79" s="762"/>
      <c r="GLN79" s="762"/>
      <c r="GLO79" s="762"/>
      <c r="GLP79" s="762"/>
      <c r="GLQ79" s="762"/>
      <c r="GLR79" s="762"/>
      <c r="GLS79" s="762"/>
      <c r="GLT79" s="762"/>
      <c r="GLU79" s="762"/>
      <c r="GLV79" s="762"/>
      <c r="GLW79" s="762"/>
      <c r="GLX79" s="762"/>
      <c r="GLY79" s="762"/>
      <c r="GLZ79" s="762"/>
      <c r="GMA79" s="762"/>
      <c r="GMB79" s="762"/>
      <c r="GMC79" s="762"/>
      <c r="GMD79" s="762"/>
      <c r="GME79" s="762"/>
      <c r="GMF79" s="762"/>
      <c r="GMG79" s="762"/>
      <c r="GMH79" s="762"/>
      <c r="GMI79" s="762"/>
      <c r="GMJ79" s="762"/>
      <c r="GMK79" s="762"/>
      <c r="GML79" s="762"/>
      <c r="GMM79" s="762"/>
      <c r="GMN79" s="762"/>
      <c r="GMO79" s="762"/>
      <c r="GMP79" s="762"/>
      <c r="GMQ79" s="762"/>
      <c r="GMR79" s="762"/>
      <c r="GMS79" s="762"/>
      <c r="GMT79" s="762"/>
      <c r="GMU79" s="762"/>
      <c r="GMV79" s="762"/>
      <c r="GMW79" s="762"/>
      <c r="GMX79" s="762"/>
      <c r="GMY79" s="762"/>
      <c r="GMZ79" s="762"/>
      <c r="GNA79" s="762"/>
      <c r="GNB79" s="762"/>
      <c r="GNC79" s="762"/>
      <c r="GND79" s="762"/>
      <c r="GNE79" s="762"/>
      <c r="GNF79" s="762"/>
      <c r="GNG79" s="762"/>
      <c r="GNH79" s="762"/>
      <c r="GNI79" s="762"/>
      <c r="GNJ79" s="762"/>
      <c r="GNK79" s="762"/>
      <c r="GNL79" s="762"/>
      <c r="GNM79" s="762"/>
      <c r="GNN79" s="762"/>
      <c r="GNO79" s="762"/>
      <c r="GNP79" s="762"/>
      <c r="GNQ79" s="762"/>
      <c r="GNR79" s="762"/>
      <c r="GNS79" s="762"/>
      <c r="GNT79" s="762"/>
      <c r="GNU79" s="762"/>
      <c r="GNV79" s="762"/>
      <c r="GNW79" s="762"/>
      <c r="GNY79" s="762"/>
      <c r="GNZ79" s="762"/>
      <c r="GOA79" s="762"/>
      <c r="GOB79" s="762"/>
      <c r="GOC79" s="762"/>
      <c r="GOD79" s="762"/>
      <c r="GOE79" s="762"/>
      <c r="GOF79" s="762"/>
      <c r="GOG79" s="762"/>
      <c r="GOH79" s="762"/>
      <c r="GOI79" s="762"/>
      <c r="GOJ79" s="762"/>
      <c r="GOK79" s="762"/>
      <c r="GOL79" s="762"/>
      <c r="GOM79" s="762"/>
      <c r="GON79" s="762"/>
      <c r="GOO79" s="762"/>
      <c r="GOP79" s="762"/>
      <c r="GOQ79" s="762"/>
      <c r="GOR79" s="762"/>
      <c r="GOS79" s="762"/>
      <c r="GOT79" s="762"/>
      <c r="GOU79" s="762"/>
      <c r="GOV79" s="762"/>
      <c r="GOW79" s="762"/>
      <c r="GOX79" s="762"/>
      <c r="GOY79" s="762"/>
      <c r="GOZ79" s="762"/>
      <c r="GPA79" s="762"/>
      <c r="GPB79" s="762"/>
      <c r="GPC79" s="762"/>
      <c r="GPD79" s="762"/>
      <c r="GPE79" s="762"/>
      <c r="GPF79" s="762"/>
      <c r="GPG79" s="762"/>
      <c r="GPH79" s="762"/>
      <c r="GPI79" s="762"/>
      <c r="GPJ79" s="762"/>
      <c r="GPK79" s="762"/>
      <c r="GPL79" s="762"/>
      <c r="GPM79" s="762"/>
      <c r="GPN79" s="762"/>
      <c r="GPO79" s="762"/>
      <c r="GPP79" s="762"/>
      <c r="GPQ79" s="762"/>
      <c r="GPR79" s="762"/>
      <c r="GPS79" s="762"/>
      <c r="GPT79" s="762"/>
      <c r="GPU79" s="762"/>
      <c r="GPV79" s="762"/>
      <c r="GPW79" s="762"/>
      <c r="GPX79" s="762"/>
      <c r="GPY79" s="762"/>
      <c r="GPZ79" s="762"/>
      <c r="GQA79" s="762"/>
      <c r="GQB79" s="762"/>
      <c r="GQC79" s="762"/>
      <c r="GQD79" s="762"/>
      <c r="GQE79" s="762"/>
      <c r="GQF79" s="762"/>
      <c r="GQG79" s="762"/>
      <c r="GQH79" s="762"/>
      <c r="GQI79" s="762"/>
      <c r="GQJ79" s="762"/>
      <c r="GQK79" s="762"/>
      <c r="GQL79" s="762"/>
      <c r="GQM79" s="762"/>
      <c r="GQN79" s="762"/>
      <c r="GQO79" s="762"/>
      <c r="GQP79" s="762"/>
      <c r="GQQ79" s="762"/>
      <c r="GQR79" s="762"/>
      <c r="GQS79" s="762"/>
      <c r="GQT79" s="762"/>
      <c r="GQU79" s="762"/>
      <c r="GQV79" s="762"/>
      <c r="GQW79" s="762"/>
      <c r="GQX79" s="762"/>
      <c r="GQY79" s="762"/>
      <c r="GQZ79" s="762"/>
      <c r="GRA79" s="762"/>
      <c r="GRB79" s="762"/>
      <c r="GRC79" s="762"/>
      <c r="GRD79" s="762"/>
      <c r="GRE79" s="762"/>
      <c r="GRF79" s="762"/>
      <c r="GRG79" s="762"/>
      <c r="GRH79" s="762"/>
      <c r="GRI79" s="762"/>
      <c r="GRJ79" s="762"/>
      <c r="GRK79" s="762"/>
      <c r="GRL79" s="762"/>
      <c r="GRM79" s="762"/>
      <c r="GRN79" s="762"/>
      <c r="GRO79" s="762"/>
      <c r="GRP79" s="762"/>
      <c r="GRQ79" s="762"/>
      <c r="GRR79" s="762"/>
      <c r="GRS79" s="762"/>
      <c r="GRT79" s="762"/>
      <c r="GRU79" s="762"/>
      <c r="GRV79" s="762"/>
      <c r="GRW79" s="762"/>
      <c r="GRX79" s="762"/>
      <c r="GRY79" s="762"/>
      <c r="GRZ79" s="762"/>
      <c r="GSA79" s="762"/>
      <c r="GSB79" s="762"/>
      <c r="GSC79" s="762"/>
      <c r="GSD79" s="762"/>
      <c r="GSE79" s="762"/>
      <c r="GSF79" s="762"/>
      <c r="GSG79" s="762"/>
      <c r="GSH79" s="762"/>
      <c r="GSI79" s="762"/>
      <c r="GSJ79" s="762"/>
      <c r="GSK79" s="762"/>
      <c r="GSL79" s="762"/>
      <c r="GSM79" s="762"/>
      <c r="GSN79" s="762"/>
      <c r="GSO79" s="762"/>
      <c r="GSP79" s="762"/>
      <c r="GSQ79" s="762"/>
      <c r="GSR79" s="762"/>
      <c r="GSS79" s="762"/>
      <c r="GST79" s="762"/>
      <c r="GSU79" s="762"/>
      <c r="GSV79" s="762"/>
      <c r="GSW79" s="762"/>
      <c r="GSX79" s="762"/>
      <c r="GSY79" s="762"/>
      <c r="GSZ79" s="762"/>
      <c r="GTA79" s="762"/>
      <c r="GTB79" s="762"/>
      <c r="GTC79" s="762"/>
      <c r="GTD79" s="762"/>
      <c r="GTE79" s="762"/>
      <c r="GTF79" s="762"/>
      <c r="GTG79" s="762"/>
      <c r="GTH79" s="762"/>
      <c r="GTI79" s="762"/>
      <c r="GTJ79" s="762"/>
      <c r="GTK79" s="762"/>
      <c r="GTL79" s="762"/>
      <c r="GTM79" s="762"/>
      <c r="GTN79" s="762"/>
      <c r="GTO79" s="762"/>
      <c r="GTP79" s="762"/>
      <c r="GTQ79" s="762"/>
      <c r="GTR79" s="762"/>
      <c r="GTS79" s="762"/>
      <c r="GTT79" s="762"/>
      <c r="GTU79" s="762"/>
      <c r="GTV79" s="762"/>
      <c r="GTW79" s="762"/>
      <c r="GTX79" s="762"/>
      <c r="GTY79" s="762"/>
      <c r="GTZ79" s="762"/>
      <c r="GUA79" s="762"/>
      <c r="GUB79" s="762"/>
      <c r="GUC79" s="762"/>
      <c r="GUD79" s="762"/>
      <c r="GUE79" s="762"/>
      <c r="GUF79" s="762"/>
      <c r="GUG79" s="762"/>
      <c r="GUH79" s="762"/>
      <c r="GUI79" s="762"/>
      <c r="GUJ79" s="762"/>
      <c r="GUK79" s="762"/>
      <c r="GUL79" s="762"/>
      <c r="GUM79" s="762"/>
      <c r="GUN79" s="762"/>
      <c r="GUO79" s="762"/>
      <c r="GUP79" s="762"/>
      <c r="GUQ79" s="762"/>
      <c r="GUR79" s="762"/>
      <c r="GUS79" s="762"/>
      <c r="GUT79" s="762"/>
      <c r="GUU79" s="762"/>
      <c r="GUV79" s="762"/>
      <c r="GUW79" s="762"/>
      <c r="GUX79" s="762"/>
      <c r="GUY79" s="762"/>
      <c r="GUZ79" s="762"/>
      <c r="GVA79" s="762"/>
      <c r="GVB79" s="762"/>
      <c r="GVC79" s="762"/>
      <c r="GVD79" s="762"/>
      <c r="GVE79" s="762"/>
      <c r="GVF79" s="762"/>
      <c r="GVG79" s="762"/>
      <c r="GVH79" s="762"/>
      <c r="GVI79" s="762"/>
      <c r="GVJ79" s="762"/>
      <c r="GVK79" s="762"/>
      <c r="GVL79" s="762"/>
      <c r="GVM79" s="762"/>
      <c r="GVN79" s="762"/>
      <c r="GVO79" s="762"/>
      <c r="GVP79" s="762"/>
      <c r="GVQ79" s="762"/>
      <c r="GVR79" s="762"/>
      <c r="GVS79" s="762"/>
      <c r="GVT79" s="762"/>
      <c r="GVU79" s="762"/>
      <c r="GVV79" s="762"/>
      <c r="GVW79" s="762"/>
      <c r="GVX79" s="762"/>
      <c r="GVY79" s="762"/>
      <c r="GVZ79" s="762"/>
      <c r="GWA79" s="762"/>
      <c r="GWB79" s="762"/>
      <c r="GWC79" s="762"/>
      <c r="GWD79" s="762"/>
      <c r="GWE79" s="762"/>
      <c r="GWF79" s="762"/>
      <c r="GWG79" s="762"/>
      <c r="GWH79" s="762"/>
      <c r="GWI79" s="762"/>
      <c r="GWJ79" s="762"/>
      <c r="GWK79" s="762"/>
      <c r="GWL79" s="762"/>
      <c r="GWM79" s="762"/>
      <c r="GWN79" s="762"/>
      <c r="GWO79" s="762"/>
      <c r="GWP79" s="762"/>
      <c r="GWQ79" s="762"/>
      <c r="GWR79" s="762"/>
      <c r="GWS79" s="762"/>
      <c r="GWT79" s="762"/>
      <c r="GWU79" s="762"/>
      <c r="GWV79" s="762"/>
      <c r="GWW79" s="762"/>
      <c r="GWX79" s="762"/>
      <c r="GWY79" s="762"/>
      <c r="GWZ79" s="762"/>
      <c r="GXA79" s="762"/>
      <c r="GXB79" s="762"/>
      <c r="GXC79" s="762"/>
      <c r="GXD79" s="762"/>
      <c r="GXE79" s="762"/>
      <c r="GXF79" s="762"/>
      <c r="GXG79" s="762"/>
      <c r="GXH79" s="762"/>
      <c r="GXI79" s="762"/>
      <c r="GXJ79" s="762"/>
      <c r="GXK79" s="762"/>
      <c r="GXL79" s="762"/>
      <c r="GXM79" s="762"/>
      <c r="GXN79" s="762"/>
      <c r="GXO79" s="762"/>
      <c r="GXP79" s="762"/>
      <c r="GXQ79" s="762"/>
      <c r="GXR79" s="762"/>
      <c r="GXS79" s="762"/>
      <c r="GXT79" s="762"/>
      <c r="GXU79" s="762"/>
      <c r="GXV79" s="762"/>
      <c r="GXW79" s="762"/>
      <c r="GXX79" s="762"/>
      <c r="GXY79" s="762"/>
      <c r="GXZ79" s="762"/>
      <c r="GYA79" s="762"/>
      <c r="GYB79" s="762"/>
      <c r="GYC79" s="762"/>
      <c r="GYD79" s="762"/>
      <c r="GYE79" s="762"/>
      <c r="GYF79" s="762"/>
      <c r="GYG79" s="762"/>
      <c r="GYH79" s="762"/>
      <c r="GYI79" s="762"/>
      <c r="GYJ79" s="762"/>
      <c r="GYK79" s="762"/>
      <c r="GYL79" s="762"/>
      <c r="GYM79" s="762"/>
      <c r="GYN79" s="762"/>
      <c r="GYO79" s="762"/>
      <c r="GYP79" s="762"/>
      <c r="GYQ79" s="762"/>
      <c r="GYR79" s="762"/>
      <c r="GYS79" s="762"/>
      <c r="GYT79" s="762"/>
      <c r="GYU79" s="762"/>
      <c r="GYV79" s="762"/>
      <c r="GYW79" s="762"/>
      <c r="GYX79" s="762"/>
      <c r="GYY79" s="762"/>
      <c r="GYZ79" s="762"/>
      <c r="GZA79" s="762"/>
      <c r="GZB79" s="762"/>
      <c r="GZC79" s="762"/>
      <c r="GZD79" s="762"/>
      <c r="GZE79" s="762"/>
      <c r="GZF79" s="762"/>
      <c r="GZG79" s="762"/>
      <c r="GZH79" s="762"/>
      <c r="GZI79" s="762"/>
      <c r="GZJ79" s="762"/>
      <c r="GZK79" s="762"/>
      <c r="GZL79" s="762"/>
      <c r="GZM79" s="762"/>
      <c r="GZN79" s="762"/>
      <c r="GZO79" s="762"/>
      <c r="GZP79" s="762"/>
      <c r="GZQ79" s="762"/>
      <c r="GZR79" s="762"/>
      <c r="GZS79" s="762"/>
      <c r="GZT79" s="762"/>
      <c r="GZU79" s="762"/>
      <c r="GZV79" s="762"/>
      <c r="GZW79" s="762"/>
      <c r="GZX79" s="762"/>
      <c r="GZY79" s="762"/>
      <c r="GZZ79" s="762"/>
      <c r="HAA79" s="762"/>
      <c r="HAB79" s="762"/>
      <c r="HAC79" s="762"/>
      <c r="HAD79" s="762"/>
      <c r="HAE79" s="762"/>
      <c r="HAF79" s="762"/>
      <c r="HAG79" s="762"/>
      <c r="HAH79" s="762"/>
      <c r="HAI79" s="762"/>
      <c r="HAJ79" s="762"/>
      <c r="HAK79" s="762"/>
      <c r="HAL79" s="762"/>
      <c r="HAM79" s="762"/>
      <c r="HAN79" s="762"/>
      <c r="HAO79" s="762"/>
      <c r="HAP79" s="762"/>
      <c r="HAQ79" s="762"/>
      <c r="HAR79" s="762"/>
      <c r="HAS79" s="762"/>
      <c r="HAT79" s="762"/>
      <c r="HAU79" s="762"/>
      <c r="HAV79" s="762"/>
      <c r="HAW79" s="762"/>
      <c r="HAX79" s="762"/>
      <c r="HAY79" s="762"/>
      <c r="HAZ79" s="762"/>
      <c r="HBA79" s="762"/>
      <c r="HBB79" s="762"/>
      <c r="HBC79" s="762"/>
      <c r="HBD79" s="762"/>
      <c r="HBE79" s="762"/>
      <c r="HBF79" s="762"/>
      <c r="HBG79" s="762"/>
      <c r="HBH79" s="762"/>
      <c r="HBI79" s="762"/>
      <c r="HBJ79" s="762"/>
      <c r="HBK79" s="762"/>
      <c r="HBL79" s="762"/>
      <c r="HBM79" s="762"/>
      <c r="HBN79" s="762"/>
      <c r="HBO79" s="762"/>
      <c r="HBP79" s="762"/>
      <c r="HBQ79" s="762"/>
      <c r="HBR79" s="762"/>
      <c r="HBS79" s="762"/>
      <c r="HBT79" s="762"/>
      <c r="HBU79" s="762"/>
      <c r="HBV79" s="762"/>
      <c r="HBW79" s="762"/>
      <c r="HBX79" s="762"/>
      <c r="HBY79" s="762"/>
      <c r="HBZ79" s="762"/>
      <c r="HCA79" s="762"/>
      <c r="HCB79" s="762"/>
      <c r="HCC79" s="762"/>
      <c r="HCD79" s="762"/>
      <c r="HCE79" s="762"/>
      <c r="HCF79" s="762"/>
      <c r="HCG79" s="762"/>
      <c r="HCH79" s="762"/>
      <c r="HCI79" s="762"/>
      <c r="HCJ79" s="762"/>
      <c r="HCK79" s="762"/>
      <c r="HCL79" s="762"/>
      <c r="HCM79" s="762"/>
      <c r="HCN79" s="762"/>
      <c r="HCO79" s="762"/>
      <c r="HCP79" s="762"/>
      <c r="HCQ79" s="762"/>
      <c r="HCR79" s="762"/>
      <c r="HCS79" s="762"/>
      <c r="HCT79" s="762"/>
      <c r="HCU79" s="762"/>
      <c r="HCV79" s="762"/>
      <c r="HCW79" s="762"/>
      <c r="HCX79" s="762"/>
      <c r="HCY79" s="762"/>
      <c r="HCZ79" s="762"/>
      <c r="HDA79" s="762"/>
      <c r="HDB79" s="762"/>
      <c r="HDC79" s="762"/>
      <c r="HDD79" s="762"/>
      <c r="HDE79" s="762"/>
      <c r="HDF79" s="762"/>
      <c r="HDG79" s="762"/>
      <c r="HDH79" s="762"/>
      <c r="HDI79" s="762"/>
      <c r="HDJ79" s="762"/>
      <c r="HDK79" s="762"/>
      <c r="HDL79" s="762"/>
      <c r="HDM79" s="762"/>
      <c r="HDN79" s="762"/>
      <c r="HDO79" s="762"/>
      <c r="HDP79" s="762"/>
      <c r="HDQ79" s="762"/>
      <c r="HDR79" s="762"/>
      <c r="HDS79" s="762"/>
      <c r="HDT79" s="762"/>
      <c r="HDU79" s="762"/>
      <c r="HDV79" s="762"/>
      <c r="HDW79" s="762"/>
      <c r="HDX79" s="762"/>
      <c r="HDY79" s="762"/>
      <c r="HDZ79" s="762"/>
      <c r="HEA79" s="762"/>
      <c r="HEB79" s="762"/>
      <c r="HEC79" s="762"/>
      <c r="HED79" s="762"/>
      <c r="HEE79" s="762"/>
      <c r="HEF79" s="762"/>
      <c r="HEG79" s="762"/>
      <c r="HEH79" s="762"/>
      <c r="HEI79" s="762"/>
      <c r="HEJ79" s="762"/>
      <c r="HEK79" s="762"/>
      <c r="HEL79" s="762"/>
      <c r="HEM79" s="762"/>
      <c r="HEN79" s="762"/>
      <c r="HEO79" s="762"/>
      <c r="HEP79" s="762"/>
      <c r="HEQ79" s="762"/>
      <c r="HER79" s="762"/>
      <c r="HES79" s="762"/>
      <c r="HET79" s="762"/>
      <c r="HEU79" s="762"/>
      <c r="HEV79" s="762"/>
      <c r="HEW79" s="762"/>
      <c r="HEX79" s="762"/>
      <c r="HEY79" s="762"/>
      <c r="HEZ79" s="762"/>
      <c r="HFA79" s="762"/>
      <c r="HFB79" s="762"/>
      <c r="HFC79" s="762"/>
      <c r="HFD79" s="762"/>
      <c r="HFE79" s="762"/>
      <c r="HFF79" s="762"/>
      <c r="HFG79" s="762"/>
      <c r="HFH79" s="762"/>
      <c r="HFI79" s="762"/>
      <c r="HFJ79" s="762"/>
      <c r="HFK79" s="762"/>
      <c r="HFL79" s="762"/>
      <c r="HFM79" s="762"/>
      <c r="HFN79" s="762"/>
      <c r="HFO79" s="762"/>
      <c r="HFP79" s="762"/>
      <c r="HFQ79" s="762"/>
      <c r="HFR79" s="762"/>
      <c r="HFS79" s="762"/>
      <c r="HFT79" s="762"/>
      <c r="HFU79" s="762"/>
      <c r="HFV79" s="762"/>
      <c r="HFW79" s="762"/>
      <c r="HFX79" s="762"/>
      <c r="HFY79" s="762"/>
      <c r="HFZ79" s="762"/>
      <c r="HGA79" s="762"/>
      <c r="HGB79" s="762"/>
      <c r="HGC79" s="762"/>
      <c r="HGD79" s="762"/>
      <c r="HGE79" s="762"/>
      <c r="HGF79" s="762"/>
      <c r="HGG79" s="762"/>
      <c r="HGH79" s="762"/>
      <c r="HGI79" s="762"/>
      <c r="HGJ79" s="762"/>
      <c r="HGK79" s="762"/>
      <c r="HGL79" s="762"/>
      <c r="HGM79" s="762"/>
      <c r="HGN79" s="762"/>
      <c r="HGO79" s="762"/>
      <c r="HGP79" s="762"/>
      <c r="HGQ79" s="762"/>
      <c r="HGR79" s="762"/>
      <c r="HGS79" s="762"/>
      <c r="HGT79" s="762"/>
      <c r="HGU79" s="762"/>
      <c r="HGV79" s="762"/>
      <c r="HGW79" s="762"/>
      <c r="HGX79" s="762"/>
      <c r="HGY79" s="762"/>
      <c r="HGZ79" s="762"/>
      <c r="HHA79" s="762"/>
      <c r="HHB79" s="762"/>
      <c r="HHC79" s="762"/>
      <c r="HHD79" s="762"/>
      <c r="HHE79" s="762"/>
      <c r="HHF79" s="762"/>
      <c r="HHG79" s="762"/>
      <c r="HHH79" s="762"/>
      <c r="HHI79" s="762"/>
      <c r="HHJ79" s="762"/>
      <c r="HHK79" s="762"/>
      <c r="HHL79" s="762"/>
      <c r="HHM79" s="762"/>
      <c r="HHN79" s="762"/>
      <c r="HHO79" s="762"/>
      <c r="HHP79" s="762"/>
      <c r="HHQ79" s="762"/>
      <c r="HHR79" s="762"/>
      <c r="HHS79" s="762"/>
      <c r="HHT79" s="762"/>
      <c r="HHU79" s="762"/>
      <c r="HHV79" s="762"/>
      <c r="HHW79" s="762"/>
      <c r="HHX79" s="762"/>
      <c r="HHY79" s="762"/>
      <c r="HHZ79" s="762"/>
      <c r="HIA79" s="762"/>
      <c r="HIB79" s="762"/>
      <c r="HIC79" s="762"/>
      <c r="HID79" s="762"/>
      <c r="HIE79" s="762"/>
      <c r="HIF79" s="762"/>
      <c r="HIG79" s="762"/>
      <c r="HIH79" s="762"/>
      <c r="HII79" s="762"/>
      <c r="HIJ79" s="762"/>
      <c r="HIK79" s="762"/>
      <c r="HIL79" s="762"/>
      <c r="HIM79" s="762"/>
      <c r="HIN79" s="762"/>
      <c r="HIO79" s="762"/>
      <c r="HIP79" s="762"/>
      <c r="HIQ79" s="762"/>
      <c r="HIR79" s="762"/>
      <c r="HIS79" s="762"/>
      <c r="HIT79" s="762"/>
      <c r="HIU79" s="762"/>
      <c r="HIV79" s="762"/>
      <c r="HIW79" s="762"/>
      <c r="HIX79" s="762"/>
      <c r="HIY79" s="762"/>
      <c r="HIZ79" s="762"/>
      <c r="HJA79" s="762"/>
      <c r="HJB79" s="762"/>
      <c r="HJC79" s="762"/>
      <c r="HJD79" s="762"/>
      <c r="HJE79" s="762"/>
      <c r="HJF79" s="762"/>
      <c r="HJG79" s="762"/>
      <c r="HJH79" s="762"/>
      <c r="HJI79" s="762"/>
      <c r="HJJ79" s="762"/>
      <c r="HJK79" s="762"/>
      <c r="HJL79" s="762"/>
      <c r="HJM79" s="762"/>
      <c r="HJN79" s="762"/>
      <c r="HJO79" s="762"/>
      <c r="HJP79" s="762"/>
      <c r="HJQ79" s="762"/>
      <c r="HJR79" s="762"/>
      <c r="HJS79" s="762"/>
      <c r="HJT79" s="762"/>
      <c r="HJU79" s="762"/>
      <c r="HJV79" s="762"/>
      <c r="HJW79" s="762"/>
      <c r="HJX79" s="762"/>
      <c r="HJY79" s="762"/>
      <c r="HJZ79" s="762"/>
      <c r="HKA79" s="762"/>
      <c r="HKB79" s="762"/>
      <c r="HKC79" s="762"/>
      <c r="HKD79" s="762"/>
      <c r="HKE79" s="762"/>
      <c r="HKF79" s="762"/>
      <c r="HKG79" s="762"/>
      <c r="HKH79" s="762"/>
      <c r="HKI79" s="762"/>
      <c r="HKJ79" s="762"/>
      <c r="HKK79" s="762"/>
      <c r="HKL79" s="762"/>
      <c r="HKM79" s="762"/>
      <c r="HKN79" s="762"/>
      <c r="HKO79" s="762"/>
      <c r="HKP79" s="762"/>
      <c r="HKQ79" s="762"/>
      <c r="HKR79" s="762"/>
      <c r="HKS79" s="762"/>
      <c r="HKT79" s="762"/>
      <c r="HKU79" s="762"/>
      <c r="HKV79" s="762"/>
      <c r="HKW79" s="762"/>
      <c r="HKX79" s="762"/>
      <c r="HKY79" s="762"/>
      <c r="HKZ79" s="762"/>
      <c r="HLA79" s="762"/>
      <c r="HLB79" s="762"/>
      <c r="HLC79" s="762"/>
      <c r="HLD79" s="762"/>
      <c r="HLE79" s="762"/>
      <c r="HLF79" s="762"/>
      <c r="HLG79" s="762"/>
      <c r="HLH79" s="762"/>
      <c r="HLI79" s="762"/>
      <c r="HLJ79" s="762"/>
      <c r="HLK79" s="762"/>
      <c r="HLL79" s="762"/>
      <c r="HLM79" s="762"/>
      <c r="HLN79" s="762"/>
      <c r="HLO79" s="762"/>
      <c r="HLP79" s="762"/>
      <c r="HLQ79" s="762"/>
      <c r="HLR79" s="762"/>
      <c r="HLS79" s="762"/>
      <c r="HLT79" s="762"/>
      <c r="HLU79" s="762"/>
      <c r="HLV79" s="762"/>
      <c r="HLW79" s="762"/>
      <c r="HLX79" s="762"/>
      <c r="HLY79" s="762"/>
      <c r="HLZ79" s="762"/>
      <c r="HMA79" s="762"/>
      <c r="HMB79" s="762"/>
      <c r="HMC79" s="762"/>
      <c r="HMD79" s="762"/>
      <c r="HME79" s="762"/>
      <c r="HMF79" s="762"/>
      <c r="HMG79" s="762"/>
      <c r="HMH79" s="762"/>
      <c r="HMI79" s="762"/>
      <c r="HMJ79" s="762"/>
      <c r="HMK79" s="762"/>
      <c r="HML79" s="762"/>
      <c r="HMM79" s="762"/>
      <c r="HMN79" s="762"/>
      <c r="HMO79" s="762"/>
      <c r="HMP79" s="762"/>
      <c r="HMQ79" s="762"/>
      <c r="HMR79" s="762"/>
      <c r="HMS79" s="762"/>
      <c r="HMT79" s="762"/>
      <c r="HMU79" s="762"/>
      <c r="HMV79" s="762"/>
      <c r="HMW79" s="762"/>
      <c r="HMX79" s="762"/>
      <c r="HMY79" s="762"/>
      <c r="HMZ79" s="762"/>
      <c r="HNA79" s="762"/>
      <c r="HNB79" s="762"/>
      <c r="HNC79" s="762"/>
      <c r="HND79" s="762"/>
      <c r="HNE79" s="762"/>
      <c r="HNF79" s="762"/>
      <c r="HNG79" s="762"/>
      <c r="HNH79" s="762"/>
      <c r="HNI79" s="762"/>
      <c r="HNJ79" s="762"/>
      <c r="HNK79" s="762"/>
      <c r="HNL79" s="762"/>
      <c r="HNM79" s="762"/>
      <c r="HNN79" s="762"/>
      <c r="HNO79" s="762"/>
      <c r="HNP79" s="762"/>
      <c r="HNQ79" s="762"/>
      <c r="HNR79" s="762"/>
      <c r="HNS79" s="762"/>
      <c r="HNT79" s="762"/>
      <c r="HNU79" s="762"/>
      <c r="HNV79" s="762"/>
      <c r="HNW79" s="762"/>
      <c r="HNX79" s="762"/>
      <c r="HNY79" s="762"/>
      <c r="HNZ79" s="762"/>
      <c r="HOA79" s="762"/>
      <c r="HOB79" s="762"/>
      <c r="HOC79" s="762"/>
      <c r="HOD79" s="762"/>
      <c r="HOE79" s="762"/>
      <c r="HOF79" s="762"/>
      <c r="HOG79" s="762"/>
      <c r="HOH79" s="762"/>
      <c r="HOI79" s="762"/>
      <c r="HOJ79" s="762"/>
      <c r="HOK79" s="762"/>
      <c r="HOL79" s="762"/>
      <c r="HOM79" s="762"/>
      <c r="HON79" s="762"/>
      <c r="HOO79" s="762"/>
      <c r="HOP79" s="762"/>
      <c r="HOQ79" s="762"/>
      <c r="HOR79" s="762"/>
      <c r="HOS79" s="762"/>
      <c r="HOT79" s="762"/>
      <c r="HOU79" s="762"/>
      <c r="HOV79" s="762"/>
      <c r="HOW79" s="762"/>
      <c r="HOX79" s="762"/>
      <c r="HOY79" s="762"/>
      <c r="HOZ79" s="762"/>
      <c r="HPA79" s="762"/>
      <c r="HPB79" s="762"/>
      <c r="HPC79" s="762"/>
      <c r="HPD79" s="762"/>
      <c r="HPE79" s="762"/>
      <c r="HPF79" s="762"/>
      <c r="HPG79" s="762"/>
      <c r="HPH79" s="762"/>
      <c r="HPI79" s="762"/>
      <c r="HPJ79" s="762"/>
      <c r="HPK79" s="762"/>
      <c r="HPL79" s="762"/>
      <c r="HPM79" s="762"/>
      <c r="HPN79" s="762"/>
      <c r="HPO79" s="762"/>
      <c r="HPP79" s="762"/>
      <c r="HPQ79" s="762"/>
      <c r="HPR79" s="762"/>
      <c r="HPS79" s="762"/>
      <c r="HPT79" s="762"/>
      <c r="HPU79" s="762"/>
      <c r="HPV79" s="762"/>
      <c r="HPW79" s="762"/>
      <c r="HPX79" s="762"/>
      <c r="HPY79" s="762"/>
      <c r="HPZ79" s="762"/>
      <c r="HQA79" s="762"/>
      <c r="HQB79" s="762"/>
      <c r="HQC79" s="762"/>
      <c r="HQD79" s="762"/>
      <c r="HQE79" s="762"/>
      <c r="HQF79" s="762"/>
      <c r="HQG79" s="762"/>
      <c r="HQH79" s="762"/>
      <c r="HQI79" s="762"/>
      <c r="HQJ79" s="762"/>
      <c r="HQK79" s="762"/>
      <c r="HQL79" s="762"/>
      <c r="HQM79" s="762"/>
      <c r="HQN79" s="762"/>
      <c r="HQO79" s="762"/>
      <c r="HQP79" s="762"/>
      <c r="HQQ79" s="762"/>
      <c r="HQR79" s="762"/>
      <c r="HQS79" s="762"/>
      <c r="HQT79" s="762"/>
      <c r="HQU79" s="762"/>
      <c r="HQV79" s="762"/>
      <c r="HQW79" s="762"/>
      <c r="HQX79" s="762"/>
      <c r="HQY79" s="762"/>
      <c r="HQZ79" s="762"/>
      <c r="HRA79" s="762"/>
      <c r="HRB79" s="762"/>
      <c r="HRC79" s="762"/>
      <c r="HRD79" s="762"/>
      <c r="HRE79" s="762"/>
      <c r="HRF79" s="762"/>
      <c r="HRG79" s="762"/>
      <c r="HRH79" s="762"/>
      <c r="HRI79" s="762"/>
      <c r="HRJ79" s="762"/>
      <c r="HRK79" s="762"/>
      <c r="HRL79" s="762"/>
      <c r="HRM79" s="762"/>
      <c r="HRN79" s="762"/>
      <c r="HRO79" s="762"/>
      <c r="HRP79" s="762"/>
      <c r="HRQ79" s="762"/>
      <c r="HRR79" s="762"/>
      <c r="HRS79" s="762"/>
      <c r="HRT79" s="762"/>
      <c r="HRU79" s="762"/>
      <c r="HRV79" s="762"/>
      <c r="HRW79" s="762"/>
      <c r="HRX79" s="762"/>
      <c r="HRY79" s="762"/>
      <c r="HRZ79" s="762"/>
      <c r="HSA79" s="762"/>
      <c r="HSB79" s="762"/>
      <c r="HSC79" s="762"/>
      <c r="HSD79" s="762"/>
      <c r="HSE79" s="762"/>
      <c r="HSF79" s="762"/>
      <c r="HSG79" s="762"/>
      <c r="HSH79" s="762"/>
      <c r="HSI79" s="762"/>
      <c r="HSJ79" s="762"/>
      <c r="HSK79" s="762"/>
      <c r="HSL79" s="762"/>
      <c r="HSM79" s="762"/>
      <c r="HSN79" s="762"/>
      <c r="HSO79" s="762"/>
      <c r="HSP79" s="762"/>
      <c r="HSQ79" s="762"/>
      <c r="HSR79" s="762"/>
      <c r="HSS79" s="762"/>
      <c r="HST79" s="762"/>
      <c r="HSU79" s="762"/>
      <c r="HSV79" s="762"/>
      <c r="HSW79" s="762"/>
      <c r="HSX79" s="762"/>
      <c r="HSY79" s="762"/>
      <c r="HSZ79" s="762"/>
      <c r="HTA79" s="762"/>
      <c r="HTB79" s="762"/>
      <c r="HTC79" s="762"/>
      <c r="HTD79" s="762"/>
      <c r="HTE79" s="762"/>
      <c r="HTF79" s="762"/>
      <c r="HTG79" s="762"/>
      <c r="HTH79" s="762"/>
      <c r="HTI79" s="762"/>
      <c r="HTJ79" s="762"/>
      <c r="HTK79" s="762"/>
      <c r="HTL79" s="762"/>
      <c r="HTM79" s="762"/>
      <c r="HTN79" s="762"/>
      <c r="HTO79" s="762"/>
      <c r="HTP79" s="762"/>
      <c r="HTQ79" s="762"/>
      <c r="HTR79" s="762"/>
      <c r="HTS79" s="762"/>
      <c r="HTT79" s="762"/>
      <c r="HTU79" s="762"/>
      <c r="HTV79" s="762"/>
      <c r="HTW79" s="762"/>
      <c r="HTX79" s="762"/>
      <c r="HTY79" s="762"/>
      <c r="HTZ79" s="762"/>
      <c r="HUA79" s="762"/>
      <c r="HUB79" s="762"/>
      <c r="HUC79" s="762"/>
      <c r="HUD79" s="762"/>
      <c r="HUE79" s="762"/>
      <c r="HUF79" s="762"/>
      <c r="HUG79" s="762"/>
      <c r="HUH79" s="762"/>
      <c r="HUI79" s="762"/>
      <c r="HUJ79" s="762"/>
      <c r="HUK79" s="762"/>
      <c r="HUL79" s="762"/>
      <c r="HUM79" s="762"/>
      <c r="HUN79" s="762"/>
      <c r="HUO79" s="762"/>
      <c r="HUP79" s="762"/>
      <c r="HUQ79" s="762"/>
      <c r="HUR79" s="762"/>
      <c r="HUS79" s="762"/>
      <c r="HUT79" s="762"/>
      <c r="HUU79" s="762"/>
      <c r="HUV79" s="762"/>
      <c r="HUW79" s="762"/>
      <c r="HUX79" s="762"/>
      <c r="HUY79" s="762"/>
      <c r="HUZ79" s="762"/>
      <c r="HVA79" s="762"/>
      <c r="HVB79" s="762"/>
      <c r="HVC79" s="762"/>
      <c r="HVD79" s="762"/>
      <c r="HVE79" s="762"/>
      <c r="HVF79" s="762"/>
      <c r="HVG79" s="762"/>
      <c r="HVH79" s="762"/>
      <c r="HVI79" s="762"/>
      <c r="HVJ79" s="762"/>
      <c r="HVK79" s="762"/>
      <c r="HVL79" s="762"/>
      <c r="HVM79" s="762"/>
      <c r="HVN79" s="762"/>
      <c r="HVO79" s="762"/>
      <c r="HVP79" s="762"/>
      <c r="HVQ79" s="762"/>
      <c r="HVR79" s="762"/>
      <c r="HVS79" s="762"/>
      <c r="HVT79" s="762"/>
      <c r="HVU79" s="762"/>
      <c r="HVV79" s="762"/>
      <c r="HVW79" s="762"/>
      <c r="HVX79" s="762"/>
      <c r="HVY79" s="762"/>
      <c r="HVZ79" s="762"/>
      <c r="HWA79" s="762"/>
      <c r="HWB79" s="762"/>
      <c r="HWC79" s="762"/>
      <c r="HWD79" s="762"/>
      <c r="HWE79" s="762"/>
      <c r="HWF79" s="762"/>
      <c r="HWG79" s="762"/>
      <c r="HWH79" s="762"/>
      <c r="HWI79" s="762"/>
      <c r="HWJ79" s="762"/>
      <c r="HWK79" s="762"/>
      <c r="HWL79" s="762"/>
      <c r="HWM79" s="762"/>
      <c r="HWN79" s="762"/>
      <c r="HWO79" s="762"/>
      <c r="HWP79" s="762"/>
      <c r="HWQ79" s="762"/>
      <c r="HWR79" s="762"/>
      <c r="HWS79" s="762"/>
      <c r="HWT79" s="762"/>
      <c r="HWU79" s="762"/>
      <c r="HWV79" s="762"/>
      <c r="HWW79" s="762"/>
      <c r="HWX79" s="762"/>
      <c r="HWY79" s="762"/>
      <c r="HWZ79" s="762"/>
      <c r="HXA79" s="762"/>
      <c r="HXB79" s="762"/>
      <c r="HXC79" s="762"/>
      <c r="HXD79" s="762"/>
      <c r="HXE79" s="762"/>
      <c r="HXF79" s="762"/>
      <c r="HXG79" s="762"/>
      <c r="HXH79" s="762"/>
      <c r="HXI79" s="762"/>
      <c r="HXJ79" s="762"/>
      <c r="HXK79" s="762"/>
      <c r="HXL79" s="762"/>
      <c r="HXM79" s="762"/>
      <c r="HXN79" s="762"/>
      <c r="HXO79" s="762"/>
      <c r="HXP79" s="762"/>
      <c r="HXQ79" s="762"/>
      <c r="HXR79" s="762"/>
      <c r="HXS79" s="762"/>
      <c r="HXT79" s="762"/>
      <c r="HXU79" s="762"/>
      <c r="HXV79" s="762"/>
      <c r="HXW79" s="762"/>
      <c r="HXX79" s="762"/>
      <c r="HXY79" s="762"/>
      <c r="HXZ79" s="762"/>
      <c r="HYA79" s="762"/>
      <c r="HYB79" s="762"/>
      <c r="HYC79" s="762"/>
      <c r="HYD79" s="762"/>
      <c r="HYE79" s="762"/>
      <c r="HYF79" s="762"/>
      <c r="HYG79" s="762"/>
      <c r="HYH79" s="762"/>
      <c r="HYI79" s="762"/>
      <c r="HYJ79" s="762"/>
      <c r="HYK79" s="762"/>
      <c r="HYL79" s="762"/>
      <c r="HYM79" s="762"/>
      <c r="HYN79" s="762"/>
      <c r="HYO79" s="762"/>
      <c r="HYP79" s="762"/>
      <c r="HYQ79" s="762"/>
      <c r="HYR79" s="762"/>
      <c r="HYS79" s="762"/>
      <c r="HYT79" s="762"/>
      <c r="HYU79" s="762"/>
      <c r="HYV79" s="762"/>
      <c r="HYW79" s="762"/>
      <c r="HYX79" s="762"/>
      <c r="HYY79" s="762"/>
      <c r="HYZ79" s="762"/>
      <c r="HZA79" s="762"/>
      <c r="HZB79" s="762"/>
      <c r="HZC79" s="762"/>
      <c r="HZD79" s="762"/>
      <c r="HZE79" s="762"/>
      <c r="HZF79" s="762"/>
      <c r="HZG79" s="762"/>
      <c r="HZH79" s="762"/>
      <c r="HZI79" s="762"/>
      <c r="HZJ79" s="762"/>
      <c r="HZK79" s="762"/>
      <c r="HZL79" s="762"/>
      <c r="HZM79" s="762"/>
      <c r="HZN79" s="762"/>
      <c r="HZO79" s="762"/>
      <c r="HZP79" s="762"/>
      <c r="HZQ79" s="762"/>
      <c r="HZR79" s="762"/>
      <c r="HZS79" s="762"/>
      <c r="HZT79" s="762"/>
      <c r="HZU79" s="762"/>
      <c r="HZV79" s="762"/>
      <c r="HZW79" s="762"/>
      <c r="HZX79" s="762"/>
      <c r="HZY79" s="762"/>
      <c r="HZZ79" s="762"/>
      <c r="IAA79" s="762"/>
      <c r="IAB79" s="762"/>
      <c r="IAC79" s="762"/>
      <c r="IAD79" s="762"/>
      <c r="IAE79" s="762"/>
      <c r="IAF79" s="762"/>
      <c r="IAG79" s="762"/>
      <c r="IAH79" s="762"/>
      <c r="IAI79" s="762"/>
      <c r="IAJ79" s="762"/>
      <c r="IAK79" s="762"/>
      <c r="IAL79" s="762"/>
      <c r="IAM79" s="762"/>
      <c r="IAN79" s="762"/>
      <c r="IAO79" s="762"/>
      <c r="IAP79" s="762"/>
      <c r="IAQ79" s="762"/>
      <c r="IAR79" s="762"/>
      <c r="IAS79" s="762"/>
      <c r="IAT79" s="762"/>
      <c r="IAU79" s="762"/>
      <c r="IAV79" s="762"/>
      <c r="IAW79" s="762"/>
      <c r="IAX79" s="762"/>
      <c r="IAY79" s="762"/>
      <c r="IAZ79" s="762"/>
      <c r="IBA79" s="762"/>
      <c r="IBB79" s="762"/>
      <c r="IBC79" s="762"/>
      <c r="IBD79" s="762"/>
      <c r="IBE79" s="762"/>
      <c r="IBF79" s="762"/>
      <c r="IBG79" s="762"/>
      <c r="IBI79" s="762"/>
      <c r="IBJ79" s="762"/>
      <c r="IBK79" s="762"/>
      <c r="IBL79" s="762"/>
      <c r="IBM79" s="762"/>
      <c r="IBN79" s="762"/>
      <c r="IBO79" s="762"/>
      <c r="IBP79" s="762"/>
      <c r="IBQ79" s="762"/>
      <c r="IBR79" s="762"/>
      <c r="IBS79" s="762"/>
      <c r="IBT79" s="762"/>
      <c r="IBU79" s="762"/>
      <c r="IBV79" s="762"/>
      <c r="IBW79" s="762"/>
      <c r="IBX79" s="762"/>
      <c r="IBY79" s="762"/>
      <c r="IBZ79" s="762"/>
      <c r="ICA79" s="762"/>
      <c r="ICB79" s="762"/>
      <c r="ICC79" s="762"/>
      <c r="ICD79" s="762"/>
      <c r="ICE79" s="762"/>
      <c r="ICF79" s="762"/>
      <c r="ICG79" s="762"/>
      <c r="ICH79" s="762"/>
      <c r="ICI79" s="762"/>
      <c r="ICJ79" s="762"/>
      <c r="ICK79" s="762"/>
      <c r="ICL79" s="762"/>
      <c r="ICM79" s="762"/>
      <c r="ICN79" s="762"/>
      <c r="ICO79" s="762"/>
      <c r="ICP79" s="762"/>
      <c r="ICQ79" s="762"/>
      <c r="ICR79" s="762"/>
      <c r="ICS79" s="762"/>
      <c r="ICT79" s="762"/>
      <c r="ICU79" s="762"/>
      <c r="ICV79" s="762"/>
      <c r="ICW79" s="762"/>
      <c r="ICX79" s="762"/>
      <c r="ICY79" s="762"/>
      <c r="ICZ79" s="762"/>
      <c r="IDA79" s="762"/>
      <c r="IDB79" s="762"/>
      <c r="IDC79" s="762"/>
      <c r="IDD79" s="762"/>
      <c r="IDE79" s="762"/>
      <c r="IDF79" s="762"/>
      <c r="IDG79" s="762"/>
      <c r="IDH79" s="762"/>
      <c r="IDI79" s="762"/>
      <c r="IDJ79" s="762"/>
      <c r="IDK79" s="762"/>
      <c r="IDL79" s="762"/>
      <c r="IDM79" s="762"/>
      <c r="IDN79" s="762"/>
      <c r="IDO79" s="762"/>
      <c r="IDP79" s="762"/>
      <c r="IDQ79" s="762"/>
      <c r="IDR79" s="762"/>
      <c r="IDS79" s="762"/>
      <c r="IDT79" s="762"/>
      <c r="IDU79" s="762"/>
      <c r="IDV79" s="762"/>
      <c r="IDW79" s="762"/>
      <c r="IDX79" s="762"/>
      <c r="IDY79" s="762"/>
      <c r="IDZ79" s="762"/>
      <c r="IEA79" s="762"/>
      <c r="IEB79" s="762"/>
      <c r="IEC79" s="762"/>
      <c r="IED79" s="762"/>
      <c r="IEE79" s="762"/>
      <c r="IEF79" s="762"/>
      <c r="IEG79" s="762"/>
      <c r="IEH79" s="762"/>
      <c r="IEI79" s="762"/>
      <c r="IEJ79" s="762"/>
      <c r="IEK79" s="762"/>
      <c r="IEL79" s="762"/>
      <c r="IEM79" s="762"/>
      <c r="IEN79" s="762"/>
      <c r="IEO79" s="762"/>
      <c r="IEP79" s="762"/>
      <c r="IEQ79" s="762"/>
      <c r="IER79" s="762"/>
      <c r="IES79" s="762"/>
      <c r="IET79" s="762"/>
      <c r="IEU79" s="762"/>
      <c r="IEV79" s="762"/>
      <c r="IEW79" s="762"/>
      <c r="IEX79" s="762"/>
      <c r="IEY79" s="762"/>
      <c r="IEZ79" s="762"/>
      <c r="IFA79" s="762"/>
      <c r="IFB79" s="762"/>
      <c r="IFC79" s="762"/>
      <c r="IFD79" s="762"/>
      <c r="IFE79" s="762"/>
      <c r="IFF79" s="762"/>
      <c r="IFG79" s="762"/>
      <c r="IFH79" s="762"/>
      <c r="IFI79" s="762"/>
      <c r="IFJ79" s="762"/>
      <c r="IFK79" s="762"/>
      <c r="IFL79" s="762"/>
      <c r="IFM79" s="762"/>
      <c r="IFN79" s="762"/>
      <c r="IFO79" s="762"/>
      <c r="IFP79" s="762"/>
      <c r="IFQ79" s="762"/>
      <c r="IFR79" s="762"/>
      <c r="IFS79" s="762"/>
      <c r="IFT79" s="762"/>
      <c r="IFU79" s="762"/>
      <c r="IFV79" s="762"/>
      <c r="IFW79" s="762"/>
      <c r="IFX79" s="762"/>
      <c r="IFY79" s="762"/>
      <c r="IFZ79" s="762"/>
      <c r="IGA79" s="762"/>
      <c r="IGB79" s="762"/>
      <c r="IGC79" s="762"/>
      <c r="IGD79" s="762"/>
      <c r="IGE79" s="762"/>
      <c r="IGF79" s="762"/>
      <c r="IGG79" s="762"/>
      <c r="IGH79" s="762"/>
      <c r="IGI79" s="762"/>
      <c r="IGJ79" s="762"/>
      <c r="IGK79" s="762"/>
      <c r="IGL79" s="762"/>
      <c r="IGM79" s="762"/>
      <c r="IGN79" s="762"/>
      <c r="IGO79" s="762"/>
      <c r="IGP79" s="762"/>
      <c r="IGQ79" s="762"/>
      <c r="IGR79" s="762"/>
      <c r="IGS79" s="762"/>
      <c r="IGT79" s="762"/>
      <c r="IGU79" s="762"/>
      <c r="IGV79" s="762"/>
      <c r="IGW79" s="762"/>
      <c r="IGX79" s="762"/>
      <c r="IGY79" s="762"/>
      <c r="IGZ79" s="762"/>
      <c r="IHA79" s="762"/>
      <c r="IHB79" s="762"/>
      <c r="IHC79" s="762"/>
      <c r="IHD79" s="762"/>
      <c r="IHE79" s="762"/>
      <c r="IHF79" s="762"/>
      <c r="IHG79" s="762"/>
      <c r="IHH79" s="762"/>
      <c r="IHI79" s="762"/>
      <c r="IHJ79" s="762"/>
      <c r="IHK79" s="762"/>
      <c r="IHL79" s="762"/>
      <c r="IHM79" s="762"/>
      <c r="IHN79" s="762"/>
      <c r="IHO79" s="762"/>
      <c r="IHP79" s="762"/>
      <c r="IHQ79" s="762"/>
      <c r="IHR79" s="762"/>
      <c r="IHS79" s="762"/>
      <c r="IHT79" s="762"/>
      <c r="IHU79" s="762"/>
      <c r="IHV79" s="762"/>
      <c r="IHW79" s="762"/>
      <c r="IHX79" s="762"/>
      <c r="IHY79" s="762"/>
      <c r="IHZ79" s="762"/>
      <c r="IIA79" s="762"/>
      <c r="IIB79" s="762"/>
      <c r="IIC79" s="762"/>
      <c r="IID79" s="762"/>
      <c r="IIE79" s="762"/>
      <c r="IIF79" s="762"/>
      <c r="IIG79" s="762"/>
      <c r="IIH79" s="762"/>
      <c r="III79" s="762"/>
      <c r="IIJ79" s="762"/>
      <c r="IIK79" s="762"/>
      <c r="IIL79" s="762"/>
      <c r="IIM79" s="762"/>
      <c r="IIN79" s="762"/>
      <c r="IIO79" s="762"/>
      <c r="IIP79" s="762"/>
      <c r="IIQ79" s="762"/>
      <c r="IIR79" s="762"/>
      <c r="IIS79" s="762"/>
      <c r="IIT79" s="762"/>
      <c r="IIU79" s="762"/>
      <c r="IIV79" s="762"/>
      <c r="IIW79" s="762"/>
      <c r="IIX79" s="762"/>
      <c r="IIY79" s="762"/>
      <c r="IIZ79" s="762"/>
      <c r="IJA79" s="762"/>
      <c r="IJB79" s="762"/>
      <c r="IJC79" s="762"/>
      <c r="IJD79" s="762"/>
      <c r="IJE79" s="762"/>
      <c r="IJF79" s="762"/>
      <c r="IJG79" s="762"/>
      <c r="IJH79" s="762"/>
      <c r="IJI79" s="762"/>
      <c r="IJJ79" s="762"/>
      <c r="IJK79" s="762"/>
      <c r="IJL79" s="762"/>
      <c r="IJM79" s="762"/>
      <c r="IJN79" s="762"/>
      <c r="IJO79" s="762"/>
      <c r="IJP79" s="762"/>
      <c r="IJQ79" s="762"/>
      <c r="IJR79" s="762"/>
      <c r="IJS79" s="762"/>
      <c r="IJT79" s="762"/>
      <c r="IJU79" s="762"/>
      <c r="IJV79" s="762"/>
      <c r="IJW79" s="762"/>
      <c r="IJX79" s="762"/>
      <c r="IJY79" s="762"/>
      <c r="IJZ79" s="762"/>
      <c r="IKA79" s="762"/>
      <c r="IKB79" s="762"/>
      <c r="IKC79" s="762"/>
      <c r="IKD79" s="762"/>
      <c r="IKE79" s="762"/>
      <c r="IKF79" s="762"/>
      <c r="IKG79" s="762"/>
      <c r="IKH79" s="762"/>
      <c r="IKI79" s="762"/>
      <c r="IKJ79" s="762"/>
      <c r="IKK79" s="762"/>
      <c r="IKL79" s="762"/>
      <c r="IKM79" s="762"/>
      <c r="IKN79" s="762"/>
      <c r="IKO79" s="762"/>
      <c r="IKP79" s="762"/>
      <c r="IKQ79" s="762"/>
      <c r="IKR79" s="762"/>
      <c r="IKS79" s="762"/>
      <c r="IKT79" s="762"/>
      <c r="IKU79" s="762"/>
      <c r="IKV79" s="762"/>
      <c r="IKW79" s="762"/>
      <c r="IKX79" s="762"/>
      <c r="IKY79" s="762"/>
      <c r="IKZ79" s="762"/>
      <c r="ILA79" s="762"/>
      <c r="ILB79" s="762"/>
      <c r="ILC79" s="762"/>
      <c r="ILD79" s="762"/>
      <c r="ILE79" s="762"/>
      <c r="ILF79" s="762"/>
      <c r="ILG79" s="762"/>
      <c r="ILH79" s="762"/>
      <c r="ILI79" s="762"/>
      <c r="ILJ79" s="762"/>
      <c r="ILK79" s="762"/>
      <c r="ILL79" s="762"/>
      <c r="ILM79" s="762"/>
      <c r="ILN79" s="762"/>
      <c r="ILO79" s="762"/>
      <c r="ILP79" s="762"/>
      <c r="ILQ79" s="762"/>
      <c r="ILR79" s="762"/>
      <c r="ILS79" s="762"/>
      <c r="ILT79" s="762"/>
      <c r="ILU79" s="762"/>
      <c r="ILV79" s="762"/>
      <c r="ILW79" s="762"/>
      <c r="ILX79" s="762"/>
      <c r="ILY79" s="762"/>
      <c r="ILZ79" s="762"/>
      <c r="IMA79" s="762"/>
      <c r="IMB79" s="762"/>
      <c r="IMC79" s="762"/>
      <c r="IMD79" s="762"/>
      <c r="IME79" s="762"/>
      <c r="IMF79" s="762"/>
      <c r="IMG79" s="762"/>
      <c r="IMH79" s="762"/>
      <c r="IMI79" s="762"/>
      <c r="IMJ79" s="762"/>
      <c r="IMK79" s="762"/>
      <c r="IML79" s="762"/>
      <c r="IMM79" s="762"/>
      <c r="IMN79" s="762"/>
      <c r="IMO79" s="762"/>
      <c r="IMP79" s="762"/>
      <c r="IMQ79" s="762"/>
      <c r="IMR79" s="762"/>
      <c r="IMS79" s="762"/>
      <c r="IMT79" s="762"/>
      <c r="IMU79" s="762"/>
      <c r="IMV79" s="762"/>
      <c r="IMW79" s="762"/>
      <c r="IMX79" s="762"/>
      <c r="IMY79" s="762"/>
      <c r="IMZ79" s="762"/>
      <c r="INA79" s="762"/>
      <c r="INB79" s="762"/>
      <c r="INC79" s="762"/>
      <c r="IND79" s="762"/>
      <c r="INE79" s="762"/>
      <c r="INF79" s="762"/>
      <c r="ING79" s="762"/>
      <c r="INH79" s="762"/>
      <c r="INI79" s="762"/>
      <c r="INJ79" s="762"/>
      <c r="INK79" s="762"/>
      <c r="INL79" s="762"/>
      <c r="INM79" s="762"/>
      <c r="INN79" s="762"/>
      <c r="INO79" s="762"/>
      <c r="INP79" s="762"/>
      <c r="INQ79" s="762"/>
      <c r="INR79" s="762"/>
      <c r="INS79" s="762"/>
      <c r="INT79" s="762"/>
      <c r="INU79" s="762"/>
      <c r="INV79" s="762"/>
      <c r="INW79" s="762"/>
      <c r="INX79" s="762"/>
      <c r="INY79" s="762"/>
      <c r="INZ79" s="762"/>
      <c r="IOA79" s="762"/>
      <c r="IOB79" s="762"/>
      <c r="IOC79" s="762"/>
      <c r="IOD79" s="762"/>
      <c r="IOE79" s="762"/>
      <c r="IOF79" s="762"/>
      <c r="IOG79" s="762"/>
      <c r="IOH79" s="762"/>
      <c r="IOI79" s="762"/>
      <c r="IOJ79" s="762"/>
      <c r="IOK79" s="762"/>
      <c r="IOL79" s="762"/>
      <c r="IOM79" s="762"/>
      <c r="ION79" s="762"/>
      <c r="IOO79" s="762"/>
      <c r="IOP79" s="762"/>
      <c r="IOQ79" s="762"/>
      <c r="IOR79" s="762"/>
      <c r="IOS79" s="762"/>
      <c r="IOT79" s="762"/>
      <c r="IOU79" s="762"/>
      <c r="IOV79" s="762"/>
      <c r="IOW79" s="762"/>
      <c r="IOX79" s="762"/>
      <c r="IOY79" s="762"/>
      <c r="IOZ79" s="762"/>
      <c r="IPA79" s="762"/>
      <c r="IPB79" s="762"/>
      <c r="IPC79" s="762"/>
      <c r="IPD79" s="762"/>
      <c r="IPE79" s="762"/>
      <c r="IPF79" s="762"/>
      <c r="IPG79" s="762"/>
      <c r="IPH79" s="762"/>
      <c r="IPI79" s="762"/>
      <c r="IPJ79" s="762"/>
      <c r="IPK79" s="762"/>
      <c r="IPL79" s="762"/>
      <c r="IPM79" s="762"/>
      <c r="IPN79" s="762"/>
      <c r="IPO79" s="762"/>
      <c r="IPP79" s="762"/>
      <c r="IPQ79" s="762"/>
      <c r="IPR79" s="762"/>
      <c r="IPS79" s="762"/>
      <c r="IPT79" s="762"/>
      <c r="IPU79" s="762"/>
      <c r="IPV79" s="762"/>
      <c r="IPW79" s="762"/>
      <c r="IPX79" s="762"/>
      <c r="IPY79" s="762"/>
      <c r="IPZ79" s="762"/>
      <c r="IQA79" s="762"/>
      <c r="IQB79" s="762"/>
      <c r="IQC79" s="762"/>
      <c r="IQD79" s="762"/>
      <c r="IQE79" s="762"/>
      <c r="IQF79" s="762"/>
      <c r="IQG79" s="762"/>
      <c r="IQH79" s="762"/>
      <c r="IQI79" s="762"/>
      <c r="IQJ79" s="762"/>
      <c r="IQK79" s="762"/>
      <c r="IQL79" s="762"/>
      <c r="IQM79" s="762"/>
      <c r="IQN79" s="762"/>
      <c r="IQO79" s="762"/>
      <c r="IQP79" s="762"/>
      <c r="IQQ79" s="762"/>
      <c r="IQR79" s="762"/>
      <c r="IQS79" s="762"/>
      <c r="IQT79" s="762"/>
      <c r="IQU79" s="762"/>
      <c r="IQV79" s="762"/>
      <c r="IQW79" s="762"/>
      <c r="IQX79" s="762"/>
      <c r="IQY79" s="762"/>
      <c r="IQZ79" s="762"/>
      <c r="IRA79" s="762"/>
      <c r="IRB79" s="762"/>
      <c r="IRC79" s="762"/>
      <c r="IRD79" s="762"/>
      <c r="IRE79" s="762"/>
      <c r="IRF79" s="762"/>
      <c r="IRG79" s="762"/>
      <c r="IRH79" s="762"/>
      <c r="IRI79" s="762"/>
      <c r="IRJ79" s="762"/>
      <c r="IRK79" s="762"/>
      <c r="IRL79" s="762"/>
      <c r="IRM79" s="762"/>
      <c r="IRN79" s="762"/>
      <c r="IRO79" s="762"/>
      <c r="IRP79" s="762"/>
      <c r="IRQ79" s="762"/>
      <c r="IRR79" s="762"/>
      <c r="IRS79" s="762"/>
      <c r="IRT79" s="762"/>
      <c r="IRU79" s="762"/>
      <c r="IRV79" s="762"/>
      <c r="IRW79" s="762"/>
      <c r="IRX79" s="762"/>
      <c r="IRY79" s="762"/>
      <c r="IRZ79" s="762"/>
      <c r="ISA79" s="762"/>
      <c r="ISB79" s="762"/>
      <c r="ISC79" s="762"/>
      <c r="ISD79" s="762"/>
      <c r="ISE79" s="762"/>
      <c r="ISF79" s="762"/>
      <c r="ISG79" s="762"/>
      <c r="ISH79" s="762"/>
      <c r="ISI79" s="762"/>
      <c r="ISJ79" s="762"/>
      <c r="ISK79" s="762"/>
      <c r="ISL79" s="762"/>
      <c r="ISM79" s="762"/>
      <c r="ISN79" s="762"/>
      <c r="ISO79" s="762"/>
      <c r="ISP79" s="762"/>
      <c r="ISQ79" s="762"/>
      <c r="ISR79" s="762"/>
      <c r="ISS79" s="762"/>
      <c r="IST79" s="762"/>
      <c r="ISU79" s="762"/>
      <c r="ISV79" s="762"/>
      <c r="ISW79" s="762"/>
      <c r="ISX79" s="762"/>
      <c r="ISY79" s="762"/>
      <c r="ISZ79" s="762"/>
      <c r="ITA79" s="762"/>
      <c r="ITB79" s="762"/>
      <c r="ITC79" s="762"/>
      <c r="ITD79" s="762"/>
      <c r="ITE79" s="762"/>
      <c r="ITF79" s="762"/>
      <c r="ITG79" s="762"/>
      <c r="ITH79" s="762"/>
      <c r="ITI79" s="762"/>
      <c r="ITJ79" s="762"/>
      <c r="ITK79" s="762"/>
      <c r="ITL79" s="762"/>
      <c r="ITM79" s="762"/>
      <c r="ITN79" s="762"/>
      <c r="ITO79" s="762"/>
      <c r="ITP79" s="762"/>
      <c r="ITQ79" s="762"/>
      <c r="ITR79" s="762"/>
      <c r="ITS79" s="762"/>
      <c r="ITT79" s="762"/>
      <c r="ITU79" s="762"/>
      <c r="ITV79" s="762"/>
      <c r="ITW79" s="762"/>
      <c r="ITX79" s="762"/>
      <c r="ITY79" s="762"/>
      <c r="ITZ79" s="762"/>
      <c r="IUA79" s="762"/>
      <c r="IUB79" s="762"/>
      <c r="IUC79" s="762"/>
      <c r="IUD79" s="762"/>
      <c r="IUE79" s="762"/>
      <c r="IUF79" s="762"/>
      <c r="IUG79" s="762"/>
      <c r="IUH79" s="762"/>
      <c r="IUI79" s="762"/>
      <c r="IUJ79" s="762"/>
      <c r="IUK79" s="762"/>
      <c r="IUL79" s="762"/>
      <c r="IUM79" s="762"/>
      <c r="IUN79" s="762"/>
      <c r="IUO79" s="762"/>
      <c r="IUP79" s="762"/>
      <c r="IUQ79" s="762"/>
      <c r="IUR79" s="762"/>
      <c r="IUS79" s="762"/>
      <c r="IUT79" s="762"/>
      <c r="IUU79" s="762"/>
      <c r="IUV79" s="762"/>
      <c r="IUW79" s="762"/>
      <c r="IUX79" s="762"/>
      <c r="IUY79" s="762"/>
      <c r="IUZ79" s="762"/>
      <c r="IVA79" s="762"/>
      <c r="IVB79" s="762"/>
      <c r="IVC79" s="762"/>
      <c r="IVD79" s="762"/>
      <c r="IVE79" s="762"/>
      <c r="IVF79" s="762"/>
      <c r="IVG79" s="762"/>
      <c r="IVH79" s="762"/>
      <c r="IVI79" s="762"/>
      <c r="IVJ79" s="762"/>
      <c r="IVK79" s="762"/>
      <c r="IVL79" s="762"/>
      <c r="IVM79" s="762"/>
      <c r="IVN79" s="762"/>
      <c r="IVO79" s="762"/>
      <c r="IVP79" s="762"/>
      <c r="IVQ79" s="762"/>
      <c r="IVR79" s="762"/>
      <c r="IVS79" s="762"/>
      <c r="IVT79" s="762"/>
      <c r="IVU79" s="762"/>
      <c r="IVV79" s="762"/>
      <c r="IVW79" s="762"/>
      <c r="IVX79" s="762"/>
      <c r="IVY79" s="762"/>
      <c r="IVZ79" s="762"/>
      <c r="IWA79" s="762"/>
      <c r="IWB79" s="762"/>
      <c r="IWC79" s="762"/>
      <c r="IWD79" s="762"/>
      <c r="IWE79" s="762"/>
      <c r="IWF79" s="762"/>
      <c r="IWG79" s="762"/>
      <c r="IWH79" s="762"/>
      <c r="IWI79" s="762"/>
      <c r="IWJ79" s="762"/>
      <c r="IWK79" s="762"/>
      <c r="IWL79" s="762"/>
      <c r="IWM79" s="762"/>
      <c r="IWN79" s="762"/>
      <c r="IWO79" s="762"/>
      <c r="IWP79" s="762"/>
      <c r="IWQ79" s="762"/>
      <c r="IWR79" s="762"/>
      <c r="IWS79" s="762"/>
      <c r="IWT79" s="762"/>
      <c r="IWU79" s="762"/>
      <c r="IWV79" s="762"/>
      <c r="IWW79" s="762"/>
      <c r="IWX79" s="762"/>
      <c r="IWY79" s="762"/>
      <c r="IWZ79" s="762"/>
      <c r="IXA79" s="762"/>
      <c r="IXB79" s="762"/>
      <c r="IXC79" s="762"/>
      <c r="IXD79" s="762"/>
      <c r="IXE79" s="762"/>
      <c r="IXF79" s="762"/>
      <c r="IXG79" s="762"/>
      <c r="IXH79" s="762"/>
      <c r="IXI79" s="762"/>
      <c r="IXJ79" s="762"/>
      <c r="IXK79" s="762"/>
      <c r="IXL79" s="762"/>
      <c r="IXM79" s="762"/>
      <c r="IXN79" s="762"/>
      <c r="IXO79" s="762"/>
      <c r="IXP79" s="762"/>
      <c r="IXQ79" s="762"/>
      <c r="IXR79" s="762"/>
      <c r="IXS79" s="762"/>
      <c r="IXT79" s="762"/>
      <c r="IXU79" s="762"/>
      <c r="IXV79" s="762"/>
      <c r="IXW79" s="762"/>
      <c r="IXX79" s="762"/>
      <c r="IXY79" s="762"/>
      <c r="IXZ79" s="762"/>
      <c r="IYA79" s="762"/>
      <c r="IYB79" s="762"/>
      <c r="IYC79" s="762"/>
      <c r="IYD79" s="762"/>
      <c r="IYE79" s="762"/>
      <c r="IYF79" s="762"/>
      <c r="IYG79" s="762"/>
      <c r="IYH79" s="762"/>
      <c r="IYI79" s="762"/>
      <c r="IYJ79" s="762"/>
      <c r="IYK79" s="762"/>
      <c r="IYL79" s="762"/>
      <c r="IYM79" s="762"/>
      <c r="IYN79" s="762"/>
      <c r="IYO79" s="762"/>
      <c r="IYP79" s="762"/>
      <c r="IYQ79" s="762"/>
      <c r="IYR79" s="762"/>
      <c r="IYS79" s="762"/>
      <c r="IYT79" s="762"/>
      <c r="IYU79" s="762"/>
      <c r="IYV79" s="762"/>
      <c r="IYW79" s="762"/>
      <c r="IYX79" s="762"/>
      <c r="IYY79" s="762"/>
      <c r="IYZ79" s="762"/>
      <c r="IZA79" s="762"/>
      <c r="IZB79" s="762"/>
      <c r="IZC79" s="762"/>
      <c r="IZD79" s="762"/>
      <c r="IZE79" s="762"/>
      <c r="IZF79" s="762"/>
      <c r="IZG79" s="762"/>
      <c r="IZH79" s="762"/>
      <c r="IZI79" s="762"/>
      <c r="IZJ79" s="762"/>
      <c r="IZK79" s="762"/>
      <c r="IZL79" s="762"/>
      <c r="IZM79" s="762"/>
      <c r="IZN79" s="762"/>
      <c r="IZO79" s="762"/>
      <c r="IZP79" s="762"/>
      <c r="IZQ79" s="762"/>
      <c r="IZR79" s="762"/>
      <c r="IZS79" s="762"/>
      <c r="IZT79" s="762"/>
      <c r="IZU79" s="762"/>
      <c r="IZV79" s="762"/>
      <c r="IZW79" s="762"/>
      <c r="IZX79" s="762"/>
      <c r="IZY79" s="762"/>
      <c r="IZZ79" s="762"/>
      <c r="JAA79" s="762"/>
      <c r="JAB79" s="762"/>
      <c r="JAC79" s="762"/>
      <c r="JAD79" s="762"/>
      <c r="JAE79" s="762"/>
      <c r="JAF79" s="762"/>
      <c r="JAG79" s="762"/>
      <c r="JAH79" s="762"/>
      <c r="JAI79" s="762"/>
      <c r="JAJ79" s="762"/>
      <c r="JAK79" s="762"/>
      <c r="JAL79" s="762"/>
      <c r="JAM79" s="762"/>
      <c r="JAN79" s="762"/>
      <c r="JAO79" s="762"/>
      <c r="JAP79" s="762"/>
      <c r="JAQ79" s="762"/>
      <c r="JAR79" s="762"/>
      <c r="JAS79" s="762"/>
      <c r="JAT79" s="762"/>
      <c r="JAU79" s="762"/>
      <c r="JAV79" s="762"/>
      <c r="JAW79" s="762"/>
      <c r="JAX79" s="762"/>
      <c r="JAY79" s="762"/>
      <c r="JAZ79" s="762"/>
      <c r="JBA79" s="762"/>
      <c r="JBB79" s="762"/>
      <c r="JBC79" s="762"/>
      <c r="JBD79" s="762"/>
      <c r="JBE79" s="762"/>
      <c r="JBF79" s="762"/>
      <c r="JBG79" s="762"/>
      <c r="JBH79" s="762"/>
      <c r="JBI79" s="762"/>
      <c r="JBJ79" s="762"/>
      <c r="JBK79" s="762"/>
      <c r="JBL79" s="762"/>
      <c r="JBM79" s="762"/>
      <c r="JBN79" s="762"/>
      <c r="JBO79" s="762"/>
      <c r="JBP79" s="762"/>
      <c r="JBQ79" s="762"/>
      <c r="JBR79" s="762"/>
      <c r="JBS79" s="762"/>
      <c r="JBT79" s="762"/>
      <c r="JBU79" s="762"/>
      <c r="JBV79" s="762"/>
      <c r="JBW79" s="762"/>
      <c r="JBX79" s="762"/>
      <c r="JBY79" s="762"/>
      <c r="JBZ79" s="762"/>
      <c r="JCA79" s="762"/>
      <c r="JCB79" s="762"/>
      <c r="JCC79" s="762"/>
      <c r="JCD79" s="762"/>
      <c r="JCE79" s="762"/>
      <c r="JCF79" s="762"/>
      <c r="JCG79" s="762"/>
      <c r="JCH79" s="762"/>
      <c r="JCI79" s="762"/>
      <c r="JCJ79" s="762"/>
      <c r="JCK79" s="762"/>
      <c r="JCL79" s="762"/>
      <c r="JCM79" s="762"/>
      <c r="JCN79" s="762"/>
      <c r="JCO79" s="762"/>
      <c r="JCP79" s="762"/>
      <c r="JCQ79" s="762"/>
      <c r="JCR79" s="762"/>
      <c r="JCS79" s="762"/>
      <c r="JCT79" s="762"/>
      <c r="JCU79" s="762"/>
      <c r="JCV79" s="762"/>
      <c r="JCW79" s="762"/>
      <c r="JCX79" s="762"/>
      <c r="JCY79" s="762"/>
      <c r="JCZ79" s="762"/>
      <c r="JDA79" s="762"/>
      <c r="JDB79" s="762"/>
      <c r="JDC79" s="762"/>
      <c r="JDD79" s="762"/>
      <c r="JDE79" s="762"/>
      <c r="JDF79" s="762"/>
      <c r="JDG79" s="762"/>
      <c r="JDH79" s="762"/>
      <c r="JDI79" s="762"/>
      <c r="JDJ79" s="762"/>
      <c r="JDK79" s="762"/>
      <c r="JDL79" s="762"/>
      <c r="JDM79" s="762"/>
      <c r="JDN79" s="762"/>
      <c r="JDO79" s="762"/>
      <c r="JDP79" s="762"/>
      <c r="JDQ79" s="762"/>
      <c r="JDR79" s="762"/>
      <c r="JDS79" s="762"/>
      <c r="JDT79" s="762"/>
      <c r="JDU79" s="762"/>
      <c r="JDV79" s="762"/>
      <c r="JDW79" s="762"/>
      <c r="JDX79" s="762"/>
      <c r="JDY79" s="762"/>
      <c r="JDZ79" s="762"/>
      <c r="JEA79" s="762"/>
      <c r="JEB79" s="762"/>
      <c r="JEC79" s="762"/>
      <c r="JED79" s="762"/>
      <c r="JEE79" s="762"/>
      <c r="JEF79" s="762"/>
      <c r="JEG79" s="762"/>
      <c r="JEH79" s="762"/>
      <c r="JEI79" s="762"/>
      <c r="JEJ79" s="762"/>
      <c r="JEK79" s="762"/>
      <c r="JEL79" s="762"/>
      <c r="JEM79" s="762"/>
      <c r="JEN79" s="762"/>
      <c r="JEO79" s="762"/>
      <c r="JEP79" s="762"/>
      <c r="JEQ79" s="762"/>
      <c r="JER79" s="762"/>
      <c r="JES79" s="762"/>
      <c r="JET79" s="762"/>
      <c r="JEU79" s="762"/>
      <c r="JEV79" s="762"/>
      <c r="JEW79" s="762"/>
      <c r="JEX79" s="762"/>
      <c r="JEY79" s="762"/>
      <c r="JEZ79" s="762"/>
      <c r="JFA79" s="762"/>
      <c r="JFB79" s="762"/>
      <c r="JFC79" s="762"/>
      <c r="JFD79" s="762"/>
      <c r="JFE79" s="762"/>
      <c r="JFF79" s="762"/>
      <c r="JFG79" s="762"/>
      <c r="JFH79" s="762"/>
      <c r="JFI79" s="762"/>
      <c r="JFJ79" s="762"/>
      <c r="JFK79" s="762"/>
      <c r="JFL79" s="762"/>
      <c r="JFM79" s="762"/>
      <c r="JFN79" s="762"/>
      <c r="JFO79" s="762"/>
      <c r="JFP79" s="762"/>
      <c r="JFQ79" s="762"/>
      <c r="JFR79" s="762"/>
      <c r="JFS79" s="762"/>
      <c r="JFT79" s="762"/>
      <c r="JFU79" s="762"/>
      <c r="JFV79" s="762"/>
      <c r="JFW79" s="762"/>
      <c r="JFX79" s="762"/>
      <c r="JFY79" s="762"/>
      <c r="JFZ79" s="762"/>
      <c r="JGA79" s="762"/>
      <c r="JGB79" s="762"/>
      <c r="JGC79" s="762"/>
      <c r="JGD79" s="762"/>
      <c r="JGE79" s="762"/>
      <c r="JGF79" s="762"/>
      <c r="JGG79" s="762"/>
      <c r="JGH79" s="762"/>
      <c r="JGI79" s="762"/>
      <c r="JGJ79" s="762"/>
      <c r="JGK79" s="762"/>
      <c r="JGL79" s="762"/>
      <c r="JGM79" s="762"/>
      <c r="JGN79" s="762"/>
      <c r="JGO79" s="762"/>
      <c r="JGP79" s="762"/>
      <c r="JGQ79" s="762"/>
      <c r="JGR79" s="762"/>
      <c r="JGS79" s="762"/>
      <c r="JGT79" s="762"/>
      <c r="JGU79" s="762"/>
      <c r="JGV79" s="762"/>
      <c r="JGW79" s="762"/>
      <c r="JGX79" s="762"/>
      <c r="JGY79" s="762"/>
      <c r="JGZ79" s="762"/>
      <c r="JHA79" s="762"/>
      <c r="JHB79" s="762"/>
      <c r="JHC79" s="762"/>
      <c r="JHD79" s="762"/>
      <c r="JHE79" s="762"/>
      <c r="JHF79" s="762"/>
      <c r="JHG79" s="762"/>
      <c r="JHH79" s="762"/>
      <c r="JHI79" s="762"/>
      <c r="JHJ79" s="762"/>
      <c r="JHK79" s="762"/>
      <c r="JHL79" s="762"/>
      <c r="JHM79" s="762"/>
      <c r="JHN79" s="762"/>
      <c r="JHO79" s="762"/>
      <c r="JHP79" s="762"/>
      <c r="JHQ79" s="762"/>
      <c r="JHR79" s="762"/>
      <c r="JHS79" s="762"/>
      <c r="JHT79" s="762"/>
      <c r="JHU79" s="762"/>
      <c r="JHV79" s="762"/>
      <c r="JHW79" s="762"/>
      <c r="JHX79" s="762"/>
      <c r="JHY79" s="762"/>
      <c r="JHZ79" s="762"/>
      <c r="JIA79" s="762"/>
      <c r="JIB79" s="762"/>
      <c r="JIC79" s="762"/>
      <c r="JID79" s="762"/>
      <c r="JIE79" s="762"/>
      <c r="JIF79" s="762"/>
      <c r="JIG79" s="762"/>
      <c r="JIH79" s="762"/>
      <c r="JII79" s="762"/>
      <c r="JIJ79" s="762"/>
      <c r="JIK79" s="762"/>
      <c r="JIL79" s="762"/>
      <c r="JIM79" s="762"/>
      <c r="JIN79" s="762"/>
      <c r="JIO79" s="762"/>
      <c r="JIP79" s="762"/>
      <c r="JIQ79" s="762"/>
      <c r="JIR79" s="762"/>
      <c r="JIS79" s="762"/>
      <c r="JIT79" s="762"/>
      <c r="JIU79" s="762"/>
      <c r="JIV79" s="762"/>
      <c r="JIW79" s="762"/>
      <c r="JIX79" s="762"/>
      <c r="JIY79" s="762"/>
      <c r="JIZ79" s="762"/>
      <c r="JJA79" s="762"/>
      <c r="JJB79" s="762"/>
      <c r="JJC79" s="762"/>
      <c r="JJD79" s="762"/>
      <c r="JJE79" s="762"/>
      <c r="JJF79" s="762"/>
      <c r="JJG79" s="762"/>
      <c r="JJH79" s="762"/>
      <c r="JJI79" s="762"/>
      <c r="JJJ79" s="762"/>
      <c r="JJK79" s="762"/>
      <c r="JJL79" s="762"/>
      <c r="JJM79" s="762"/>
      <c r="JJN79" s="762"/>
      <c r="JJO79" s="762"/>
      <c r="JJP79" s="762"/>
      <c r="JJQ79" s="762"/>
      <c r="JJR79" s="762"/>
      <c r="JJS79" s="762"/>
      <c r="JJT79" s="762"/>
      <c r="JJU79" s="762"/>
      <c r="JJV79" s="762"/>
      <c r="JJW79" s="762"/>
      <c r="JJX79" s="762"/>
      <c r="JJY79" s="762"/>
      <c r="JJZ79" s="762"/>
      <c r="JKA79" s="762"/>
      <c r="JKB79" s="762"/>
      <c r="JKC79" s="762"/>
      <c r="JKD79" s="762"/>
      <c r="JKE79" s="762"/>
      <c r="JKF79" s="762"/>
      <c r="JKG79" s="762"/>
      <c r="JKH79" s="762"/>
      <c r="JKI79" s="762"/>
      <c r="JKJ79" s="762"/>
      <c r="JKK79" s="762"/>
      <c r="JKL79" s="762"/>
      <c r="JKM79" s="762"/>
      <c r="JKN79" s="762"/>
      <c r="JKO79" s="762"/>
      <c r="JKP79" s="762"/>
      <c r="JKQ79" s="762"/>
      <c r="JKR79" s="762"/>
      <c r="JKS79" s="762"/>
      <c r="JKT79" s="762"/>
      <c r="JKU79" s="762"/>
      <c r="JKV79" s="762"/>
      <c r="JKW79" s="762"/>
      <c r="JKX79" s="762"/>
      <c r="JKY79" s="762"/>
      <c r="JKZ79" s="762"/>
      <c r="JLA79" s="762"/>
      <c r="JLB79" s="762"/>
      <c r="JLC79" s="762"/>
      <c r="JLD79" s="762"/>
      <c r="JLE79" s="762"/>
      <c r="JLF79" s="762"/>
      <c r="JLG79" s="762"/>
      <c r="JLH79" s="762"/>
      <c r="JLI79" s="762"/>
      <c r="JLJ79" s="762"/>
      <c r="JLK79" s="762"/>
      <c r="JLL79" s="762"/>
      <c r="JLM79" s="762"/>
      <c r="JLN79" s="762"/>
      <c r="JLO79" s="762"/>
      <c r="JLP79" s="762"/>
      <c r="JLQ79" s="762"/>
      <c r="JLR79" s="762"/>
      <c r="JLS79" s="762"/>
      <c r="JLT79" s="762"/>
      <c r="JLU79" s="762"/>
      <c r="JLV79" s="762"/>
      <c r="JLW79" s="762"/>
      <c r="JLX79" s="762"/>
      <c r="JLY79" s="762"/>
      <c r="JLZ79" s="762"/>
      <c r="JMA79" s="762"/>
      <c r="JMB79" s="762"/>
      <c r="JMC79" s="762"/>
      <c r="JMD79" s="762"/>
      <c r="JME79" s="762"/>
      <c r="JMF79" s="762"/>
      <c r="JMG79" s="762"/>
      <c r="JMH79" s="762"/>
      <c r="JMI79" s="762"/>
      <c r="JMJ79" s="762"/>
      <c r="JMK79" s="762"/>
      <c r="JML79" s="762"/>
      <c r="JMM79" s="762"/>
      <c r="JMN79" s="762"/>
      <c r="JMO79" s="762"/>
      <c r="JMP79" s="762"/>
      <c r="JMQ79" s="762"/>
      <c r="JMR79" s="762"/>
      <c r="JMS79" s="762"/>
      <c r="JMT79" s="762"/>
      <c r="JMU79" s="762"/>
      <c r="JMV79" s="762"/>
      <c r="JMW79" s="762"/>
      <c r="JMX79" s="762"/>
      <c r="JMY79" s="762"/>
      <c r="JMZ79" s="762"/>
      <c r="JNA79" s="762"/>
      <c r="JNB79" s="762"/>
      <c r="JNC79" s="762"/>
      <c r="JND79" s="762"/>
      <c r="JNE79" s="762"/>
      <c r="JNF79" s="762"/>
      <c r="JNG79" s="762"/>
      <c r="JNH79" s="762"/>
      <c r="JNI79" s="762"/>
      <c r="JNJ79" s="762"/>
      <c r="JNK79" s="762"/>
      <c r="JNL79" s="762"/>
      <c r="JNM79" s="762"/>
      <c r="JNN79" s="762"/>
      <c r="JNO79" s="762"/>
      <c r="JNP79" s="762"/>
      <c r="JNQ79" s="762"/>
      <c r="JNR79" s="762"/>
      <c r="JNS79" s="762"/>
      <c r="JNT79" s="762"/>
      <c r="JNU79" s="762"/>
      <c r="JNV79" s="762"/>
      <c r="JNW79" s="762"/>
      <c r="JNX79" s="762"/>
      <c r="JNY79" s="762"/>
      <c r="JNZ79" s="762"/>
      <c r="JOA79" s="762"/>
      <c r="JOB79" s="762"/>
      <c r="JOC79" s="762"/>
      <c r="JOD79" s="762"/>
      <c r="JOE79" s="762"/>
      <c r="JOF79" s="762"/>
      <c r="JOG79" s="762"/>
      <c r="JOH79" s="762"/>
      <c r="JOI79" s="762"/>
      <c r="JOJ79" s="762"/>
      <c r="JOK79" s="762"/>
      <c r="JOL79" s="762"/>
      <c r="JOM79" s="762"/>
      <c r="JON79" s="762"/>
      <c r="JOO79" s="762"/>
      <c r="JOP79" s="762"/>
      <c r="JOQ79" s="762"/>
      <c r="JOS79" s="762"/>
      <c r="JOT79" s="762"/>
      <c r="JOU79" s="762"/>
      <c r="JOV79" s="762"/>
      <c r="JOW79" s="762"/>
      <c r="JOX79" s="762"/>
      <c r="JOY79" s="762"/>
      <c r="JOZ79" s="762"/>
      <c r="JPA79" s="762"/>
      <c r="JPB79" s="762"/>
      <c r="JPC79" s="762"/>
      <c r="JPD79" s="762"/>
      <c r="JPE79" s="762"/>
      <c r="JPF79" s="762"/>
      <c r="JPG79" s="762"/>
      <c r="JPH79" s="762"/>
      <c r="JPI79" s="762"/>
      <c r="JPJ79" s="762"/>
      <c r="JPK79" s="762"/>
      <c r="JPL79" s="762"/>
      <c r="JPM79" s="762"/>
      <c r="JPN79" s="762"/>
      <c r="JPO79" s="762"/>
      <c r="JPP79" s="762"/>
      <c r="JPQ79" s="762"/>
      <c r="JPR79" s="762"/>
      <c r="JPS79" s="762"/>
      <c r="JPT79" s="762"/>
      <c r="JPU79" s="762"/>
      <c r="JPV79" s="762"/>
      <c r="JPW79" s="762"/>
      <c r="JPX79" s="762"/>
      <c r="JPY79" s="762"/>
      <c r="JPZ79" s="762"/>
      <c r="JQA79" s="762"/>
      <c r="JQB79" s="762"/>
      <c r="JQC79" s="762"/>
      <c r="JQD79" s="762"/>
      <c r="JQE79" s="762"/>
      <c r="JQF79" s="762"/>
      <c r="JQG79" s="762"/>
      <c r="JQH79" s="762"/>
      <c r="JQI79" s="762"/>
      <c r="JQJ79" s="762"/>
      <c r="JQK79" s="762"/>
      <c r="JQL79" s="762"/>
      <c r="JQM79" s="762"/>
      <c r="JQN79" s="762"/>
      <c r="JQO79" s="762"/>
      <c r="JQP79" s="762"/>
      <c r="JQQ79" s="762"/>
      <c r="JQR79" s="762"/>
      <c r="JQS79" s="762"/>
      <c r="JQT79" s="762"/>
      <c r="JQU79" s="762"/>
      <c r="JQV79" s="762"/>
      <c r="JQW79" s="762"/>
      <c r="JQX79" s="762"/>
      <c r="JQY79" s="762"/>
      <c r="JQZ79" s="762"/>
      <c r="JRA79" s="762"/>
      <c r="JRB79" s="762"/>
      <c r="JRC79" s="762"/>
      <c r="JRD79" s="762"/>
      <c r="JRE79" s="762"/>
      <c r="JRF79" s="762"/>
      <c r="JRG79" s="762"/>
      <c r="JRH79" s="762"/>
      <c r="JRI79" s="762"/>
      <c r="JRJ79" s="762"/>
      <c r="JRK79" s="762"/>
      <c r="JRL79" s="762"/>
      <c r="JRM79" s="762"/>
      <c r="JRN79" s="762"/>
      <c r="JRO79" s="762"/>
      <c r="JRP79" s="762"/>
      <c r="JRQ79" s="762"/>
      <c r="JRR79" s="762"/>
      <c r="JRS79" s="762"/>
      <c r="JRT79" s="762"/>
      <c r="JRU79" s="762"/>
      <c r="JRV79" s="762"/>
      <c r="JRW79" s="762"/>
      <c r="JRX79" s="762"/>
      <c r="JRY79" s="762"/>
      <c r="JRZ79" s="762"/>
      <c r="JSA79" s="762"/>
      <c r="JSB79" s="762"/>
      <c r="JSC79" s="762"/>
      <c r="JSD79" s="762"/>
      <c r="JSE79" s="762"/>
      <c r="JSF79" s="762"/>
      <c r="JSG79" s="762"/>
      <c r="JSH79" s="762"/>
      <c r="JSI79" s="762"/>
      <c r="JSJ79" s="762"/>
      <c r="JSK79" s="762"/>
      <c r="JSL79" s="762"/>
      <c r="JSM79" s="762"/>
      <c r="JSN79" s="762"/>
      <c r="JSO79" s="762"/>
      <c r="JSP79" s="762"/>
      <c r="JSQ79" s="762"/>
      <c r="JSR79" s="762"/>
      <c r="JSS79" s="762"/>
      <c r="JST79" s="762"/>
      <c r="JSU79" s="762"/>
      <c r="JSV79" s="762"/>
      <c r="JSW79" s="762"/>
      <c r="JSX79" s="762"/>
      <c r="JSY79" s="762"/>
      <c r="JSZ79" s="762"/>
      <c r="JTA79" s="762"/>
      <c r="JTB79" s="762"/>
      <c r="JTC79" s="762"/>
      <c r="JTD79" s="762"/>
      <c r="JTE79" s="762"/>
      <c r="JTF79" s="762"/>
      <c r="JTG79" s="762"/>
      <c r="JTH79" s="762"/>
      <c r="JTI79" s="762"/>
      <c r="JTJ79" s="762"/>
      <c r="JTK79" s="762"/>
      <c r="JTL79" s="762"/>
      <c r="JTM79" s="762"/>
      <c r="JTN79" s="762"/>
      <c r="JTO79" s="762"/>
      <c r="JTP79" s="762"/>
      <c r="JTQ79" s="762"/>
      <c r="JTR79" s="762"/>
      <c r="JTS79" s="762"/>
      <c r="JTT79" s="762"/>
      <c r="JTU79" s="762"/>
      <c r="JTV79" s="762"/>
      <c r="JTW79" s="762"/>
      <c r="JTX79" s="762"/>
      <c r="JTY79" s="762"/>
      <c r="JTZ79" s="762"/>
      <c r="JUA79" s="762"/>
      <c r="JUB79" s="762"/>
      <c r="JUC79" s="762"/>
      <c r="JUD79" s="762"/>
      <c r="JUE79" s="762"/>
      <c r="JUF79" s="762"/>
      <c r="JUG79" s="762"/>
      <c r="JUH79" s="762"/>
      <c r="JUI79" s="762"/>
      <c r="JUJ79" s="762"/>
      <c r="JUK79" s="762"/>
      <c r="JUL79" s="762"/>
      <c r="JUM79" s="762"/>
      <c r="JUN79" s="762"/>
      <c r="JUO79" s="762"/>
      <c r="JUP79" s="762"/>
      <c r="JUQ79" s="762"/>
      <c r="JUR79" s="762"/>
      <c r="JUS79" s="762"/>
      <c r="JUT79" s="762"/>
      <c r="JUU79" s="762"/>
      <c r="JUV79" s="762"/>
      <c r="JUW79" s="762"/>
      <c r="JUX79" s="762"/>
      <c r="JUY79" s="762"/>
      <c r="JUZ79" s="762"/>
      <c r="JVA79" s="762"/>
      <c r="JVB79" s="762"/>
      <c r="JVC79" s="762"/>
      <c r="JVD79" s="762"/>
      <c r="JVE79" s="762"/>
      <c r="JVF79" s="762"/>
      <c r="JVG79" s="762"/>
      <c r="JVH79" s="762"/>
      <c r="JVI79" s="762"/>
      <c r="JVJ79" s="762"/>
      <c r="JVK79" s="762"/>
      <c r="JVL79" s="762"/>
      <c r="JVM79" s="762"/>
      <c r="JVN79" s="762"/>
      <c r="JVO79" s="762"/>
      <c r="JVP79" s="762"/>
      <c r="JVQ79" s="762"/>
      <c r="JVR79" s="762"/>
      <c r="JVS79" s="762"/>
      <c r="JVT79" s="762"/>
      <c r="JVU79" s="762"/>
      <c r="JVV79" s="762"/>
      <c r="JVW79" s="762"/>
      <c r="JVX79" s="762"/>
      <c r="JVY79" s="762"/>
      <c r="JVZ79" s="762"/>
      <c r="JWA79" s="762"/>
      <c r="JWB79" s="762"/>
      <c r="JWC79" s="762"/>
      <c r="JWD79" s="762"/>
      <c r="JWE79" s="762"/>
      <c r="JWF79" s="762"/>
      <c r="JWG79" s="762"/>
      <c r="JWH79" s="762"/>
      <c r="JWI79" s="762"/>
      <c r="JWJ79" s="762"/>
      <c r="JWK79" s="762"/>
      <c r="JWL79" s="762"/>
      <c r="JWM79" s="762"/>
      <c r="JWN79" s="762"/>
      <c r="JWO79" s="762"/>
      <c r="JWP79" s="762"/>
      <c r="JWQ79" s="762"/>
      <c r="JWR79" s="762"/>
      <c r="JWS79" s="762"/>
      <c r="JWT79" s="762"/>
      <c r="JWU79" s="762"/>
      <c r="JWV79" s="762"/>
      <c r="JWW79" s="762"/>
      <c r="JWX79" s="762"/>
      <c r="JWY79" s="762"/>
      <c r="JWZ79" s="762"/>
      <c r="JXA79" s="762"/>
      <c r="JXB79" s="762"/>
      <c r="JXC79" s="762"/>
      <c r="JXD79" s="762"/>
      <c r="JXE79" s="762"/>
      <c r="JXF79" s="762"/>
      <c r="JXG79" s="762"/>
      <c r="JXH79" s="762"/>
      <c r="JXI79" s="762"/>
      <c r="JXJ79" s="762"/>
      <c r="JXK79" s="762"/>
      <c r="JXL79" s="762"/>
      <c r="JXM79" s="762"/>
      <c r="JXN79" s="762"/>
      <c r="JXO79" s="762"/>
      <c r="JXP79" s="762"/>
      <c r="JXQ79" s="762"/>
      <c r="JXR79" s="762"/>
      <c r="JXS79" s="762"/>
      <c r="JXT79" s="762"/>
      <c r="JXU79" s="762"/>
      <c r="JXV79" s="762"/>
      <c r="JXW79" s="762"/>
      <c r="JXX79" s="762"/>
      <c r="JXY79" s="762"/>
      <c r="JXZ79" s="762"/>
      <c r="JYA79" s="762"/>
      <c r="JYB79" s="762"/>
      <c r="JYC79" s="762"/>
      <c r="JYD79" s="762"/>
      <c r="JYE79" s="762"/>
      <c r="JYF79" s="762"/>
      <c r="JYG79" s="762"/>
      <c r="JYH79" s="762"/>
      <c r="JYI79" s="762"/>
      <c r="JYJ79" s="762"/>
      <c r="JYK79" s="762"/>
      <c r="JYL79" s="762"/>
      <c r="JYM79" s="762"/>
      <c r="JYN79" s="762"/>
      <c r="JYO79" s="762"/>
      <c r="JYP79" s="762"/>
      <c r="JYQ79" s="762"/>
      <c r="JYR79" s="762"/>
      <c r="JYS79" s="762"/>
      <c r="JYT79" s="762"/>
      <c r="JYU79" s="762"/>
      <c r="JYV79" s="762"/>
      <c r="JYW79" s="762"/>
      <c r="JYX79" s="762"/>
      <c r="JYY79" s="762"/>
      <c r="JYZ79" s="762"/>
      <c r="JZA79" s="762"/>
      <c r="JZB79" s="762"/>
      <c r="JZC79" s="762"/>
      <c r="JZD79" s="762"/>
      <c r="JZE79" s="762"/>
      <c r="JZF79" s="762"/>
      <c r="JZG79" s="762"/>
      <c r="JZH79" s="762"/>
      <c r="JZI79" s="762"/>
      <c r="JZJ79" s="762"/>
      <c r="JZK79" s="762"/>
      <c r="JZL79" s="762"/>
      <c r="JZM79" s="762"/>
      <c r="JZN79" s="762"/>
      <c r="JZO79" s="762"/>
      <c r="JZP79" s="762"/>
      <c r="JZQ79" s="762"/>
      <c r="JZR79" s="762"/>
      <c r="JZS79" s="762"/>
      <c r="JZT79" s="762"/>
      <c r="JZU79" s="762"/>
      <c r="JZV79" s="762"/>
      <c r="JZW79" s="762"/>
      <c r="JZX79" s="762"/>
      <c r="JZY79" s="762"/>
      <c r="JZZ79" s="762"/>
      <c r="KAA79" s="762"/>
      <c r="KAB79" s="762"/>
      <c r="KAC79" s="762"/>
      <c r="KAD79" s="762"/>
      <c r="KAE79" s="762"/>
      <c r="KAF79" s="762"/>
      <c r="KAG79" s="762"/>
      <c r="KAH79" s="762"/>
      <c r="KAI79" s="762"/>
      <c r="KAJ79" s="762"/>
      <c r="KAK79" s="762"/>
      <c r="KAL79" s="762"/>
      <c r="KAM79" s="762"/>
      <c r="KAN79" s="762"/>
      <c r="KAO79" s="762"/>
      <c r="KAP79" s="762"/>
      <c r="KAQ79" s="762"/>
      <c r="KAR79" s="762"/>
      <c r="KAS79" s="762"/>
      <c r="KAT79" s="762"/>
      <c r="KAU79" s="762"/>
      <c r="KAV79" s="762"/>
      <c r="KAW79" s="762"/>
      <c r="KAX79" s="762"/>
      <c r="KAY79" s="762"/>
      <c r="KAZ79" s="762"/>
      <c r="KBA79" s="762"/>
      <c r="KBB79" s="762"/>
      <c r="KBC79" s="762"/>
      <c r="KBD79" s="762"/>
      <c r="KBE79" s="762"/>
      <c r="KBF79" s="762"/>
      <c r="KBG79" s="762"/>
      <c r="KBH79" s="762"/>
      <c r="KBI79" s="762"/>
      <c r="KBJ79" s="762"/>
      <c r="KBK79" s="762"/>
      <c r="KBL79" s="762"/>
      <c r="KBM79" s="762"/>
      <c r="KBN79" s="762"/>
      <c r="KBO79" s="762"/>
      <c r="KBP79" s="762"/>
      <c r="KBQ79" s="762"/>
      <c r="KBR79" s="762"/>
      <c r="KBS79" s="762"/>
      <c r="KBT79" s="762"/>
      <c r="KBU79" s="762"/>
      <c r="KBV79" s="762"/>
      <c r="KBW79" s="762"/>
      <c r="KBX79" s="762"/>
      <c r="KBY79" s="762"/>
      <c r="KBZ79" s="762"/>
      <c r="KCA79" s="762"/>
      <c r="KCB79" s="762"/>
      <c r="KCC79" s="762"/>
      <c r="KCD79" s="762"/>
      <c r="KCE79" s="762"/>
      <c r="KCF79" s="762"/>
      <c r="KCG79" s="762"/>
      <c r="KCH79" s="762"/>
      <c r="KCI79" s="762"/>
      <c r="KCJ79" s="762"/>
      <c r="KCK79" s="762"/>
      <c r="KCL79" s="762"/>
      <c r="KCM79" s="762"/>
      <c r="KCN79" s="762"/>
      <c r="KCO79" s="762"/>
      <c r="KCP79" s="762"/>
      <c r="KCQ79" s="762"/>
      <c r="KCR79" s="762"/>
      <c r="KCS79" s="762"/>
      <c r="KCT79" s="762"/>
      <c r="KCU79" s="762"/>
      <c r="KCV79" s="762"/>
      <c r="KCW79" s="762"/>
      <c r="KCX79" s="762"/>
      <c r="KCY79" s="762"/>
      <c r="KCZ79" s="762"/>
      <c r="KDA79" s="762"/>
      <c r="KDB79" s="762"/>
      <c r="KDC79" s="762"/>
      <c r="KDD79" s="762"/>
      <c r="KDE79" s="762"/>
      <c r="KDF79" s="762"/>
      <c r="KDG79" s="762"/>
      <c r="KDH79" s="762"/>
      <c r="KDI79" s="762"/>
      <c r="KDJ79" s="762"/>
      <c r="KDK79" s="762"/>
      <c r="KDL79" s="762"/>
      <c r="KDM79" s="762"/>
      <c r="KDN79" s="762"/>
      <c r="KDO79" s="762"/>
      <c r="KDP79" s="762"/>
      <c r="KDQ79" s="762"/>
      <c r="KDR79" s="762"/>
      <c r="KDS79" s="762"/>
      <c r="KDT79" s="762"/>
      <c r="KDU79" s="762"/>
      <c r="KDV79" s="762"/>
      <c r="KDW79" s="762"/>
      <c r="KDX79" s="762"/>
      <c r="KDY79" s="762"/>
      <c r="KDZ79" s="762"/>
      <c r="KEA79" s="762"/>
      <c r="KEB79" s="762"/>
      <c r="KEC79" s="762"/>
      <c r="KED79" s="762"/>
      <c r="KEE79" s="762"/>
      <c r="KEF79" s="762"/>
      <c r="KEG79" s="762"/>
      <c r="KEH79" s="762"/>
      <c r="KEI79" s="762"/>
      <c r="KEJ79" s="762"/>
      <c r="KEK79" s="762"/>
      <c r="KEL79" s="762"/>
      <c r="KEM79" s="762"/>
      <c r="KEN79" s="762"/>
      <c r="KEO79" s="762"/>
      <c r="KEP79" s="762"/>
      <c r="KEQ79" s="762"/>
      <c r="KER79" s="762"/>
      <c r="KES79" s="762"/>
      <c r="KET79" s="762"/>
      <c r="KEU79" s="762"/>
      <c r="KEV79" s="762"/>
      <c r="KEW79" s="762"/>
      <c r="KEX79" s="762"/>
      <c r="KEY79" s="762"/>
      <c r="KEZ79" s="762"/>
      <c r="KFA79" s="762"/>
      <c r="KFB79" s="762"/>
      <c r="KFC79" s="762"/>
      <c r="KFD79" s="762"/>
      <c r="KFE79" s="762"/>
      <c r="KFF79" s="762"/>
      <c r="KFG79" s="762"/>
      <c r="KFH79" s="762"/>
      <c r="KFI79" s="762"/>
      <c r="KFJ79" s="762"/>
      <c r="KFK79" s="762"/>
      <c r="KFL79" s="762"/>
      <c r="KFM79" s="762"/>
      <c r="KFN79" s="762"/>
      <c r="KFO79" s="762"/>
      <c r="KFP79" s="762"/>
      <c r="KFQ79" s="762"/>
      <c r="KFR79" s="762"/>
      <c r="KFS79" s="762"/>
      <c r="KFT79" s="762"/>
      <c r="KFU79" s="762"/>
      <c r="KFV79" s="762"/>
      <c r="KFW79" s="762"/>
      <c r="KFX79" s="762"/>
      <c r="KFY79" s="762"/>
      <c r="KFZ79" s="762"/>
      <c r="KGA79" s="762"/>
      <c r="KGB79" s="762"/>
      <c r="KGC79" s="762"/>
      <c r="KGD79" s="762"/>
      <c r="KGE79" s="762"/>
      <c r="KGF79" s="762"/>
      <c r="KGG79" s="762"/>
      <c r="KGH79" s="762"/>
      <c r="KGI79" s="762"/>
      <c r="KGJ79" s="762"/>
      <c r="KGK79" s="762"/>
      <c r="KGL79" s="762"/>
      <c r="KGM79" s="762"/>
      <c r="KGN79" s="762"/>
      <c r="KGO79" s="762"/>
      <c r="KGP79" s="762"/>
      <c r="KGQ79" s="762"/>
      <c r="KGR79" s="762"/>
      <c r="KGS79" s="762"/>
      <c r="KGT79" s="762"/>
      <c r="KGU79" s="762"/>
      <c r="KGV79" s="762"/>
      <c r="KGW79" s="762"/>
      <c r="KGX79" s="762"/>
      <c r="KGY79" s="762"/>
      <c r="KGZ79" s="762"/>
      <c r="KHA79" s="762"/>
      <c r="KHB79" s="762"/>
      <c r="KHC79" s="762"/>
      <c r="KHD79" s="762"/>
      <c r="KHE79" s="762"/>
      <c r="KHF79" s="762"/>
      <c r="KHG79" s="762"/>
      <c r="KHH79" s="762"/>
      <c r="KHI79" s="762"/>
      <c r="KHJ79" s="762"/>
      <c r="KHK79" s="762"/>
      <c r="KHL79" s="762"/>
      <c r="KHM79" s="762"/>
      <c r="KHN79" s="762"/>
      <c r="KHO79" s="762"/>
      <c r="KHP79" s="762"/>
      <c r="KHQ79" s="762"/>
      <c r="KHR79" s="762"/>
      <c r="KHS79" s="762"/>
      <c r="KHT79" s="762"/>
      <c r="KHU79" s="762"/>
      <c r="KHV79" s="762"/>
      <c r="KHW79" s="762"/>
      <c r="KHX79" s="762"/>
      <c r="KHY79" s="762"/>
      <c r="KHZ79" s="762"/>
      <c r="KIA79" s="762"/>
      <c r="KIB79" s="762"/>
      <c r="KIC79" s="762"/>
      <c r="KID79" s="762"/>
      <c r="KIE79" s="762"/>
      <c r="KIF79" s="762"/>
      <c r="KIG79" s="762"/>
      <c r="KIH79" s="762"/>
      <c r="KII79" s="762"/>
      <c r="KIJ79" s="762"/>
      <c r="KIK79" s="762"/>
      <c r="KIL79" s="762"/>
      <c r="KIM79" s="762"/>
      <c r="KIN79" s="762"/>
      <c r="KIO79" s="762"/>
      <c r="KIP79" s="762"/>
      <c r="KIQ79" s="762"/>
      <c r="KIR79" s="762"/>
      <c r="KIS79" s="762"/>
      <c r="KIT79" s="762"/>
      <c r="KIU79" s="762"/>
      <c r="KIV79" s="762"/>
      <c r="KIW79" s="762"/>
      <c r="KIX79" s="762"/>
      <c r="KIY79" s="762"/>
      <c r="KIZ79" s="762"/>
      <c r="KJA79" s="762"/>
      <c r="KJB79" s="762"/>
      <c r="KJC79" s="762"/>
      <c r="KJD79" s="762"/>
      <c r="KJE79" s="762"/>
      <c r="KJF79" s="762"/>
      <c r="KJG79" s="762"/>
      <c r="KJH79" s="762"/>
      <c r="KJI79" s="762"/>
      <c r="KJJ79" s="762"/>
      <c r="KJK79" s="762"/>
      <c r="KJL79" s="762"/>
      <c r="KJM79" s="762"/>
      <c r="KJN79" s="762"/>
      <c r="KJO79" s="762"/>
      <c r="KJP79" s="762"/>
      <c r="KJQ79" s="762"/>
      <c r="KJR79" s="762"/>
      <c r="KJS79" s="762"/>
      <c r="KJT79" s="762"/>
      <c r="KJU79" s="762"/>
      <c r="KJV79" s="762"/>
      <c r="KJW79" s="762"/>
      <c r="KJX79" s="762"/>
      <c r="KJY79" s="762"/>
      <c r="KJZ79" s="762"/>
      <c r="KKA79" s="762"/>
      <c r="KKB79" s="762"/>
      <c r="KKC79" s="762"/>
      <c r="KKD79" s="762"/>
      <c r="KKE79" s="762"/>
      <c r="KKF79" s="762"/>
      <c r="KKG79" s="762"/>
      <c r="KKH79" s="762"/>
      <c r="KKI79" s="762"/>
      <c r="KKJ79" s="762"/>
      <c r="KKK79" s="762"/>
      <c r="KKL79" s="762"/>
      <c r="KKM79" s="762"/>
      <c r="KKN79" s="762"/>
      <c r="KKO79" s="762"/>
      <c r="KKP79" s="762"/>
      <c r="KKQ79" s="762"/>
      <c r="KKR79" s="762"/>
      <c r="KKS79" s="762"/>
      <c r="KKT79" s="762"/>
      <c r="KKU79" s="762"/>
      <c r="KKV79" s="762"/>
      <c r="KKW79" s="762"/>
      <c r="KKX79" s="762"/>
      <c r="KKY79" s="762"/>
      <c r="KKZ79" s="762"/>
      <c r="KLA79" s="762"/>
      <c r="KLB79" s="762"/>
      <c r="KLC79" s="762"/>
      <c r="KLD79" s="762"/>
      <c r="KLE79" s="762"/>
      <c r="KLF79" s="762"/>
      <c r="KLG79" s="762"/>
      <c r="KLH79" s="762"/>
      <c r="KLI79" s="762"/>
      <c r="KLJ79" s="762"/>
      <c r="KLK79" s="762"/>
      <c r="KLL79" s="762"/>
      <c r="KLM79" s="762"/>
      <c r="KLN79" s="762"/>
      <c r="KLO79" s="762"/>
      <c r="KLP79" s="762"/>
      <c r="KLQ79" s="762"/>
      <c r="KLR79" s="762"/>
      <c r="KLS79" s="762"/>
      <c r="KLT79" s="762"/>
      <c r="KLU79" s="762"/>
      <c r="KLV79" s="762"/>
      <c r="KLW79" s="762"/>
      <c r="KLX79" s="762"/>
      <c r="KLY79" s="762"/>
      <c r="KLZ79" s="762"/>
      <c r="KMA79" s="762"/>
      <c r="KMB79" s="762"/>
      <c r="KMC79" s="762"/>
      <c r="KMD79" s="762"/>
      <c r="KME79" s="762"/>
      <c r="KMF79" s="762"/>
      <c r="KMG79" s="762"/>
      <c r="KMH79" s="762"/>
      <c r="KMI79" s="762"/>
      <c r="KMJ79" s="762"/>
      <c r="KMK79" s="762"/>
      <c r="KML79" s="762"/>
      <c r="KMM79" s="762"/>
      <c r="KMN79" s="762"/>
      <c r="KMO79" s="762"/>
      <c r="KMP79" s="762"/>
      <c r="KMQ79" s="762"/>
      <c r="KMR79" s="762"/>
      <c r="KMS79" s="762"/>
      <c r="KMT79" s="762"/>
      <c r="KMU79" s="762"/>
      <c r="KMV79" s="762"/>
      <c r="KMW79" s="762"/>
      <c r="KMX79" s="762"/>
      <c r="KMY79" s="762"/>
      <c r="KMZ79" s="762"/>
      <c r="KNA79" s="762"/>
      <c r="KNB79" s="762"/>
      <c r="KNC79" s="762"/>
      <c r="KND79" s="762"/>
      <c r="KNE79" s="762"/>
      <c r="KNF79" s="762"/>
      <c r="KNG79" s="762"/>
      <c r="KNH79" s="762"/>
      <c r="KNI79" s="762"/>
      <c r="KNJ79" s="762"/>
      <c r="KNK79" s="762"/>
      <c r="KNL79" s="762"/>
      <c r="KNM79" s="762"/>
      <c r="KNN79" s="762"/>
      <c r="KNO79" s="762"/>
      <c r="KNP79" s="762"/>
      <c r="KNQ79" s="762"/>
      <c r="KNR79" s="762"/>
      <c r="KNS79" s="762"/>
      <c r="KNT79" s="762"/>
      <c r="KNU79" s="762"/>
      <c r="KNV79" s="762"/>
      <c r="KNW79" s="762"/>
      <c r="KNX79" s="762"/>
      <c r="KNY79" s="762"/>
      <c r="KNZ79" s="762"/>
      <c r="KOA79" s="762"/>
      <c r="KOB79" s="762"/>
      <c r="KOC79" s="762"/>
      <c r="KOD79" s="762"/>
      <c r="KOE79" s="762"/>
      <c r="KOF79" s="762"/>
      <c r="KOG79" s="762"/>
      <c r="KOH79" s="762"/>
      <c r="KOI79" s="762"/>
      <c r="KOJ79" s="762"/>
      <c r="KOK79" s="762"/>
      <c r="KOL79" s="762"/>
      <c r="KOM79" s="762"/>
      <c r="KON79" s="762"/>
      <c r="KOO79" s="762"/>
      <c r="KOP79" s="762"/>
      <c r="KOQ79" s="762"/>
      <c r="KOR79" s="762"/>
      <c r="KOS79" s="762"/>
      <c r="KOT79" s="762"/>
      <c r="KOU79" s="762"/>
      <c r="KOV79" s="762"/>
      <c r="KOW79" s="762"/>
      <c r="KOX79" s="762"/>
      <c r="KOY79" s="762"/>
      <c r="KOZ79" s="762"/>
      <c r="KPA79" s="762"/>
      <c r="KPB79" s="762"/>
      <c r="KPC79" s="762"/>
      <c r="KPD79" s="762"/>
      <c r="KPE79" s="762"/>
      <c r="KPF79" s="762"/>
      <c r="KPG79" s="762"/>
      <c r="KPH79" s="762"/>
      <c r="KPI79" s="762"/>
      <c r="KPJ79" s="762"/>
      <c r="KPK79" s="762"/>
      <c r="KPL79" s="762"/>
      <c r="KPM79" s="762"/>
      <c r="KPN79" s="762"/>
      <c r="KPO79" s="762"/>
      <c r="KPP79" s="762"/>
      <c r="KPQ79" s="762"/>
      <c r="KPR79" s="762"/>
      <c r="KPS79" s="762"/>
      <c r="KPT79" s="762"/>
      <c r="KPU79" s="762"/>
      <c r="KPV79" s="762"/>
      <c r="KPW79" s="762"/>
      <c r="KPX79" s="762"/>
      <c r="KPY79" s="762"/>
      <c r="KPZ79" s="762"/>
      <c r="KQA79" s="762"/>
      <c r="KQB79" s="762"/>
      <c r="KQC79" s="762"/>
      <c r="KQD79" s="762"/>
      <c r="KQE79" s="762"/>
      <c r="KQF79" s="762"/>
      <c r="KQG79" s="762"/>
      <c r="KQH79" s="762"/>
      <c r="KQI79" s="762"/>
      <c r="KQJ79" s="762"/>
      <c r="KQK79" s="762"/>
      <c r="KQL79" s="762"/>
      <c r="KQM79" s="762"/>
      <c r="KQN79" s="762"/>
      <c r="KQO79" s="762"/>
      <c r="KQP79" s="762"/>
      <c r="KQQ79" s="762"/>
      <c r="KQR79" s="762"/>
      <c r="KQS79" s="762"/>
      <c r="KQT79" s="762"/>
      <c r="KQU79" s="762"/>
      <c r="KQV79" s="762"/>
      <c r="KQW79" s="762"/>
      <c r="KQX79" s="762"/>
      <c r="KQY79" s="762"/>
      <c r="KQZ79" s="762"/>
      <c r="KRA79" s="762"/>
      <c r="KRB79" s="762"/>
      <c r="KRC79" s="762"/>
      <c r="KRD79" s="762"/>
      <c r="KRE79" s="762"/>
      <c r="KRF79" s="762"/>
      <c r="KRG79" s="762"/>
      <c r="KRH79" s="762"/>
      <c r="KRI79" s="762"/>
      <c r="KRJ79" s="762"/>
      <c r="KRK79" s="762"/>
      <c r="KRL79" s="762"/>
      <c r="KRM79" s="762"/>
      <c r="KRN79" s="762"/>
      <c r="KRO79" s="762"/>
      <c r="KRP79" s="762"/>
      <c r="KRQ79" s="762"/>
      <c r="KRR79" s="762"/>
      <c r="KRS79" s="762"/>
      <c r="KRT79" s="762"/>
      <c r="KRU79" s="762"/>
      <c r="KRV79" s="762"/>
      <c r="KRW79" s="762"/>
      <c r="KRX79" s="762"/>
      <c r="KRY79" s="762"/>
      <c r="KRZ79" s="762"/>
      <c r="KSA79" s="762"/>
      <c r="KSB79" s="762"/>
      <c r="KSC79" s="762"/>
      <c r="KSD79" s="762"/>
      <c r="KSE79" s="762"/>
      <c r="KSF79" s="762"/>
      <c r="KSG79" s="762"/>
      <c r="KSH79" s="762"/>
      <c r="KSI79" s="762"/>
      <c r="KSJ79" s="762"/>
      <c r="KSK79" s="762"/>
      <c r="KSL79" s="762"/>
      <c r="KSM79" s="762"/>
      <c r="KSN79" s="762"/>
      <c r="KSO79" s="762"/>
      <c r="KSP79" s="762"/>
      <c r="KSQ79" s="762"/>
      <c r="KSR79" s="762"/>
      <c r="KSS79" s="762"/>
      <c r="KST79" s="762"/>
      <c r="KSU79" s="762"/>
      <c r="KSV79" s="762"/>
      <c r="KSW79" s="762"/>
      <c r="KSX79" s="762"/>
      <c r="KSY79" s="762"/>
      <c r="KSZ79" s="762"/>
      <c r="KTA79" s="762"/>
      <c r="KTB79" s="762"/>
      <c r="KTC79" s="762"/>
      <c r="KTD79" s="762"/>
      <c r="KTE79" s="762"/>
      <c r="KTF79" s="762"/>
      <c r="KTG79" s="762"/>
      <c r="KTH79" s="762"/>
      <c r="KTI79" s="762"/>
      <c r="KTJ79" s="762"/>
      <c r="KTK79" s="762"/>
      <c r="KTL79" s="762"/>
      <c r="KTM79" s="762"/>
      <c r="KTN79" s="762"/>
      <c r="KTO79" s="762"/>
      <c r="KTP79" s="762"/>
      <c r="KTQ79" s="762"/>
      <c r="KTR79" s="762"/>
      <c r="KTS79" s="762"/>
      <c r="KTT79" s="762"/>
      <c r="KTU79" s="762"/>
      <c r="KTV79" s="762"/>
      <c r="KTW79" s="762"/>
      <c r="KTX79" s="762"/>
      <c r="KTY79" s="762"/>
      <c r="KTZ79" s="762"/>
      <c r="KUA79" s="762"/>
      <c r="KUB79" s="762"/>
      <c r="KUC79" s="762"/>
      <c r="KUD79" s="762"/>
      <c r="KUE79" s="762"/>
      <c r="KUF79" s="762"/>
      <c r="KUG79" s="762"/>
      <c r="KUH79" s="762"/>
      <c r="KUI79" s="762"/>
      <c r="KUJ79" s="762"/>
      <c r="KUK79" s="762"/>
      <c r="KUL79" s="762"/>
      <c r="KUM79" s="762"/>
      <c r="KUN79" s="762"/>
      <c r="KUO79" s="762"/>
      <c r="KUP79" s="762"/>
      <c r="KUQ79" s="762"/>
      <c r="KUR79" s="762"/>
      <c r="KUS79" s="762"/>
      <c r="KUT79" s="762"/>
      <c r="KUU79" s="762"/>
      <c r="KUV79" s="762"/>
      <c r="KUW79" s="762"/>
      <c r="KUX79" s="762"/>
      <c r="KUY79" s="762"/>
      <c r="KUZ79" s="762"/>
      <c r="KVA79" s="762"/>
      <c r="KVB79" s="762"/>
      <c r="KVC79" s="762"/>
      <c r="KVD79" s="762"/>
      <c r="KVE79" s="762"/>
      <c r="KVF79" s="762"/>
      <c r="KVG79" s="762"/>
      <c r="KVH79" s="762"/>
      <c r="KVI79" s="762"/>
      <c r="KVJ79" s="762"/>
      <c r="KVK79" s="762"/>
      <c r="KVL79" s="762"/>
      <c r="KVM79" s="762"/>
      <c r="KVN79" s="762"/>
      <c r="KVO79" s="762"/>
      <c r="KVP79" s="762"/>
      <c r="KVQ79" s="762"/>
      <c r="KVR79" s="762"/>
      <c r="KVS79" s="762"/>
      <c r="KVT79" s="762"/>
      <c r="KVU79" s="762"/>
      <c r="KVV79" s="762"/>
      <c r="KVW79" s="762"/>
      <c r="KVX79" s="762"/>
      <c r="KVY79" s="762"/>
      <c r="KVZ79" s="762"/>
      <c r="KWA79" s="762"/>
      <c r="KWB79" s="762"/>
      <c r="KWC79" s="762"/>
      <c r="KWD79" s="762"/>
      <c r="KWE79" s="762"/>
      <c r="KWF79" s="762"/>
      <c r="KWG79" s="762"/>
      <c r="KWH79" s="762"/>
      <c r="KWI79" s="762"/>
      <c r="KWJ79" s="762"/>
      <c r="KWK79" s="762"/>
      <c r="KWL79" s="762"/>
      <c r="KWM79" s="762"/>
      <c r="KWN79" s="762"/>
      <c r="KWO79" s="762"/>
      <c r="KWP79" s="762"/>
      <c r="KWQ79" s="762"/>
      <c r="KWR79" s="762"/>
      <c r="KWS79" s="762"/>
      <c r="KWT79" s="762"/>
      <c r="KWU79" s="762"/>
      <c r="KWV79" s="762"/>
      <c r="KWW79" s="762"/>
      <c r="KWX79" s="762"/>
      <c r="KWY79" s="762"/>
      <c r="KWZ79" s="762"/>
      <c r="KXA79" s="762"/>
      <c r="KXB79" s="762"/>
      <c r="KXC79" s="762"/>
      <c r="KXD79" s="762"/>
      <c r="KXE79" s="762"/>
      <c r="KXF79" s="762"/>
      <c r="KXG79" s="762"/>
      <c r="KXH79" s="762"/>
      <c r="KXI79" s="762"/>
      <c r="KXJ79" s="762"/>
      <c r="KXK79" s="762"/>
      <c r="KXL79" s="762"/>
      <c r="KXM79" s="762"/>
      <c r="KXN79" s="762"/>
      <c r="KXO79" s="762"/>
      <c r="KXP79" s="762"/>
      <c r="KXQ79" s="762"/>
      <c r="KXR79" s="762"/>
      <c r="KXS79" s="762"/>
      <c r="KXT79" s="762"/>
      <c r="KXU79" s="762"/>
      <c r="KXV79" s="762"/>
      <c r="KXW79" s="762"/>
      <c r="KXX79" s="762"/>
      <c r="KXY79" s="762"/>
      <c r="KXZ79" s="762"/>
      <c r="KYA79" s="762"/>
      <c r="KYB79" s="762"/>
      <c r="KYC79" s="762"/>
      <c r="KYD79" s="762"/>
      <c r="KYE79" s="762"/>
      <c r="KYF79" s="762"/>
      <c r="KYG79" s="762"/>
      <c r="KYH79" s="762"/>
      <c r="KYI79" s="762"/>
      <c r="KYJ79" s="762"/>
      <c r="KYK79" s="762"/>
      <c r="KYL79" s="762"/>
      <c r="KYM79" s="762"/>
      <c r="KYN79" s="762"/>
      <c r="KYO79" s="762"/>
      <c r="KYP79" s="762"/>
      <c r="KYQ79" s="762"/>
      <c r="KYR79" s="762"/>
      <c r="KYS79" s="762"/>
      <c r="KYT79" s="762"/>
      <c r="KYU79" s="762"/>
      <c r="KYV79" s="762"/>
      <c r="KYW79" s="762"/>
      <c r="KYX79" s="762"/>
      <c r="KYY79" s="762"/>
      <c r="KYZ79" s="762"/>
      <c r="KZA79" s="762"/>
      <c r="KZB79" s="762"/>
      <c r="KZC79" s="762"/>
      <c r="KZD79" s="762"/>
      <c r="KZE79" s="762"/>
      <c r="KZF79" s="762"/>
      <c r="KZG79" s="762"/>
      <c r="KZH79" s="762"/>
      <c r="KZI79" s="762"/>
      <c r="KZJ79" s="762"/>
      <c r="KZK79" s="762"/>
      <c r="KZL79" s="762"/>
      <c r="KZM79" s="762"/>
      <c r="KZN79" s="762"/>
      <c r="KZO79" s="762"/>
      <c r="KZP79" s="762"/>
      <c r="KZQ79" s="762"/>
      <c r="KZR79" s="762"/>
      <c r="KZS79" s="762"/>
      <c r="KZT79" s="762"/>
      <c r="KZU79" s="762"/>
      <c r="KZV79" s="762"/>
      <c r="KZW79" s="762"/>
      <c r="KZX79" s="762"/>
      <c r="KZY79" s="762"/>
      <c r="KZZ79" s="762"/>
      <c r="LAA79" s="762"/>
      <c r="LAB79" s="762"/>
      <c r="LAC79" s="762"/>
      <c r="LAD79" s="762"/>
      <c r="LAE79" s="762"/>
      <c r="LAF79" s="762"/>
      <c r="LAG79" s="762"/>
      <c r="LAH79" s="762"/>
      <c r="LAI79" s="762"/>
      <c r="LAJ79" s="762"/>
      <c r="LAK79" s="762"/>
      <c r="LAL79" s="762"/>
      <c r="LAM79" s="762"/>
      <c r="LAN79" s="762"/>
      <c r="LAO79" s="762"/>
      <c r="LAP79" s="762"/>
      <c r="LAQ79" s="762"/>
      <c r="LAR79" s="762"/>
      <c r="LAS79" s="762"/>
      <c r="LAT79" s="762"/>
      <c r="LAU79" s="762"/>
      <c r="LAV79" s="762"/>
      <c r="LAW79" s="762"/>
      <c r="LAX79" s="762"/>
      <c r="LAY79" s="762"/>
      <c r="LAZ79" s="762"/>
      <c r="LBA79" s="762"/>
      <c r="LBB79" s="762"/>
      <c r="LBC79" s="762"/>
      <c r="LBD79" s="762"/>
      <c r="LBE79" s="762"/>
      <c r="LBF79" s="762"/>
      <c r="LBG79" s="762"/>
      <c r="LBH79" s="762"/>
      <c r="LBI79" s="762"/>
      <c r="LBJ79" s="762"/>
      <c r="LBK79" s="762"/>
      <c r="LBL79" s="762"/>
      <c r="LBM79" s="762"/>
      <c r="LBN79" s="762"/>
      <c r="LBO79" s="762"/>
      <c r="LBP79" s="762"/>
      <c r="LBQ79" s="762"/>
      <c r="LBR79" s="762"/>
      <c r="LBS79" s="762"/>
      <c r="LBT79" s="762"/>
      <c r="LBU79" s="762"/>
      <c r="LBV79" s="762"/>
      <c r="LBW79" s="762"/>
      <c r="LBX79" s="762"/>
      <c r="LBY79" s="762"/>
      <c r="LBZ79" s="762"/>
      <c r="LCA79" s="762"/>
      <c r="LCC79" s="762"/>
      <c r="LCD79" s="762"/>
      <c r="LCE79" s="762"/>
      <c r="LCF79" s="762"/>
      <c r="LCG79" s="762"/>
      <c r="LCH79" s="762"/>
      <c r="LCI79" s="762"/>
      <c r="LCJ79" s="762"/>
      <c r="LCK79" s="762"/>
      <c r="LCL79" s="762"/>
      <c r="LCM79" s="762"/>
      <c r="LCN79" s="762"/>
      <c r="LCO79" s="762"/>
      <c r="LCP79" s="762"/>
      <c r="LCQ79" s="762"/>
      <c r="LCR79" s="762"/>
      <c r="LCS79" s="762"/>
      <c r="LCT79" s="762"/>
      <c r="LCU79" s="762"/>
      <c r="LCV79" s="762"/>
      <c r="LCW79" s="762"/>
      <c r="LCX79" s="762"/>
      <c r="LCY79" s="762"/>
      <c r="LCZ79" s="762"/>
      <c r="LDA79" s="762"/>
      <c r="LDB79" s="762"/>
      <c r="LDC79" s="762"/>
      <c r="LDD79" s="762"/>
      <c r="LDE79" s="762"/>
      <c r="LDF79" s="762"/>
      <c r="LDG79" s="762"/>
      <c r="LDH79" s="762"/>
      <c r="LDI79" s="762"/>
      <c r="LDJ79" s="762"/>
      <c r="LDK79" s="762"/>
      <c r="LDL79" s="762"/>
      <c r="LDM79" s="762"/>
      <c r="LDN79" s="762"/>
      <c r="LDO79" s="762"/>
      <c r="LDP79" s="762"/>
      <c r="LDQ79" s="762"/>
      <c r="LDR79" s="762"/>
      <c r="LDS79" s="762"/>
      <c r="LDT79" s="762"/>
      <c r="LDU79" s="762"/>
      <c r="LDV79" s="762"/>
      <c r="LDW79" s="762"/>
      <c r="LDX79" s="762"/>
      <c r="LDY79" s="762"/>
      <c r="LDZ79" s="762"/>
      <c r="LEA79" s="762"/>
      <c r="LEB79" s="762"/>
      <c r="LEC79" s="762"/>
      <c r="LED79" s="762"/>
      <c r="LEE79" s="762"/>
      <c r="LEF79" s="762"/>
      <c r="LEG79" s="762"/>
      <c r="LEH79" s="762"/>
      <c r="LEI79" s="762"/>
      <c r="LEJ79" s="762"/>
      <c r="LEK79" s="762"/>
      <c r="LEL79" s="762"/>
      <c r="LEM79" s="762"/>
      <c r="LEN79" s="762"/>
      <c r="LEO79" s="762"/>
      <c r="LEP79" s="762"/>
      <c r="LEQ79" s="762"/>
      <c r="LER79" s="762"/>
      <c r="LES79" s="762"/>
      <c r="LET79" s="762"/>
      <c r="LEU79" s="762"/>
      <c r="LEV79" s="762"/>
      <c r="LEW79" s="762"/>
      <c r="LEX79" s="762"/>
      <c r="LEY79" s="762"/>
      <c r="LEZ79" s="762"/>
      <c r="LFA79" s="762"/>
      <c r="LFB79" s="762"/>
      <c r="LFC79" s="762"/>
      <c r="LFD79" s="762"/>
      <c r="LFE79" s="762"/>
      <c r="LFF79" s="762"/>
      <c r="LFG79" s="762"/>
      <c r="LFH79" s="762"/>
      <c r="LFI79" s="762"/>
      <c r="LFJ79" s="762"/>
      <c r="LFK79" s="762"/>
      <c r="LFL79" s="762"/>
      <c r="LFM79" s="762"/>
      <c r="LFN79" s="762"/>
      <c r="LFO79" s="762"/>
      <c r="LFP79" s="762"/>
      <c r="LFQ79" s="762"/>
      <c r="LFR79" s="762"/>
      <c r="LFS79" s="762"/>
      <c r="LFT79" s="762"/>
      <c r="LFU79" s="762"/>
      <c r="LFV79" s="762"/>
      <c r="LFW79" s="762"/>
      <c r="LFX79" s="762"/>
      <c r="LFY79" s="762"/>
      <c r="LFZ79" s="762"/>
      <c r="LGA79" s="762"/>
      <c r="LGB79" s="762"/>
      <c r="LGC79" s="762"/>
      <c r="LGD79" s="762"/>
      <c r="LGE79" s="762"/>
      <c r="LGF79" s="762"/>
      <c r="LGG79" s="762"/>
      <c r="LGH79" s="762"/>
      <c r="LGI79" s="762"/>
      <c r="LGJ79" s="762"/>
      <c r="LGK79" s="762"/>
      <c r="LGL79" s="762"/>
      <c r="LGM79" s="762"/>
      <c r="LGN79" s="762"/>
      <c r="LGO79" s="762"/>
      <c r="LGP79" s="762"/>
      <c r="LGQ79" s="762"/>
      <c r="LGR79" s="762"/>
      <c r="LGS79" s="762"/>
      <c r="LGT79" s="762"/>
      <c r="LGU79" s="762"/>
      <c r="LGV79" s="762"/>
      <c r="LGW79" s="762"/>
      <c r="LGX79" s="762"/>
      <c r="LGY79" s="762"/>
      <c r="LGZ79" s="762"/>
      <c r="LHA79" s="762"/>
      <c r="LHB79" s="762"/>
      <c r="LHC79" s="762"/>
      <c r="LHD79" s="762"/>
      <c r="LHE79" s="762"/>
      <c r="LHF79" s="762"/>
      <c r="LHG79" s="762"/>
      <c r="LHH79" s="762"/>
      <c r="LHI79" s="762"/>
      <c r="LHJ79" s="762"/>
      <c r="LHK79" s="762"/>
      <c r="LHL79" s="762"/>
      <c r="LHM79" s="762"/>
      <c r="LHN79" s="762"/>
      <c r="LHO79" s="762"/>
      <c r="LHP79" s="762"/>
      <c r="LHQ79" s="762"/>
      <c r="LHR79" s="762"/>
      <c r="LHS79" s="762"/>
      <c r="LHT79" s="762"/>
      <c r="LHU79" s="762"/>
      <c r="LHV79" s="762"/>
      <c r="LHW79" s="762"/>
      <c r="LHX79" s="762"/>
      <c r="LHY79" s="762"/>
      <c r="LHZ79" s="762"/>
      <c r="LIA79" s="762"/>
      <c r="LIB79" s="762"/>
      <c r="LIC79" s="762"/>
      <c r="LID79" s="762"/>
      <c r="LIE79" s="762"/>
      <c r="LIF79" s="762"/>
      <c r="LIG79" s="762"/>
      <c r="LIH79" s="762"/>
      <c r="LII79" s="762"/>
      <c r="LIJ79" s="762"/>
      <c r="LIK79" s="762"/>
      <c r="LIL79" s="762"/>
      <c r="LIM79" s="762"/>
      <c r="LIN79" s="762"/>
      <c r="LIO79" s="762"/>
      <c r="LIP79" s="762"/>
      <c r="LIQ79" s="762"/>
      <c r="LIR79" s="762"/>
      <c r="LIS79" s="762"/>
      <c r="LIT79" s="762"/>
      <c r="LIU79" s="762"/>
      <c r="LIV79" s="762"/>
      <c r="LIW79" s="762"/>
      <c r="LIX79" s="762"/>
      <c r="LIY79" s="762"/>
      <c r="LIZ79" s="762"/>
      <c r="LJA79" s="762"/>
      <c r="LJB79" s="762"/>
      <c r="LJC79" s="762"/>
      <c r="LJD79" s="762"/>
      <c r="LJE79" s="762"/>
      <c r="LJF79" s="762"/>
      <c r="LJG79" s="762"/>
      <c r="LJH79" s="762"/>
      <c r="LJI79" s="762"/>
      <c r="LJJ79" s="762"/>
      <c r="LJK79" s="762"/>
      <c r="LJL79" s="762"/>
      <c r="LJM79" s="762"/>
      <c r="LJN79" s="762"/>
      <c r="LJO79" s="762"/>
      <c r="LJP79" s="762"/>
      <c r="LJQ79" s="762"/>
      <c r="LJR79" s="762"/>
      <c r="LJS79" s="762"/>
      <c r="LJT79" s="762"/>
      <c r="LJU79" s="762"/>
      <c r="LJV79" s="762"/>
      <c r="LJW79" s="762"/>
      <c r="LJX79" s="762"/>
      <c r="LJY79" s="762"/>
      <c r="LJZ79" s="762"/>
      <c r="LKA79" s="762"/>
      <c r="LKB79" s="762"/>
      <c r="LKC79" s="762"/>
      <c r="LKD79" s="762"/>
      <c r="LKE79" s="762"/>
      <c r="LKF79" s="762"/>
      <c r="LKG79" s="762"/>
      <c r="LKH79" s="762"/>
      <c r="LKI79" s="762"/>
      <c r="LKJ79" s="762"/>
      <c r="LKK79" s="762"/>
      <c r="LKL79" s="762"/>
      <c r="LKM79" s="762"/>
      <c r="LKN79" s="762"/>
      <c r="LKO79" s="762"/>
      <c r="LKP79" s="762"/>
      <c r="LKQ79" s="762"/>
      <c r="LKR79" s="762"/>
      <c r="LKS79" s="762"/>
      <c r="LKT79" s="762"/>
      <c r="LKU79" s="762"/>
      <c r="LKV79" s="762"/>
      <c r="LKW79" s="762"/>
      <c r="LKX79" s="762"/>
      <c r="LKY79" s="762"/>
      <c r="LKZ79" s="762"/>
      <c r="LLA79" s="762"/>
      <c r="LLB79" s="762"/>
      <c r="LLC79" s="762"/>
      <c r="LLD79" s="762"/>
      <c r="LLE79" s="762"/>
      <c r="LLF79" s="762"/>
      <c r="LLG79" s="762"/>
      <c r="LLH79" s="762"/>
      <c r="LLI79" s="762"/>
      <c r="LLJ79" s="762"/>
      <c r="LLK79" s="762"/>
      <c r="LLL79" s="762"/>
      <c r="LLM79" s="762"/>
      <c r="LLN79" s="762"/>
      <c r="LLO79" s="762"/>
      <c r="LLP79" s="762"/>
      <c r="LLQ79" s="762"/>
      <c r="LLR79" s="762"/>
      <c r="LLS79" s="762"/>
      <c r="LLT79" s="762"/>
      <c r="LLU79" s="762"/>
      <c r="LLV79" s="762"/>
      <c r="LLW79" s="762"/>
      <c r="LLX79" s="762"/>
      <c r="LLY79" s="762"/>
      <c r="LLZ79" s="762"/>
      <c r="LMA79" s="762"/>
      <c r="LMB79" s="762"/>
      <c r="LMC79" s="762"/>
      <c r="LMD79" s="762"/>
      <c r="LME79" s="762"/>
      <c r="LMF79" s="762"/>
      <c r="LMG79" s="762"/>
      <c r="LMH79" s="762"/>
      <c r="LMI79" s="762"/>
      <c r="LMJ79" s="762"/>
      <c r="LMK79" s="762"/>
      <c r="LML79" s="762"/>
      <c r="LMM79" s="762"/>
      <c r="LMN79" s="762"/>
      <c r="LMO79" s="762"/>
      <c r="LMP79" s="762"/>
      <c r="LMQ79" s="762"/>
      <c r="LMR79" s="762"/>
      <c r="LMS79" s="762"/>
      <c r="LMT79" s="762"/>
      <c r="LMU79" s="762"/>
      <c r="LMV79" s="762"/>
      <c r="LMW79" s="762"/>
      <c r="LMX79" s="762"/>
      <c r="LMY79" s="762"/>
      <c r="LMZ79" s="762"/>
      <c r="LNA79" s="762"/>
      <c r="LNB79" s="762"/>
      <c r="LNC79" s="762"/>
      <c r="LND79" s="762"/>
      <c r="LNE79" s="762"/>
      <c r="LNF79" s="762"/>
      <c r="LNG79" s="762"/>
      <c r="LNH79" s="762"/>
      <c r="LNI79" s="762"/>
      <c r="LNJ79" s="762"/>
      <c r="LNK79" s="762"/>
      <c r="LNL79" s="762"/>
      <c r="LNM79" s="762"/>
      <c r="LNN79" s="762"/>
      <c r="LNO79" s="762"/>
      <c r="LNP79" s="762"/>
      <c r="LNQ79" s="762"/>
      <c r="LNR79" s="762"/>
      <c r="LNS79" s="762"/>
      <c r="LNT79" s="762"/>
      <c r="LNU79" s="762"/>
      <c r="LNV79" s="762"/>
      <c r="LNW79" s="762"/>
      <c r="LNX79" s="762"/>
      <c r="LNY79" s="762"/>
      <c r="LNZ79" s="762"/>
      <c r="LOA79" s="762"/>
      <c r="LOB79" s="762"/>
      <c r="LOC79" s="762"/>
      <c r="LOD79" s="762"/>
      <c r="LOE79" s="762"/>
      <c r="LOF79" s="762"/>
      <c r="LOG79" s="762"/>
      <c r="LOH79" s="762"/>
      <c r="LOI79" s="762"/>
      <c r="LOJ79" s="762"/>
      <c r="LOK79" s="762"/>
      <c r="LOL79" s="762"/>
      <c r="LOM79" s="762"/>
      <c r="LON79" s="762"/>
      <c r="LOO79" s="762"/>
      <c r="LOP79" s="762"/>
      <c r="LOQ79" s="762"/>
      <c r="LOR79" s="762"/>
      <c r="LOS79" s="762"/>
      <c r="LOT79" s="762"/>
      <c r="LOU79" s="762"/>
      <c r="LOV79" s="762"/>
      <c r="LOW79" s="762"/>
      <c r="LOX79" s="762"/>
      <c r="LOY79" s="762"/>
      <c r="LOZ79" s="762"/>
      <c r="LPA79" s="762"/>
      <c r="LPB79" s="762"/>
      <c r="LPC79" s="762"/>
      <c r="LPD79" s="762"/>
      <c r="LPE79" s="762"/>
      <c r="LPF79" s="762"/>
      <c r="LPG79" s="762"/>
      <c r="LPH79" s="762"/>
      <c r="LPI79" s="762"/>
      <c r="LPJ79" s="762"/>
      <c r="LPK79" s="762"/>
      <c r="LPL79" s="762"/>
      <c r="LPM79" s="762"/>
      <c r="LPN79" s="762"/>
      <c r="LPO79" s="762"/>
      <c r="LPP79" s="762"/>
      <c r="LPQ79" s="762"/>
      <c r="LPR79" s="762"/>
      <c r="LPS79" s="762"/>
      <c r="LPT79" s="762"/>
      <c r="LPU79" s="762"/>
      <c r="LPV79" s="762"/>
      <c r="LPW79" s="762"/>
      <c r="LPX79" s="762"/>
      <c r="LPY79" s="762"/>
      <c r="LPZ79" s="762"/>
      <c r="LQA79" s="762"/>
      <c r="LQB79" s="762"/>
      <c r="LQC79" s="762"/>
      <c r="LQD79" s="762"/>
      <c r="LQE79" s="762"/>
      <c r="LQF79" s="762"/>
      <c r="LQG79" s="762"/>
      <c r="LQH79" s="762"/>
      <c r="LQI79" s="762"/>
      <c r="LQJ79" s="762"/>
      <c r="LQK79" s="762"/>
      <c r="LQL79" s="762"/>
      <c r="LQM79" s="762"/>
      <c r="LQN79" s="762"/>
      <c r="LQO79" s="762"/>
      <c r="LQP79" s="762"/>
      <c r="LQQ79" s="762"/>
      <c r="LQR79" s="762"/>
      <c r="LQS79" s="762"/>
      <c r="LQT79" s="762"/>
      <c r="LQU79" s="762"/>
      <c r="LQV79" s="762"/>
      <c r="LQW79" s="762"/>
      <c r="LQX79" s="762"/>
      <c r="LQY79" s="762"/>
      <c r="LQZ79" s="762"/>
      <c r="LRA79" s="762"/>
      <c r="LRB79" s="762"/>
      <c r="LRC79" s="762"/>
      <c r="LRD79" s="762"/>
      <c r="LRE79" s="762"/>
      <c r="LRF79" s="762"/>
      <c r="LRG79" s="762"/>
      <c r="LRH79" s="762"/>
      <c r="LRI79" s="762"/>
      <c r="LRJ79" s="762"/>
      <c r="LRK79" s="762"/>
      <c r="LRL79" s="762"/>
      <c r="LRM79" s="762"/>
      <c r="LRN79" s="762"/>
      <c r="LRO79" s="762"/>
      <c r="LRP79" s="762"/>
      <c r="LRQ79" s="762"/>
      <c r="LRR79" s="762"/>
      <c r="LRS79" s="762"/>
      <c r="LRT79" s="762"/>
      <c r="LRU79" s="762"/>
      <c r="LRV79" s="762"/>
      <c r="LRW79" s="762"/>
      <c r="LRX79" s="762"/>
      <c r="LRY79" s="762"/>
      <c r="LRZ79" s="762"/>
      <c r="LSA79" s="762"/>
      <c r="LSB79" s="762"/>
      <c r="LSC79" s="762"/>
      <c r="LSD79" s="762"/>
      <c r="LSE79" s="762"/>
      <c r="LSF79" s="762"/>
      <c r="LSG79" s="762"/>
      <c r="LSH79" s="762"/>
      <c r="LSI79" s="762"/>
      <c r="LSJ79" s="762"/>
      <c r="LSK79" s="762"/>
      <c r="LSL79" s="762"/>
      <c r="LSM79" s="762"/>
      <c r="LSN79" s="762"/>
      <c r="LSO79" s="762"/>
      <c r="LSP79" s="762"/>
      <c r="LSQ79" s="762"/>
      <c r="LSR79" s="762"/>
      <c r="LSS79" s="762"/>
      <c r="LST79" s="762"/>
      <c r="LSU79" s="762"/>
      <c r="LSV79" s="762"/>
      <c r="LSW79" s="762"/>
      <c r="LSX79" s="762"/>
      <c r="LSY79" s="762"/>
      <c r="LSZ79" s="762"/>
      <c r="LTA79" s="762"/>
      <c r="LTB79" s="762"/>
      <c r="LTC79" s="762"/>
      <c r="LTD79" s="762"/>
      <c r="LTE79" s="762"/>
      <c r="LTF79" s="762"/>
      <c r="LTG79" s="762"/>
      <c r="LTH79" s="762"/>
      <c r="LTI79" s="762"/>
      <c r="LTJ79" s="762"/>
      <c r="LTK79" s="762"/>
      <c r="LTL79" s="762"/>
      <c r="LTM79" s="762"/>
      <c r="LTN79" s="762"/>
      <c r="LTO79" s="762"/>
      <c r="LTP79" s="762"/>
      <c r="LTQ79" s="762"/>
      <c r="LTR79" s="762"/>
      <c r="LTS79" s="762"/>
      <c r="LTT79" s="762"/>
      <c r="LTU79" s="762"/>
      <c r="LTV79" s="762"/>
      <c r="LTW79" s="762"/>
      <c r="LTX79" s="762"/>
      <c r="LTY79" s="762"/>
      <c r="LTZ79" s="762"/>
      <c r="LUA79" s="762"/>
      <c r="LUB79" s="762"/>
      <c r="LUC79" s="762"/>
      <c r="LUD79" s="762"/>
      <c r="LUE79" s="762"/>
      <c r="LUF79" s="762"/>
      <c r="LUG79" s="762"/>
      <c r="LUH79" s="762"/>
      <c r="LUI79" s="762"/>
      <c r="LUJ79" s="762"/>
      <c r="LUK79" s="762"/>
      <c r="LUL79" s="762"/>
      <c r="LUM79" s="762"/>
      <c r="LUN79" s="762"/>
      <c r="LUO79" s="762"/>
      <c r="LUP79" s="762"/>
      <c r="LUQ79" s="762"/>
      <c r="LUR79" s="762"/>
      <c r="LUS79" s="762"/>
      <c r="LUT79" s="762"/>
      <c r="LUU79" s="762"/>
      <c r="LUV79" s="762"/>
      <c r="LUW79" s="762"/>
      <c r="LUX79" s="762"/>
      <c r="LUY79" s="762"/>
      <c r="LUZ79" s="762"/>
      <c r="LVA79" s="762"/>
      <c r="LVB79" s="762"/>
      <c r="LVC79" s="762"/>
      <c r="LVD79" s="762"/>
      <c r="LVE79" s="762"/>
      <c r="LVF79" s="762"/>
      <c r="LVG79" s="762"/>
      <c r="LVH79" s="762"/>
      <c r="LVI79" s="762"/>
      <c r="LVJ79" s="762"/>
      <c r="LVK79" s="762"/>
      <c r="LVL79" s="762"/>
      <c r="LVM79" s="762"/>
      <c r="LVN79" s="762"/>
      <c r="LVO79" s="762"/>
      <c r="LVP79" s="762"/>
      <c r="LVQ79" s="762"/>
      <c r="LVR79" s="762"/>
      <c r="LVS79" s="762"/>
      <c r="LVT79" s="762"/>
      <c r="LVU79" s="762"/>
      <c r="LVV79" s="762"/>
      <c r="LVW79" s="762"/>
      <c r="LVX79" s="762"/>
      <c r="LVY79" s="762"/>
      <c r="LVZ79" s="762"/>
      <c r="LWA79" s="762"/>
      <c r="LWB79" s="762"/>
      <c r="LWC79" s="762"/>
      <c r="LWD79" s="762"/>
      <c r="LWE79" s="762"/>
      <c r="LWF79" s="762"/>
      <c r="LWG79" s="762"/>
      <c r="LWH79" s="762"/>
      <c r="LWI79" s="762"/>
      <c r="LWJ79" s="762"/>
      <c r="LWK79" s="762"/>
      <c r="LWL79" s="762"/>
      <c r="LWM79" s="762"/>
      <c r="LWN79" s="762"/>
      <c r="LWO79" s="762"/>
      <c r="LWP79" s="762"/>
      <c r="LWQ79" s="762"/>
      <c r="LWR79" s="762"/>
      <c r="LWS79" s="762"/>
      <c r="LWT79" s="762"/>
      <c r="LWU79" s="762"/>
      <c r="LWV79" s="762"/>
      <c r="LWW79" s="762"/>
      <c r="LWX79" s="762"/>
      <c r="LWY79" s="762"/>
      <c r="LWZ79" s="762"/>
      <c r="LXA79" s="762"/>
      <c r="LXB79" s="762"/>
      <c r="LXC79" s="762"/>
      <c r="LXD79" s="762"/>
      <c r="LXE79" s="762"/>
      <c r="LXF79" s="762"/>
      <c r="LXG79" s="762"/>
      <c r="LXH79" s="762"/>
      <c r="LXI79" s="762"/>
      <c r="LXJ79" s="762"/>
      <c r="LXK79" s="762"/>
      <c r="LXL79" s="762"/>
      <c r="LXM79" s="762"/>
      <c r="LXN79" s="762"/>
      <c r="LXO79" s="762"/>
      <c r="LXP79" s="762"/>
      <c r="LXQ79" s="762"/>
      <c r="LXR79" s="762"/>
      <c r="LXS79" s="762"/>
      <c r="LXT79" s="762"/>
      <c r="LXU79" s="762"/>
      <c r="LXV79" s="762"/>
      <c r="LXW79" s="762"/>
      <c r="LXX79" s="762"/>
      <c r="LXY79" s="762"/>
      <c r="LXZ79" s="762"/>
      <c r="LYA79" s="762"/>
      <c r="LYB79" s="762"/>
      <c r="LYC79" s="762"/>
      <c r="LYD79" s="762"/>
      <c r="LYE79" s="762"/>
      <c r="LYF79" s="762"/>
      <c r="LYG79" s="762"/>
      <c r="LYH79" s="762"/>
      <c r="LYI79" s="762"/>
      <c r="LYJ79" s="762"/>
      <c r="LYK79" s="762"/>
      <c r="LYL79" s="762"/>
      <c r="LYM79" s="762"/>
      <c r="LYN79" s="762"/>
      <c r="LYO79" s="762"/>
      <c r="LYP79" s="762"/>
      <c r="LYQ79" s="762"/>
      <c r="LYR79" s="762"/>
      <c r="LYS79" s="762"/>
      <c r="LYT79" s="762"/>
      <c r="LYU79" s="762"/>
      <c r="LYV79" s="762"/>
      <c r="LYW79" s="762"/>
      <c r="LYX79" s="762"/>
      <c r="LYY79" s="762"/>
      <c r="LYZ79" s="762"/>
      <c r="LZA79" s="762"/>
      <c r="LZB79" s="762"/>
      <c r="LZC79" s="762"/>
      <c r="LZD79" s="762"/>
      <c r="LZE79" s="762"/>
      <c r="LZF79" s="762"/>
      <c r="LZG79" s="762"/>
      <c r="LZH79" s="762"/>
      <c r="LZI79" s="762"/>
      <c r="LZJ79" s="762"/>
      <c r="LZK79" s="762"/>
      <c r="LZL79" s="762"/>
      <c r="LZM79" s="762"/>
      <c r="LZN79" s="762"/>
      <c r="LZO79" s="762"/>
      <c r="LZP79" s="762"/>
      <c r="LZQ79" s="762"/>
      <c r="LZR79" s="762"/>
      <c r="LZS79" s="762"/>
      <c r="LZT79" s="762"/>
      <c r="LZU79" s="762"/>
      <c r="LZV79" s="762"/>
      <c r="LZW79" s="762"/>
      <c r="LZX79" s="762"/>
      <c r="LZY79" s="762"/>
      <c r="LZZ79" s="762"/>
      <c r="MAA79" s="762"/>
      <c r="MAB79" s="762"/>
      <c r="MAC79" s="762"/>
      <c r="MAD79" s="762"/>
      <c r="MAE79" s="762"/>
      <c r="MAF79" s="762"/>
      <c r="MAG79" s="762"/>
      <c r="MAH79" s="762"/>
      <c r="MAI79" s="762"/>
      <c r="MAJ79" s="762"/>
      <c r="MAK79" s="762"/>
      <c r="MAL79" s="762"/>
      <c r="MAM79" s="762"/>
      <c r="MAN79" s="762"/>
      <c r="MAO79" s="762"/>
      <c r="MAP79" s="762"/>
      <c r="MAQ79" s="762"/>
      <c r="MAR79" s="762"/>
      <c r="MAS79" s="762"/>
      <c r="MAT79" s="762"/>
      <c r="MAU79" s="762"/>
      <c r="MAV79" s="762"/>
      <c r="MAW79" s="762"/>
      <c r="MAX79" s="762"/>
      <c r="MAY79" s="762"/>
      <c r="MAZ79" s="762"/>
      <c r="MBA79" s="762"/>
      <c r="MBB79" s="762"/>
      <c r="MBC79" s="762"/>
      <c r="MBD79" s="762"/>
      <c r="MBE79" s="762"/>
      <c r="MBF79" s="762"/>
      <c r="MBG79" s="762"/>
      <c r="MBH79" s="762"/>
      <c r="MBI79" s="762"/>
      <c r="MBJ79" s="762"/>
      <c r="MBK79" s="762"/>
      <c r="MBL79" s="762"/>
      <c r="MBM79" s="762"/>
      <c r="MBN79" s="762"/>
      <c r="MBO79" s="762"/>
      <c r="MBP79" s="762"/>
      <c r="MBQ79" s="762"/>
      <c r="MBR79" s="762"/>
      <c r="MBS79" s="762"/>
      <c r="MBT79" s="762"/>
      <c r="MBU79" s="762"/>
      <c r="MBV79" s="762"/>
      <c r="MBW79" s="762"/>
      <c r="MBX79" s="762"/>
      <c r="MBY79" s="762"/>
      <c r="MBZ79" s="762"/>
      <c r="MCA79" s="762"/>
      <c r="MCB79" s="762"/>
      <c r="MCC79" s="762"/>
      <c r="MCD79" s="762"/>
      <c r="MCE79" s="762"/>
      <c r="MCF79" s="762"/>
      <c r="MCG79" s="762"/>
      <c r="MCH79" s="762"/>
      <c r="MCI79" s="762"/>
      <c r="MCJ79" s="762"/>
      <c r="MCK79" s="762"/>
      <c r="MCL79" s="762"/>
      <c r="MCM79" s="762"/>
      <c r="MCN79" s="762"/>
      <c r="MCO79" s="762"/>
      <c r="MCP79" s="762"/>
      <c r="MCQ79" s="762"/>
      <c r="MCR79" s="762"/>
      <c r="MCS79" s="762"/>
      <c r="MCT79" s="762"/>
      <c r="MCU79" s="762"/>
      <c r="MCV79" s="762"/>
      <c r="MCW79" s="762"/>
      <c r="MCX79" s="762"/>
      <c r="MCY79" s="762"/>
      <c r="MCZ79" s="762"/>
      <c r="MDA79" s="762"/>
      <c r="MDB79" s="762"/>
      <c r="MDC79" s="762"/>
      <c r="MDD79" s="762"/>
      <c r="MDE79" s="762"/>
      <c r="MDF79" s="762"/>
      <c r="MDG79" s="762"/>
      <c r="MDH79" s="762"/>
      <c r="MDI79" s="762"/>
      <c r="MDJ79" s="762"/>
      <c r="MDK79" s="762"/>
      <c r="MDL79" s="762"/>
      <c r="MDM79" s="762"/>
      <c r="MDN79" s="762"/>
      <c r="MDO79" s="762"/>
      <c r="MDP79" s="762"/>
      <c r="MDQ79" s="762"/>
      <c r="MDR79" s="762"/>
      <c r="MDS79" s="762"/>
      <c r="MDT79" s="762"/>
      <c r="MDU79" s="762"/>
      <c r="MDV79" s="762"/>
      <c r="MDW79" s="762"/>
      <c r="MDX79" s="762"/>
      <c r="MDY79" s="762"/>
      <c r="MDZ79" s="762"/>
      <c r="MEA79" s="762"/>
      <c r="MEB79" s="762"/>
      <c r="MEC79" s="762"/>
      <c r="MED79" s="762"/>
      <c r="MEE79" s="762"/>
      <c r="MEF79" s="762"/>
      <c r="MEG79" s="762"/>
      <c r="MEH79" s="762"/>
      <c r="MEI79" s="762"/>
      <c r="MEJ79" s="762"/>
      <c r="MEK79" s="762"/>
      <c r="MEL79" s="762"/>
      <c r="MEM79" s="762"/>
      <c r="MEN79" s="762"/>
      <c r="MEO79" s="762"/>
      <c r="MEP79" s="762"/>
      <c r="MEQ79" s="762"/>
      <c r="MER79" s="762"/>
      <c r="MES79" s="762"/>
      <c r="MET79" s="762"/>
      <c r="MEU79" s="762"/>
      <c r="MEV79" s="762"/>
      <c r="MEW79" s="762"/>
      <c r="MEX79" s="762"/>
      <c r="MEY79" s="762"/>
      <c r="MEZ79" s="762"/>
      <c r="MFA79" s="762"/>
      <c r="MFB79" s="762"/>
      <c r="MFC79" s="762"/>
      <c r="MFD79" s="762"/>
      <c r="MFE79" s="762"/>
      <c r="MFF79" s="762"/>
      <c r="MFG79" s="762"/>
      <c r="MFH79" s="762"/>
      <c r="MFI79" s="762"/>
      <c r="MFJ79" s="762"/>
      <c r="MFK79" s="762"/>
      <c r="MFL79" s="762"/>
      <c r="MFM79" s="762"/>
      <c r="MFN79" s="762"/>
      <c r="MFO79" s="762"/>
      <c r="MFP79" s="762"/>
      <c r="MFQ79" s="762"/>
      <c r="MFR79" s="762"/>
      <c r="MFS79" s="762"/>
      <c r="MFT79" s="762"/>
      <c r="MFU79" s="762"/>
      <c r="MFV79" s="762"/>
      <c r="MFW79" s="762"/>
      <c r="MFX79" s="762"/>
      <c r="MFY79" s="762"/>
      <c r="MFZ79" s="762"/>
      <c r="MGA79" s="762"/>
      <c r="MGB79" s="762"/>
      <c r="MGC79" s="762"/>
      <c r="MGD79" s="762"/>
      <c r="MGE79" s="762"/>
      <c r="MGF79" s="762"/>
      <c r="MGG79" s="762"/>
      <c r="MGH79" s="762"/>
      <c r="MGI79" s="762"/>
      <c r="MGJ79" s="762"/>
      <c r="MGK79" s="762"/>
      <c r="MGL79" s="762"/>
      <c r="MGM79" s="762"/>
      <c r="MGN79" s="762"/>
      <c r="MGO79" s="762"/>
      <c r="MGP79" s="762"/>
      <c r="MGQ79" s="762"/>
      <c r="MGR79" s="762"/>
      <c r="MGS79" s="762"/>
      <c r="MGT79" s="762"/>
      <c r="MGU79" s="762"/>
      <c r="MGV79" s="762"/>
      <c r="MGW79" s="762"/>
      <c r="MGX79" s="762"/>
      <c r="MGY79" s="762"/>
      <c r="MGZ79" s="762"/>
      <c r="MHA79" s="762"/>
      <c r="MHB79" s="762"/>
      <c r="MHC79" s="762"/>
      <c r="MHD79" s="762"/>
      <c r="MHE79" s="762"/>
      <c r="MHF79" s="762"/>
      <c r="MHG79" s="762"/>
      <c r="MHH79" s="762"/>
      <c r="MHI79" s="762"/>
      <c r="MHJ79" s="762"/>
      <c r="MHK79" s="762"/>
      <c r="MHL79" s="762"/>
      <c r="MHM79" s="762"/>
      <c r="MHN79" s="762"/>
      <c r="MHO79" s="762"/>
      <c r="MHP79" s="762"/>
      <c r="MHQ79" s="762"/>
      <c r="MHR79" s="762"/>
      <c r="MHS79" s="762"/>
      <c r="MHT79" s="762"/>
      <c r="MHU79" s="762"/>
      <c r="MHV79" s="762"/>
      <c r="MHW79" s="762"/>
      <c r="MHX79" s="762"/>
      <c r="MHY79" s="762"/>
      <c r="MHZ79" s="762"/>
      <c r="MIA79" s="762"/>
      <c r="MIB79" s="762"/>
      <c r="MIC79" s="762"/>
      <c r="MID79" s="762"/>
      <c r="MIE79" s="762"/>
      <c r="MIF79" s="762"/>
      <c r="MIG79" s="762"/>
      <c r="MIH79" s="762"/>
      <c r="MII79" s="762"/>
      <c r="MIJ79" s="762"/>
      <c r="MIK79" s="762"/>
      <c r="MIL79" s="762"/>
      <c r="MIM79" s="762"/>
      <c r="MIN79" s="762"/>
      <c r="MIO79" s="762"/>
      <c r="MIP79" s="762"/>
      <c r="MIQ79" s="762"/>
      <c r="MIR79" s="762"/>
      <c r="MIS79" s="762"/>
      <c r="MIT79" s="762"/>
      <c r="MIU79" s="762"/>
      <c r="MIV79" s="762"/>
      <c r="MIW79" s="762"/>
      <c r="MIX79" s="762"/>
      <c r="MIY79" s="762"/>
      <c r="MIZ79" s="762"/>
      <c r="MJA79" s="762"/>
      <c r="MJB79" s="762"/>
      <c r="MJC79" s="762"/>
      <c r="MJD79" s="762"/>
      <c r="MJE79" s="762"/>
      <c r="MJF79" s="762"/>
      <c r="MJG79" s="762"/>
      <c r="MJH79" s="762"/>
      <c r="MJI79" s="762"/>
      <c r="MJJ79" s="762"/>
      <c r="MJK79" s="762"/>
      <c r="MJL79" s="762"/>
      <c r="MJM79" s="762"/>
      <c r="MJN79" s="762"/>
      <c r="MJO79" s="762"/>
      <c r="MJP79" s="762"/>
      <c r="MJQ79" s="762"/>
      <c r="MJR79" s="762"/>
      <c r="MJS79" s="762"/>
      <c r="MJT79" s="762"/>
      <c r="MJU79" s="762"/>
      <c r="MJV79" s="762"/>
      <c r="MJW79" s="762"/>
      <c r="MJX79" s="762"/>
      <c r="MJY79" s="762"/>
      <c r="MJZ79" s="762"/>
      <c r="MKA79" s="762"/>
      <c r="MKB79" s="762"/>
      <c r="MKC79" s="762"/>
      <c r="MKD79" s="762"/>
      <c r="MKE79" s="762"/>
      <c r="MKF79" s="762"/>
      <c r="MKG79" s="762"/>
      <c r="MKH79" s="762"/>
      <c r="MKI79" s="762"/>
      <c r="MKJ79" s="762"/>
      <c r="MKK79" s="762"/>
      <c r="MKL79" s="762"/>
      <c r="MKM79" s="762"/>
      <c r="MKN79" s="762"/>
      <c r="MKO79" s="762"/>
      <c r="MKP79" s="762"/>
      <c r="MKQ79" s="762"/>
      <c r="MKR79" s="762"/>
      <c r="MKS79" s="762"/>
      <c r="MKT79" s="762"/>
      <c r="MKU79" s="762"/>
      <c r="MKV79" s="762"/>
      <c r="MKW79" s="762"/>
      <c r="MKX79" s="762"/>
      <c r="MKY79" s="762"/>
      <c r="MKZ79" s="762"/>
      <c r="MLA79" s="762"/>
      <c r="MLB79" s="762"/>
      <c r="MLC79" s="762"/>
      <c r="MLD79" s="762"/>
      <c r="MLE79" s="762"/>
      <c r="MLF79" s="762"/>
      <c r="MLG79" s="762"/>
      <c r="MLH79" s="762"/>
      <c r="MLI79" s="762"/>
      <c r="MLJ79" s="762"/>
      <c r="MLK79" s="762"/>
      <c r="MLL79" s="762"/>
      <c r="MLM79" s="762"/>
      <c r="MLN79" s="762"/>
      <c r="MLO79" s="762"/>
      <c r="MLP79" s="762"/>
      <c r="MLQ79" s="762"/>
      <c r="MLR79" s="762"/>
      <c r="MLS79" s="762"/>
      <c r="MLT79" s="762"/>
      <c r="MLU79" s="762"/>
      <c r="MLV79" s="762"/>
      <c r="MLW79" s="762"/>
      <c r="MLX79" s="762"/>
      <c r="MLY79" s="762"/>
      <c r="MLZ79" s="762"/>
      <c r="MMA79" s="762"/>
      <c r="MMB79" s="762"/>
      <c r="MMC79" s="762"/>
      <c r="MMD79" s="762"/>
      <c r="MME79" s="762"/>
      <c r="MMF79" s="762"/>
      <c r="MMG79" s="762"/>
      <c r="MMH79" s="762"/>
      <c r="MMI79" s="762"/>
      <c r="MMJ79" s="762"/>
      <c r="MMK79" s="762"/>
      <c r="MML79" s="762"/>
      <c r="MMM79" s="762"/>
      <c r="MMN79" s="762"/>
      <c r="MMO79" s="762"/>
      <c r="MMP79" s="762"/>
      <c r="MMQ79" s="762"/>
      <c r="MMR79" s="762"/>
      <c r="MMS79" s="762"/>
      <c r="MMT79" s="762"/>
      <c r="MMU79" s="762"/>
      <c r="MMV79" s="762"/>
      <c r="MMW79" s="762"/>
      <c r="MMX79" s="762"/>
      <c r="MMY79" s="762"/>
      <c r="MMZ79" s="762"/>
      <c r="MNA79" s="762"/>
      <c r="MNB79" s="762"/>
      <c r="MNC79" s="762"/>
      <c r="MND79" s="762"/>
      <c r="MNE79" s="762"/>
      <c r="MNF79" s="762"/>
      <c r="MNG79" s="762"/>
      <c r="MNH79" s="762"/>
      <c r="MNI79" s="762"/>
      <c r="MNJ79" s="762"/>
      <c r="MNK79" s="762"/>
      <c r="MNL79" s="762"/>
      <c r="MNM79" s="762"/>
      <c r="MNN79" s="762"/>
      <c r="MNO79" s="762"/>
      <c r="MNP79" s="762"/>
      <c r="MNQ79" s="762"/>
      <c r="MNR79" s="762"/>
      <c r="MNS79" s="762"/>
      <c r="MNT79" s="762"/>
      <c r="MNU79" s="762"/>
      <c r="MNV79" s="762"/>
      <c r="MNW79" s="762"/>
      <c r="MNX79" s="762"/>
      <c r="MNY79" s="762"/>
      <c r="MNZ79" s="762"/>
      <c r="MOA79" s="762"/>
      <c r="MOB79" s="762"/>
      <c r="MOC79" s="762"/>
      <c r="MOD79" s="762"/>
      <c r="MOE79" s="762"/>
      <c r="MOF79" s="762"/>
      <c r="MOG79" s="762"/>
      <c r="MOH79" s="762"/>
      <c r="MOI79" s="762"/>
      <c r="MOJ79" s="762"/>
      <c r="MOK79" s="762"/>
      <c r="MOL79" s="762"/>
      <c r="MOM79" s="762"/>
      <c r="MON79" s="762"/>
      <c r="MOO79" s="762"/>
      <c r="MOP79" s="762"/>
      <c r="MOQ79" s="762"/>
      <c r="MOR79" s="762"/>
      <c r="MOS79" s="762"/>
      <c r="MOT79" s="762"/>
      <c r="MOU79" s="762"/>
      <c r="MOV79" s="762"/>
      <c r="MOW79" s="762"/>
      <c r="MOX79" s="762"/>
      <c r="MOY79" s="762"/>
      <c r="MOZ79" s="762"/>
      <c r="MPA79" s="762"/>
      <c r="MPB79" s="762"/>
      <c r="MPC79" s="762"/>
      <c r="MPD79" s="762"/>
      <c r="MPE79" s="762"/>
      <c r="MPF79" s="762"/>
      <c r="MPG79" s="762"/>
      <c r="MPH79" s="762"/>
      <c r="MPI79" s="762"/>
      <c r="MPJ79" s="762"/>
      <c r="MPK79" s="762"/>
      <c r="MPM79" s="762"/>
      <c r="MPN79" s="762"/>
      <c r="MPO79" s="762"/>
      <c r="MPP79" s="762"/>
      <c r="MPQ79" s="762"/>
      <c r="MPR79" s="762"/>
      <c r="MPS79" s="762"/>
      <c r="MPT79" s="762"/>
      <c r="MPU79" s="762"/>
      <c r="MPV79" s="762"/>
      <c r="MPW79" s="762"/>
      <c r="MPX79" s="762"/>
      <c r="MPY79" s="762"/>
      <c r="MPZ79" s="762"/>
      <c r="MQA79" s="762"/>
      <c r="MQB79" s="762"/>
      <c r="MQC79" s="762"/>
      <c r="MQD79" s="762"/>
      <c r="MQE79" s="762"/>
      <c r="MQF79" s="762"/>
      <c r="MQG79" s="762"/>
      <c r="MQH79" s="762"/>
      <c r="MQI79" s="762"/>
      <c r="MQJ79" s="762"/>
      <c r="MQK79" s="762"/>
      <c r="MQL79" s="762"/>
      <c r="MQM79" s="762"/>
      <c r="MQN79" s="762"/>
      <c r="MQO79" s="762"/>
      <c r="MQP79" s="762"/>
      <c r="MQQ79" s="762"/>
      <c r="MQR79" s="762"/>
      <c r="MQS79" s="762"/>
      <c r="MQT79" s="762"/>
      <c r="MQU79" s="762"/>
      <c r="MQV79" s="762"/>
      <c r="MQW79" s="762"/>
      <c r="MQX79" s="762"/>
      <c r="MQY79" s="762"/>
      <c r="MQZ79" s="762"/>
      <c r="MRA79" s="762"/>
      <c r="MRB79" s="762"/>
      <c r="MRC79" s="762"/>
      <c r="MRD79" s="762"/>
      <c r="MRE79" s="762"/>
      <c r="MRF79" s="762"/>
      <c r="MRG79" s="762"/>
      <c r="MRH79" s="762"/>
      <c r="MRI79" s="762"/>
      <c r="MRJ79" s="762"/>
      <c r="MRK79" s="762"/>
      <c r="MRL79" s="762"/>
      <c r="MRM79" s="762"/>
      <c r="MRN79" s="762"/>
      <c r="MRO79" s="762"/>
      <c r="MRP79" s="762"/>
      <c r="MRQ79" s="762"/>
      <c r="MRR79" s="762"/>
      <c r="MRS79" s="762"/>
      <c r="MRT79" s="762"/>
      <c r="MRU79" s="762"/>
      <c r="MRV79" s="762"/>
      <c r="MRW79" s="762"/>
      <c r="MRX79" s="762"/>
      <c r="MRY79" s="762"/>
      <c r="MRZ79" s="762"/>
      <c r="MSA79" s="762"/>
      <c r="MSB79" s="762"/>
      <c r="MSC79" s="762"/>
      <c r="MSD79" s="762"/>
      <c r="MSE79" s="762"/>
      <c r="MSF79" s="762"/>
      <c r="MSG79" s="762"/>
      <c r="MSH79" s="762"/>
      <c r="MSI79" s="762"/>
      <c r="MSJ79" s="762"/>
      <c r="MSK79" s="762"/>
      <c r="MSL79" s="762"/>
      <c r="MSM79" s="762"/>
      <c r="MSN79" s="762"/>
      <c r="MSO79" s="762"/>
      <c r="MSP79" s="762"/>
      <c r="MSQ79" s="762"/>
      <c r="MSR79" s="762"/>
      <c r="MSS79" s="762"/>
      <c r="MST79" s="762"/>
      <c r="MSU79" s="762"/>
      <c r="MSV79" s="762"/>
      <c r="MSW79" s="762"/>
      <c r="MSX79" s="762"/>
      <c r="MSY79" s="762"/>
      <c r="MSZ79" s="762"/>
      <c r="MTA79" s="762"/>
      <c r="MTB79" s="762"/>
      <c r="MTC79" s="762"/>
      <c r="MTD79" s="762"/>
      <c r="MTE79" s="762"/>
      <c r="MTF79" s="762"/>
      <c r="MTG79" s="762"/>
      <c r="MTH79" s="762"/>
      <c r="MTI79" s="762"/>
      <c r="MTJ79" s="762"/>
      <c r="MTK79" s="762"/>
      <c r="MTL79" s="762"/>
      <c r="MTM79" s="762"/>
      <c r="MTN79" s="762"/>
      <c r="MTO79" s="762"/>
      <c r="MTP79" s="762"/>
      <c r="MTQ79" s="762"/>
      <c r="MTR79" s="762"/>
      <c r="MTS79" s="762"/>
      <c r="MTT79" s="762"/>
      <c r="MTU79" s="762"/>
      <c r="MTV79" s="762"/>
      <c r="MTW79" s="762"/>
      <c r="MTX79" s="762"/>
      <c r="MTY79" s="762"/>
      <c r="MTZ79" s="762"/>
      <c r="MUA79" s="762"/>
      <c r="MUB79" s="762"/>
      <c r="MUC79" s="762"/>
      <c r="MUD79" s="762"/>
      <c r="MUE79" s="762"/>
      <c r="MUF79" s="762"/>
      <c r="MUG79" s="762"/>
      <c r="MUH79" s="762"/>
      <c r="MUI79" s="762"/>
      <c r="MUJ79" s="762"/>
      <c r="MUK79" s="762"/>
      <c r="MUL79" s="762"/>
      <c r="MUM79" s="762"/>
      <c r="MUN79" s="762"/>
      <c r="MUO79" s="762"/>
      <c r="MUP79" s="762"/>
      <c r="MUQ79" s="762"/>
      <c r="MUR79" s="762"/>
      <c r="MUS79" s="762"/>
      <c r="MUT79" s="762"/>
      <c r="MUU79" s="762"/>
      <c r="MUV79" s="762"/>
      <c r="MUW79" s="762"/>
      <c r="MUX79" s="762"/>
      <c r="MUY79" s="762"/>
      <c r="MUZ79" s="762"/>
      <c r="MVA79" s="762"/>
      <c r="MVB79" s="762"/>
      <c r="MVC79" s="762"/>
      <c r="MVD79" s="762"/>
      <c r="MVE79" s="762"/>
      <c r="MVF79" s="762"/>
      <c r="MVG79" s="762"/>
      <c r="MVH79" s="762"/>
      <c r="MVI79" s="762"/>
      <c r="MVJ79" s="762"/>
      <c r="MVK79" s="762"/>
      <c r="MVL79" s="762"/>
      <c r="MVM79" s="762"/>
      <c r="MVN79" s="762"/>
      <c r="MVO79" s="762"/>
      <c r="MVP79" s="762"/>
      <c r="MVQ79" s="762"/>
      <c r="MVR79" s="762"/>
      <c r="MVS79" s="762"/>
      <c r="MVT79" s="762"/>
      <c r="MVU79" s="762"/>
      <c r="MVV79" s="762"/>
      <c r="MVW79" s="762"/>
      <c r="MVX79" s="762"/>
      <c r="MVY79" s="762"/>
      <c r="MVZ79" s="762"/>
      <c r="MWA79" s="762"/>
      <c r="MWB79" s="762"/>
      <c r="MWC79" s="762"/>
      <c r="MWD79" s="762"/>
      <c r="MWE79" s="762"/>
      <c r="MWF79" s="762"/>
      <c r="MWG79" s="762"/>
      <c r="MWH79" s="762"/>
      <c r="MWI79" s="762"/>
      <c r="MWJ79" s="762"/>
      <c r="MWK79" s="762"/>
      <c r="MWL79" s="762"/>
      <c r="MWM79" s="762"/>
      <c r="MWN79" s="762"/>
      <c r="MWO79" s="762"/>
      <c r="MWP79" s="762"/>
      <c r="MWQ79" s="762"/>
      <c r="MWR79" s="762"/>
      <c r="MWS79" s="762"/>
      <c r="MWT79" s="762"/>
      <c r="MWU79" s="762"/>
      <c r="MWV79" s="762"/>
      <c r="MWW79" s="762"/>
      <c r="MWX79" s="762"/>
      <c r="MWY79" s="762"/>
      <c r="MWZ79" s="762"/>
      <c r="MXA79" s="762"/>
      <c r="MXB79" s="762"/>
      <c r="MXC79" s="762"/>
      <c r="MXD79" s="762"/>
      <c r="MXE79" s="762"/>
      <c r="MXF79" s="762"/>
      <c r="MXG79" s="762"/>
      <c r="MXH79" s="762"/>
      <c r="MXI79" s="762"/>
      <c r="MXJ79" s="762"/>
      <c r="MXK79" s="762"/>
      <c r="MXL79" s="762"/>
      <c r="MXM79" s="762"/>
      <c r="MXN79" s="762"/>
      <c r="MXO79" s="762"/>
      <c r="MXP79" s="762"/>
      <c r="MXQ79" s="762"/>
      <c r="MXR79" s="762"/>
      <c r="MXS79" s="762"/>
      <c r="MXT79" s="762"/>
      <c r="MXU79" s="762"/>
      <c r="MXV79" s="762"/>
      <c r="MXW79" s="762"/>
      <c r="MXX79" s="762"/>
      <c r="MXY79" s="762"/>
      <c r="MXZ79" s="762"/>
      <c r="MYA79" s="762"/>
      <c r="MYB79" s="762"/>
      <c r="MYC79" s="762"/>
      <c r="MYD79" s="762"/>
      <c r="MYE79" s="762"/>
      <c r="MYF79" s="762"/>
      <c r="MYG79" s="762"/>
      <c r="MYH79" s="762"/>
      <c r="MYI79" s="762"/>
      <c r="MYJ79" s="762"/>
      <c r="MYK79" s="762"/>
      <c r="MYL79" s="762"/>
      <c r="MYM79" s="762"/>
      <c r="MYN79" s="762"/>
      <c r="MYO79" s="762"/>
      <c r="MYP79" s="762"/>
      <c r="MYQ79" s="762"/>
      <c r="MYR79" s="762"/>
      <c r="MYS79" s="762"/>
      <c r="MYT79" s="762"/>
      <c r="MYU79" s="762"/>
      <c r="MYV79" s="762"/>
      <c r="MYW79" s="762"/>
      <c r="MYX79" s="762"/>
      <c r="MYY79" s="762"/>
      <c r="MYZ79" s="762"/>
      <c r="MZA79" s="762"/>
      <c r="MZB79" s="762"/>
      <c r="MZC79" s="762"/>
      <c r="MZD79" s="762"/>
      <c r="MZE79" s="762"/>
      <c r="MZF79" s="762"/>
      <c r="MZG79" s="762"/>
      <c r="MZH79" s="762"/>
      <c r="MZI79" s="762"/>
      <c r="MZJ79" s="762"/>
      <c r="MZK79" s="762"/>
      <c r="MZL79" s="762"/>
      <c r="MZM79" s="762"/>
      <c r="MZN79" s="762"/>
      <c r="MZO79" s="762"/>
      <c r="MZP79" s="762"/>
      <c r="MZQ79" s="762"/>
      <c r="MZR79" s="762"/>
      <c r="MZS79" s="762"/>
      <c r="MZT79" s="762"/>
      <c r="MZU79" s="762"/>
      <c r="MZV79" s="762"/>
      <c r="MZW79" s="762"/>
      <c r="MZX79" s="762"/>
      <c r="MZY79" s="762"/>
      <c r="MZZ79" s="762"/>
      <c r="NAA79" s="762"/>
      <c r="NAB79" s="762"/>
      <c r="NAC79" s="762"/>
      <c r="NAD79" s="762"/>
      <c r="NAE79" s="762"/>
      <c r="NAF79" s="762"/>
      <c r="NAG79" s="762"/>
      <c r="NAH79" s="762"/>
      <c r="NAI79" s="762"/>
      <c r="NAJ79" s="762"/>
      <c r="NAK79" s="762"/>
      <c r="NAL79" s="762"/>
      <c r="NAM79" s="762"/>
      <c r="NAN79" s="762"/>
      <c r="NAO79" s="762"/>
      <c r="NAP79" s="762"/>
      <c r="NAQ79" s="762"/>
      <c r="NAR79" s="762"/>
      <c r="NAS79" s="762"/>
      <c r="NAT79" s="762"/>
      <c r="NAU79" s="762"/>
      <c r="NAV79" s="762"/>
      <c r="NAW79" s="762"/>
      <c r="NAX79" s="762"/>
      <c r="NAY79" s="762"/>
      <c r="NAZ79" s="762"/>
      <c r="NBA79" s="762"/>
      <c r="NBB79" s="762"/>
      <c r="NBC79" s="762"/>
      <c r="NBD79" s="762"/>
      <c r="NBE79" s="762"/>
      <c r="NBF79" s="762"/>
      <c r="NBG79" s="762"/>
      <c r="NBH79" s="762"/>
      <c r="NBI79" s="762"/>
      <c r="NBJ79" s="762"/>
      <c r="NBK79" s="762"/>
      <c r="NBL79" s="762"/>
      <c r="NBM79" s="762"/>
      <c r="NBN79" s="762"/>
      <c r="NBO79" s="762"/>
      <c r="NBP79" s="762"/>
      <c r="NBQ79" s="762"/>
      <c r="NBR79" s="762"/>
      <c r="NBS79" s="762"/>
      <c r="NBT79" s="762"/>
      <c r="NBU79" s="762"/>
      <c r="NBV79" s="762"/>
      <c r="NBW79" s="762"/>
      <c r="NBX79" s="762"/>
      <c r="NBY79" s="762"/>
      <c r="NBZ79" s="762"/>
      <c r="NCA79" s="762"/>
      <c r="NCB79" s="762"/>
      <c r="NCC79" s="762"/>
      <c r="NCD79" s="762"/>
      <c r="NCE79" s="762"/>
      <c r="NCF79" s="762"/>
      <c r="NCG79" s="762"/>
      <c r="NCH79" s="762"/>
      <c r="NCI79" s="762"/>
      <c r="NCJ79" s="762"/>
      <c r="NCK79" s="762"/>
      <c r="NCL79" s="762"/>
      <c r="NCM79" s="762"/>
      <c r="NCN79" s="762"/>
      <c r="NCO79" s="762"/>
      <c r="NCP79" s="762"/>
      <c r="NCQ79" s="762"/>
      <c r="NCR79" s="762"/>
      <c r="NCS79" s="762"/>
      <c r="NCT79" s="762"/>
      <c r="NCU79" s="762"/>
      <c r="NCV79" s="762"/>
      <c r="NCW79" s="762"/>
      <c r="NCX79" s="762"/>
      <c r="NCY79" s="762"/>
      <c r="NCZ79" s="762"/>
      <c r="NDA79" s="762"/>
      <c r="NDB79" s="762"/>
      <c r="NDC79" s="762"/>
      <c r="NDD79" s="762"/>
      <c r="NDE79" s="762"/>
      <c r="NDF79" s="762"/>
      <c r="NDG79" s="762"/>
      <c r="NDH79" s="762"/>
      <c r="NDI79" s="762"/>
      <c r="NDJ79" s="762"/>
      <c r="NDK79" s="762"/>
      <c r="NDL79" s="762"/>
      <c r="NDM79" s="762"/>
      <c r="NDN79" s="762"/>
      <c r="NDO79" s="762"/>
      <c r="NDP79" s="762"/>
      <c r="NDQ79" s="762"/>
      <c r="NDR79" s="762"/>
      <c r="NDS79" s="762"/>
      <c r="NDT79" s="762"/>
      <c r="NDU79" s="762"/>
      <c r="NDV79" s="762"/>
      <c r="NDW79" s="762"/>
      <c r="NDX79" s="762"/>
      <c r="NDY79" s="762"/>
      <c r="NDZ79" s="762"/>
      <c r="NEA79" s="762"/>
      <c r="NEB79" s="762"/>
      <c r="NEC79" s="762"/>
      <c r="NED79" s="762"/>
      <c r="NEE79" s="762"/>
      <c r="NEF79" s="762"/>
      <c r="NEG79" s="762"/>
      <c r="NEH79" s="762"/>
      <c r="NEI79" s="762"/>
      <c r="NEJ79" s="762"/>
      <c r="NEK79" s="762"/>
      <c r="NEL79" s="762"/>
      <c r="NEM79" s="762"/>
      <c r="NEN79" s="762"/>
      <c r="NEO79" s="762"/>
      <c r="NEP79" s="762"/>
      <c r="NEQ79" s="762"/>
      <c r="NER79" s="762"/>
      <c r="NES79" s="762"/>
      <c r="NET79" s="762"/>
      <c r="NEU79" s="762"/>
      <c r="NEV79" s="762"/>
      <c r="NEW79" s="762"/>
      <c r="NEX79" s="762"/>
      <c r="NEY79" s="762"/>
      <c r="NEZ79" s="762"/>
      <c r="NFA79" s="762"/>
      <c r="NFB79" s="762"/>
      <c r="NFC79" s="762"/>
      <c r="NFD79" s="762"/>
      <c r="NFE79" s="762"/>
      <c r="NFF79" s="762"/>
      <c r="NFG79" s="762"/>
      <c r="NFH79" s="762"/>
      <c r="NFI79" s="762"/>
      <c r="NFJ79" s="762"/>
      <c r="NFK79" s="762"/>
      <c r="NFL79" s="762"/>
      <c r="NFM79" s="762"/>
      <c r="NFN79" s="762"/>
      <c r="NFO79" s="762"/>
      <c r="NFP79" s="762"/>
      <c r="NFQ79" s="762"/>
      <c r="NFR79" s="762"/>
      <c r="NFS79" s="762"/>
      <c r="NFT79" s="762"/>
      <c r="NFU79" s="762"/>
      <c r="NFV79" s="762"/>
      <c r="NFW79" s="762"/>
      <c r="NFX79" s="762"/>
      <c r="NFY79" s="762"/>
      <c r="NFZ79" s="762"/>
      <c r="NGA79" s="762"/>
      <c r="NGB79" s="762"/>
      <c r="NGC79" s="762"/>
      <c r="NGD79" s="762"/>
      <c r="NGE79" s="762"/>
      <c r="NGF79" s="762"/>
      <c r="NGG79" s="762"/>
      <c r="NGH79" s="762"/>
      <c r="NGI79" s="762"/>
      <c r="NGJ79" s="762"/>
      <c r="NGK79" s="762"/>
      <c r="NGL79" s="762"/>
      <c r="NGM79" s="762"/>
      <c r="NGN79" s="762"/>
      <c r="NGO79" s="762"/>
      <c r="NGP79" s="762"/>
      <c r="NGQ79" s="762"/>
      <c r="NGR79" s="762"/>
      <c r="NGS79" s="762"/>
      <c r="NGT79" s="762"/>
      <c r="NGU79" s="762"/>
      <c r="NGV79" s="762"/>
      <c r="NGW79" s="762"/>
      <c r="NGX79" s="762"/>
      <c r="NGY79" s="762"/>
      <c r="NGZ79" s="762"/>
      <c r="NHA79" s="762"/>
      <c r="NHB79" s="762"/>
      <c r="NHC79" s="762"/>
      <c r="NHD79" s="762"/>
      <c r="NHE79" s="762"/>
      <c r="NHF79" s="762"/>
      <c r="NHG79" s="762"/>
      <c r="NHH79" s="762"/>
      <c r="NHI79" s="762"/>
      <c r="NHJ79" s="762"/>
      <c r="NHK79" s="762"/>
      <c r="NHL79" s="762"/>
      <c r="NHM79" s="762"/>
      <c r="NHN79" s="762"/>
      <c r="NHO79" s="762"/>
      <c r="NHP79" s="762"/>
      <c r="NHQ79" s="762"/>
      <c r="NHR79" s="762"/>
      <c r="NHS79" s="762"/>
      <c r="NHT79" s="762"/>
      <c r="NHU79" s="762"/>
      <c r="NHV79" s="762"/>
      <c r="NHW79" s="762"/>
      <c r="NHX79" s="762"/>
      <c r="NHY79" s="762"/>
      <c r="NHZ79" s="762"/>
      <c r="NIA79" s="762"/>
      <c r="NIB79" s="762"/>
      <c r="NIC79" s="762"/>
      <c r="NID79" s="762"/>
      <c r="NIE79" s="762"/>
      <c r="NIF79" s="762"/>
      <c r="NIG79" s="762"/>
      <c r="NIH79" s="762"/>
      <c r="NII79" s="762"/>
      <c r="NIJ79" s="762"/>
      <c r="NIK79" s="762"/>
      <c r="NIL79" s="762"/>
      <c r="NIM79" s="762"/>
      <c r="NIN79" s="762"/>
      <c r="NIO79" s="762"/>
      <c r="NIP79" s="762"/>
      <c r="NIQ79" s="762"/>
      <c r="NIR79" s="762"/>
      <c r="NIS79" s="762"/>
      <c r="NIT79" s="762"/>
      <c r="NIU79" s="762"/>
      <c r="NIV79" s="762"/>
      <c r="NIW79" s="762"/>
      <c r="NIX79" s="762"/>
      <c r="NIY79" s="762"/>
      <c r="NIZ79" s="762"/>
      <c r="NJA79" s="762"/>
      <c r="NJB79" s="762"/>
      <c r="NJC79" s="762"/>
      <c r="NJD79" s="762"/>
      <c r="NJE79" s="762"/>
      <c r="NJF79" s="762"/>
      <c r="NJG79" s="762"/>
      <c r="NJH79" s="762"/>
      <c r="NJI79" s="762"/>
      <c r="NJJ79" s="762"/>
      <c r="NJK79" s="762"/>
      <c r="NJL79" s="762"/>
      <c r="NJM79" s="762"/>
      <c r="NJN79" s="762"/>
      <c r="NJO79" s="762"/>
      <c r="NJP79" s="762"/>
      <c r="NJQ79" s="762"/>
      <c r="NJR79" s="762"/>
      <c r="NJS79" s="762"/>
      <c r="NJT79" s="762"/>
      <c r="NJU79" s="762"/>
      <c r="NJV79" s="762"/>
      <c r="NJW79" s="762"/>
      <c r="NJX79" s="762"/>
      <c r="NJY79" s="762"/>
      <c r="NJZ79" s="762"/>
      <c r="NKA79" s="762"/>
      <c r="NKB79" s="762"/>
      <c r="NKC79" s="762"/>
      <c r="NKD79" s="762"/>
      <c r="NKE79" s="762"/>
      <c r="NKF79" s="762"/>
      <c r="NKG79" s="762"/>
      <c r="NKH79" s="762"/>
      <c r="NKI79" s="762"/>
      <c r="NKJ79" s="762"/>
      <c r="NKK79" s="762"/>
      <c r="NKL79" s="762"/>
      <c r="NKM79" s="762"/>
      <c r="NKN79" s="762"/>
      <c r="NKO79" s="762"/>
      <c r="NKP79" s="762"/>
      <c r="NKQ79" s="762"/>
      <c r="NKR79" s="762"/>
      <c r="NKS79" s="762"/>
      <c r="NKT79" s="762"/>
      <c r="NKU79" s="762"/>
      <c r="NKV79" s="762"/>
      <c r="NKW79" s="762"/>
      <c r="NKX79" s="762"/>
      <c r="NKY79" s="762"/>
      <c r="NKZ79" s="762"/>
      <c r="NLA79" s="762"/>
      <c r="NLB79" s="762"/>
      <c r="NLC79" s="762"/>
      <c r="NLD79" s="762"/>
      <c r="NLE79" s="762"/>
      <c r="NLF79" s="762"/>
      <c r="NLG79" s="762"/>
      <c r="NLH79" s="762"/>
      <c r="NLI79" s="762"/>
      <c r="NLJ79" s="762"/>
      <c r="NLK79" s="762"/>
      <c r="NLL79" s="762"/>
      <c r="NLM79" s="762"/>
      <c r="NLN79" s="762"/>
      <c r="NLO79" s="762"/>
      <c r="NLP79" s="762"/>
      <c r="NLQ79" s="762"/>
      <c r="NLR79" s="762"/>
      <c r="NLS79" s="762"/>
      <c r="NLT79" s="762"/>
      <c r="NLU79" s="762"/>
      <c r="NLV79" s="762"/>
      <c r="NLW79" s="762"/>
      <c r="NLX79" s="762"/>
      <c r="NLY79" s="762"/>
      <c r="NLZ79" s="762"/>
      <c r="NMA79" s="762"/>
      <c r="NMB79" s="762"/>
      <c r="NMC79" s="762"/>
      <c r="NMD79" s="762"/>
      <c r="NME79" s="762"/>
      <c r="NMF79" s="762"/>
      <c r="NMG79" s="762"/>
      <c r="NMH79" s="762"/>
      <c r="NMI79" s="762"/>
      <c r="NMJ79" s="762"/>
      <c r="NMK79" s="762"/>
      <c r="NML79" s="762"/>
      <c r="NMM79" s="762"/>
      <c r="NMN79" s="762"/>
      <c r="NMO79" s="762"/>
      <c r="NMP79" s="762"/>
      <c r="NMQ79" s="762"/>
      <c r="NMR79" s="762"/>
      <c r="NMS79" s="762"/>
      <c r="NMT79" s="762"/>
      <c r="NMU79" s="762"/>
      <c r="NMV79" s="762"/>
      <c r="NMW79" s="762"/>
      <c r="NMX79" s="762"/>
      <c r="NMY79" s="762"/>
      <c r="NMZ79" s="762"/>
      <c r="NNA79" s="762"/>
      <c r="NNB79" s="762"/>
      <c r="NNC79" s="762"/>
      <c r="NND79" s="762"/>
      <c r="NNE79" s="762"/>
      <c r="NNF79" s="762"/>
      <c r="NNG79" s="762"/>
      <c r="NNH79" s="762"/>
      <c r="NNI79" s="762"/>
      <c r="NNJ79" s="762"/>
      <c r="NNK79" s="762"/>
      <c r="NNL79" s="762"/>
      <c r="NNM79" s="762"/>
      <c r="NNN79" s="762"/>
      <c r="NNO79" s="762"/>
      <c r="NNP79" s="762"/>
      <c r="NNQ79" s="762"/>
      <c r="NNR79" s="762"/>
      <c r="NNS79" s="762"/>
      <c r="NNT79" s="762"/>
      <c r="NNU79" s="762"/>
      <c r="NNV79" s="762"/>
      <c r="NNW79" s="762"/>
      <c r="NNX79" s="762"/>
      <c r="NNY79" s="762"/>
      <c r="NNZ79" s="762"/>
      <c r="NOA79" s="762"/>
      <c r="NOB79" s="762"/>
      <c r="NOC79" s="762"/>
      <c r="NOD79" s="762"/>
      <c r="NOE79" s="762"/>
      <c r="NOF79" s="762"/>
      <c r="NOG79" s="762"/>
      <c r="NOH79" s="762"/>
      <c r="NOI79" s="762"/>
      <c r="NOJ79" s="762"/>
      <c r="NOK79" s="762"/>
      <c r="NOL79" s="762"/>
      <c r="NOM79" s="762"/>
      <c r="NON79" s="762"/>
      <c r="NOO79" s="762"/>
      <c r="NOP79" s="762"/>
      <c r="NOQ79" s="762"/>
      <c r="NOR79" s="762"/>
      <c r="NOS79" s="762"/>
      <c r="NOT79" s="762"/>
      <c r="NOU79" s="762"/>
      <c r="NOV79" s="762"/>
      <c r="NOW79" s="762"/>
      <c r="NOX79" s="762"/>
      <c r="NOY79" s="762"/>
      <c r="NOZ79" s="762"/>
      <c r="NPA79" s="762"/>
      <c r="NPB79" s="762"/>
      <c r="NPC79" s="762"/>
      <c r="NPD79" s="762"/>
      <c r="NPE79" s="762"/>
      <c r="NPF79" s="762"/>
      <c r="NPG79" s="762"/>
      <c r="NPH79" s="762"/>
      <c r="NPI79" s="762"/>
      <c r="NPJ79" s="762"/>
      <c r="NPK79" s="762"/>
      <c r="NPL79" s="762"/>
      <c r="NPM79" s="762"/>
      <c r="NPN79" s="762"/>
      <c r="NPO79" s="762"/>
      <c r="NPP79" s="762"/>
      <c r="NPQ79" s="762"/>
      <c r="NPR79" s="762"/>
      <c r="NPS79" s="762"/>
      <c r="NPT79" s="762"/>
      <c r="NPU79" s="762"/>
      <c r="NPV79" s="762"/>
      <c r="NPW79" s="762"/>
      <c r="NPX79" s="762"/>
      <c r="NPY79" s="762"/>
      <c r="NPZ79" s="762"/>
      <c r="NQA79" s="762"/>
      <c r="NQB79" s="762"/>
      <c r="NQC79" s="762"/>
      <c r="NQD79" s="762"/>
      <c r="NQE79" s="762"/>
      <c r="NQF79" s="762"/>
      <c r="NQG79" s="762"/>
      <c r="NQH79" s="762"/>
      <c r="NQI79" s="762"/>
      <c r="NQJ79" s="762"/>
      <c r="NQK79" s="762"/>
      <c r="NQL79" s="762"/>
      <c r="NQM79" s="762"/>
      <c r="NQN79" s="762"/>
      <c r="NQO79" s="762"/>
      <c r="NQP79" s="762"/>
      <c r="NQQ79" s="762"/>
      <c r="NQR79" s="762"/>
      <c r="NQS79" s="762"/>
      <c r="NQT79" s="762"/>
      <c r="NQU79" s="762"/>
      <c r="NQV79" s="762"/>
      <c r="NQW79" s="762"/>
      <c r="NQX79" s="762"/>
      <c r="NQY79" s="762"/>
      <c r="NQZ79" s="762"/>
      <c r="NRA79" s="762"/>
      <c r="NRB79" s="762"/>
      <c r="NRC79" s="762"/>
      <c r="NRD79" s="762"/>
      <c r="NRE79" s="762"/>
      <c r="NRF79" s="762"/>
      <c r="NRG79" s="762"/>
      <c r="NRH79" s="762"/>
      <c r="NRI79" s="762"/>
      <c r="NRJ79" s="762"/>
      <c r="NRK79" s="762"/>
      <c r="NRL79" s="762"/>
      <c r="NRM79" s="762"/>
      <c r="NRN79" s="762"/>
      <c r="NRO79" s="762"/>
      <c r="NRP79" s="762"/>
      <c r="NRQ79" s="762"/>
      <c r="NRR79" s="762"/>
      <c r="NRS79" s="762"/>
      <c r="NRT79" s="762"/>
      <c r="NRU79" s="762"/>
      <c r="NRV79" s="762"/>
      <c r="NRW79" s="762"/>
      <c r="NRX79" s="762"/>
      <c r="NRY79" s="762"/>
      <c r="NRZ79" s="762"/>
      <c r="NSA79" s="762"/>
      <c r="NSB79" s="762"/>
      <c r="NSC79" s="762"/>
      <c r="NSD79" s="762"/>
      <c r="NSE79" s="762"/>
      <c r="NSF79" s="762"/>
      <c r="NSG79" s="762"/>
      <c r="NSH79" s="762"/>
      <c r="NSI79" s="762"/>
      <c r="NSJ79" s="762"/>
      <c r="NSK79" s="762"/>
      <c r="NSL79" s="762"/>
      <c r="NSM79" s="762"/>
      <c r="NSN79" s="762"/>
      <c r="NSO79" s="762"/>
      <c r="NSP79" s="762"/>
      <c r="NSQ79" s="762"/>
      <c r="NSR79" s="762"/>
      <c r="NSS79" s="762"/>
      <c r="NST79" s="762"/>
      <c r="NSU79" s="762"/>
      <c r="NSV79" s="762"/>
      <c r="NSW79" s="762"/>
      <c r="NSX79" s="762"/>
      <c r="NSY79" s="762"/>
      <c r="NSZ79" s="762"/>
      <c r="NTA79" s="762"/>
      <c r="NTB79" s="762"/>
      <c r="NTC79" s="762"/>
      <c r="NTD79" s="762"/>
      <c r="NTE79" s="762"/>
      <c r="NTF79" s="762"/>
      <c r="NTG79" s="762"/>
      <c r="NTH79" s="762"/>
      <c r="NTI79" s="762"/>
      <c r="NTJ79" s="762"/>
      <c r="NTK79" s="762"/>
      <c r="NTL79" s="762"/>
      <c r="NTM79" s="762"/>
      <c r="NTN79" s="762"/>
      <c r="NTO79" s="762"/>
      <c r="NTP79" s="762"/>
      <c r="NTQ79" s="762"/>
      <c r="NTR79" s="762"/>
      <c r="NTS79" s="762"/>
      <c r="NTT79" s="762"/>
      <c r="NTU79" s="762"/>
      <c r="NTV79" s="762"/>
      <c r="NTW79" s="762"/>
      <c r="NTX79" s="762"/>
      <c r="NTY79" s="762"/>
      <c r="NTZ79" s="762"/>
      <c r="NUA79" s="762"/>
      <c r="NUB79" s="762"/>
      <c r="NUC79" s="762"/>
      <c r="NUD79" s="762"/>
      <c r="NUE79" s="762"/>
      <c r="NUF79" s="762"/>
      <c r="NUG79" s="762"/>
      <c r="NUH79" s="762"/>
      <c r="NUI79" s="762"/>
      <c r="NUJ79" s="762"/>
      <c r="NUK79" s="762"/>
      <c r="NUL79" s="762"/>
      <c r="NUM79" s="762"/>
      <c r="NUN79" s="762"/>
      <c r="NUO79" s="762"/>
      <c r="NUP79" s="762"/>
      <c r="NUQ79" s="762"/>
      <c r="NUR79" s="762"/>
      <c r="NUS79" s="762"/>
      <c r="NUT79" s="762"/>
      <c r="NUU79" s="762"/>
      <c r="NUV79" s="762"/>
      <c r="NUW79" s="762"/>
      <c r="NUX79" s="762"/>
      <c r="NUY79" s="762"/>
      <c r="NUZ79" s="762"/>
      <c r="NVA79" s="762"/>
      <c r="NVB79" s="762"/>
      <c r="NVC79" s="762"/>
      <c r="NVD79" s="762"/>
      <c r="NVE79" s="762"/>
      <c r="NVF79" s="762"/>
      <c r="NVG79" s="762"/>
      <c r="NVH79" s="762"/>
      <c r="NVI79" s="762"/>
      <c r="NVJ79" s="762"/>
      <c r="NVK79" s="762"/>
      <c r="NVL79" s="762"/>
      <c r="NVM79" s="762"/>
      <c r="NVN79" s="762"/>
      <c r="NVO79" s="762"/>
      <c r="NVP79" s="762"/>
      <c r="NVQ79" s="762"/>
      <c r="NVR79" s="762"/>
      <c r="NVS79" s="762"/>
      <c r="NVT79" s="762"/>
      <c r="NVU79" s="762"/>
      <c r="NVV79" s="762"/>
      <c r="NVW79" s="762"/>
      <c r="NVX79" s="762"/>
      <c r="NVY79" s="762"/>
      <c r="NVZ79" s="762"/>
      <c r="NWA79" s="762"/>
      <c r="NWB79" s="762"/>
      <c r="NWC79" s="762"/>
      <c r="NWD79" s="762"/>
      <c r="NWE79" s="762"/>
      <c r="NWF79" s="762"/>
      <c r="NWG79" s="762"/>
      <c r="NWH79" s="762"/>
      <c r="NWI79" s="762"/>
      <c r="NWJ79" s="762"/>
      <c r="NWK79" s="762"/>
      <c r="NWL79" s="762"/>
      <c r="NWM79" s="762"/>
      <c r="NWN79" s="762"/>
      <c r="NWO79" s="762"/>
      <c r="NWP79" s="762"/>
      <c r="NWQ79" s="762"/>
      <c r="NWR79" s="762"/>
      <c r="NWS79" s="762"/>
      <c r="NWT79" s="762"/>
      <c r="NWU79" s="762"/>
      <c r="NWV79" s="762"/>
      <c r="NWW79" s="762"/>
      <c r="NWX79" s="762"/>
      <c r="NWY79" s="762"/>
      <c r="NWZ79" s="762"/>
      <c r="NXA79" s="762"/>
      <c r="NXB79" s="762"/>
      <c r="NXC79" s="762"/>
      <c r="NXD79" s="762"/>
      <c r="NXE79" s="762"/>
      <c r="NXF79" s="762"/>
      <c r="NXG79" s="762"/>
      <c r="NXH79" s="762"/>
      <c r="NXI79" s="762"/>
      <c r="NXJ79" s="762"/>
      <c r="NXK79" s="762"/>
      <c r="NXL79" s="762"/>
      <c r="NXM79" s="762"/>
      <c r="NXN79" s="762"/>
      <c r="NXO79" s="762"/>
      <c r="NXP79" s="762"/>
      <c r="NXQ79" s="762"/>
      <c r="NXR79" s="762"/>
      <c r="NXS79" s="762"/>
      <c r="NXT79" s="762"/>
      <c r="NXU79" s="762"/>
      <c r="NXV79" s="762"/>
      <c r="NXW79" s="762"/>
      <c r="NXX79" s="762"/>
      <c r="NXY79" s="762"/>
      <c r="NXZ79" s="762"/>
      <c r="NYA79" s="762"/>
      <c r="NYB79" s="762"/>
      <c r="NYC79" s="762"/>
      <c r="NYD79" s="762"/>
      <c r="NYE79" s="762"/>
      <c r="NYF79" s="762"/>
      <c r="NYG79" s="762"/>
      <c r="NYH79" s="762"/>
      <c r="NYI79" s="762"/>
      <c r="NYJ79" s="762"/>
      <c r="NYK79" s="762"/>
      <c r="NYL79" s="762"/>
      <c r="NYM79" s="762"/>
      <c r="NYN79" s="762"/>
      <c r="NYO79" s="762"/>
      <c r="NYP79" s="762"/>
      <c r="NYQ79" s="762"/>
      <c r="NYR79" s="762"/>
      <c r="NYS79" s="762"/>
      <c r="NYT79" s="762"/>
      <c r="NYU79" s="762"/>
      <c r="NYV79" s="762"/>
      <c r="NYW79" s="762"/>
      <c r="NYX79" s="762"/>
      <c r="NYY79" s="762"/>
      <c r="NYZ79" s="762"/>
      <c r="NZA79" s="762"/>
      <c r="NZB79" s="762"/>
      <c r="NZC79" s="762"/>
      <c r="NZD79" s="762"/>
      <c r="NZE79" s="762"/>
      <c r="NZF79" s="762"/>
      <c r="NZG79" s="762"/>
      <c r="NZH79" s="762"/>
      <c r="NZI79" s="762"/>
      <c r="NZJ79" s="762"/>
      <c r="NZK79" s="762"/>
      <c r="NZL79" s="762"/>
      <c r="NZM79" s="762"/>
      <c r="NZN79" s="762"/>
      <c r="NZO79" s="762"/>
      <c r="NZP79" s="762"/>
      <c r="NZQ79" s="762"/>
      <c r="NZR79" s="762"/>
      <c r="NZS79" s="762"/>
      <c r="NZT79" s="762"/>
      <c r="NZU79" s="762"/>
      <c r="NZV79" s="762"/>
      <c r="NZW79" s="762"/>
      <c r="NZX79" s="762"/>
      <c r="NZY79" s="762"/>
      <c r="NZZ79" s="762"/>
      <c r="OAA79" s="762"/>
      <c r="OAB79" s="762"/>
      <c r="OAC79" s="762"/>
      <c r="OAD79" s="762"/>
      <c r="OAE79" s="762"/>
      <c r="OAF79" s="762"/>
      <c r="OAG79" s="762"/>
      <c r="OAH79" s="762"/>
      <c r="OAI79" s="762"/>
      <c r="OAJ79" s="762"/>
      <c r="OAK79" s="762"/>
      <c r="OAL79" s="762"/>
      <c r="OAM79" s="762"/>
      <c r="OAN79" s="762"/>
      <c r="OAO79" s="762"/>
      <c r="OAP79" s="762"/>
      <c r="OAQ79" s="762"/>
      <c r="OAR79" s="762"/>
      <c r="OAS79" s="762"/>
      <c r="OAT79" s="762"/>
      <c r="OAU79" s="762"/>
      <c r="OAV79" s="762"/>
      <c r="OAW79" s="762"/>
      <c r="OAX79" s="762"/>
      <c r="OAY79" s="762"/>
      <c r="OAZ79" s="762"/>
      <c r="OBA79" s="762"/>
      <c r="OBB79" s="762"/>
      <c r="OBC79" s="762"/>
      <c r="OBD79" s="762"/>
      <c r="OBE79" s="762"/>
      <c r="OBF79" s="762"/>
      <c r="OBG79" s="762"/>
      <c r="OBH79" s="762"/>
      <c r="OBI79" s="762"/>
      <c r="OBJ79" s="762"/>
      <c r="OBK79" s="762"/>
      <c r="OBL79" s="762"/>
      <c r="OBM79" s="762"/>
      <c r="OBN79" s="762"/>
      <c r="OBO79" s="762"/>
      <c r="OBP79" s="762"/>
      <c r="OBQ79" s="762"/>
      <c r="OBR79" s="762"/>
      <c r="OBS79" s="762"/>
      <c r="OBT79" s="762"/>
      <c r="OBU79" s="762"/>
      <c r="OBV79" s="762"/>
      <c r="OBW79" s="762"/>
      <c r="OBX79" s="762"/>
      <c r="OBY79" s="762"/>
      <c r="OBZ79" s="762"/>
      <c r="OCA79" s="762"/>
      <c r="OCB79" s="762"/>
      <c r="OCC79" s="762"/>
      <c r="OCD79" s="762"/>
      <c r="OCE79" s="762"/>
      <c r="OCF79" s="762"/>
      <c r="OCG79" s="762"/>
      <c r="OCH79" s="762"/>
      <c r="OCI79" s="762"/>
      <c r="OCJ79" s="762"/>
      <c r="OCK79" s="762"/>
      <c r="OCL79" s="762"/>
      <c r="OCM79" s="762"/>
      <c r="OCN79" s="762"/>
      <c r="OCO79" s="762"/>
      <c r="OCP79" s="762"/>
      <c r="OCQ79" s="762"/>
      <c r="OCR79" s="762"/>
      <c r="OCS79" s="762"/>
      <c r="OCT79" s="762"/>
      <c r="OCU79" s="762"/>
      <c r="OCW79" s="762"/>
      <c r="OCX79" s="762"/>
      <c r="OCY79" s="762"/>
      <c r="OCZ79" s="762"/>
      <c r="ODA79" s="762"/>
      <c r="ODB79" s="762"/>
      <c r="ODC79" s="762"/>
      <c r="ODD79" s="762"/>
      <c r="ODE79" s="762"/>
      <c r="ODF79" s="762"/>
      <c r="ODG79" s="762"/>
      <c r="ODH79" s="762"/>
      <c r="ODI79" s="762"/>
      <c r="ODJ79" s="762"/>
      <c r="ODK79" s="762"/>
      <c r="ODL79" s="762"/>
      <c r="ODM79" s="762"/>
      <c r="ODN79" s="762"/>
      <c r="ODO79" s="762"/>
      <c r="ODP79" s="762"/>
      <c r="ODQ79" s="762"/>
      <c r="ODR79" s="762"/>
      <c r="ODS79" s="762"/>
      <c r="ODT79" s="762"/>
      <c r="ODU79" s="762"/>
      <c r="ODV79" s="762"/>
      <c r="ODW79" s="762"/>
      <c r="ODX79" s="762"/>
      <c r="ODY79" s="762"/>
      <c r="ODZ79" s="762"/>
      <c r="OEA79" s="762"/>
      <c r="OEB79" s="762"/>
      <c r="OEC79" s="762"/>
      <c r="OED79" s="762"/>
      <c r="OEE79" s="762"/>
      <c r="OEF79" s="762"/>
      <c r="OEG79" s="762"/>
      <c r="OEH79" s="762"/>
      <c r="OEI79" s="762"/>
      <c r="OEJ79" s="762"/>
      <c r="OEK79" s="762"/>
      <c r="OEL79" s="762"/>
      <c r="OEM79" s="762"/>
      <c r="OEN79" s="762"/>
      <c r="OEO79" s="762"/>
      <c r="OEP79" s="762"/>
      <c r="OEQ79" s="762"/>
      <c r="OER79" s="762"/>
      <c r="OES79" s="762"/>
      <c r="OET79" s="762"/>
      <c r="OEU79" s="762"/>
      <c r="OEV79" s="762"/>
      <c r="OEW79" s="762"/>
      <c r="OEX79" s="762"/>
      <c r="OEY79" s="762"/>
      <c r="OEZ79" s="762"/>
      <c r="OFA79" s="762"/>
      <c r="OFB79" s="762"/>
      <c r="OFC79" s="762"/>
      <c r="OFD79" s="762"/>
      <c r="OFE79" s="762"/>
      <c r="OFF79" s="762"/>
      <c r="OFG79" s="762"/>
      <c r="OFH79" s="762"/>
      <c r="OFI79" s="762"/>
      <c r="OFJ79" s="762"/>
      <c r="OFK79" s="762"/>
      <c r="OFL79" s="762"/>
      <c r="OFM79" s="762"/>
      <c r="OFN79" s="762"/>
      <c r="OFO79" s="762"/>
      <c r="OFP79" s="762"/>
      <c r="OFQ79" s="762"/>
      <c r="OFR79" s="762"/>
      <c r="OFS79" s="762"/>
      <c r="OFT79" s="762"/>
      <c r="OFU79" s="762"/>
      <c r="OFV79" s="762"/>
      <c r="OFW79" s="762"/>
      <c r="OFX79" s="762"/>
      <c r="OFY79" s="762"/>
      <c r="OFZ79" s="762"/>
      <c r="OGA79" s="762"/>
      <c r="OGB79" s="762"/>
      <c r="OGC79" s="762"/>
      <c r="OGD79" s="762"/>
      <c r="OGE79" s="762"/>
      <c r="OGF79" s="762"/>
      <c r="OGG79" s="762"/>
      <c r="OGH79" s="762"/>
      <c r="OGI79" s="762"/>
      <c r="OGJ79" s="762"/>
      <c r="OGK79" s="762"/>
      <c r="OGL79" s="762"/>
      <c r="OGM79" s="762"/>
      <c r="OGN79" s="762"/>
      <c r="OGO79" s="762"/>
      <c r="OGP79" s="762"/>
      <c r="OGQ79" s="762"/>
      <c r="OGR79" s="762"/>
      <c r="OGS79" s="762"/>
      <c r="OGT79" s="762"/>
      <c r="OGU79" s="762"/>
      <c r="OGV79" s="762"/>
      <c r="OGW79" s="762"/>
      <c r="OGX79" s="762"/>
      <c r="OGY79" s="762"/>
      <c r="OGZ79" s="762"/>
      <c r="OHA79" s="762"/>
      <c r="OHB79" s="762"/>
      <c r="OHC79" s="762"/>
      <c r="OHD79" s="762"/>
      <c r="OHE79" s="762"/>
      <c r="OHF79" s="762"/>
      <c r="OHG79" s="762"/>
      <c r="OHH79" s="762"/>
      <c r="OHI79" s="762"/>
      <c r="OHJ79" s="762"/>
      <c r="OHK79" s="762"/>
      <c r="OHL79" s="762"/>
      <c r="OHM79" s="762"/>
      <c r="OHN79" s="762"/>
      <c r="OHO79" s="762"/>
      <c r="OHP79" s="762"/>
      <c r="OHQ79" s="762"/>
      <c r="OHR79" s="762"/>
      <c r="OHS79" s="762"/>
      <c r="OHT79" s="762"/>
      <c r="OHU79" s="762"/>
      <c r="OHV79" s="762"/>
      <c r="OHW79" s="762"/>
      <c r="OHX79" s="762"/>
      <c r="OHY79" s="762"/>
      <c r="OHZ79" s="762"/>
      <c r="OIA79" s="762"/>
      <c r="OIB79" s="762"/>
      <c r="OIC79" s="762"/>
      <c r="OID79" s="762"/>
      <c r="OIE79" s="762"/>
      <c r="OIF79" s="762"/>
      <c r="OIG79" s="762"/>
      <c r="OIH79" s="762"/>
      <c r="OII79" s="762"/>
      <c r="OIJ79" s="762"/>
      <c r="OIK79" s="762"/>
      <c r="OIL79" s="762"/>
      <c r="OIM79" s="762"/>
      <c r="OIN79" s="762"/>
      <c r="OIO79" s="762"/>
      <c r="OIP79" s="762"/>
      <c r="OIQ79" s="762"/>
      <c r="OIR79" s="762"/>
      <c r="OIS79" s="762"/>
      <c r="OIT79" s="762"/>
      <c r="OIU79" s="762"/>
      <c r="OIV79" s="762"/>
      <c r="OIW79" s="762"/>
      <c r="OIX79" s="762"/>
      <c r="OIY79" s="762"/>
      <c r="OIZ79" s="762"/>
      <c r="OJA79" s="762"/>
      <c r="OJB79" s="762"/>
      <c r="OJC79" s="762"/>
      <c r="OJD79" s="762"/>
      <c r="OJE79" s="762"/>
      <c r="OJF79" s="762"/>
      <c r="OJG79" s="762"/>
      <c r="OJH79" s="762"/>
      <c r="OJI79" s="762"/>
      <c r="OJJ79" s="762"/>
      <c r="OJK79" s="762"/>
      <c r="OJL79" s="762"/>
      <c r="OJM79" s="762"/>
      <c r="OJN79" s="762"/>
      <c r="OJO79" s="762"/>
      <c r="OJP79" s="762"/>
      <c r="OJQ79" s="762"/>
      <c r="OJR79" s="762"/>
      <c r="OJS79" s="762"/>
      <c r="OJT79" s="762"/>
      <c r="OJU79" s="762"/>
      <c r="OJV79" s="762"/>
      <c r="OJW79" s="762"/>
      <c r="OJX79" s="762"/>
      <c r="OJY79" s="762"/>
      <c r="OJZ79" s="762"/>
      <c r="OKA79" s="762"/>
      <c r="OKB79" s="762"/>
      <c r="OKC79" s="762"/>
      <c r="OKD79" s="762"/>
      <c r="OKE79" s="762"/>
      <c r="OKF79" s="762"/>
      <c r="OKG79" s="762"/>
      <c r="OKH79" s="762"/>
      <c r="OKI79" s="762"/>
      <c r="OKJ79" s="762"/>
      <c r="OKK79" s="762"/>
      <c r="OKL79" s="762"/>
      <c r="OKM79" s="762"/>
      <c r="OKN79" s="762"/>
      <c r="OKO79" s="762"/>
      <c r="OKP79" s="762"/>
      <c r="OKQ79" s="762"/>
      <c r="OKR79" s="762"/>
      <c r="OKS79" s="762"/>
      <c r="OKT79" s="762"/>
      <c r="OKU79" s="762"/>
      <c r="OKV79" s="762"/>
      <c r="OKW79" s="762"/>
      <c r="OKX79" s="762"/>
      <c r="OKY79" s="762"/>
      <c r="OKZ79" s="762"/>
      <c r="OLA79" s="762"/>
      <c r="OLB79" s="762"/>
      <c r="OLC79" s="762"/>
      <c r="OLD79" s="762"/>
      <c r="OLE79" s="762"/>
      <c r="OLF79" s="762"/>
      <c r="OLG79" s="762"/>
      <c r="OLH79" s="762"/>
      <c r="OLI79" s="762"/>
      <c r="OLJ79" s="762"/>
      <c r="OLK79" s="762"/>
      <c r="OLL79" s="762"/>
      <c r="OLM79" s="762"/>
      <c r="OLN79" s="762"/>
      <c r="OLO79" s="762"/>
      <c r="OLP79" s="762"/>
      <c r="OLQ79" s="762"/>
      <c r="OLR79" s="762"/>
      <c r="OLS79" s="762"/>
      <c r="OLT79" s="762"/>
      <c r="OLU79" s="762"/>
      <c r="OLV79" s="762"/>
      <c r="OLW79" s="762"/>
      <c r="OLX79" s="762"/>
      <c r="OLY79" s="762"/>
      <c r="OLZ79" s="762"/>
      <c r="OMA79" s="762"/>
      <c r="OMB79" s="762"/>
      <c r="OMC79" s="762"/>
      <c r="OMD79" s="762"/>
      <c r="OME79" s="762"/>
      <c r="OMF79" s="762"/>
      <c r="OMG79" s="762"/>
      <c r="OMH79" s="762"/>
      <c r="OMI79" s="762"/>
      <c r="OMJ79" s="762"/>
      <c r="OMK79" s="762"/>
      <c r="OML79" s="762"/>
      <c r="OMM79" s="762"/>
      <c r="OMN79" s="762"/>
      <c r="OMO79" s="762"/>
      <c r="OMP79" s="762"/>
      <c r="OMQ79" s="762"/>
      <c r="OMR79" s="762"/>
      <c r="OMS79" s="762"/>
      <c r="OMT79" s="762"/>
      <c r="OMU79" s="762"/>
      <c r="OMV79" s="762"/>
      <c r="OMW79" s="762"/>
      <c r="OMX79" s="762"/>
      <c r="OMY79" s="762"/>
      <c r="OMZ79" s="762"/>
      <c r="ONA79" s="762"/>
      <c r="ONB79" s="762"/>
      <c r="ONC79" s="762"/>
      <c r="OND79" s="762"/>
      <c r="ONE79" s="762"/>
      <c r="ONF79" s="762"/>
      <c r="ONG79" s="762"/>
      <c r="ONH79" s="762"/>
      <c r="ONI79" s="762"/>
      <c r="ONJ79" s="762"/>
      <c r="ONK79" s="762"/>
      <c r="ONL79" s="762"/>
      <c r="ONM79" s="762"/>
      <c r="ONN79" s="762"/>
      <c r="ONO79" s="762"/>
      <c r="ONP79" s="762"/>
      <c r="ONQ79" s="762"/>
      <c r="ONR79" s="762"/>
      <c r="ONS79" s="762"/>
      <c r="ONT79" s="762"/>
      <c r="ONU79" s="762"/>
      <c r="ONV79" s="762"/>
      <c r="ONW79" s="762"/>
      <c r="ONX79" s="762"/>
      <c r="ONY79" s="762"/>
      <c r="ONZ79" s="762"/>
      <c r="OOA79" s="762"/>
      <c r="OOB79" s="762"/>
      <c r="OOC79" s="762"/>
      <c r="OOD79" s="762"/>
      <c r="OOE79" s="762"/>
      <c r="OOF79" s="762"/>
      <c r="OOG79" s="762"/>
      <c r="OOH79" s="762"/>
      <c r="OOI79" s="762"/>
      <c r="OOJ79" s="762"/>
      <c r="OOK79" s="762"/>
      <c r="OOL79" s="762"/>
      <c r="OOM79" s="762"/>
      <c r="OON79" s="762"/>
      <c r="OOO79" s="762"/>
      <c r="OOP79" s="762"/>
      <c r="OOQ79" s="762"/>
      <c r="OOR79" s="762"/>
      <c r="OOS79" s="762"/>
      <c r="OOT79" s="762"/>
      <c r="OOU79" s="762"/>
      <c r="OOV79" s="762"/>
      <c r="OOW79" s="762"/>
      <c r="OOX79" s="762"/>
      <c r="OOY79" s="762"/>
      <c r="OOZ79" s="762"/>
      <c r="OPA79" s="762"/>
      <c r="OPB79" s="762"/>
      <c r="OPC79" s="762"/>
      <c r="OPD79" s="762"/>
      <c r="OPE79" s="762"/>
      <c r="OPF79" s="762"/>
      <c r="OPG79" s="762"/>
      <c r="OPH79" s="762"/>
      <c r="OPI79" s="762"/>
      <c r="OPJ79" s="762"/>
      <c r="OPK79" s="762"/>
      <c r="OPL79" s="762"/>
      <c r="OPM79" s="762"/>
      <c r="OPN79" s="762"/>
      <c r="OPO79" s="762"/>
      <c r="OPP79" s="762"/>
      <c r="OPQ79" s="762"/>
      <c r="OPR79" s="762"/>
      <c r="OPS79" s="762"/>
      <c r="OPT79" s="762"/>
      <c r="OPU79" s="762"/>
      <c r="OPV79" s="762"/>
      <c r="OPW79" s="762"/>
      <c r="OPX79" s="762"/>
      <c r="OPY79" s="762"/>
      <c r="OPZ79" s="762"/>
      <c r="OQA79" s="762"/>
      <c r="OQB79" s="762"/>
      <c r="OQC79" s="762"/>
      <c r="OQD79" s="762"/>
      <c r="OQE79" s="762"/>
      <c r="OQF79" s="762"/>
      <c r="OQG79" s="762"/>
      <c r="OQH79" s="762"/>
      <c r="OQI79" s="762"/>
      <c r="OQJ79" s="762"/>
      <c r="OQK79" s="762"/>
      <c r="OQL79" s="762"/>
      <c r="OQM79" s="762"/>
      <c r="OQN79" s="762"/>
      <c r="OQO79" s="762"/>
      <c r="OQP79" s="762"/>
      <c r="OQQ79" s="762"/>
      <c r="OQR79" s="762"/>
      <c r="OQS79" s="762"/>
      <c r="OQT79" s="762"/>
      <c r="OQU79" s="762"/>
      <c r="OQV79" s="762"/>
      <c r="OQW79" s="762"/>
      <c r="OQX79" s="762"/>
      <c r="OQY79" s="762"/>
      <c r="OQZ79" s="762"/>
      <c r="ORA79" s="762"/>
      <c r="ORB79" s="762"/>
      <c r="ORC79" s="762"/>
      <c r="ORD79" s="762"/>
      <c r="ORE79" s="762"/>
      <c r="ORF79" s="762"/>
      <c r="ORG79" s="762"/>
      <c r="ORH79" s="762"/>
      <c r="ORI79" s="762"/>
      <c r="ORJ79" s="762"/>
      <c r="ORK79" s="762"/>
      <c r="ORL79" s="762"/>
      <c r="ORM79" s="762"/>
      <c r="ORN79" s="762"/>
      <c r="ORO79" s="762"/>
      <c r="ORP79" s="762"/>
      <c r="ORQ79" s="762"/>
      <c r="ORR79" s="762"/>
      <c r="ORS79" s="762"/>
      <c r="ORT79" s="762"/>
      <c r="ORU79" s="762"/>
      <c r="ORV79" s="762"/>
      <c r="ORW79" s="762"/>
      <c r="ORX79" s="762"/>
      <c r="ORY79" s="762"/>
      <c r="ORZ79" s="762"/>
      <c r="OSA79" s="762"/>
      <c r="OSB79" s="762"/>
      <c r="OSC79" s="762"/>
      <c r="OSD79" s="762"/>
      <c r="OSE79" s="762"/>
      <c r="OSF79" s="762"/>
      <c r="OSG79" s="762"/>
      <c r="OSH79" s="762"/>
      <c r="OSI79" s="762"/>
      <c r="OSJ79" s="762"/>
      <c r="OSK79" s="762"/>
      <c r="OSL79" s="762"/>
      <c r="OSM79" s="762"/>
      <c r="OSN79" s="762"/>
      <c r="OSO79" s="762"/>
      <c r="OSP79" s="762"/>
      <c r="OSQ79" s="762"/>
      <c r="OSR79" s="762"/>
      <c r="OSS79" s="762"/>
      <c r="OST79" s="762"/>
      <c r="OSU79" s="762"/>
      <c r="OSV79" s="762"/>
      <c r="OSW79" s="762"/>
      <c r="OSX79" s="762"/>
      <c r="OSY79" s="762"/>
      <c r="OSZ79" s="762"/>
      <c r="OTA79" s="762"/>
      <c r="OTB79" s="762"/>
      <c r="OTC79" s="762"/>
      <c r="OTD79" s="762"/>
      <c r="OTE79" s="762"/>
      <c r="OTF79" s="762"/>
      <c r="OTG79" s="762"/>
      <c r="OTH79" s="762"/>
      <c r="OTI79" s="762"/>
      <c r="OTJ79" s="762"/>
      <c r="OTK79" s="762"/>
      <c r="OTL79" s="762"/>
      <c r="OTM79" s="762"/>
      <c r="OTN79" s="762"/>
      <c r="OTO79" s="762"/>
      <c r="OTP79" s="762"/>
      <c r="OTQ79" s="762"/>
      <c r="OTR79" s="762"/>
      <c r="OTS79" s="762"/>
      <c r="OTT79" s="762"/>
      <c r="OTU79" s="762"/>
      <c r="OTV79" s="762"/>
      <c r="OTW79" s="762"/>
      <c r="OTX79" s="762"/>
      <c r="OTY79" s="762"/>
      <c r="OTZ79" s="762"/>
      <c r="OUA79" s="762"/>
      <c r="OUB79" s="762"/>
      <c r="OUC79" s="762"/>
      <c r="OUD79" s="762"/>
      <c r="OUE79" s="762"/>
      <c r="OUF79" s="762"/>
      <c r="OUG79" s="762"/>
      <c r="OUH79" s="762"/>
      <c r="OUI79" s="762"/>
      <c r="OUJ79" s="762"/>
      <c r="OUK79" s="762"/>
      <c r="OUL79" s="762"/>
      <c r="OUM79" s="762"/>
      <c r="OUN79" s="762"/>
      <c r="OUO79" s="762"/>
      <c r="OUP79" s="762"/>
      <c r="OUQ79" s="762"/>
      <c r="OUR79" s="762"/>
      <c r="OUS79" s="762"/>
      <c r="OUT79" s="762"/>
      <c r="OUU79" s="762"/>
      <c r="OUV79" s="762"/>
      <c r="OUW79" s="762"/>
      <c r="OUX79" s="762"/>
      <c r="OUY79" s="762"/>
      <c r="OUZ79" s="762"/>
      <c r="OVA79" s="762"/>
      <c r="OVB79" s="762"/>
      <c r="OVC79" s="762"/>
      <c r="OVD79" s="762"/>
      <c r="OVE79" s="762"/>
      <c r="OVF79" s="762"/>
      <c r="OVG79" s="762"/>
      <c r="OVH79" s="762"/>
      <c r="OVI79" s="762"/>
      <c r="OVJ79" s="762"/>
      <c r="OVK79" s="762"/>
      <c r="OVL79" s="762"/>
      <c r="OVM79" s="762"/>
      <c r="OVN79" s="762"/>
      <c r="OVO79" s="762"/>
      <c r="OVP79" s="762"/>
      <c r="OVQ79" s="762"/>
      <c r="OVR79" s="762"/>
      <c r="OVS79" s="762"/>
      <c r="OVT79" s="762"/>
      <c r="OVU79" s="762"/>
      <c r="OVV79" s="762"/>
      <c r="OVW79" s="762"/>
      <c r="OVX79" s="762"/>
      <c r="OVY79" s="762"/>
      <c r="OVZ79" s="762"/>
      <c r="OWA79" s="762"/>
      <c r="OWB79" s="762"/>
      <c r="OWC79" s="762"/>
      <c r="OWD79" s="762"/>
      <c r="OWE79" s="762"/>
      <c r="OWF79" s="762"/>
      <c r="OWG79" s="762"/>
      <c r="OWH79" s="762"/>
      <c r="OWI79" s="762"/>
      <c r="OWJ79" s="762"/>
      <c r="OWK79" s="762"/>
      <c r="OWL79" s="762"/>
      <c r="OWM79" s="762"/>
      <c r="OWN79" s="762"/>
      <c r="OWO79" s="762"/>
      <c r="OWP79" s="762"/>
      <c r="OWQ79" s="762"/>
      <c r="OWR79" s="762"/>
      <c r="OWS79" s="762"/>
      <c r="OWT79" s="762"/>
      <c r="OWU79" s="762"/>
      <c r="OWV79" s="762"/>
      <c r="OWW79" s="762"/>
      <c r="OWX79" s="762"/>
      <c r="OWY79" s="762"/>
      <c r="OWZ79" s="762"/>
      <c r="OXA79" s="762"/>
      <c r="OXB79" s="762"/>
      <c r="OXC79" s="762"/>
      <c r="OXD79" s="762"/>
      <c r="OXE79" s="762"/>
      <c r="OXF79" s="762"/>
      <c r="OXG79" s="762"/>
      <c r="OXH79" s="762"/>
      <c r="OXI79" s="762"/>
      <c r="OXJ79" s="762"/>
      <c r="OXK79" s="762"/>
      <c r="OXL79" s="762"/>
      <c r="OXM79" s="762"/>
      <c r="OXN79" s="762"/>
      <c r="OXO79" s="762"/>
      <c r="OXP79" s="762"/>
      <c r="OXQ79" s="762"/>
      <c r="OXR79" s="762"/>
      <c r="OXS79" s="762"/>
      <c r="OXT79" s="762"/>
      <c r="OXU79" s="762"/>
      <c r="OXV79" s="762"/>
      <c r="OXW79" s="762"/>
      <c r="OXX79" s="762"/>
      <c r="OXY79" s="762"/>
      <c r="OXZ79" s="762"/>
      <c r="OYA79" s="762"/>
      <c r="OYB79" s="762"/>
      <c r="OYC79" s="762"/>
      <c r="OYD79" s="762"/>
      <c r="OYE79" s="762"/>
      <c r="OYF79" s="762"/>
      <c r="OYG79" s="762"/>
      <c r="OYH79" s="762"/>
      <c r="OYI79" s="762"/>
      <c r="OYJ79" s="762"/>
      <c r="OYK79" s="762"/>
      <c r="OYL79" s="762"/>
      <c r="OYM79" s="762"/>
      <c r="OYN79" s="762"/>
      <c r="OYO79" s="762"/>
      <c r="OYP79" s="762"/>
      <c r="OYQ79" s="762"/>
      <c r="OYR79" s="762"/>
      <c r="OYS79" s="762"/>
      <c r="OYT79" s="762"/>
      <c r="OYU79" s="762"/>
      <c r="OYV79" s="762"/>
      <c r="OYW79" s="762"/>
      <c r="OYX79" s="762"/>
      <c r="OYY79" s="762"/>
      <c r="OYZ79" s="762"/>
      <c r="OZA79" s="762"/>
      <c r="OZB79" s="762"/>
      <c r="OZC79" s="762"/>
      <c r="OZD79" s="762"/>
      <c r="OZE79" s="762"/>
      <c r="OZF79" s="762"/>
      <c r="OZG79" s="762"/>
      <c r="OZH79" s="762"/>
      <c r="OZI79" s="762"/>
      <c r="OZJ79" s="762"/>
      <c r="OZK79" s="762"/>
      <c r="OZL79" s="762"/>
      <c r="OZM79" s="762"/>
      <c r="OZN79" s="762"/>
      <c r="OZO79" s="762"/>
      <c r="OZP79" s="762"/>
      <c r="OZQ79" s="762"/>
      <c r="OZR79" s="762"/>
      <c r="OZS79" s="762"/>
      <c r="OZT79" s="762"/>
      <c r="OZU79" s="762"/>
      <c r="OZV79" s="762"/>
      <c r="OZW79" s="762"/>
      <c r="OZX79" s="762"/>
      <c r="OZY79" s="762"/>
      <c r="OZZ79" s="762"/>
      <c r="PAA79" s="762"/>
      <c r="PAB79" s="762"/>
      <c r="PAC79" s="762"/>
      <c r="PAD79" s="762"/>
      <c r="PAE79" s="762"/>
      <c r="PAF79" s="762"/>
      <c r="PAG79" s="762"/>
      <c r="PAH79" s="762"/>
      <c r="PAI79" s="762"/>
      <c r="PAJ79" s="762"/>
      <c r="PAK79" s="762"/>
      <c r="PAL79" s="762"/>
      <c r="PAM79" s="762"/>
      <c r="PAN79" s="762"/>
      <c r="PAO79" s="762"/>
      <c r="PAP79" s="762"/>
      <c r="PAQ79" s="762"/>
      <c r="PAR79" s="762"/>
      <c r="PAS79" s="762"/>
      <c r="PAT79" s="762"/>
      <c r="PAU79" s="762"/>
      <c r="PAV79" s="762"/>
      <c r="PAW79" s="762"/>
      <c r="PAX79" s="762"/>
      <c r="PAY79" s="762"/>
      <c r="PAZ79" s="762"/>
      <c r="PBA79" s="762"/>
      <c r="PBB79" s="762"/>
      <c r="PBC79" s="762"/>
      <c r="PBD79" s="762"/>
      <c r="PBE79" s="762"/>
      <c r="PBF79" s="762"/>
      <c r="PBG79" s="762"/>
      <c r="PBH79" s="762"/>
      <c r="PBI79" s="762"/>
      <c r="PBJ79" s="762"/>
      <c r="PBK79" s="762"/>
      <c r="PBL79" s="762"/>
      <c r="PBM79" s="762"/>
      <c r="PBN79" s="762"/>
      <c r="PBO79" s="762"/>
      <c r="PBP79" s="762"/>
      <c r="PBQ79" s="762"/>
      <c r="PBR79" s="762"/>
      <c r="PBS79" s="762"/>
      <c r="PBT79" s="762"/>
      <c r="PBU79" s="762"/>
      <c r="PBV79" s="762"/>
      <c r="PBW79" s="762"/>
      <c r="PBX79" s="762"/>
      <c r="PBY79" s="762"/>
      <c r="PBZ79" s="762"/>
      <c r="PCA79" s="762"/>
      <c r="PCB79" s="762"/>
      <c r="PCC79" s="762"/>
      <c r="PCD79" s="762"/>
      <c r="PCE79" s="762"/>
      <c r="PCF79" s="762"/>
      <c r="PCG79" s="762"/>
      <c r="PCH79" s="762"/>
      <c r="PCI79" s="762"/>
      <c r="PCJ79" s="762"/>
      <c r="PCK79" s="762"/>
      <c r="PCL79" s="762"/>
      <c r="PCM79" s="762"/>
      <c r="PCN79" s="762"/>
      <c r="PCO79" s="762"/>
      <c r="PCP79" s="762"/>
      <c r="PCQ79" s="762"/>
      <c r="PCR79" s="762"/>
      <c r="PCS79" s="762"/>
      <c r="PCT79" s="762"/>
      <c r="PCU79" s="762"/>
      <c r="PCV79" s="762"/>
      <c r="PCW79" s="762"/>
      <c r="PCX79" s="762"/>
      <c r="PCY79" s="762"/>
      <c r="PCZ79" s="762"/>
      <c r="PDA79" s="762"/>
      <c r="PDB79" s="762"/>
      <c r="PDC79" s="762"/>
      <c r="PDD79" s="762"/>
      <c r="PDE79" s="762"/>
      <c r="PDF79" s="762"/>
      <c r="PDG79" s="762"/>
      <c r="PDH79" s="762"/>
      <c r="PDI79" s="762"/>
      <c r="PDJ79" s="762"/>
      <c r="PDK79" s="762"/>
      <c r="PDL79" s="762"/>
      <c r="PDM79" s="762"/>
      <c r="PDN79" s="762"/>
      <c r="PDO79" s="762"/>
      <c r="PDP79" s="762"/>
      <c r="PDQ79" s="762"/>
      <c r="PDR79" s="762"/>
      <c r="PDS79" s="762"/>
      <c r="PDT79" s="762"/>
      <c r="PDU79" s="762"/>
      <c r="PDV79" s="762"/>
      <c r="PDW79" s="762"/>
      <c r="PDX79" s="762"/>
      <c r="PDY79" s="762"/>
      <c r="PDZ79" s="762"/>
      <c r="PEA79" s="762"/>
      <c r="PEB79" s="762"/>
      <c r="PEC79" s="762"/>
      <c r="PED79" s="762"/>
      <c r="PEE79" s="762"/>
      <c r="PEF79" s="762"/>
      <c r="PEG79" s="762"/>
      <c r="PEH79" s="762"/>
      <c r="PEI79" s="762"/>
      <c r="PEJ79" s="762"/>
      <c r="PEK79" s="762"/>
      <c r="PEL79" s="762"/>
      <c r="PEM79" s="762"/>
      <c r="PEN79" s="762"/>
      <c r="PEO79" s="762"/>
      <c r="PEP79" s="762"/>
      <c r="PEQ79" s="762"/>
      <c r="PER79" s="762"/>
      <c r="PES79" s="762"/>
      <c r="PET79" s="762"/>
      <c r="PEU79" s="762"/>
      <c r="PEV79" s="762"/>
      <c r="PEW79" s="762"/>
      <c r="PEX79" s="762"/>
      <c r="PEY79" s="762"/>
      <c r="PEZ79" s="762"/>
      <c r="PFA79" s="762"/>
      <c r="PFB79" s="762"/>
      <c r="PFC79" s="762"/>
      <c r="PFD79" s="762"/>
      <c r="PFE79" s="762"/>
      <c r="PFF79" s="762"/>
      <c r="PFG79" s="762"/>
      <c r="PFH79" s="762"/>
      <c r="PFI79" s="762"/>
      <c r="PFJ79" s="762"/>
      <c r="PFK79" s="762"/>
      <c r="PFL79" s="762"/>
      <c r="PFM79" s="762"/>
      <c r="PFN79" s="762"/>
      <c r="PFO79" s="762"/>
      <c r="PFP79" s="762"/>
      <c r="PFQ79" s="762"/>
      <c r="PFR79" s="762"/>
      <c r="PFS79" s="762"/>
      <c r="PFT79" s="762"/>
      <c r="PFU79" s="762"/>
      <c r="PFV79" s="762"/>
      <c r="PFW79" s="762"/>
      <c r="PFX79" s="762"/>
      <c r="PFY79" s="762"/>
      <c r="PFZ79" s="762"/>
      <c r="PGA79" s="762"/>
      <c r="PGB79" s="762"/>
      <c r="PGC79" s="762"/>
      <c r="PGD79" s="762"/>
      <c r="PGE79" s="762"/>
      <c r="PGF79" s="762"/>
      <c r="PGG79" s="762"/>
      <c r="PGH79" s="762"/>
      <c r="PGI79" s="762"/>
      <c r="PGJ79" s="762"/>
      <c r="PGK79" s="762"/>
      <c r="PGL79" s="762"/>
      <c r="PGM79" s="762"/>
      <c r="PGN79" s="762"/>
      <c r="PGO79" s="762"/>
      <c r="PGP79" s="762"/>
      <c r="PGQ79" s="762"/>
      <c r="PGR79" s="762"/>
      <c r="PGS79" s="762"/>
      <c r="PGT79" s="762"/>
      <c r="PGU79" s="762"/>
      <c r="PGV79" s="762"/>
      <c r="PGW79" s="762"/>
      <c r="PGX79" s="762"/>
      <c r="PGY79" s="762"/>
      <c r="PGZ79" s="762"/>
      <c r="PHA79" s="762"/>
      <c r="PHB79" s="762"/>
      <c r="PHC79" s="762"/>
      <c r="PHD79" s="762"/>
      <c r="PHE79" s="762"/>
      <c r="PHF79" s="762"/>
      <c r="PHG79" s="762"/>
      <c r="PHH79" s="762"/>
      <c r="PHI79" s="762"/>
      <c r="PHJ79" s="762"/>
      <c r="PHK79" s="762"/>
      <c r="PHL79" s="762"/>
      <c r="PHM79" s="762"/>
      <c r="PHN79" s="762"/>
      <c r="PHO79" s="762"/>
      <c r="PHP79" s="762"/>
      <c r="PHQ79" s="762"/>
      <c r="PHR79" s="762"/>
      <c r="PHS79" s="762"/>
      <c r="PHT79" s="762"/>
      <c r="PHU79" s="762"/>
      <c r="PHV79" s="762"/>
      <c r="PHW79" s="762"/>
      <c r="PHX79" s="762"/>
      <c r="PHY79" s="762"/>
      <c r="PHZ79" s="762"/>
      <c r="PIA79" s="762"/>
      <c r="PIB79" s="762"/>
      <c r="PIC79" s="762"/>
      <c r="PID79" s="762"/>
      <c r="PIE79" s="762"/>
      <c r="PIF79" s="762"/>
      <c r="PIG79" s="762"/>
      <c r="PIH79" s="762"/>
      <c r="PII79" s="762"/>
      <c r="PIJ79" s="762"/>
      <c r="PIK79" s="762"/>
      <c r="PIL79" s="762"/>
      <c r="PIM79" s="762"/>
      <c r="PIN79" s="762"/>
      <c r="PIO79" s="762"/>
      <c r="PIP79" s="762"/>
      <c r="PIQ79" s="762"/>
      <c r="PIR79" s="762"/>
      <c r="PIS79" s="762"/>
      <c r="PIT79" s="762"/>
      <c r="PIU79" s="762"/>
      <c r="PIV79" s="762"/>
      <c r="PIW79" s="762"/>
      <c r="PIX79" s="762"/>
      <c r="PIY79" s="762"/>
      <c r="PIZ79" s="762"/>
      <c r="PJA79" s="762"/>
      <c r="PJB79" s="762"/>
      <c r="PJC79" s="762"/>
      <c r="PJD79" s="762"/>
      <c r="PJE79" s="762"/>
      <c r="PJF79" s="762"/>
      <c r="PJG79" s="762"/>
      <c r="PJH79" s="762"/>
      <c r="PJI79" s="762"/>
      <c r="PJJ79" s="762"/>
      <c r="PJK79" s="762"/>
      <c r="PJL79" s="762"/>
      <c r="PJM79" s="762"/>
      <c r="PJN79" s="762"/>
      <c r="PJO79" s="762"/>
      <c r="PJP79" s="762"/>
      <c r="PJQ79" s="762"/>
      <c r="PJR79" s="762"/>
      <c r="PJS79" s="762"/>
      <c r="PJT79" s="762"/>
      <c r="PJU79" s="762"/>
      <c r="PJV79" s="762"/>
      <c r="PJW79" s="762"/>
      <c r="PJX79" s="762"/>
      <c r="PJY79" s="762"/>
      <c r="PJZ79" s="762"/>
      <c r="PKA79" s="762"/>
      <c r="PKB79" s="762"/>
      <c r="PKC79" s="762"/>
      <c r="PKD79" s="762"/>
      <c r="PKE79" s="762"/>
      <c r="PKF79" s="762"/>
      <c r="PKG79" s="762"/>
      <c r="PKH79" s="762"/>
      <c r="PKI79" s="762"/>
      <c r="PKJ79" s="762"/>
      <c r="PKK79" s="762"/>
      <c r="PKL79" s="762"/>
      <c r="PKM79" s="762"/>
      <c r="PKN79" s="762"/>
      <c r="PKO79" s="762"/>
      <c r="PKP79" s="762"/>
      <c r="PKQ79" s="762"/>
      <c r="PKR79" s="762"/>
      <c r="PKS79" s="762"/>
      <c r="PKT79" s="762"/>
      <c r="PKU79" s="762"/>
      <c r="PKV79" s="762"/>
      <c r="PKW79" s="762"/>
      <c r="PKX79" s="762"/>
      <c r="PKY79" s="762"/>
      <c r="PKZ79" s="762"/>
      <c r="PLA79" s="762"/>
      <c r="PLB79" s="762"/>
      <c r="PLC79" s="762"/>
      <c r="PLD79" s="762"/>
      <c r="PLE79" s="762"/>
      <c r="PLF79" s="762"/>
      <c r="PLG79" s="762"/>
      <c r="PLH79" s="762"/>
      <c r="PLI79" s="762"/>
      <c r="PLJ79" s="762"/>
      <c r="PLK79" s="762"/>
      <c r="PLL79" s="762"/>
      <c r="PLM79" s="762"/>
      <c r="PLN79" s="762"/>
      <c r="PLO79" s="762"/>
      <c r="PLP79" s="762"/>
      <c r="PLQ79" s="762"/>
      <c r="PLR79" s="762"/>
      <c r="PLS79" s="762"/>
      <c r="PLT79" s="762"/>
      <c r="PLU79" s="762"/>
      <c r="PLV79" s="762"/>
      <c r="PLW79" s="762"/>
      <c r="PLX79" s="762"/>
      <c r="PLY79" s="762"/>
      <c r="PLZ79" s="762"/>
      <c r="PMA79" s="762"/>
      <c r="PMB79" s="762"/>
      <c r="PMC79" s="762"/>
      <c r="PMD79" s="762"/>
      <c r="PME79" s="762"/>
      <c r="PMF79" s="762"/>
      <c r="PMG79" s="762"/>
      <c r="PMH79" s="762"/>
      <c r="PMI79" s="762"/>
      <c r="PMJ79" s="762"/>
      <c r="PMK79" s="762"/>
      <c r="PML79" s="762"/>
      <c r="PMM79" s="762"/>
      <c r="PMN79" s="762"/>
      <c r="PMO79" s="762"/>
      <c r="PMP79" s="762"/>
      <c r="PMQ79" s="762"/>
      <c r="PMR79" s="762"/>
      <c r="PMS79" s="762"/>
      <c r="PMT79" s="762"/>
      <c r="PMU79" s="762"/>
      <c r="PMV79" s="762"/>
      <c r="PMW79" s="762"/>
      <c r="PMX79" s="762"/>
      <c r="PMY79" s="762"/>
      <c r="PMZ79" s="762"/>
      <c r="PNA79" s="762"/>
      <c r="PNB79" s="762"/>
      <c r="PNC79" s="762"/>
      <c r="PND79" s="762"/>
      <c r="PNE79" s="762"/>
      <c r="PNF79" s="762"/>
      <c r="PNG79" s="762"/>
      <c r="PNH79" s="762"/>
      <c r="PNI79" s="762"/>
      <c r="PNJ79" s="762"/>
      <c r="PNK79" s="762"/>
      <c r="PNL79" s="762"/>
      <c r="PNM79" s="762"/>
      <c r="PNN79" s="762"/>
      <c r="PNO79" s="762"/>
      <c r="PNP79" s="762"/>
      <c r="PNQ79" s="762"/>
      <c r="PNR79" s="762"/>
      <c r="PNS79" s="762"/>
      <c r="PNT79" s="762"/>
      <c r="PNU79" s="762"/>
      <c r="PNV79" s="762"/>
      <c r="PNW79" s="762"/>
      <c r="PNX79" s="762"/>
      <c r="PNY79" s="762"/>
      <c r="PNZ79" s="762"/>
      <c r="POA79" s="762"/>
      <c r="POB79" s="762"/>
      <c r="POC79" s="762"/>
      <c r="POD79" s="762"/>
      <c r="POE79" s="762"/>
      <c r="POF79" s="762"/>
      <c r="POG79" s="762"/>
      <c r="POH79" s="762"/>
      <c r="POI79" s="762"/>
      <c r="POJ79" s="762"/>
      <c r="POK79" s="762"/>
      <c r="POL79" s="762"/>
      <c r="POM79" s="762"/>
      <c r="PON79" s="762"/>
      <c r="POO79" s="762"/>
      <c r="POP79" s="762"/>
      <c r="POQ79" s="762"/>
      <c r="POR79" s="762"/>
      <c r="POS79" s="762"/>
      <c r="POT79" s="762"/>
      <c r="POU79" s="762"/>
      <c r="POV79" s="762"/>
      <c r="POW79" s="762"/>
      <c r="POX79" s="762"/>
      <c r="POY79" s="762"/>
      <c r="POZ79" s="762"/>
      <c r="PPA79" s="762"/>
      <c r="PPB79" s="762"/>
      <c r="PPC79" s="762"/>
      <c r="PPD79" s="762"/>
      <c r="PPE79" s="762"/>
      <c r="PPF79" s="762"/>
      <c r="PPG79" s="762"/>
      <c r="PPH79" s="762"/>
      <c r="PPI79" s="762"/>
      <c r="PPJ79" s="762"/>
      <c r="PPK79" s="762"/>
      <c r="PPL79" s="762"/>
      <c r="PPM79" s="762"/>
      <c r="PPN79" s="762"/>
      <c r="PPO79" s="762"/>
      <c r="PPP79" s="762"/>
      <c r="PPQ79" s="762"/>
      <c r="PPR79" s="762"/>
      <c r="PPS79" s="762"/>
      <c r="PPT79" s="762"/>
      <c r="PPU79" s="762"/>
      <c r="PPV79" s="762"/>
      <c r="PPW79" s="762"/>
      <c r="PPX79" s="762"/>
      <c r="PPY79" s="762"/>
      <c r="PPZ79" s="762"/>
      <c r="PQA79" s="762"/>
      <c r="PQB79" s="762"/>
      <c r="PQC79" s="762"/>
      <c r="PQD79" s="762"/>
      <c r="PQE79" s="762"/>
      <c r="PQG79" s="762"/>
      <c r="PQH79" s="762"/>
      <c r="PQI79" s="762"/>
      <c r="PQJ79" s="762"/>
      <c r="PQK79" s="762"/>
      <c r="PQL79" s="762"/>
      <c r="PQM79" s="762"/>
      <c r="PQN79" s="762"/>
      <c r="PQO79" s="762"/>
      <c r="PQP79" s="762"/>
      <c r="PQQ79" s="762"/>
      <c r="PQR79" s="762"/>
      <c r="PQS79" s="762"/>
      <c r="PQT79" s="762"/>
      <c r="PQU79" s="762"/>
      <c r="PQV79" s="762"/>
      <c r="PQW79" s="762"/>
      <c r="PQX79" s="762"/>
      <c r="PQY79" s="762"/>
      <c r="PQZ79" s="762"/>
      <c r="PRA79" s="762"/>
      <c r="PRB79" s="762"/>
      <c r="PRC79" s="762"/>
      <c r="PRD79" s="762"/>
      <c r="PRE79" s="762"/>
      <c r="PRF79" s="762"/>
      <c r="PRG79" s="762"/>
      <c r="PRH79" s="762"/>
      <c r="PRI79" s="762"/>
      <c r="PRJ79" s="762"/>
      <c r="PRK79" s="762"/>
      <c r="PRL79" s="762"/>
      <c r="PRM79" s="762"/>
      <c r="PRN79" s="762"/>
      <c r="PRO79" s="762"/>
      <c r="PRP79" s="762"/>
      <c r="PRQ79" s="762"/>
      <c r="PRR79" s="762"/>
      <c r="PRS79" s="762"/>
      <c r="PRT79" s="762"/>
      <c r="PRU79" s="762"/>
      <c r="PRV79" s="762"/>
      <c r="PRW79" s="762"/>
      <c r="PRX79" s="762"/>
      <c r="PRY79" s="762"/>
      <c r="PRZ79" s="762"/>
      <c r="PSA79" s="762"/>
      <c r="PSB79" s="762"/>
      <c r="PSC79" s="762"/>
      <c r="PSD79" s="762"/>
      <c r="PSE79" s="762"/>
      <c r="PSF79" s="762"/>
      <c r="PSG79" s="762"/>
      <c r="PSH79" s="762"/>
      <c r="PSI79" s="762"/>
      <c r="PSJ79" s="762"/>
      <c r="PSK79" s="762"/>
      <c r="PSL79" s="762"/>
      <c r="PSM79" s="762"/>
      <c r="PSN79" s="762"/>
      <c r="PSO79" s="762"/>
      <c r="PSP79" s="762"/>
      <c r="PSQ79" s="762"/>
      <c r="PSR79" s="762"/>
      <c r="PSS79" s="762"/>
      <c r="PST79" s="762"/>
      <c r="PSU79" s="762"/>
      <c r="PSV79" s="762"/>
      <c r="PSW79" s="762"/>
      <c r="PSX79" s="762"/>
      <c r="PSY79" s="762"/>
      <c r="PSZ79" s="762"/>
      <c r="PTA79" s="762"/>
      <c r="PTB79" s="762"/>
      <c r="PTC79" s="762"/>
      <c r="PTD79" s="762"/>
      <c r="PTE79" s="762"/>
      <c r="PTF79" s="762"/>
      <c r="PTG79" s="762"/>
      <c r="PTH79" s="762"/>
      <c r="PTI79" s="762"/>
      <c r="PTJ79" s="762"/>
      <c r="PTK79" s="762"/>
      <c r="PTL79" s="762"/>
      <c r="PTM79" s="762"/>
      <c r="PTN79" s="762"/>
      <c r="PTO79" s="762"/>
      <c r="PTP79" s="762"/>
      <c r="PTQ79" s="762"/>
      <c r="PTR79" s="762"/>
      <c r="PTS79" s="762"/>
      <c r="PTT79" s="762"/>
      <c r="PTU79" s="762"/>
      <c r="PTV79" s="762"/>
      <c r="PTW79" s="762"/>
      <c r="PTX79" s="762"/>
      <c r="PTY79" s="762"/>
      <c r="PTZ79" s="762"/>
      <c r="PUA79" s="762"/>
      <c r="PUB79" s="762"/>
      <c r="PUC79" s="762"/>
      <c r="PUD79" s="762"/>
      <c r="PUE79" s="762"/>
      <c r="PUF79" s="762"/>
      <c r="PUG79" s="762"/>
      <c r="PUH79" s="762"/>
      <c r="PUI79" s="762"/>
      <c r="PUJ79" s="762"/>
      <c r="PUK79" s="762"/>
      <c r="PUL79" s="762"/>
      <c r="PUM79" s="762"/>
      <c r="PUN79" s="762"/>
      <c r="PUO79" s="762"/>
      <c r="PUP79" s="762"/>
      <c r="PUQ79" s="762"/>
      <c r="PUR79" s="762"/>
      <c r="PUS79" s="762"/>
      <c r="PUT79" s="762"/>
      <c r="PUU79" s="762"/>
      <c r="PUV79" s="762"/>
      <c r="PUW79" s="762"/>
      <c r="PUX79" s="762"/>
      <c r="PUY79" s="762"/>
      <c r="PUZ79" s="762"/>
      <c r="PVA79" s="762"/>
      <c r="PVB79" s="762"/>
      <c r="PVC79" s="762"/>
      <c r="PVD79" s="762"/>
      <c r="PVE79" s="762"/>
      <c r="PVF79" s="762"/>
      <c r="PVG79" s="762"/>
      <c r="PVH79" s="762"/>
      <c r="PVI79" s="762"/>
      <c r="PVJ79" s="762"/>
      <c r="PVK79" s="762"/>
      <c r="PVL79" s="762"/>
      <c r="PVM79" s="762"/>
      <c r="PVN79" s="762"/>
      <c r="PVO79" s="762"/>
      <c r="PVP79" s="762"/>
      <c r="PVQ79" s="762"/>
      <c r="PVR79" s="762"/>
      <c r="PVS79" s="762"/>
      <c r="PVT79" s="762"/>
      <c r="PVU79" s="762"/>
      <c r="PVV79" s="762"/>
      <c r="PVW79" s="762"/>
      <c r="PVX79" s="762"/>
      <c r="PVY79" s="762"/>
      <c r="PVZ79" s="762"/>
      <c r="PWA79" s="762"/>
      <c r="PWB79" s="762"/>
      <c r="PWC79" s="762"/>
      <c r="PWD79" s="762"/>
      <c r="PWE79" s="762"/>
      <c r="PWF79" s="762"/>
      <c r="PWG79" s="762"/>
      <c r="PWH79" s="762"/>
      <c r="PWI79" s="762"/>
      <c r="PWJ79" s="762"/>
      <c r="PWK79" s="762"/>
      <c r="PWL79" s="762"/>
      <c r="PWM79" s="762"/>
      <c r="PWN79" s="762"/>
      <c r="PWO79" s="762"/>
      <c r="PWP79" s="762"/>
      <c r="PWQ79" s="762"/>
      <c r="PWR79" s="762"/>
      <c r="PWS79" s="762"/>
      <c r="PWT79" s="762"/>
      <c r="PWU79" s="762"/>
      <c r="PWV79" s="762"/>
      <c r="PWW79" s="762"/>
      <c r="PWX79" s="762"/>
      <c r="PWY79" s="762"/>
      <c r="PWZ79" s="762"/>
      <c r="PXA79" s="762"/>
      <c r="PXB79" s="762"/>
      <c r="PXC79" s="762"/>
      <c r="PXD79" s="762"/>
      <c r="PXE79" s="762"/>
      <c r="PXF79" s="762"/>
      <c r="PXG79" s="762"/>
      <c r="PXH79" s="762"/>
      <c r="PXI79" s="762"/>
      <c r="PXJ79" s="762"/>
      <c r="PXK79" s="762"/>
      <c r="PXL79" s="762"/>
      <c r="PXM79" s="762"/>
      <c r="PXN79" s="762"/>
      <c r="PXO79" s="762"/>
      <c r="PXP79" s="762"/>
      <c r="PXQ79" s="762"/>
      <c r="PXR79" s="762"/>
      <c r="PXS79" s="762"/>
      <c r="PXT79" s="762"/>
      <c r="PXU79" s="762"/>
      <c r="PXV79" s="762"/>
      <c r="PXW79" s="762"/>
      <c r="PXX79" s="762"/>
      <c r="PXY79" s="762"/>
      <c r="PXZ79" s="762"/>
      <c r="PYA79" s="762"/>
      <c r="PYB79" s="762"/>
      <c r="PYC79" s="762"/>
      <c r="PYD79" s="762"/>
      <c r="PYE79" s="762"/>
      <c r="PYF79" s="762"/>
      <c r="PYG79" s="762"/>
      <c r="PYH79" s="762"/>
      <c r="PYI79" s="762"/>
      <c r="PYJ79" s="762"/>
      <c r="PYK79" s="762"/>
      <c r="PYL79" s="762"/>
      <c r="PYM79" s="762"/>
      <c r="PYN79" s="762"/>
      <c r="PYO79" s="762"/>
      <c r="PYP79" s="762"/>
      <c r="PYQ79" s="762"/>
      <c r="PYR79" s="762"/>
      <c r="PYS79" s="762"/>
      <c r="PYT79" s="762"/>
      <c r="PYU79" s="762"/>
      <c r="PYV79" s="762"/>
      <c r="PYW79" s="762"/>
      <c r="PYX79" s="762"/>
      <c r="PYY79" s="762"/>
      <c r="PYZ79" s="762"/>
      <c r="PZA79" s="762"/>
      <c r="PZB79" s="762"/>
      <c r="PZC79" s="762"/>
      <c r="PZD79" s="762"/>
      <c r="PZE79" s="762"/>
      <c r="PZF79" s="762"/>
      <c r="PZG79" s="762"/>
      <c r="PZH79" s="762"/>
      <c r="PZI79" s="762"/>
      <c r="PZJ79" s="762"/>
      <c r="PZK79" s="762"/>
      <c r="PZL79" s="762"/>
      <c r="PZM79" s="762"/>
      <c r="PZN79" s="762"/>
      <c r="PZO79" s="762"/>
      <c r="PZP79" s="762"/>
      <c r="PZQ79" s="762"/>
      <c r="PZR79" s="762"/>
      <c r="PZS79" s="762"/>
      <c r="PZT79" s="762"/>
      <c r="PZU79" s="762"/>
      <c r="PZV79" s="762"/>
      <c r="PZW79" s="762"/>
      <c r="PZX79" s="762"/>
      <c r="PZY79" s="762"/>
      <c r="PZZ79" s="762"/>
      <c r="QAA79" s="762"/>
      <c r="QAB79" s="762"/>
      <c r="QAC79" s="762"/>
      <c r="QAD79" s="762"/>
      <c r="QAE79" s="762"/>
      <c r="QAF79" s="762"/>
      <c r="QAG79" s="762"/>
      <c r="QAH79" s="762"/>
      <c r="QAI79" s="762"/>
      <c r="QAJ79" s="762"/>
      <c r="QAK79" s="762"/>
      <c r="QAL79" s="762"/>
      <c r="QAM79" s="762"/>
      <c r="QAN79" s="762"/>
      <c r="QAO79" s="762"/>
      <c r="QAP79" s="762"/>
      <c r="QAQ79" s="762"/>
      <c r="QAR79" s="762"/>
      <c r="QAS79" s="762"/>
      <c r="QAT79" s="762"/>
      <c r="QAU79" s="762"/>
      <c r="QAV79" s="762"/>
      <c r="QAW79" s="762"/>
      <c r="QAX79" s="762"/>
      <c r="QAY79" s="762"/>
      <c r="QAZ79" s="762"/>
      <c r="QBA79" s="762"/>
      <c r="QBB79" s="762"/>
      <c r="QBC79" s="762"/>
      <c r="QBD79" s="762"/>
      <c r="QBE79" s="762"/>
      <c r="QBF79" s="762"/>
      <c r="QBG79" s="762"/>
      <c r="QBH79" s="762"/>
      <c r="QBI79" s="762"/>
      <c r="QBJ79" s="762"/>
      <c r="QBK79" s="762"/>
      <c r="QBL79" s="762"/>
      <c r="QBM79" s="762"/>
      <c r="QBN79" s="762"/>
      <c r="QBO79" s="762"/>
      <c r="QBP79" s="762"/>
      <c r="QBQ79" s="762"/>
      <c r="QBR79" s="762"/>
      <c r="QBS79" s="762"/>
      <c r="QBT79" s="762"/>
      <c r="QBU79" s="762"/>
      <c r="QBV79" s="762"/>
      <c r="QBW79" s="762"/>
      <c r="QBX79" s="762"/>
      <c r="QBY79" s="762"/>
      <c r="QBZ79" s="762"/>
      <c r="QCA79" s="762"/>
      <c r="QCB79" s="762"/>
      <c r="QCC79" s="762"/>
      <c r="QCD79" s="762"/>
      <c r="QCE79" s="762"/>
      <c r="QCF79" s="762"/>
      <c r="QCG79" s="762"/>
      <c r="QCH79" s="762"/>
      <c r="QCI79" s="762"/>
      <c r="QCJ79" s="762"/>
      <c r="QCK79" s="762"/>
      <c r="QCL79" s="762"/>
      <c r="QCM79" s="762"/>
      <c r="QCN79" s="762"/>
      <c r="QCO79" s="762"/>
      <c r="QCP79" s="762"/>
      <c r="QCQ79" s="762"/>
      <c r="QCR79" s="762"/>
      <c r="QCS79" s="762"/>
      <c r="QCT79" s="762"/>
      <c r="QCU79" s="762"/>
      <c r="QCV79" s="762"/>
      <c r="QCW79" s="762"/>
      <c r="QCX79" s="762"/>
      <c r="QCY79" s="762"/>
      <c r="QCZ79" s="762"/>
      <c r="QDA79" s="762"/>
      <c r="QDB79" s="762"/>
      <c r="QDC79" s="762"/>
      <c r="QDD79" s="762"/>
      <c r="QDE79" s="762"/>
      <c r="QDF79" s="762"/>
      <c r="QDG79" s="762"/>
      <c r="QDH79" s="762"/>
      <c r="QDI79" s="762"/>
      <c r="QDJ79" s="762"/>
      <c r="QDK79" s="762"/>
      <c r="QDL79" s="762"/>
      <c r="QDM79" s="762"/>
      <c r="QDN79" s="762"/>
      <c r="QDO79" s="762"/>
      <c r="QDP79" s="762"/>
      <c r="QDQ79" s="762"/>
      <c r="QDR79" s="762"/>
      <c r="QDS79" s="762"/>
      <c r="QDT79" s="762"/>
      <c r="QDU79" s="762"/>
      <c r="QDV79" s="762"/>
      <c r="QDW79" s="762"/>
      <c r="QDX79" s="762"/>
      <c r="QDY79" s="762"/>
      <c r="QDZ79" s="762"/>
      <c r="QEA79" s="762"/>
      <c r="QEB79" s="762"/>
      <c r="QEC79" s="762"/>
      <c r="QED79" s="762"/>
      <c r="QEE79" s="762"/>
      <c r="QEF79" s="762"/>
      <c r="QEG79" s="762"/>
      <c r="QEH79" s="762"/>
      <c r="QEI79" s="762"/>
      <c r="QEJ79" s="762"/>
      <c r="QEK79" s="762"/>
      <c r="QEL79" s="762"/>
      <c r="QEM79" s="762"/>
      <c r="QEN79" s="762"/>
      <c r="QEO79" s="762"/>
      <c r="QEP79" s="762"/>
      <c r="QEQ79" s="762"/>
      <c r="QER79" s="762"/>
      <c r="QES79" s="762"/>
      <c r="QET79" s="762"/>
      <c r="QEU79" s="762"/>
      <c r="QEV79" s="762"/>
      <c r="QEW79" s="762"/>
      <c r="QEX79" s="762"/>
      <c r="QEY79" s="762"/>
      <c r="QEZ79" s="762"/>
      <c r="QFA79" s="762"/>
      <c r="QFB79" s="762"/>
      <c r="QFC79" s="762"/>
      <c r="QFD79" s="762"/>
      <c r="QFE79" s="762"/>
      <c r="QFF79" s="762"/>
      <c r="QFG79" s="762"/>
      <c r="QFH79" s="762"/>
      <c r="QFI79" s="762"/>
      <c r="QFJ79" s="762"/>
      <c r="QFK79" s="762"/>
      <c r="QFL79" s="762"/>
      <c r="QFM79" s="762"/>
      <c r="QFN79" s="762"/>
      <c r="QFO79" s="762"/>
      <c r="QFP79" s="762"/>
      <c r="QFQ79" s="762"/>
      <c r="QFR79" s="762"/>
      <c r="QFS79" s="762"/>
      <c r="QFT79" s="762"/>
      <c r="QFU79" s="762"/>
      <c r="QFV79" s="762"/>
      <c r="QFW79" s="762"/>
      <c r="QFX79" s="762"/>
      <c r="QFY79" s="762"/>
      <c r="QFZ79" s="762"/>
      <c r="QGA79" s="762"/>
      <c r="QGB79" s="762"/>
      <c r="QGC79" s="762"/>
      <c r="QGD79" s="762"/>
      <c r="QGE79" s="762"/>
      <c r="QGF79" s="762"/>
      <c r="QGG79" s="762"/>
      <c r="QGH79" s="762"/>
      <c r="QGI79" s="762"/>
      <c r="QGJ79" s="762"/>
      <c r="QGK79" s="762"/>
      <c r="QGL79" s="762"/>
      <c r="QGM79" s="762"/>
      <c r="QGN79" s="762"/>
      <c r="QGO79" s="762"/>
      <c r="QGP79" s="762"/>
      <c r="QGQ79" s="762"/>
      <c r="QGR79" s="762"/>
      <c r="QGS79" s="762"/>
      <c r="QGT79" s="762"/>
      <c r="QGU79" s="762"/>
      <c r="QGV79" s="762"/>
      <c r="QGW79" s="762"/>
      <c r="QGX79" s="762"/>
      <c r="QGY79" s="762"/>
      <c r="QGZ79" s="762"/>
      <c r="QHA79" s="762"/>
      <c r="QHB79" s="762"/>
      <c r="QHC79" s="762"/>
      <c r="QHD79" s="762"/>
      <c r="QHE79" s="762"/>
      <c r="QHF79" s="762"/>
      <c r="QHG79" s="762"/>
      <c r="QHH79" s="762"/>
      <c r="QHI79" s="762"/>
      <c r="QHJ79" s="762"/>
      <c r="QHK79" s="762"/>
      <c r="QHL79" s="762"/>
      <c r="QHM79" s="762"/>
      <c r="QHN79" s="762"/>
      <c r="QHO79" s="762"/>
      <c r="QHP79" s="762"/>
      <c r="QHQ79" s="762"/>
      <c r="QHR79" s="762"/>
      <c r="QHS79" s="762"/>
      <c r="QHT79" s="762"/>
      <c r="QHU79" s="762"/>
      <c r="QHV79" s="762"/>
      <c r="QHW79" s="762"/>
      <c r="QHX79" s="762"/>
      <c r="QHY79" s="762"/>
      <c r="QHZ79" s="762"/>
      <c r="QIA79" s="762"/>
      <c r="QIB79" s="762"/>
      <c r="QIC79" s="762"/>
      <c r="QID79" s="762"/>
      <c r="QIE79" s="762"/>
      <c r="QIF79" s="762"/>
      <c r="QIG79" s="762"/>
      <c r="QIH79" s="762"/>
      <c r="QII79" s="762"/>
      <c r="QIJ79" s="762"/>
      <c r="QIK79" s="762"/>
      <c r="QIL79" s="762"/>
      <c r="QIM79" s="762"/>
      <c r="QIN79" s="762"/>
      <c r="QIO79" s="762"/>
      <c r="QIP79" s="762"/>
      <c r="QIQ79" s="762"/>
      <c r="QIR79" s="762"/>
      <c r="QIS79" s="762"/>
      <c r="QIT79" s="762"/>
      <c r="QIU79" s="762"/>
      <c r="QIV79" s="762"/>
      <c r="QIW79" s="762"/>
      <c r="QIX79" s="762"/>
      <c r="QIY79" s="762"/>
      <c r="QIZ79" s="762"/>
      <c r="QJA79" s="762"/>
      <c r="QJB79" s="762"/>
      <c r="QJC79" s="762"/>
      <c r="QJD79" s="762"/>
      <c r="QJE79" s="762"/>
      <c r="QJF79" s="762"/>
      <c r="QJG79" s="762"/>
      <c r="QJH79" s="762"/>
      <c r="QJI79" s="762"/>
      <c r="QJJ79" s="762"/>
      <c r="QJK79" s="762"/>
      <c r="QJL79" s="762"/>
      <c r="QJM79" s="762"/>
      <c r="QJN79" s="762"/>
      <c r="QJO79" s="762"/>
      <c r="QJP79" s="762"/>
      <c r="QJQ79" s="762"/>
      <c r="QJR79" s="762"/>
      <c r="QJS79" s="762"/>
      <c r="QJT79" s="762"/>
      <c r="QJU79" s="762"/>
      <c r="QJV79" s="762"/>
      <c r="QJW79" s="762"/>
      <c r="QJX79" s="762"/>
      <c r="QJY79" s="762"/>
      <c r="QJZ79" s="762"/>
      <c r="QKA79" s="762"/>
      <c r="QKB79" s="762"/>
      <c r="QKC79" s="762"/>
      <c r="QKD79" s="762"/>
      <c r="QKE79" s="762"/>
      <c r="QKF79" s="762"/>
      <c r="QKG79" s="762"/>
      <c r="QKH79" s="762"/>
      <c r="QKI79" s="762"/>
      <c r="QKJ79" s="762"/>
      <c r="QKK79" s="762"/>
      <c r="QKL79" s="762"/>
      <c r="QKM79" s="762"/>
      <c r="QKN79" s="762"/>
      <c r="QKO79" s="762"/>
      <c r="QKP79" s="762"/>
      <c r="QKQ79" s="762"/>
      <c r="QKR79" s="762"/>
      <c r="QKS79" s="762"/>
      <c r="QKT79" s="762"/>
      <c r="QKU79" s="762"/>
      <c r="QKV79" s="762"/>
      <c r="QKW79" s="762"/>
      <c r="QKX79" s="762"/>
      <c r="QKY79" s="762"/>
      <c r="QKZ79" s="762"/>
      <c r="QLA79" s="762"/>
      <c r="QLB79" s="762"/>
      <c r="QLC79" s="762"/>
      <c r="QLD79" s="762"/>
      <c r="QLE79" s="762"/>
      <c r="QLF79" s="762"/>
      <c r="QLG79" s="762"/>
      <c r="QLH79" s="762"/>
      <c r="QLI79" s="762"/>
      <c r="QLJ79" s="762"/>
      <c r="QLK79" s="762"/>
      <c r="QLL79" s="762"/>
      <c r="QLM79" s="762"/>
      <c r="QLN79" s="762"/>
      <c r="QLO79" s="762"/>
      <c r="QLP79" s="762"/>
      <c r="QLQ79" s="762"/>
      <c r="QLR79" s="762"/>
      <c r="QLS79" s="762"/>
      <c r="QLT79" s="762"/>
      <c r="QLU79" s="762"/>
      <c r="QLV79" s="762"/>
      <c r="QLW79" s="762"/>
      <c r="QLX79" s="762"/>
      <c r="QLY79" s="762"/>
      <c r="QLZ79" s="762"/>
      <c r="QMA79" s="762"/>
      <c r="QMB79" s="762"/>
      <c r="QMC79" s="762"/>
      <c r="QMD79" s="762"/>
      <c r="QME79" s="762"/>
      <c r="QMF79" s="762"/>
      <c r="QMG79" s="762"/>
      <c r="QMH79" s="762"/>
      <c r="QMI79" s="762"/>
      <c r="QMJ79" s="762"/>
      <c r="QMK79" s="762"/>
      <c r="QML79" s="762"/>
      <c r="QMM79" s="762"/>
      <c r="QMN79" s="762"/>
      <c r="QMO79" s="762"/>
      <c r="QMP79" s="762"/>
      <c r="QMQ79" s="762"/>
      <c r="QMR79" s="762"/>
      <c r="QMS79" s="762"/>
      <c r="QMT79" s="762"/>
      <c r="QMU79" s="762"/>
      <c r="QMV79" s="762"/>
      <c r="QMW79" s="762"/>
      <c r="QMX79" s="762"/>
      <c r="QMY79" s="762"/>
      <c r="QMZ79" s="762"/>
      <c r="QNA79" s="762"/>
      <c r="QNB79" s="762"/>
      <c r="QNC79" s="762"/>
      <c r="QND79" s="762"/>
      <c r="QNE79" s="762"/>
      <c r="QNF79" s="762"/>
      <c r="QNG79" s="762"/>
      <c r="QNH79" s="762"/>
      <c r="QNI79" s="762"/>
      <c r="QNJ79" s="762"/>
      <c r="QNK79" s="762"/>
      <c r="QNL79" s="762"/>
      <c r="QNM79" s="762"/>
      <c r="QNN79" s="762"/>
      <c r="QNO79" s="762"/>
      <c r="QNP79" s="762"/>
      <c r="QNQ79" s="762"/>
      <c r="QNR79" s="762"/>
      <c r="QNS79" s="762"/>
      <c r="QNT79" s="762"/>
      <c r="QNU79" s="762"/>
      <c r="QNV79" s="762"/>
      <c r="QNW79" s="762"/>
      <c r="QNX79" s="762"/>
      <c r="QNY79" s="762"/>
      <c r="QNZ79" s="762"/>
      <c r="QOA79" s="762"/>
      <c r="QOB79" s="762"/>
      <c r="QOC79" s="762"/>
      <c r="QOD79" s="762"/>
      <c r="QOE79" s="762"/>
      <c r="QOF79" s="762"/>
      <c r="QOG79" s="762"/>
      <c r="QOH79" s="762"/>
      <c r="QOI79" s="762"/>
      <c r="QOJ79" s="762"/>
      <c r="QOK79" s="762"/>
      <c r="QOL79" s="762"/>
      <c r="QOM79" s="762"/>
      <c r="QON79" s="762"/>
      <c r="QOO79" s="762"/>
      <c r="QOP79" s="762"/>
      <c r="QOQ79" s="762"/>
      <c r="QOR79" s="762"/>
      <c r="QOS79" s="762"/>
      <c r="QOT79" s="762"/>
      <c r="QOU79" s="762"/>
      <c r="QOV79" s="762"/>
      <c r="QOW79" s="762"/>
      <c r="QOX79" s="762"/>
      <c r="QOY79" s="762"/>
      <c r="QOZ79" s="762"/>
      <c r="QPA79" s="762"/>
      <c r="QPB79" s="762"/>
      <c r="QPC79" s="762"/>
      <c r="QPD79" s="762"/>
      <c r="QPE79" s="762"/>
      <c r="QPF79" s="762"/>
      <c r="QPG79" s="762"/>
      <c r="QPH79" s="762"/>
      <c r="QPI79" s="762"/>
      <c r="QPJ79" s="762"/>
      <c r="QPK79" s="762"/>
      <c r="QPL79" s="762"/>
      <c r="QPM79" s="762"/>
      <c r="QPN79" s="762"/>
      <c r="QPO79" s="762"/>
      <c r="QPP79" s="762"/>
      <c r="QPQ79" s="762"/>
      <c r="QPR79" s="762"/>
      <c r="QPS79" s="762"/>
      <c r="QPT79" s="762"/>
      <c r="QPU79" s="762"/>
      <c r="QPV79" s="762"/>
      <c r="QPW79" s="762"/>
      <c r="QPX79" s="762"/>
      <c r="QPY79" s="762"/>
      <c r="QPZ79" s="762"/>
      <c r="QQA79" s="762"/>
      <c r="QQB79" s="762"/>
      <c r="QQC79" s="762"/>
      <c r="QQD79" s="762"/>
      <c r="QQE79" s="762"/>
      <c r="QQF79" s="762"/>
      <c r="QQG79" s="762"/>
      <c r="QQH79" s="762"/>
      <c r="QQI79" s="762"/>
      <c r="QQJ79" s="762"/>
      <c r="QQK79" s="762"/>
      <c r="QQL79" s="762"/>
      <c r="QQM79" s="762"/>
      <c r="QQN79" s="762"/>
      <c r="QQO79" s="762"/>
      <c r="QQP79" s="762"/>
      <c r="QQQ79" s="762"/>
      <c r="QQR79" s="762"/>
      <c r="QQS79" s="762"/>
      <c r="QQT79" s="762"/>
      <c r="QQU79" s="762"/>
      <c r="QQV79" s="762"/>
      <c r="QQW79" s="762"/>
      <c r="QQX79" s="762"/>
      <c r="QQY79" s="762"/>
      <c r="QQZ79" s="762"/>
      <c r="QRA79" s="762"/>
      <c r="QRB79" s="762"/>
      <c r="QRC79" s="762"/>
      <c r="QRD79" s="762"/>
      <c r="QRE79" s="762"/>
      <c r="QRF79" s="762"/>
      <c r="QRG79" s="762"/>
      <c r="QRH79" s="762"/>
      <c r="QRI79" s="762"/>
      <c r="QRJ79" s="762"/>
      <c r="QRK79" s="762"/>
      <c r="QRL79" s="762"/>
      <c r="QRM79" s="762"/>
      <c r="QRN79" s="762"/>
      <c r="QRO79" s="762"/>
      <c r="QRP79" s="762"/>
      <c r="QRQ79" s="762"/>
      <c r="QRR79" s="762"/>
      <c r="QRS79" s="762"/>
      <c r="QRT79" s="762"/>
      <c r="QRU79" s="762"/>
      <c r="QRV79" s="762"/>
      <c r="QRW79" s="762"/>
      <c r="QRX79" s="762"/>
      <c r="QRY79" s="762"/>
      <c r="QRZ79" s="762"/>
      <c r="QSA79" s="762"/>
      <c r="QSB79" s="762"/>
      <c r="QSC79" s="762"/>
      <c r="QSD79" s="762"/>
      <c r="QSE79" s="762"/>
      <c r="QSF79" s="762"/>
      <c r="QSG79" s="762"/>
      <c r="QSH79" s="762"/>
      <c r="QSI79" s="762"/>
      <c r="QSJ79" s="762"/>
      <c r="QSK79" s="762"/>
      <c r="QSL79" s="762"/>
      <c r="QSM79" s="762"/>
      <c r="QSN79" s="762"/>
      <c r="QSO79" s="762"/>
      <c r="QSP79" s="762"/>
      <c r="QSQ79" s="762"/>
      <c r="QSR79" s="762"/>
      <c r="QSS79" s="762"/>
      <c r="QST79" s="762"/>
      <c r="QSU79" s="762"/>
      <c r="QSV79" s="762"/>
      <c r="QSW79" s="762"/>
      <c r="QSX79" s="762"/>
      <c r="QSY79" s="762"/>
      <c r="QSZ79" s="762"/>
      <c r="QTA79" s="762"/>
      <c r="QTB79" s="762"/>
      <c r="QTC79" s="762"/>
      <c r="QTD79" s="762"/>
      <c r="QTE79" s="762"/>
      <c r="QTF79" s="762"/>
      <c r="QTG79" s="762"/>
      <c r="QTH79" s="762"/>
      <c r="QTI79" s="762"/>
      <c r="QTJ79" s="762"/>
      <c r="QTK79" s="762"/>
      <c r="QTL79" s="762"/>
      <c r="QTM79" s="762"/>
      <c r="QTN79" s="762"/>
      <c r="QTO79" s="762"/>
      <c r="QTP79" s="762"/>
      <c r="QTQ79" s="762"/>
      <c r="QTR79" s="762"/>
      <c r="QTS79" s="762"/>
      <c r="QTT79" s="762"/>
      <c r="QTU79" s="762"/>
      <c r="QTV79" s="762"/>
      <c r="QTW79" s="762"/>
      <c r="QTX79" s="762"/>
      <c r="QTY79" s="762"/>
      <c r="QTZ79" s="762"/>
      <c r="QUA79" s="762"/>
      <c r="QUB79" s="762"/>
      <c r="QUC79" s="762"/>
      <c r="QUD79" s="762"/>
      <c r="QUE79" s="762"/>
      <c r="QUF79" s="762"/>
      <c r="QUG79" s="762"/>
      <c r="QUH79" s="762"/>
      <c r="QUI79" s="762"/>
      <c r="QUJ79" s="762"/>
      <c r="QUK79" s="762"/>
      <c r="QUL79" s="762"/>
      <c r="QUM79" s="762"/>
      <c r="QUN79" s="762"/>
      <c r="QUO79" s="762"/>
      <c r="QUP79" s="762"/>
      <c r="QUQ79" s="762"/>
      <c r="QUR79" s="762"/>
      <c r="QUS79" s="762"/>
      <c r="QUT79" s="762"/>
      <c r="QUU79" s="762"/>
      <c r="QUV79" s="762"/>
      <c r="QUW79" s="762"/>
      <c r="QUX79" s="762"/>
      <c r="QUY79" s="762"/>
      <c r="QUZ79" s="762"/>
      <c r="QVA79" s="762"/>
      <c r="QVB79" s="762"/>
      <c r="QVC79" s="762"/>
      <c r="QVD79" s="762"/>
      <c r="QVE79" s="762"/>
      <c r="QVF79" s="762"/>
      <c r="QVG79" s="762"/>
      <c r="QVH79" s="762"/>
      <c r="QVI79" s="762"/>
      <c r="QVJ79" s="762"/>
      <c r="QVK79" s="762"/>
      <c r="QVL79" s="762"/>
      <c r="QVM79" s="762"/>
      <c r="QVN79" s="762"/>
      <c r="QVO79" s="762"/>
      <c r="QVP79" s="762"/>
      <c r="QVQ79" s="762"/>
      <c r="QVR79" s="762"/>
      <c r="QVS79" s="762"/>
      <c r="QVT79" s="762"/>
      <c r="QVU79" s="762"/>
      <c r="QVV79" s="762"/>
      <c r="QVW79" s="762"/>
      <c r="QVX79" s="762"/>
      <c r="QVY79" s="762"/>
      <c r="QVZ79" s="762"/>
      <c r="QWA79" s="762"/>
      <c r="QWB79" s="762"/>
      <c r="QWC79" s="762"/>
      <c r="QWD79" s="762"/>
      <c r="QWE79" s="762"/>
      <c r="QWF79" s="762"/>
      <c r="QWG79" s="762"/>
      <c r="QWH79" s="762"/>
      <c r="QWI79" s="762"/>
      <c r="QWJ79" s="762"/>
      <c r="QWK79" s="762"/>
      <c r="QWL79" s="762"/>
      <c r="QWM79" s="762"/>
      <c r="QWN79" s="762"/>
      <c r="QWO79" s="762"/>
      <c r="QWP79" s="762"/>
      <c r="QWQ79" s="762"/>
      <c r="QWR79" s="762"/>
      <c r="QWS79" s="762"/>
      <c r="QWT79" s="762"/>
      <c r="QWU79" s="762"/>
      <c r="QWV79" s="762"/>
      <c r="QWW79" s="762"/>
      <c r="QWX79" s="762"/>
      <c r="QWY79" s="762"/>
      <c r="QWZ79" s="762"/>
      <c r="QXA79" s="762"/>
      <c r="QXB79" s="762"/>
      <c r="QXC79" s="762"/>
      <c r="QXD79" s="762"/>
      <c r="QXE79" s="762"/>
      <c r="QXF79" s="762"/>
      <c r="QXG79" s="762"/>
      <c r="QXH79" s="762"/>
      <c r="QXI79" s="762"/>
      <c r="QXJ79" s="762"/>
      <c r="QXK79" s="762"/>
      <c r="QXL79" s="762"/>
      <c r="QXM79" s="762"/>
      <c r="QXN79" s="762"/>
      <c r="QXO79" s="762"/>
      <c r="QXP79" s="762"/>
      <c r="QXQ79" s="762"/>
      <c r="QXR79" s="762"/>
      <c r="QXS79" s="762"/>
      <c r="QXT79" s="762"/>
      <c r="QXU79" s="762"/>
      <c r="QXV79" s="762"/>
      <c r="QXW79" s="762"/>
      <c r="QXX79" s="762"/>
      <c r="QXY79" s="762"/>
      <c r="QXZ79" s="762"/>
      <c r="QYA79" s="762"/>
      <c r="QYB79" s="762"/>
      <c r="QYC79" s="762"/>
      <c r="QYD79" s="762"/>
      <c r="QYE79" s="762"/>
      <c r="QYF79" s="762"/>
      <c r="QYG79" s="762"/>
      <c r="QYH79" s="762"/>
      <c r="QYI79" s="762"/>
      <c r="QYJ79" s="762"/>
      <c r="QYK79" s="762"/>
      <c r="QYL79" s="762"/>
      <c r="QYM79" s="762"/>
      <c r="QYN79" s="762"/>
      <c r="QYO79" s="762"/>
      <c r="QYP79" s="762"/>
      <c r="QYQ79" s="762"/>
      <c r="QYR79" s="762"/>
      <c r="QYS79" s="762"/>
      <c r="QYT79" s="762"/>
      <c r="QYU79" s="762"/>
      <c r="QYV79" s="762"/>
      <c r="QYW79" s="762"/>
      <c r="QYX79" s="762"/>
      <c r="QYY79" s="762"/>
      <c r="QYZ79" s="762"/>
      <c r="QZA79" s="762"/>
      <c r="QZB79" s="762"/>
      <c r="QZC79" s="762"/>
      <c r="QZD79" s="762"/>
      <c r="QZE79" s="762"/>
      <c r="QZF79" s="762"/>
      <c r="QZG79" s="762"/>
      <c r="QZH79" s="762"/>
      <c r="QZI79" s="762"/>
      <c r="QZJ79" s="762"/>
      <c r="QZK79" s="762"/>
      <c r="QZL79" s="762"/>
      <c r="QZM79" s="762"/>
      <c r="QZN79" s="762"/>
      <c r="QZO79" s="762"/>
      <c r="QZP79" s="762"/>
      <c r="QZQ79" s="762"/>
      <c r="QZR79" s="762"/>
      <c r="QZS79" s="762"/>
      <c r="QZT79" s="762"/>
      <c r="QZU79" s="762"/>
      <c r="QZV79" s="762"/>
      <c r="QZW79" s="762"/>
      <c r="QZX79" s="762"/>
      <c r="QZY79" s="762"/>
      <c r="QZZ79" s="762"/>
      <c r="RAA79" s="762"/>
      <c r="RAB79" s="762"/>
      <c r="RAC79" s="762"/>
      <c r="RAD79" s="762"/>
      <c r="RAE79" s="762"/>
      <c r="RAF79" s="762"/>
      <c r="RAG79" s="762"/>
      <c r="RAH79" s="762"/>
      <c r="RAI79" s="762"/>
      <c r="RAJ79" s="762"/>
      <c r="RAK79" s="762"/>
      <c r="RAL79" s="762"/>
      <c r="RAM79" s="762"/>
      <c r="RAN79" s="762"/>
      <c r="RAO79" s="762"/>
      <c r="RAP79" s="762"/>
      <c r="RAQ79" s="762"/>
      <c r="RAR79" s="762"/>
      <c r="RAS79" s="762"/>
      <c r="RAT79" s="762"/>
      <c r="RAU79" s="762"/>
      <c r="RAV79" s="762"/>
      <c r="RAW79" s="762"/>
      <c r="RAX79" s="762"/>
      <c r="RAY79" s="762"/>
      <c r="RAZ79" s="762"/>
      <c r="RBA79" s="762"/>
      <c r="RBB79" s="762"/>
      <c r="RBC79" s="762"/>
      <c r="RBD79" s="762"/>
      <c r="RBE79" s="762"/>
      <c r="RBF79" s="762"/>
      <c r="RBG79" s="762"/>
      <c r="RBH79" s="762"/>
      <c r="RBI79" s="762"/>
      <c r="RBJ79" s="762"/>
      <c r="RBK79" s="762"/>
      <c r="RBL79" s="762"/>
      <c r="RBM79" s="762"/>
      <c r="RBN79" s="762"/>
      <c r="RBO79" s="762"/>
      <c r="RBP79" s="762"/>
      <c r="RBQ79" s="762"/>
      <c r="RBR79" s="762"/>
      <c r="RBS79" s="762"/>
      <c r="RBT79" s="762"/>
      <c r="RBU79" s="762"/>
      <c r="RBV79" s="762"/>
      <c r="RBW79" s="762"/>
      <c r="RBX79" s="762"/>
      <c r="RBY79" s="762"/>
      <c r="RBZ79" s="762"/>
      <c r="RCA79" s="762"/>
      <c r="RCB79" s="762"/>
      <c r="RCC79" s="762"/>
      <c r="RCD79" s="762"/>
      <c r="RCE79" s="762"/>
      <c r="RCF79" s="762"/>
      <c r="RCG79" s="762"/>
      <c r="RCH79" s="762"/>
      <c r="RCI79" s="762"/>
      <c r="RCJ79" s="762"/>
      <c r="RCK79" s="762"/>
      <c r="RCL79" s="762"/>
      <c r="RCM79" s="762"/>
      <c r="RCN79" s="762"/>
      <c r="RCO79" s="762"/>
      <c r="RCP79" s="762"/>
      <c r="RCQ79" s="762"/>
      <c r="RCR79" s="762"/>
      <c r="RCS79" s="762"/>
      <c r="RCT79" s="762"/>
      <c r="RCU79" s="762"/>
      <c r="RCV79" s="762"/>
      <c r="RCW79" s="762"/>
      <c r="RCX79" s="762"/>
      <c r="RCY79" s="762"/>
      <c r="RCZ79" s="762"/>
      <c r="RDA79" s="762"/>
      <c r="RDB79" s="762"/>
      <c r="RDC79" s="762"/>
      <c r="RDD79" s="762"/>
      <c r="RDE79" s="762"/>
      <c r="RDF79" s="762"/>
      <c r="RDG79" s="762"/>
      <c r="RDH79" s="762"/>
      <c r="RDI79" s="762"/>
      <c r="RDJ79" s="762"/>
      <c r="RDK79" s="762"/>
      <c r="RDL79" s="762"/>
      <c r="RDM79" s="762"/>
      <c r="RDN79" s="762"/>
      <c r="RDO79" s="762"/>
      <c r="RDQ79" s="762"/>
      <c r="RDR79" s="762"/>
      <c r="RDS79" s="762"/>
      <c r="RDT79" s="762"/>
      <c r="RDU79" s="762"/>
      <c r="RDV79" s="762"/>
      <c r="RDW79" s="762"/>
      <c r="RDX79" s="762"/>
      <c r="RDY79" s="762"/>
      <c r="RDZ79" s="762"/>
      <c r="REA79" s="762"/>
      <c r="REB79" s="762"/>
      <c r="REC79" s="762"/>
      <c r="RED79" s="762"/>
      <c r="REE79" s="762"/>
      <c r="REF79" s="762"/>
      <c r="REG79" s="762"/>
      <c r="REH79" s="762"/>
      <c r="REI79" s="762"/>
      <c r="REJ79" s="762"/>
      <c r="REK79" s="762"/>
      <c r="REL79" s="762"/>
      <c r="REM79" s="762"/>
      <c r="REN79" s="762"/>
      <c r="REO79" s="762"/>
      <c r="REP79" s="762"/>
      <c r="REQ79" s="762"/>
      <c r="RER79" s="762"/>
      <c r="RES79" s="762"/>
      <c r="RET79" s="762"/>
      <c r="REU79" s="762"/>
      <c r="REV79" s="762"/>
      <c r="REW79" s="762"/>
      <c r="REX79" s="762"/>
      <c r="REY79" s="762"/>
      <c r="REZ79" s="762"/>
      <c r="RFA79" s="762"/>
      <c r="RFB79" s="762"/>
      <c r="RFC79" s="762"/>
      <c r="RFD79" s="762"/>
      <c r="RFE79" s="762"/>
      <c r="RFF79" s="762"/>
      <c r="RFG79" s="762"/>
      <c r="RFH79" s="762"/>
      <c r="RFI79" s="762"/>
      <c r="RFJ79" s="762"/>
      <c r="RFK79" s="762"/>
      <c r="RFL79" s="762"/>
      <c r="RFM79" s="762"/>
      <c r="RFN79" s="762"/>
      <c r="RFO79" s="762"/>
      <c r="RFP79" s="762"/>
      <c r="RFQ79" s="762"/>
      <c r="RFR79" s="762"/>
      <c r="RFS79" s="762"/>
      <c r="RFT79" s="762"/>
      <c r="RFU79" s="762"/>
      <c r="RFV79" s="762"/>
      <c r="RFW79" s="762"/>
      <c r="RFX79" s="762"/>
      <c r="RFY79" s="762"/>
      <c r="RFZ79" s="762"/>
      <c r="RGA79" s="762"/>
      <c r="RGB79" s="762"/>
      <c r="RGC79" s="762"/>
      <c r="RGD79" s="762"/>
      <c r="RGE79" s="762"/>
      <c r="RGF79" s="762"/>
      <c r="RGG79" s="762"/>
      <c r="RGH79" s="762"/>
      <c r="RGI79" s="762"/>
      <c r="RGJ79" s="762"/>
      <c r="RGK79" s="762"/>
      <c r="RGL79" s="762"/>
      <c r="RGM79" s="762"/>
      <c r="RGN79" s="762"/>
      <c r="RGO79" s="762"/>
      <c r="RGP79" s="762"/>
      <c r="RGQ79" s="762"/>
      <c r="RGR79" s="762"/>
      <c r="RGS79" s="762"/>
      <c r="RGT79" s="762"/>
      <c r="RGU79" s="762"/>
      <c r="RGV79" s="762"/>
      <c r="RGW79" s="762"/>
      <c r="RGX79" s="762"/>
      <c r="RGY79" s="762"/>
      <c r="RGZ79" s="762"/>
      <c r="RHA79" s="762"/>
      <c r="RHB79" s="762"/>
      <c r="RHC79" s="762"/>
      <c r="RHD79" s="762"/>
      <c r="RHE79" s="762"/>
      <c r="RHF79" s="762"/>
      <c r="RHG79" s="762"/>
      <c r="RHH79" s="762"/>
      <c r="RHI79" s="762"/>
      <c r="RHJ79" s="762"/>
      <c r="RHK79" s="762"/>
      <c r="RHL79" s="762"/>
      <c r="RHM79" s="762"/>
      <c r="RHN79" s="762"/>
      <c r="RHO79" s="762"/>
      <c r="RHP79" s="762"/>
      <c r="RHQ79" s="762"/>
      <c r="RHR79" s="762"/>
      <c r="RHS79" s="762"/>
      <c r="RHT79" s="762"/>
      <c r="RHU79" s="762"/>
      <c r="RHV79" s="762"/>
      <c r="RHW79" s="762"/>
      <c r="RHX79" s="762"/>
      <c r="RHY79" s="762"/>
      <c r="RHZ79" s="762"/>
      <c r="RIA79" s="762"/>
      <c r="RIB79" s="762"/>
      <c r="RIC79" s="762"/>
      <c r="RID79" s="762"/>
      <c r="RIE79" s="762"/>
      <c r="RIF79" s="762"/>
      <c r="RIG79" s="762"/>
      <c r="RIH79" s="762"/>
      <c r="RII79" s="762"/>
      <c r="RIJ79" s="762"/>
      <c r="RIK79" s="762"/>
      <c r="RIL79" s="762"/>
      <c r="RIM79" s="762"/>
      <c r="RIN79" s="762"/>
      <c r="RIO79" s="762"/>
      <c r="RIP79" s="762"/>
      <c r="RIQ79" s="762"/>
      <c r="RIR79" s="762"/>
      <c r="RIS79" s="762"/>
      <c r="RIT79" s="762"/>
      <c r="RIU79" s="762"/>
      <c r="RIV79" s="762"/>
      <c r="RIW79" s="762"/>
      <c r="RIX79" s="762"/>
      <c r="RIY79" s="762"/>
      <c r="RIZ79" s="762"/>
      <c r="RJA79" s="762"/>
      <c r="RJB79" s="762"/>
      <c r="RJC79" s="762"/>
      <c r="RJD79" s="762"/>
      <c r="RJE79" s="762"/>
      <c r="RJF79" s="762"/>
      <c r="RJG79" s="762"/>
      <c r="RJH79" s="762"/>
      <c r="RJI79" s="762"/>
      <c r="RJJ79" s="762"/>
      <c r="RJK79" s="762"/>
      <c r="RJL79" s="762"/>
      <c r="RJM79" s="762"/>
      <c r="RJN79" s="762"/>
      <c r="RJO79" s="762"/>
      <c r="RJP79" s="762"/>
      <c r="RJQ79" s="762"/>
      <c r="RJR79" s="762"/>
      <c r="RJS79" s="762"/>
      <c r="RJT79" s="762"/>
      <c r="RJU79" s="762"/>
      <c r="RJV79" s="762"/>
      <c r="RJW79" s="762"/>
      <c r="RJX79" s="762"/>
      <c r="RJY79" s="762"/>
      <c r="RJZ79" s="762"/>
      <c r="RKA79" s="762"/>
      <c r="RKB79" s="762"/>
      <c r="RKC79" s="762"/>
      <c r="RKD79" s="762"/>
      <c r="RKE79" s="762"/>
      <c r="RKF79" s="762"/>
      <c r="RKG79" s="762"/>
      <c r="RKH79" s="762"/>
      <c r="RKI79" s="762"/>
      <c r="RKJ79" s="762"/>
      <c r="RKK79" s="762"/>
      <c r="RKL79" s="762"/>
      <c r="RKM79" s="762"/>
      <c r="RKN79" s="762"/>
      <c r="RKO79" s="762"/>
      <c r="RKP79" s="762"/>
      <c r="RKQ79" s="762"/>
      <c r="RKR79" s="762"/>
      <c r="RKS79" s="762"/>
      <c r="RKT79" s="762"/>
      <c r="RKU79" s="762"/>
      <c r="RKV79" s="762"/>
      <c r="RKW79" s="762"/>
      <c r="RKX79" s="762"/>
      <c r="RKY79" s="762"/>
      <c r="RKZ79" s="762"/>
      <c r="RLA79" s="762"/>
      <c r="RLB79" s="762"/>
      <c r="RLC79" s="762"/>
      <c r="RLD79" s="762"/>
      <c r="RLE79" s="762"/>
      <c r="RLF79" s="762"/>
      <c r="RLG79" s="762"/>
      <c r="RLH79" s="762"/>
      <c r="RLI79" s="762"/>
      <c r="RLJ79" s="762"/>
      <c r="RLK79" s="762"/>
      <c r="RLL79" s="762"/>
      <c r="RLM79" s="762"/>
      <c r="RLN79" s="762"/>
      <c r="RLO79" s="762"/>
      <c r="RLP79" s="762"/>
      <c r="RLQ79" s="762"/>
      <c r="RLR79" s="762"/>
      <c r="RLS79" s="762"/>
      <c r="RLT79" s="762"/>
      <c r="RLU79" s="762"/>
      <c r="RLV79" s="762"/>
      <c r="RLW79" s="762"/>
      <c r="RLX79" s="762"/>
      <c r="RLY79" s="762"/>
      <c r="RLZ79" s="762"/>
      <c r="RMA79" s="762"/>
      <c r="RMB79" s="762"/>
      <c r="RMC79" s="762"/>
      <c r="RMD79" s="762"/>
      <c r="RME79" s="762"/>
      <c r="RMF79" s="762"/>
      <c r="RMG79" s="762"/>
      <c r="RMH79" s="762"/>
      <c r="RMI79" s="762"/>
      <c r="RMJ79" s="762"/>
      <c r="RMK79" s="762"/>
      <c r="RML79" s="762"/>
      <c r="RMM79" s="762"/>
      <c r="RMN79" s="762"/>
      <c r="RMO79" s="762"/>
      <c r="RMP79" s="762"/>
      <c r="RMQ79" s="762"/>
      <c r="RMR79" s="762"/>
      <c r="RMS79" s="762"/>
      <c r="RMT79" s="762"/>
      <c r="RMU79" s="762"/>
      <c r="RMV79" s="762"/>
      <c r="RMW79" s="762"/>
      <c r="RMX79" s="762"/>
      <c r="RMY79" s="762"/>
      <c r="RMZ79" s="762"/>
      <c r="RNA79" s="762"/>
      <c r="RNB79" s="762"/>
      <c r="RNC79" s="762"/>
      <c r="RND79" s="762"/>
      <c r="RNE79" s="762"/>
      <c r="RNF79" s="762"/>
      <c r="RNG79" s="762"/>
      <c r="RNH79" s="762"/>
      <c r="RNI79" s="762"/>
      <c r="RNJ79" s="762"/>
      <c r="RNK79" s="762"/>
      <c r="RNL79" s="762"/>
      <c r="RNM79" s="762"/>
      <c r="RNN79" s="762"/>
      <c r="RNO79" s="762"/>
      <c r="RNP79" s="762"/>
      <c r="RNQ79" s="762"/>
      <c r="RNR79" s="762"/>
      <c r="RNS79" s="762"/>
      <c r="RNT79" s="762"/>
      <c r="RNU79" s="762"/>
      <c r="RNV79" s="762"/>
      <c r="RNW79" s="762"/>
      <c r="RNX79" s="762"/>
      <c r="RNY79" s="762"/>
      <c r="RNZ79" s="762"/>
      <c r="ROA79" s="762"/>
      <c r="ROB79" s="762"/>
      <c r="ROC79" s="762"/>
      <c r="ROD79" s="762"/>
      <c r="ROE79" s="762"/>
      <c r="ROF79" s="762"/>
      <c r="ROG79" s="762"/>
      <c r="ROH79" s="762"/>
      <c r="ROI79" s="762"/>
      <c r="ROJ79" s="762"/>
      <c r="ROK79" s="762"/>
      <c r="ROL79" s="762"/>
      <c r="ROM79" s="762"/>
      <c r="RON79" s="762"/>
      <c r="ROO79" s="762"/>
      <c r="ROP79" s="762"/>
      <c r="ROQ79" s="762"/>
      <c r="ROR79" s="762"/>
      <c r="ROS79" s="762"/>
      <c r="ROT79" s="762"/>
      <c r="ROU79" s="762"/>
      <c r="ROV79" s="762"/>
      <c r="ROW79" s="762"/>
      <c r="ROX79" s="762"/>
      <c r="ROY79" s="762"/>
      <c r="ROZ79" s="762"/>
      <c r="RPA79" s="762"/>
      <c r="RPB79" s="762"/>
      <c r="RPC79" s="762"/>
      <c r="RPD79" s="762"/>
      <c r="RPE79" s="762"/>
      <c r="RPF79" s="762"/>
      <c r="RPG79" s="762"/>
      <c r="RPH79" s="762"/>
      <c r="RPI79" s="762"/>
      <c r="RPJ79" s="762"/>
      <c r="RPK79" s="762"/>
      <c r="RPL79" s="762"/>
      <c r="RPM79" s="762"/>
      <c r="RPN79" s="762"/>
      <c r="RPO79" s="762"/>
      <c r="RPP79" s="762"/>
      <c r="RPQ79" s="762"/>
      <c r="RPR79" s="762"/>
      <c r="RPS79" s="762"/>
      <c r="RPT79" s="762"/>
      <c r="RPU79" s="762"/>
      <c r="RPV79" s="762"/>
      <c r="RPW79" s="762"/>
      <c r="RPX79" s="762"/>
      <c r="RPY79" s="762"/>
      <c r="RPZ79" s="762"/>
      <c r="RQA79" s="762"/>
      <c r="RQB79" s="762"/>
      <c r="RQC79" s="762"/>
      <c r="RQD79" s="762"/>
      <c r="RQE79" s="762"/>
      <c r="RQF79" s="762"/>
      <c r="RQG79" s="762"/>
      <c r="RQH79" s="762"/>
      <c r="RQI79" s="762"/>
      <c r="RQJ79" s="762"/>
      <c r="RQK79" s="762"/>
      <c r="RQL79" s="762"/>
      <c r="RQM79" s="762"/>
      <c r="RQN79" s="762"/>
      <c r="RQO79" s="762"/>
      <c r="RQP79" s="762"/>
      <c r="RQQ79" s="762"/>
      <c r="RQR79" s="762"/>
      <c r="RQS79" s="762"/>
      <c r="RQT79" s="762"/>
      <c r="RQU79" s="762"/>
      <c r="RQV79" s="762"/>
      <c r="RQW79" s="762"/>
      <c r="RQX79" s="762"/>
      <c r="RQY79" s="762"/>
      <c r="RQZ79" s="762"/>
      <c r="RRA79" s="762"/>
      <c r="RRB79" s="762"/>
      <c r="RRC79" s="762"/>
      <c r="RRD79" s="762"/>
      <c r="RRE79" s="762"/>
      <c r="RRF79" s="762"/>
      <c r="RRG79" s="762"/>
      <c r="RRH79" s="762"/>
      <c r="RRI79" s="762"/>
      <c r="RRJ79" s="762"/>
      <c r="RRK79" s="762"/>
      <c r="RRL79" s="762"/>
      <c r="RRM79" s="762"/>
      <c r="RRN79" s="762"/>
      <c r="RRO79" s="762"/>
      <c r="RRP79" s="762"/>
      <c r="RRQ79" s="762"/>
      <c r="RRR79" s="762"/>
      <c r="RRS79" s="762"/>
      <c r="RRT79" s="762"/>
      <c r="RRU79" s="762"/>
      <c r="RRV79" s="762"/>
      <c r="RRW79" s="762"/>
      <c r="RRX79" s="762"/>
      <c r="RRY79" s="762"/>
      <c r="RRZ79" s="762"/>
      <c r="RSA79" s="762"/>
      <c r="RSB79" s="762"/>
      <c r="RSC79" s="762"/>
      <c r="RSD79" s="762"/>
      <c r="RSE79" s="762"/>
      <c r="RSF79" s="762"/>
      <c r="RSG79" s="762"/>
      <c r="RSH79" s="762"/>
      <c r="RSI79" s="762"/>
      <c r="RSJ79" s="762"/>
      <c r="RSK79" s="762"/>
      <c r="RSL79" s="762"/>
      <c r="RSM79" s="762"/>
      <c r="RSN79" s="762"/>
      <c r="RSO79" s="762"/>
      <c r="RSP79" s="762"/>
      <c r="RSQ79" s="762"/>
      <c r="RSR79" s="762"/>
      <c r="RSS79" s="762"/>
      <c r="RST79" s="762"/>
      <c r="RSU79" s="762"/>
      <c r="RSV79" s="762"/>
      <c r="RSW79" s="762"/>
      <c r="RSX79" s="762"/>
      <c r="RSY79" s="762"/>
      <c r="RSZ79" s="762"/>
      <c r="RTA79" s="762"/>
      <c r="RTB79" s="762"/>
      <c r="RTC79" s="762"/>
      <c r="RTD79" s="762"/>
      <c r="RTE79" s="762"/>
      <c r="RTF79" s="762"/>
      <c r="RTG79" s="762"/>
      <c r="RTH79" s="762"/>
      <c r="RTI79" s="762"/>
      <c r="RTJ79" s="762"/>
      <c r="RTK79" s="762"/>
      <c r="RTL79" s="762"/>
      <c r="RTM79" s="762"/>
      <c r="RTN79" s="762"/>
      <c r="RTO79" s="762"/>
      <c r="RTP79" s="762"/>
      <c r="RTQ79" s="762"/>
      <c r="RTR79" s="762"/>
      <c r="RTS79" s="762"/>
      <c r="RTT79" s="762"/>
      <c r="RTU79" s="762"/>
      <c r="RTV79" s="762"/>
      <c r="RTW79" s="762"/>
      <c r="RTX79" s="762"/>
      <c r="RTY79" s="762"/>
      <c r="RTZ79" s="762"/>
      <c r="RUA79" s="762"/>
      <c r="RUB79" s="762"/>
      <c r="RUC79" s="762"/>
      <c r="RUD79" s="762"/>
      <c r="RUE79" s="762"/>
      <c r="RUF79" s="762"/>
      <c r="RUG79" s="762"/>
      <c r="RUH79" s="762"/>
      <c r="RUI79" s="762"/>
      <c r="RUJ79" s="762"/>
      <c r="RUK79" s="762"/>
      <c r="RUL79" s="762"/>
      <c r="RUM79" s="762"/>
      <c r="RUN79" s="762"/>
      <c r="RUO79" s="762"/>
      <c r="RUP79" s="762"/>
      <c r="RUQ79" s="762"/>
      <c r="RUR79" s="762"/>
      <c r="RUS79" s="762"/>
      <c r="RUT79" s="762"/>
      <c r="RUU79" s="762"/>
      <c r="RUV79" s="762"/>
      <c r="RUW79" s="762"/>
      <c r="RUX79" s="762"/>
      <c r="RUY79" s="762"/>
      <c r="RUZ79" s="762"/>
      <c r="RVA79" s="762"/>
      <c r="RVB79" s="762"/>
      <c r="RVC79" s="762"/>
      <c r="RVD79" s="762"/>
      <c r="RVE79" s="762"/>
      <c r="RVF79" s="762"/>
      <c r="RVG79" s="762"/>
      <c r="RVH79" s="762"/>
      <c r="RVI79" s="762"/>
      <c r="RVJ79" s="762"/>
      <c r="RVK79" s="762"/>
      <c r="RVL79" s="762"/>
      <c r="RVM79" s="762"/>
      <c r="RVN79" s="762"/>
      <c r="RVO79" s="762"/>
      <c r="RVP79" s="762"/>
      <c r="RVQ79" s="762"/>
      <c r="RVR79" s="762"/>
      <c r="RVS79" s="762"/>
      <c r="RVT79" s="762"/>
      <c r="RVU79" s="762"/>
      <c r="RVV79" s="762"/>
      <c r="RVW79" s="762"/>
      <c r="RVX79" s="762"/>
      <c r="RVY79" s="762"/>
      <c r="RVZ79" s="762"/>
      <c r="RWA79" s="762"/>
      <c r="RWB79" s="762"/>
      <c r="RWC79" s="762"/>
      <c r="RWD79" s="762"/>
      <c r="RWE79" s="762"/>
      <c r="RWF79" s="762"/>
      <c r="RWG79" s="762"/>
      <c r="RWH79" s="762"/>
      <c r="RWI79" s="762"/>
      <c r="RWJ79" s="762"/>
      <c r="RWK79" s="762"/>
      <c r="RWL79" s="762"/>
      <c r="RWM79" s="762"/>
      <c r="RWN79" s="762"/>
      <c r="RWO79" s="762"/>
      <c r="RWP79" s="762"/>
      <c r="RWQ79" s="762"/>
      <c r="RWR79" s="762"/>
      <c r="RWS79" s="762"/>
      <c r="RWT79" s="762"/>
      <c r="RWU79" s="762"/>
      <c r="RWV79" s="762"/>
      <c r="RWW79" s="762"/>
      <c r="RWX79" s="762"/>
      <c r="RWY79" s="762"/>
      <c r="RWZ79" s="762"/>
      <c r="RXA79" s="762"/>
      <c r="RXB79" s="762"/>
      <c r="RXC79" s="762"/>
      <c r="RXD79" s="762"/>
      <c r="RXE79" s="762"/>
      <c r="RXF79" s="762"/>
      <c r="RXG79" s="762"/>
      <c r="RXH79" s="762"/>
      <c r="RXI79" s="762"/>
      <c r="RXJ79" s="762"/>
      <c r="RXK79" s="762"/>
      <c r="RXL79" s="762"/>
      <c r="RXM79" s="762"/>
      <c r="RXN79" s="762"/>
      <c r="RXO79" s="762"/>
      <c r="RXP79" s="762"/>
      <c r="RXQ79" s="762"/>
      <c r="RXR79" s="762"/>
      <c r="RXS79" s="762"/>
      <c r="RXT79" s="762"/>
      <c r="RXU79" s="762"/>
      <c r="RXV79" s="762"/>
      <c r="RXW79" s="762"/>
      <c r="RXX79" s="762"/>
      <c r="RXY79" s="762"/>
      <c r="RXZ79" s="762"/>
      <c r="RYA79" s="762"/>
      <c r="RYB79" s="762"/>
      <c r="RYC79" s="762"/>
      <c r="RYD79" s="762"/>
      <c r="RYE79" s="762"/>
      <c r="RYF79" s="762"/>
      <c r="RYG79" s="762"/>
      <c r="RYH79" s="762"/>
      <c r="RYI79" s="762"/>
      <c r="RYJ79" s="762"/>
      <c r="RYK79" s="762"/>
      <c r="RYL79" s="762"/>
      <c r="RYM79" s="762"/>
      <c r="RYN79" s="762"/>
      <c r="RYO79" s="762"/>
      <c r="RYP79" s="762"/>
      <c r="RYQ79" s="762"/>
      <c r="RYR79" s="762"/>
      <c r="RYS79" s="762"/>
      <c r="RYT79" s="762"/>
      <c r="RYU79" s="762"/>
      <c r="RYV79" s="762"/>
      <c r="RYW79" s="762"/>
      <c r="RYX79" s="762"/>
      <c r="RYY79" s="762"/>
      <c r="RYZ79" s="762"/>
      <c r="RZA79" s="762"/>
      <c r="RZB79" s="762"/>
      <c r="RZC79" s="762"/>
      <c r="RZD79" s="762"/>
      <c r="RZE79" s="762"/>
      <c r="RZF79" s="762"/>
      <c r="RZG79" s="762"/>
      <c r="RZH79" s="762"/>
      <c r="RZI79" s="762"/>
      <c r="RZJ79" s="762"/>
      <c r="RZK79" s="762"/>
      <c r="RZL79" s="762"/>
      <c r="RZM79" s="762"/>
      <c r="RZN79" s="762"/>
      <c r="RZO79" s="762"/>
      <c r="RZP79" s="762"/>
      <c r="RZQ79" s="762"/>
      <c r="RZR79" s="762"/>
      <c r="RZS79" s="762"/>
      <c r="RZT79" s="762"/>
      <c r="RZU79" s="762"/>
      <c r="RZV79" s="762"/>
      <c r="RZW79" s="762"/>
      <c r="RZX79" s="762"/>
      <c r="RZY79" s="762"/>
      <c r="RZZ79" s="762"/>
      <c r="SAA79" s="762"/>
      <c r="SAB79" s="762"/>
      <c r="SAC79" s="762"/>
      <c r="SAD79" s="762"/>
      <c r="SAE79" s="762"/>
      <c r="SAF79" s="762"/>
      <c r="SAG79" s="762"/>
      <c r="SAH79" s="762"/>
      <c r="SAI79" s="762"/>
      <c r="SAJ79" s="762"/>
      <c r="SAK79" s="762"/>
      <c r="SAL79" s="762"/>
      <c r="SAM79" s="762"/>
      <c r="SAN79" s="762"/>
      <c r="SAO79" s="762"/>
      <c r="SAP79" s="762"/>
      <c r="SAQ79" s="762"/>
      <c r="SAR79" s="762"/>
      <c r="SAS79" s="762"/>
      <c r="SAT79" s="762"/>
      <c r="SAU79" s="762"/>
      <c r="SAV79" s="762"/>
      <c r="SAW79" s="762"/>
      <c r="SAX79" s="762"/>
      <c r="SAY79" s="762"/>
      <c r="SAZ79" s="762"/>
      <c r="SBA79" s="762"/>
      <c r="SBB79" s="762"/>
      <c r="SBC79" s="762"/>
      <c r="SBD79" s="762"/>
      <c r="SBE79" s="762"/>
      <c r="SBF79" s="762"/>
      <c r="SBG79" s="762"/>
      <c r="SBH79" s="762"/>
      <c r="SBI79" s="762"/>
      <c r="SBJ79" s="762"/>
      <c r="SBK79" s="762"/>
      <c r="SBL79" s="762"/>
      <c r="SBM79" s="762"/>
      <c r="SBN79" s="762"/>
      <c r="SBO79" s="762"/>
      <c r="SBP79" s="762"/>
      <c r="SBQ79" s="762"/>
      <c r="SBR79" s="762"/>
      <c r="SBS79" s="762"/>
      <c r="SBT79" s="762"/>
      <c r="SBU79" s="762"/>
      <c r="SBV79" s="762"/>
      <c r="SBW79" s="762"/>
      <c r="SBX79" s="762"/>
      <c r="SBY79" s="762"/>
      <c r="SBZ79" s="762"/>
      <c r="SCA79" s="762"/>
      <c r="SCB79" s="762"/>
      <c r="SCC79" s="762"/>
      <c r="SCD79" s="762"/>
      <c r="SCE79" s="762"/>
      <c r="SCF79" s="762"/>
      <c r="SCG79" s="762"/>
      <c r="SCH79" s="762"/>
      <c r="SCI79" s="762"/>
      <c r="SCJ79" s="762"/>
      <c r="SCK79" s="762"/>
      <c r="SCL79" s="762"/>
      <c r="SCM79" s="762"/>
      <c r="SCN79" s="762"/>
      <c r="SCO79" s="762"/>
      <c r="SCP79" s="762"/>
      <c r="SCQ79" s="762"/>
      <c r="SCR79" s="762"/>
      <c r="SCS79" s="762"/>
      <c r="SCT79" s="762"/>
      <c r="SCU79" s="762"/>
      <c r="SCV79" s="762"/>
      <c r="SCW79" s="762"/>
      <c r="SCX79" s="762"/>
      <c r="SCY79" s="762"/>
      <c r="SCZ79" s="762"/>
      <c r="SDA79" s="762"/>
      <c r="SDB79" s="762"/>
      <c r="SDC79" s="762"/>
      <c r="SDD79" s="762"/>
      <c r="SDE79" s="762"/>
      <c r="SDF79" s="762"/>
      <c r="SDG79" s="762"/>
      <c r="SDH79" s="762"/>
      <c r="SDI79" s="762"/>
      <c r="SDJ79" s="762"/>
      <c r="SDK79" s="762"/>
      <c r="SDL79" s="762"/>
      <c r="SDM79" s="762"/>
      <c r="SDN79" s="762"/>
      <c r="SDO79" s="762"/>
      <c r="SDP79" s="762"/>
      <c r="SDQ79" s="762"/>
      <c r="SDR79" s="762"/>
      <c r="SDS79" s="762"/>
      <c r="SDT79" s="762"/>
      <c r="SDU79" s="762"/>
      <c r="SDV79" s="762"/>
      <c r="SDW79" s="762"/>
      <c r="SDX79" s="762"/>
      <c r="SDY79" s="762"/>
      <c r="SDZ79" s="762"/>
      <c r="SEA79" s="762"/>
      <c r="SEB79" s="762"/>
      <c r="SEC79" s="762"/>
      <c r="SED79" s="762"/>
      <c r="SEE79" s="762"/>
      <c r="SEF79" s="762"/>
      <c r="SEG79" s="762"/>
      <c r="SEH79" s="762"/>
      <c r="SEI79" s="762"/>
      <c r="SEJ79" s="762"/>
      <c r="SEK79" s="762"/>
      <c r="SEL79" s="762"/>
      <c r="SEM79" s="762"/>
      <c r="SEN79" s="762"/>
      <c r="SEO79" s="762"/>
      <c r="SEP79" s="762"/>
      <c r="SEQ79" s="762"/>
      <c r="SER79" s="762"/>
      <c r="SES79" s="762"/>
      <c r="SET79" s="762"/>
      <c r="SEU79" s="762"/>
      <c r="SEV79" s="762"/>
      <c r="SEW79" s="762"/>
      <c r="SEX79" s="762"/>
      <c r="SEY79" s="762"/>
      <c r="SEZ79" s="762"/>
      <c r="SFA79" s="762"/>
      <c r="SFB79" s="762"/>
      <c r="SFC79" s="762"/>
      <c r="SFD79" s="762"/>
      <c r="SFE79" s="762"/>
      <c r="SFF79" s="762"/>
      <c r="SFG79" s="762"/>
      <c r="SFH79" s="762"/>
      <c r="SFI79" s="762"/>
      <c r="SFJ79" s="762"/>
      <c r="SFK79" s="762"/>
      <c r="SFL79" s="762"/>
      <c r="SFM79" s="762"/>
      <c r="SFN79" s="762"/>
      <c r="SFO79" s="762"/>
      <c r="SFP79" s="762"/>
      <c r="SFQ79" s="762"/>
      <c r="SFR79" s="762"/>
      <c r="SFS79" s="762"/>
      <c r="SFT79" s="762"/>
      <c r="SFU79" s="762"/>
      <c r="SFV79" s="762"/>
      <c r="SFW79" s="762"/>
      <c r="SFX79" s="762"/>
      <c r="SFY79" s="762"/>
      <c r="SFZ79" s="762"/>
      <c r="SGA79" s="762"/>
      <c r="SGB79" s="762"/>
      <c r="SGC79" s="762"/>
      <c r="SGD79" s="762"/>
      <c r="SGE79" s="762"/>
      <c r="SGF79" s="762"/>
      <c r="SGG79" s="762"/>
      <c r="SGH79" s="762"/>
      <c r="SGI79" s="762"/>
      <c r="SGJ79" s="762"/>
      <c r="SGK79" s="762"/>
      <c r="SGL79" s="762"/>
      <c r="SGM79" s="762"/>
      <c r="SGN79" s="762"/>
      <c r="SGO79" s="762"/>
      <c r="SGP79" s="762"/>
      <c r="SGQ79" s="762"/>
      <c r="SGR79" s="762"/>
      <c r="SGS79" s="762"/>
      <c r="SGT79" s="762"/>
      <c r="SGU79" s="762"/>
      <c r="SGV79" s="762"/>
      <c r="SGW79" s="762"/>
      <c r="SGX79" s="762"/>
      <c r="SGY79" s="762"/>
      <c r="SGZ79" s="762"/>
      <c r="SHA79" s="762"/>
      <c r="SHB79" s="762"/>
      <c r="SHC79" s="762"/>
      <c r="SHD79" s="762"/>
      <c r="SHE79" s="762"/>
      <c r="SHF79" s="762"/>
      <c r="SHG79" s="762"/>
      <c r="SHH79" s="762"/>
      <c r="SHI79" s="762"/>
      <c r="SHJ79" s="762"/>
      <c r="SHK79" s="762"/>
      <c r="SHL79" s="762"/>
      <c r="SHM79" s="762"/>
      <c r="SHN79" s="762"/>
      <c r="SHO79" s="762"/>
      <c r="SHP79" s="762"/>
      <c r="SHQ79" s="762"/>
      <c r="SHR79" s="762"/>
      <c r="SHS79" s="762"/>
      <c r="SHT79" s="762"/>
      <c r="SHU79" s="762"/>
      <c r="SHV79" s="762"/>
      <c r="SHW79" s="762"/>
      <c r="SHX79" s="762"/>
      <c r="SHY79" s="762"/>
      <c r="SHZ79" s="762"/>
      <c r="SIA79" s="762"/>
      <c r="SIB79" s="762"/>
      <c r="SIC79" s="762"/>
      <c r="SID79" s="762"/>
      <c r="SIE79" s="762"/>
      <c r="SIF79" s="762"/>
      <c r="SIG79" s="762"/>
      <c r="SIH79" s="762"/>
      <c r="SII79" s="762"/>
      <c r="SIJ79" s="762"/>
      <c r="SIK79" s="762"/>
      <c r="SIL79" s="762"/>
      <c r="SIM79" s="762"/>
      <c r="SIN79" s="762"/>
      <c r="SIO79" s="762"/>
      <c r="SIP79" s="762"/>
      <c r="SIQ79" s="762"/>
      <c r="SIR79" s="762"/>
      <c r="SIS79" s="762"/>
      <c r="SIT79" s="762"/>
      <c r="SIU79" s="762"/>
      <c r="SIV79" s="762"/>
      <c r="SIW79" s="762"/>
      <c r="SIX79" s="762"/>
      <c r="SIY79" s="762"/>
      <c r="SIZ79" s="762"/>
      <c r="SJA79" s="762"/>
      <c r="SJB79" s="762"/>
      <c r="SJC79" s="762"/>
      <c r="SJD79" s="762"/>
      <c r="SJE79" s="762"/>
      <c r="SJF79" s="762"/>
      <c r="SJG79" s="762"/>
      <c r="SJH79" s="762"/>
      <c r="SJI79" s="762"/>
      <c r="SJJ79" s="762"/>
      <c r="SJK79" s="762"/>
      <c r="SJL79" s="762"/>
      <c r="SJM79" s="762"/>
      <c r="SJN79" s="762"/>
      <c r="SJO79" s="762"/>
      <c r="SJP79" s="762"/>
      <c r="SJQ79" s="762"/>
      <c r="SJR79" s="762"/>
      <c r="SJS79" s="762"/>
      <c r="SJT79" s="762"/>
      <c r="SJU79" s="762"/>
      <c r="SJV79" s="762"/>
      <c r="SJW79" s="762"/>
      <c r="SJX79" s="762"/>
      <c r="SJY79" s="762"/>
      <c r="SJZ79" s="762"/>
      <c r="SKA79" s="762"/>
      <c r="SKB79" s="762"/>
      <c r="SKC79" s="762"/>
      <c r="SKD79" s="762"/>
      <c r="SKE79" s="762"/>
      <c r="SKF79" s="762"/>
      <c r="SKG79" s="762"/>
      <c r="SKH79" s="762"/>
      <c r="SKI79" s="762"/>
      <c r="SKJ79" s="762"/>
      <c r="SKK79" s="762"/>
      <c r="SKL79" s="762"/>
      <c r="SKM79" s="762"/>
      <c r="SKN79" s="762"/>
      <c r="SKO79" s="762"/>
      <c r="SKP79" s="762"/>
      <c r="SKQ79" s="762"/>
      <c r="SKR79" s="762"/>
      <c r="SKS79" s="762"/>
      <c r="SKT79" s="762"/>
      <c r="SKU79" s="762"/>
      <c r="SKV79" s="762"/>
      <c r="SKW79" s="762"/>
      <c r="SKX79" s="762"/>
      <c r="SKY79" s="762"/>
      <c r="SKZ79" s="762"/>
      <c r="SLA79" s="762"/>
      <c r="SLB79" s="762"/>
      <c r="SLC79" s="762"/>
      <c r="SLD79" s="762"/>
      <c r="SLE79" s="762"/>
      <c r="SLF79" s="762"/>
      <c r="SLG79" s="762"/>
      <c r="SLH79" s="762"/>
      <c r="SLI79" s="762"/>
      <c r="SLJ79" s="762"/>
      <c r="SLK79" s="762"/>
      <c r="SLL79" s="762"/>
      <c r="SLM79" s="762"/>
      <c r="SLN79" s="762"/>
      <c r="SLO79" s="762"/>
      <c r="SLP79" s="762"/>
      <c r="SLQ79" s="762"/>
      <c r="SLR79" s="762"/>
      <c r="SLS79" s="762"/>
      <c r="SLT79" s="762"/>
      <c r="SLU79" s="762"/>
      <c r="SLV79" s="762"/>
      <c r="SLW79" s="762"/>
      <c r="SLX79" s="762"/>
      <c r="SLY79" s="762"/>
      <c r="SLZ79" s="762"/>
      <c r="SMA79" s="762"/>
      <c r="SMB79" s="762"/>
      <c r="SMC79" s="762"/>
      <c r="SMD79" s="762"/>
      <c r="SME79" s="762"/>
      <c r="SMF79" s="762"/>
      <c r="SMG79" s="762"/>
      <c r="SMH79" s="762"/>
      <c r="SMI79" s="762"/>
      <c r="SMJ79" s="762"/>
      <c r="SMK79" s="762"/>
      <c r="SML79" s="762"/>
      <c r="SMM79" s="762"/>
      <c r="SMN79" s="762"/>
      <c r="SMO79" s="762"/>
      <c r="SMP79" s="762"/>
      <c r="SMQ79" s="762"/>
      <c r="SMR79" s="762"/>
      <c r="SMS79" s="762"/>
      <c r="SMT79" s="762"/>
      <c r="SMU79" s="762"/>
      <c r="SMV79" s="762"/>
      <c r="SMW79" s="762"/>
      <c r="SMX79" s="762"/>
      <c r="SMY79" s="762"/>
      <c r="SMZ79" s="762"/>
      <c r="SNA79" s="762"/>
      <c r="SNB79" s="762"/>
      <c r="SNC79" s="762"/>
      <c r="SND79" s="762"/>
      <c r="SNE79" s="762"/>
      <c r="SNF79" s="762"/>
      <c r="SNG79" s="762"/>
      <c r="SNH79" s="762"/>
      <c r="SNI79" s="762"/>
      <c r="SNJ79" s="762"/>
      <c r="SNK79" s="762"/>
      <c r="SNL79" s="762"/>
      <c r="SNM79" s="762"/>
      <c r="SNN79" s="762"/>
      <c r="SNO79" s="762"/>
      <c r="SNP79" s="762"/>
      <c r="SNQ79" s="762"/>
      <c r="SNR79" s="762"/>
      <c r="SNS79" s="762"/>
      <c r="SNT79" s="762"/>
      <c r="SNU79" s="762"/>
      <c r="SNV79" s="762"/>
      <c r="SNW79" s="762"/>
      <c r="SNX79" s="762"/>
      <c r="SNY79" s="762"/>
      <c r="SNZ79" s="762"/>
      <c r="SOA79" s="762"/>
      <c r="SOB79" s="762"/>
      <c r="SOC79" s="762"/>
      <c r="SOD79" s="762"/>
      <c r="SOE79" s="762"/>
      <c r="SOF79" s="762"/>
      <c r="SOG79" s="762"/>
      <c r="SOH79" s="762"/>
      <c r="SOI79" s="762"/>
      <c r="SOJ79" s="762"/>
      <c r="SOK79" s="762"/>
      <c r="SOL79" s="762"/>
      <c r="SOM79" s="762"/>
      <c r="SON79" s="762"/>
      <c r="SOO79" s="762"/>
      <c r="SOP79" s="762"/>
      <c r="SOQ79" s="762"/>
      <c r="SOR79" s="762"/>
      <c r="SOS79" s="762"/>
      <c r="SOT79" s="762"/>
      <c r="SOU79" s="762"/>
      <c r="SOV79" s="762"/>
      <c r="SOW79" s="762"/>
      <c r="SOX79" s="762"/>
      <c r="SOY79" s="762"/>
      <c r="SOZ79" s="762"/>
      <c r="SPA79" s="762"/>
      <c r="SPB79" s="762"/>
      <c r="SPC79" s="762"/>
      <c r="SPD79" s="762"/>
      <c r="SPE79" s="762"/>
      <c r="SPF79" s="762"/>
      <c r="SPG79" s="762"/>
      <c r="SPH79" s="762"/>
      <c r="SPI79" s="762"/>
      <c r="SPJ79" s="762"/>
      <c r="SPK79" s="762"/>
      <c r="SPL79" s="762"/>
      <c r="SPM79" s="762"/>
      <c r="SPN79" s="762"/>
      <c r="SPO79" s="762"/>
      <c r="SPP79" s="762"/>
      <c r="SPQ79" s="762"/>
      <c r="SPR79" s="762"/>
      <c r="SPS79" s="762"/>
      <c r="SPT79" s="762"/>
      <c r="SPU79" s="762"/>
      <c r="SPV79" s="762"/>
      <c r="SPW79" s="762"/>
      <c r="SPX79" s="762"/>
      <c r="SPY79" s="762"/>
      <c r="SPZ79" s="762"/>
      <c r="SQA79" s="762"/>
      <c r="SQB79" s="762"/>
      <c r="SQC79" s="762"/>
      <c r="SQD79" s="762"/>
      <c r="SQE79" s="762"/>
      <c r="SQF79" s="762"/>
      <c r="SQG79" s="762"/>
      <c r="SQH79" s="762"/>
      <c r="SQI79" s="762"/>
      <c r="SQJ79" s="762"/>
      <c r="SQK79" s="762"/>
      <c r="SQL79" s="762"/>
      <c r="SQM79" s="762"/>
      <c r="SQN79" s="762"/>
      <c r="SQO79" s="762"/>
      <c r="SQP79" s="762"/>
      <c r="SQQ79" s="762"/>
      <c r="SQR79" s="762"/>
      <c r="SQS79" s="762"/>
      <c r="SQT79" s="762"/>
      <c r="SQU79" s="762"/>
      <c r="SQV79" s="762"/>
      <c r="SQW79" s="762"/>
      <c r="SQX79" s="762"/>
      <c r="SQY79" s="762"/>
      <c r="SRA79" s="762"/>
      <c r="SRB79" s="762"/>
      <c r="SRC79" s="762"/>
      <c r="SRD79" s="762"/>
      <c r="SRE79" s="762"/>
      <c r="SRF79" s="762"/>
      <c r="SRG79" s="762"/>
      <c r="SRH79" s="762"/>
      <c r="SRI79" s="762"/>
      <c r="SRJ79" s="762"/>
      <c r="SRK79" s="762"/>
      <c r="SRL79" s="762"/>
      <c r="SRM79" s="762"/>
      <c r="SRN79" s="762"/>
      <c r="SRO79" s="762"/>
      <c r="SRP79" s="762"/>
      <c r="SRQ79" s="762"/>
      <c r="SRR79" s="762"/>
      <c r="SRS79" s="762"/>
      <c r="SRT79" s="762"/>
      <c r="SRU79" s="762"/>
      <c r="SRV79" s="762"/>
      <c r="SRW79" s="762"/>
      <c r="SRX79" s="762"/>
      <c r="SRY79" s="762"/>
      <c r="SRZ79" s="762"/>
      <c r="SSA79" s="762"/>
      <c r="SSB79" s="762"/>
      <c r="SSC79" s="762"/>
      <c r="SSD79" s="762"/>
      <c r="SSE79" s="762"/>
      <c r="SSF79" s="762"/>
      <c r="SSG79" s="762"/>
      <c r="SSH79" s="762"/>
      <c r="SSI79" s="762"/>
      <c r="SSJ79" s="762"/>
      <c r="SSK79" s="762"/>
      <c r="SSL79" s="762"/>
      <c r="SSM79" s="762"/>
      <c r="SSN79" s="762"/>
      <c r="SSO79" s="762"/>
      <c r="SSP79" s="762"/>
      <c r="SSQ79" s="762"/>
      <c r="SSR79" s="762"/>
      <c r="SSS79" s="762"/>
      <c r="SST79" s="762"/>
      <c r="SSU79" s="762"/>
      <c r="SSV79" s="762"/>
      <c r="SSW79" s="762"/>
      <c r="SSX79" s="762"/>
      <c r="SSY79" s="762"/>
      <c r="SSZ79" s="762"/>
      <c r="STA79" s="762"/>
      <c r="STB79" s="762"/>
      <c r="STC79" s="762"/>
      <c r="STD79" s="762"/>
      <c r="STE79" s="762"/>
      <c r="STF79" s="762"/>
      <c r="STG79" s="762"/>
      <c r="STH79" s="762"/>
      <c r="STI79" s="762"/>
      <c r="STJ79" s="762"/>
      <c r="STK79" s="762"/>
      <c r="STL79" s="762"/>
      <c r="STM79" s="762"/>
      <c r="STN79" s="762"/>
      <c r="STO79" s="762"/>
      <c r="STP79" s="762"/>
      <c r="STQ79" s="762"/>
      <c r="STR79" s="762"/>
      <c r="STS79" s="762"/>
      <c r="STT79" s="762"/>
      <c r="STU79" s="762"/>
      <c r="STV79" s="762"/>
      <c r="STW79" s="762"/>
      <c r="STX79" s="762"/>
      <c r="STY79" s="762"/>
      <c r="STZ79" s="762"/>
      <c r="SUA79" s="762"/>
      <c r="SUB79" s="762"/>
      <c r="SUC79" s="762"/>
      <c r="SUD79" s="762"/>
      <c r="SUE79" s="762"/>
      <c r="SUF79" s="762"/>
      <c r="SUG79" s="762"/>
      <c r="SUH79" s="762"/>
      <c r="SUI79" s="762"/>
      <c r="SUJ79" s="762"/>
      <c r="SUK79" s="762"/>
      <c r="SUL79" s="762"/>
      <c r="SUM79" s="762"/>
      <c r="SUN79" s="762"/>
      <c r="SUO79" s="762"/>
      <c r="SUP79" s="762"/>
      <c r="SUQ79" s="762"/>
      <c r="SUR79" s="762"/>
      <c r="SUS79" s="762"/>
      <c r="SUT79" s="762"/>
      <c r="SUU79" s="762"/>
      <c r="SUV79" s="762"/>
      <c r="SUW79" s="762"/>
      <c r="SUX79" s="762"/>
      <c r="SUY79" s="762"/>
      <c r="SUZ79" s="762"/>
      <c r="SVA79" s="762"/>
      <c r="SVB79" s="762"/>
      <c r="SVC79" s="762"/>
      <c r="SVD79" s="762"/>
      <c r="SVE79" s="762"/>
      <c r="SVF79" s="762"/>
      <c r="SVG79" s="762"/>
      <c r="SVH79" s="762"/>
      <c r="SVI79" s="762"/>
      <c r="SVJ79" s="762"/>
      <c r="SVK79" s="762"/>
      <c r="SVL79" s="762"/>
      <c r="SVM79" s="762"/>
      <c r="SVN79" s="762"/>
      <c r="SVO79" s="762"/>
      <c r="SVP79" s="762"/>
      <c r="SVQ79" s="762"/>
      <c r="SVR79" s="762"/>
      <c r="SVS79" s="762"/>
      <c r="SVT79" s="762"/>
      <c r="SVU79" s="762"/>
      <c r="SVV79" s="762"/>
      <c r="SVW79" s="762"/>
      <c r="SVX79" s="762"/>
      <c r="SVY79" s="762"/>
      <c r="SVZ79" s="762"/>
      <c r="SWA79" s="762"/>
      <c r="SWB79" s="762"/>
      <c r="SWC79" s="762"/>
      <c r="SWD79" s="762"/>
      <c r="SWE79" s="762"/>
      <c r="SWF79" s="762"/>
      <c r="SWG79" s="762"/>
      <c r="SWH79" s="762"/>
      <c r="SWI79" s="762"/>
      <c r="SWJ79" s="762"/>
      <c r="SWK79" s="762"/>
      <c r="SWL79" s="762"/>
      <c r="SWM79" s="762"/>
      <c r="SWN79" s="762"/>
      <c r="SWO79" s="762"/>
      <c r="SWP79" s="762"/>
      <c r="SWQ79" s="762"/>
      <c r="SWR79" s="762"/>
      <c r="SWS79" s="762"/>
      <c r="SWT79" s="762"/>
      <c r="SWU79" s="762"/>
      <c r="SWV79" s="762"/>
      <c r="SWW79" s="762"/>
      <c r="SWX79" s="762"/>
      <c r="SWY79" s="762"/>
      <c r="SWZ79" s="762"/>
      <c r="SXA79" s="762"/>
      <c r="SXB79" s="762"/>
      <c r="SXC79" s="762"/>
      <c r="SXD79" s="762"/>
      <c r="SXE79" s="762"/>
      <c r="SXF79" s="762"/>
      <c r="SXG79" s="762"/>
      <c r="SXH79" s="762"/>
      <c r="SXI79" s="762"/>
      <c r="SXJ79" s="762"/>
      <c r="SXK79" s="762"/>
      <c r="SXL79" s="762"/>
      <c r="SXM79" s="762"/>
      <c r="SXN79" s="762"/>
      <c r="SXO79" s="762"/>
      <c r="SXP79" s="762"/>
      <c r="SXQ79" s="762"/>
      <c r="SXR79" s="762"/>
      <c r="SXS79" s="762"/>
      <c r="SXT79" s="762"/>
      <c r="SXU79" s="762"/>
      <c r="SXV79" s="762"/>
      <c r="SXW79" s="762"/>
      <c r="SXX79" s="762"/>
      <c r="SXY79" s="762"/>
      <c r="SXZ79" s="762"/>
      <c r="SYA79" s="762"/>
      <c r="SYB79" s="762"/>
      <c r="SYC79" s="762"/>
      <c r="SYD79" s="762"/>
      <c r="SYE79" s="762"/>
      <c r="SYF79" s="762"/>
      <c r="SYG79" s="762"/>
      <c r="SYH79" s="762"/>
      <c r="SYI79" s="762"/>
      <c r="SYJ79" s="762"/>
      <c r="SYK79" s="762"/>
      <c r="SYL79" s="762"/>
      <c r="SYM79" s="762"/>
      <c r="SYN79" s="762"/>
      <c r="SYO79" s="762"/>
      <c r="SYP79" s="762"/>
      <c r="SYQ79" s="762"/>
      <c r="SYR79" s="762"/>
      <c r="SYS79" s="762"/>
      <c r="SYT79" s="762"/>
      <c r="SYU79" s="762"/>
      <c r="SYV79" s="762"/>
      <c r="SYW79" s="762"/>
      <c r="SYX79" s="762"/>
      <c r="SYY79" s="762"/>
      <c r="SYZ79" s="762"/>
      <c r="SZA79" s="762"/>
      <c r="SZB79" s="762"/>
      <c r="SZC79" s="762"/>
      <c r="SZD79" s="762"/>
      <c r="SZE79" s="762"/>
      <c r="SZF79" s="762"/>
      <c r="SZG79" s="762"/>
      <c r="SZH79" s="762"/>
      <c r="SZI79" s="762"/>
      <c r="SZJ79" s="762"/>
      <c r="SZK79" s="762"/>
      <c r="SZL79" s="762"/>
      <c r="SZM79" s="762"/>
      <c r="SZN79" s="762"/>
      <c r="SZO79" s="762"/>
      <c r="SZP79" s="762"/>
      <c r="SZQ79" s="762"/>
      <c r="SZR79" s="762"/>
      <c r="SZS79" s="762"/>
      <c r="SZT79" s="762"/>
      <c r="SZU79" s="762"/>
      <c r="SZV79" s="762"/>
      <c r="SZW79" s="762"/>
      <c r="SZX79" s="762"/>
      <c r="SZY79" s="762"/>
      <c r="SZZ79" s="762"/>
      <c r="TAA79" s="762"/>
      <c r="TAB79" s="762"/>
      <c r="TAC79" s="762"/>
      <c r="TAD79" s="762"/>
      <c r="TAE79" s="762"/>
      <c r="TAF79" s="762"/>
      <c r="TAG79" s="762"/>
      <c r="TAH79" s="762"/>
      <c r="TAI79" s="762"/>
      <c r="TAJ79" s="762"/>
      <c r="TAK79" s="762"/>
      <c r="TAL79" s="762"/>
      <c r="TAM79" s="762"/>
      <c r="TAN79" s="762"/>
      <c r="TAO79" s="762"/>
      <c r="TAP79" s="762"/>
      <c r="TAQ79" s="762"/>
      <c r="TAR79" s="762"/>
      <c r="TAS79" s="762"/>
      <c r="TAT79" s="762"/>
      <c r="TAU79" s="762"/>
      <c r="TAV79" s="762"/>
      <c r="TAW79" s="762"/>
      <c r="TAX79" s="762"/>
      <c r="TAY79" s="762"/>
      <c r="TAZ79" s="762"/>
      <c r="TBA79" s="762"/>
      <c r="TBB79" s="762"/>
      <c r="TBC79" s="762"/>
      <c r="TBD79" s="762"/>
      <c r="TBE79" s="762"/>
      <c r="TBF79" s="762"/>
      <c r="TBG79" s="762"/>
      <c r="TBH79" s="762"/>
      <c r="TBI79" s="762"/>
      <c r="TBJ79" s="762"/>
      <c r="TBK79" s="762"/>
      <c r="TBL79" s="762"/>
      <c r="TBM79" s="762"/>
      <c r="TBN79" s="762"/>
      <c r="TBO79" s="762"/>
      <c r="TBP79" s="762"/>
      <c r="TBQ79" s="762"/>
      <c r="TBR79" s="762"/>
      <c r="TBS79" s="762"/>
      <c r="TBT79" s="762"/>
      <c r="TBU79" s="762"/>
      <c r="TBV79" s="762"/>
      <c r="TBW79" s="762"/>
      <c r="TBX79" s="762"/>
      <c r="TBY79" s="762"/>
      <c r="TBZ79" s="762"/>
      <c r="TCA79" s="762"/>
      <c r="TCB79" s="762"/>
      <c r="TCC79" s="762"/>
      <c r="TCD79" s="762"/>
      <c r="TCE79" s="762"/>
      <c r="TCF79" s="762"/>
      <c r="TCG79" s="762"/>
      <c r="TCH79" s="762"/>
      <c r="TCI79" s="762"/>
      <c r="TCJ79" s="762"/>
      <c r="TCK79" s="762"/>
      <c r="TCL79" s="762"/>
      <c r="TCM79" s="762"/>
      <c r="TCN79" s="762"/>
      <c r="TCO79" s="762"/>
      <c r="TCP79" s="762"/>
      <c r="TCQ79" s="762"/>
      <c r="TCR79" s="762"/>
      <c r="TCS79" s="762"/>
      <c r="TCT79" s="762"/>
      <c r="TCU79" s="762"/>
      <c r="TCV79" s="762"/>
      <c r="TCW79" s="762"/>
      <c r="TCX79" s="762"/>
      <c r="TCY79" s="762"/>
      <c r="TCZ79" s="762"/>
      <c r="TDA79" s="762"/>
      <c r="TDB79" s="762"/>
      <c r="TDC79" s="762"/>
      <c r="TDD79" s="762"/>
      <c r="TDE79" s="762"/>
      <c r="TDF79" s="762"/>
      <c r="TDG79" s="762"/>
      <c r="TDH79" s="762"/>
      <c r="TDI79" s="762"/>
      <c r="TDJ79" s="762"/>
      <c r="TDK79" s="762"/>
      <c r="TDL79" s="762"/>
      <c r="TDM79" s="762"/>
      <c r="TDN79" s="762"/>
      <c r="TDO79" s="762"/>
      <c r="TDP79" s="762"/>
      <c r="TDQ79" s="762"/>
      <c r="TDR79" s="762"/>
      <c r="TDS79" s="762"/>
      <c r="TDT79" s="762"/>
      <c r="TDU79" s="762"/>
      <c r="TDV79" s="762"/>
      <c r="TDW79" s="762"/>
      <c r="TDX79" s="762"/>
      <c r="TDY79" s="762"/>
      <c r="TDZ79" s="762"/>
      <c r="TEA79" s="762"/>
      <c r="TEB79" s="762"/>
      <c r="TEC79" s="762"/>
      <c r="TED79" s="762"/>
      <c r="TEE79" s="762"/>
      <c r="TEF79" s="762"/>
      <c r="TEG79" s="762"/>
      <c r="TEH79" s="762"/>
      <c r="TEI79" s="762"/>
      <c r="TEJ79" s="762"/>
      <c r="TEK79" s="762"/>
      <c r="TEL79" s="762"/>
      <c r="TEM79" s="762"/>
      <c r="TEN79" s="762"/>
      <c r="TEO79" s="762"/>
      <c r="TEP79" s="762"/>
      <c r="TEQ79" s="762"/>
      <c r="TER79" s="762"/>
      <c r="TES79" s="762"/>
      <c r="TET79" s="762"/>
      <c r="TEU79" s="762"/>
      <c r="TEV79" s="762"/>
      <c r="TEW79" s="762"/>
      <c r="TEX79" s="762"/>
      <c r="TEY79" s="762"/>
      <c r="TEZ79" s="762"/>
      <c r="TFA79" s="762"/>
      <c r="TFB79" s="762"/>
      <c r="TFC79" s="762"/>
      <c r="TFD79" s="762"/>
      <c r="TFE79" s="762"/>
      <c r="TFF79" s="762"/>
      <c r="TFG79" s="762"/>
      <c r="TFH79" s="762"/>
      <c r="TFI79" s="762"/>
      <c r="TFJ79" s="762"/>
      <c r="TFK79" s="762"/>
      <c r="TFL79" s="762"/>
      <c r="TFM79" s="762"/>
      <c r="TFN79" s="762"/>
      <c r="TFO79" s="762"/>
      <c r="TFP79" s="762"/>
      <c r="TFQ79" s="762"/>
      <c r="TFR79" s="762"/>
      <c r="TFS79" s="762"/>
      <c r="TFT79" s="762"/>
      <c r="TFU79" s="762"/>
      <c r="TFV79" s="762"/>
      <c r="TFW79" s="762"/>
      <c r="TFX79" s="762"/>
      <c r="TFY79" s="762"/>
      <c r="TFZ79" s="762"/>
      <c r="TGA79" s="762"/>
      <c r="TGB79" s="762"/>
      <c r="TGC79" s="762"/>
      <c r="TGD79" s="762"/>
      <c r="TGE79" s="762"/>
      <c r="TGF79" s="762"/>
      <c r="TGG79" s="762"/>
      <c r="TGH79" s="762"/>
      <c r="TGI79" s="762"/>
      <c r="TGJ79" s="762"/>
      <c r="TGK79" s="762"/>
      <c r="TGL79" s="762"/>
      <c r="TGM79" s="762"/>
      <c r="TGN79" s="762"/>
      <c r="TGO79" s="762"/>
      <c r="TGP79" s="762"/>
      <c r="TGQ79" s="762"/>
      <c r="TGR79" s="762"/>
      <c r="TGS79" s="762"/>
      <c r="TGT79" s="762"/>
      <c r="TGU79" s="762"/>
      <c r="TGV79" s="762"/>
      <c r="TGW79" s="762"/>
      <c r="TGX79" s="762"/>
      <c r="TGY79" s="762"/>
      <c r="TGZ79" s="762"/>
      <c r="THA79" s="762"/>
      <c r="THB79" s="762"/>
      <c r="THC79" s="762"/>
      <c r="THD79" s="762"/>
      <c r="THE79" s="762"/>
      <c r="THF79" s="762"/>
      <c r="THG79" s="762"/>
      <c r="THH79" s="762"/>
      <c r="THI79" s="762"/>
      <c r="THJ79" s="762"/>
      <c r="THK79" s="762"/>
      <c r="THL79" s="762"/>
      <c r="THM79" s="762"/>
      <c r="THN79" s="762"/>
      <c r="THO79" s="762"/>
      <c r="THP79" s="762"/>
      <c r="THQ79" s="762"/>
      <c r="THR79" s="762"/>
      <c r="THS79" s="762"/>
      <c r="THT79" s="762"/>
      <c r="THU79" s="762"/>
      <c r="THV79" s="762"/>
      <c r="THW79" s="762"/>
      <c r="THX79" s="762"/>
      <c r="THY79" s="762"/>
      <c r="THZ79" s="762"/>
      <c r="TIA79" s="762"/>
      <c r="TIB79" s="762"/>
      <c r="TIC79" s="762"/>
      <c r="TID79" s="762"/>
      <c r="TIE79" s="762"/>
      <c r="TIF79" s="762"/>
      <c r="TIG79" s="762"/>
      <c r="TIH79" s="762"/>
      <c r="TII79" s="762"/>
      <c r="TIJ79" s="762"/>
      <c r="TIK79" s="762"/>
      <c r="TIL79" s="762"/>
      <c r="TIM79" s="762"/>
      <c r="TIN79" s="762"/>
      <c r="TIO79" s="762"/>
      <c r="TIP79" s="762"/>
      <c r="TIQ79" s="762"/>
      <c r="TIR79" s="762"/>
      <c r="TIS79" s="762"/>
      <c r="TIT79" s="762"/>
      <c r="TIU79" s="762"/>
      <c r="TIV79" s="762"/>
      <c r="TIW79" s="762"/>
      <c r="TIX79" s="762"/>
      <c r="TIY79" s="762"/>
      <c r="TIZ79" s="762"/>
      <c r="TJA79" s="762"/>
      <c r="TJB79" s="762"/>
      <c r="TJC79" s="762"/>
      <c r="TJD79" s="762"/>
      <c r="TJE79" s="762"/>
      <c r="TJF79" s="762"/>
      <c r="TJG79" s="762"/>
      <c r="TJH79" s="762"/>
      <c r="TJI79" s="762"/>
      <c r="TJJ79" s="762"/>
      <c r="TJK79" s="762"/>
      <c r="TJL79" s="762"/>
      <c r="TJM79" s="762"/>
      <c r="TJN79" s="762"/>
      <c r="TJO79" s="762"/>
      <c r="TJP79" s="762"/>
      <c r="TJQ79" s="762"/>
      <c r="TJR79" s="762"/>
      <c r="TJS79" s="762"/>
      <c r="TJT79" s="762"/>
      <c r="TJU79" s="762"/>
      <c r="TJV79" s="762"/>
      <c r="TJW79" s="762"/>
      <c r="TJX79" s="762"/>
      <c r="TJY79" s="762"/>
      <c r="TJZ79" s="762"/>
      <c r="TKA79" s="762"/>
      <c r="TKB79" s="762"/>
      <c r="TKC79" s="762"/>
      <c r="TKD79" s="762"/>
      <c r="TKE79" s="762"/>
      <c r="TKF79" s="762"/>
      <c r="TKG79" s="762"/>
      <c r="TKH79" s="762"/>
      <c r="TKI79" s="762"/>
      <c r="TKJ79" s="762"/>
      <c r="TKK79" s="762"/>
      <c r="TKL79" s="762"/>
      <c r="TKM79" s="762"/>
      <c r="TKN79" s="762"/>
      <c r="TKO79" s="762"/>
      <c r="TKP79" s="762"/>
      <c r="TKQ79" s="762"/>
      <c r="TKR79" s="762"/>
      <c r="TKS79" s="762"/>
      <c r="TKT79" s="762"/>
      <c r="TKU79" s="762"/>
      <c r="TKV79" s="762"/>
      <c r="TKW79" s="762"/>
      <c r="TKX79" s="762"/>
      <c r="TKY79" s="762"/>
      <c r="TKZ79" s="762"/>
      <c r="TLA79" s="762"/>
      <c r="TLB79" s="762"/>
      <c r="TLC79" s="762"/>
      <c r="TLD79" s="762"/>
      <c r="TLE79" s="762"/>
      <c r="TLF79" s="762"/>
      <c r="TLG79" s="762"/>
      <c r="TLH79" s="762"/>
      <c r="TLI79" s="762"/>
      <c r="TLJ79" s="762"/>
      <c r="TLK79" s="762"/>
      <c r="TLL79" s="762"/>
      <c r="TLM79" s="762"/>
      <c r="TLN79" s="762"/>
      <c r="TLO79" s="762"/>
      <c r="TLP79" s="762"/>
      <c r="TLQ79" s="762"/>
      <c r="TLR79" s="762"/>
      <c r="TLS79" s="762"/>
      <c r="TLT79" s="762"/>
      <c r="TLU79" s="762"/>
      <c r="TLV79" s="762"/>
      <c r="TLW79" s="762"/>
      <c r="TLX79" s="762"/>
      <c r="TLY79" s="762"/>
      <c r="TLZ79" s="762"/>
      <c r="TMA79" s="762"/>
      <c r="TMB79" s="762"/>
      <c r="TMC79" s="762"/>
      <c r="TMD79" s="762"/>
      <c r="TME79" s="762"/>
      <c r="TMF79" s="762"/>
      <c r="TMG79" s="762"/>
      <c r="TMH79" s="762"/>
      <c r="TMI79" s="762"/>
      <c r="TMJ79" s="762"/>
      <c r="TMK79" s="762"/>
      <c r="TML79" s="762"/>
      <c r="TMM79" s="762"/>
      <c r="TMN79" s="762"/>
      <c r="TMO79" s="762"/>
      <c r="TMP79" s="762"/>
      <c r="TMQ79" s="762"/>
      <c r="TMR79" s="762"/>
      <c r="TMS79" s="762"/>
      <c r="TMT79" s="762"/>
      <c r="TMU79" s="762"/>
      <c r="TMV79" s="762"/>
      <c r="TMW79" s="762"/>
      <c r="TMX79" s="762"/>
      <c r="TMY79" s="762"/>
      <c r="TMZ79" s="762"/>
      <c r="TNA79" s="762"/>
      <c r="TNB79" s="762"/>
      <c r="TNC79" s="762"/>
      <c r="TND79" s="762"/>
      <c r="TNE79" s="762"/>
      <c r="TNF79" s="762"/>
      <c r="TNG79" s="762"/>
      <c r="TNH79" s="762"/>
      <c r="TNI79" s="762"/>
      <c r="TNJ79" s="762"/>
      <c r="TNK79" s="762"/>
      <c r="TNL79" s="762"/>
      <c r="TNM79" s="762"/>
      <c r="TNN79" s="762"/>
      <c r="TNO79" s="762"/>
      <c r="TNP79" s="762"/>
      <c r="TNQ79" s="762"/>
      <c r="TNR79" s="762"/>
      <c r="TNS79" s="762"/>
      <c r="TNT79" s="762"/>
      <c r="TNU79" s="762"/>
      <c r="TNV79" s="762"/>
      <c r="TNW79" s="762"/>
      <c r="TNX79" s="762"/>
      <c r="TNY79" s="762"/>
      <c r="TNZ79" s="762"/>
      <c r="TOA79" s="762"/>
      <c r="TOB79" s="762"/>
      <c r="TOC79" s="762"/>
      <c r="TOD79" s="762"/>
      <c r="TOE79" s="762"/>
      <c r="TOF79" s="762"/>
      <c r="TOG79" s="762"/>
      <c r="TOH79" s="762"/>
      <c r="TOI79" s="762"/>
      <c r="TOJ79" s="762"/>
      <c r="TOK79" s="762"/>
      <c r="TOL79" s="762"/>
      <c r="TOM79" s="762"/>
      <c r="TON79" s="762"/>
      <c r="TOO79" s="762"/>
      <c r="TOP79" s="762"/>
      <c r="TOQ79" s="762"/>
      <c r="TOR79" s="762"/>
      <c r="TOS79" s="762"/>
      <c r="TOT79" s="762"/>
      <c r="TOU79" s="762"/>
      <c r="TOV79" s="762"/>
      <c r="TOW79" s="762"/>
      <c r="TOX79" s="762"/>
      <c r="TOY79" s="762"/>
      <c r="TOZ79" s="762"/>
      <c r="TPA79" s="762"/>
      <c r="TPB79" s="762"/>
      <c r="TPC79" s="762"/>
      <c r="TPD79" s="762"/>
      <c r="TPE79" s="762"/>
      <c r="TPF79" s="762"/>
      <c r="TPG79" s="762"/>
      <c r="TPH79" s="762"/>
      <c r="TPI79" s="762"/>
      <c r="TPJ79" s="762"/>
      <c r="TPK79" s="762"/>
      <c r="TPL79" s="762"/>
      <c r="TPM79" s="762"/>
      <c r="TPN79" s="762"/>
      <c r="TPO79" s="762"/>
      <c r="TPP79" s="762"/>
      <c r="TPQ79" s="762"/>
      <c r="TPR79" s="762"/>
      <c r="TPS79" s="762"/>
      <c r="TPT79" s="762"/>
      <c r="TPU79" s="762"/>
      <c r="TPV79" s="762"/>
      <c r="TPW79" s="762"/>
      <c r="TPX79" s="762"/>
      <c r="TPY79" s="762"/>
      <c r="TPZ79" s="762"/>
      <c r="TQA79" s="762"/>
      <c r="TQB79" s="762"/>
      <c r="TQC79" s="762"/>
      <c r="TQD79" s="762"/>
      <c r="TQE79" s="762"/>
      <c r="TQF79" s="762"/>
      <c r="TQG79" s="762"/>
      <c r="TQH79" s="762"/>
      <c r="TQI79" s="762"/>
      <c r="TQJ79" s="762"/>
      <c r="TQK79" s="762"/>
      <c r="TQL79" s="762"/>
      <c r="TQM79" s="762"/>
      <c r="TQN79" s="762"/>
      <c r="TQO79" s="762"/>
      <c r="TQP79" s="762"/>
      <c r="TQQ79" s="762"/>
      <c r="TQR79" s="762"/>
      <c r="TQS79" s="762"/>
      <c r="TQT79" s="762"/>
      <c r="TQU79" s="762"/>
      <c r="TQV79" s="762"/>
      <c r="TQW79" s="762"/>
      <c r="TQX79" s="762"/>
      <c r="TQY79" s="762"/>
      <c r="TQZ79" s="762"/>
      <c r="TRA79" s="762"/>
      <c r="TRB79" s="762"/>
      <c r="TRC79" s="762"/>
      <c r="TRD79" s="762"/>
      <c r="TRE79" s="762"/>
      <c r="TRF79" s="762"/>
      <c r="TRG79" s="762"/>
      <c r="TRH79" s="762"/>
      <c r="TRI79" s="762"/>
      <c r="TRJ79" s="762"/>
      <c r="TRK79" s="762"/>
      <c r="TRL79" s="762"/>
      <c r="TRM79" s="762"/>
      <c r="TRN79" s="762"/>
      <c r="TRO79" s="762"/>
      <c r="TRP79" s="762"/>
      <c r="TRQ79" s="762"/>
      <c r="TRR79" s="762"/>
      <c r="TRS79" s="762"/>
      <c r="TRT79" s="762"/>
      <c r="TRU79" s="762"/>
      <c r="TRV79" s="762"/>
      <c r="TRW79" s="762"/>
      <c r="TRX79" s="762"/>
      <c r="TRY79" s="762"/>
      <c r="TRZ79" s="762"/>
      <c r="TSA79" s="762"/>
      <c r="TSB79" s="762"/>
      <c r="TSC79" s="762"/>
      <c r="TSD79" s="762"/>
      <c r="TSE79" s="762"/>
      <c r="TSF79" s="762"/>
      <c r="TSG79" s="762"/>
      <c r="TSH79" s="762"/>
      <c r="TSI79" s="762"/>
      <c r="TSJ79" s="762"/>
      <c r="TSK79" s="762"/>
      <c r="TSL79" s="762"/>
      <c r="TSM79" s="762"/>
      <c r="TSN79" s="762"/>
      <c r="TSO79" s="762"/>
      <c r="TSP79" s="762"/>
      <c r="TSQ79" s="762"/>
      <c r="TSR79" s="762"/>
      <c r="TSS79" s="762"/>
      <c r="TST79" s="762"/>
      <c r="TSU79" s="762"/>
      <c r="TSV79" s="762"/>
      <c r="TSW79" s="762"/>
      <c r="TSX79" s="762"/>
      <c r="TSY79" s="762"/>
      <c r="TSZ79" s="762"/>
      <c r="TTA79" s="762"/>
      <c r="TTB79" s="762"/>
      <c r="TTC79" s="762"/>
      <c r="TTD79" s="762"/>
      <c r="TTE79" s="762"/>
      <c r="TTF79" s="762"/>
      <c r="TTG79" s="762"/>
      <c r="TTH79" s="762"/>
      <c r="TTI79" s="762"/>
      <c r="TTJ79" s="762"/>
      <c r="TTK79" s="762"/>
      <c r="TTL79" s="762"/>
      <c r="TTM79" s="762"/>
      <c r="TTN79" s="762"/>
      <c r="TTO79" s="762"/>
      <c r="TTP79" s="762"/>
      <c r="TTQ79" s="762"/>
      <c r="TTR79" s="762"/>
      <c r="TTS79" s="762"/>
      <c r="TTT79" s="762"/>
      <c r="TTU79" s="762"/>
      <c r="TTV79" s="762"/>
      <c r="TTW79" s="762"/>
      <c r="TTX79" s="762"/>
      <c r="TTY79" s="762"/>
      <c r="TTZ79" s="762"/>
      <c r="TUA79" s="762"/>
      <c r="TUB79" s="762"/>
      <c r="TUC79" s="762"/>
      <c r="TUD79" s="762"/>
      <c r="TUE79" s="762"/>
      <c r="TUF79" s="762"/>
      <c r="TUG79" s="762"/>
      <c r="TUH79" s="762"/>
      <c r="TUI79" s="762"/>
      <c r="TUJ79" s="762"/>
      <c r="TUK79" s="762"/>
      <c r="TUL79" s="762"/>
      <c r="TUM79" s="762"/>
      <c r="TUN79" s="762"/>
      <c r="TUO79" s="762"/>
      <c r="TUP79" s="762"/>
      <c r="TUQ79" s="762"/>
      <c r="TUR79" s="762"/>
      <c r="TUS79" s="762"/>
      <c r="TUT79" s="762"/>
      <c r="TUU79" s="762"/>
      <c r="TUV79" s="762"/>
      <c r="TUW79" s="762"/>
      <c r="TUX79" s="762"/>
      <c r="TUY79" s="762"/>
      <c r="TUZ79" s="762"/>
      <c r="TVA79" s="762"/>
      <c r="TVB79" s="762"/>
      <c r="TVC79" s="762"/>
      <c r="TVD79" s="762"/>
      <c r="TVE79" s="762"/>
      <c r="TVF79" s="762"/>
      <c r="TVG79" s="762"/>
      <c r="TVH79" s="762"/>
      <c r="TVI79" s="762"/>
      <c r="TVJ79" s="762"/>
      <c r="TVK79" s="762"/>
      <c r="TVL79" s="762"/>
      <c r="TVM79" s="762"/>
      <c r="TVN79" s="762"/>
      <c r="TVO79" s="762"/>
      <c r="TVP79" s="762"/>
      <c r="TVQ79" s="762"/>
      <c r="TVR79" s="762"/>
      <c r="TVS79" s="762"/>
      <c r="TVT79" s="762"/>
      <c r="TVU79" s="762"/>
      <c r="TVV79" s="762"/>
      <c r="TVW79" s="762"/>
      <c r="TVX79" s="762"/>
      <c r="TVY79" s="762"/>
      <c r="TVZ79" s="762"/>
      <c r="TWA79" s="762"/>
      <c r="TWB79" s="762"/>
      <c r="TWC79" s="762"/>
      <c r="TWD79" s="762"/>
      <c r="TWE79" s="762"/>
      <c r="TWF79" s="762"/>
      <c r="TWG79" s="762"/>
      <c r="TWH79" s="762"/>
      <c r="TWI79" s="762"/>
      <c r="TWJ79" s="762"/>
      <c r="TWK79" s="762"/>
      <c r="TWL79" s="762"/>
      <c r="TWM79" s="762"/>
      <c r="TWN79" s="762"/>
      <c r="TWO79" s="762"/>
      <c r="TWP79" s="762"/>
      <c r="TWQ79" s="762"/>
      <c r="TWR79" s="762"/>
      <c r="TWS79" s="762"/>
      <c r="TWT79" s="762"/>
      <c r="TWU79" s="762"/>
      <c r="TWV79" s="762"/>
      <c r="TWW79" s="762"/>
      <c r="TWX79" s="762"/>
      <c r="TWY79" s="762"/>
      <c r="TWZ79" s="762"/>
      <c r="TXA79" s="762"/>
      <c r="TXB79" s="762"/>
      <c r="TXC79" s="762"/>
      <c r="TXD79" s="762"/>
      <c r="TXE79" s="762"/>
      <c r="TXF79" s="762"/>
      <c r="TXG79" s="762"/>
      <c r="TXH79" s="762"/>
      <c r="TXI79" s="762"/>
      <c r="TXJ79" s="762"/>
      <c r="TXK79" s="762"/>
      <c r="TXL79" s="762"/>
      <c r="TXM79" s="762"/>
      <c r="TXN79" s="762"/>
      <c r="TXO79" s="762"/>
      <c r="TXP79" s="762"/>
      <c r="TXQ79" s="762"/>
      <c r="TXR79" s="762"/>
      <c r="TXS79" s="762"/>
      <c r="TXT79" s="762"/>
      <c r="TXU79" s="762"/>
      <c r="TXV79" s="762"/>
      <c r="TXW79" s="762"/>
      <c r="TXX79" s="762"/>
      <c r="TXY79" s="762"/>
      <c r="TXZ79" s="762"/>
      <c r="TYA79" s="762"/>
      <c r="TYB79" s="762"/>
      <c r="TYC79" s="762"/>
      <c r="TYD79" s="762"/>
      <c r="TYE79" s="762"/>
      <c r="TYF79" s="762"/>
      <c r="TYG79" s="762"/>
      <c r="TYH79" s="762"/>
      <c r="TYI79" s="762"/>
      <c r="TYJ79" s="762"/>
      <c r="TYK79" s="762"/>
      <c r="TYL79" s="762"/>
      <c r="TYM79" s="762"/>
      <c r="TYN79" s="762"/>
      <c r="TYO79" s="762"/>
      <c r="TYP79" s="762"/>
      <c r="TYQ79" s="762"/>
      <c r="TYR79" s="762"/>
      <c r="TYS79" s="762"/>
      <c r="TYT79" s="762"/>
      <c r="TYU79" s="762"/>
      <c r="TYV79" s="762"/>
      <c r="TYW79" s="762"/>
      <c r="TYX79" s="762"/>
      <c r="TYY79" s="762"/>
      <c r="TYZ79" s="762"/>
      <c r="TZA79" s="762"/>
      <c r="TZB79" s="762"/>
      <c r="TZC79" s="762"/>
      <c r="TZD79" s="762"/>
      <c r="TZE79" s="762"/>
      <c r="TZF79" s="762"/>
      <c r="TZG79" s="762"/>
      <c r="TZH79" s="762"/>
      <c r="TZI79" s="762"/>
      <c r="TZJ79" s="762"/>
      <c r="TZK79" s="762"/>
      <c r="TZL79" s="762"/>
      <c r="TZM79" s="762"/>
      <c r="TZN79" s="762"/>
      <c r="TZO79" s="762"/>
      <c r="TZP79" s="762"/>
      <c r="TZQ79" s="762"/>
      <c r="TZR79" s="762"/>
      <c r="TZS79" s="762"/>
      <c r="TZT79" s="762"/>
      <c r="TZU79" s="762"/>
      <c r="TZV79" s="762"/>
      <c r="TZW79" s="762"/>
      <c r="TZX79" s="762"/>
      <c r="TZY79" s="762"/>
      <c r="TZZ79" s="762"/>
      <c r="UAA79" s="762"/>
      <c r="UAB79" s="762"/>
      <c r="UAC79" s="762"/>
      <c r="UAD79" s="762"/>
      <c r="UAE79" s="762"/>
      <c r="UAF79" s="762"/>
      <c r="UAG79" s="762"/>
      <c r="UAH79" s="762"/>
      <c r="UAI79" s="762"/>
      <c r="UAJ79" s="762"/>
      <c r="UAK79" s="762"/>
      <c r="UAL79" s="762"/>
      <c r="UAM79" s="762"/>
      <c r="UAN79" s="762"/>
      <c r="UAO79" s="762"/>
      <c r="UAP79" s="762"/>
      <c r="UAQ79" s="762"/>
      <c r="UAR79" s="762"/>
      <c r="UAS79" s="762"/>
      <c r="UAT79" s="762"/>
      <c r="UAU79" s="762"/>
      <c r="UAV79" s="762"/>
      <c r="UAW79" s="762"/>
      <c r="UAX79" s="762"/>
      <c r="UAY79" s="762"/>
      <c r="UAZ79" s="762"/>
      <c r="UBA79" s="762"/>
      <c r="UBB79" s="762"/>
      <c r="UBC79" s="762"/>
      <c r="UBD79" s="762"/>
      <c r="UBE79" s="762"/>
      <c r="UBF79" s="762"/>
      <c r="UBG79" s="762"/>
      <c r="UBH79" s="762"/>
      <c r="UBI79" s="762"/>
      <c r="UBJ79" s="762"/>
      <c r="UBK79" s="762"/>
      <c r="UBL79" s="762"/>
      <c r="UBM79" s="762"/>
      <c r="UBN79" s="762"/>
      <c r="UBO79" s="762"/>
      <c r="UBP79" s="762"/>
      <c r="UBQ79" s="762"/>
      <c r="UBR79" s="762"/>
      <c r="UBS79" s="762"/>
      <c r="UBT79" s="762"/>
      <c r="UBU79" s="762"/>
      <c r="UBV79" s="762"/>
      <c r="UBW79" s="762"/>
      <c r="UBX79" s="762"/>
      <c r="UBY79" s="762"/>
      <c r="UBZ79" s="762"/>
      <c r="UCA79" s="762"/>
      <c r="UCB79" s="762"/>
      <c r="UCC79" s="762"/>
      <c r="UCD79" s="762"/>
      <c r="UCE79" s="762"/>
      <c r="UCF79" s="762"/>
      <c r="UCG79" s="762"/>
      <c r="UCH79" s="762"/>
      <c r="UCI79" s="762"/>
      <c r="UCJ79" s="762"/>
      <c r="UCK79" s="762"/>
      <c r="UCL79" s="762"/>
      <c r="UCM79" s="762"/>
      <c r="UCN79" s="762"/>
      <c r="UCO79" s="762"/>
      <c r="UCP79" s="762"/>
      <c r="UCQ79" s="762"/>
      <c r="UCR79" s="762"/>
      <c r="UCS79" s="762"/>
      <c r="UCT79" s="762"/>
      <c r="UCU79" s="762"/>
      <c r="UCV79" s="762"/>
      <c r="UCW79" s="762"/>
      <c r="UCX79" s="762"/>
      <c r="UCY79" s="762"/>
      <c r="UCZ79" s="762"/>
      <c r="UDA79" s="762"/>
      <c r="UDB79" s="762"/>
      <c r="UDC79" s="762"/>
      <c r="UDD79" s="762"/>
      <c r="UDE79" s="762"/>
      <c r="UDF79" s="762"/>
      <c r="UDG79" s="762"/>
      <c r="UDH79" s="762"/>
      <c r="UDI79" s="762"/>
      <c r="UDJ79" s="762"/>
      <c r="UDK79" s="762"/>
      <c r="UDL79" s="762"/>
      <c r="UDM79" s="762"/>
      <c r="UDN79" s="762"/>
      <c r="UDO79" s="762"/>
      <c r="UDP79" s="762"/>
      <c r="UDQ79" s="762"/>
      <c r="UDR79" s="762"/>
      <c r="UDS79" s="762"/>
      <c r="UDT79" s="762"/>
      <c r="UDU79" s="762"/>
      <c r="UDV79" s="762"/>
      <c r="UDW79" s="762"/>
      <c r="UDX79" s="762"/>
      <c r="UDY79" s="762"/>
      <c r="UDZ79" s="762"/>
      <c r="UEA79" s="762"/>
      <c r="UEB79" s="762"/>
      <c r="UEC79" s="762"/>
      <c r="UED79" s="762"/>
      <c r="UEE79" s="762"/>
      <c r="UEF79" s="762"/>
      <c r="UEG79" s="762"/>
      <c r="UEH79" s="762"/>
      <c r="UEI79" s="762"/>
      <c r="UEK79" s="762"/>
      <c r="UEL79" s="762"/>
      <c r="UEM79" s="762"/>
      <c r="UEN79" s="762"/>
      <c r="UEO79" s="762"/>
      <c r="UEP79" s="762"/>
      <c r="UEQ79" s="762"/>
      <c r="UER79" s="762"/>
      <c r="UES79" s="762"/>
      <c r="UET79" s="762"/>
      <c r="UEU79" s="762"/>
      <c r="UEV79" s="762"/>
      <c r="UEW79" s="762"/>
      <c r="UEX79" s="762"/>
      <c r="UEY79" s="762"/>
      <c r="UEZ79" s="762"/>
      <c r="UFA79" s="762"/>
      <c r="UFB79" s="762"/>
      <c r="UFC79" s="762"/>
      <c r="UFD79" s="762"/>
      <c r="UFE79" s="762"/>
      <c r="UFF79" s="762"/>
      <c r="UFG79" s="762"/>
      <c r="UFH79" s="762"/>
      <c r="UFI79" s="762"/>
      <c r="UFJ79" s="762"/>
      <c r="UFK79" s="762"/>
      <c r="UFL79" s="762"/>
      <c r="UFM79" s="762"/>
      <c r="UFN79" s="762"/>
      <c r="UFO79" s="762"/>
      <c r="UFP79" s="762"/>
      <c r="UFQ79" s="762"/>
      <c r="UFR79" s="762"/>
      <c r="UFS79" s="762"/>
      <c r="UFT79" s="762"/>
      <c r="UFU79" s="762"/>
      <c r="UFV79" s="762"/>
      <c r="UFW79" s="762"/>
      <c r="UFX79" s="762"/>
      <c r="UFY79" s="762"/>
      <c r="UFZ79" s="762"/>
      <c r="UGA79" s="762"/>
      <c r="UGB79" s="762"/>
      <c r="UGC79" s="762"/>
      <c r="UGD79" s="762"/>
      <c r="UGE79" s="762"/>
      <c r="UGF79" s="762"/>
      <c r="UGG79" s="762"/>
      <c r="UGH79" s="762"/>
      <c r="UGI79" s="762"/>
      <c r="UGJ79" s="762"/>
      <c r="UGK79" s="762"/>
      <c r="UGL79" s="762"/>
      <c r="UGM79" s="762"/>
      <c r="UGN79" s="762"/>
      <c r="UGO79" s="762"/>
      <c r="UGP79" s="762"/>
      <c r="UGQ79" s="762"/>
      <c r="UGR79" s="762"/>
      <c r="UGS79" s="762"/>
      <c r="UGT79" s="762"/>
      <c r="UGU79" s="762"/>
      <c r="UGV79" s="762"/>
      <c r="UGW79" s="762"/>
      <c r="UGX79" s="762"/>
      <c r="UGY79" s="762"/>
      <c r="UGZ79" s="762"/>
      <c r="UHA79" s="762"/>
      <c r="UHB79" s="762"/>
      <c r="UHC79" s="762"/>
      <c r="UHD79" s="762"/>
      <c r="UHE79" s="762"/>
      <c r="UHF79" s="762"/>
      <c r="UHG79" s="762"/>
      <c r="UHH79" s="762"/>
      <c r="UHI79" s="762"/>
      <c r="UHJ79" s="762"/>
      <c r="UHK79" s="762"/>
      <c r="UHL79" s="762"/>
      <c r="UHM79" s="762"/>
      <c r="UHN79" s="762"/>
      <c r="UHO79" s="762"/>
      <c r="UHP79" s="762"/>
      <c r="UHQ79" s="762"/>
      <c r="UHR79" s="762"/>
      <c r="UHS79" s="762"/>
      <c r="UHT79" s="762"/>
      <c r="UHU79" s="762"/>
      <c r="UHV79" s="762"/>
      <c r="UHW79" s="762"/>
      <c r="UHX79" s="762"/>
      <c r="UHY79" s="762"/>
      <c r="UHZ79" s="762"/>
      <c r="UIA79" s="762"/>
      <c r="UIB79" s="762"/>
      <c r="UIC79" s="762"/>
      <c r="UID79" s="762"/>
      <c r="UIE79" s="762"/>
      <c r="UIF79" s="762"/>
      <c r="UIG79" s="762"/>
      <c r="UIH79" s="762"/>
      <c r="UII79" s="762"/>
      <c r="UIJ79" s="762"/>
      <c r="UIK79" s="762"/>
      <c r="UIL79" s="762"/>
      <c r="UIM79" s="762"/>
      <c r="UIN79" s="762"/>
      <c r="UIO79" s="762"/>
      <c r="UIP79" s="762"/>
      <c r="UIQ79" s="762"/>
      <c r="UIR79" s="762"/>
      <c r="UIS79" s="762"/>
      <c r="UIT79" s="762"/>
      <c r="UIU79" s="762"/>
      <c r="UIV79" s="762"/>
      <c r="UIW79" s="762"/>
      <c r="UIX79" s="762"/>
      <c r="UIY79" s="762"/>
      <c r="UIZ79" s="762"/>
      <c r="UJA79" s="762"/>
      <c r="UJB79" s="762"/>
      <c r="UJC79" s="762"/>
      <c r="UJD79" s="762"/>
      <c r="UJE79" s="762"/>
      <c r="UJF79" s="762"/>
      <c r="UJG79" s="762"/>
      <c r="UJH79" s="762"/>
      <c r="UJI79" s="762"/>
      <c r="UJJ79" s="762"/>
      <c r="UJK79" s="762"/>
      <c r="UJL79" s="762"/>
      <c r="UJM79" s="762"/>
      <c r="UJN79" s="762"/>
      <c r="UJO79" s="762"/>
      <c r="UJP79" s="762"/>
      <c r="UJQ79" s="762"/>
      <c r="UJR79" s="762"/>
      <c r="UJS79" s="762"/>
      <c r="UJT79" s="762"/>
      <c r="UJU79" s="762"/>
      <c r="UJV79" s="762"/>
      <c r="UJW79" s="762"/>
      <c r="UJX79" s="762"/>
      <c r="UJY79" s="762"/>
      <c r="UJZ79" s="762"/>
      <c r="UKA79" s="762"/>
      <c r="UKB79" s="762"/>
      <c r="UKC79" s="762"/>
      <c r="UKD79" s="762"/>
      <c r="UKE79" s="762"/>
      <c r="UKF79" s="762"/>
      <c r="UKG79" s="762"/>
      <c r="UKH79" s="762"/>
      <c r="UKI79" s="762"/>
      <c r="UKJ79" s="762"/>
      <c r="UKK79" s="762"/>
      <c r="UKL79" s="762"/>
      <c r="UKM79" s="762"/>
      <c r="UKN79" s="762"/>
      <c r="UKO79" s="762"/>
      <c r="UKP79" s="762"/>
      <c r="UKQ79" s="762"/>
      <c r="UKR79" s="762"/>
      <c r="UKS79" s="762"/>
      <c r="UKT79" s="762"/>
      <c r="UKU79" s="762"/>
      <c r="UKV79" s="762"/>
      <c r="UKW79" s="762"/>
      <c r="UKX79" s="762"/>
      <c r="UKY79" s="762"/>
      <c r="UKZ79" s="762"/>
      <c r="ULA79" s="762"/>
      <c r="ULB79" s="762"/>
      <c r="ULC79" s="762"/>
      <c r="ULD79" s="762"/>
      <c r="ULE79" s="762"/>
      <c r="ULF79" s="762"/>
      <c r="ULG79" s="762"/>
      <c r="ULH79" s="762"/>
      <c r="ULI79" s="762"/>
      <c r="ULJ79" s="762"/>
      <c r="ULK79" s="762"/>
      <c r="ULL79" s="762"/>
      <c r="ULM79" s="762"/>
      <c r="ULN79" s="762"/>
      <c r="ULO79" s="762"/>
      <c r="ULP79" s="762"/>
      <c r="ULQ79" s="762"/>
      <c r="ULR79" s="762"/>
      <c r="ULS79" s="762"/>
      <c r="ULT79" s="762"/>
      <c r="ULU79" s="762"/>
      <c r="ULV79" s="762"/>
      <c r="ULW79" s="762"/>
      <c r="ULX79" s="762"/>
      <c r="ULY79" s="762"/>
      <c r="ULZ79" s="762"/>
      <c r="UMA79" s="762"/>
      <c r="UMB79" s="762"/>
      <c r="UMC79" s="762"/>
      <c r="UMD79" s="762"/>
      <c r="UME79" s="762"/>
      <c r="UMF79" s="762"/>
      <c r="UMG79" s="762"/>
      <c r="UMH79" s="762"/>
      <c r="UMI79" s="762"/>
      <c r="UMJ79" s="762"/>
      <c r="UMK79" s="762"/>
      <c r="UML79" s="762"/>
      <c r="UMM79" s="762"/>
      <c r="UMN79" s="762"/>
      <c r="UMO79" s="762"/>
      <c r="UMP79" s="762"/>
      <c r="UMQ79" s="762"/>
      <c r="UMR79" s="762"/>
      <c r="UMS79" s="762"/>
      <c r="UMT79" s="762"/>
      <c r="UMU79" s="762"/>
      <c r="UMV79" s="762"/>
      <c r="UMW79" s="762"/>
      <c r="UMX79" s="762"/>
      <c r="UMY79" s="762"/>
      <c r="UMZ79" s="762"/>
      <c r="UNA79" s="762"/>
      <c r="UNB79" s="762"/>
      <c r="UNC79" s="762"/>
      <c r="UND79" s="762"/>
      <c r="UNE79" s="762"/>
      <c r="UNF79" s="762"/>
      <c r="UNG79" s="762"/>
      <c r="UNH79" s="762"/>
      <c r="UNI79" s="762"/>
      <c r="UNJ79" s="762"/>
      <c r="UNK79" s="762"/>
      <c r="UNL79" s="762"/>
      <c r="UNM79" s="762"/>
      <c r="UNN79" s="762"/>
      <c r="UNO79" s="762"/>
      <c r="UNP79" s="762"/>
      <c r="UNQ79" s="762"/>
      <c r="UNR79" s="762"/>
      <c r="UNS79" s="762"/>
      <c r="UNT79" s="762"/>
      <c r="UNU79" s="762"/>
      <c r="UNV79" s="762"/>
      <c r="UNW79" s="762"/>
      <c r="UNX79" s="762"/>
      <c r="UNY79" s="762"/>
      <c r="UNZ79" s="762"/>
      <c r="UOA79" s="762"/>
      <c r="UOB79" s="762"/>
      <c r="UOC79" s="762"/>
      <c r="UOD79" s="762"/>
      <c r="UOE79" s="762"/>
      <c r="UOF79" s="762"/>
      <c r="UOG79" s="762"/>
      <c r="UOH79" s="762"/>
      <c r="UOI79" s="762"/>
      <c r="UOJ79" s="762"/>
      <c r="UOK79" s="762"/>
      <c r="UOL79" s="762"/>
      <c r="UOM79" s="762"/>
      <c r="UON79" s="762"/>
      <c r="UOO79" s="762"/>
      <c r="UOP79" s="762"/>
      <c r="UOQ79" s="762"/>
      <c r="UOR79" s="762"/>
      <c r="UOS79" s="762"/>
      <c r="UOT79" s="762"/>
      <c r="UOU79" s="762"/>
      <c r="UOV79" s="762"/>
      <c r="UOW79" s="762"/>
      <c r="UOX79" s="762"/>
      <c r="UOY79" s="762"/>
      <c r="UOZ79" s="762"/>
      <c r="UPA79" s="762"/>
      <c r="UPB79" s="762"/>
      <c r="UPC79" s="762"/>
      <c r="UPD79" s="762"/>
      <c r="UPE79" s="762"/>
      <c r="UPF79" s="762"/>
      <c r="UPG79" s="762"/>
      <c r="UPH79" s="762"/>
      <c r="UPI79" s="762"/>
      <c r="UPJ79" s="762"/>
      <c r="UPK79" s="762"/>
      <c r="UPL79" s="762"/>
      <c r="UPM79" s="762"/>
      <c r="UPN79" s="762"/>
      <c r="UPO79" s="762"/>
      <c r="UPP79" s="762"/>
      <c r="UPQ79" s="762"/>
      <c r="UPR79" s="762"/>
      <c r="UPS79" s="762"/>
      <c r="UPT79" s="762"/>
      <c r="UPU79" s="762"/>
      <c r="UPV79" s="762"/>
      <c r="UPW79" s="762"/>
      <c r="UPX79" s="762"/>
      <c r="UPY79" s="762"/>
      <c r="UPZ79" s="762"/>
      <c r="UQA79" s="762"/>
      <c r="UQB79" s="762"/>
      <c r="UQC79" s="762"/>
      <c r="UQD79" s="762"/>
      <c r="UQE79" s="762"/>
      <c r="UQF79" s="762"/>
      <c r="UQG79" s="762"/>
      <c r="UQH79" s="762"/>
      <c r="UQI79" s="762"/>
      <c r="UQJ79" s="762"/>
      <c r="UQK79" s="762"/>
      <c r="UQL79" s="762"/>
      <c r="UQM79" s="762"/>
      <c r="UQN79" s="762"/>
      <c r="UQO79" s="762"/>
      <c r="UQP79" s="762"/>
      <c r="UQQ79" s="762"/>
      <c r="UQR79" s="762"/>
      <c r="UQS79" s="762"/>
      <c r="UQT79" s="762"/>
      <c r="UQU79" s="762"/>
      <c r="UQV79" s="762"/>
      <c r="UQW79" s="762"/>
      <c r="UQX79" s="762"/>
      <c r="UQY79" s="762"/>
      <c r="UQZ79" s="762"/>
      <c r="URA79" s="762"/>
      <c r="URB79" s="762"/>
      <c r="URC79" s="762"/>
      <c r="URD79" s="762"/>
      <c r="URE79" s="762"/>
      <c r="URF79" s="762"/>
      <c r="URG79" s="762"/>
      <c r="URH79" s="762"/>
      <c r="URI79" s="762"/>
      <c r="URJ79" s="762"/>
      <c r="URK79" s="762"/>
      <c r="URL79" s="762"/>
      <c r="URM79" s="762"/>
      <c r="URN79" s="762"/>
      <c r="URO79" s="762"/>
      <c r="URP79" s="762"/>
      <c r="URQ79" s="762"/>
      <c r="URR79" s="762"/>
      <c r="URS79" s="762"/>
      <c r="URT79" s="762"/>
      <c r="URU79" s="762"/>
      <c r="URV79" s="762"/>
      <c r="URW79" s="762"/>
      <c r="URX79" s="762"/>
      <c r="URY79" s="762"/>
      <c r="URZ79" s="762"/>
      <c r="USA79" s="762"/>
      <c r="USB79" s="762"/>
      <c r="USC79" s="762"/>
      <c r="USD79" s="762"/>
      <c r="USE79" s="762"/>
      <c r="USF79" s="762"/>
      <c r="USG79" s="762"/>
      <c r="USH79" s="762"/>
      <c r="USI79" s="762"/>
      <c r="USJ79" s="762"/>
      <c r="USK79" s="762"/>
      <c r="USL79" s="762"/>
      <c r="USM79" s="762"/>
      <c r="USN79" s="762"/>
      <c r="USO79" s="762"/>
      <c r="USP79" s="762"/>
      <c r="USQ79" s="762"/>
      <c r="USR79" s="762"/>
      <c r="USS79" s="762"/>
      <c r="UST79" s="762"/>
      <c r="USU79" s="762"/>
      <c r="USV79" s="762"/>
      <c r="USW79" s="762"/>
      <c r="USX79" s="762"/>
      <c r="USY79" s="762"/>
      <c r="USZ79" s="762"/>
      <c r="UTA79" s="762"/>
      <c r="UTB79" s="762"/>
      <c r="UTC79" s="762"/>
      <c r="UTD79" s="762"/>
      <c r="UTE79" s="762"/>
      <c r="UTF79" s="762"/>
      <c r="UTG79" s="762"/>
      <c r="UTH79" s="762"/>
      <c r="UTI79" s="762"/>
      <c r="UTJ79" s="762"/>
      <c r="UTK79" s="762"/>
      <c r="UTL79" s="762"/>
      <c r="UTM79" s="762"/>
      <c r="UTN79" s="762"/>
      <c r="UTO79" s="762"/>
      <c r="UTP79" s="762"/>
      <c r="UTQ79" s="762"/>
      <c r="UTR79" s="762"/>
      <c r="UTS79" s="762"/>
      <c r="UTT79" s="762"/>
      <c r="UTU79" s="762"/>
      <c r="UTV79" s="762"/>
      <c r="UTW79" s="762"/>
      <c r="UTX79" s="762"/>
      <c r="UTY79" s="762"/>
      <c r="UTZ79" s="762"/>
      <c r="UUA79" s="762"/>
      <c r="UUB79" s="762"/>
      <c r="UUC79" s="762"/>
      <c r="UUD79" s="762"/>
      <c r="UUE79" s="762"/>
      <c r="UUF79" s="762"/>
      <c r="UUG79" s="762"/>
      <c r="UUH79" s="762"/>
      <c r="UUI79" s="762"/>
      <c r="UUJ79" s="762"/>
      <c r="UUK79" s="762"/>
      <c r="UUL79" s="762"/>
      <c r="UUM79" s="762"/>
      <c r="UUN79" s="762"/>
      <c r="UUO79" s="762"/>
      <c r="UUP79" s="762"/>
      <c r="UUQ79" s="762"/>
      <c r="UUR79" s="762"/>
      <c r="UUS79" s="762"/>
      <c r="UUT79" s="762"/>
      <c r="UUU79" s="762"/>
      <c r="UUV79" s="762"/>
      <c r="UUW79" s="762"/>
      <c r="UUX79" s="762"/>
      <c r="UUY79" s="762"/>
      <c r="UUZ79" s="762"/>
      <c r="UVA79" s="762"/>
      <c r="UVB79" s="762"/>
      <c r="UVC79" s="762"/>
      <c r="UVD79" s="762"/>
      <c r="UVE79" s="762"/>
      <c r="UVF79" s="762"/>
      <c r="UVG79" s="762"/>
      <c r="UVH79" s="762"/>
      <c r="UVI79" s="762"/>
      <c r="UVJ79" s="762"/>
      <c r="UVK79" s="762"/>
      <c r="UVL79" s="762"/>
      <c r="UVM79" s="762"/>
      <c r="UVN79" s="762"/>
      <c r="UVO79" s="762"/>
      <c r="UVP79" s="762"/>
      <c r="UVQ79" s="762"/>
      <c r="UVR79" s="762"/>
      <c r="UVS79" s="762"/>
      <c r="UVT79" s="762"/>
      <c r="UVU79" s="762"/>
      <c r="UVV79" s="762"/>
      <c r="UVW79" s="762"/>
      <c r="UVX79" s="762"/>
      <c r="UVY79" s="762"/>
      <c r="UVZ79" s="762"/>
      <c r="UWA79" s="762"/>
      <c r="UWB79" s="762"/>
      <c r="UWC79" s="762"/>
      <c r="UWD79" s="762"/>
      <c r="UWE79" s="762"/>
      <c r="UWF79" s="762"/>
      <c r="UWG79" s="762"/>
      <c r="UWH79" s="762"/>
      <c r="UWI79" s="762"/>
      <c r="UWJ79" s="762"/>
      <c r="UWK79" s="762"/>
      <c r="UWL79" s="762"/>
      <c r="UWM79" s="762"/>
      <c r="UWN79" s="762"/>
      <c r="UWO79" s="762"/>
      <c r="UWP79" s="762"/>
      <c r="UWQ79" s="762"/>
      <c r="UWR79" s="762"/>
      <c r="UWS79" s="762"/>
      <c r="UWT79" s="762"/>
      <c r="UWU79" s="762"/>
      <c r="UWV79" s="762"/>
      <c r="UWW79" s="762"/>
      <c r="UWX79" s="762"/>
      <c r="UWY79" s="762"/>
      <c r="UWZ79" s="762"/>
      <c r="UXA79" s="762"/>
      <c r="UXB79" s="762"/>
      <c r="UXC79" s="762"/>
      <c r="UXD79" s="762"/>
      <c r="UXE79" s="762"/>
      <c r="UXF79" s="762"/>
      <c r="UXG79" s="762"/>
      <c r="UXH79" s="762"/>
      <c r="UXI79" s="762"/>
      <c r="UXJ79" s="762"/>
      <c r="UXK79" s="762"/>
      <c r="UXL79" s="762"/>
      <c r="UXM79" s="762"/>
      <c r="UXN79" s="762"/>
      <c r="UXO79" s="762"/>
      <c r="UXP79" s="762"/>
      <c r="UXQ79" s="762"/>
      <c r="UXR79" s="762"/>
      <c r="UXS79" s="762"/>
      <c r="UXT79" s="762"/>
      <c r="UXU79" s="762"/>
      <c r="UXV79" s="762"/>
      <c r="UXW79" s="762"/>
      <c r="UXX79" s="762"/>
      <c r="UXY79" s="762"/>
      <c r="UXZ79" s="762"/>
      <c r="UYA79" s="762"/>
      <c r="UYB79" s="762"/>
      <c r="UYC79" s="762"/>
      <c r="UYD79" s="762"/>
      <c r="UYE79" s="762"/>
      <c r="UYF79" s="762"/>
      <c r="UYG79" s="762"/>
      <c r="UYH79" s="762"/>
      <c r="UYI79" s="762"/>
      <c r="UYJ79" s="762"/>
      <c r="UYK79" s="762"/>
      <c r="UYL79" s="762"/>
      <c r="UYM79" s="762"/>
      <c r="UYN79" s="762"/>
      <c r="UYO79" s="762"/>
      <c r="UYP79" s="762"/>
      <c r="UYQ79" s="762"/>
      <c r="UYR79" s="762"/>
      <c r="UYS79" s="762"/>
      <c r="UYT79" s="762"/>
      <c r="UYU79" s="762"/>
      <c r="UYV79" s="762"/>
      <c r="UYW79" s="762"/>
      <c r="UYX79" s="762"/>
      <c r="UYY79" s="762"/>
      <c r="UYZ79" s="762"/>
      <c r="UZA79" s="762"/>
      <c r="UZB79" s="762"/>
      <c r="UZC79" s="762"/>
      <c r="UZD79" s="762"/>
      <c r="UZE79" s="762"/>
      <c r="UZF79" s="762"/>
      <c r="UZG79" s="762"/>
      <c r="UZH79" s="762"/>
      <c r="UZI79" s="762"/>
      <c r="UZJ79" s="762"/>
      <c r="UZK79" s="762"/>
      <c r="UZL79" s="762"/>
      <c r="UZM79" s="762"/>
      <c r="UZN79" s="762"/>
      <c r="UZO79" s="762"/>
      <c r="UZP79" s="762"/>
      <c r="UZQ79" s="762"/>
      <c r="UZR79" s="762"/>
      <c r="UZS79" s="762"/>
      <c r="UZT79" s="762"/>
      <c r="UZU79" s="762"/>
      <c r="UZV79" s="762"/>
      <c r="UZW79" s="762"/>
      <c r="UZX79" s="762"/>
      <c r="UZY79" s="762"/>
      <c r="UZZ79" s="762"/>
      <c r="VAA79" s="762"/>
      <c r="VAB79" s="762"/>
      <c r="VAC79" s="762"/>
      <c r="VAD79" s="762"/>
      <c r="VAE79" s="762"/>
      <c r="VAF79" s="762"/>
      <c r="VAG79" s="762"/>
      <c r="VAH79" s="762"/>
      <c r="VAI79" s="762"/>
      <c r="VAJ79" s="762"/>
      <c r="VAK79" s="762"/>
      <c r="VAL79" s="762"/>
      <c r="VAM79" s="762"/>
      <c r="VAN79" s="762"/>
      <c r="VAO79" s="762"/>
      <c r="VAP79" s="762"/>
      <c r="VAQ79" s="762"/>
      <c r="VAR79" s="762"/>
      <c r="VAS79" s="762"/>
      <c r="VAT79" s="762"/>
      <c r="VAU79" s="762"/>
      <c r="VAV79" s="762"/>
      <c r="VAW79" s="762"/>
      <c r="VAX79" s="762"/>
      <c r="VAY79" s="762"/>
      <c r="VAZ79" s="762"/>
      <c r="VBA79" s="762"/>
      <c r="VBB79" s="762"/>
      <c r="VBC79" s="762"/>
      <c r="VBD79" s="762"/>
      <c r="VBE79" s="762"/>
      <c r="VBF79" s="762"/>
      <c r="VBG79" s="762"/>
      <c r="VBH79" s="762"/>
      <c r="VBI79" s="762"/>
      <c r="VBJ79" s="762"/>
      <c r="VBK79" s="762"/>
      <c r="VBL79" s="762"/>
      <c r="VBM79" s="762"/>
      <c r="VBN79" s="762"/>
      <c r="VBO79" s="762"/>
      <c r="VBP79" s="762"/>
      <c r="VBQ79" s="762"/>
      <c r="VBR79" s="762"/>
      <c r="VBS79" s="762"/>
      <c r="VBT79" s="762"/>
      <c r="VBU79" s="762"/>
      <c r="VBV79" s="762"/>
      <c r="VBW79" s="762"/>
      <c r="VBX79" s="762"/>
      <c r="VBY79" s="762"/>
      <c r="VBZ79" s="762"/>
      <c r="VCA79" s="762"/>
      <c r="VCB79" s="762"/>
      <c r="VCC79" s="762"/>
      <c r="VCD79" s="762"/>
      <c r="VCE79" s="762"/>
      <c r="VCF79" s="762"/>
      <c r="VCG79" s="762"/>
      <c r="VCH79" s="762"/>
      <c r="VCI79" s="762"/>
      <c r="VCJ79" s="762"/>
      <c r="VCK79" s="762"/>
      <c r="VCL79" s="762"/>
      <c r="VCM79" s="762"/>
      <c r="VCN79" s="762"/>
      <c r="VCO79" s="762"/>
      <c r="VCP79" s="762"/>
      <c r="VCQ79" s="762"/>
      <c r="VCR79" s="762"/>
      <c r="VCS79" s="762"/>
      <c r="VCT79" s="762"/>
      <c r="VCU79" s="762"/>
      <c r="VCV79" s="762"/>
      <c r="VCW79" s="762"/>
      <c r="VCX79" s="762"/>
      <c r="VCY79" s="762"/>
      <c r="VCZ79" s="762"/>
      <c r="VDA79" s="762"/>
      <c r="VDB79" s="762"/>
      <c r="VDC79" s="762"/>
      <c r="VDD79" s="762"/>
      <c r="VDE79" s="762"/>
      <c r="VDF79" s="762"/>
      <c r="VDG79" s="762"/>
      <c r="VDH79" s="762"/>
      <c r="VDI79" s="762"/>
      <c r="VDJ79" s="762"/>
      <c r="VDK79" s="762"/>
      <c r="VDL79" s="762"/>
      <c r="VDM79" s="762"/>
      <c r="VDN79" s="762"/>
      <c r="VDO79" s="762"/>
      <c r="VDP79" s="762"/>
      <c r="VDQ79" s="762"/>
      <c r="VDR79" s="762"/>
      <c r="VDS79" s="762"/>
      <c r="VDT79" s="762"/>
      <c r="VDU79" s="762"/>
      <c r="VDV79" s="762"/>
      <c r="VDW79" s="762"/>
      <c r="VDX79" s="762"/>
      <c r="VDY79" s="762"/>
      <c r="VDZ79" s="762"/>
      <c r="VEA79" s="762"/>
      <c r="VEB79" s="762"/>
      <c r="VEC79" s="762"/>
      <c r="VED79" s="762"/>
      <c r="VEE79" s="762"/>
      <c r="VEF79" s="762"/>
      <c r="VEG79" s="762"/>
      <c r="VEH79" s="762"/>
      <c r="VEI79" s="762"/>
      <c r="VEJ79" s="762"/>
      <c r="VEK79" s="762"/>
      <c r="VEL79" s="762"/>
      <c r="VEM79" s="762"/>
      <c r="VEN79" s="762"/>
      <c r="VEO79" s="762"/>
      <c r="VEP79" s="762"/>
      <c r="VEQ79" s="762"/>
      <c r="VER79" s="762"/>
      <c r="VES79" s="762"/>
      <c r="VET79" s="762"/>
      <c r="VEU79" s="762"/>
      <c r="VEV79" s="762"/>
      <c r="VEW79" s="762"/>
      <c r="VEX79" s="762"/>
      <c r="VEY79" s="762"/>
      <c r="VEZ79" s="762"/>
      <c r="VFA79" s="762"/>
      <c r="VFB79" s="762"/>
      <c r="VFC79" s="762"/>
      <c r="VFD79" s="762"/>
      <c r="VFE79" s="762"/>
      <c r="VFF79" s="762"/>
      <c r="VFG79" s="762"/>
      <c r="VFH79" s="762"/>
      <c r="VFI79" s="762"/>
      <c r="VFJ79" s="762"/>
      <c r="VFK79" s="762"/>
      <c r="VFL79" s="762"/>
      <c r="VFM79" s="762"/>
      <c r="VFN79" s="762"/>
      <c r="VFO79" s="762"/>
      <c r="VFP79" s="762"/>
      <c r="VFQ79" s="762"/>
      <c r="VFR79" s="762"/>
      <c r="VFS79" s="762"/>
      <c r="VFT79" s="762"/>
      <c r="VFU79" s="762"/>
      <c r="VFV79" s="762"/>
      <c r="VFW79" s="762"/>
      <c r="VFX79" s="762"/>
      <c r="VFY79" s="762"/>
      <c r="VFZ79" s="762"/>
      <c r="VGA79" s="762"/>
      <c r="VGB79" s="762"/>
      <c r="VGC79" s="762"/>
      <c r="VGD79" s="762"/>
      <c r="VGE79" s="762"/>
      <c r="VGF79" s="762"/>
      <c r="VGG79" s="762"/>
      <c r="VGH79" s="762"/>
      <c r="VGI79" s="762"/>
      <c r="VGJ79" s="762"/>
      <c r="VGK79" s="762"/>
      <c r="VGL79" s="762"/>
      <c r="VGM79" s="762"/>
      <c r="VGN79" s="762"/>
      <c r="VGO79" s="762"/>
      <c r="VGP79" s="762"/>
      <c r="VGQ79" s="762"/>
      <c r="VGR79" s="762"/>
      <c r="VGS79" s="762"/>
      <c r="VGT79" s="762"/>
      <c r="VGU79" s="762"/>
      <c r="VGV79" s="762"/>
      <c r="VGW79" s="762"/>
      <c r="VGX79" s="762"/>
      <c r="VGY79" s="762"/>
      <c r="VGZ79" s="762"/>
      <c r="VHA79" s="762"/>
      <c r="VHB79" s="762"/>
      <c r="VHC79" s="762"/>
      <c r="VHD79" s="762"/>
      <c r="VHE79" s="762"/>
      <c r="VHF79" s="762"/>
      <c r="VHG79" s="762"/>
      <c r="VHH79" s="762"/>
      <c r="VHI79" s="762"/>
      <c r="VHJ79" s="762"/>
      <c r="VHK79" s="762"/>
      <c r="VHL79" s="762"/>
      <c r="VHM79" s="762"/>
      <c r="VHN79" s="762"/>
      <c r="VHO79" s="762"/>
      <c r="VHP79" s="762"/>
      <c r="VHQ79" s="762"/>
      <c r="VHR79" s="762"/>
      <c r="VHS79" s="762"/>
      <c r="VHT79" s="762"/>
      <c r="VHU79" s="762"/>
      <c r="VHV79" s="762"/>
      <c r="VHW79" s="762"/>
      <c r="VHX79" s="762"/>
      <c r="VHY79" s="762"/>
      <c r="VHZ79" s="762"/>
      <c r="VIA79" s="762"/>
      <c r="VIB79" s="762"/>
      <c r="VIC79" s="762"/>
      <c r="VID79" s="762"/>
      <c r="VIE79" s="762"/>
      <c r="VIF79" s="762"/>
      <c r="VIG79" s="762"/>
      <c r="VIH79" s="762"/>
      <c r="VII79" s="762"/>
      <c r="VIJ79" s="762"/>
      <c r="VIK79" s="762"/>
      <c r="VIL79" s="762"/>
      <c r="VIM79" s="762"/>
      <c r="VIN79" s="762"/>
      <c r="VIO79" s="762"/>
      <c r="VIP79" s="762"/>
      <c r="VIQ79" s="762"/>
      <c r="VIR79" s="762"/>
      <c r="VIS79" s="762"/>
      <c r="VIT79" s="762"/>
      <c r="VIU79" s="762"/>
      <c r="VIV79" s="762"/>
      <c r="VIW79" s="762"/>
      <c r="VIX79" s="762"/>
      <c r="VIY79" s="762"/>
      <c r="VIZ79" s="762"/>
      <c r="VJA79" s="762"/>
      <c r="VJB79" s="762"/>
      <c r="VJC79" s="762"/>
      <c r="VJD79" s="762"/>
      <c r="VJE79" s="762"/>
      <c r="VJF79" s="762"/>
      <c r="VJG79" s="762"/>
      <c r="VJH79" s="762"/>
      <c r="VJI79" s="762"/>
      <c r="VJJ79" s="762"/>
      <c r="VJK79" s="762"/>
      <c r="VJL79" s="762"/>
      <c r="VJM79" s="762"/>
      <c r="VJN79" s="762"/>
      <c r="VJO79" s="762"/>
      <c r="VJP79" s="762"/>
      <c r="VJQ79" s="762"/>
      <c r="VJR79" s="762"/>
      <c r="VJS79" s="762"/>
      <c r="VJT79" s="762"/>
      <c r="VJU79" s="762"/>
      <c r="VJV79" s="762"/>
      <c r="VJW79" s="762"/>
      <c r="VJX79" s="762"/>
      <c r="VJY79" s="762"/>
      <c r="VJZ79" s="762"/>
      <c r="VKA79" s="762"/>
      <c r="VKB79" s="762"/>
      <c r="VKC79" s="762"/>
      <c r="VKD79" s="762"/>
      <c r="VKE79" s="762"/>
      <c r="VKF79" s="762"/>
      <c r="VKG79" s="762"/>
      <c r="VKH79" s="762"/>
      <c r="VKI79" s="762"/>
      <c r="VKJ79" s="762"/>
      <c r="VKK79" s="762"/>
      <c r="VKL79" s="762"/>
      <c r="VKM79" s="762"/>
      <c r="VKN79" s="762"/>
      <c r="VKO79" s="762"/>
      <c r="VKP79" s="762"/>
      <c r="VKQ79" s="762"/>
      <c r="VKR79" s="762"/>
      <c r="VKS79" s="762"/>
      <c r="VKT79" s="762"/>
      <c r="VKU79" s="762"/>
      <c r="VKV79" s="762"/>
      <c r="VKW79" s="762"/>
      <c r="VKX79" s="762"/>
      <c r="VKY79" s="762"/>
      <c r="VKZ79" s="762"/>
      <c r="VLA79" s="762"/>
      <c r="VLB79" s="762"/>
      <c r="VLC79" s="762"/>
      <c r="VLD79" s="762"/>
      <c r="VLE79" s="762"/>
      <c r="VLF79" s="762"/>
      <c r="VLG79" s="762"/>
      <c r="VLH79" s="762"/>
      <c r="VLI79" s="762"/>
      <c r="VLJ79" s="762"/>
      <c r="VLK79" s="762"/>
      <c r="VLL79" s="762"/>
      <c r="VLM79" s="762"/>
      <c r="VLN79" s="762"/>
      <c r="VLO79" s="762"/>
      <c r="VLP79" s="762"/>
      <c r="VLQ79" s="762"/>
      <c r="VLR79" s="762"/>
      <c r="VLS79" s="762"/>
      <c r="VLT79" s="762"/>
      <c r="VLU79" s="762"/>
      <c r="VLV79" s="762"/>
      <c r="VLW79" s="762"/>
      <c r="VLX79" s="762"/>
      <c r="VLY79" s="762"/>
      <c r="VLZ79" s="762"/>
      <c r="VMA79" s="762"/>
      <c r="VMB79" s="762"/>
      <c r="VMC79" s="762"/>
      <c r="VMD79" s="762"/>
      <c r="VME79" s="762"/>
      <c r="VMF79" s="762"/>
      <c r="VMG79" s="762"/>
      <c r="VMH79" s="762"/>
      <c r="VMI79" s="762"/>
      <c r="VMJ79" s="762"/>
      <c r="VMK79" s="762"/>
      <c r="VML79" s="762"/>
      <c r="VMM79" s="762"/>
      <c r="VMN79" s="762"/>
      <c r="VMO79" s="762"/>
      <c r="VMP79" s="762"/>
      <c r="VMQ79" s="762"/>
      <c r="VMR79" s="762"/>
      <c r="VMS79" s="762"/>
      <c r="VMT79" s="762"/>
      <c r="VMU79" s="762"/>
      <c r="VMV79" s="762"/>
      <c r="VMW79" s="762"/>
      <c r="VMX79" s="762"/>
      <c r="VMY79" s="762"/>
      <c r="VMZ79" s="762"/>
      <c r="VNA79" s="762"/>
      <c r="VNB79" s="762"/>
      <c r="VNC79" s="762"/>
      <c r="VND79" s="762"/>
      <c r="VNE79" s="762"/>
      <c r="VNF79" s="762"/>
      <c r="VNG79" s="762"/>
      <c r="VNH79" s="762"/>
      <c r="VNI79" s="762"/>
      <c r="VNJ79" s="762"/>
      <c r="VNK79" s="762"/>
      <c r="VNL79" s="762"/>
      <c r="VNM79" s="762"/>
      <c r="VNN79" s="762"/>
      <c r="VNO79" s="762"/>
      <c r="VNP79" s="762"/>
      <c r="VNQ79" s="762"/>
      <c r="VNR79" s="762"/>
      <c r="VNS79" s="762"/>
      <c r="VNT79" s="762"/>
      <c r="VNU79" s="762"/>
      <c r="VNV79" s="762"/>
      <c r="VNW79" s="762"/>
      <c r="VNX79" s="762"/>
      <c r="VNY79" s="762"/>
      <c r="VNZ79" s="762"/>
      <c r="VOA79" s="762"/>
      <c r="VOB79" s="762"/>
      <c r="VOC79" s="762"/>
      <c r="VOD79" s="762"/>
      <c r="VOE79" s="762"/>
      <c r="VOF79" s="762"/>
      <c r="VOG79" s="762"/>
      <c r="VOH79" s="762"/>
      <c r="VOI79" s="762"/>
      <c r="VOJ79" s="762"/>
      <c r="VOK79" s="762"/>
      <c r="VOL79" s="762"/>
      <c r="VOM79" s="762"/>
      <c r="VON79" s="762"/>
      <c r="VOO79" s="762"/>
      <c r="VOP79" s="762"/>
      <c r="VOQ79" s="762"/>
      <c r="VOR79" s="762"/>
      <c r="VOS79" s="762"/>
      <c r="VOT79" s="762"/>
      <c r="VOU79" s="762"/>
      <c r="VOV79" s="762"/>
      <c r="VOW79" s="762"/>
      <c r="VOX79" s="762"/>
      <c r="VOY79" s="762"/>
      <c r="VOZ79" s="762"/>
      <c r="VPA79" s="762"/>
      <c r="VPB79" s="762"/>
      <c r="VPC79" s="762"/>
      <c r="VPD79" s="762"/>
      <c r="VPE79" s="762"/>
      <c r="VPF79" s="762"/>
      <c r="VPG79" s="762"/>
      <c r="VPH79" s="762"/>
      <c r="VPI79" s="762"/>
      <c r="VPJ79" s="762"/>
      <c r="VPK79" s="762"/>
      <c r="VPL79" s="762"/>
      <c r="VPM79" s="762"/>
      <c r="VPN79" s="762"/>
      <c r="VPO79" s="762"/>
      <c r="VPP79" s="762"/>
      <c r="VPQ79" s="762"/>
      <c r="VPR79" s="762"/>
      <c r="VPS79" s="762"/>
      <c r="VPT79" s="762"/>
      <c r="VPU79" s="762"/>
      <c r="VPV79" s="762"/>
      <c r="VPW79" s="762"/>
      <c r="VPX79" s="762"/>
      <c r="VPY79" s="762"/>
      <c r="VPZ79" s="762"/>
      <c r="VQA79" s="762"/>
      <c r="VQB79" s="762"/>
      <c r="VQC79" s="762"/>
      <c r="VQD79" s="762"/>
      <c r="VQE79" s="762"/>
      <c r="VQF79" s="762"/>
      <c r="VQG79" s="762"/>
      <c r="VQH79" s="762"/>
      <c r="VQI79" s="762"/>
      <c r="VQJ79" s="762"/>
      <c r="VQK79" s="762"/>
      <c r="VQL79" s="762"/>
      <c r="VQM79" s="762"/>
      <c r="VQN79" s="762"/>
      <c r="VQO79" s="762"/>
      <c r="VQP79" s="762"/>
      <c r="VQQ79" s="762"/>
      <c r="VQR79" s="762"/>
      <c r="VQS79" s="762"/>
      <c r="VQT79" s="762"/>
      <c r="VQU79" s="762"/>
      <c r="VQV79" s="762"/>
      <c r="VQW79" s="762"/>
      <c r="VQX79" s="762"/>
      <c r="VQY79" s="762"/>
      <c r="VQZ79" s="762"/>
      <c r="VRA79" s="762"/>
      <c r="VRB79" s="762"/>
      <c r="VRC79" s="762"/>
      <c r="VRD79" s="762"/>
      <c r="VRE79" s="762"/>
      <c r="VRF79" s="762"/>
      <c r="VRG79" s="762"/>
      <c r="VRH79" s="762"/>
      <c r="VRI79" s="762"/>
      <c r="VRJ79" s="762"/>
      <c r="VRK79" s="762"/>
      <c r="VRL79" s="762"/>
      <c r="VRM79" s="762"/>
      <c r="VRN79" s="762"/>
      <c r="VRO79" s="762"/>
      <c r="VRP79" s="762"/>
      <c r="VRQ79" s="762"/>
      <c r="VRR79" s="762"/>
      <c r="VRS79" s="762"/>
      <c r="VRU79" s="762"/>
      <c r="VRV79" s="762"/>
      <c r="VRW79" s="762"/>
      <c r="VRX79" s="762"/>
      <c r="VRY79" s="762"/>
      <c r="VRZ79" s="762"/>
      <c r="VSA79" s="762"/>
      <c r="VSB79" s="762"/>
      <c r="VSC79" s="762"/>
      <c r="VSD79" s="762"/>
      <c r="VSE79" s="762"/>
      <c r="VSF79" s="762"/>
      <c r="VSG79" s="762"/>
      <c r="VSH79" s="762"/>
      <c r="VSI79" s="762"/>
      <c r="VSJ79" s="762"/>
      <c r="VSK79" s="762"/>
      <c r="VSL79" s="762"/>
      <c r="VSM79" s="762"/>
      <c r="VSN79" s="762"/>
      <c r="VSO79" s="762"/>
      <c r="VSP79" s="762"/>
      <c r="VSQ79" s="762"/>
      <c r="VSR79" s="762"/>
      <c r="VSS79" s="762"/>
      <c r="VST79" s="762"/>
      <c r="VSU79" s="762"/>
      <c r="VSV79" s="762"/>
      <c r="VSW79" s="762"/>
      <c r="VSX79" s="762"/>
      <c r="VSY79" s="762"/>
      <c r="VSZ79" s="762"/>
      <c r="VTA79" s="762"/>
      <c r="VTB79" s="762"/>
      <c r="VTC79" s="762"/>
      <c r="VTD79" s="762"/>
      <c r="VTE79" s="762"/>
      <c r="VTF79" s="762"/>
      <c r="VTG79" s="762"/>
      <c r="VTH79" s="762"/>
      <c r="VTI79" s="762"/>
      <c r="VTJ79" s="762"/>
      <c r="VTK79" s="762"/>
      <c r="VTL79" s="762"/>
      <c r="VTM79" s="762"/>
      <c r="VTN79" s="762"/>
      <c r="VTO79" s="762"/>
      <c r="VTP79" s="762"/>
      <c r="VTQ79" s="762"/>
      <c r="VTR79" s="762"/>
      <c r="VTS79" s="762"/>
      <c r="VTT79" s="762"/>
      <c r="VTU79" s="762"/>
      <c r="VTV79" s="762"/>
      <c r="VTW79" s="762"/>
      <c r="VTX79" s="762"/>
      <c r="VTY79" s="762"/>
      <c r="VTZ79" s="762"/>
      <c r="VUA79" s="762"/>
      <c r="VUB79" s="762"/>
      <c r="VUC79" s="762"/>
      <c r="VUD79" s="762"/>
      <c r="VUE79" s="762"/>
      <c r="VUF79" s="762"/>
      <c r="VUG79" s="762"/>
      <c r="VUH79" s="762"/>
      <c r="VUI79" s="762"/>
      <c r="VUJ79" s="762"/>
      <c r="VUK79" s="762"/>
      <c r="VUL79" s="762"/>
      <c r="VUM79" s="762"/>
      <c r="VUN79" s="762"/>
      <c r="VUO79" s="762"/>
      <c r="VUP79" s="762"/>
      <c r="VUQ79" s="762"/>
      <c r="VUR79" s="762"/>
      <c r="VUS79" s="762"/>
      <c r="VUT79" s="762"/>
      <c r="VUU79" s="762"/>
      <c r="VUV79" s="762"/>
      <c r="VUW79" s="762"/>
      <c r="VUX79" s="762"/>
      <c r="VUY79" s="762"/>
      <c r="VUZ79" s="762"/>
      <c r="VVA79" s="762"/>
      <c r="VVB79" s="762"/>
      <c r="VVC79" s="762"/>
      <c r="VVD79" s="762"/>
      <c r="VVE79" s="762"/>
      <c r="VVF79" s="762"/>
      <c r="VVG79" s="762"/>
      <c r="VVH79" s="762"/>
      <c r="VVI79" s="762"/>
      <c r="VVJ79" s="762"/>
      <c r="VVK79" s="762"/>
      <c r="VVL79" s="762"/>
      <c r="VVM79" s="762"/>
      <c r="VVN79" s="762"/>
      <c r="VVO79" s="762"/>
      <c r="VVP79" s="762"/>
      <c r="VVQ79" s="762"/>
      <c r="VVR79" s="762"/>
      <c r="VVS79" s="762"/>
      <c r="VVT79" s="762"/>
      <c r="VVU79" s="762"/>
      <c r="VVV79" s="762"/>
      <c r="VVW79" s="762"/>
      <c r="VVX79" s="762"/>
      <c r="VVY79" s="762"/>
      <c r="VVZ79" s="762"/>
      <c r="VWA79" s="762"/>
      <c r="VWB79" s="762"/>
      <c r="VWC79" s="762"/>
      <c r="VWD79" s="762"/>
      <c r="VWE79" s="762"/>
      <c r="VWF79" s="762"/>
      <c r="VWG79" s="762"/>
      <c r="VWH79" s="762"/>
      <c r="VWI79" s="762"/>
      <c r="VWJ79" s="762"/>
      <c r="VWK79" s="762"/>
      <c r="VWL79" s="762"/>
      <c r="VWM79" s="762"/>
      <c r="VWN79" s="762"/>
      <c r="VWO79" s="762"/>
      <c r="VWP79" s="762"/>
      <c r="VWQ79" s="762"/>
      <c r="VWR79" s="762"/>
      <c r="VWS79" s="762"/>
      <c r="VWT79" s="762"/>
      <c r="VWU79" s="762"/>
      <c r="VWV79" s="762"/>
      <c r="VWW79" s="762"/>
      <c r="VWX79" s="762"/>
      <c r="VWY79" s="762"/>
      <c r="VWZ79" s="762"/>
      <c r="VXA79" s="762"/>
      <c r="VXB79" s="762"/>
      <c r="VXC79" s="762"/>
      <c r="VXD79" s="762"/>
      <c r="VXE79" s="762"/>
      <c r="VXF79" s="762"/>
      <c r="VXG79" s="762"/>
      <c r="VXH79" s="762"/>
      <c r="VXI79" s="762"/>
      <c r="VXJ79" s="762"/>
      <c r="VXK79" s="762"/>
      <c r="VXL79" s="762"/>
      <c r="VXM79" s="762"/>
      <c r="VXN79" s="762"/>
      <c r="VXO79" s="762"/>
      <c r="VXP79" s="762"/>
      <c r="VXQ79" s="762"/>
      <c r="VXR79" s="762"/>
      <c r="VXS79" s="762"/>
      <c r="VXT79" s="762"/>
      <c r="VXU79" s="762"/>
      <c r="VXV79" s="762"/>
      <c r="VXW79" s="762"/>
      <c r="VXX79" s="762"/>
      <c r="VXY79" s="762"/>
      <c r="VXZ79" s="762"/>
      <c r="VYA79" s="762"/>
      <c r="VYB79" s="762"/>
      <c r="VYC79" s="762"/>
      <c r="VYD79" s="762"/>
      <c r="VYE79" s="762"/>
      <c r="VYF79" s="762"/>
      <c r="VYG79" s="762"/>
      <c r="VYH79" s="762"/>
      <c r="VYI79" s="762"/>
      <c r="VYJ79" s="762"/>
      <c r="VYK79" s="762"/>
      <c r="VYL79" s="762"/>
      <c r="VYM79" s="762"/>
      <c r="VYN79" s="762"/>
      <c r="VYO79" s="762"/>
      <c r="VYP79" s="762"/>
      <c r="VYQ79" s="762"/>
      <c r="VYR79" s="762"/>
      <c r="VYS79" s="762"/>
      <c r="VYT79" s="762"/>
      <c r="VYU79" s="762"/>
      <c r="VYV79" s="762"/>
      <c r="VYW79" s="762"/>
      <c r="VYX79" s="762"/>
      <c r="VYY79" s="762"/>
      <c r="VYZ79" s="762"/>
      <c r="VZA79" s="762"/>
      <c r="VZB79" s="762"/>
      <c r="VZC79" s="762"/>
      <c r="VZD79" s="762"/>
      <c r="VZE79" s="762"/>
      <c r="VZF79" s="762"/>
      <c r="VZG79" s="762"/>
      <c r="VZH79" s="762"/>
      <c r="VZI79" s="762"/>
      <c r="VZJ79" s="762"/>
      <c r="VZK79" s="762"/>
      <c r="VZL79" s="762"/>
      <c r="VZM79" s="762"/>
      <c r="VZN79" s="762"/>
      <c r="VZO79" s="762"/>
      <c r="VZP79" s="762"/>
      <c r="VZQ79" s="762"/>
      <c r="VZR79" s="762"/>
      <c r="VZS79" s="762"/>
      <c r="VZT79" s="762"/>
      <c r="VZU79" s="762"/>
      <c r="VZV79" s="762"/>
      <c r="VZW79" s="762"/>
      <c r="VZX79" s="762"/>
      <c r="VZY79" s="762"/>
      <c r="VZZ79" s="762"/>
      <c r="WAA79" s="762"/>
      <c r="WAB79" s="762"/>
      <c r="WAC79" s="762"/>
      <c r="WAD79" s="762"/>
      <c r="WAE79" s="762"/>
      <c r="WAF79" s="762"/>
      <c r="WAG79" s="762"/>
      <c r="WAH79" s="762"/>
      <c r="WAI79" s="762"/>
      <c r="WAJ79" s="762"/>
      <c r="WAK79" s="762"/>
      <c r="WAL79" s="762"/>
      <c r="WAM79" s="762"/>
      <c r="WAN79" s="762"/>
      <c r="WAO79" s="762"/>
      <c r="WAP79" s="762"/>
      <c r="WAQ79" s="762"/>
      <c r="WAR79" s="762"/>
      <c r="WAS79" s="762"/>
      <c r="WAT79" s="762"/>
      <c r="WAU79" s="762"/>
      <c r="WAV79" s="762"/>
      <c r="WAW79" s="762"/>
      <c r="WAX79" s="762"/>
      <c r="WAY79" s="762"/>
      <c r="WAZ79" s="762"/>
      <c r="WBA79" s="762"/>
      <c r="WBB79" s="762"/>
      <c r="WBC79" s="762"/>
      <c r="WBD79" s="762"/>
      <c r="WBE79" s="762"/>
      <c r="WBF79" s="762"/>
      <c r="WBG79" s="762"/>
      <c r="WBH79" s="762"/>
      <c r="WBI79" s="762"/>
      <c r="WBJ79" s="762"/>
      <c r="WBK79" s="762"/>
      <c r="WBL79" s="762"/>
      <c r="WBM79" s="762"/>
      <c r="WBN79" s="762"/>
      <c r="WBO79" s="762"/>
      <c r="WBP79" s="762"/>
      <c r="WBQ79" s="762"/>
      <c r="WBR79" s="762"/>
      <c r="WBS79" s="762"/>
      <c r="WBT79" s="762"/>
      <c r="WBU79" s="762"/>
      <c r="WBV79" s="762"/>
      <c r="WBW79" s="762"/>
      <c r="WBX79" s="762"/>
      <c r="WBY79" s="762"/>
      <c r="WBZ79" s="762"/>
      <c r="WCA79" s="762"/>
      <c r="WCB79" s="762"/>
      <c r="WCC79" s="762"/>
      <c r="WCD79" s="762"/>
      <c r="WCE79" s="762"/>
      <c r="WCF79" s="762"/>
      <c r="WCG79" s="762"/>
      <c r="WCH79" s="762"/>
      <c r="WCI79" s="762"/>
      <c r="WCJ79" s="762"/>
      <c r="WCK79" s="762"/>
      <c r="WCL79" s="762"/>
      <c r="WCM79" s="762"/>
      <c r="WCN79" s="762"/>
      <c r="WCO79" s="762"/>
      <c r="WCP79" s="762"/>
      <c r="WCQ79" s="762"/>
      <c r="WCR79" s="762"/>
      <c r="WCS79" s="762"/>
      <c r="WCT79" s="762"/>
      <c r="WCU79" s="762"/>
      <c r="WCV79" s="762"/>
      <c r="WCW79" s="762"/>
      <c r="WCX79" s="762"/>
      <c r="WCY79" s="762"/>
      <c r="WCZ79" s="762"/>
      <c r="WDA79" s="762"/>
      <c r="WDB79" s="762"/>
      <c r="WDC79" s="762"/>
      <c r="WDD79" s="762"/>
      <c r="WDE79" s="762"/>
      <c r="WDF79" s="762"/>
      <c r="WDG79" s="762"/>
      <c r="WDH79" s="762"/>
      <c r="WDI79" s="762"/>
      <c r="WDJ79" s="762"/>
      <c r="WDK79" s="762"/>
      <c r="WDL79" s="762"/>
      <c r="WDM79" s="762"/>
      <c r="WDN79" s="762"/>
      <c r="WDO79" s="762"/>
      <c r="WDP79" s="762"/>
      <c r="WDQ79" s="762"/>
      <c r="WDR79" s="762"/>
      <c r="WDS79" s="762"/>
      <c r="WDT79" s="762"/>
      <c r="WDU79" s="762"/>
      <c r="WDV79" s="762"/>
      <c r="WDW79" s="762"/>
      <c r="WDX79" s="762"/>
      <c r="WDY79" s="762"/>
      <c r="WDZ79" s="762"/>
      <c r="WEA79" s="762"/>
      <c r="WEB79" s="762"/>
      <c r="WEC79" s="762"/>
      <c r="WED79" s="762"/>
      <c r="WEE79" s="762"/>
      <c r="WEF79" s="762"/>
      <c r="WEG79" s="762"/>
      <c r="WEH79" s="762"/>
      <c r="WEI79" s="762"/>
      <c r="WEJ79" s="762"/>
      <c r="WEK79" s="762"/>
      <c r="WEL79" s="762"/>
      <c r="WEM79" s="762"/>
      <c r="WEN79" s="762"/>
      <c r="WEO79" s="762"/>
      <c r="WEP79" s="762"/>
      <c r="WEQ79" s="762"/>
      <c r="WER79" s="762"/>
      <c r="WES79" s="762"/>
      <c r="WET79" s="762"/>
      <c r="WEU79" s="762"/>
      <c r="WEV79" s="762"/>
      <c r="WEW79" s="762"/>
      <c r="WEX79" s="762"/>
      <c r="WEY79" s="762"/>
      <c r="WEZ79" s="762"/>
      <c r="WFA79" s="762"/>
      <c r="WFB79" s="762"/>
      <c r="WFC79" s="762"/>
      <c r="WFD79" s="762"/>
      <c r="WFE79" s="762"/>
      <c r="WFF79" s="762"/>
      <c r="WFG79" s="762"/>
      <c r="WFH79" s="762"/>
      <c r="WFI79" s="762"/>
      <c r="WFJ79" s="762"/>
      <c r="WFK79" s="762"/>
      <c r="WFL79" s="762"/>
      <c r="WFM79" s="762"/>
      <c r="WFN79" s="762"/>
      <c r="WFO79" s="762"/>
      <c r="WFP79" s="762"/>
      <c r="WFQ79" s="762"/>
      <c r="WFR79" s="762"/>
      <c r="WFS79" s="762"/>
      <c r="WFT79" s="762"/>
      <c r="WFU79" s="762"/>
      <c r="WFV79" s="762"/>
      <c r="WFW79" s="762"/>
      <c r="WFX79" s="762"/>
      <c r="WFY79" s="762"/>
      <c r="WFZ79" s="762"/>
      <c r="WGA79" s="762"/>
      <c r="WGB79" s="762"/>
      <c r="WGC79" s="762"/>
      <c r="WGD79" s="762"/>
      <c r="WGE79" s="762"/>
      <c r="WGF79" s="762"/>
      <c r="WGG79" s="762"/>
      <c r="WGH79" s="762"/>
      <c r="WGI79" s="762"/>
      <c r="WGJ79" s="762"/>
      <c r="WGK79" s="762"/>
      <c r="WGL79" s="762"/>
      <c r="WGM79" s="762"/>
      <c r="WGN79" s="762"/>
      <c r="WGO79" s="762"/>
      <c r="WGP79" s="762"/>
      <c r="WGQ79" s="762"/>
      <c r="WGR79" s="762"/>
      <c r="WGS79" s="762"/>
      <c r="WGT79" s="762"/>
      <c r="WGU79" s="762"/>
      <c r="WGV79" s="762"/>
      <c r="WGW79" s="762"/>
      <c r="WGX79" s="762"/>
      <c r="WGY79" s="762"/>
      <c r="WGZ79" s="762"/>
      <c r="WHA79" s="762"/>
      <c r="WHB79" s="762"/>
      <c r="WHC79" s="762"/>
      <c r="WHD79" s="762"/>
      <c r="WHE79" s="762"/>
      <c r="WHF79" s="762"/>
      <c r="WHG79" s="762"/>
      <c r="WHH79" s="762"/>
      <c r="WHI79" s="762"/>
      <c r="WHJ79" s="762"/>
      <c r="WHK79" s="762"/>
      <c r="WHL79" s="762"/>
      <c r="WHM79" s="762"/>
      <c r="WHN79" s="762"/>
      <c r="WHO79" s="762"/>
      <c r="WHP79" s="762"/>
      <c r="WHQ79" s="762"/>
      <c r="WHR79" s="762"/>
      <c r="WHS79" s="762"/>
      <c r="WHT79" s="762"/>
      <c r="WHU79" s="762"/>
      <c r="WHV79" s="762"/>
      <c r="WHW79" s="762"/>
      <c r="WHX79" s="762"/>
      <c r="WHY79" s="762"/>
      <c r="WHZ79" s="762"/>
      <c r="WIA79" s="762"/>
      <c r="WIB79" s="762"/>
      <c r="WIC79" s="762"/>
      <c r="WID79" s="762"/>
      <c r="WIE79" s="762"/>
      <c r="WIF79" s="762"/>
      <c r="WIG79" s="762"/>
      <c r="WIH79" s="762"/>
      <c r="WII79" s="762"/>
      <c r="WIJ79" s="762"/>
      <c r="WIK79" s="762"/>
      <c r="WIL79" s="762"/>
      <c r="WIM79" s="762"/>
      <c r="WIN79" s="762"/>
      <c r="WIO79" s="762"/>
      <c r="WIP79" s="762"/>
      <c r="WIQ79" s="762"/>
      <c r="WIR79" s="762"/>
      <c r="WIS79" s="762"/>
      <c r="WIT79" s="762"/>
      <c r="WIU79" s="762"/>
      <c r="WIV79" s="762"/>
      <c r="WIW79" s="762"/>
      <c r="WIX79" s="762"/>
      <c r="WIY79" s="762"/>
      <c r="WIZ79" s="762"/>
      <c r="WJA79" s="762"/>
      <c r="WJB79" s="762"/>
      <c r="WJC79" s="762"/>
      <c r="WJD79" s="762"/>
      <c r="WJE79" s="762"/>
      <c r="WJF79" s="762"/>
      <c r="WJG79" s="762"/>
      <c r="WJH79" s="762"/>
      <c r="WJI79" s="762"/>
      <c r="WJJ79" s="762"/>
      <c r="WJK79" s="762"/>
      <c r="WJL79" s="762"/>
      <c r="WJM79" s="762"/>
      <c r="WJN79" s="762"/>
      <c r="WJO79" s="762"/>
      <c r="WJP79" s="762"/>
      <c r="WJQ79" s="762"/>
      <c r="WJR79" s="762"/>
      <c r="WJS79" s="762"/>
      <c r="WJT79" s="762"/>
      <c r="WJU79" s="762"/>
      <c r="WJV79" s="762"/>
      <c r="WJW79" s="762"/>
      <c r="WJX79" s="762"/>
      <c r="WJY79" s="762"/>
      <c r="WJZ79" s="762"/>
      <c r="WKA79" s="762"/>
      <c r="WKB79" s="762"/>
      <c r="WKC79" s="762"/>
      <c r="WKD79" s="762"/>
      <c r="WKE79" s="762"/>
      <c r="WKF79" s="762"/>
      <c r="WKG79" s="762"/>
      <c r="WKH79" s="762"/>
      <c r="WKI79" s="762"/>
      <c r="WKJ79" s="762"/>
      <c r="WKK79" s="762"/>
      <c r="WKL79" s="762"/>
      <c r="WKM79" s="762"/>
      <c r="WKN79" s="762"/>
      <c r="WKO79" s="762"/>
      <c r="WKP79" s="762"/>
      <c r="WKQ79" s="762"/>
      <c r="WKR79" s="762"/>
      <c r="WKS79" s="762"/>
      <c r="WKT79" s="762"/>
      <c r="WKU79" s="762"/>
      <c r="WKV79" s="762"/>
      <c r="WKW79" s="762"/>
      <c r="WKX79" s="762"/>
      <c r="WKY79" s="762"/>
      <c r="WKZ79" s="762"/>
      <c r="WLA79" s="762"/>
      <c r="WLB79" s="762"/>
      <c r="WLC79" s="762"/>
      <c r="WLD79" s="762"/>
      <c r="WLE79" s="762"/>
      <c r="WLF79" s="762"/>
      <c r="WLG79" s="762"/>
      <c r="WLH79" s="762"/>
      <c r="WLI79" s="762"/>
      <c r="WLJ79" s="762"/>
      <c r="WLK79" s="762"/>
      <c r="WLL79" s="762"/>
      <c r="WLM79" s="762"/>
      <c r="WLN79" s="762"/>
      <c r="WLO79" s="762"/>
      <c r="WLP79" s="762"/>
      <c r="WLQ79" s="762"/>
      <c r="WLR79" s="762"/>
      <c r="WLS79" s="762"/>
      <c r="WLT79" s="762"/>
      <c r="WLU79" s="762"/>
      <c r="WLV79" s="762"/>
      <c r="WLW79" s="762"/>
      <c r="WLX79" s="762"/>
      <c r="WLY79" s="762"/>
      <c r="WLZ79" s="762"/>
      <c r="WMA79" s="762"/>
      <c r="WMB79" s="762"/>
      <c r="WMC79" s="762"/>
      <c r="WMD79" s="762"/>
      <c r="WME79" s="762"/>
      <c r="WMF79" s="762"/>
      <c r="WMG79" s="762"/>
      <c r="WMH79" s="762"/>
      <c r="WMI79" s="762"/>
      <c r="WMJ79" s="762"/>
      <c r="WMK79" s="762"/>
      <c r="WML79" s="762"/>
      <c r="WMM79" s="762"/>
      <c r="WMN79" s="762"/>
      <c r="WMO79" s="762"/>
      <c r="WMP79" s="762"/>
      <c r="WMQ79" s="762"/>
      <c r="WMR79" s="762"/>
      <c r="WMS79" s="762"/>
      <c r="WMT79" s="762"/>
      <c r="WMU79" s="762"/>
      <c r="WMV79" s="762"/>
      <c r="WMW79" s="762"/>
      <c r="WMX79" s="762"/>
      <c r="WMY79" s="762"/>
      <c r="WMZ79" s="762"/>
      <c r="WNA79" s="762"/>
      <c r="WNB79" s="762"/>
      <c r="WNC79" s="762"/>
      <c r="WND79" s="762"/>
      <c r="WNE79" s="762"/>
      <c r="WNF79" s="762"/>
      <c r="WNG79" s="762"/>
      <c r="WNH79" s="762"/>
      <c r="WNI79" s="762"/>
      <c r="WNJ79" s="762"/>
      <c r="WNK79" s="762"/>
      <c r="WNL79" s="762"/>
      <c r="WNM79" s="762"/>
      <c r="WNN79" s="762"/>
      <c r="WNO79" s="762"/>
      <c r="WNP79" s="762"/>
      <c r="WNQ79" s="762"/>
      <c r="WNR79" s="762"/>
      <c r="WNS79" s="762"/>
      <c r="WNT79" s="762"/>
      <c r="WNU79" s="762"/>
      <c r="WNV79" s="762"/>
      <c r="WNW79" s="762"/>
      <c r="WNX79" s="762"/>
      <c r="WNY79" s="762"/>
      <c r="WNZ79" s="762"/>
      <c r="WOA79" s="762"/>
      <c r="WOB79" s="762"/>
      <c r="WOC79" s="762"/>
      <c r="WOD79" s="762"/>
      <c r="WOE79" s="762"/>
      <c r="WOF79" s="762"/>
      <c r="WOG79" s="762"/>
      <c r="WOH79" s="762"/>
      <c r="WOI79" s="762"/>
      <c r="WOJ79" s="762"/>
      <c r="WOK79" s="762"/>
      <c r="WOL79" s="762"/>
      <c r="WOM79" s="762"/>
      <c r="WON79" s="762"/>
      <c r="WOO79" s="762"/>
      <c r="WOP79" s="762"/>
      <c r="WOQ79" s="762"/>
      <c r="WOR79" s="762"/>
      <c r="WOS79" s="762"/>
      <c r="WOT79" s="762"/>
      <c r="WOU79" s="762"/>
      <c r="WOV79" s="762"/>
      <c r="WOW79" s="762"/>
      <c r="WOX79" s="762"/>
      <c r="WOY79" s="762"/>
      <c r="WOZ79" s="762"/>
      <c r="WPA79" s="762"/>
      <c r="WPB79" s="762"/>
      <c r="WPC79" s="762"/>
      <c r="WPD79" s="762"/>
      <c r="WPE79" s="762"/>
      <c r="WPF79" s="762"/>
      <c r="WPG79" s="762"/>
      <c r="WPH79" s="762"/>
      <c r="WPI79" s="762"/>
      <c r="WPJ79" s="762"/>
      <c r="WPK79" s="762"/>
      <c r="WPL79" s="762"/>
      <c r="WPM79" s="762"/>
      <c r="WPN79" s="762"/>
      <c r="WPO79" s="762"/>
      <c r="WPP79" s="762"/>
      <c r="WPQ79" s="762"/>
      <c r="WPR79" s="762"/>
      <c r="WPS79" s="762"/>
      <c r="WPT79" s="762"/>
      <c r="WPU79" s="762"/>
      <c r="WPV79" s="762"/>
      <c r="WPW79" s="762"/>
      <c r="WPX79" s="762"/>
      <c r="WPY79" s="762"/>
      <c r="WPZ79" s="762"/>
      <c r="WQA79" s="762"/>
      <c r="WQB79" s="762"/>
      <c r="WQC79" s="762"/>
      <c r="WQD79" s="762"/>
      <c r="WQE79" s="762"/>
      <c r="WQF79" s="762"/>
      <c r="WQG79" s="762"/>
      <c r="WQH79" s="762"/>
      <c r="WQI79" s="762"/>
      <c r="WQJ79" s="762"/>
      <c r="WQK79" s="762"/>
      <c r="WQL79" s="762"/>
      <c r="WQM79" s="762"/>
      <c r="WQN79" s="762"/>
      <c r="WQO79" s="762"/>
      <c r="WQP79" s="762"/>
      <c r="WQQ79" s="762"/>
      <c r="WQR79" s="762"/>
      <c r="WQS79" s="762"/>
      <c r="WQT79" s="762"/>
      <c r="WQU79" s="762"/>
      <c r="WQV79" s="762"/>
      <c r="WQW79" s="762"/>
      <c r="WQX79" s="762"/>
      <c r="WQY79" s="762"/>
      <c r="WQZ79" s="762"/>
      <c r="WRA79" s="762"/>
      <c r="WRB79" s="762"/>
      <c r="WRC79" s="762"/>
      <c r="WRD79" s="762"/>
      <c r="WRE79" s="762"/>
      <c r="WRF79" s="762"/>
      <c r="WRG79" s="762"/>
      <c r="WRH79" s="762"/>
      <c r="WRI79" s="762"/>
      <c r="WRJ79" s="762"/>
      <c r="WRK79" s="762"/>
      <c r="WRL79" s="762"/>
      <c r="WRM79" s="762"/>
      <c r="WRN79" s="762"/>
      <c r="WRO79" s="762"/>
      <c r="WRP79" s="762"/>
      <c r="WRQ79" s="762"/>
      <c r="WRR79" s="762"/>
      <c r="WRS79" s="762"/>
      <c r="WRT79" s="762"/>
      <c r="WRU79" s="762"/>
      <c r="WRV79" s="762"/>
      <c r="WRW79" s="762"/>
      <c r="WRX79" s="762"/>
      <c r="WRY79" s="762"/>
      <c r="WRZ79" s="762"/>
      <c r="WSA79" s="762"/>
      <c r="WSB79" s="762"/>
      <c r="WSC79" s="762"/>
      <c r="WSD79" s="762"/>
      <c r="WSE79" s="762"/>
      <c r="WSF79" s="762"/>
      <c r="WSG79" s="762"/>
      <c r="WSH79" s="762"/>
      <c r="WSI79" s="762"/>
      <c r="WSJ79" s="762"/>
      <c r="WSK79" s="762"/>
      <c r="WSL79" s="762"/>
      <c r="WSM79" s="762"/>
      <c r="WSN79" s="762"/>
      <c r="WSO79" s="762"/>
      <c r="WSP79" s="762"/>
      <c r="WSQ79" s="762"/>
      <c r="WSR79" s="762"/>
      <c r="WSS79" s="762"/>
      <c r="WST79" s="762"/>
      <c r="WSU79" s="762"/>
      <c r="WSV79" s="762"/>
      <c r="WSW79" s="762"/>
      <c r="WSX79" s="762"/>
      <c r="WSY79" s="762"/>
      <c r="WSZ79" s="762"/>
      <c r="WTA79" s="762"/>
      <c r="WTB79" s="762"/>
      <c r="WTC79" s="762"/>
      <c r="WTD79" s="762"/>
      <c r="WTE79" s="762"/>
      <c r="WTF79" s="762"/>
      <c r="WTG79" s="762"/>
      <c r="WTH79" s="762"/>
      <c r="WTI79" s="762"/>
      <c r="WTJ79" s="762"/>
      <c r="WTK79" s="762"/>
      <c r="WTL79" s="762"/>
      <c r="WTM79" s="762"/>
      <c r="WTN79" s="762"/>
      <c r="WTO79" s="762"/>
      <c r="WTP79" s="762"/>
      <c r="WTQ79" s="762"/>
      <c r="WTR79" s="762"/>
      <c r="WTS79" s="762"/>
      <c r="WTT79" s="762"/>
      <c r="WTU79" s="762"/>
      <c r="WTV79" s="762"/>
      <c r="WTW79" s="762"/>
      <c r="WTX79" s="762"/>
      <c r="WTY79" s="762"/>
      <c r="WTZ79" s="762"/>
      <c r="WUA79" s="762"/>
      <c r="WUB79" s="762"/>
      <c r="WUC79" s="762"/>
      <c r="WUD79" s="762"/>
      <c r="WUE79" s="762"/>
      <c r="WUF79" s="762"/>
      <c r="WUG79" s="762"/>
      <c r="WUH79" s="762"/>
      <c r="WUI79" s="762"/>
      <c r="WUJ79" s="762"/>
      <c r="WUK79" s="762"/>
      <c r="WUL79" s="762"/>
      <c r="WUM79" s="762"/>
      <c r="WUN79" s="762"/>
      <c r="WUO79" s="762"/>
      <c r="WUP79" s="762"/>
      <c r="WUQ79" s="762"/>
      <c r="WUR79" s="762"/>
      <c r="WUS79" s="762"/>
      <c r="WUT79" s="762"/>
      <c r="WUU79" s="762"/>
      <c r="WUV79" s="762"/>
      <c r="WUW79" s="762"/>
      <c r="WUX79" s="762"/>
      <c r="WUY79" s="762"/>
      <c r="WUZ79" s="762"/>
      <c r="WVA79" s="762"/>
      <c r="WVB79" s="762"/>
      <c r="WVC79" s="762"/>
      <c r="WVD79" s="762"/>
      <c r="WVE79" s="762"/>
      <c r="WVF79" s="762"/>
      <c r="WVG79" s="762"/>
      <c r="WVH79" s="762"/>
      <c r="WVI79" s="762"/>
      <c r="WVJ79" s="762"/>
      <c r="WVK79" s="762"/>
      <c r="WVL79" s="762"/>
      <c r="WVM79" s="762"/>
      <c r="WVN79" s="762"/>
      <c r="WVO79" s="762"/>
      <c r="WVP79" s="762"/>
      <c r="WVQ79" s="762"/>
      <c r="WVR79" s="762"/>
      <c r="WVS79" s="762"/>
      <c r="WVT79" s="762"/>
      <c r="WVU79" s="762"/>
      <c r="WVV79" s="762"/>
      <c r="WVW79" s="762"/>
      <c r="WVX79" s="762"/>
      <c r="WVY79" s="762"/>
      <c r="WVZ79" s="762"/>
      <c r="WWA79" s="762"/>
      <c r="WWB79" s="762"/>
      <c r="WWC79" s="762"/>
      <c r="WWD79" s="762"/>
      <c r="WWE79" s="762"/>
      <c r="WWF79" s="762"/>
      <c r="WWG79" s="762"/>
      <c r="WWH79" s="762"/>
      <c r="WWI79" s="762"/>
      <c r="WWJ79" s="762"/>
      <c r="WWK79" s="762"/>
      <c r="WWL79" s="762"/>
      <c r="WWM79" s="762"/>
      <c r="WWN79" s="762"/>
      <c r="WWO79" s="762"/>
      <c r="WWP79" s="762"/>
      <c r="WWQ79" s="762"/>
      <c r="WWR79" s="762"/>
      <c r="WWS79" s="762"/>
      <c r="WWT79" s="762"/>
      <c r="WWU79" s="762"/>
      <c r="WWV79" s="762"/>
      <c r="WWW79" s="762"/>
      <c r="WWX79" s="762"/>
      <c r="WWY79" s="762"/>
      <c r="WWZ79" s="762"/>
      <c r="WXA79" s="762"/>
      <c r="WXB79" s="762"/>
      <c r="WXC79" s="762"/>
      <c r="WXD79" s="762"/>
      <c r="WXE79" s="762"/>
      <c r="WXF79" s="762"/>
      <c r="WXG79" s="762"/>
      <c r="WXH79" s="762"/>
      <c r="WXI79" s="762"/>
      <c r="WXJ79" s="762"/>
      <c r="WXK79" s="762"/>
      <c r="WXL79" s="762"/>
      <c r="WXM79" s="762"/>
      <c r="WXN79" s="762"/>
      <c r="WXO79" s="762"/>
      <c r="WXP79" s="762"/>
      <c r="WXQ79" s="762"/>
      <c r="WXR79" s="762"/>
      <c r="WXS79" s="762"/>
      <c r="WXT79" s="762"/>
      <c r="WXU79" s="762"/>
      <c r="WXV79" s="762"/>
      <c r="WXW79" s="762"/>
      <c r="WXX79" s="762"/>
      <c r="WXY79" s="762"/>
      <c r="WXZ79" s="762"/>
      <c r="WYA79" s="762"/>
      <c r="WYB79" s="762"/>
      <c r="WYC79" s="762"/>
      <c r="WYD79" s="762"/>
      <c r="WYE79" s="762"/>
      <c r="WYF79" s="762"/>
      <c r="WYG79" s="762"/>
      <c r="WYH79" s="762"/>
      <c r="WYI79" s="762"/>
      <c r="WYJ79" s="762"/>
      <c r="WYK79" s="762"/>
      <c r="WYL79" s="762"/>
      <c r="WYM79" s="762"/>
      <c r="WYN79" s="762"/>
      <c r="WYO79" s="762"/>
      <c r="WYP79" s="762"/>
      <c r="WYQ79" s="762"/>
      <c r="WYR79" s="762"/>
      <c r="WYS79" s="762"/>
      <c r="WYT79" s="762"/>
      <c r="WYU79" s="762"/>
      <c r="WYV79" s="762"/>
      <c r="WYW79" s="762"/>
      <c r="WYX79" s="762"/>
      <c r="WYY79" s="762"/>
      <c r="WYZ79" s="762"/>
      <c r="WZA79" s="762"/>
      <c r="WZB79" s="762"/>
      <c r="WZC79" s="762"/>
      <c r="WZD79" s="762"/>
      <c r="WZE79" s="762"/>
      <c r="WZF79" s="762"/>
      <c r="WZG79" s="762"/>
      <c r="WZH79" s="762"/>
      <c r="WZI79" s="762"/>
      <c r="WZJ79" s="762"/>
      <c r="WZK79" s="762"/>
      <c r="WZL79" s="762"/>
      <c r="WZM79" s="762"/>
      <c r="WZN79" s="762"/>
      <c r="WZO79" s="762"/>
      <c r="WZP79" s="762"/>
      <c r="WZQ79" s="762"/>
      <c r="WZR79" s="762"/>
      <c r="WZS79" s="762"/>
      <c r="WZT79" s="762"/>
      <c r="WZU79" s="762"/>
      <c r="WZV79" s="762"/>
      <c r="WZW79" s="762"/>
      <c r="WZX79" s="762"/>
      <c r="WZY79" s="762"/>
      <c r="WZZ79" s="762"/>
      <c r="XAA79" s="762"/>
      <c r="XAB79" s="762"/>
      <c r="XAC79" s="762"/>
      <c r="XAD79" s="762"/>
      <c r="XAE79" s="762"/>
      <c r="XAF79" s="762"/>
      <c r="XAG79" s="762"/>
      <c r="XAH79" s="762"/>
      <c r="XAI79" s="762"/>
      <c r="XAJ79" s="762"/>
      <c r="XAK79" s="762"/>
      <c r="XAL79" s="762"/>
      <c r="XAM79" s="762"/>
      <c r="XAN79" s="762"/>
      <c r="XAO79" s="762"/>
      <c r="XAP79" s="762"/>
      <c r="XAQ79" s="762"/>
      <c r="XAR79" s="762"/>
      <c r="XAS79" s="762"/>
      <c r="XAT79" s="762"/>
      <c r="XAU79" s="762"/>
      <c r="XAV79" s="762"/>
      <c r="XAW79" s="762"/>
      <c r="XAX79" s="762"/>
      <c r="XAY79" s="762"/>
      <c r="XAZ79" s="762"/>
      <c r="XBA79" s="762"/>
      <c r="XBB79" s="762"/>
      <c r="XBC79" s="762"/>
      <c r="XBD79" s="762"/>
      <c r="XBE79" s="762"/>
      <c r="XBF79" s="762"/>
      <c r="XBG79" s="762"/>
      <c r="XBH79" s="762"/>
      <c r="XBI79" s="762"/>
      <c r="XBJ79" s="762"/>
      <c r="XBK79" s="762"/>
      <c r="XBL79" s="762"/>
      <c r="XBM79" s="762"/>
      <c r="XBN79" s="762"/>
      <c r="XBO79" s="762"/>
      <c r="XBP79" s="762"/>
      <c r="XBQ79" s="762"/>
      <c r="XBR79" s="762"/>
      <c r="XBS79" s="762"/>
      <c r="XBT79" s="762"/>
      <c r="XBU79" s="762"/>
      <c r="XBV79" s="762"/>
      <c r="XBW79" s="762"/>
      <c r="XBX79" s="762"/>
      <c r="XBY79" s="762"/>
      <c r="XBZ79" s="762"/>
      <c r="XCA79" s="762"/>
      <c r="XCB79" s="762"/>
      <c r="XCC79" s="762"/>
      <c r="XCD79" s="762"/>
      <c r="XCE79" s="762"/>
      <c r="XCF79" s="762"/>
      <c r="XCG79" s="762"/>
      <c r="XCH79" s="762"/>
      <c r="XCI79" s="762"/>
      <c r="XCJ79" s="762"/>
      <c r="XCK79" s="762"/>
      <c r="XCL79" s="762"/>
      <c r="XCM79" s="762"/>
      <c r="XCN79" s="762"/>
      <c r="XCO79" s="762"/>
      <c r="XCP79" s="762"/>
      <c r="XCQ79" s="762"/>
      <c r="XCR79" s="762"/>
      <c r="XCS79" s="762"/>
      <c r="XCT79" s="762"/>
      <c r="XCU79" s="762"/>
      <c r="XCV79" s="762"/>
      <c r="XCW79" s="762"/>
      <c r="XCX79" s="762"/>
      <c r="XCY79" s="762"/>
      <c r="XCZ79" s="762"/>
      <c r="XDA79" s="762"/>
      <c r="XDB79" s="762"/>
      <c r="XDC79" s="762"/>
      <c r="XDD79" s="762"/>
      <c r="XDE79" s="762"/>
      <c r="XDF79" s="762"/>
      <c r="XDG79" s="762"/>
      <c r="XDH79" s="762"/>
      <c r="XDI79" s="762"/>
      <c r="XDJ79" s="762"/>
      <c r="XDK79" s="762"/>
      <c r="XDL79" s="762"/>
      <c r="XDM79" s="762"/>
      <c r="XDN79" s="762"/>
      <c r="XDO79" s="762"/>
      <c r="XDP79" s="762"/>
      <c r="XDQ79" s="762"/>
      <c r="XDR79" s="762"/>
      <c r="XDS79" s="762"/>
      <c r="XDT79" s="762"/>
      <c r="XDU79" s="762"/>
      <c r="XDV79" s="762"/>
      <c r="XDW79" s="762"/>
      <c r="XDX79" s="762"/>
      <c r="XDY79" s="762"/>
      <c r="XDZ79" s="762"/>
      <c r="XEA79" s="762"/>
      <c r="XEB79" s="762"/>
      <c r="XEC79" s="762"/>
      <c r="XED79" s="762"/>
      <c r="XEE79" s="762"/>
      <c r="XEF79" s="762"/>
      <c r="XEG79" s="762"/>
      <c r="XEH79" s="762"/>
      <c r="XEI79" s="762"/>
      <c r="XEJ79" s="762"/>
      <c r="XEK79" s="762"/>
      <c r="XEL79" s="762"/>
      <c r="XEM79" s="762"/>
      <c r="XEN79" s="762"/>
      <c r="XEO79" s="762"/>
      <c r="XEP79" s="762"/>
      <c r="XEQ79" s="762"/>
      <c r="XER79" s="762"/>
      <c r="XES79" s="762"/>
      <c r="XET79" s="762"/>
      <c r="XEU79" s="762"/>
      <c r="XEV79" s="762"/>
      <c r="XEW79" s="762"/>
      <c r="XEX79" s="762"/>
      <c r="XEY79" s="762"/>
      <c r="XEZ79" s="762"/>
      <c r="XFA79" s="762"/>
      <c r="XFB79" s="762"/>
      <c r="XFC79" s="762"/>
    </row>
    <row r="80" spans="1:1023 1025:2047 2049:3071 3073:4095 4097:5119 5121:6143 6145:7167 7169:8191 8193:9215 9217:10239 10241:11263 11265:12287 12289:13311 13313:14335 14337:15359 15361:16383" s="124" customFormat="1">
      <c r="A80" s="762"/>
      <c r="B80" s="762"/>
      <c r="C80" s="772"/>
      <c r="D80" s="762"/>
      <c r="E80" s="762"/>
      <c r="F80" s="762"/>
      <c r="G80" s="762"/>
      <c r="H80" s="762"/>
      <c r="I80" s="762"/>
      <c r="J80" s="762"/>
      <c r="K80" s="762"/>
      <c r="L80" s="762"/>
      <c r="M80" s="762"/>
      <c r="N80" s="762"/>
      <c r="O80" s="762"/>
      <c r="P80" s="762"/>
      <c r="Q80" s="762"/>
      <c r="R80" s="762"/>
      <c r="S80" s="762"/>
      <c r="T80" s="762"/>
      <c r="U80" s="762"/>
      <c r="V80" s="762"/>
      <c r="W80" s="762"/>
      <c r="X80" s="762"/>
      <c r="Y80" s="762"/>
      <c r="Z80" s="762"/>
      <c r="AA80" s="762"/>
      <c r="AB80" s="762"/>
      <c r="AC80" s="762"/>
      <c r="AD80" s="762"/>
      <c r="AE80" s="762"/>
      <c r="AF80" s="762"/>
      <c r="AG80" s="762"/>
      <c r="AH80" s="762"/>
      <c r="AI80" s="762"/>
      <c r="AJ80" s="762"/>
      <c r="AK80" s="762"/>
      <c r="AL80" s="762"/>
      <c r="AM80" s="762"/>
      <c r="AN80" s="762"/>
      <c r="AO80" s="762"/>
      <c r="AP80" s="762"/>
      <c r="AQ80" s="762"/>
      <c r="AR80" s="762"/>
      <c r="AS80" s="762"/>
      <c r="AT80" s="762"/>
      <c r="AU80" s="762"/>
      <c r="AV80" s="762"/>
      <c r="AW80" s="762"/>
      <c r="AX80" s="762"/>
      <c r="AY80" s="762"/>
      <c r="AZ80" s="762"/>
      <c r="BA80" s="762"/>
      <c r="BB80" s="762"/>
      <c r="BC80" s="762"/>
      <c r="BD80" s="762"/>
      <c r="BE80" s="762"/>
      <c r="BF80" s="762"/>
      <c r="BG80" s="762"/>
      <c r="BH80" s="762"/>
      <c r="BI80" s="762"/>
      <c r="BJ80" s="762"/>
      <c r="BK80" s="762"/>
      <c r="BL80" s="762"/>
      <c r="BM80" s="762"/>
      <c r="BN80" s="762"/>
      <c r="BO80" s="762"/>
      <c r="BP80" s="762"/>
      <c r="BQ80" s="762"/>
      <c r="BR80" s="762"/>
      <c r="BS80" s="762"/>
      <c r="BT80" s="762"/>
      <c r="BU80" s="762"/>
      <c r="BV80" s="762"/>
      <c r="BW80" s="762"/>
      <c r="BX80" s="762"/>
      <c r="BY80" s="762"/>
      <c r="BZ80" s="762"/>
      <c r="CA80" s="762"/>
      <c r="CB80" s="762"/>
      <c r="CC80" s="762"/>
      <c r="CD80" s="762"/>
      <c r="CE80" s="762"/>
      <c r="CF80" s="762"/>
      <c r="CG80" s="762"/>
      <c r="CH80" s="762"/>
      <c r="CI80" s="762"/>
      <c r="CJ80" s="762"/>
      <c r="CK80" s="762"/>
      <c r="CL80" s="762"/>
      <c r="CM80" s="762"/>
      <c r="CN80" s="762"/>
      <c r="CO80" s="762"/>
      <c r="CP80" s="762"/>
      <c r="CQ80" s="762"/>
      <c r="CR80" s="762"/>
      <c r="CS80" s="762"/>
      <c r="CT80" s="762"/>
      <c r="CU80" s="762"/>
      <c r="CV80" s="762"/>
      <c r="CW80" s="762"/>
      <c r="CX80" s="762"/>
      <c r="CY80" s="762"/>
      <c r="CZ80" s="762"/>
      <c r="DA80" s="762"/>
      <c r="DB80" s="762"/>
      <c r="DC80" s="762"/>
      <c r="DD80" s="762"/>
      <c r="DE80" s="762"/>
      <c r="DF80" s="762"/>
      <c r="DG80" s="762"/>
      <c r="DH80" s="762"/>
      <c r="DI80" s="762"/>
      <c r="DJ80" s="762"/>
      <c r="DK80" s="762"/>
      <c r="DL80" s="762"/>
      <c r="DM80" s="762"/>
      <c r="DN80" s="762"/>
      <c r="DO80" s="762"/>
      <c r="DP80" s="762"/>
      <c r="DQ80" s="762"/>
      <c r="DR80" s="762"/>
      <c r="DS80" s="762"/>
      <c r="DT80" s="762"/>
      <c r="DU80" s="762"/>
      <c r="DV80" s="762"/>
      <c r="DW80" s="762"/>
      <c r="DX80" s="762"/>
      <c r="DY80" s="762"/>
      <c r="DZ80" s="762"/>
      <c r="EA80" s="762"/>
      <c r="EB80" s="762"/>
      <c r="EC80" s="762"/>
      <c r="ED80" s="762"/>
      <c r="EE80" s="762"/>
      <c r="EF80" s="762"/>
      <c r="EG80" s="762"/>
      <c r="EH80" s="762"/>
      <c r="EI80" s="762"/>
      <c r="EJ80" s="762"/>
      <c r="EK80" s="762"/>
      <c r="EL80" s="762"/>
      <c r="EM80" s="762"/>
      <c r="EN80" s="762"/>
      <c r="EO80" s="762"/>
      <c r="EP80" s="762"/>
      <c r="EQ80" s="762"/>
      <c r="ER80" s="762"/>
      <c r="ES80" s="762"/>
      <c r="ET80" s="762"/>
      <c r="EU80" s="762"/>
      <c r="EV80" s="762"/>
      <c r="EW80" s="762"/>
      <c r="EX80" s="762"/>
      <c r="EY80" s="762"/>
      <c r="EZ80" s="762"/>
      <c r="FA80" s="762"/>
      <c r="FB80" s="762"/>
      <c r="FC80" s="762"/>
      <c r="FD80" s="762"/>
      <c r="FE80" s="762"/>
      <c r="FF80" s="762"/>
      <c r="FG80" s="762"/>
      <c r="FH80" s="762"/>
      <c r="FI80" s="762"/>
      <c r="FJ80" s="762"/>
      <c r="FK80" s="762"/>
      <c r="FL80" s="762"/>
      <c r="FM80" s="762"/>
      <c r="FN80" s="762"/>
      <c r="FO80" s="762"/>
      <c r="FP80" s="762"/>
      <c r="FQ80" s="762"/>
      <c r="FR80" s="762"/>
      <c r="FS80" s="762"/>
      <c r="FT80" s="762"/>
      <c r="FU80" s="762"/>
      <c r="FV80" s="762"/>
      <c r="FW80" s="762"/>
      <c r="FX80" s="762"/>
      <c r="FY80" s="762"/>
      <c r="FZ80" s="762"/>
      <c r="GA80" s="762"/>
      <c r="GB80" s="762"/>
      <c r="GC80" s="762"/>
      <c r="GD80" s="762"/>
      <c r="GE80" s="762"/>
      <c r="GF80" s="762"/>
      <c r="GG80" s="762"/>
      <c r="GH80" s="762"/>
      <c r="GI80" s="762"/>
      <c r="GJ80" s="762"/>
      <c r="GK80" s="762"/>
      <c r="GL80" s="762"/>
      <c r="GM80" s="762"/>
      <c r="GN80" s="762"/>
      <c r="GO80" s="762"/>
      <c r="GP80" s="762"/>
      <c r="GQ80" s="762"/>
      <c r="GR80" s="762"/>
      <c r="GS80" s="762"/>
      <c r="GT80" s="762"/>
      <c r="GU80" s="762"/>
      <c r="GV80" s="762"/>
      <c r="GW80" s="762"/>
      <c r="GX80" s="762"/>
      <c r="GY80" s="762"/>
      <c r="GZ80" s="762"/>
      <c r="HA80" s="762"/>
      <c r="HB80" s="762"/>
      <c r="HC80" s="762"/>
      <c r="HD80" s="762"/>
      <c r="HE80" s="762"/>
      <c r="HF80" s="762"/>
      <c r="HG80" s="762"/>
      <c r="HH80" s="762"/>
      <c r="HI80" s="762"/>
      <c r="HJ80" s="762"/>
      <c r="HK80" s="762"/>
      <c r="HL80" s="762"/>
      <c r="HM80" s="762"/>
      <c r="HN80" s="762"/>
      <c r="HO80" s="762"/>
      <c r="HP80" s="762"/>
      <c r="HQ80" s="762"/>
      <c r="HR80" s="762"/>
      <c r="HS80" s="762"/>
      <c r="HT80" s="762"/>
      <c r="HU80" s="762"/>
      <c r="HV80" s="762"/>
      <c r="HW80" s="762"/>
      <c r="HX80" s="762"/>
      <c r="HY80" s="762"/>
      <c r="HZ80" s="762"/>
      <c r="IA80" s="762"/>
      <c r="IB80" s="762"/>
      <c r="IC80" s="762"/>
      <c r="ID80" s="762"/>
      <c r="IE80" s="762"/>
      <c r="IF80" s="762"/>
      <c r="IG80" s="762"/>
      <c r="IH80" s="762"/>
      <c r="II80" s="762"/>
      <c r="IJ80" s="762"/>
      <c r="IK80" s="762"/>
      <c r="IL80" s="762"/>
      <c r="IM80" s="762"/>
      <c r="IN80" s="762"/>
      <c r="IO80" s="762"/>
      <c r="IP80" s="762"/>
      <c r="IQ80" s="762"/>
      <c r="IR80" s="762"/>
      <c r="IS80" s="762"/>
      <c r="IT80" s="762"/>
      <c r="IU80" s="762"/>
      <c r="IV80" s="762"/>
      <c r="IW80" s="762"/>
      <c r="IX80" s="762"/>
      <c r="IY80" s="762"/>
      <c r="IZ80" s="762"/>
      <c r="JA80" s="762"/>
      <c r="JB80" s="762"/>
      <c r="JC80" s="762"/>
      <c r="JD80" s="762"/>
      <c r="JE80" s="762"/>
      <c r="JF80" s="762"/>
      <c r="JG80" s="762"/>
      <c r="JH80" s="762"/>
      <c r="JI80" s="762"/>
      <c r="JJ80" s="762"/>
      <c r="JK80" s="762"/>
      <c r="JL80" s="762"/>
      <c r="JM80" s="762"/>
      <c r="JN80" s="762"/>
      <c r="JO80" s="762"/>
      <c r="JP80" s="762"/>
      <c r="JQ80" s="762"/>
      <c r="JR80" s="762"/>
      <c r="JS80" s="762"/>
      <c r="JT80" s="762"/>
      <c r="JU80" s="762"/>
      <c r="JV80" s="762"/>
      <c r="JW80" s="762"/>
      <c r="JX80" s="762"/>
      <c r="JY80" s="762"/>
      <c r="JZ80" s="762"/>
      <c r="KA80" s="762"/>
      <c r="KB80" s="762"/>
      <c r="KC80" s="762"/>
      <c r="KD80" s="762"/>
      <c r="KE80" s="762"/>
      <c r="KF80" s="762"/>
      <c r="KG80" s="762"/>
      <c r="KH80" s="762"/>
      <c r="KI80" s="762"/>
      <c r="KJ80" s="762"/>
      <c r="KK80" s="762"/>
      <c r="KL80" s="762"/>
      <c r="KM80" s="762"/>
      <c r="KN80" s="762"/>
      <c r="KO80" s="762"/>
      <c r="KP80" s="762"/>
      <c r="KQ80" s="762"/>
      <c r="KR80" s="762"/>
      <c r="KS80" s="762"/>
      <c r="KT80" s="762"/>
      <c r="KU80" s="762"/>
      <c r="KV80" s="762"/>
      <c r="KW80" s="762"/>
      <c r="KX80" s="762"/>
      <c r="KY80" s="762"/>
      <c r="KZ80" s="762"/>
      <c r="LA80" s="762"/>
      <c r="LB80" s="762"/>
      <c r="LC80" s="762"/>
      <c r="LD80" s="762"/>
      <c r="LE80" s="762"/>
      <c r="LF80" s="762"/>
      <c r="LG80" s="762"/>
      <c r="LH80" s="762"/>
      <c r="LI80" s="762"/>
      <c r="LJ80" s="762"/>
      <c r="LK80" s="762"/>
      <c r="LL80" s="762"/>
      <c r="LM80" s="762"/>
      <c r="LN80" s="762"/>
      <c r="LO80" s="762"/>
      <c r="LP80" s="762"/>
      <c r="LQ80" s="762"/>
      <c r="LR80" s="762"/>
      <c r="LS80" s="762"/>
      <c r="LT80" s="762"/>
      <c r="LU80" s="762"/>
      <c r="LV80" s="762"/>
      <c r="LW80" s="762"/>
      <c r="LX80" s="762"/>
      <c r="LY80" s="762"/>
      <c r="LZ80" s="762"/>
      <c r="MA80" s="762"/>
      <c r="MB80" s="762"/>
      <c r="MC80" s="762"/>
      <c r="MD80" s="762"/>
      <c r="ME80" s="762"/>
      <c r="MF80" s="762"/>
      <c r="MG80" s="762"/>
      <c r="MH80" s="762"/>
      <c r="MI80" s="762"/>
      <c r="MJ80" s="762"/>
      <c r="MK80" s="762"/>
      <c r="ML80" s="762"/>
      <c r="MM80" s="762"/>
      <c r="MN80" s="762"/>
      <c r="MO80" s="762"/>
      <c r="MP80" s="762"/>
      <c r="MQ80" s="762"/>
      <c r="MR80" s="762"/>
      <c r="MS80" s="762"/>
      <c r="MT80" s="762"/>
      <c r="MU80" s="762"/>
      <c r="MV80" s="762"/>
      <c r="MW80" s="762"/>
      <c r="MX80" s="762"/>
      <c r="MY80" s="762"/>
      <c r="MZ80" s="762"/>
      <c r="NA80" s="762"/>
      <c r="NB80" s="762"/>
      <c r="NC80" s="762"/>
      <c r="ND80" s="762"/>
      <c r="NE80" s="762"/>
      <c r="NF80" s="762"/>
      <c r="NG80" s="762"/>
      <c r="NH80" s="762"/>
      <c r="NI80" s="762"/>
      <c r="NJ80" s="762"/>
      <c r="NK80" s="762"/>
      <c r="NL80" s="762"/>
      <c r="NM80" s="762"/>
      <c r="NN80" s="762"/>
      <c r="NO80" s="762"/>
      <c r="NP80" s="762"/>
      <c r="NQ80" s="762"/>
      <c r="NR80" s="762"/>
      <c r="NS80" s="762"/>
      <c r="NT80" s="762"/>
      <c r="NU80" s="762"/>
      <c r="NV80" s="762"/>
      <c r="NW80" s="762"/>
      <c r="NX80" s="762"/>
      <c r="NY80" s="762"/>
      <c r="NZ80" s="762"/>
      <c r="OA80" s="762"/>
      <c r="OB80" s="762"/>
      <c r="OC80" s="762"/>
      <c r="OD80" s="762"/>
      <c r="OE80" s="762"/>
      <c r="OF80" s="762"/>
      <c r="OG80" s="762"/>
      <c r="OH80" s="762"/>
      <c r="OI80" s="762"/>
      <c r="OJ80" s="762"/>
      <c r="OK80" s="762"/>
      <c r="OL80" s="762"/>
      <c r="OM80" s="762"/>
      <c r="ON80" s="762"/>
      <c r="OO80" s="762"/>
      <c r="OP80" s="762"/>
      <c r="OQ80" s="762"/>
      <c r="OR80" s="762"/>
      <c r="OS80" s="762"/>
      <c r="OT80" s="762"/>
      <c r="OU80" s="762"/>
      <c r="OV80" s="762"/>
      <c r="OW80" s="762"/>
      <c r="OX80" s="762"/>
      <c r="OY80" s="762"/>
      <c r="OZ80" s="762"/>
      <c r="PA80" s="762"/>
      <c r="PB80" s="762"/>
      <c r="PC80" s="762"/>
      <c r="PD80" s="762"/>
      <c r="PE80" s="762"/>
      <c r="PF80" s="762"/>
      <c r="PG80" s="762"/>
      <c r="PH80" s="762"/>
      <c r="PI80" s="762"/>
      <c r="PJ80" s="762"/>
      <c r="PK80" s="762"/>
      <c r="PL80" s="762"/>
      <c r="PM80" s="762"/>
      <c r="PN80" s="762"/>
      <c r="PO80" s="762"/>
      <c r="PP80" s="762"/>
      <c r="PQ80" s="762"/>
      <c r="PR80" s="762"/>
      <c r="PS80" s="762"/>
      <c r="PT80" s="762"/>
      <c r="PU80" s="762"/>
      <c r="PV80" s="762"/>
      <c r="PW80" s="762"/>
      <c r="PX80" s="762"/>
      <c r="PY80" s="762"/>
      <c r="PZ80" s="762"/>
      <c r="QA80" s="762"/>
      <c r="QB80" s="762"/>
      <c r="QC80" s="762"/>
      <c r="QD80" s="762"/>
      <c r="QE80" s="762"/>
      <c r="QF80" s="762"/>
      <c r="QG80" s="762"/>
      <c r="QH80" s="762"/>
      <c r="QI80" s="762"/>
      <c r="QJ80" s="762"/>
      <c r="QK80" s="762"/>
      <c r="QL80" s="762"/>
      <c r="QM80" s="762"/>
      <c r="QN80" s="762"/>
      <c r="QO80" s="762"/>
      <c r="QP80" s="762"/>
      <c r="QQ80" s="762"/>
      <c r="QR80" s="762"/>
      <c r="QS80" s="762"/>
      <c r="QT80" s="762"/>
      <c r="QU80" s="762"/>
      <c r="QV80" s="762"/>
      <c r="QW80" s="762"/>
      <c r="QX80" s="762"/>
      <c r="QY80" s="762"/>
      <c r="QZ80" s="762"/>
      <c r="RA80" s="762"/>
      <c r="RB80" s="762"/>
      <c r="RC80" s="762"/>
      <c r="RD80" s="762"/>
      <c r="RE80" s="762"/>
      <c r="RF80" s="762"/>
      <c r="RG80" s="762"/>
      <c r="RH80" s="762"/>
      <c r="RI80" s="762"/>
      <c r="RJ80" s="762"/>
      <c r="RK80" s="762"/>
      <c r="RL80" s="762"/>
      <c r="RM80" s="762"/>
      <c r="RN80" s="762"/>
      <c r="RO80" s="762"/>
      <c r="RP80" s="762"/>
      <c r="RQ80" s="762"/>
      <c r="RR80" s="762"/>
      <c r="RS80" s="762"/>
      <c r="RT80" s="762"/>
      <c r="RU80" s="762"/>
      <c r="RV80" s="762"/>
      <c r="RW80" s="762"/>
      <c r="RX80" s="762"/>
      <c r="RY80" s="762"/>
      <c r="RZ80" s="762"/>
      <c r="SA80" s="762"/>
      <c r="SB80" s="762"/>
      <c r="SC80" s="762"/>
      <c r="SD80" s="762"/>
      <c r="SE80" s="762"/>
      <c r="SF80" s="762"/>
      <c r="SG80" s="762"/>
      <c r="SH80" s="762"/>
      <c r="SI80" s="762"/>
      <c r="SJ80" s="762"/>
      <c r="SK80" s="762"/>
      <c r="SL80" s="762"/>
      <c r="SM80" s="762"/>
      <c r="SN80" s="762"/>
      <c r="SO80" s="762"/>
      <c r="SP80" s="762"/>
      <c r="SQ80" s="762"/>
      <c r="SR80" s="762"/>
      <c r="SS80" s="762"/>
      <c r="ST80" s="762"/>
      <c r="SU80" s="762"/>
      <c r="SV80" s="762"/>
      <c r="SW80" s="762"/>
      <c r="SX80" s="762"/>
      <c r="SY80" s="762"/>
      <c r="SZ80" s="762"/>
      <c r="TA80" s="762"/>
      <c r="TB80" s="762"/>
      <c r="TC80" s="762"/>
      <c r="TD80" s="762"/>
      <c r="TE80" s="762"/>
      <c r="TF80" s="762"/>
      <c r="TG80" s="762"/>
      <c r="TH80" s="762"/>
      <c r="TI80" s="762"/>
      <c r="TJ80" s="762"/>
      <c r="TK80" s="762"/>
      <c r="TL80" s="762"/>
      <c r="TM80" s="762"/>
      <c r="TN80" s="762"/>
      <c r="TO80" s="762"/>
      <c r="TP80" s="762"/>
      <c r="TQ80" s="762"/>
      <c r="TR80" s="762"/>
      <c r="TS80" s="762"/>
      <c r="TT80" s="762"/>
      <c r="TU80" s="762"/>
      <c r="TV80" s="762"/>
      <c r="TW80" s="762"/>
      <c r="TX80" s="762"/>
      <c r="TY80" s="762"/>
      <c r="TZ80" s="762"/>
      <c r="UA80" s="762"/>
      <c r="UB80" s="762"/>
      <c r="UC80" s="762"/>
      <c r="UD80" s="762"/>
      <c r="UE80" s="762"/>
      <c r="UF80" s="762"/>
      <c r="UG80" s="762"/>
      <c r="UH80" s="762"/>
      <c r="UI80" s="762"/>
      <c r="UJ80" s="762"/>
      <c r="UK80" s="762"/>
      <c r="UL80" s="762"/>
      <c r="UM80" s="762"/>
      <c r="UN80" s="762"/>
      <c r="UO80" s="762"/>
      <c r="UP80" s="762"/>
      <c r="UQ80" s="762"/>
      <c r="UR80" s="762"/>
      <c r="US80" s="762"/>
      <c r="UT80" s="762"/>
      <c r="UU80" s="762"/>
      <c r="UV80" s="762"/>
      <c r="UW80" s="762"/>
      <c r="UX80" s="762"/>
      <c r="UY80" s="762"/>
      <c r="UZ80" s="762"/>
      <c r="VA80" s="762"/>
      <c r="VB80" s="762"/>
      <c r="VC80" s="762"/>
      <c r="VD80" s="762"/>
      <c r="VE80" s="762"/>
      <c r="VF80" s="762"/>
      <c r="VG80" s="762"/>
      <c r="VH80" s="762"/>
      <c r="VI80" s="762"/>
      <c r="VJ80" s="762"/>
      <c r="VK80" s="762"/>
      <c r="VL80" s="762"/>
      <c r="VM80" s="762"/>
      <c r="VN80" s="762"/>
      <c r="VO80" s="762"/>
      <c r="VP80" s="762"/>
      <c r="VQ80" s="762"/>
      <c r="VR80" s="762"/>
      <c r="VS80" s="762"/>
      <c r="VT80" s="762"/>
      <c r="VU80" s="762"/>
      <c r="VV80" s="762"/>
      <c r="VW80" s="762"/>
      <c r="VX80" s="762"/>
      <c r="VY80" s="762"/>
      <c r="VZ80" s="762"/>
      <c r="WA80" s="762"/>
      <c r="WB80" s="762"/>
      <c r="WC80" s="762"/>
      <c r="WD80" s="762"/>
      <c r="WE80" s="762"/>
      <c r="WF80" s="762"/>
      <c r="WG80" s="762"/>
      <c r="WH80" s="762"/>
      <c r="WI80" s="762"/>
      <c r="WJ80" s="762"/>
      <c r="WK80" s="762"/>
      <c r="WL80" s="762"/>
      <c r="WM80" s="762"/>
      <c r="WN80" s="762"/>
      <c r="WO80" s="762"/>
      <c r="WP80" s="762"/>
      <c r="WQ80" s="762"/>
      <c r="WR80" s="762"/>
      <c r="WS80" s="762"/>
      <c r="WT80" s="762"/>
      <c r="WU80" s="762"/>
      <c r="WV80" s="762"/>
      <c r="WW80" s="762"/>
      <c r="WX80" s="762"/>
      <c r="WY80" s="762"/>
      <c r="WZ80" s="762"/>
      <c r="XA80" s="762"/>
      <c r="XB80" s="762"/>
      <c r="XC80" s="762"/>
      <c r="XD80" s="762"/>
      <c r="XE80" s="762"/>
      <c r="XF80" s="762"/>
      <c r="XG80" s="762"/>
      <c r="XH80" s="762"/>
      <c r="XI80" s="762"/>
      <c r="XJ80" s="762"/>
      <c r="XK80" s="762"/>
      <c r="XL80" s="762"/>
      <c r="XM80" s="762"/>
      <c r="XN80" s="762"/>
      <c r="XO80" s="762"/>
      <c r="XP80" s="762"/>
      <c r="XQ80" s="762"/>
      <c r="XR80" s="762"/>
      <c r="XS80" s="762"/>
      <c r="XT80" s="762"/>
      <c r="XU80" s="762"/>
      <c r="XV80" s="762"/>
      <c r="XW80" s="762"/>
      <c r="XX80" s="762"/>
      <c r="XY80" s="762"/>
      <c r="XZ80" s="762"/>
      <c r="YA80" s="762"/>
      <c r="YB80" s="762"/>
      <c r="YC80" s="762"/>
      <c r="YD80" s="762"/>
      <c r="YE80" s="762"/>
      <c r="YF80" s="762"/>
      <c r="YG80" s="762"/>
      <c r="YH80" s="762"/>
      <c r="YI80" s="762"/>
      <c r="YJ80" s="762"/>
      <c r="YK80" s="762"/>
      <c r="YL80" s="762"/>
      <c r="YM80" s="762"/>
      <c r="YN80" s="762"/>
      <c r="YO80" s="762"/>
      <c r="YP80" s="762"/>
      <c r="YQ80" s="762"/>
      <c r="YR80" s="762"/>
      <c r="YS80" s="762"/>
      <c r="YT80" s="762"/>
      <c r="YU80" s="762"/>
      <c r="YV80" s="762"/>
      <c r="YW80" s="762"/>
      <c r="YX80" s="762"/>
      <c r="YY80" s="762"/>
      <c r="YZ80" s="762"/>
      <c r="ZA80" s="762"/>
      <c r="ZB80" s="762"/>
      <c r="ZC80" s="762"/>
      <c r="ZD80" s="762"/>
      <c r="ZE80" s="762"/>
      <c r="ZF80" s="762"/>
      <c r="ZG80" s="762"/>
      <c r="ZH80" s="762"/>
      <c r="ZI80" s="762"/>
      <c r="ZJ80" s="762"/>
      <c r="ZK80" s="762"/>
      <c r="ZL80" s="762"/>
      <c r="ZM80" s="762"/>
      <c r="ZN80" s="762"/>
      <c r="ZO80" s="762"/>
      <c r="ZP80" s="762"/>
      <c r="ZQ80" s="762"/>
      <c r="ZR80" s="762"/>
      <c r="ZS80" s="762"/>
      <c r="ZT80" s="762"/>
      <c r="ZU80" s="762"/>
      <c r="ZV80" s="762"/>
      <c r="ZW80" s="762"/>
      <c r="ZX80" s="762"/>
      <c r="ZY80" s="762"/>
      <c r="ZZ80" s="762"/>
      <c r="AAA80" s="762"/>
      <c r="AAB80" s="762"/>
      <c r="AAC80" s="762"/>
      <c r="AAD80" s="762"/>
      <c r="AAE80" s="762"/>
      <c r="AAF80" s="762"/>
      <c r="AAG80" s="762"/>
      <c r="AAH80" s="762"/>
      <c r="AAI80" s="762"/>
      <c r="AAJ80" s="762"/>
      <c r="AAK80" s="762"/>
      <c r="AAL80" s="762"/>
      <c r="AAM80" s="762"/>
      <c r="AAN80" s="762"/>
      <c r="AAO80" s="762"/>
      <c r="AAP80" s="762"/>
      <c r="AAQ80" s="762"/>
      <c r="AAR80" s="762"/>
      <c r="AAS80" s="762"/>
      <c r="AAT80" s="762"/>
      <c r="AAU80" s="762"/>
      <c r="AAV80" s="762"/>
      <c r="AAW80" s="762"/>
      <c r="AAX80" s="762"/>
      <c r="AAY80" s="762"/>
      <c r="AAZ80" s="762"/>
      <c r="ABA80" s="762"/>
      <c r="ABB80" s="762"/>
      <c r="ABC80" s="762"/>
      <c r="ABD80" s="762"/>
      <c r="ABE80" s="762"/>
      <c r="ABF80" s="762"/>
      <c r="ABG80" s="762"/>
      <c r="ABH80" s="762"/>
      <c r="ABI80" s="762"/>
      <c r="ABJ80" s="762"/>
      <c r="ABK80" s="762"/>
      <c r="ABL80" s="762"/>
      <c r="ABM80" s="762"/>
      <c r="ABN80" s="762"/>
      <c r="ABO80" s="762"/>
      <c r="ABP80" s="762"/>
      <c r="ABQ80" s="762"/>
      <c r="ABR80" s="762"/>
      <c r="ABS80" s="762"/>
      <c r="ABT80" s="762"/>
      <c r="ABU80" s="762"/>
      <c r="ABV80" s="762"/>
      <c r="ABW80" s="762"/>
      <c r="ABX80" s="762"/>
      <c r="ABY80" s="762"/>
      <c r="ABZ80" s="762"/>
      <c r="ACA80" s="762"/>
      <c r="ACB80" s="762"/>
      <c r="ACC80" s="762"/>
      <c r="ACD80" s="762"/>
      <c r="ACE80" s="762"/>
      <c r="ACF80" s="762"/>
      <c r="ACG80" s="762"/>
      <c r="ACH80" s="762"/>
      <c r="ACI80" s="762"/>
      <c r="ACJ80" s="762"/>
      <c r="ACK80" s="762"/>
      <c r="ACL80" s="762"/>
      <c r="ACM80" s="762"/>
      <c r="ACN80" s="762"/>
      <c r="ACO80" s="762"/>
      <c r="ACP80" s="762"/>
      <c r="ACQ80" s="762"/>
      <c r="ACR80" s="762"/>
      <c r="ACS80" s="762"/>
      <c r="ACT80" s="762"/>
      <c r="ACU80" s="762"/>
      <c r="ACV80" s="762"/>
      <c r="ACW80" s="762"/>
      <c r="ACX80" s="762"/>
      <c r="ACY80" s="762"/>
      <c r="ACZ80" s="762"/>
      <c r="ADA80" s="762"/>
      <c r="ADB80" s="762"/>
      <c r="ADC80" s="762"/>
      <c r="ADD80" s="762"/>
      <c r="ADE80" s="762"/>
      <c r="ADF80" s="762"/>
      <c r="ADG80" s="762"/>
      <c r="ADH80" s="762"/>
      <c r="ADI80" s="762"/>
      <c r="ADJ80" s="762"/>
      <c r="ADK80" s="762"/>
      <c r="ADL80" s="762"/>
      <c r="ADM80" s="762"/>
      <c r="ADN80" s="762"/>
      <c r="ADO80" s="762"/>
      <c r="ADP80" s="762"/>
      <c r="ADQ80" s="762"/>
      <c r="ADR80" s="762"/>
      <c r="ADS80" s="762"/>
      <c r="ADT80" s="762"/>
      <c r="ADU80" s="762"/>
      <c r="ADV80" s="762"/>
      <c r="ADW80" s="762"/>
      <c r="ADX80" s="762"/>
      <c r="ADY80" s="762"/>
      <c r="ADZ80" s="762"/>
      <c r="AEA80" s="762"/>
      <c r="AEB80" s="762"/>
      <c r="AEC80" s="762"/>
      <c r="AED80" s="762"/>
      <c r="AEE80" s="762"/>
      <c r="AEF80" s="762"/>
      <c r="AEG80" s="762"/>
      <c r="AEH80" s="762"/>
      <c r="AEI80" s="762"/>
      <c r="AEJ80" s="762"/>
      <c r="AEK80" s="762"/>
      <c r="AEL80" s="762"/>
      <c r="AEM80" s="762"/>
      <c r="AEN80" s="762"/>
      <c r="AEO80" s="762"/>
      <c r="AEP80" s="762"/>
      <c r="AEQ80" s="762"/>
      <c r="AER80" s="762"/>
      <c r="AES80" s="762"/>
      <c r="AET80" s="762"/>
      <c r="AEU80" s="762"/>
      <c r="AEV80" s="762"/>
      <c r="AEW80" s="762"/>
      <c r="AEX80" s="762"/>
      <c r="AEY80" s="762"/>
      <c r="AEZ80" s="762"/>
      <c r="AFA80" s="762"/>
      <c r="AFB80" s="762"/>
      <c r="AFC80" s="762"/>
      <c r="AFD80" s="762"/>
      <c r="AFE80" s="762"/>
      <c r="AFF80" s="762"/>
      <c r="AFG80" s="762"/>
      <c r="AFH80" s="762"/>
      <c r="AFI80" s="762"/>
      <c r="AFJ80" s="762"/>
      <c r="AFK80" s="762"/>
      <c r="AFL80" s="762"/>
      <c r="AFM80" s="762"/>
      <c r="AFN80" s="762"/>
      <c r="AFO80" s="762"/>
      <c r="AFP80" s="762"/>
      <c r="AFQ80" s="762"/>
      <c r="AFR80" s="762"/>
      <c r="AFS80" s="762"/>
      <c r="AFT80" s="762"/>
      <c r="AFU80" s="762"/>
      <c r="AFV80" s="762"/>
      <c r="AFW80" s="762"/>
      <c r="AFX80" s="762"/>
      <c r="AFY80" s="762"/>
      <c r="AFZ80" s="762"/>
      <c r="AGA80" s="762"/>
      <c r="AGB80" s="762"/>
      <c r="AGC80" s="762"/>
      <c r="AGD80" s="762"/>
      <c r="AGE80" s="762"/>
      <c r="AGF80" s="762"/>
      <c r="AGG80" s="762"/>
      <c r="AGH80" s="762"/>
      <c r="AGI80" s="762"/>
      <c r="AGJ80" s="762"/>
      <c r="AGK80" s="762"/>
      <c r="AGL80" s="762"/>
      <c r="AGM80" s="762"/>
      <c r="AGN80" s="762"/>
      <c r="AGO80" s="762"/>
      <c r="AGP80" s="762"/>
      <c r="AGQ80" s="762"/>
      <c r="AGR80" s="762"/>
      <c r="AGS80" s="762"/>
      <c r="AGT80" s="762"/>
      <c r="AGU80" s="762"/>
      <c r="AGV80" s="762"/>
      <c r="AGW80" s="762"/>
      <c r="AGX80" s="762"/>
      <c r="AGY80" s="762"/>
      <c r="AGZ80" s="762"/>
      <c r="AHA80" s="762"/>
      <c r="AHB80" s="762"/>
      <c r="AHC80" s="762"/>
      <c r="AHD80" s="762"/>
      <c r="AHE80" s="762"/>
      <c r="AHF80" s="762"/>
      <c r="AHG80" s="762"/>
      <c r="AHH80" s="762"/>
      <c r="AHI80" s="762"/>
      <c r="AHJ80" s="762"/>
      <c r="AHK80" s="762"/>
      <c r="AHL80" s="762"/>
      <c r="AHM80" s="762"/>
      <c r="AHN80" s="762"/>
      <c r="AHO80" s="762"/>
      <c r="AHP80" s="762"/>
      <c r="AHQ80" s="762"/>
      <c r="AHR80" s="762"/>
      <c r="AHS80" s="762"/>
      <c r="AHT80" s="762"/>
      <c r="AHU80" s="762"/>
      <c r="AHV80" s="762"/>
      <c r="AHW80" s="762"/>
      <c r="AHX80" s="762"/>
      <c r="AHY80" s="762"/>
      <c r="AHZ80" s="762"/>
      <c r="AIA80" s="762"/>
      <c r="AIB80" s="762"/>
      <c r="AIC80" s="762"/>
      <c r="AID80" s="762"/>
      <c r="AIE80" s="762"/>
      <c r="AIF80" s="762"/>
      <c r="AIG80" s="762"/>
      <c r="AIH80" s="762"/>
      <c r="AII80" s="762"/>
      <c r="AIJ80" s="762"/>
      <c r="AIK80" s="762"/>
      <c r="AIL80" s="762"/>
      <c r="AIM80" s="762"/>
      <c r="AIN80" s="762"/>
      <c r="AIO80" s="762"/>
      <c r="AIP80" s="762"/>
      <c r="AIQ80" s="762"/>
      <c r="AIR80" s="762"/>
      <c r="AIS80" s="762"/>
      <c r="AIT80" s="762"/>
      <c r="AIU80" s="762"/>
      <c r="AIV80" s="762"/>
      <c r="AIW80" s="762"/>
      <c r="AIX80" s="762"/>
      <c r="AIY80" s="762"/>
      <c r="AIZ80" s="762"/>
      <c r="AJA80" s="762"/>
      <c r="AJB80" s="762"/>
      <c r="AJC80" s="762"/>
      <c r="AJD80" s="762"/>
      <c r="AJE80" s="762"/>
      <c r="AJF80" s="762"/>
      <c r="AJG80" s="762"/>
      <c r="AJH80" s="762"/>
      <c r="AJI80" s="762"/>
      <c r="AJJ80" s="762"/>
      <c r="AJK80" s="762"/>
      <c r="AJL80" s="762"/>
      <c r="AJM80" s="762"/>
      <c r="AJN80" s="762"/>
      <c r="AJO80" s="762"/>
      <c r="AJP80" s="762"/>
      <c r="AJQ80" s="762"/>
      <c r="AJR80" s="762"/>
      <c r="AJS80" s="762"/>
      <c r="AJT80" s="762"/>
      <c r="AJU80" s="762"/>
      <c r="AJV80" s="762"/>
      <c r="AJW80" s="762"/>
      <c r="AJX80" s="762"/>
      <c r="AJY80" s="762"/>
      <c r="AJZ80" s="762"/>
      <c r="AKA80" s="762"/>
      <c r="AKB80" s="762"/>
      <c r="AKC80" s="762"/>
      <c r="AKD80" s="762"/>
      <c r="AKE80" s="762"/>
      <c r="AKF80" s="762"/>
      <c r="AKG80" s="762"/>
      <c r="AKH80" s="762"/>
      <c r="AKI80" s="762"/>
      <c r="AKJ80" s="762"/>
      <c r="AKK80" s="762"/>
      <c r="AKL80" s="762"/>
      <c r="AKM80" s="762"/>
      <c r="AKN80" s="762"/>
      <c r="AKO80" s="762"/>
      <c r="AKP80" s="762"/>
      <c r="AKQ80" s="762"/>
      <c r="AKR80" s="762"/>
      <c r="AKS80" s="762"/>
      <c r="AKT80" s="762"/>
      <c r="AKU80" s="762"/>
      <c r="AKV80" s="762"/>
      <c r="AKW80" s="762"/>
      <c r="AKX80" s="762"/>
      <c r="AKY80" s="762"/>
      <c r="AKZ80" s="762"/>
      <c r="ALA80" s="762"/>
      <c r="ALB80" s="762"/>
      <c r="ALC80" s="762"/>
      <c r="ALD80" s="762"/>
      <c r="ALE80" s="762"/>
      <c r="ALF80" s="762"/>
      <c r="ALG80" s="762"/>
      <c r="ALH80" s="762"/>
      <c r="ALI80" s="762"/>
      <c r="ALJ80" s="762"/>
      <c r="ALK80" s="762"/>
      <c r="ALL80" s="762"/>
      <c r="ALM80" s="762"/>
      <c r="ALN80" s="762"/>
      <c r="ALO80" s="762"/>
      <c r="ALP80" s="762"/>
      <c r="ALQ80" s="762"/>
      <c r="ALR80" s="762"/>
      <c r="ALS80" s="762"/>
      <c r="ALT80" s="762"/>
      <c r="ALU80" s="762"/>
      <c r="ALV80" s="762"/>
      <c r="ALW80" s="762"/>
      <c r="ALX80" s="762"/>
      <c r="ALY80" s="762"/>
      <c r="ALZ80" s="762"/>
      <c r="AMA80" s="762"/>
      <c r="AMB80" s="762"/>
      <c r="AMC80" s="762"/>
      <c r="AMD80" s="762"/>
      <c r="AME80" s="762"/>
      <c r="AMF80" s="762"/>
      <c r="AMG80" s="762"/>
      <c r="AMH80" s="762"/>
      <c r="AMI80" s="762"/>
      <c r="AMK80" s="762"/>
      <c r="AML80" s="762"/>
      <c r="AMM80" s="762"/>
      <c r="AMN80" s="762"/>
      <c r="AMO80" s="762"/>
      <c r="AMP80" s="762"/>
      <c r="AMQ80" s="762"/>
      <c r="AMR80" s="762"/>
      <c r="AMS80" s="762"/>
      <c r="AMT80" s="762"/>
      <c r="AMU80" s="762"/>
      <c r="AMV80" s="762"/>
      <c r="AMW80" s="762"/>
      <c r="AMX80" s="762"/>
      <c r="AMY80" s="762"/>
      <c r="AMZ80" s="762"/>
      <c r="ANA80" s="762"/>
      <c r="ANB80" s="762"/>
      <c r="ANC80" s="762"/>
      <c r="AND80" s="762"/>
      <c r="ANE80" s="762"/>
      <c r="ANF80" s="762"/>
      <c r="ANG80" s="762"/>
      <c r="ANH80" s="762"/>
      <c r="ANI80" s="762"/>
      <c r="ANJ80" s="762"/>
      <c r="ANK80" s="762"/>
      <c r="ANL80" s="762"/>
      <c r="ANM80" s="762"/>
      <c r="ANN80" s="762"/>
      <c r="ANO80" s="762"/>
      <c r="ANP80" s="762"/>
      <c r="ANQ80" s="762"/>
      <c r="ANR80" s="762"/>
      <c r="ANS80" s="762"/>
      <c r="ANT80" s="762"/>
      <c r="ANU80" s="762"/>
      <c r="ANV80" s="762"/>
      <c r="ANW80" s="762"/>
      <c r="ANX80" s="762"/>
      <c r="ANY80" s="762"/>
      <c r="ANZ80" s="762"/>
      <c r="AOA80" s="762"/>
      <c r="AOB80" s="762"/>
      <c r="AOC80" s="762"/>
      <c r="AOD80" s="762"/>
      <c r="AOE80" s="762"/>
      <c r="AOF80" s="762"/>
      <c r="AOG80" s="762"/>
      <c r="AOH80" s="762"/>
      <c r="AOI80" s="762"/>
      <c r="AOJ80" s="762"/>
      <c r="AOK80" s="762"/>
      <c r="AOL80" s="762"/>
      <c r="AOM80" s="762"/>
      <c r="AON80" s="762"/>
      <c r="AOO80" s="762"/>
      <c r="AOP80" s="762"/>
      <c r="AOQ80" s="762"/>
      <c r="AOR80" s="762"/>
      <c r="AOS80" s="762"/>
      <c r="AOT80" s="762"/>
      <c r="AOU80" s="762"/>
      <c r="AOV80" s="762"/>
      <c r="AOW80" s="762"/>
      <c r="AOX80" s="762"/>
      <c r="AOY80" s="762"/>
      <c r="AOZ80" s="762"/>
      <c r="APA80" s="762"/>
      <c r="APB80" s="762"/>
      <c r="APC80" s="762"/>
      <c r="APD80" s="762"/>
      <c r="APE80" s="762"/>
      <c r="APF80" s="762"/>
      <c r="APG80" s="762"/>
      <c r="APH80" s="762"/>
      <c r="API80" s="762"/>
      <c r="APJ80" s="762"/>
      <c r="APK80" s="762"/>
      <c r="APL80" s="762"/>
      <c r="APM80" s="762"/>
      <c r="APN80" s="762"/>
      <c r="APO80" s="762"/>
      <c r="APP80" s="762"/>
      <c r="APQ80" s="762"/>
      <c r="APR80" s="762"/>
      <c r="APS80" s="762"/>
      <c r="APT80" s="762"/>
      <c r="APU80" s="762"/>
      <c r="APV80" s="762"/>
      <c r="APW80" s="762"/>
      <c r="APX80" s="762"/>
      <c r="APY80" s="762"/>
      <c r="APZ80" s="762"/>
      <c r="AQA80" s="762"/>
      <c r="AQB80" s="762"/>
      <c r="AQC80" s="762"/>
      <c r="AQD80" s="762"/>
      <c r="AQE80" s="762"/>
      <c r="AQF80" s="762"/>
      <c r="AQG80" s="762"/>
      <c r="AQH80" s="762"/>
      <c r="AQI80" s="762"/>
      <c r="AQJ80" s="762"/>
      <c r="AQK80" s="762"/>
      <c r="AQL80" s="762"/>
      <c r="AQM80" s="762"/>
      <c r="AQN80" s="762"/>
      <c r="AQO80" s="762"/>
      <c r="AQP80" s="762"/>
      <c r="AQQ80" s="762"/>
      <c r="AQR80" s="762"/>
      <c r="AQS80" s="762"/>
      <c r="AQT80" s="762"/>
      <c r="AQU80" s="762"/>
      <c r="AQV80" s="762"/>
      <c r="AQW80" s="762"/>
      <c r="AQX80" s="762"/>
      <c r="AQY80" s="762"/>
      <c r="AQZ80" s="762"/>
      <c r="ARA80" s="762"/>
      <c r="ARB80" s="762"/>
      <c r="ARC80" s="762"/>
      <c r="ARD80" s="762"/>
      <c r="ARE80" s="762"/>
      <c r="ARF80" s="762"/>
      <c r="ARG80" s="762"/>
      <c r="ARH80" s="762"/>
      <c r="ARI80" s="762"/>
      <c r="ARJ80" s="762"/>
      <c r="ARK80" s="762"/>
      <c r="ARL80" s="762"/>
      <c r="ARM80" s="762"/>
      <c r="ARN80" s="762"/>
      <c r="ARO80" s="762"/>
      <c r="ARP80" s="762"/>
      <c r="ARQ80" s="762"/>
      <c r="ARR80" s="762"/>
      <c r="ARS80" s="762"/>
      <c r="ART80" s="762"/>
      <c r="ARU80" s="762"/>
      <c r="ARV80" s="762"/>
      <c r="ARW80" s="762"/>
      <c r="ARX80" s="762"/>
      <c r="ARY80" s="762"/>
      <c r="ARZ80" s="762"/>
      <c r="ASA80" s="762"/>
      <c r="ASB80" s="762"/>
      <c r="ASC80" s="762"/>
      <c r="ASD80" s="762"/>
      <c r="ASE80" s="762"/>
      <c r="ASF80" s="762"/>
      <c r="ASG80" s="762"/>
      <c r="ASH80" s="762"/>
      <c r="ASI80" s="762"/>
      <c r="ASJ80" s="762"/>
      <c r="ASK80" s="762"/>
      <c r="ASL80" s="762"/>
      <c r="ASM80" s="762"/>
      <c r="ASN80" s="762"/>
      <c r="ASO80" s="762"/>
      <c r="ASP80" s="762"/>
      <c r="ASQ80" s="762"/>
      <c r="ASR80" s="762"/>
      <c r="ASS80" s="762"/>
      <c r="AST80" s="762"/>
      <c r="ASU80" s="762"/>
      <c r="ASV80" s="762"/>
      <c r="ASW80" s="762"/>
      <c r="ASX80" s="762"/>
      <c r="ASY80" s="762"/>
      <c r="ASZ80" s="762"/>
      <c r="ATA80" s="762"/>
      <c r="ATB80" s="762"/>
      <c r="ATC80" s="762"/>
      <c r="ATD80" s="762"/>
      <c r="ATE80" s="762"/>
      <c r="ATF80" s="762"/>
      <c r="ATG80" s="762"/>
      <c r="ATH80" s="762"/>
      <c r="ATI80" s="762"/>
      <c r="ATJ80" s="762"/>
      <c r="ATK80" s="762"/>
      <c r="ATL80" s="762"/>
      <c r="ATM80" s="762"/>
      <c r="ATN80" s="762"/>
      <c r="ATO80" s="762"/>
      <c r="ATP80" s="762"/>
      <c r="ATQ80" s="762"/>
      <c r="ATR80" s="762"/>
      <c r="ATS80" s="762"/>
      <c r="ATT80" s="762"/>
      <c r="ATU80" s="762"/>
      <c r="ATV80" s="762"/>
      <c r="ATW80" s="762"/>
      <c r="ATX80" s="762"/>
      <c r="ATY80" s="762"/>
      <c r="ATZ80" s="762"/>
      <c r="AUA80" s="762"/>
      <c r="AUB80" s="762"/>
      <c r="AUC80" s="762"/>
      <c r="AUD80" s="762"/>
      <c r="AUE80" s="762"/>
      <c r="AUF80" s="762"/>
      <c r="AUG80" s="762"/>
      <c r="AUH80" s="762"/>
      <c r="AUI80" s="762"/>
      <c r="AUJ80" s="762"/>
      <c r="AUK80" s="762"/>
      <c r="AUL80" s="762"/>
      <c r="AUM80" s="762"/>
      <c r="AUN80" s="762"/>
      <c r="AUO80" s="762"/>
      <c r="AUP80" s="762"/>
      <c r="AUQ80" s="762"/>
      <c r="AUR80" s="762"/>
      <c r="AUS80" s="762"/>
      <c r="AUT80" s="762"/>
      <c r="AUU80" s="762"/>
      <c r="AUV80" s="762"/>
      <c r="AUW80" s="762"/>
      <c r="AUX80" s="762"/>
      <c r="AUY80" s="762"/>
      <c r="AUZ80" s="762"/>
      <c r="AVA80" s="762"/>
      <c r="AVB80" s="762"/>
      <c r="AVC80" s="762"/>
      <c r="AVD80" s="762"/>
      <c r="AVE80" s="762"/>
      <c r="AVF80" s="762"/>
      <c r="AVG80" s="762"/>
      <c r="AVH80" s="762"/>
      <c r="AVI80" s="762"/>
      <c r="AVJ80" s="762"/>
      <c r="AVK80" s="762"/>
      <c r="AVL80" s="762"/>
      <c r="AVM80" s="762"/>
      <c r="AVN80" s="762"/>
      <c r="AVO80" s="762"/>
      <c r="AVP80" s="762"/>
      <c r="AVQ80" s="762"/>
      <c r="AVR80" s="762"/>
      <c r="AVS80" s="762"/>
      <c r="AVT80" s="762"/>
      <c r="AVU80" s="762"/>
      <c r="AVV80" s="762"/>
      <c r="AVW80" s="762"/>
      <c r="AVX80" s="762"/>
      <c r="AVY80" s="762"/>
      <c r="AVZ80" s="762"/>
      <c r="AWA80" s="762"/>
      <c r="AWB80" s="762"/>
      <c r="AWC80" s="762"/>
      <c r="AWD80" s="762"/>
      <c r="AWE80" s="762"/>
      <c r="AWF80" s="762"/>
      <c r="AWG80" s="762"/>
      <c r="AWH80" s="762"/>
      <c r="AWI80" s="762"/>
      <c r="AWJ80" s="762"/>
      <c r="AWK80" s="762"/>
      <c r="AWL80" s="762"/>
      <c r="AWM80" s="762"/>
      <c r="AWN80" s="762"/>
      <c r="AWO80" s="762"/>
      <c r="AWP80" s="762"/>
      <c r="AWQ80" s="762"/>
      <c r="AWR80" s="762"/>
      <c r="AWS80" s="762"/>
      <c r="AWT80" s="762"/>
      <c r="AWU80" s="762"/>
      <c r="AWV80" s="762"/>
      <c r="AWW80" s="762"/>
      <c r="AWX80" s="762"/>
      <c r="AWY80" s="762"/>
      <c r="AWZ80" s="762"/>
      <c r="AXA80" s="762"/>
      <c r="AXB80" s="762"/>
      <c r="AXC80" s="762"/>
      <c r="AXD80" s="762"/>
      <c r="AXE80" s="762"/>
      <c r="AXF80" s="762"/>
      <c r="AXG80" s="762"/>
      <c r="AXH80" s="762"/>
      <c r="AXI80" s="762"/>
      <c r="AXJ80" s="762"/>
      <c r="AXK80" s="762"/>
      <c r="AXL80" s="762"/>
      <c r="AXM80" s="762"/>
      <c r="AXN80" s="762"/>
      <c r="AXO80" s="762"/>
      <c r="AXP80" s="762"/>
      <c r="AXQ80" s="762"/>
      <c r="AXR80" s="762"/>
      <c r="AXS80" s="762"/>
      <c r="AXT80" s="762"/>
      <c r="AXU80" s="762"/>
      <c r="AXV80" s="762"/>
      <c r="AXW80" s="762"/>
      <c r="AXX80" s="762"/>
      <c r="AXY80" s="762"/>
      <c r="AXZ80" s="762"/>
      <c r="AYA80" s="762"/>
      <c r="AYB80" s="762"/>
      <c r="AYC80" s="762"/>
      <c r="AYD80" s="762"/>
      <c r="AYE80" s="762"/>
      <c r="AYF80" s="762"/>
      <c r="AYG80" s="762"/>
      <c r="AYH80" s="762"/>
      <c r="AYI80" s="762"/>
      <c r="AYJ80" s="762"/>
      <c r="AYK80" s="762"/>
      <c r="AYL80" s="762"/>
      <c r="AYM80" s="762"/>
      <c r="AYN80" s="762"/>
      <c r="AYO80" s="762"/>
      <c r="AYP80" s="762"/>
      <c r="AYQ80" s="762"/>
      <c r="AYR80" s="762"/>
      <c r="AYS80" s="762"/>
      <c r="AYT80" s="762"/>
      <c r="AYU80" s="762"/>
      <c r="AYV80" s="762"/>
      <c r="AYW80" s="762"/>
      <c r="AYX80" s="762"/>
      <c r="AYY80" s="762"/>
      <c r="AYZ80" s="762"/>
      <c r="AZA80" s="762"/>
      <c r="AZB80" s="762"/>
      <c r="AZC80" s="762"/>
      <c r="AZD80" s="762"/>
      <c r="AZE80" s="762"/>
      <c r="AZF80" s="762"/>
      <c r="AZG80" s="762"/>
      <c r="AZH80" s="762"/>
      <c r="AZI80" s="762"/>
      <c r="AZJ80" s="762"/>
      <c r="AZK80" s="762"/>
      <c r="AZL80" s="762"/>
      <c r="AZM80" s="762"/>
      <c r="AZN80" s="762"/>
      <c r="AZO80" s="762"/>
      <c r="AZP80" s="762"/>
      <c r="AZQ80" s="762"/>
      <c r="AZR80" s="762"/>
      <c r="AZS80" s="762"/>
      <c r="AZT80" s="762"/>
      <c r="AZU80" s="762"/>
      <c r="AZV80" s="762"/>
      <c r="AZW80" s="762"/>
      <c r="AZX80" s="762"/>
      <c r="AZY80" s="762"/>
      <c r="AZZ80" s="762"/>
      <c r="BAA80" s="762"/>
      <c r="BAB80" s="762"/>
      <c r="BAC80" s="762"/>
      <c r="BAD80" s="762"/>
      <c r="BAE80" s="762"/>
      <c r="BAF80" s="762"/>
      <c r="BAG80" s="762"/>
      <c r="BAH80" s="762"/>
      <c r="BAI80" s="762"/>
      <c r="BAJ80" s="762"/>
      <c r="BAK80" s="762"/>
      <c r="BAL80" s="762"/>
      <c r="BAM80" s="762"/>
      <c r="BAN80" s="762"/>
      <c r="BAO80" s="762"/>
      <c r="BAP80" s="762"/>
      <c r="BAQ80" s="762"/>
      <c r="BAR80" s="762"/>
      <c r="BAS80" s="762"/>
      <c r="BAT80" s="762"/>
      <c r="BAU80" s="762"/>
      <c r="BAV80" s="762"/>
      <c r="BAW80" s="762"/>
      <c r="BAX80" s="762"/>
      <c r="BAY80" s="762"/>
      <c r="BAZ80" s="762"/>
      <c r="BBA80" s="762"/>
      <c r="BBB80" s="762"/>
      <c r="BBC80" s="762"/>
      <c r="BBD80" s="762"/>
      <c r="BBE80" s="762"/>
      <c r="BBF80" s="762"/>
      <c r="BBG80" s="762"/>
      <c r="BBH80" s="762"/>
      <c r="BBI80" s="762"/>
      <c r="BBJ80" s="762"/>
      <c r="BBK80" s="762"/>
      <c r="BBL80" s="762"/>
      <c r="BBM80" s="762"/>
      <c r="BBN80" s="762"/>
      <c r="BBO80" s="762"/>
      <c r="BBP80" s="762"/>
      <c r="BBQ80" s="762"/>
      <c r="BBR80" s="762"/>
      <c r="BBS80" s="762"/>
      <c r="BBT80" s="762"/>
      <c r="BBU80" s="762"/>
      <c r="BBV80" s="762"/>
      <c r="BBW80" s="762"/>
      <c r="BBX80" s="762"/>
      <c r="BBY80" s="762"/>
      <c r="BBZ80" s="762"/>
      <c r="BCA80" s="762"/>
      <c r="BCB80" s="762"/>
      <c r="BCC80" s="762"/>
      <c r="BCD80" s="762"/>
      <c r="BCE80" s="762"/>
      <c r="BCF80" s="762"/>
      <c r="BCG80" s="762"/>
      <c r="BCH80" s="762"/>
      <c r="BCI80" s="762"/>
      <c r="BCJ80" s="762"/>
      <c r="BCK80" s="762"/>
      <c r="BCL80" s="762"/>
      <c r="BCM80" s="762"/>
      <c r="BCN80" s="762"/>
      <c r="BCO80" s="762"/>
      <c r="BCP80" s="762"/>
      <c r="BCQ80" s="762"/>
      <c r="BCR80" s="762"/>
      <c r="BCS80" s="762"/>
      <c r="BCT80" s="762"/>
      <c r="BCU80" s="762"/>
      <c r="BCV80" s="762"/>
      <c r="BCW80" s="762"/>
      <c r="BCX80" s="762"/>
      <c r="BCY80" s="762"/>
      <c r="BCZ80" s="762"/>
      <c r="BDA80" s="762"/>
      <c r="BDB80" s="762"/>
      <c r="BDC80" s="762"/>
      <c r="BDD80" s="762"/>
      <c r="BDE80" s="762"/>
      <c r="BDF80" s="762"/>
      <c r="BDG80" s="762"/>
      <c r="BDH80" s="762"/>
      <c r="BDI80" s="762"/>
      <c r="BDJ80" s="762"/>
      <c r="BDK80" s="762"/>
      <c r="BDL80" s="762"/>
      <c r="BDM80" s="762"/>
      <c r="BDN80" s="762"/>
      <c r="BDO80" s="762"/>
      <c r="BDP80" s="762"/>
      <c r="BDQ80" s="762"/>
      <c r="BDR80" s="762"/>
      <c r="BDS80" s="762"/>
      <c r="BDT80" s="762"/>
      <c r="BDU80" s="762"/>
      <c r="BDV80" s="762"/>
      <c r="BDW80" s="762"/>
      <c r="BDX80" s="762"/>
      <c r="BDY80" s="762"/>
      <c r="BDZ80" s="762"/>
      <c r="BEA80" s="762"/>
      <c r="BEB80" s="762"/>
      <c r="BEC80" s="762"/>
      <c r="BED80" s="762"/>
      <c r="BEE80" s="762"/>
      <c r="BEF80" s="762"/>
      <c r="BEG80" s="762"/>
      <c r="BEH80" s="762"/>
      <c r="BEI80" s="762"/>
      <c r="BEJ80" s="762"/>
      <c r="BEK80" s="762"/>
      <c r="BEL80" s="762"/>
      <c r="BEM80" s="762"/>
      <c r="BEN80" s="762"/>
      <c r="BEO80" s="762"/>
      <c r="BEP80" s="762"/>
      <c r="BEQ80" s="762"/>
      <c r="BER80" s="762"/>
      <c r="BES80" s="762"/>
      <c r="BET80" s="762"/>
      <c r="BEU80" s="762"/>
      <c r="BEV80" s="762"/>
      <c r="BEW80" s="762"/>
      <c r="BEX80" s="762"/>
      <c r="BEY80" s="762"/>
      <c r="BEZ80" s="762"/>
      <c r="BFA80" s="762"/>
      <c r="BFB80" s="762"/>
      <c r="BFC80" s="762"/>
      <c r="BFD80" s="762"/>
      <c r="BFE80" s="762"/>
      <c r="BFF80" s="762"/>
      <c r="BFG80" s="762"/>
      <c r="BFH80" s="762"/>
      <c r="BFI80" s="762"/>
      <c r="BFJ80" s="762"/>
      <c r="BFK80" s="762"/>
      <c r="BFL80" s="762"/>
      <c r="BFM80" s="762"/>
      <c r="BFN80" s="762"/>
      <c r="BFO80" s="762"/>
      <c r="BFP80" s="762"/>
      <c r="BFQ80" s="762"/>
      <c r="BFR80" s="762"/>
      <c r="BFS80" s="762"/>
      <c r="BFT80" s="762"/>
      <c r="BFU80" s="762"/>
      <c r="BFV80" s="762"/>
      <c r="BFW80" s="762"/>
      <c r="BFX80" s="762"/>
      <c r="BFY80" s="762"/>
      <c r="BFZ80" s="762"/>
      <c r="BGA80" s="762"/>
      <c r="BGB80" s="762"/>
      <c r="BGC80" s="762"/>
      <c r="BGD80" s="762"/>
      <c r="BGE80" s="762"/>
      <c r="BGF80" s="762"/>
      <c r="BGG80" s="762"/>
      <c r="BGH80" s="762"/>
      <c r="BGI80" s="762"/>
      <c r="BGJ80" s="762"/>
      <c r="BGK80" s="762"/>
      <c r="BGL80" s="762"/>
      <c r="BGM80" s="762"/>
      <c r="BGN80" s="762"/>
      <c r="BGO80" s="762"/>
      <c r="BGP80" s="762"/>
      <c r="BGQ80" s="762"/>
      <c r="BGR80" s="762"/>
      <c r="BGS80" s="762"/>
      <c r="BGT80" s="762"/>
      <c r="BGU80" s="762"/>
      <c r="BGV80" s="762"/>
      <c r="BGW80" s="762"/>
      <c r="BGX80" s="762"/>
      <c r="BGY80" s="762"/>
      <c r="BGZ80" s="762"/>
      <c r="BHA80" s="762"/>
      <c r="BHB80" s="762"/>
      <c r="BHC80" s="762"/>
      <c r="BHD80" s="762"/>
      <c r="BHE80" s="762"/>
      <c r="BHF80" s="762"/>
      <c r="BHG80" s="762"/>
      <c r="BHH80" s="762"/>
      <c r="BHI80" s="762"/>
      <c r="BHJ80" s="762"/>
      <c r="BHK80" s="762"/>
      <c r="BHL80" s="762"/>
      <c r="BHM80" s="762"/>
      <c r="BHN80" s="762"/>
      <c r="BHO80" s="762"/>
      <c r="BHP80" s="762"/>
      <c r="BHQ80" s="762"/>
      <c r="BHR80" s="762"/>
      <c r="BHS80" s="762"/>
      <c r="BHT80" s="762"/>
      <c r="BHU80" s="762"/>
      <c r="BHV80" s="762"/>
      <c r="BHW80" s="762"/>
      <c r="BHX80" s="762"/>
      <c r="BHY80" s="762"/>
      <c r="BHZ80" s="762"/>
      <c r="BIA80" s="762"/>
      <c r="BIB80" s="762"/>
      <c r="BIC80" s="762"/>
      <c r="BID80" s="762"/>
      <c r="BIE80" s="762"/>
      <c r="BIF80" s="762"/>
      <c r="BIG80" s="762"/>
      <c r="BIH80" s="762"/>
      <c r="BII80" s="762"/>
      <c r="BIJ80" s="762"/>
      <c r="BIK80" s="762"/>
      <c r="BIL80" s="762"/>
      <c r="BIM80" s="762"/>
      <c r="BIN80" s="762"/>
      <c r="BIO80" s="762"/>
      <c r="BIP80" s="762"/>
      <c r="BIQ80" s="762"/>
      <c r="BIR80" s="762"/>
      <c r="BIS80" s="762"/>
      <c r="BIT80" s="762"/>
      <c r="BIU80" s="762"/>
      <c r="BIV80" s="762"/>
      <c r="BIW80" s="762"/>
      <c r="BIX80" s="762"/>
      <c r="BIY80" s="762"/>
      <c r="BIZ80" s="762"/>
      <c r="BJA80" s="762"/>
      <c r="BJB80" s="762"/>
      <c r="BJC80" s="762"/>
      <c r="BJD80" s="762"/>
      <c r="BJE80" s="762"/>
      <c r="BJF80" s="762"/>
      <c r="BJG80" s="762"/>
      <c r="BJH80" s="762"/>
      <c r="BJI80" s="762"/>
      <c r="BJJ80" s="762"/>
      <c r="BJK80" s="762"/>
      <c r="BJL80" s="762"/>
      <c r="BJM80" s="762"/>
      <c r="BJN80" s="762"/>
      <c r="BJO80" s="762"/>
      <c r="BJP80" s="762"/>
      <c r="BJQ80" s="762"/>
      <c r="BJR80" s="762"/>
      <c r="BJS80" s="762"/>
      <c r="BJT80" s="762"/>
      <c r="BJU80" s="762"/>
      <c r="BJV80" s="762"/>
      <c r="BJW80" s="762"/>
      <c r="BJX80" s="762"/>
      <c r="BJY80" s="762"/>
      <c r="BJZ80" s="762"/>
      <c r="BKA80" s="762"/>
      <c r="BKB80" s="762"/>
      <c r="BKC80" s="762"/>
      <c r="BKD80" s="762"/>
      <c r="BKE80" s="762"/>
      <c r="BKF80" s="762"/>
      <c r="BKG80" s="762"/>
      <c r="BKH80" s="762"/>
      <c r="BKI80" s="762"/>
      <c r="BKJ80" s="762"/>
      <c r="BKK80" s="762"/>
      <c r="BKL80" s="762"/>
      <c r="BKM80" s="762"/>
      <c r="BKN80" s="762"/>
      <c r="BKO80" s="762"/>
      <c r="BKP80" s="762"/>
      <c r="BKQ80" s="762"/>
      <c r="BKR80" s="762"/>
      <c r="BKS80" s="762"/>
      <c r="BKT80" s="762"/>
      <c r="BKU80" s="762"/>
      <c r="BKV80" s="762"/>
      <c r="BKW80" s="762"/>
      <c r="BKX80" s="762"/>
      <c r="BKY80" s="762"/>
      <c r="BKZ80" s="762"/>
      <c r="BLA80" s="762"/>
      <c r="BLB80" s="762"/>
      <c r="BLC80" s="762"/>
      <c r="BLD80" s="762"/>
      <c r="BLE80" s="762"/>
      <c r="BLF80" s="762"/>
      <c r="BLG80" s="762"/>
      <c r="BLH80" s="762"/>
      <c r="BLI80" s="762"/>
      <c r="BLJ80" s="762"/>
      <c r="BLK80" s="762"/>
      <c r="BLL80" s="762"/>
      <c r="BLM80" s="762"/>
      <c r="BLN80" s="762"/>
      <c r="BLO80" s="762"/>
      <c r="BLP80" s="762"/>
      <c r="BLQ80" s="762"/>
      <c r="BLR80" s="762"/>
      <c r="BLS80" s="762"/>
      <c r="BLT80" s="762"/>
      <c r="BLU80" s="762"/>
      <c r="BLV80" s="762"/>
      <c r="BLW80" s="762"/>
      <c r="BLX80" s="762"/>
      <c r="BLY80" s="762"/>
      <c r="BLZ80" s="762"/>
      <c r="BMA80" s="762"/>
      <c r="BMB80" s="762"/>
      <c r="BMC80" s="762"/>
      <c r="BMD80" s="762"/>
      <c r="BME80" s="762"/>
      <c r="BMF80" s="762"/>
      <c r="BMG80" s="762"/>
      <c r="BMH80" s="762"/>
      <c r="BMI80" s="762"/>
      <c r="BMJ80" s="762"/>
      <c r="BMK80" s="762"/>
      <c r="BML80" s="762"/>
      <c r="BMM80" s="762"/>
      <c r="BMN80" s="762"/>
      <c r="BMO80" s="762"/>
      <c r="BMP80" s="762"/>
      <c r="BMQ80" s="762"/>
      <c r="BMR80" s="762"/>
      <c r="BMS80" s="762"/>
      <c r="BMT80" s="762"/>
      <c r="BMU80" s="762"/>
      <c r="BMV80" s="762"/>
      <c r="BMW80" s="762"/>
      <c r="BMX80" s="762"/>
      <c r="BMY80" s="762"/>
      <c r="BMZ80" s="762"/>
      <c r="BNA80" s="762"/>
      <c r="BNB80" s="762"/>
      <c r="BNC80" s="762"/>
      <c r="BND80" s="762"/>
      <c r="BNE80" s="762"/>
      <c r="BNF80" s="762"/>
      <c r="BNG80" s="762"/>
      <c r="BNH80" s="762"/>
      <c r="BNI80" s="762"/>
      <c r="BNJ80" s="762"/>
      <c r="BNK80" s="762"/>
      <c r="BNL80" s="762"/>
      <c r="BNM80" s="762"/>
      <c r="BNN80" s="762"/>
      <c r="BNO80" s="762"/>
      <c r="BNP80" s="762"/>
      <c r="BNQ80" s="762"/>
      <c r="BNR80" s="762"/>
      <c r="BNS80" s="762"/>
      <c r="BNT80" s="762"/>
      <c r="BNU80" s="762"/>
      <c r="BNV80" s="762"/>
      <c r="BNW80" s="762"/>
      <c r="BNX80" s="762"/>
      <c r="BNY80" s="762"/>
      <c r="BNZ80" s="762"/>
      <c r="BOA80" s="762"/>
      <c r="BOB80" s="762"/>
      <c r="BOC80" s="762"/>
      <c r="BOD80" s="762"/>
      <c r="BOE80" s="762"/>
      <c r="BOF80" s="762"/>
      <c r="BOG80" s="762"/>
      <c r="BOH80" s="762"/>
      <c r="BOI80" s="762"/>
      <c r="BOJ80" s="762"/>
      <c r="BOK80" s="762"/>
      <c r="BOL80" s="762"/>
      <c r="BOM80" s="762"/>
      <c r="BON80" s="762"/>
      <c r="BOO80" s="762"/>
      <c r="BOP80" s="762"/>
      <c r="BOQ80" s="762"/>
      <c r="BOR80" s="762"/>
      <c r="BOS80" s="762"/>
      <c r="BOT80" s="762"/>
      <c r="BOU80" s="762"/>
      <c r="BOV80" s="762"/>
      <c r="BOW80" s="762"/>
      <c r="BOX80" s="762"/>
      <c r="BOY80" s="762"/>
      <c r="BOZ80" s="762"/>
      <c r="BPA80" s="762"/>
      <c r="BPB80" s="762"/>
      <c r="BPC80" s="762"/>
      <c r="BPD80" s="762"/>
      <c r="BPE80" s="762"/>
      <c r="BPF80" s="762"/>
      <c r="BPG80" s="762"/>
      <c r="BPH80" s="762"/>
      <c r="BPI80" s="762"/>
      <c r="BPJ80" s="762"/>
      <c r="BPK80" s="762"/>
      <c r="BPL80" s="762"/>
      <c r="BPM80" s="762"/>
      <c r="BPN80" s="762"/>
      <c r="BPO80" s="762"/>
      <c r="BPP80" s="762"/>
      <c r="BPQ80" s="762"/>
      <c r="BPR80" s="762"/>
      <c r="BPS80" s="762"/>
      <c r="BPT80" s="762"/>
      <c r="BPU80" s="762"/>
      <c r="BPV80" s="762"/>
      <c r="BPW80" s="762"/>
      <c r="BPX80" s="762"/>
      <c r="BPY80" s="762"/>
      <c r="BPZ80" s="762"/>
      <c r="BQA80" s="762"/>
      <c r="BQB80" s="762"/>
      <c r="BQC80" s="762"/>
      <c r="BQD80" s="762"/>
      <c r="BQE80" s="762"/>
      <c r="BQF80" s="762"/>
      <c r="BQG80" s="762"/>
      <c r="BQH80" s="762"/>
      <c r="BQI80" s="762"/>
      <c r="BQJ80" s="762"/>
      <c r="BQK80" s="762"/>
      <c r="BQL80" s="762"/>
      <c r="BQM80" s="762"/>
      <c r="BQN80" s="762"/>
      <c r="BQO80" s="762"/>
      <c r="BQP80" s="762"/>
      <c r="BQQ80" s="762"/>
      <c r="BQR80" s="762"/>
      <c r="BQS80" s="762"/>
      <c r="BQT80" s="762"/>
      <c r="BQU80" s="762"/>
      <c r="BQV80" s="762"/>
      <c r="BQW80" s="762"/>
      <c r="BQX80" s="762"/>
      <c r="BQY80" s="762"/>
      <c r="BQZ80" s="762"/>
      <c r="BRA80" s="762"/>
      <c r="BRB80" s="762"/>
      <c r="BRC80" s="762"/>
      <c r="BRD80" s="762"/>
      <c r="BRE80" s="762"/>
      <c r="BRF80" s="762"/>
      <c r="BRG80" s="762"/>
      <c r="BRH80" s="762"/>
      <c r="BRI80" s="762"/>
      <c r="BRJ80" s="762"/>
      <c r="BRK80" s="762"/>
      <c r="BRL80" s="762"/>
      <c r="BRM80" s="762"/>
      <c r="BRN80" s="762"/>
      <c r="BRO80" s="762"/>
      <c r="BRP80" s="762"/>
      <c r="BRQ80" s="762"/>
      <c r="BRR80" s="762"/>
      <c r="BRS80" s="762"/>
      <c r="BRT80" s="762"/>
      <c r="BRU80" s="762"/>
      <c r="BRV80" s="762"/>
      <c r="BRW80" s="762"/>
      <c r="BRX80" s="762"/>
      <c r="BRY80" s="762"/>
      <c r="BRZ80" s="762"/>
      <c r="BSA80" s="762"/>
      <c r="BSB80" s="762"/>
      <c r="BSC80" s="762"/>
      <c r="BSD80" s="762"/>
      <c r="BSE80" s="762"/>
      <c r="BSF80" s="762"/>
      <c r="BSG80" s="762"/>
      <c r="BSH80" s="762"/>
      <c r="BSI80" s="762"/>
      <c r="BSJ80" s="762"/>
      <c r="BSK80" s="762"/>
      <c r="BSL80" s="762"/>
      <c r="BSM80" s="762"/>
      <c r="BSN80" s="762"/>
      <c r="BSO80" s="762"/>
      <c r="BSP80" s="762"/>
      <c r="BSQ80" s="762"/>
      <c r="BSR80" s="762"/>
      <c r="BSS80" s="762"/>
      <c r="BST80" s="762"/>
      <c r="BSU80" s="762"/>
      <c r="BSV80" s="762"/>
      <c r="BSW80" s="762"/>
      <c r="BSX80" s="762"/>
      <c r="BSY80" s="762"/>
      <c r="BSZ80" s="762"/>
      <c r="BTA80" s="762"/>
      <c r="BTB80" s="762"/>
      <c r="BTC80" s="762"/>
      <c r="BTD80" s="762"/>
      <c r="BTE80" s="762"/>
      <c r="BTF80" s="762"/>
      <c r="BTG80" s="762"/>
      <c r="BTH80" s="762"/>
      <c r="BTI80" s="762"/>
      <c r="BTJ80" s="762"/>
      <c r="BTK80" s="762"/>
      <c r="BTL80" s="762"/>
      <c r="BTM80" s="762"/>
      <c r="BTN80" s="762"/>
      <c r="BTO80" s="762"/>
      <c r="BTP80" s="762"/>
      <c r="BTQ80" s="762"/>
      <c r="BTR80" s="762"/>
      <c r="BTS80" s="762"/>
      <c r="BTT80" s="762"/>
      <c r="BTU80" s="762"/>
      <c r="BTV80" s="762"/>
      <c r="BTW80" s="762"/>
      <c r="BTX80" s="762"/>
      <c r="BTY80" s="762"/>
      <c r="BTZ80" s="762"/>
      <c r="BUA80" s="762"/>
      <c r="BUB80" s="762"/>
      <c r="BUC80" s="762"/>
      <c r="BUD80" s="762"/>
      <c r="BUE80" s="762"/>
      <c r="BUF80" s="762"/>
      <c r="BUG80" s="762"/>
      <c r="BUH80" s="762"/>
      <c r="BUI80" s="762"/>
      <c r="BUJ80" s="762"/>
      <c r="BUK80" s="762"/>
      <c r="BUL80" s="762"/>
      <c r="BUM80" s="762"/>
      <c r="BUN80" s="762"/>
      <c r="BUO80" s="762"/>
      <c r="BUP80" s="762"/>
      <c r="BUQ80" s="762"/>
      <c r="BUR80" s="762"/>
      <c r="BUS80" s="762"/>
      <c r="BUT80" s="762"/>
      <c r="BUU80" s="762"/>
      <c r="BUV80" s="762"/>
      <c r="BUW80" s="762"/>
      <c r="BUX80" s="762"/>
      <c r="BUY80" s="762"/>
      <c r="BUZ80" s="762"/>
      <c r="BVA80" s="762"/>
      <c r="BVB80" s="762"/>
      <c r="BVC80" s="762"/>
      <c r="BVD80" s="762"/>
      <c r="BVE80" s="762"/>
      <c r="BVF80" s="762"/>
      <c r="BVG80" s="762"/>
      <c r="BVH80" s="762"/>
      <c r="BVI80" s="762"/>
      <c r="BVJ80" s="762"/>
      <c r="BVK80" s="762"/>
      <c r="BVL80" s="762"/>
      <c r="BVM80" s="762"/>
      <c r="BVN80" s="762"/>
      <c r="BVO80" s="762"/>
      <c r="BVP80" s="762"/>
      <c r="BVQ80" s="762"/>
      <c r="BVR80" s="762"/>
      <c r="BVS80" s="762"/>
      <c r="BVT80" s="762"/>
      <c r="BVU80" s="762"/>
      <c r="BVV80" s="762"/>
      <c r="BVW80" s="762"/>
      <c r="BVX80" s="762"/>
      <c r="BVY80" s="762"/>
      <c r="BVZ80" s="762"/>
      <c r="BWA80" s="762"/>
      <c r="BWB80" s="762"/>
      <c r="BWC80" s="762"/>
      <c r="BWD80" s="762"/>
      <c r="BWE80" s="762"/>
      <c r="BWF80" s="762"/>
      <c r="BWG80" s="762"/>
      <c r="BWH80" s="762"/>
      <c r="BWI80" s="762"/>
      <c r="BWJ80" s="762"/>
      <c r="BWK80" s="762"/>
      <c r="BWL80" s="762"/>
      <c r="BWM80" s="762"/>
      <c r="BWN80" s="762"/>
      <c r="BWO80" s="762"/>
      <c r="BWP80" s="762"/>
      <c r="BWQ80" s="762"/>
      <c r="BWR80" s="762"/>
      <c r="BWS80" s="762"/>
      <c r="BWT80" s="762"/>
      <c r="BWU80" s="762"/>
      <c r="BWV80" s="762"/>
      <c r="BWW80" s="762"/>
      <c r="BWX80" s="762"/>
      <c r="BWY80" s="762"/>
      <c r="BWZ80" s="762"/>
      <c r="BXA80" s="762"/>
      <c r="BXB80" s="762"/>
      <c r="BXC80" s="762"/>
      <c r="BXD80" s="762"/>
      <c r="BXE80" s="762"/>
      <c r="BXF80" s="762"/>
      <c r="BXG80" s="762"/>
      <c r="BXH80" s="762"/>
      <c r="BXI80" s="762"/>
      <c r="BXJ80" s="762"/>
      <c r="BXK80" s="762"/>
      <c r="BXL80" s="762"/>
      <c r="BXM80" s="762"/>
      <c r="BXN80" s="762"/>
      <c r="BXO80" s="762"/>
      <c r="BXP80" s="762"/>
      <c r="BXQ80" s="762"/>
      <c r="BXR80" s="762"/>
      <c r="BXS80" s="762"/>
      <c r="BXT80" s="762"/>
      <c r="BXU80" s="762"/>
      <c r="BXV80" s="762"/>
      <c r="BXW80" s="762"/>
      <c r="BXX80" s="762"/>
      <c r="BXY80" s="762"/>
      <c r="BXZ80" s="762"/>
      <c r="BYA80" s="762"/>
      <c r="BYB80" s="762"/>
      <c r="BYC80" s="762"/>
      <c r="BYD80" s="762"/>
      <c r="BYE80" s="762"/>
      <c r="BYF80" s="762"/>
      <c r="BYG80" s="762"/>
      <c r="BYH80" s="762"/>
      <c r="BYI80" s="762"/>
      <c r="BYJ80" s="762"/>
      <c r="BYK80" s="762"/>
      <c r="BYL80" s="762"/>
      <c r="BYM80" s="762"/>
      <c r="BYN80" s="762"/>
      <c r="BYO80" s="762"/>
      <c r="BYP80" s="762"/>
      <c r="BYQ80" s="762"/>
      <c r="BYR80" s="762"/>
      <c r="BYS80" s="762"/>
      <c r="BYT80" s="762"/>
      <c r="BYU80" s="762"/>
      <c r="BYV80" s="762"/>
      <c r="BYW80" s="762"/>
      <c r="BYX80" s="762"/>
      <c r="BYY80" s="762"/>
      <c r="BYZ80" s="762"/>
      <c r="BZA80" s="762"/>
      <c r="BZB80" s="762"/>
      <c r="BZC80" s="762"/>
      <c r="BZD80" s="762"/>
      <c r="BZE80" s="762"/>
      <c r="BZF80" s="762"/>
      <c r="BZG80" s="762"/>
      <c r="BZH80" s="762"/>
      <c r="BZI80" s="762"/>
      <c r="BZJ80" s="762"/>
      <c r="BZK80" s="762"/>
      <c r="BZL80" s="762"/>
      <c r="BZM80" s="762"/>
      <c r="BZN80" s="762"/>
      <c r="BZO80" s="762"/>
      <c r="BZP80" s="762"/>
      <c r="BZQ80" s="762"/>
      <c r="BZR80" s="762"/>
      <c r="BZS80" s="762"/>
      <c r="BZU80" s="762"/>
      <c r="BZV80" s="762"/>
      <c r="BZW80" s="762"/>
      <c r="BZX80" s="762"/>
      <c r="BZY80" s="762"/>
      <c r="BZZ80" s="762"/>
      <c r="CAA80" s="762"/>
      <c r="CAB80" s="762"/>
      <c r="CAC80" s="762"/>
      <c r="CAD80" s="762"/>
      <c r="CAE80" s="762"/>
      <c r="CAF80" s="762"/>
      <c r="CAG80" s="762"/>
      <c r="CAH80" s="762"/>
      <c r="CAI80" s="762"/>
      <c r="CAJ80" s="762"/>
      <c r="CAK80" s="762"/>
      <c r="CAL80" s="762"/>
      <c r="CAM80" s="762"/>
      <c r="CAN80" s="762"/>
      <c r="CAO80" s="762"/>
      <c r="CAP80" s="762"/>
      <c r="CAQ80" s="762"/>
      <c r="CAR80" s="762"/>
      <c r="CAS80" s="762"/>
      <c r="CAT80" s="762"/>
      <c r="CAU80" s="762"/>
      <c r="CAV80" s="762"/>
      <c r="CAW80" s="762"/>
      <c r="CAX80" s="762"/>
      <c r="CAY80" s="762"/>
      <c r="CAZ80" s="762"/>
      <c r="CBA80" s="762"/>
      <c r="CBB80" s="762"/>
      <c r="CBC80" s="762"/>
      <c r="CBD80" s="762"/>
      <c r="CBE80" s="762"/>
      <c r="CBF80" s="762"/>
      <c r="CBG80" s="762"/>
      <c r="CBH80" s="762"/>
      <c r="CBI80" s="762"/>
      <c r="CBJ80" s="762"/>
      <c r="CBK80" s="762"/>
      <c r="CBL80" s="762"/>
      <c r="CBM80" s="762"/>
      <c r="CBN80" s="762"/>
      <c r="CBO80" s="762"/>
      <c r="CBP80" s="762"/>
      <c r="CBQ80" s="762"/>
      <c r="CBR80" s="762"/>
      <c r="CBS80" s="762"/>
      <c r="CBT80" s="762"/>
      <c r="CBU80" s="762"/>
      <c r="CBV80" s="762"/>
      <c r="CBW80" s="762"/>
      <c r="CBX80" s="762"/>
      <c r="CBY80" s="762"/>
      <c r="CBZ80" s="762"/>
      <c r="CCA80" s="762"/>
      <c r="CCB80" s="762"/>
      <c r="CCC80" s="762"/>
      <c r="CCD80" s="762"/>
      <c r="CCE80" s="762"/>
      <c r="CCF80" s="762"/>
      <c r="CCG80" s="762"/>
      <c r="CCH80" s="762"/>
      <c r="CCI80" s="762"/>
      <c r="CCJ80" s="762"/>
      <c r="CCK80" s="762"/>
      <c r="CCL80" s="762"/>
      <c r="CCM80" s="762"/>
      <c r="CCN80" s="762"/>
      <c r="CCO80" s="762"/>
      <c r="CCP80" s="762"/>
      <c r="CCQ80" s="762"/>
      <c r="CCR80" s="762"/>
      <c r="CCS80" s="762"/>
      <c r="CCT80" s="762"/>
      <c r="CCU80" s="762"/>
      <c r="CCV80" s="762"/>
      <c r="CCW80" s="762"/>
      <c r="CCX80" s="762"/>
      <c r="CCY80" s="762"/>
      <c r="CCZ80" s="762"/>
      <c r="CDA80" s="762"/>
      <c r="CDB80" s="762"/>
      <c r="CDC80" s="762"/>
      <c r="CDD80" s="762"/>
      <c r="CDE80" s="762"/>
      <c r="CDF80" s="762"/>
      <c r="CDG80" s="762"/>
      <c r="CDH80" s="762"/>
      <c r="CDI80" s="762"/>
      <c r="CDJ80" s="762"/>
      <c r="CDK80" s="762"/>
      <c r="CDL80" s="762"/>
      <c r="CDM80" s="762"/>
      <c r="CDN80" s="762"/>
      <c r="CDO80" s="762"/>
      <c r="CDP80" s="762"/>
      <c r="CDQ80" s="762"/>
      <c r="CDR80" s="762"/>
      <c r="CDS80" s="762"/>
      <c r="CDT80" s="762"/>
      <c r="CDU80" s="762"/>
      <c r="CDV80" s="762"/>
      <c r="CDW80" s="762"/>
      <c r="CDX80" s="762"/>
      <c r="CDY80" s="762"/>
      <c r="CDZ80" s="762"/>
      <c r="CEA80" s="762"/>
      <c r="CEB80" s="762"/>
      <c r="CEC80" s="762"/>
      <c r="CED80" s="762"/>
      <c r="CEE80" s="762"/>
      <c r="CEF80" s="762"/>
      <c r="CEG80" s="762"/>
      <c r="CEH80" s="762"/>
      <c r="CEI80" s="762"/>
      <c r="CEJ80" s="762"/>
      <c r="CEK80" s="762"/>
      <c r="CEL80" s="762"/>
      <c r="CEM80" s="762"/>
      <c r="CEN80" s="762"/>
      <c r="CEO80" s="762"/>
      <c r="CEP80" s="762"/>
      <c r="CEQ80" s="762"/>
      <c r="CER80" s="762"/>
      <c r="CES80" s="762"/>
      <c r="CET80" s="762"/>
      <c r="CEU80" s="762"/>
      <c r="CEV80" s="762"/>
      <c r="CEW80" s="762"/>
      <c r="CEX80" s="762"/>
      <c r="CEY80" s="762"/>
      <c r="CEZ80" s="762"/>
      <c r="CFA80" s="762"/>
      <c r="CFB80" s="762"/>
      <c r="CFC80" s="762"/>
      <c r="CFD80" s="762"/>
      <c r="CFE80" s="762"/>
      <c r="CFF80" s="762"/>
      <c r="CFG80" s="762"/>
      <c r="CFH80" s="762"/>
      <c r="CFI80" s="762"/>
      <c r="CFJ80" s="762"/>
      <c r="CFK80" s="762"/>
      <c r="CFL80" s="762"/>
      <c r="CFM80" s="762"/>
      <c r="CFN80" s="762"/>
      <c r="CFO80" s="762"/>
      <c r="CFP80" s="762"/>
      <c r="CFQ80" s="762"/>
      <c r="CFR80" s="762"/>
      <c r="CFS80" s="762"/>
      <c r="CFT80" s="762"/>
      <c r="CFU80" s="762"/>
      <c r="CFV80" s="762"/>
      <c r="CFW80" s="762"/>
      <c r="CFX80" s="762"/>
      <c r="CFY80" s="762"/>
      <c r="CFZ80" s="762"/>
      <c r="CGA80" s="762"/>
      <c r="CGB80" s="762"/>
      <c r="CGC80" s="762"/>
      <c r="CGD80" s="762"/>
      <c r="CGE80" s="762"/>
      <c r="CGF80" s="762"/>
      <c r="CGG80" s="762"/>
      <c r="CGH80" s="762"/>
      <c r="CGI80" s="762"/>
      <c r="CGJ80" s="762"/>
      <c r="CGK80" s="762"/>
      <c r="CGL80" s="762"/>
      <c r="CGM80" s="762"/>
      <c r="CGN80" s="762"/>
      <c r="CGO80" s="762"/>
      <c r="CGP80" s="762"/>
      <c r="CGQ80" s="762"/>
      <c r="CGR80" s="762"/>
      <c r="CGS80" s="762"/>
      <c r="CGT80" s="762"/>
      <c r="CGU80" s="762"/>
      <c r="CGV80" s="762"/>
      <c r="CGW80" s="762"/>
      <c r="CGX80" s="762"/>
      <c r="CGY80" s="762"/>
      <c r="CGZ80" s="762"/>
      <c r="CHA80" s="762"/>
      <c r="CHB80" s="762"/>
      <c r="CHC80" s="762"/>
      <c r="CHD80" s="762"/>
      <c r="CHE80" s="762"/>
      <c r="CHF80" s="762"/>
      <c r="CHG80" s="762"/>
      <c r="CHH80" s="762"/>
      <c r="CHI80" s="762"/>
      <c r="CHJ80" s="762"/>
      <c r="CHK80" s="762"/>
      <c r="CHL80" s="762"/>
      <c r="CHM80" s="762"/>
      <c r="CHN80" s="762"/>
      <c r="CHO80" s="762"/>
      <c r="CHP80" s="762"/>
      <c r="CHQ80" s="762"/>
      <c r="CHR80" s="762"/>
      <c r="CHS80" s="762"/>
      <c r="CHT80" s="762"/>
      <c r="CHU80" s="762"/>
      <c r="CHV80" s="762"/>
      <c r="CHW80" s="762"/>
      <c r="CHX80" s="762"/>
      <c r="CHY80" s="762"/>
      <c r="CHZ80" s="762"/>
      <c r="CIA80" s="762"/>
      <c r="CIB80" s="762"/>
      <c r="CIC80" s="762"/>
      <c r="CID80" s="762"/>
      <c r="CIE80" s="762"/>
      <c r="CIF80" s="762"/>
      <c r="CIG80" s="762"/>
      <c r="CIH80" s="762"/>
      <c r="CII80" s="762"/>
      <c r="CIJ80" s="762"/>
      <c r="CIK80" s="762"/>
      <c r="CIL80" s="762"/>
      <c r="CIM80" s="762"/>
      <c r="CIN80" s="762"/>
      <c r="CIO80" s="762"/>
      <c r="CIP80" s="762"/>
      <c r="CIQ80" s="762"/>
      <c r="CIR80" s="762"/>
      <c r="CIS80" s="762"/>
      <c r="CIT80" s="762"/>
      <c r="CIU80" s="762"/>
      <c r="CIV80" s="762"/>
      <c r="CIW80" s="762"/>
      <c r="CIX80" s="762"/>
      <c r="CIY80" s="762"/>
      <c r="CIZ80" s="762"/>
      <c r="CJA80" s="762"/>
      <c r="CJB80" s="762"/>
      <c r="CJC80" s="762"/>
      <c r="CJD80" s="762"/>
      <c r="CJE80" s="762"/>
      <c r="CJF80" s="762"/>
      <c r="CJG80" s="762"/>
      <c r="CJH80" s="762"/>
      <c r="CJI80" s="762"/>
      <c r="CJJ80" s="762"/>
      <c r="CJK80" s="762"/>
      <c r="CJL80" s="762"/>
      <c r="CJM80" s="762"/>
      <c r="CJN80" s="762"/>
      <c r="CJO80" s="762"/>
      <c r="CJP80" s="762"/>
      <c r="CJQ80" s="762"/>
      <c r="CJR80" s="762"/>
      <c r="CJS80" s="762"/>
      <c r="CJT80" s="762"/>
      <c r="CJU80" s="762"/>
      <c r="CJV80" s="762"/>
      <c r="CJW80" s="762"/>
      <c r="CJX80" s="762"/>
      <c r="CJY80" s="762"/>
      <c r="CJZ80" s="762"/>
      <c r="CKA80" s="762"/>
      <c r="CKB80" s="762"/>
      <c r="CKC80" s="762"/>
      <c r="CKD80" s="762"/>
      <c r="CKE80" s="762"/>
      <c r="CKF80" s="762"/>
      <c r="CKG80" s="762"/>
      <c r="CKH80" s="762"/>
      <c r="CKI80" s="762"/>
      <c r="CKJ80" s="762"/>
      <c r="CKK80" s="762"/>
      <c r="CKL80" s="762"/>
      <c r="CKM80" s="762"/>
      <c r="CKN80" s="762"/>
      <c r="CKO80" s="762"/>
      <c r="CKP80" s="762"/>
      <c r="CKQ80" s="762"/>
      <c r="CKR80" s="762"/>
      <c r="CKS80" s="762"/>
      <c r="CKT80" s="762"/>
      <c r="CKU80" s="762"/>
      <c r="CKV80" s="762"/>
      <c r="CKW80" s="762"/>
      <c r="CKX80" s="762"/>
      <c r="CKY80" s="762"/>
      <c r="CKZ80" s="762"/>
      <c r="CLA80" s="762"/>
      <c r="CLB80" s="762"/>
      <c r="CLC80" s="762"/>
      <c r="CLD80" s="762"/>
      <c r="CLE80" s="762"/>
      <c r="CLF80" s="762"/>
      <c r="CLG80" s="762"/>
      <c r="CLH80" s="762"/>
      <c r="CLI80" s="762"/>
      <c r="CLJ80" s="762"/>
      <c r="CLK80" s="762"/>
      <c r="CLL80" s="762"/>
      <c r="CLM80" s="762"/>
      <c r="CLN80" s="762"/>
      <c r="CLO80" s="762"/>
      <c r="CLP80" s="762"/>
      <c r="CLQ80" s="762"/>
      <c r="CLR80" s="762"/>
      <c r="CLS80" s="762"/>
      <c r="CLT80" s="762"/>
      <c r="CLU80" s="762"/>
      <c r="CLV80" s="762"/>
      <c r="CLW80" s="762"/>
      <c r="CLX80" s="762"/>
      <c r="CLY80" s="762"/>
      <c r="CLZ80" s="762"/>
      <c r="CMA80" s="762"/>
      <c r="CMB80" s="762"/>
      <c r="CMC80" s="762"/>
      <c r="CMD80" s="762"/>
      <c r="CME80" s="762"/>
      <c r="CMF80" s="762"/>
      <c r="CMG80" s="762"/>
      <c r="CMH80" s="762"/>
      <c r="CMI80" s="762"/>
      <c r="CMJ80" s="762"/>
      <c r="CMK80" s="762"/>
      <c r="CML80" s="762"/>
      <c r="CMM80" s="762"/>
      <c r="CMN80" s="762"/>
      <c r="CMO80" s="762"/>
      <c r="CMP80" s="762"/>
      <c r="CMQ80" s="762"/>
      <c r="CMR80" s="762"/>
      <c r="CMS80" s="762"/>
      <c r="CMT80" s="762"/>
      <c r="CMU80" s="762"/>
      <c r="CMV80" s="762"/>
      <c r="CMW80" s="762"/>
      <c r="CMX80" s="762"/>
      <c r="CMY80" s="762"/>
      <c r="CMZ80" s="762"/>
      <c r="CNA80" s="762"/>
      <c r="CNB80" s="762"/>
      <c r="CNC80" s="762"/>
      <c r="CND80" s="762"/>
      <c r="CNE80" s="762"/>
      <c r="CNF80" s="762"/>
      <c r="CNG80" s="762"/>
      <c r="CNH80" s="762"/>
      <c r="CNI80" s="762"/>
      <c r="CNJ80" s="762"/>
      <c r="CNK80" s="762"/>
      <c r="CNL80" s="762"/>
      <c r="CNM80" s="762"/>
      <c r="CNN80" s="762"/>
      <c r="CNO80" s="762"/>
      <c r="CNP80" s="762"/>
      <c r="CNQ80" s="762"/>
      <c r="CNR80" s="762"/>
      <c r="CNS80" s="762"/>
      <c r="CNT80" s="762"/>
      <c r="CNU80" s="762"/>
      <c r="CNV80" s="762"/>
      <c r="CNW80" s="762"/>
      <c r="CNX80" s="762"/>
      <c r="CNY80" s="762"/>
      <c r="CNZ80" s="762"/>
      <c r="COA80" s="762"/>
      <c r="COB80" s="762"/>
      <c r="COC80" s="762"/>
      <c r="COD80" s="762"/>
      <c r="COE80" s="762"/>
      <c r="COF80" s="762"/>
      <c r="COG80" s="762"/>
      <c r="COH80" s="762"/>
      <c r="COI80" s="762"/>
      <c r="COJ80" s="762"/>
      <c r="COK80" s="762"/>
      <c r="COL80" s="762"/>
      <c r="COM80" s="762"/>
      <c r="CON80" s="762"/>
      <c r="COO80" s="762"/>
      <c r="COP80" s="762"/>
      <c r="COQ80" s="762"/>
      <c r="COR80" s="762"/>
      <c r="COS80" s="762"/>
      <c r="COT80" s="762"/>
      <c r="COU80" s="762"/>
      <c r="COV80" s="762"/>
      <c r="COW80" s="762"/>
      <c r="COX80" s="762"/>
      <c r="COY80" s="762"/>
      <c r="COZ80" s="762"/>
      <c r="CPA80" s="762"/>
      <c r="CPB80" s="762"/>
      <c r="CPC80" s="762"/>
      <c r="CPD80" s="762"/>
      <c r="CPE80" s="762"/>
      <c r="CPF80" s="762"/>
      <c r="CPG80" s="762"/>
      <c r="CPH80" s="762"/>
      <c r="CPI80" s="762"/>
      <c r="CPJ80" s="762"/>
      <c r="CPK80" s="762"/>
      <c r="CPL80" s="762"/>
      <c r="CPM80" s="762"/>
      <c r="CPN80" s="762"/>
      <c r="CPO80" s="762"/>
      <c r="CPP80" s="762"/>
      <c r="CPQ80" s="762"/>
      <c r="CPR80" s="762"/>
      <c r="CPS80" s="762"/>
      <c r="CPT80" s="762"/>
      <c r="CPU80" s="762"/>
      <c r="CPV80" s="762"/>
      <c r="CPW80" s="762"/>
      <c r="CPX80" s="762"/>
      <c r="CPY80" s="762"/>
      <c r="CPZ80" s="762"/>
      <c r="CQA80" s="762"/>
      <c r="CQB80" s="762"/>
      <c r="CQC80" s="762"/>
      <c r="CQD80" s="762"/>
      <c r="CQE80" s="762"/>
      <c r="CQF80" s="762"/>
      <c r="CQG80" s="762"/>
      <c r="CQH80" s="762"/>
      <c r="CQI80" s="762"/>
      <c r="CQJ80" s="762"/>
      <c r="CQK80" s="762"/>
      <c r="CQL80" s="762"/>
      <c r="CQM80" s="762"/>
      <c r="CQN80" s="762"/>
      <c r="CQO80" s="762"/>
      <c r="CQP80" s="762"/>
      <c r="CQQ80" s="762"/>
      <c r="CQR80" s="762"/>
      <c r="CQS80" s="762"/>
      <c r="CQT80" s="762"/>
      <c r="CQU80" s="762"/>
      <c r="CQV80" s="762"/>
      <c r="CQW80" s="762"/>
      <c r="CQX80" s="762"/>
      <c r="CQY80" s="762"/>
      <c r="CQZ80" s="762"/>
      <c r="CRA80" s="762"/>
      <c r="CRB80" s="762"/>
      <c r="CRC80" s="762"/>
      <c r="CRD80" s="762"/>
      <c r="CRE80" s="762"/>
      <c r="CRF80" s="762"/>
      <c r="CRG80" s="762"/>
      <c r="CRH80" s="762"/>
      <c r="CRI80" s="762"/>
      <c r="CRJ80" s="762"/>
      <c r="CRK80" s="762"/>
      <c r="CRL80" s="762"/>
      <c r="CRM80" s="762"/>
      <c r="CRN80" s="762"/>
      <c r="CRO80" s="762"/>
      <c r="CRP80" s="762"/>
      <c r="CRQ80" s="762"/>
      <c r="CRR80" s="762"/>
      <c r="CRS80" s="762"/>
      <c r="CRT80" s="762"/>
      <c r="CRU80" s="762"/>
      <c r="CRV80" s="762"/>
      <c r="CRW80" s="762"/>
      <c r="CRX80" s="762"/>
      <c r="CRY80" s="762"/>
      <c r="CRZ80" s="762"/>
      <c r="CSA80" s="762"/>
      <c r="CSB80" s="762"/>
      <c r="CSC80" s="762"/>
      <c r="CSD80" s="762"/>
      <c r="CSE80" s="762"/>
      <c r="CSF80" s="762"/>
      <c r="CSG80" s="762"/>
      <c r="CSH80" s="762"/>
      <c r="CSI80" s="762"/>
      <c r="CSJ80" s="762"/>
      <c r="CSK80" s="762"/>
      <c r="CSL80" s="762"/>
      <c r="CSM80" s="762"/>
      <c r="CSN80" s="762"/>
      <c r="CSO80" s="762"/>
      <c r="CSP80" s="762"/>
      <c r="CSQ80" s="762"/>
      <c r="CSR80" s="762"/>
      <c r="CSS80" s="762"/>
      <c r="CST80" s="762"/>
      <c r="CSU80" s="762"/>
      <c r="CSV80" s="762"/>
      <c r="CSW80" s="762"/>
      <c r="CSX80" s="762"/>
      <c r="CSY80" s="762"/>
      <c r="CSZ80" s="762"/>
      <c r="CTA80" s="762"/>
      <c r="CTB80" s="762"/>
      <c r="CTC80" s="762"/>
      <c r="CTD80" s="762"/>
      <c r="CTE80" s="762"/>
      <c r="CTF80" s="762"/>
      <c r="CTG80" s="762"/>
      <c r="CTH80" s="762"/>
      <c r="CTI80" s="762"/>
      <c r="CTJ80" s="762"/>
      <c r="CTK80" s="762"/>
      <c r="CTL80" s="762"/>
      <c r="CTM80" s="762"/>
      <c r="CTN80" s="762"/>
      <c r="CTO80" s="762"/>
      <c r="CTP80" s="762"/>
      <c r="CTQ80" s="762"/>
      <c r="CTR80" s="762"/>
      <c r="CTS80" s="762"/>
      <c r="CTT80" s="762"/>
      <c r="CTU80" s="762"/>
      <c r="CTV80" s="762"/>
      <c r="CTW80" s="762"/>
      <c r="CTX80" s="762"/>
      <c r="CTY80" s="762"/>
      <c r="CTZ80" s="762"/>
      <c r="CUA80" s="762"/>
      <c r="CUB80" s="762"/>
      <c r="CUC80" s="762"/>
      <c r="CUD80" s="762"/>
      <c r="CUE80" s="762"/>
      <c r="CUF80" s="762"/>
      <c r="CUG80" s="762"/>
      <c r="CUH80" s="762"/>
      <c r="CUI80" s="762"/>
      <c r="CUJ80" s="762"/>
      <c r="CUK80" s="762"/>
      <c r="CUL80" s="762"/>
      <c r="CUM80" s="762"/>
      <c r="CUN80" s="762"/>
      <c r="CUO80" s="762"/>
      <c r="CUP80" s="762"/>
      <c r="CUQ80" s="762"/>
      <c r="CUR80" s="762"/>
      <c r="CUS80" s="762"/>
      <c r="CUT80" s="762"/>
      <c r="CUU80" s="762"/>
      <c r="CUV80" s="762"/>
      <c r="CUW80" s="762"/>
      <c r="CUX80" s="762"/>
      <c r="CUY80" s="762"/>
      <c r="CUZ80" s="762"/>
      <c r="CVA80" s="762"/>
      <c r="CVB80" s="762"/>
      <c r="CVC80" s="762"/>
      <c r="CVD80" s="762"/>
      <c r="CVE80" s="762"/>
      <c r="CVF80" s="762"/>
      <c r="CVG80" s="762"/>
      <c r="CVH80" s="762"/>
      <c r="CVI80" s="762"/>
      <c r="CVJ80" s="762"/>
      <c r="CVK80" s="762"/>
      <c r="CVL80" s="762"/>
      <c r="CVM80" s="762"/>
      <c r="CVN80" s="762"/>
      <c r="CVO80" s="762"/>
      <c r="CVP80" s="762"/>
      <c r="CVQ80" s="762"/>
      <c r="CVR80" s="762"/>
      <c r="CVS80" s="762"/>
      <c r="CVT80" s="762"/>
      <c r="CVU80" s="762"/>
      <c r="CVV80" s="762"/>
      <c r="CVW80" s="762"/>
      <c r="CVX80" s="762"/>
      <c r="CVY80" s="762"/>
      <c r="CVZ80" s="762"/>
      <c r="CWA80" s="762"/>
      <c r="CWB80" s="762"/>
      <c r="CWC80" s="762"/>
      <c r="CWD80" s="762"/>
      <c r="CWE80" s="762"/>
      <c r="CWF80" s="762"/>
      <c r="CWG80" s="762"/>
      <c r="CWH80" s="762"/>
      <c r="CWI80" s="762"/>
      <c r="CWJ80" s="762"/>
      <c r="CWK80" s="762"/>
      <c r="CWL80" s="762"/>
      <c r="CWM80" s="762"/>
      <c r="CWN80" s="762"/>
      <c r="CWO80" s="762"/>
      <c r="CWP80" s="762"/>
      <c r="CWQ80" s="762"/>
      <c r="CWR80" s="762"/>
      <c r="CWS80" s="762"/>
      <c r="CWT80" s="762"/>
      <c r="CWU80" s="762"/>
      <c r="CWV80" s="762"/>
      <c r="CWW80" s="762"/>
      <c r="CWX80" s="762"/>
      <c r="CWY80" s="762"/>
      <c r="CWZ80" s="762"/>
      <c r="CXA80" s="762"/>
      <c r="CXB80" s="762"/>
      <c r="CXC80" s="762"/>
      <c r="CXD80" s="762"/>
      <c r="CXE80" s="762"/>
      <c r="CXF80" s="762"/>
      <c r="CXG80" s="762"/>
      <c r="CXH80" s="762"/>
      <c r="CXI80" s="762"/>
      <c r="CXJ80" s="762"/>
      <c r="CXK80" s="762"/>
      <c r="CXL80" s="762"/>
      <c r="CXM80" s="762"/>
      <c r="CXN80" s="762"/>
      <c r="CXO80" s="762"/>
      <c r="CXP80" s="762"/>
      <c r="CXQ80" s="762"/>
      <c r="CXR80" s="762"/>
      <c r="CXS80" s="762"/>
      <c r="CXT80" s="762"/>
      <c r="CXU80" s="762"/>
      <c r="CXV80" s="762"/>
      <c r="CXW80" s="762"/>
      <c r="CXX80" s="762"/>
      <c r="CXY80" s="762"/>
      <c r="CXZ80" s="762"/>
      <c r="CYA80" s="762"/>
      <c r="CYB80" s="762"/>
      <c r="CYC80" s="762"/>
      <c r="CYD80" s="762"/>
      <c r="CYE80" s="762"/>
      <c r="CYF80" s="762"/>
      <c r="CYG80" s="762"/>
      <c r="CYH80" s="762"/>
      <c r="CYI80" s="762"/>
      <c r="CYJ80" s="762"/>
      <c r="CYK80" s="762"/>
      <c r="CYL80" s="762"/>
      <c r="CYM80" s="762"/>
      <c r="CYN80" s="762"/>
      <c r="CYO80" s="762"/>
      <c r="CYP80" s="762"/>
      <c r="CYQ80" s="762"/>
      <c r="CYR80" s="762"/>
      <c r="CYS80" s="762"/>
      <c r="CYT80" s="762"/>
      <c r="CYU80" s="762"/>
      <c r="CYV80" s="762"/>
      <c r="CYW80" s="762"/>
      <c r="CYX80" s="762"/>
      <c r="CYY80" s="762"/>
      <c r="CYZ80" s="762"/>
      <c r="CZA80" s="762"/>
      <c r="CZB80" s="762"/>
      <c r="CZC80" s="762"/>
      <c r="CZD80" s="762"/>
      <c r="CZE80" s="762"/>
      <c r="CZF80" s="762"/>
      <c r="CZG80" s="762"/>
      <c r="CZH80" s="762"/>
      <c r="CZI80" s="762"/>
      <c r="CZJ80" s="762"/>
      <c r="CZK80" s="762"/>
      <c r="CZL80" s="762"/>
      <c r="CZM80" s="762"/>
      <c r="CZN80" s="762"/>
      <c r="CZO80" s="762"/>
      <c r="CZP80" s="762"/>
      <c r="CZQ80" s="762"/>
      <c r="CZR80" s="762"/>
      <c r="CZS80" s="762"/>
      <c r="CZT80" s="762"/>
      <c r="CZU80" s="762"/>
      <c r="CZV80" s="762"/>
      <c r="CZW80" s="762"/>
      <c r="CZX80" s="762"/>
      <c r="CZY80" s="762"/>
      <c r="CZZ80" s="762"/>
      <c r="DAA80" s="762"/>
      <c r="DAB80" s="762"/>
      <c r="DAC80" s="762"/>
      <c r="DAD80" s="762"/>
      <c r="DAE80" s="762"/>
      <c r="DAF80" s="762"/>
      <c r="DAG80" s="762"/>
      <c r="DAH80" s="762"/>
      <c r="DAI80" s="762"/>
      <c r="DAJ80" s="762"/>
      <c r="DAK80" s="762"/>
      <c r="DAL80" s="762"/>
      <c r="DAM80" s="762"/>
      <c r="DAN80" s="762"/>
      <c r="DAO80" s="762"/>
      <c r="DAP80" s="762"/>
      <c r="DAQ80" s="762"/>
      <c r="DAR80" s="762"/>
      <c r="DAS80" s="762"/>
      <c r="DAT80" s="762"/>
      <c r="DAU80" s="762"/>
      <c r="DAV80" s="762"/>
      <c r="DAW80" s="762"/>
      <c r="DAX80" s="762"/>
      <c r="DAY80" s="762"/>
      <c r="DAZ80" s="762"/>
      <c r="DBA80" s="762"/>
      <c r="DBB80" s="762"/>
      <c r="DBC80" s="762"/>
      <c r="DBD80" s="762"/>
      <c r="DBE80" s="762"/>
      <c r="DBF80" s="762"/>
      <c r="DBG80" s="762"/>
      <c r="DBH80" s="762"/>
      <c r="DBI80" s="762"/>
      <c r="DBJ80" s="762"/>
      <c r="DBK80" s="762"/>
      <c r="DBL80" s="762"/>
      <c r="DBM80" s="762"/>
      <c r="DBN80" s="762"/>
      <c r="DBO80" s="762"/>
      <c r="DBP80" s="762"/>
      <c r="DBQ80" s="762"/>
      <c r="DBR80" s="762"/>
      <c r="DBS80" s="762"/>
      <c r="DBT80" s="762"/>
      <c r="DBU80" s="762"/>
      <c r="DBV80" s="762"/>
      <c r="DBW80" s="762"/>
      <c r="DBX80" s="762"/>
      <c r="DBY80" s="762"/>
      <c r="DBZ80" s="762"/>
      <c r="DCA80" s="762"/>
      <c r="DCB80" s="762"/>
      <c r="DCC80" s="762"/>
      <c r="DCD80" s="762"/>
      <c r="DCE80" s="762"/>
      <c r="DCF80" s="762"/>
      <c r="DCG80" s="762"/>
      <c r="DCH80" s="762"/>
      <c r="DCI80" s="762"/>
      <c r="DCJ80" s="762"/>
      <c r="DCK80" s="762"/>
      <c r="DCL80" s="762"/>
      <c r="DCM80" s="762"/>
      <c r="DCN80" s="762"/>
      <c r="DCO80" s="762"/>
      <c r="DCP80" s="762"/>
      <c r="DCQ80" s="762"/>
      <c r="DCR80" s="762"/>
      <c r="DCS80" s="762"/>
      <c r="DCT80" s="762"/>
      <c r="DCU80" s="762"/>
      <c r="DCV80" s="762"/>
      <c r="DCW80" s="762"/>
      <c r="DCX80" s="762"/>
      <c r="DCY80" s="762"/>
      <c r="DCZ80" s="762"/>
      <c r="DDA80" s="762"/>
      <c r="DDB80" s="762"/>
      <c r="DDC80" s="762"/>
      <c r="DDD80" s="762"/>
      <c r="DDE80" s="762"/>
      <c r="DDF80" s="762"/>
      <c r="DDG80" s="762"/>
      <c r="DDH80" s="762"/>
      <c r="DDI80" s="762"/>
      <c r="DDJ80" s="762"/>
      <c r="DDK80" s="762"/>
      <c r="DDL80" s="762"/>
      <c r="DDM80" s="762"/>
      <c r="DDN80" s="762"/>
      <c r="DDO80" s="762"/>
      <c r="DDP80" s="762"/>
      <c r="DDQ80" s="762"/>
      <c r="DDR80" s="762"/>
      <c r="DDS80" s="762"/>
      <c r="DDT80" s="762"/>
      <c r="DDU80" s="762"/>
      <c r="DDV80" s="762"/>
      <c r="DDW80" s="762"/>
      <c r="DDX80" s="762"/>
      <c r="DDY80" s="762"/>
      <c r="DDZ80" s="762"/>
      <c r="DEA80" s="762"/>
      <c r="DEB80" s="762"/>
      <c r="DEC80" s="762"/>
      <c r="DED80" s="762"/>
      <c r="DEE80" s="762"/>
      <c r="DEF80" s="762"/>
      <c r="DEG80" s="762"/>
      <c r="DEH80" s="762"/>
      <c r="DEI80" s="762"/>
      <c r="DEJ80" s="762"/>
      <c r="DEK80" s="762"/>
      <c r="DEL80" s="762"/>
      <c r="DEM80" s="762"/>
      <c r="DEN80" s="762"/>
      <c r="DEO80" s="762"/>
      <c r="DEP80" s="762"/>
      <c r="DEQ80" s="762"/>
      <c r="DER80" s="762"/>
      <c r="DES80" s="762"/>
      <c r="DET80" s="762"/>
      <c r="DEU80" s="762"/>
      <c r="DEV80" s="762"/>
      <c r="DEW80" s="762"/>
      <c r="DEX80" s="762"/>
      <c r="DEY80" s="762"/>
      <c r="DEZ80" s="762"/>
      <c r="DFA80" s="762"/>
      <c r="DFB80" s="762"/>
      <c r="DFC80" s="762"/>
      <c r="DFD80" s="762"/>
      <c r="DFE80" s="762"/>
      <c r="DFF80" s="762"/>
      <c r="DFG80" s="762"/>
      <c r="DFH80" s="762"/>
      <c r="DFI80" s="762"/>
      <c r="DFJ80" s="762"/>
      <c r="DFK80" s="762"/>
      <c r="DFL80" s="762"/>
      <c r="DFM80" s="762"/>
      <c r="DFN80" s="762"/>
      <c r="DFO80" s="762"/>
      <c r="DFP80" s="762"/>
      <c r="DFQ80" s="762"/>
      <c r="DFR80" s="762"/>
      <c r="DFS80" s="762"/>
      <c r="DFT80" s="762"/>
      <c r="DFU80" s="762"/>
      <c r="DFV80" s="762"/>
      <c r="DFW80" s="762"/>
      <c r="DFX80" s="762"/>
      <c r="DFY80" s="762"/>
      <c r="DFZ80" s="762"/>
      <c r="DGA80" s="762"/>
      <c r="DGB80" s="762"/>
      <c r="DGC80" s="762"/>
      <c r="DGD80" s="762"/>
      <c r="DGE80" s="762"/>
      <c r="DGF80" s="762"/>
      <c r="DGG80" s="762"/>
      <c r="DGH80" s="762"/>
      <c r="DGI80" s="762"/>
      <c r="DGJ80" s="762"/>
      <c r="DGK80" s="762"/>
      <c r="DGL80" s="762"/>
      <c r="DGM80" s="762"/>
      <c r="DGN80" s="762"/>
      <c r="DGO80" s="762"/>
      <c r="DGP80" s="762"/>
      <c r="DGQ80" s="762"/>
      <c r="DGR80" s="762"/>
      <c r="DGS80" s="762"/>
      <c r="DGT80" s="762"/>
      <c r="DGU80" s="762"/>
      <c r="DGV80" s="762"/>
      <c r="DGW80" s="762"/>
      <c r="DGX80" s="762"/>
      <c r="DGY80" s="762"/>
      <c r="DGZ80" s="762"/>
      <c r="DHA80" s="762"/>
      <c r="DHB80" s="762"/>
      <c r="DHC80" s="762"/>
      <c r="DHD80" s="762"/>
      <c r="DHE80" s="762"/>
      <c r="DHF80" s="762"/>
      <c r="DHG80" s="762"/>
      <c r="DHH80" s="762"/>
      <c r="DHI80" s="762"/>
      <c r="DHJ80" s="762"/>
      <c r="DHK80" s="762"/>
      <c r="DHL80" s="762"/>
      <c r="DHM80" s="762"/>
      <c r="DHN80" s="762"/>
      <c r="DHO80" s="762"/>
      <c r="DHP80" s="762"/>
      <c r="DHQ80" s="762"/>
      <c r="DHR80" s="762"/>
      <c r="DHS80" s="762"/>
      <c r="DHT80" s="762"/>
      <c r="DHU80" s="762"/>
      <c r="DHV80" s="762"/>
      <c r="DHW80" s="762"/>
      <c r="DHX80" s="762"/>
      <c r="DHY80" s="762"/>
      <c r="DHZ80" s="762"/>
      <c r="DIA80" s="762"/>
      <c r="DIB80" s="762"/>
      <c r="DIC80" s="762"/>
      <c r="DID80" s="762"/>
      <c r="DIE80" s="762"/>
      <c r="DIF80" s="762"/>
      <c r="DIG80" s="762"/>
      <c r="DIH80" s="762"/>
      <c r="DII80" s="762"/>
      <c r="DIJ80" s="762"/>
      <c r="DIK80" s="762"/>
      <c r="DIL80" s="762"/>
      <c r="DIM80" s="762"/>
      <c r="DIN80" s="762"/>
      <c r="DIO80" s="762"/>
      <c r="DIP80" s="762"/>
      <c r="DIQ80" s="762"/>
      <c r="DIR80" s="762"/>
      <c r="DIS80" s="762"/>
      <c r="DIT80" s="762"/>
      <c r="DIU80" s="762"/>
      <c r="DIV80" s="762"/>
      <c r="DIW80" s="762"/>
      <c r="DIX80" s="762"/>
      <c r="DIY80" s="762"/>
      <c r="DIZ80" s="762"/>
      <c r="DJA80" s="762"/>
      <c r="DJB80" s="762"/>
      <c r="DJC80" s="762"/>
      <c r="DJD80" s="762"/>
      <c r="DJE80" s="762"/>
      <c r="DJF80" s="762"/>
      <c r="DJG80" s="762"/>
      <c r="DJH80" s="762"/>
      <c r="DJI80" s="762"/>
      <c r="DJJ80" s="762"/>
      <c r="DJK80" s="762"/>
      <c r="DJL80" s="762"/>
      <c r="DJM80" s="762"/>
      <c r="DJN80" s="762"/>
      <c r="DJO80" s="762"/>
      <c r="DJP80" s="762"/>
      <c r="DJQ80" s="762"/>
      <c r="DJR80" s="762"/>
      <c r="DJS80" s="762"/>
      <c r="DJT80" s="762"/>
      <c r="DJU80" s="762"/>
      <c r="DJV80" s="762"/>
      <c r="DJW80" s="762"/>
      <c r="DJX80" s="762"/>
      <c r="DJY80" s="762"/>
      <c r="DJZ80" s="762"/>
      <c r="DKA80" s="762"/>
      <c r="DKB80" s="762"/>
      <c r="DKC80" s="762"/>
      <c r="DKD80" s="762"/>
      <c r="DKE80" s="762"/>
      <c r="DKF80" s="762"/>
      <c r="DKG80" s="762"/>
      <c r="DKH80" s="762"/>
      <c r="DKI80" s="762"/>
      <c r="DKJ80" s="762"/>
      <c r="DKK80" s="762"/>
      <c r="DKL80" s="762"/>
      <c r="DKM80" s="762"/>
      <c r="DKN80" s="762"/>
      <c r="DKO80" s="762"/>
      <c r="DKP80" s="762"/>
      <c r="DKQ80" s="762"/>
      <c r="DKR80" s="762"/>
      <c r="DKS80" s="762"/>
      <c r="DKT80" s="762"/>
      <c r="DKU80" s="762"/>
      <c r="DKV80" s="762"/>
      <c r="DKW80" s="762"/>
      <c r="DKX80" s="762"/>
      <c r="DKY80" s="762"/>
      <c r="DKZ80" s="762"/>
      <c r="DLA80" s="762"/>
      <c r="DLB80" s="762"/>
      <c r="DLC80" s="762"/>
      <c r="DLD80" s="762"/>
      <c r="DLE80" s="762"/>
      <c r="DLF80" s="762"/>
      <c r="DLG80" s="762"/>
      <c r="DLH80" s="762"/>
      <c r="DLI80" s="762"/>
      <c r="DLJ80" s="762"/>
      <c r="DLK80" s="762"/>
      <c r="DLL80" s="762"/>
      <c r="DLM80" s="762"/>
      <c r="DLN80" s="762"/>
      <c r="DLO80" s="762"/>
      <c r="DLP80" s="762"/>
      <c r="DLQ80" s="762"/>
      <c r="DLR80" s="762"/>
      <c r="DLS80" s="762"/>
      <c r="DLT80" s="762"/>
      <c r="DLU80" s="762"/>
      <c r="DLV80" s="762"/>
      <c r="DLW80" s="762"/>
      <c r="DLX80" s="762"/>
      <c r="DLY80" s="762"/>
      <c r="DLZ80" s="762"/>
      <c r="DMA80" s="762"/>
      <c r="DMB80" s="762"/>
      <c r="DMC80" s="762"/>
      <c r="DMD80" s="762"/>
      <c r="DME80" s="762"/>
      <c r="DMF80" s="762"/>
      <c r="DMG80" s="762"/>
      <c r="DMH80" s="762"/>
      <c r="DMI80" s="762"/>
      <c r="DMJ80" s="762"/>
      <c r="DMK80" s="762"/>
      <c r="DML80" s="762"/>
      <c r="DMM80" s="762"/>
      <c r="DMN80" s="762"/>
      <c r="DMO80" s="762"/>
      <c r="DMP80" s="762"/>
      <c r="DMQ80" s="762"/>
      <c r="DMR80" s="762"/>
      <c r="DMS80" s="762"/>
      <c r="DMT80" s="762"/>
      <c r="DMU80" s="762"/>
      <c r="DMV80" s="762"/>
      <c r="DMW80" s="762"/>
      <c r="DMX80" s="762"/>
      <c r="DMY80" s="762"/>
      <c r="DMZ80" s="762"/>
      <c r="DNA80" s="762"/>
      <c r="DNB80" s="762"/>
      <c r="DNC80" s="762"/>
      <c r="DNE80" s="762"/>
      <c r="DNF80" s="762"/>
      <c r="DNG80" s="762"/>
      <c r="DNH80" s="762"/>
      <c r="DNI80" s="762"/>
      <c r="DNJ80" s="762"/>
      <c r="DNK80" s="762"/>
      <c r="DNL80" s="762"/>
      <c r="DNM80" s="762"/>
      <c r="DNN80" s="762"/>
      <c r="DNO80" s="762"/>
      <c r="DNP80" s="762"/>
      <c r="DNQ80" s="762"/>
      <c r="DNR80" s="762"/>
      <c r="DNS80" s="762"/>
      <c r="DNT80" s="762"/>
      <c r="DNU80" s="762"/>
      <c r="DNV80" s="762"/>
      <c r="DNW80" s="762"/>
      <c r="DNX80" s="762"/>
      <c r="DNY80" s="762"/>
      <c r="DNZ80" s="762"/>
      <c r="DOA80" s="762"/>
      <c r="DOB80" s="762"/>
      <c r="DOC80" s="762"/>
      <c r="DOD80" s="762"/>
      <c r="DOE80" s="762"/>
      <c r="DOF80" s="762"/>
      <c r="DOG80" s="762"/>
      <c r="DOH80" s="762"/>
      <c r="DOI80" s="762"/>
      <c r="DOJ80" s="762"/>
      <c r="DOK80" s="762"/>
      <c r="DOL80" s="762"/>
      <c r="DOM80" s="762"/>
      <c r="DON80" s="762"/>
      <c r="DOO80" s="762"/>
      <c r="DOP80" s="762"/>
      <c r="DOQ80" s="762"/>
      <c r="DOR80" s="762"/>
      <c r="DOS80" s="762"/>
      <c r="DOT80" s="762"/>
      <c r="DOU80" s="762"/>
      <c r="DOV80" s="762"/>
      <c r="DOW80" s="762"/>
      <c r="DOX80" s="762"/>
      <c r="DOY80" s="762"/>
      <c r="DOZ80" s="762"/>
      <c r="DPA80" s="762"/>
      <c r="DPB80" s="762"/>
      <c r="DPC80" s="762"/>
      <c r="DPD80" s="762"/>
      <c r="DPE80" s="762"/>
      <c r="DPF80" s="762"/>
      <c r="DPG80" s="762"/>
      <c r="DPH80" s="762"/>
      <c r="DPI80" s="762"/>
      <c r="DPJ80" s="762"/>
      <c r="DPK80" s="762"/>
      <c r="DPL80" s="762"/>
      <c r="DPM80" s="762"/>
      <c r="DPN80" s="762"/>
      <c r="DPO80" s="762"/>
      <c r="DPP80" s="762"/>
      <c r="DPQ80" s="762"/>
      <c r="DPR80" s="762"/>
      <c r="DPS80" s="762"/>
      <c r="DPT80" s="762"/>
      <c r="DPU80" s="762"/>
      <c r="DPV80" s="762"/>
      <c r="DPW80" s="762"/>
      <c r="DPX80" s="762"/>
      <c r="DPY80" s="762"/>
      <c r="DPZ80" s="762"/>
      <c r="DQA80" s="762"/>
      <c r="DQB80" s="762"/>
      <c r="DQC80" s="762"/>
      <c r="DQD80" s="762"/>
      <c r="DQE80" s="762"/>
      <c r="DQF80" s="762"/>
      <c r="DQG80" s="762"/>
      <c r="DQH80" s="762"/>
      <c r="DQI80" s="762"/>
      <c r="DQJ80" s="762"/>
      <c r="DQK80" s="762"/>
      <c r="DQL80" s="762"/>
      <c r="DQM80" s="762"/>
      <c r="DQN80" s="762"/>
      <c r="DQO80" s="762"/>
      <c r="DQP80" s="762"/>
      <c r="DQQ80" s="762"/>
      <c r="DQR80" s="762"/>
      <c r="DQS80" s="762"/>
      <c r="DQT80" s="762"/>
      <c r="DQU80" s="762"/>
      <c r="DQV80" s="762"/>
      <c r="DQW80" s="762"/>
      <c r="DQX80" s="762"/>
      <c r="DQY80" s="762"/>
      <c r="DQZ80" s="762"/>
      <c r="DRA80" s="762"/>
      <c r="DRB80" s="762"/>
      <c r="DRC80" s="762"/>
      <c r="DRD80" s="762"/>
      <c r="DRE80" s="762"/>
      <c r="DRF80" s="762"/>
      <c r="DRG80" s="762"/>
      <c r="DRH80" s="762"/>
      <c r="DRI80" s="762"/>
      <c r="DRJ80" s="762"/>
      <c r="DRK80" s="762"/>
      <c r="DRL80" s="762"/>
      <c r="DRM80" s="762"/>
      <c r="DRN80" s="762"/>
      <c r="DRO80" s="762"/>
      <c r="DRP80" s="762"/>
      <c r="DRQ80" s="762"/>
      <c r="DRR80" s="762"/>
      <c r="DRS80" s="762"/>
      <c r="DRT80" s="762"/>
      <c r="DRU80" s="762"/>
      <c r="DRV80" s="762"/>
      <c r="DRW80" s="762"/>
      <c r="DRX80" s="762"/>
      <c r="DRY80" s="762"/>
      <c r="DRZ80" s="762"/>
      <c r="DSA80" s="762"/>
      <c r="DSB80" s="762"/>
      <c r="DSC80" s="762"/>
      <c r="DSD80" s="762"/>
      <c r="DSE80" s="762"/>
      <c r="DSF80" s="762"/>
      <c r="DSG80" s="762"/>
      <c r="DSH80" s="762"/>
      <c r="DSI80" s="762"/>
      <c r="DSJ80" s="762"/>
      <c r="DSK80" s="762"/>
      <c r="DSL80" s="762"/>
      <c r="DSM80" s="762"/>
      <c r="DSN80" s="762"/>
      <c r="DSO80" s="762"/>
      <c r="DSP80" s="762"/>
      <c r="DSQ80" s="762"/>
      <c r="DSR80" s="762"/>
      <c r="DSS80" s="762"/>
      <c r="DST80" s="762"/>
      <c r="DSU80" s="762"/>
      <c r="DSV80" s="762"/>
      <c r="DSW80" s="762"/>
      <c r="DSX80" s="762"/>
      <c r="DSY80" s="762"/>
      <c r="DSZ80" s="762"/>
      <c r="DTA80" s="762"/>
      <c r="DTB80" s="762"/>
      <c r="DTC80" s="762"/>
      <c r="DTD80" s="762"/>
      <c r="DTE80" s="762"/>
      <c r="DTF80" s="762"/>
      <c r="DTG80" s="762"/>
      <c r="DTH80" s="762"/>
      <c r="DTI80" s="762"/>
      <c r="DTJ80" s="762"/>
      <c r="DTK80" s="762"/>
      <c r="DTL80" s="762"/>
      <c r="DTM80" s="762"/>
      <c r="DTN80" s="762"/>
      <c r="DTO80" s="762"/>
      <c r="DTP80" s="762"/>
      <c r="DTQ80" s="762"/>
      <c r="DTR80" s="762"/>
      <c r="DTS80" s="762"/>
      <c r="DTT80" s="762"/>
      <c r="DTU80" s="762"/>
      <c r="DTV80" s="762"/>
      <c r="DTW80" s="762"/>
      <c r="DTX80" s="762"/>
      <c r="DTY80" s="762"/>
      <c r="DTZ80" s="762"/>
      <c r="DUA80" s="762"/>
      <c r="DUB80" s="762"/>
      <c r="DUC80" s="762"/>
      <c r="DUD80" s="762"/>
      <c r="DUE80" s="762"/>
      <c r="DUF80" s="762"/>
      <c r="DUG80" s="762"/>
      <c r="DUH80" s="762"/>
      <c r="DUI80" s="762"/>
      <c r="DUJ80" s="762"/>
      <c r="DUK80" s="762"/>
      <c r="DUL80" s="762"/>
      <c r="DUM80" s="762"/>
      <c r="DUN80" s="762"/>
      <c r="DUO80" s="762"/>
      <c r="DUP80" s="762"/>
      <c r="DUQ80" s="762"/>
      <c r="DUR80" s="762"/>
      <c r="DUS80" s="762"/>
      <c r="DUT80" s="762"/>
      <c r="DUU80" s="762"/>
      <c r="DUV80" s="762"/>
      <c r="DUW80" s="762"/>
      <c r="DUX80" s="762"/>
      <c r="DUY80" s="762"/>
      <c r="DUZ80" s="762"/>
      <c r="DVA80" s="762"/>
      <c r="DVB80" s="762"/>
      <c r="DVC80" s="762"/>
      <c r="DVD80" s="762"/>
      <c r="DVE80" s="762"/>
      <c r="DVF80" s="762"/>
      <c r="DVG80" s="762"/>
      <c r="DVH80" s="762"/>
      <c r="DVI80" s="762"/>
      <c r="DVJ80" s="762"/>
      <c r="DVK80" s="762"/>
      <c r="DVL80" s="762"/>
      <c r="DVM80" s="762"/>
      <c r="DVN80" s="762"/>
      <c r="DVO80" s="762"/>
      <c r="DVP80" s="762"/>
      <c r="DVQ80" s="762"/>
      <c r="DVR80" s="762"/>
      <c r="DVS80" s="762"/>
      <c r="DVT80" s="762"/>
      <c r="DVU80" s="762"/>
      <c r="DVV80" s="762"/>
      <c r="DVW80" s="762"/>
      <c r="DVX80" s="762"/>
      <c r="DVY80" s="762"/>
      <c r="DVZ80" s="762"/>
      <c r="DWA80" s="762"/>
      <c r="DWB80" s="762"/>
      <c r="DWC80" s="762"/>
      <c r="DWD80" s="762"/>
      <c r="DWE80" s="762"/>
      <c r="DWF80" s="762"/>
      <c r="DWG80" s="762"/>
      <c r="DWH80" s="762"/>
      <c r="DWI80" s="762"/>
      <c r="DWJ80" s="762"/>
      <c r="DWK80" s="762"/>
      <c r="DWL80" s="762"/>
      <c r="DWM80" s="762"/>
      <c r="DWN80" s="762"/>
      <c r="DWO80" s="762"/>
      <c r="DWP80" s="762"/>
      <c r="DWQ80" s="762"/>
      <c r="DWR80" s="762"/>
      <c r="DWS80" s="762"/>
      <c r="DWT80" s="762"/>
      <c r="DWU80" s="762"/>
      <c r="DWV80" s="762"/>
      <c r="DWW80" s="762"/>
      <c r="DWX80" s="762"/>
      <c r="DWY80" s="762"/>
      <c r="DWZ80" s="762"/>
      <c r="DXA80" s="762"/>
      <c r="DXB80" s="762"/>
      <c r="DXC80" s="762"/>
      <c r="DXD80" s="762"/>
      <c r="DXE80" s="762"/>
      <c r="DXF80" s="762"/>
      <c r="DXG80" s="762"/>
      <c r="DXH80" s="762"/>
      <c r="DXI80" s="762"/>
      <c r="DXJ80" s="762"/>
      <c r="DXK80" s="762"/>
      <c r="DXL80" s="762"/>
      <c r="DXM80" s="762"/>
      <c r="DXN80" s="762"/>
      <c r="DXO80" s="762"/>
      <c r="DXP80" s="762"/>
      <c r="DXQ80" s="762"/>
      <c r="DXR80" s="762"/>
      <c r="DXS80" s="762"/>
      <c r="DXT80" s="762"/>
      <c r="DXU80" s="762"/>
      <c r="DXV80" s="762"/>
      <c r="DXW80" s="762"/>
      <c r="DXX80" s="762"/>
      <c r="DXY80" s="762"/>
      <c r="DXZ80" s="762"/>
      <c r="DYA80" s="762"/>
      <c r="DYB80" s="762"/>
      <c r="DYC80" s="762"/>
      <c r="DYD80" s="762"/>
      <c r="DYE80" s="762"/>
      <c r="DYF80" s="762"/>
      <c r="DYG80" s="762"/>
      <c r="DYH80" s="762"/>
      <c r="DYI80" s="762"/>
      <c r="DYJ80" s="762"/>
      <c r="DYK80" s="762"/>
      <c r="DYL80" s="762"/>
      <c r="DYM80" s="762"/>
      <c r="DYN80" s="762"/>
      <c r="DYO80" s="762"/>
      <c r="DYP80" s="762"/>
      <c r="DYQ80" s="762"/>
      <c r="DYR80" s="762"/>
      <c r="DYS80" s="762"/>
      <c r="DYT80" s="762"/>
      <c r="DYU80" s="762"/>
      <c r="DYV80" s="762"/>
      <c r="DYW80" s="762"/>
      <c r="DYX80" s="762"/>
      <c r="DYY80" s="762"/>
      <c r="DYZ80" s="762"/>
      <c r="DZA80" s="762"/>
      <c r="DZB80" s="762"/>
      <c r="DZC80" s="762"/>
      <c r="DZD80" s="762"/>
      <c r="DZE80" s="762"/>
      <c r="DZF80" s="762"/>
      <c r="DZG80" s="762"/>
      <c r="DZH80" s="762"/>
      <c r="DZI80" s="762"/>
      <c r="DZJ80" s="762"/>
      <c r="DZK80" s="762"/>
      <c r="DZL80" s="762"/>
      <c r="DZM80" s="762"/>
      <c r="DZN80" s="762"/>
      <c r="DZO80" s="762"/>
      <c r="DZP80" s="762"/>
      <c r="DZQ80" s="762"/>
      <c r="DZR80" s="762"/>
      <c r="DZS80" s="762"/>
      <c r="DZT80" s="762"/>
      <c r="DZU80" s="762"/>
      <c r="DZV80" s="762"/>
      <c r="DZW80" s="762"/>
      <c r="DZX80" s="762"/>
      <c r="DZY80" s="762"/>
      <c r="DZZ80" s="762"/>
      <c r="EAA80" s="762"/>
      <c r="EAB80" s="762"/>
      <c r="EAC80" s="762"/>
      <c r="EAD80" s="762"/>
      <c r="EAE80" s="762"/>
      <c r="EAF80" s="762"/>
      <c r="EAG80" s="762"/>
      <c r="EAH80" s="762"/>
      <c r="EAI80" s="762"/>
      <c r="EAJ80" s="762"/>
      <c r="EAK80" s="762"/>
      <c r="EAL80" s="762"/>
      <c r="EAM80" s="762"/>
      <c r="EAN80" s="762"/>
      <c r="EAO80" s="762"/>
      <c r="EAP80" s="762"/>
      <c r="EAQ80" s="762"/>
      <c r="EAR80" s="762"/>
      <c r="EAS80" s="762"/>
      <c r="EAT80" s="762"/>
      <c r="EAU80" s="762"/>
      <c r="EAV80" s="762"/>
      <c r="EAW80" s="762"/>
      <c r="EAX80" s="762"/>
      <c r="EAY80" s="762"/>
      <c r="EAZ80" s="762"/>
      <c r="EBA80" s="762"/>
      <c r="EBB80" s="762"/>
      <c r="EBC80" s="762"/>
      <c r="EBD80" s="762"/>
      <c r="EBE80" s="762"/>
      <c r="EBF80" s="762"/>
      <c r="EBG80" s="762"/>
      <c r="EBH80" s="762"/>
      <c r="EBI80" s="762"/>
      <c r="EBJ80" s="762"/>
      <c r="EBK80" s="762"/>
      <c r="EBL80" s="762"/>
      <c r="EBM80" s="762"/>
      <c r="EBN80" s="762"/>
      <c r="EBO80" s="762"/>
      <c r="EBP80" s="762"/>
      <c r="EBQ80" s="762"/>
      <c r="EBR80" s="762"/>
      <c r="EBS80" s="762"/>
      <c r="EBT80" s="762"/>
      <c r="EBU80" s="762"/>
      <c r="EBV80" s="762"/>
      <c r="EBW80" s="762"/>
      <c r="EBX80" s="762"/>
      <c r="EBY80" s="762"/>
      <c r="EBZ80" s="762"/>
      <c r="ECA80" s="762"/>
      <c r="ECB80" s="762"/>
      <c r="ECC80" s="762"/>
      <c r="ECD80" s="762"/>
      <c r="ECE80" s="762"/>
      <c r="ECF80" s="762"/>
      <c r="ECG80" s="762"/>
      <c r="ECH80" s="762"/>
      <c r="ECI80" s="762"/>
      <c r="ECJ80" s="762"/>
      <c r="ECK80" s="762"/>
      <c r="ECL80" s="762"/>
      <c r="ECM80" s="762"/>
      <c r="ECN80" s="762"/>
      <c r="ECO80" s="762"/>
      <c r="ECP80" s="762"/>
      <c r="ECQ80" s="762"/>
      <c r="ECR80" s="762"/>
      <c r="ECS80" s="762"/>
      <c r="ECT80" s="762"/>
      <c r="ECU80" s="762"/>
      <c r="ECV80" s="762"/>
      <c r="ECW80" s="762"/>
      <c r="ECX80" s="762"/>
      <c r="ECY80" s="762"/>
      <c r="ECZ80" s="762"/>
      <c r="EDA80" s="762"/>
      <c r="EDB80" s="762"/>
      <c r="EDC80" s="762"/>
      <c r="EDD80" s="762"/>
      <c r="EDE80" s="762"/>
      <c r="EDF80" s="762"/>
      <c r="EDG80" s="762"/>
      <c r="EDH80" s="762"/>
      <c r="EDI80" s="762"/>
      <c r="EDJ80" s="762"/>
      <c r="EDK80" s="762"/>
      <c r="EDL80" s="762"/>
      <c r="EDM80" s="762"/>
      <c r="EDN80" s="762"/>
      <c r="EDO80" s="762"/>
      <c r="EDP80" s="762"/>
      <c r="EDQ80" s="762"/>
      <c r="EDR80" s="762"/>
      <c r="EDS80" s="762"/>
      <c r="EDT80" s="762"/>
      <c r="EDU80" s="762"/>
      <c r="EDV80" s="762"/>
      <c r="EDW80" s="762"/>
      <c r="EDX80" s="762"/>
      <c r="EDY80" s="762"/>
      <c r="EDZ80" s="762"/>
      <c r="EEA80" s="762"/>
      <c r="EEB80" s="762"/>
      <c r="EEC80" s="762"/>
      <c r="EED80" s="762"/>
      <c r="EEE80" s="762"/>
      <c r="EEF80" s="762"/>
      <c r="EEG80" s="762"/>
      <c r="EEH80" s="762"/>
      <c r="EEI80" s="762"/>
      <c r="EEJ80" s="762"/>
      <c r="EEK80" s="762"/>
      <c r="EEL80" s="762"/>
      <c r="EEM80" s="762"/>
      <c r="EEN80" s="762"/>
      <c r="EEO80" s="762"/>
      <c r="EEP80" s="762"/>
      <c r="EEQ80" s="762"/>
      <c r="EER80" s="762"/>
      <c r="EES80" s="762"/>
      <c r="EET80" s="762"/>
      <c r="EEU80" s="762"/>
      <c r="EEV80" s="762"/>
      <c r="EEW80" s="762"/>
      <c r="EEX80" s="762"/>
      <c r="EEY80" s="762"/>
      <c r="EEZ80" s="762"/>
      <c r="EFA80" s="762"/>
      <c r="EFB80" s="762"/>
      <c r="EFC80" s="762"/>
      <c r="EFD80" s="762"/>
      <c r="EFE80" s="762"/>
      <c r="EFF80" s="762"/>
      <c r="EFG80" s="762"/>
      <c r="EFH80" s="762"/>
      <c r="EFI80" s="762"/>
      <c r="EFJ80" s="762"/>
      <c r="EFK80" s="762"/>
      <c r="EFL80" s="762"/>
      <c r="EFM80" s="762"/>
      <c r="EFN80" s="762"/>
      <c r="EFO80" s="762"/>
      <c r="EFP80" s="762"/>
      <c r="EFQ80" s="762"/>
      <c r="EFR80" s="762"/>
      <c r="EFS80" s="762"/>
      <c r="EFT80" s="762"/>
      <c r="EFU80" s="762"/>
      <c r="EFV80" s="762"/>
      <c r="EFW80" s="762"/>
      <c r="EFX80" s="762"/>
      <c r="EFY80" s="762"/>
      <c r="EFZ80" s="762"/>
      <c r="EGA80" s="762"/>
      <c r="EGB80" s="762"/>
      <c r="EGC80" s="762"/>
      <c r="EGD80" s="762"/>
      <c r="EGE80" s="762"/>
      <c r="EGF80" s="762"/>
      <c r="EGG80" s="762"/>
      <c r="EGH80" s="762"/>
      <c r="EGI80" s="762"/>
      <c r="EGJ80" s="762"/>
      <c r="EGK80" s="762"/>
      <c r="EGL80" s="762"/>
      <c r="EGM80" s="762"/>
      <c r="EGN80" s="762"/>
      <c r="EGO80" s="762"/>
      <c r="EGP80" s="762"/>
      <c r="EGQ80" s="762"/>
      <c r="EGR80" s="762"/>
      <c r="EGS80" s="762"/>
      <c r="EGT80" s="762"/>
      <c r="EGU80" s="762"/>
      <c r="EGV80" s="762"/>
      <c r="EGW80" s="762"/>
      <c r="EGX80" s="762"/>
      <c r="EGY80" s="762"/>
      <c r="EGZ80" s="762"/>
      <c r="EHA80" s="762"/>
      <c r="EHB80" s="762"/>
      <c r="EHC80" s="762"/>
      <c r="EHD80" s="762"/>
      <c r="EHE80" s="762"/>
      <c r="EHF80" s="762"/>
      <c r="EHG80" s="762"/>
      <c r="EHH80" s="762"/>
      <c r="EHI80" s="762"/>
      <c r="EHJ80" s="762"/>
      <c r="EHK80" s="762"/>
      <c r="EHL80" s="762"/>
      <c r="EHM80" s="762"/>
      <c r="EHN80" s="762"/>
      <c r="EHO80" s="762"/>
      <c r="EHP80" s="762"/>
      <c r="EHQ80" s="762"/>
      <c r="EHR80" s="762"/>
      <c r="EHS80" s="762"/>
      <c r="EHT80" s="762"/>
      <c r="EHU80" s="762"/>
      <c r="EHV80" s="762"/>
      <c r="EHW80" s="762"/>
      <c r="EHX80" s="762"/>
      <c r="EHY80" s="762"/>
      <c r="EHZ80" s="762"/>
      <c r="EIA80" s="762"/>
      <c r="EIB80" s="762"/>
      <c r="EIC80" s="762"/>
      <c r="EID80" s="762"/>
      <c r="EIE80" s="762"/>
      <c r="EIF80" s="762"/>
      <c r="EIG80" s="762"/>
      <c r="EIH80" s="762"/>
      <c r="EII80" s="762"/>
      <c r="EIJ80" s="762"/>
      <c r="EIK80" s="762"/>
      <c r="EIL80" s="762"/>
      <c r="EIM80" s="762"/>
      <c r="EIN80" s="762"/>
      <c r="EIO80" s="762"/>
      <c r="EIP80" s="762"/>
      <c r="EIQ80" s="762"/>
      <c r="EIR80" s="762"/>
      <c r="EIS80" s="762"/>
      <c r="EIT80" s="762"/>
      <c r="EIU80" s="762"/>
      <c r="EIV80" s="762"/>
      <c r="EIW80" s="762"/>
      <c r="EIX80" s="762"/>
      <c r="EIY80" s="762"/>
      <c r="EIZ80" s="762"/>
      <c r="EJA80" s="762"/>
      <c r="EJB80" s="762"/>
      <c r="EJC80" s="762"/>
      <c r="EJD80" s="762"/>
      <c r="EJE80" s="762"/>
      <c r="EJF80" s="762"/>
      <c r="EJG80" s="762"/>
      <c r="EJH80" s="762"/>
      <c r="EJI80" s="762"/>
      <c r="EJJ80" s="762"/>
      <c r="EJK80" s="762"/>
      <c r="EJL80" s="762"/>
      <c r="EJM80" s="762"/>
      <c r="EJN80" s="762"/>
      <c r="EJO80" s="762"/>
      <c r="EJP80" s="762"/>
      <c r="EJQ80" s="762"/>
      <c r="EJR80" s="762"/>
      <c r="EJS80" s="762"/>
      <c r="EJT80" s="762"/>
      <c r="EJU80" s="762"/>
      <c r="EJV80" s="762"/>
      <c r="EJW80" s="762"/>
      <c r="EJX80" s="762"/>
      <c r="EJY80" s="762"/>
      <c r="EJZ80" s="762"/>
      <c r="EKA80" s="762"/>
      <c r="EKB80" s="762"/>
      <c r="EKC80" s="762"/>
      <c r="EKD80" s="762"/>
      <c r="EKE80" s="762"/>
      <c r="EKF80" s="762"/>
      <c r="EKG80" s="762"/>
      <c r="EKH80" s="762"/>
      <c r="EKI80" s="762"/>
      <c r="EKJ80" s="762"/>
      <c r="EKK80" s="762"/>
      <c r="EKL80" s="762"/>
      <c r="EKM80" s="762"/>
      <c r="EKN80" s="762"/>
      <c r="EKO80" s="762"/>
      <c r="EKP80" s="762"/>
      <c r="EKQ80" s="762"/>
      <c r="EKR80" s="762"/>
      <c r="EKS80" s="762"/>
      <c r="EKT80" s="762"/>
      <c r="EKU80" s="762"/>
      <c r="EKV80" s="762"/>
      <c r="EKW80" s="762"/>
      <c r="EKX80" s="762"/>
      <c r="EKY80" s="762"/>
      <c r="EKZ80" s="762"/>
      <c r="ELA80" s="762"/>
      <c r="ELB80" s="762"/>
      <c r="ELC80" s="762"/>
      <c r="ELD80" s="762"/>
      <c r="ELE80" s="762"/>
      <c r="ELF80" s="762"/>
      <c r="ELG80" s="762"/>
      <c r="ELH80" s="762"/>
      <c r="ELI80" s="762"/>
      <c r="ELJ80" s="762"/>
      <c r="ELK80" s="762"/>
      <c r="ELL80" s="762"/>
      <c r="ELM80" s="762"/>
      <c r="ELN80" s="762"/>
      <c r="ELO80" s="762"/>
      <c r="ELP80" s="762"/>
      <c r="ELQ80" s="762"/>
      <c r="ELR80" s="762"/>
      <c r="ELS80" s="762"/>
      <c r="ELT80" s="762"/>
      <c r="ELU80" s="762"/>
      <c r="ELV80" s="762"/>
      <c r="ELW80" s="762"/>
      <c r="ELX80" s="762"/>
      <c r="ELY80" s="762"/>
      <c r="ELZ80" s="762"/>
      <c r="EMA80" s="762"/>
      <c r="EMB80" s="762"/>
      <c r="EMC80" s="762"/>
      <c r="EMD80" s="762"/>
      <c r="EME80" s="762"/>
      <c r="EMF80" s="762"/>
      <c r="EMG80" s="762"/>
      <c r="EMH80" s="762"/>
      <c r="EMI80" s="762"/>
      <c r="EMJ80" s="762"/>
      <c r="EMK80" s="762"/>
      <c r="EML80" s="762"/>
      <c r="EMM80" s="762"/>
      <c r="EMN80" s="762"/>
      <c r="EMO80" s="762"/>
      <c r="EMP80" s="762"/>
      <c r="EMQ80" s="762"/>
      <c r="EMR80" s="762"/>
      <c r="EMS80" s="762"/>
      <c r="EMT80" s="762"/>
      <c r="EMU80" s="762"/>
      <c r="EMV80" s="762"/>
      <c r="EMW80" s="762"/>
      <c r="EMX80" s="762"/>
      <c r="EMY80" s="762"/>
      <c r="EMZ80" s="762"/>
      <c r="ENA80" s="762"/>
      <c r="ENB80" s="762"/>
      <c r="ENC80" s="762"/>
      <c r="END80" s="762"/>
      <c r="ENE80" s="762"/>
      <c r="ENF80" s="762"/>
      <c r="ENG80" s="762"/>
      <c r="ENH80" s="762"/>
      <c r="ENI80" s="762"/>
      <c r="ENJ80" s="762"/>
      <c r="ENK80" s="762"/>
      <c r="ENL80" s="762"/>
      <c r="ENM80" s="762"/>
      <c r="ENN80" s="762"/>
      <c r="ENO80" s="762"/>
      <c r="ENP80" s="762"/>
      <c r="ENQ80" s="762"/>
      <c r="ENR80" s="762"/>
      <c r="ENS80" s="762"/>
      <c r="ENT80" s="762"/>
      <c r="ENU80" s="762"/>
      <c r="ENV80" s="762"/>
      <c r="ENW80" s="762"/>
      <c r="ENX80" s="762"/>
      <c r="ENY80" s="762"/>
      <c r="ENZ80" s="762"/>
      <c r="EOA80" s="762"/>
      <c r="EOB80" s="762"/>
      <c r="EOC80" s="762"/>
      <c r="EOD80" s="762"/>
      <c r="EOE80" s="762"/>
      <c r="EOF80" s="762"/>
      <c r="EOG80" s="762"/>
      <c r="EOH80" s="762"/>
      <c r="EOI80" s="762"/>
      <c r="EOJ80" s="762"/>
      <c r="EOK80" s="762"/>
      <c r="EOL80" s="762"/>
      <c r="EOM80" s="762"/>
      <c r="EON80" s="762"/>
      <c r="EOO80" s="762"/>
      <c r="EOP80" s="762"/>
      <c r="EOQ80" s="762"/>
      <c r="EOR80" s="762"/>
      <c r="EOS80" s="762"/>
      <c r="EOT80" s="762"/>
      <c r="EOU80" s="762"/>
      <c r="EOV80" s="762"/>
      <c r="EOW80" s="762"/>
      <c r="EOX80" s="762"/>
      <c r="EOY80" s="762"/>
      <c r="EOZ80" s="762"/>
      <c r="EPA80" s="762"/>
      <c r="EPB80" s="762"/>
      <c r="EPC80" s="762"/>
      <c r="EPD80" s="762"/>
      <c r="EPE80" s="762"/>
      <c r="EPF80" s="762"/>
      <c r="EPG80" s="762"/>
      <c r="EPH80" s="762"/>
      <c r="EPI80" s="762"/>
      <c r="EPJ80" s="762"/>
      <c r="EPK80" s="762"/>
      <c r="EPL80" s="762"/>
      <c r="EPM80" s="762"/>
      <c r="EPN80" s="762"/>
      <c r="EPO80" s="762"/>
      <c r="EPP80" s="762"/>
      <c r="EPQ80" s="762"/>
      <c r="EPR80" s="762"/>
      <c r="EPS80" s="762"/>
      <c r="EPT80" s="762"/>
      <c r="EPU80" s="762"/>
      <c r="EPV80" s="762"/>
      <c r="EPW80" s="762"/>
      <c r="EPX80" s="762"/>
      <c r="EPY80" s="762"/>
      <c r="EPZ80" s="762"/>
      <c r="EQA80" s="762"/>
      <c r="EQB80" s="762"/>
      <c r="EQC80" s="762"/>
      <c r="EQD80" s="762"/>
      <c r="EQE80" s="762"/>
      <c r="EQF80" s="762"/>
      <c r="EQG80" s="762"/>
      <c r="EQH80" s="762"/>
      <c r="EQI80" s="762"/>
      <c r="EQJ80" s="762"/>
      <c r="EQK80" s="762"/>
      <c r="EQL80" s="762"/>
      <c r="EQM80" s="762"/>
      <c r="EQN80" s="762"/>
      <c r="EQO80" s="762"/>
      <c r="EQP80" s="762"/>
      <c r="EQQ80" s="762"/>
      <c r="EQR80" s="762"/>
      <c r="EQS80" s="762"/>
      <c r="EQT80" s="762"/>
      <c r="EQU80" s="762"/>
      <c r="EQV80" s="762"/>
      <c r="EQW80" s="762"/>
      <c r="EQX80" s="762"/>
      <c r="EQY80" s="762"/>
      <c r="EQZ80" s="762"/>
      <c r="ERA80" s="762"/>
      <c r="ERB80" s="762"/>
      <c r="ERC80" s="762"/>
      <c r="ERD80" s="762"/>
      <c r="ERE80" s="762"/>
      <c r="ERF80" s="762"/>
      <c r="ERG80" s="762"/>
      <c r="ERH80" s="762"/>
      <c r="ERI80" s="762"/>
      <c r="ERJ80" s="762"/>
      <c r="ERK80" s="762"/>
      <c r="ERL80" s="762"/>
      <c r="ERM80" s="762"/>
      <c r="ERN80" s="762"/>
      <c r="ERO80" s="762"/>
      <c r="ERP80" s="762"/>
      <c r="ERQ80" s="762"/>
      <c r="ERR80" s="762"/>
      <c r="ERS80" s="762"/>
      <c r="ERT80" s="762"/>
      <c r="ERU80" s="762"/>
      <c r="ERV80" s="762"/>
      <c r="ERW80" s="762"/>
      <c r="ERX80" s="762"/>
      <c r="ERY80" s="762"/>
      <c r="ERZ80" s="762"/>
      <c r="ESA80" s="762"/>
      <c r="ESB80" s="762"/>
      <c r="ESC80" s="762"/>
      <c r="ESD80" s="762"/>
      <c r="ESE80" s="762"/>
      <c r="ESF80" s="762"/>
      <c r="ESG80" s="762"/>
      <c r="ESH80" s="762"/>
      <c r="ESI80" s="762"/>
      <c r="ESJ80" s="762"/>
      <c r="ESK80" s="762"/>
      <c r="ESL80" s="762"/>
      <c r="ESM80" s="762"/>
      <c r="ESN80" s="762"/>
      <c r="ESO80" s="762"/>
      <c r="ESP80" s="762"/>
      <c r="ESQ80" s="762"/>
      <c r="ESR80" s="762"/>
      <c r="ESS80" s="762"/>
      <c r="EST80" s="762"/>
      <c r="ESU80" s="762"/>
      <c r="ESV80" s="762"/>
      <c r="ESW80" s="762"/>
      <c r="ESX80" s="762"/>
      <c r="ESY80" s="762"/>
      <c r="ESZ80" s="762"/>
      <c r="ETA80" s="762"/>
      <c r="ETB80" s="762"/>
      <c r="ETC80" s="762"/>
      <c r="ETD80" s="762"/>
      <c r="ETE80" s="762"/>
      <c r="ETF80" s="762"/>
      <c r="ETG80" s="762"/>
      <c r="ETH80" s="762"/>
      <c r="ETI80" s="762"/>
      <c r="ETJ80" s="762"/>
      <c r="ETK80" s="762"/>
      <c r="ETL80" s="762"/>
      <c r="ETM80" s="762"/>
      <c r="ETN80" s="762"/>
      <c r="ETO80" s="762"/>
      <c r="ETP80" s="762"/>
      <c r="ETQ80" s="762"/>
      <c r="ETR80" s="762"/>
      <c r="ETS80" s="762"/>
      <c r="ETT80" s="762"/>
      <c r="ETU80" s="762"/>
      <c r="ETV80" s="762"/>
      <c r="ETW80" s="762"/>
      <c r="ETX80" s="762"/>
      <c r="ETY80" s="762"/>
      <c r="ETZ80" s="762"/>
      <c r="EUA80" s="762"/>
      <c r="EUB80" s="762"/>
      <c r="EUC80" s="762"/>
      <c r="EUD80" s="762"/>
      <c r="EUE80" s="762"/>
      <c r="EUF80" s="762"/>
      <c r="EUG80" s="762"/>
      <c r="EUH80" s="762"/>
      <c r="EUI80" s="762"/>
      <c r="EUJ80" s="762"/>
      <c r="EUK80" s="762"/>
      <c r="EUL80" s="762"/>
      <c r="EUM80" s="762"/>
      <c r="EUN80" s="762"/>
      <c r="EUO80" s="762"/>
      <c r="EUP80" s="762"/>
      <c r="EUQ80" s="762"/>
      <c r="EUR80" s="762"/>
      <c r="EUS80" s="762"/>
      <c r="EUT80" s="762"/>
      <c r="EUU80" s="762"/>
      <c r="EUV80" s="762"/>
      <c r="EUW80" s="762"/>
      <c r="EUX80" s="762"/>
      <c r="EUY80" s="762"/>
      <c r="EUZ80" s="762"/>
      <c r="EVA80" s="762"/>
      <c r="EVB80" s="762"/>
      <c r="EVC80" s="762"/>
      <c r="EVD80" s="762"/>
      <c r="EVE80" s="762"/>
      <c r="EVF80" s="762"/>
      <c r="EVG80" s="762"/>
      <c r="EVH80" s="762"/>
      <c r="EVI80" s="762"/>
      <c r="EVJ80" s="762"/>
      <c r="EVK80" s="762"/>
      <c r="EVL80" s="762"/>
      <c r="EVM80" s="762"/>
      <c r="EVN80" s="762"/>
      <c r="EVO80" s="762"/>
      <c r="EVP80" s="762"/>
      <c r="EVQ80" s="762"/>
      <c r="EVR80" s="762"/>
      <c r="EVS80" s="762"/>
      <c r="EVT80" s="762"/>
      <c r="EVU80" s="762"/>
      <c r="EVV80" s="762"/>
      <c r="EVW80" s="762"/>
      <c r="EVX80" s="762"/>
      <c r="EVY80" s="762"/>
      <c r="EVZ80" s="762"/>
      <c r="EWA80" s="762"/>
      <c r="EWB80" s="762"/>
      <c r="EWC80" s="762"/>
      <c r="EWD80" s="762"/>
      <c r="EWE80" s="762"/>
      <c r="EWF80" s="762"/>
      <c r="EWG80" s="762"/>
      <c r="EWH80" s="762"/>
      <c r="EWI80" s="762"/>
      <c r="EWJ80" s="762"/>
      <c r="EWK80" s="762"/>
      <c r="EWL80" s="762"/>
      <c r="EWM80" s="762"/>
      <c r="EWN80" s="762"/>
      <c r="EWO80" s="762"/>
      <c r="EWP80" s="762"/>
      <c r="EWQ80" s="762"/>
      <c r="EWR80" s="762"/>
      <c r="EWS80" s="762"/>
      <c r="EWT80" s="762"/>
      <c r="EWU80" s="762"/>
      <c r="EWV80" s="762"/>
      <c r="EWW80" s="762"/>
      <c r="EWX80" s="762"/>
      <c r="EWY80" s="762"/>
      <c r="EWZ80" s="762"/>
      <c r="EXA80" s="762"/>
      <c r="EXB80" s="762"/>
      <c r="EXC80" s="762"/>
      <c r="EXD80" s="762"/>
      <c r="EXE80" s="762"/>
      <c r="EXF80" s="762"/>
      <c r="EXG80" s="762"/>
      <c r="EXH80" s="762"/>
      <c r="EXI80" s="762"/>
      <c r="EXJ80" s="762"/>
      <c r="EXK80" s="762"/>
      <c r="EXL80" s="762"/>
      <c r="EXM80" s="762"/>
      <c r="EXN80" s="762"/>
      <c r="EXO80" s="762"/>
      <c r="EXP80" s="762"/>
      <c r="EXQ80" s="762"/>
      <c r="EXR80" s="762"/>
      <c r="EXS80" s="762"/>
      <c r="EXT80" s="762"/>
      <c r="EXU80" s="762"/>
      <c r="EXV80" s="762"/>
      <c r="EXW80" s="762"/>
      <c r="EXX80" s="762"/>
      <c r="EXY80" s="762"/>
      <c r="EXZ80" s="762"/>
      <c r="EYA80" s="762"/>
      <c r="EYB80" s="762"/>
      <c r="EYC80" s="762"/>
      <c r="EYD80" s="762"/>
      <c r="EYE80" s="762"/>
      <c r="EYF80" s="762"/>
      <c r="EYG80" s="762"/>
      <c r="EYH80" s="762"/>
      <c r="EYI80" s="762"/>
      <c r="EYJ80" s="762"/>
      <c r="EYK80" s="762"/>
      <c r="EYL80" s="762"/>
      <c r="EYM80" s="762"/>
      <c r="EYN80" s="762"/>
      <c r="EYO80" s="762"/>
      <c r="EYP80" s="762"/>
      <c r="EYQ80" s="762"/>
      <c r="EYR80" s="762"/>
      <c r="EYS80" s="762"/>
      <c r="EYT80" s="762"/>
      <c r="EYU80" s="762"/>
      <c r="EYV80" s="762"/>
      <c r="EYW80" s="762"/>
      <c r="EYX80" s="762"/>
      <c r="EYY80" s="762"/>
      <c r="EYZ80" s="762"/>
      <c r="EZA80" s="762"/>
      <c r="EZB80" s="762"/>
      <c r="EZC80" s="762"/>
      <c r="EZD80" s="762"/>
      <c r="EZE80" s="762"/>
      <c r="EZF80" s="762"/>
      <c r="EZG80" s="762"/>
      <c r="EZH80" s="762"/>
      <c r="EZI80" s="762"/>
      <c r="EZJ80" s="762"/>
      <c r="EZK80" s="762"/>
      <c r="EZL80" s="762"/>
      <c r="EZM80" s="762"/>
      <c r="EZN80" s="762"/>
      <c r="EZO80" s="762"/>
      <c r="EZP80" s="762"/>
      <c r="EZQ80" s="762"/>
      <c r="EZR80" s="762"/>
      <c r="EZS80" s="762"/>
      <c r="EZT80" s="762"/>
      <c r="EZU80" s="762"/>
      <c r="EZV80" s="762"/>
      <c r="EZW80" s="762"/>
      <c r="EZX80" s="762"/>
      <c r="EZY80" s="762"/>
      <c r="EZZ80" s="762"/>
      <c r="FAA80" s="762"/>
      <c r="FAB80" s="762"/>
      <c r="FAC80" s="762"/>
      <c r="FAD80" s="762"/>
      <c r="FAE80" s="762"/>
      <c r="FAF80" s="762"/>
      <c r="FAG80" s="762"/>
      <c r="FAH80" s="762"/>
      <c r="FAI80" s="762"/>
      <c r="FAJ80" s="762"/>
      <c r="FAK80" s="762"/>
      <c r="FAL80" s="762"/>
      <c r="FAM80" s="762"/>
      <c r="FAO80" s="762"/>
      <c r="FAP80" s="762"/>
      <c r="FAQ80" s="762"/>
      <c r="FAR80" s="762"/>
      <c r="FAS80" s="762"/>
      <c r="FAT80" s="762"/>
      <c r="FAU80" s="762"/>
      <c r="FAV80" s="762"/>
      <c r="FAW80" s="762"/>
      <c r="FAX80" s="762"/>
      <c r="FAY80" s="762"/>
      <c r="FAZ80" s="762"/>
      <c r="FBA80" s="762"/>
      <c r="FBB80" s="762"/>
      <c r="FBC80" s="762"/>
      <c r="FBD80" s="762"/>
      <c r="FBE80" s="762"/>
      <c r="FBF80" s="762"/>
      <c r="FBG80" s="762"/>
      <c r="FBH80" s="762"/>
      <c r="FBI80" s="762"/>
      <c r="FBJ80" s="762"/>
      <c r="FBK80" s="762"/>
      <c r="FBL80" s="762"/>
      <c r="FBM80" s="762"/>
      <c r="FBN80" s="762"/>
      <c r="FBO80" s="762"/>
      <c r="FBP80" s="762"/>
      <c r="FBQ80" s="762"/>
      <c r="FBR80" s="762"/>
      <c r="FBS80" s="762"/>
      <c r="FBT80" s="762"/>
      <c r="FBU80" s="762"/>
      <c r="FBV80" s="762"/>
      <c r="FBW80" s="762"/>
      <c r="FBX80" s="762"/>
      <c r="FBY80" s="762"/>
      <c r="FBZ80" s="762"/>
      <c r="FCA80" s="762"/>
      <c r="FCB80" s="762"/>
      <c r="FCC80" s="762"/>
      <c r="FCD80" s="762"/>
      <c r="FCE80" s="762"/>
      <c r="FCF80" s="762"/>
      <c r="FCG80" s="762"/>
      <c r="FCH80" s="762"/>
      <c r="FCI80" s="762"/>
      <c r="FCJ80" s="762"/>
      <c r="FCK80" s="762"/>
      <c r="FCL80" s="762"/>
      <c r="FCM80" s="762"/>
      <c r="FCN80" s="762"/>
      <c r="FCO80" s="762"/>
      <c r="FCP80" s="762"/>
      <c r="FCQ80" s="762"/>
      <c r="FCR80" s="762"/>
      <c r="FCS80" s="762"/>
      <c r="FCT80" s="762"/>
      <c r="FCU80" s="762"/>
      <c r="FCV80" s="762"/>
      <c r="FCW80" s="762"/>
      <c r="FCX80" s="762"/>
      <c r="FCY80" s="762"/>
      <c r="FCZ80" s="762"/>
      <c r="FDA80" s="762"/>
      <c r="FDB80" s="762"/>
      <c r="FDC80" s="762"/>
      <c r="FDD80" s="762"/>
      <c r="FDE80" s="762"/>
      <c r="FDF80" s="762"/>
      <c r="FDG80" s="762"/>
      <c r="FDH80" s="762"/>
      <c r="FDI80" s="762"/>
      <c r="FDJ80" s="762"/>
      <c r="FDK80" s="762"/>
      <c r="FDL80" s="762"/>
      <c r="FDM80" s="762"/>
      <c r="FDN80" s="762"/>
      <c r="FDO80" s="762"/>
      <c r="FDP80" s="762"/>
      <c r="FDQ80" s="762"/>
      <c r="FDR80" s="762"/>
      <c r="FDS80" s="762"/>
      <c r="FDT80" s="762"/>
      <c r="FDU80" s="762"/>
      <c r="FDV80" s="762"/>
      <c r="FDW80" s="762"/>
      <c r="FDX80" s="762"/>
      <c r="FDY80" s="762"/>
      <c r="FDZ80" s="762"/>
      <c r="FEA80" s="762"/>
      <c r="FEB80" s="762"/>
      <c r="FEC80" s="762"/>
      <c r="FED80" s="762"/>
      <c r="FEE80" s="762"/>
      <c r="FEF80" s="762"/>
      <c r="FEG80" s="762"/>
      <c r="FEH80" s="762"/>
      <c r="FEI80" s="762"/>
      <c r="FEJ80" s="762"/>
      <c r="FEK80" s="762"/>
      <c r="FEL80" s="762"/>
      <c r="FEM80" s="762"/>
      <c r="FEN80" s="762"/>
      <c r="FEO80" s="762"/>
      <c r="FEP80" s="762"/>
      <c r="FEQ80" s="762"/>
      <c r="FER80" s="762"/>
      <c r="FES80" s="762"/>
      <c r="FET80" s="762"/>
      <c r="FEU80" s="762"/>
      <c r="FEV80" s="762"/>
      <c r="FEW80" s="762"/>
      <c r="FEX80" s="762"/>
      <c r="FEY80" s="762"/>
      <c r="FEZ80" s="762"/>
      <c r="FFA80" s="762"/>
      <c r="FFB80" s="762"/>
      <c r="FFC80" s="762"/>
      <c r="FFD80" s="762"/>
      <c r="FFE80" s="762"/>
      <c r="FFF80" s="762"/>
      <c r="FFG80" s="762"/>
      <c r="FFH80" s="762"/>
      <c r="FFI80" s="762"/>
      <c r="FFJ80" s="762"/>
      <c r="FFK80" s="762"/>
      <c r="FFL80" s="762"/>
      <c r="FFM80" s="762"/>
      <c r="FFN80" s="762"/>
      <c r="FFO80" s="762"/>
      <c r="FFP80" s="762"/>
      <c r="FFQ80" s="762"/>
      <c r="FFR80" s="762"/>
      <c r="FFS80" s="762"/>
      <c r="FFT80" s="762"/>
      <c r="FFU80" s="762"/>
      <c r="FFV80" s="762"/>
      <c r="FFW80" s="762"/>
      <c r="FFX80" s="762"/>
      <c r="FFY80" s="762"/>
      <c r="FFZ80" s="762"/>
      <c r="FGA80" s="762"/>
      <c r="FGB80" s="762"/>
      <c r="FGC80" s="762"/>
      <c r="FGD80" s="762"/>
      <c r="FGE80" s="762"/>
      <c r="FGF80" s="762"/>
      <c r="FGG80" s="762"/>
      <c r="FGH80" s="762"/>
      <c r="FGI80" s="762"/>
      <c r="FGJ80" s="762"/>
      <c r="FGK80" s="762"/>
      <c r="FGL80" s="762"/>
      <c r="FGM80" s="762"/>
      <c r="FGN80" s="762"/>
      <c r="FGO80" s="762"/>
      <c r="FGP80" s="762"/>
      <c r="FGQ80" s="762"/>
      <c r="FGR80" s="762"/>
      <c r="FGS80" s="762"/>
      <c r="FGT80" s="762"/>
      <c r="FGU80" s="762"/>
      <c r="FGV80" s="762"/>
      <c r="FGW80" s="762"/>
      <c r="FGX80" s="762"/>
      <c r="FGY80" s="762"/>
      <c r="FGZ80" s="762"/>
      <c r="FHA80" s="762"/>
      <c r="FHB80" s="762"/>
      <c r="FHC80" s="762"/>
      <c r="FHD80" s="762"/>
      <c r="FHE80" s="762"/>
      <c r="FHF80" s="762"/>
      <c r="FHG80" s="762"/>
      <c r="FHH80" s="762"/>
      <c r="FHI80" s="762"/>
      <c r="FHJ80" s="762"/>
      <c r="FHK80" s="762"/>
      <c r="FHL80" s="762"/>
      <c r="FHM80" s="762"/>
      <c r="FHN80" s="762"/>
      <c r="FHO80" s="762"/>
      <c r="FHP80" s="762"/>
      <c r="FHQ80" s="762"/>
      <c r="FHR80" s="762"/>
      <c r="FHS80" s="762"/>
      <c r="FHT80" s="762"/>
      <c r="FHU80" s="762"/>
      <c r="FHV80" s="762"/>
      <c r="FHW80" s="762"/>
      <c r="FHX80" s="762"/>
      <c r="FHY80" s="762"/>
      <c r="FHZ80" s="762"/>
      <c r="FIA80" s="762"/>
      <c r="FIB80" s="762"/>
      <c r="FIC80" s="762"/>
      <c r="FID80" s="762"/>
      <c r="FIE80" s="762"/>
      <c r="FIF80" s="762"/>
      <c r="FIG80" s="762"/>
      <c r="FIH80" s="762"/>
      <c r="FII80" s="762"/>
      <c r="FIJ80" s="762"/>
      <c r="FIK80" s="762"/>
      <c r="FIL80" s="762"/>
      <c r="FIM80" s="762"/>
      <c r="FIN80" s="762"/>
      <c r="FIO80" s="762"/>
      <c r="FIP80" s="762"/>
      <c r="FIQ80" s="762"/>
      <c r="FIR80" s="762"/>
      <c r="FIS80" s="762"/>
      <c r="FIT80" s="762"/>
      <c r="FIU80" s="762"/>
      <c r="FIV80" s="762"/>
      <c r="FIW80" s="762"/>
      <c r="FIX80" s="762"/>
      <c r="FIY80" s="762"/>
      <c r="FIZ80" s="762"/>
      <c r="FJA80" s="762"/>
      <c r="FJB80" s="762"/>
      <c r="FJC80" s="762"/>
      <c r="FJD80" s="762"/>
      <c r="FJE80" s="762"/>
      <c r="FJF80" s="762"/>
      <c r="FJG80" s="762"/>
      <c r="FJH80" s="762"/>
      <c r="FJI80" s="762"/>
      <c r="FJJ80" s="762"/>
      <c r="FJK80" s="762"/>
      <c r="FJL80" s="762"/>
      <c r="FJM80" s="762"/>
      <c r="FJN80" s="762"/>
      <c r="FJO80" s="762"/>
      <c r="FJP80" s="762"/>
      <c r="FJQ80" s="762"/>
      <c r="FJR80" s="762"/>
      <c r="FJS80" s="762"/>
      <c r="FJT80" s="762"/>
      <c r="FJU80" s="762"/>
      <c r="FJV80" s="762"/>
      <c r="FJW80" s="762"/>
      <c r="FJX80" s="762"/>
      <c r="FJY80" s="762"/>
      <c r="FJZ80" s="762"/>
      <c r="FKA80" s="762"/>
      <c r="FKB80" s="762"/>
      <c r="FKC80" s="762"/>
      <c r="FKD80" s="762"/>
      <c r="FKE80" s="762"/>
      <c r="FKF80" s="762"/>
      <c r="FKG80" s="762"/>
      <c r="FKH80" s="762"/>
      <c r="FKI80" s="762"/>
      <c r="FKJ80" s="762"/>
      <c r="FKK80" s="762"/>
      <c r="FKL80" s="762"/>
      <c r="FKM80" s="762"/>
      <c r="FKN80" s="762"/>
      <c r="FKO80" s="762"/>
      <c r="FKP80" s="762"/>
      <c r="FKQ80" s="762"/>
      <c r="FKR80" s="762"/>
      <c r="FKS80" s="762"/>
      <c r="FKT80" s="762"/>
      <c r="FKU80" s="762"/>
      <c r="FKV80" s="762"/>
      <c r="FKW80" s="762"/>
      <c r="FKX80" s="762"/>
      <c r="FKY80" s="762"/>
      <c r="FKZ80" s="762"/>
      <c r="FLA80" s="762"/>
      <c r="FLB80" s="762"/>
      <c r="FLC80" s="762"/>
      <c r="FLD80" s="762"/>
      <c r="FLE80" s="762"/>
      <c r="FLF80" s="762"/>
      <c r="FLG80" s="762"/>
      <c r="FLH80" s="762"/>
      <c r="FLI80" s="762"/>
      <c r="FLJ80" s="762"/>
      <c r="FLK80" s="762"/>
      <c r="FLL80" s="762"/>
      <c r="FLM80" s="762"/>
      <c r="FLN80" s="762"/>
      <c r="FLO80" s="762"/>
      <c r="FLP80" s="762"/>
      <c r="FLQ80" s="762"/>
      <c r="FLR80" s="762"/>
      <c r="FLS80" s="762"/>
      <c r="FLT80" s="762"/>
      <c r="FLU80" s="762"/>
      <c r="FLV80" s="762"/>
      <c r="FLW80" s="762"/>
      <c r="FLX80" s="762"/>
      <c r="FLY80" s="762"/>
      <c r="FLZ80" s="762"/>
      <c r="FMA80" s="762"/>
      <c r="FMB80" s="762"/>
      <c r="FMC80" s="762"/>
      <c r="FMD80" s="762"/>
      <c r="FME80" s="762"/>
      <c r="FMF80" s="762"/>
      <c r="FMG80" s="762"/>
      <c r="FMH80" s="762"/>
      <c r="FMI80" s="762"/>
      <c r="FMJ80" s="762"/>
      <c r="FMK80" s="762"/>
      <c r="FML80" s="762"/>
      <c r="FMM80" s="762"/>
      <c r="FMN80" s="762"/>
      <c r="FMO80" s="762"/>
      <c r="FMP80" s="762"/>
      <c r="FMQ80" s="762"/>
      <c r="FMR80" s="762"/>
      <c r="FMS80" s="762"/>
      <c r="FMT80" s="762"/>
      <c r="FMU80" s="762"/>
      <c r="FMV80" s="762"/>
      <c r="FMW80" s="762"/>
      <c r="FMX80" s="762"/>
      <c r="FMY80" s="762"/>
      <c r="FMZ80" s="762"/>
      <c r="FNA80" s="762"/>
      <c r="FNB80" s="762"/>
      <c r="FNC80" s="762"/>
      <c r="FND80" s="762"/>
      <c r="FNE80" s="762"/>
      <c r="FNF80" s="762"/>
      <c r="FNG80" s="762"/>
      <c r="FNH80" s="762"/>
      <c r="FNI80" s="762"/>
      <c r="FNJ80" s="762"/>
      <c r="FNK80" s="762"/>
      <c r="FNL80" s="762"/>
      <c r="FNM80" s="762"/>
      <c r="FNN80" s="762"/>
      <c r="FNO80" s="762"/>
      <c r="FNP80" s="762"/>
      <c r="FNQ80" s="762"/>
      <c r="FNR80" s="762"/>
      <c r="FNS80" s="762"/>
      <c r="FNT80" s="762"/>
      <c r="FNU80" s="762"/>
      <c r="FNV80" s="762"/>
      <c r="FNW80" s="762"/>
      <c r="FNX80" s="762"/>
      <c r="FNY80" s="762"/>
      <c r="FNZ80" s="762"/>
      <c r="FOA80" s="762"/>
      <c r="FOB80" s="762"/>
      <c r="FOC80" s="762"/>
      <c r="FOD80" s="762"/>
      <c r="FOE80" s="762"/>
      <c r="FOF80" s="762"/>
      <c r="FOG80" s="762"/>
      <c r="FOH80" s="762"/>
      <c r="FOI80" s="762"/>
      <c r="FOJ80" s="762"/>
      <c r="FOK80" s="762"/>
      <c r="FOL80" s="762"/>
      <c r="FOM80" s="762"/>
      <c r="FON80" s="762"/>
      <c r="FOO80" s="762"/>
      <c r="FOP80" s="762"/>
      <c r="FOQ80" s="762"/>
      <c r="FOR80" s="762"/>
      <c r="FOS80" s="762"/>
      <c r="FOT80" s="762"/>
      <c r="FOU80" s="762"/>
      <c r="FOV80" s="762"/>
      <c r="FOW80" s="762"/>
      <c r="FOX80" s="762"/>
      <c r="FOY80" s="762"/>
      <c r="FOZ80" s="762"/>
      <c r="FPA80" s="762"/>
      <c r="FPB80" s="762"/>
      <c r="FPC80" s="762"/>
      <c r="FPD80" s="762"/>
      <c r="FPE80" s="762"/>
      <c r="FPF80" s="762"/>
      <c r="FPG80" s="762"/>
      <c r="FPH80" s="762"/>
      <c r="FPI80" s="762"/>
      <c r="FPJ80" s="762"/>
      <c r="FPK80" s="762"/>
      <c r="FPL80" s="762"/>
      <c r="FPM80" s="762"/>
      <c r="FPN80" s="762"/>
      <c r="FPO80" s="762"/>
      <c r="FPP80" s="762"/>
      <c r="FPQ80" s="762"/>
      <c r="FPR80" s="762"/>
      <c r="FPS80" s="762"/>
      <c r="FPT80" s="762"/>
      <c r="FPU80" s="762"/>
      <c r="FPV80" s="762"/>
      <c r="FPW80" s="762"/>
      <c r="FPX80" s="762"/>
      <c r="FPY80" s="762"/>
      <c r="FPZ80" s="762"/>
      <c r="FQA80" s="762"/>
      <c r="FQB80" s="762"/>
      <c r="FQC80" s="762"/>
      <c r="FQD80" s="762"/>
      <c r="FQE80" s="762"/>
      <c r="FQF80" s="762"/>
      <c r="FQG80" s="762"/>
      <c r="FQH80" s="762"/>
      <c r="FQI80" s="762"/>
      <c r="FQJ80" s="762"/>
      <c r="FQK80" s="762"/>
      <c r="FQL80" s="762"/>
      <c r="FQM80" s="762"/>
      <c r="FQN80" s="762"/>
      <c r="FQO80" s="762"/>
      <c r="FQP80" s="762"/>
      <c r="FQQ80" s="762"/>
      <c r="FQR80" s="762"/>
      <c r="FQS80" s="762"/>
      <c r="FQT80" s="762"/>
      <c r="FQU80" s="762"/>
      <c r="FQV80" s="762"/>
      <c r="FQW80" s="762"/>
      <c r="FQX80" s="762"/>
      <c r="FQY80" s="762"/>
      <c r="FQZ80" s="762"/>
      <c r="FRA80" s="762"/>
      <c r="FRB80" s="762"/>
      <c r="FRC80" s="762"/>
      <c r="FRD80" s="762"/>
      <c r="FRE80" s="762"/>
      <c r="FRF80" s="762"/>
      <c r="FRG80" s="762"/>
      <c r="FRH80" s="762"/>
      <c r="FRI80" s="762"/>
      <c r="FRJ80" s="762"/>
      <c r="FRK80" s="762"/>
      <c r="FRL80" s="762"/>
      <c r="FRM80" s="762"/>
      <c r="FRN80" s="762"/>
      <c r="FRO80" s="762"/>
      <c r="FRP80" s="762"/>
      <c r="FRQ80" s="762"/>
      <c r="FRR80" s="762"/>
      <c r="FRS80" s="762"/>
      <c r="FRT80" s="762"/>
      <c r="FRU80" s="762"/>
      <c r="FRV80" s="762"/>
      <c r="FRW80" s="762"/>
      <c r="FRX80" s="762"/>
      <c r="FRY80" s="762"/>
      <c r="FRZ80" s="762"/>
      <c r="FSA80" s="762"/>
      <c r="FSB80" s="762"/>
      <c r="FSC80" s="762"/>
      <c r="FSD80" s="762"/>
      <c r="FSE80" s="762"/>
      <c r="FSF80" s="762"/>
      <c r="FSG80" s="762"/>
      <c r="FSH80" s="762"/>
      <c r="FSI80" s="762"/>
      <c r="FSJ80" s="762"/>
      <c r="FSK80" s="762"/>
      <c r="FSL80" s="762"/>
      <c r="FSM80" s="762"/>
      <c r="FSN80" s="762"/>
      <c r="FSO80" s="762"/>
      <c r="FSP80" s="762"/>
      <c r="FSQ80" s="762"/>
      <c r="FSR80" s="762"/>
      <c r="FSS80" s="762"/>
      <c r="FST80" s="762"/>
      <c r="FSU80" s="762"/>
      <c r="FSV80" s="762"/>
      <c r="FSW80" s="762"/>
      <c r="FSX80" s="762"/>
      <c r="FSY80" s="762"/>
      <c r="FSZ80" s="762"/>
      <c r="FTA80" s="762"/>
      <c r="FTB80" s="762"/>
      <c r="FTC80" s="762"/>
      <c r="FTD80" s="762"/>
      <c r="FTE80" s="762"/>
      <c r="FTF80" s="762"/>
      <c r="FTG80" s="762"/>
      <c r="FTH80" s="762"/>
      <c r="FTI80" s="762"/>
      <c r="FTJ80" s="762"/>
      <c r="FTK80" s="762"/>
      <c r="FTL80" s="762"/>
      <c r="FTM80" s="762"/>
      <c r="FTN80" s="762"/>
      <c r="FTO80" s="762"/>
      <c r="FTP80" s="762"/>
      <c r="FTQ80" s="762"/>
      <c r="FTR80" s="762"/>
      <c r="FTS80" s="762"/>
      <c r="FTT80" s="762"/>
      <c r="FTU80" s="762"/>
      <c r="FTV80" s="762"/>
      <c r="FTW80" s="762"/>
      <c r="FTX80" s="762"/>
      <c r="FTY80" s="762"/>
      <c r="FTZ80" s="762"/>
      <c r="FUA80" s="762"/>
      <c r="FUB80" s="762"/>
      <c r="FUC80" s="762"/>
      <c r="FUD80" s="762"/>
      <c r="FUE80" s="762"/>
      <c r="FUF80" s="762"/>
      <c r="FUG80" s="762"/>
      <c r="FUH80" s="762"/>
      <c r="FUI80" s="762"/>
      <c r="FUJ80" s="762"/>
      <c r="FUK80" s="762"/>
      <c r="FUL80" s="762"/>
      <c r="FUM80" s="762"/>
      <c r="FUN80" s="762"/>
      <c r="FUO80" s="762"/>
      <c r="FUP80" s="762"/>
      <c r="FUQ80" s="762"/>
      <c r="FUR80" s="762"/>
      <c r="FUS80" s="762"/>
      <c r="FUT80" s="762"/>
      <c r="FUU80" s="762"/>
      <c r="FUV80" s="762"/>
      <c r="FUW80" s="762"/>
      <c r="FUX80" s="762"/>
      <c r="FUY80" s="762"/>
      <c r="FUZ80" s="762"/>
      <c r="FVA80" s="762"/>
      <c r="FVB80" s="762"/>
      <c r="FVC80" s="762"/>
      <c r="FVD80" s="762"/>
      <c r="FVE80" s="762"/>
      <c r="FVF80" s="762"/>
      <c r="FVG80" s="762"/>
      <c r="FVH80" s="762"/>
      <c r="FVI80" s="762"/>
      <c r="FVJ80" s="762"/>
      <c r="FVK80" s="762"/>
      <c r="FVL80" s="762"/>
      <c r="FVM80" s="762"/>
      <c r="FVN80" s="762"/>
      <c r="FVO80" s="762"/>
      <c r="FVP80" s="762"/>
      <c r="FVQ80" s="762"/>
      <c r="FVR80" s="762"/>
      <c r="FVS80" s="762"/>
      <c r="FVT80" s="762"/>
      <c r="FVU80" s="762"/>
      <c r="FVV80" s="762"/>
      <c r="FVW80" s="762"/>
      <c r="FVX80" s="762"/>
      <c r="FVY80" s="762"/>
      <c r="FVZ80" s="762"/>
      <c r="FWA80" s="762"/>
      <c r="FWB80" s="762"/>
      <c r="FWC80" s="762"/>
      <c r="FWD80" s="762"/>
      <c r="FWE80" s="762"/>
      <c r="FWF80" s="762"/>
      <c r="FWG80" s="762"/>
      <c r="FWH80" s="762"/>
      <c r="FWI80" s="762"/>
      <c r="FWJ80" s="762"/>
      <c r="FWK80" s="762"/>
      <c r="FWL80" s="762"/>
      <c r="FWM80" s="762"/>
      <c r="FWN80" s="762"/>
      <c r="FWO80" s="762"/>
      <c r="FWP80" s="762"/>
      <c r="FWQ80" s="762"/>
      <c r="FWR80" s="762"/>
      <c r="FWS80" s="762"/>
      <c r="FWT80" s="762"/>
      <c r="FWU80" s="762"/>
      <c r="FWV80" s="762"/>
      <c r="FWW80" s="762"/>
      <c r="FWX80" s="762"/>
      <c r="FWY80" s="762"/>
      <c r="FWZ80" s="762"/>
      <c r="FXA80" s="762"/>
      <c r="FXB80" s="762"/>
      <c r="FXC80" s="762"/>
      <c r="FXD80" s="762"/>
      <c r="FXE80" s="762"/>
      <c r="FXF80" s="762"/>
      <c r="FXG80" s="762"/>
      <c r="FXH80" s="762"/>
      <c r="FXI80" s="762"/>
      <c r="FXJ80" s="762"/>
      <c r="FXK80" s="762"/>
      <c r="FXL80" s="762"/>
      <c r="FXM80" s="762"/>
      <c r="FXN80" s="762"/>
      <c r="FXO80" s="762"/>
      <c r="FXP80" s="762"/>
      <c r="FXQ80" s="762"/>
      <c r="FXR80" s="762"/>
      <c r="FXS80" s="762"/>
      <c r="FXT80" s="762"/>
      <c r="FXU80" s="762"/>
      <c r="FXV80" s="762"/>
      <c r="FXW80" s="762"/>
      <c r="FXX80" s="762"/>
      <c r="FXY80" s="762"/>
      <c r="FXZ80" s="762"/>
      <c r="FYA80" s="762"/>
      <c r="FYB80" s="762"/>
      <c r="FYC80" s="762"/>
      <c r="FYD80" s="762"/>
      <c r="FYE80" s="762"/>
      <c r="FYF80" s="762"/>
      <c r="FYG80" s="762"/>
      <c r="FYH80" s="762"/>
      <c r="FYI80" s="762"/>
      <c r="FYJ80" s="762"/>
      <c r="FYK80" s="762"/>
      <c r="FYL80" s="762"/>
      <c r="FYM80" s="762"/>
      <c r="FYN80" s="762"/>
      <c r="FYO80" s="762"/>
      <c r="FYP80" s="762"/>
      <c r="FYQ80" s="762"/>
      <c r="FYR80" s="762"/>
      <c r="FYS80" s="762"/>
      <c r="FYT80" s="762"/>
      <c r="FYU80" s="762"/>
      <c r="FYV80" s="762"/>
      <c r="FYW80" s="762"/>
      <c r="FYX80" s="762"/>
      <c r="FYY80" s="762"/>
      <c r="FYZ80" s="762"/>
      <c r="FZA80" s="762"/>
      <c r="FZB80" s="762"/>
      <c r="FZC80" s="762"/>
      <c r="FZD80" s="762"/>
      <c r="FZE80" s="762"/>
      <c r="FZF80" s="762"/>
      <c r="FZG80" s="762"/>
      <c r="FZH80" s="762"/>
      <c r="FZI80" s="762"/>
      <c r="FZJ80" s="762"/>
      <c r="FZK80" s="762"/>
      <c r="FZL80" s="762"/>
      <c r="FZM80" s="762"/>
      <c r="FZN80" s="762"/>
      <c r="FZO80" s="762"/>
      <c r="FZP80" s="762"/>
      <c r="FZQ80" s="762"/>
      <c r="FZR80" s="762"/>
      <c r="FZS80" s="762"/>
      <c r="FZT80" s="762"/>
      <c r="FZU80" s="762"/>
      <c r="FZV80" s="762"/>
      <c r="FZW80" s="762"/>
      <c r="FZX80" s="762"/>
      <c r="FZY80" s="762"/>
      <c r="FZZ80" s="762"/>
      <c r="GAA80" s="762"/>
      <c r="GAB80" s="762"/>
      <c r="GAC80" s="762"/>
      <c r="GAD80" s="762"/>
      <c r="GAE80" s="762"/>
      <c r="GAF80" s="762"/>
      <c r="GAG80" s="762"/>
      <c r="GAH80" s="762"/>
      <c r="GAI80" s="762"/>
      <c r="GAJ80" s="762"/>
      <c r="GAK80" s="762"/>
      <c r="GAL80" s="762"/>
      <c r="GAM80" s="762"/>
      <c r="GAN80" s="762"/>
      <c r="GAO80" s="762"/>
      <c r="GAP80" s="762"/>
      <c r="GAQ80" s="762"/>
      <c r="GAR80" s="762"/>
      <c r="GAS80" s="762"/>
      <c r="GAT80" s="762"/>
      <c r="GAU80" s="762"/>
      <c r="GAV80" s="762"/>
      <c r="GAW80" s="762"/>
      <c r="GAX80" s="762"/>
      <c r="GAY80" s="762"/>
      <c r="GAZ80" s="762"/>
      <c r="GBA80" s="762"/>
      <c r="GBB80" s="762"/>
      <c r="GBC80" s="762"/>
      <c r="GBD80" s="762"/>
      <c r="GBE80" s="762"/>
      <c r="GBF80" s="762"/>
      <c r="GBG80" s="762"/>
      <c r="GBH80" s="762"/>
      <c r="GBI80" s="762"/>
      <c r="GBJ80" s="762"/>
      <c r="GBK80" s="762"/>
      <c r="GBL80" s="762"/>
      <c r="GBM80" s="762"/>
      <c r="GBN80" s="762"/>
      <c r="GBO80" s="762"/>
      <c r="GBP80" s="762"/>
      <c r="GBQ80" s="762"/>
      <c r="GBR80" s="762"/>
      <c r="GBS80" s="762"/>
      <c r="GBT80" s="762"/>
      <c r="GBU80" s="762"/>
      <c r="GBV80" s="762"/>
      <c r="GBW80" s="762"/>
      <c r="GBX80" s="762"/>
      <c r="GBY80" s="762"/>
      <c r="GBZ80" s="762"/>
      <c r="GCA80" s="762"/>
      <c r="GCB80" s="762"/>
      <c r="GCC80" s="762"/>
      <c r="GCD80" s="762"/>
      <c r="GCE80" s="762"/>
      <c r="GCF80" s="762"/>
      <c r="GCG80" s="762"/>
      <c r="GCH80" s="762"/>
      <c r="GCI80" s="762"/>
      <c r="GCJ80" s="762"/>
      <c r="GCK80" s="762"/>
      <c r="GCL80" s="762"/>
      <c r="GCM80" s="762"/>
      <c r="GCN80" s="762"/>
      <c r="GCO80" s="762"/>
      <c r="GCP80" s="762"/>
      <c r="GCQ80" s="762"/>
      <c r="GCR80" s="762"/>
      <c r="GCS80" s="762"/>
      <c r="GCT80" s="762"/>
      <c r="GCU80" s="762"/>
      <c r="GCV80" s="762"/>
      <c r="GCW80" s="762"/>
      <c r="GCX80" s="762"/>
      <c r="GCY80" s="762"/>
      <c r="GCZ80" s="762"/>
      <c r="GDA80" s="762"/>
      <c r="GDB80" s="762"/>
      <c r="GDC80" s="762"/>
      <c r="GDD80" s="762"/>
      <c r="GDE80" s="762"/>
      <c r="GDF80" s="762"/>
      <c r="GDG80" s="762"/>
      <c r="GDH80" s="762"/>
      <c r="GDI80" s="762"/>
      <c r="GDJ80" s="762"/>
      <c r="GDK80" s="762"/>
      <c r="GDL80" s="762"/>
      <c r="GDM80" s="762"/>
      <c r="GDN80" s="762"/>
      <c r="GDO80" s="762"/>
      <c r="GDP80" s="762"/>
      <c r="GDQ80" s="762"/>
      <c r="GDR80" s="762"/>
      <c r="GDS80" s="762"/>
      <c r="GDT80" s="762"/>
      <c r="GDU80" s="762"/>
      <c r="GDV80" s="762"/>
      <c r="GDW80" s="762"/>
      <c r="GDX80" s="762"/>
      <c r="GDY80" s="762"/>
      <c r="GDZ80" s="762"/>
      <c r="GEA80" s="762"/>
      <c r="GEB80" s="762"/>
      <c r="GEC80" s="762"/>
      <c r="GED80" s="762"/>
      <c r="GEE80" s="762"/>
      <c r="GEF80" s="762"/>
      <c r="GEG80" s="762"/>
      <c r="GEH80" s="762"/>
      <c r="GEI80" s="762"/>
      <c r="GEJ80" s="762"/>
      <c r="GEK80" s="762"/>
      <c r="GEL80" s="762"/>
      <c r="GEM80" s="762"/>
      <c r="GEN80" s="762"/>
      <c r="GEO80" s="762"/>
      <c r="GEP80" s="762"/>
      <c r="GEQ80" s="762"/>
      <c r="GER80" s="762"/>
      <c r="GES80" s="762"/>
      <c r="GET80" s="762"/>
      <c r="GEU80" s="762"/>
      <c r="GEV80" s="762"/>
      <c r="GEW80" s="762"/>
      <c r="GEX80" s="762"/>
      <c r="GEY80" s="762"/>
      <c r="GEZ80" s="762"/>
      <c r="GFA80" s="762"/>
      <c r="GFB80" s="762"/>
      <c r="GFC80" s="762"/>
      <c r="GFD80" s="762"/>
      <c r="GFE80" s="762"/>
      <c r="GFF80" s="762"/>
      <c r="GFG80" s="762"/>
      <c r="GFH80" s="762"/>
      <c r="GFI80" s="762"/>
      <c r="GFJ80" s="762"/>
      <c r="GFK80" s="762"/>
      <c r="GFL80" s="762"/>
      <c r="GFM80" s="762"/>
      <c r="GFN80" s="762"/>
      <c r="GFO80" s="762"/>
      <c r="GFP80" s="762"/>
      <c r="GFQ80" s="762"/>
      <c r="GFR80" s="762"/>
      <c r="GFS80" s="762"/>
      <c r="GFT80" s="762"/>
      <c r="GFU80" s="762"/>
      <c r="GFV80" s="762"/>
      <c r="GFW80" s="762"/>
      <c r="GFX80" s="762"/>
      <c r="GFY80" s="762"/>
      <c r="GFZ80" s="762"/>
      <c r="GGA80" s="762"/>
      <c r="GGB80" s="762"/>
      <c r="GGC80" s="762"/>
      <c r="GGD80" s="762"/>
      <c r="GGE80" s="762"/>
      <c r="GGF80" s="762"/>
      <c r="GGG80" s="762"/>
      <c r="GGH80" s="762"/>
      <c r="GGI80" s="762"/>
      <c r="GGJ80" s="762"/>
      <c r="GGK80" s="762"/>
      <c r="GGL80" s="762"/>
      <c r="GGM80" s="762"/>
      <c r="GGN80" s="762"/>
      <c r="GGO80" s="762"/>
      <c r="GGP80" s="762"/>
      <c r="GGQ80" s="762"/>
      <c r="GGR80" s="762"/>
      <c r="GGS80" s="762"/>
      <c r="GGT80" s="762"/>
      <c r="GGU80" s="762"/>
      <c r="GGV80" s="762"/>
      <c r="GGW80" s="762"/>
      <c r="GGX80" s="762"/>
      <c r="GGY80" s="762"/>
      <c r="GGZ80" s="762"/>
      <c r="GHA80" s="762"/>
      <c r="GHB80" s="762"/>
      <c r="GHC80" s="762"/>
      <c r="GHD80" s="762"/>
      <c r="GHE80" s="762"/>
      <c r="GHF80" s="762"/>
      <c r="GHG80" s="762"/>
      <c r="GHH80" s="762"/>
      <c r="GHI80" s="762"/>
      <c r="GHJ80" s="762"/>
      <c r="GHK80" s="762"/>
      <c r="GHL80" s="762"/>
      <c r="GHM80" s="762"/>
      <c r="GHN80" s="762"/>
      <c r="GHO80" s="762"/>
      <c r="GHP80" s="762"/>
      <c r="GHQ80" s="762"/>
      <c r="GHR80" s="762"/>
      <c r="GHS80" s="762"/>
      <c r="GHT80" s="762"/>
      <c r="GHU80" s="762"/>
      <c r="GHV80" s="762"/>
      <c r="GHW80" s="762"/>
      <c r="GHX80" s="762"/>
      <c r="GHY80" s="762"/>
      <c r="GHZ80" s="762"/>
      <c r="GIA80" s="762"/>
      <c r="GIB80" s="762"/>
      <c r="GIC80" s="762"/>
      <c r="GID80" s="762"/>
      <c r="GIE80" s="762"/>
      <c r="GIF80" s="762"/>
      <c r="GIG80" s="762"/>
      <c r="GIH80" s="762"/>
      <c r="GII80" s="762"/>
      <c r="GIJ80" s="762"/>
      <c r="GIK80" s="762"/>
      <c r="GIL80" s="762"/>
      <c r="GIM80" s="762"/>
      <c r="GIN80" s="762"/>
      <c r="GIO80" s="762"/>
      <c r="GIP80" s="762"/>
      <c r="GIQ80" s="762"/>
      <c r="GIR80" s="762"/>
      <c r="GIS80" s="762"/>
      <c r="GIT80" s="762"/>
      <c r="GIU80" s="762"/>
      <c r="GIV80" s="762"/>
      <c r="GIW80" s="762"/>
      <c r="GIX80" s="762"/>
      <c r="GIY80" s="762"/>
      <c r="GIZ80" s="762"/>
      <c r="GJA80" s="762"/>
      <c r="GJB80" s="762"/>
      <c r="GJC80" s="762"/>
      <c r="GJD80" s="762"/>
      <c r="GJE80" s="762"/>
      <c r="GJF80" s="762"/>
      <c r="GJG80" s="762"/>
      <c r="GJH80" s="762"/>
      <c r="GJI80" s="762"/>
      <c r="GJJ80" s="762"/>
      <c r="GJK80" s="762"/>
      <c r="GJL80" s="762"/>
      <c r="GJM80" s="762"/>
      <c r="GJN80" s="762"/>
      <c r="GJO80" s="762"/>
      <c r="GJP80" s="762"/>
      <c r="GJQ80" s="762"/>
      <c r="GJR80" s="762"/>
      <c r="GJS80" s="762"/>
      <c r="GJT80" s="762"/>
      <c r="GJU80" s="762"/>
      <c r="GJV80" s="762"/>
      <c r="GJW80" s="762"/>
      <c r="GJX80" s="762"/>
      <c r="GJY80" s="762"/>
      <c r="GJZ80" s="762"/>
      <c r="GKA80" s="762"/>
      <c r="GKB80" s="762"/>
      <c r="GKC80" s="762"/>
      <c r="GKD80" s="762"/>
      <c r="GKE80" s="762"/>
      <c r="GKF80" s="762"/>
      <c r="GKG80" s="762"/>
      <c r="GKH80" s="762"/>
      <c r="GKI80" s="762"/>
      <c r="GKJ80" s="762"/>
      <c r="GKK80" s="762"/>
      <c r="GKL80" s="762"/>
      <c r="GKM80" s="762"/>
      <c r="GKN80" s="762"/>
      <c r="GKO80" s="762"/>
      <c r="GKP80" s="762"/>
      <c r="GKQ80" s="762"/>
      <c r="GKR80" s="762"/>
      <c r="GKS80" s="762"/>
      <c r="GKT80" s="762"/>
      <c r="GKU80" s="762"/>
      <c r="GKV80" s="762"/>
      <c r="GKW80" s="762"/>
      <c r="GKX80" s="762"/>
      <c r="GKY80" s="762"/>
      <c r="GKZ80" s="762"/>
      <c r="GLA80" s="762"/>
      <c r="GLB80" s="762"/>
      <c r="GLC80" s="762"/>
      <c r="GLD80" s="762"/>
      <c r="GLE80" s="762"/>
      <c r="GLF80" s="762"/>
      <c r="GLG80" s="762"/>
      <c r="GLH80" s="762"/>
      <c r="GLI80" s="762"/>
      <c r="GLJ80" s="762"/>
      <c r="GLK80" s="762"/>
      <c r="GLL80" s="762"/>
      <c r="GLM80" s="762"/>
      <c r="GLN80" s="762"/>
      <c r="GLO80" s="762"/>
      <c r="GLP80" s="762"/>
      <c r="GLQ80" s="762"/>
      <c r="GLR80" s="762"/>
      <c r="GLS80" s="762"/>
      <c r="GLT80" s="762"/>
      <c r="GLU80" s="762"/>
      <c r="GLV80" s="762"/>
      <c r="GLW80" s="762"/>
      <c r="GLX80" s="762"/>
      <c r="GLY80" s="762"/>
      <c r="GLZ80" s="762"/>
      <c r="GMA80" s="762"/>
      <c r="GMB80" s="762"/>
      <c r="GMC80" s="762"/>
      <c r="GMD80" s="762"/>
      <c r="GME80" s="762"/>
      <c r="GMF80" s="762"/>
      <c r="GMG80" s="762"/>
      <c r="GMH80" s="762"/>
      <c r="GMI80" s="762"/>
      <c r="GMJ80" s="762"/>
      <c r="GMK80" s="762"/>
      <c r="GML80" s="762"/>
      <c r="GMM80" s="762"/>
      <c r="GMN80" s="762"/>
      <c r="GMO80" s="762"/>
      <c r="GMP80" s="762"/>
      <c r="GMQ80" s="762"/>
      <c r="GMR80" s="762"/>
      <c r="GMS80" s="762"/>
      <c r="GMT80" s="762"/>
      <c r="GMU80" s="762"/>
      <c r="GMV80" s="762"/>
      <c r="GMW80" s="762"/>
      <c r="GMX80" s="762"/>
      <c r="GMY80" s="762"/>
      <c r="GMZ80" s="762"/>
      <c r="GNA80" s="762"/>
      <c r="GNB80" s="762"/>
      <c r="GNC80" s="762"/>
      <c r="GND80" s="762"/>
      <c r="GNE80" s="762"/>
      <c r="GNF80" s="762"/>
      <c r="GNG80" s="762"/>
      <c r="GNH80" s="762"/>
      <c r="GNI80" s="762"/>
      <c r="GNJ80" s="762"/>
      <c r="GNK80" s="762"/>
      <c r="GNL80" s="762"/>
      <c r="GNM80" s="762"/>
      <c r="GNN80" s="762"/>
      <c r="GNO80" s="762"/>
      <c r="GNP80" s="762"/>
      <c r="GNQ80" s="762"/>
      <c r="GNR80" s="762"/>
      <c r="GNS80" s="762"/>
      <c r="GNT80" s="762"/>
      <c r="GNU80" s="762"/>
      <c r="GNV80" s="762"/>
      <c r="GNW80" s="762"/>
      <c r="GNY80" s="762"/>
      <c r="GNZ80" s="762"/>
      <c r="GOA80" s="762"/>
      <c r="GOB80" s="762"/>
      <c r="GOC80" s="762"/>
      <c r="GOD80" s="762"/>
      <c r="GOE80" s="762"/>
      <c r="GOF80" s="762"/>
      <c r="GOG80" s="762"/>
      <c r="GOH80" s="762"/>
      <c r="GOI80" s="762"/>
      <c r="GOJ80" s="762"/>
      <c r="GOK80" s="762"/>
      <c r="GOL80" s="762"/>
      <c r="GOM80" s="762"/>
      <c r="GON80" s="762"/>
      <c r="GOO80" s="762"/>
      <c r="GOP80" s="762"/>
      <c r="GOQ80" s="762"/>
      <c r="GOR80" s="762"/>
      <c r="GOS80" s="762"/>
      <c r="GOT80" s="762"/>
      <c r="GOU80" s="762"/>
      <c r="GOV80" s="762"/>
      <c r="GOW80" s="762"/>
      <c r="GOX80" s="762"/>
      <c r="GOY80" s="762"/>
      <c r="GOZ80" s="762"/>
      <c r="GPA80" s="762"/>
      <c r="GPB80" s="762"/>
      <c r="GPC80" s="762"/>
      <c r="GPD80" s="762"/>
      <c r="GPE80" s="762"/>
      <c r="GPF80" s="762"/>
      <c r="GPG80" s="762"/>
      <c r="GPH80" s="762"/>
      <c r="GPI80" s="762"/>
      <c r="GPJ80" s="762"/>
      <c r="GPK80" s="762"/>
      <c r="GPL80" s="762"/>
      <c r="GPM80" s="762"/>
      <c r="GPN80" s="762"/>
      <c r="GPO80" s="762"/>
      <c r="GPP80" s="762"/>
      <c r="GPQ80" s="762"/>
      <c r="GPR80" s="762"/>
      <c r="GPS80" s="762"/>
      <c r="GPT80" s="762"/>
      <c r="GPU80" s="762"/>
      <c r="GPV80" s="762"/>
      <c r="GPW80" s="762"/>
      <c r="GPX80" s="762"/>
      <c r="GPY80" s="762"/>
      <c r="GPZ80" s="762"/>
      <c r="GQA80" s="762"/>
      <c r="GQB80" s="762"/>
      <c r="GQC80" s="762"/>
      <c r="GQD80" s="762"/>
      <c r="GQE80" s="762"/>
      <c r="GQF80" s="762"/>
      <c r="GQG80" s="762"/>
      <c r="GQH80" s="762"/>
      <c r="GQI80" s="762"/>
      <c r="GQJ80" s="762"/>
      <c r="GQK80" s="762"/>
      <c r="GQL80" s="762"/>
      <c r="GQM80" s="762"/>
      <c r="GQN80" s="762"/>
      <c r="GQO80" s="762"/>
      <c r="GQP80" s="762"/>
      <c r="GQQ80" s="762"/>
      <c r="GQR80" s="762"/>
      <c r="GQS80" s="762"/>
      <c r="GQT80" s="762"/>
      <c r="GQU80" s="762"/>
      <c r="GQV80" s="762"/>
      <c r="GQW80" s="762"/>
      <c r="GQX80" s="762"/>
      <c r="GQY80" s="762"/>
      <c r="GQZ80" s="762"/>
      <c r="GRA80" s="762"/>
      <c r="GRB80" s="762"/>
      <c r="GRC80" s="762"/>
      <c r="GRD80" s="762"/>
      <c r="GRE80" s="762"/>
      <c r="GRF80" s="762"/>
      <c r="GRG80" s="762"/>
      <c r="GRH80" s="762"/>
      <c r="GRI80" s="762"/>
      <c r="GRJ80" s="762"/>
      <c r="GRK80" s="762"/>
      <c r="GRL80" s="762"/>
      <c r="GRM80" s="762"/>
      <c r="GRN80" s="762"/>
      <c r="GRO80" s="762"/>
      <c r="GRP80" s="762"/>
      <c r="GRQ80" s="762"/>
      <c r="GRR80" s="762"/>
      <c r="GRS80" s="762"/>
      <c r="GRT80" s="762"/>
      <c r="GRU80" s="762"/>
      <c r="GRV80" s="762"/>
      <c r="GRW80" s="762"/>
      <c r="GRX80" s="762"/>
      <c r="GRY80" s="762"/>
      <c r="GRZ80" s="762"/>
      <c r="GSA80" s="762"/>
      <c r="GSB80" s="762"/>
      <c r="GSC80" s="762"/>
      <c r="GSD80" s="762"/>
      <c r="GSE80" s="762"/>
      <c r="GSF80" s="762"/>
      <c r="GSG80" s="762"/>
      <c r="GSH80" s="762"/>
      <c r="GSI80" s="762"/>
      <c r="GSJ80" s="762"/>
      <c r="GSK80" s="762"/>
      <c r="GSL80" s="762"/>
      <c r="GSM80" s="762"/>
      <c r="GSN80" s="762"/>
      <c r="GSO80" s="762"/>
      <c r="GSP80" s="762"/>
      <c r="GSQ80" s="762"/>
      <c r="GSR80" s="762"/>
      <c r="GSS80" s="762"/>
      <c r="GST80" s="762"/>
      <c r="GSU80" s="762"/>
      <c r="GSV80" s="762"/>
      <c r="GSW80" s="762"/>
      <c r="GSX80" s="762"/>
      <c r="GSY80" s="762"/>
      <c r="GSZ80" s="762"/>
      <c r="GTA80" s="762"/>
      <c r="GTB80" s="762"/>
      <c r="GTC80" s="762"/>
      <c r="GTD80" s="762"/>
      <c r="GTE80" s="762"/>
      <c r="GTF80" s="762"/>
      <c r="GTG80" s="762"/>
      <c r="GTH80" s="762"/>
      <c r="GTI80" s="762"/>
      <c r="GTJ80" s="762"/>
      <c r="GTK80" s="762"/>
      <c r="GTL80" s="762"/>
      <c r="GTM80" s="762"/>
      <c r="GTN80" s="762"/>
      <c r="GTO80" s="762"/>
      <c r="GTP80" s="762"/>
      <c r="GTQ80" s="762"/>
      <c r="GTR80" s="762"/>
      <c r="GTS80" s="762"/>
      <c r="GTT80" s="762"/>
      <c r="GTU80" s="762"/>
      <c r="GTV80" s="762"/>
      <c r="GTW80" s="762"/>
      <c r="GTX80" s="762"/>
      <c r="GTY80" s="762"/>
      <c r="GTZ80" s="762"/>
      <c r="GUA80" s="762"/>
      <c r="GUB80" s="762"/>
      <c r="GUC80" s="762"/>
      <c r="GUD80" s="762"/>
      <c r="GUE80" s="762"/>
      <c r="GUF80" s="762"/>
      <c r="GUG80" s="762"/>
      <c r="GUH80" s="762"/>
      <c r="GUI80" s="762"/>
      <c r="GUJ80" s="762"/>
      <c r="GUK80" s="762"/>
      <c r="GUL80" s="762"/>
      <c r="GUM80" s="762"/>
      <c r="GUN80" s="762"/>
      <c r="GUO80" s="762"/>
      <c r="GUP80" s="762"/>
      <c r="GUQ80" s="762"/>
      <c r="GUR80" s="762"/>
      <c r="GUS80" s="762"/>
      <c r="GUT80" s="762"/>
      <c r="GUU80" s="762"/>
      <c r="GUV80" s="762"/>
      <c r="GUW80" s="762"/>
      <c r="GUX80" s="762"/>
      <c r="GUY80" s="762"/>
      <c r="GUZ80" s="762"/>
      <c r="GVA80" s="762"/>
      <c r="GVB80" s="762"/>
      <c r="GVC80" s="762"/>
      <c r="GVD80" s="762"/>
      <c r="GVE80" s="762"/>
      <c r="GVF80" s="762"/>
      <c r="GVG80" s="762"/>
      <c r="GVH80" s="762"/>
      <c r="GVI80" s="762"/>
      <c r="GVJ80" s="762"/>
      <c r="GVK80" s="762"/>
      <c r="GVL80" s="762"/>
      <c r="GVM80" s="762"/>
      <c r="GVN80" s="762"/>
      <c r="GVO80" s="762"/>
      <c r="GVP80" s="762"/>
      <c r="GVQ80" s="762"/>
      <c r="GVR80" s="762"/>
      <c r="GVS80" s="762"/>
      <c r="GVT80" s="762"/>
      <c r="GVU80" s="762"/>
      <c r="GVV80" s="762"/>
      <c r="GVW80" s="762"/>
      <c r="GVX80" s="762"/>
      <c r="GVY80" s="762"/>
      <c r="GVZ80" s="762"/>
      <c r="GWA80" s="762"/>
      <c r="GWB80" s="762"/>
      <c r="GWC80" s="762"/>
      <c r="GWD80" s="762"/>
      <c r="GWE80" s="762"/>
      <c r="GWF80" s="762"/>
      <c r="GWG80" s="762"/>
      <c r="GWH80" s="762"/>
      <c r="GWI80" s="762"/>
      <c r="GWJ80" s="762"/>
      <c r="GWK80" s="762"/>
      <c r="GWL80" s="762"/>
      <c r="GWM80" s="762"/>
      <c r="GWN80" s="762"/>
      <c r="GWO80" s="762"/>
      <c r="GWP80" s="762"/>
      <c r="GWQ80" s="762"/>
      <c r="GWR80" s="762"/>
      <c r="GWS80" s="762"/>
      <c r="GWT80" s="762"/>
      <c r="GWU80" s="762"/>
      <c r="GWV80" s="762"/>
      <c r="GWW80" s="762"/>
      <c r="GWX80" s="762"/>
      <c r="GWY80" s="762"/>
      <c r="GWZ80" s="762"/>
      <c r="GXA80" s="762"/>
      <c r="GXB80" s="762"/>
      <c r="GXC80" s="762"/>
      <c r="GXD80" s="762"/>
      <c r="GXE80" s="762"/>
      <c r="GXF80" s="762"/>
      <c r="GXG80" s="762"/>
      <c r="GXH80" s="762"/>
      <c r="GXI80" s="762"/>
      <c r="GXJ80" s="762"/>
      <c r="GXK80" s="762"/>
      <c r="GXL80" s="762"/>
      <c r="GXM80" s="762"/>
      <c r="GXN80" s="762"/>
      <c r="GXO80" s="762"/>
      <c r="GXP80" s="762"/>
      <c r="GXQ80" s="762"/>
      <c r="GXR80" s="762"/>
      <c r="GXS80" s="762"/>
      <c r="GXT80" s="762"/>
      <c r="GXU80" s="762"/>
      <c r="GXV80" s="762"/>
      <c r="GXW80" s="762"/>
      <c r="GXX80" s="762"/>
      <c r="GXY80" s="762"/>
      <c r="GXZ80" s="762"/>
      <c r="GYA80" s="762"/>
      <c r="GYB80" s="762"/>
      <c r="GYC80" s="762"/>
      <c r="GYD80" s="762"/>
      <c r="GYE80" s="762"/>
      <c r="GYF80" s="762"/>
      <c r="GYG80" s="762"/>
      <c r="GYH80" s="762"/>
      <c r="GYI80" s="762"/>
      <c r="GYJ80" s="762"/>
      <c r="GYK80" s="762"/>
      <c r="GYL80" s="762"/>
      <c r="GYM80" s="762"/>
      <c r="GYN80" s="762"/>
      <c r="GYO80" s="762"/>
      <c r="GYP80" s="762"/>
      <c r="GYQ80" s="762"/>
      <c r="GYR80" s="762"/>
      <c r="GYS80" s="762"/>
      <c r="GYT80" s="762"/>
      <c r="GYU80" s="762"/>
      <c r="GYV80" s="762"/>
      <c r="GYW80" s="762"/>
      <c r="GYX80" s="762"/>
      <c r="GYY80" s="762"/>
      <c r="GYZ80" s="762"/>
      <c r="GZA80" s="762"/>
      <c r="GZB80" s="762"/>
      <c r="GZC80" s="762"/>
      <c r="GZD80" s="762"/>
      <c r="GZE80" s="762"/>
      <c r="GZF80" s="762"/>
      <c r="GZG80" s="762"/>
      <c r="GZH80" s="762"/>
      <c r="GZI80" s="762"/>
      <c r="GZJ80" s="762"/>
      <c r="GZK80" s="762"/>
      <c r="GZL80" s="762"/>
      <c r="GZM80" s="762"/>
      <c r="GZN80" s="762"/>
      <c r="GZO80" s="762"/>
      <c r="GZP80" s="762"/>
      <c r="GZQ80" s="762"/>
      <c r="GZR80" s="762"/>
      <c r="GZS80" s="762"/>
      <c r="GZT80" s="762"/>
      <c r="GZU80" s="762"/>
      <c r="GZV80" s="762"/>
      <c r="GZW80" s="762"/>
      <c r="GZX80" s="762"/>
      <c r="GZY80" s="762"/>
      <c r="GZZ80" s="762"/>
      <c r="HAA80" s="762"/>
      <c r="HAB80" s="762"/>
      <c r="HAC80" s="762"/>
      <c r="HAD80" s="762"/>
      <c r="HAE80" s="762"/>
      <c r="HAF80" s="762"/>
      <c r="HAG80" s="762"/>
      <c r="HAH80" s="762"/>
      <c r="HAI80" s="762"/>
      <c r="HAJ80" s="762"/>
      <c r="HAK80" s="762"/>
      <c r="HAL80" s="762"/>
      <c r="HAM80" s="762"/>
      <c r="HAN80" s="762"/>
      <c r="HAO80" s="762"/>
      <c r="HAP80" s="762"/>
      <c r="HAQ80" s="762"/>
      <c r="HAR80" s="762"/>
      <c r="HAS80" s="762"/>
      <c r="HAT80" s="762"/>
      <c r="HAU80" s="762"/>
      <c r="HAV80" s="762"/>
      <c r="HAW80" s="762"/>
      <c r="HAX80" s="762"/>
      <c r="HAY80" s="762"/>
      <c r="HAZ80" s="762"/>
      <c r="HBA80" s="762"/>
      <c r="HBB80" s="762"/>
      <c r="HBC80" s="762"/>
      <c r="HBD80" s="762"/>
      <c r="HBE80" s="762"/>
      <c r="HBF80" s="762"/>
      <c r="HBG80" s="762"/>
      <c r="HBH80" s="762"/>
      <c r="HBI80" s="762"/>
      <c r="HBJ80" s="762"/>
      <c r="HBK80" s="762"/>
      <c r="HBL80" s="762"/>
      <c r="HBM80" s="762"/>
      <c r="HBN80" s="762"/>
      <c r="HBO80" s="762"/>
      <c r="HBP80" s="762"/>
      <c r="HBQ80" s="762"/>
      <c r="HBR80" s="762"/>
      <c r="HBS80" s="762"/>
      <c r="HBT80" s="762"/>
      <c r="HBU80" s="762"/>
      <c r="HBV80" s="762"/>
      <c r="HBW80" s="762"/>
      <c r="HBX80" s="762"/>
      <c r="HBY80" s="762"/>
      <c r="HBZ80" s="762"/>
      <c r="HCA80" s="762"/>
      <c r="HCB80" s="762"/>
      <c r="HCC80" s="762"/>
      <c r="HCD80" s="762"/>
      <c r="HCE80" s="762"/>
      <c r="HCF80" s="762"/>
      <c r="HCG80" s="762"/>
      <c r="HCH80" s="762"/>
      <c r="HCI80" s="762"/>
      <c r="HCJ80" s="762"/>
      <c r="HCK80" s="762"/>
      <c r="HCL80" s="762"/>
      <c r="HCM80" s="762"/>
      <c r="HCN80" s="762"/>
      <c r="HCO80" s="762"/>
      <c r="HCP80" s="762"/>
      <c r="HCQ80" s="762"/>
      <c r="HCR80" s="762"/>
      <c r="HCS80" s="762"/>
      <c r="HCT80" s="762"/>
      <c r="HCU80" s="762"/>
      <c r="HCV80" s="762"/>
      <c r="HCW80" s="762"/>
      <c r="HCX80" s="762"/>
      <c r="HCY80" s="762"/>
      <c r="HCZ80" s="762"/>
      <c r="HDA80" s="762"/>
      <c r="HDB80" s="762"/>
      <c r="HDC80" s="762"/>
      <c r="HDD80" s="762"/>
      <c r="HDE80" s="762"/>
      <c r="HDF80" s="762"/>
      <c r="HDG80" s="762"/>
      <c r="HDH80" s="762"/>
      <c r="HDI80" s="762"/>
      <c r="HDJ80" s="762"/>
      <c r="HDK80" s="762"/>
      <c r="HDL80" s="762"/>
      <c r="HDM80" s="762"/>
      <c r="HDN80" s="762"/>
      <c r="HDO80" s="762"/>
      <c r="HDP80" s="762"/>
      <c r="HDQ80" s="762"/>
      <c r="HDR80" s="762"/>
      <c r="HDS80" s="762"/>
      <c r="HDT80" s="762"/>
      <c r="HDU80" s="762"/>
      <c r="HDV80" s="762"/>
      <c r="HDW80" s="762"/>
      <c r="HDX80" s="762"/>
      <c r="HDY80" s="762"/>
      <c r="HDZ80" s="762"/>
      <c r="HEA80" s="762"/>
      <c r="HEB80" s="762"/>
      <c r="HEC80" s="762"/>
      <c r="HED80" s="762"/>
      <c r="HEE80" s="762"/>
      <c r="HEF80" s="762"/>
      <c r="HEG80" s="762"/>
      <c r="HEH80" s="762"/>
      <c r="HEI80" s="762"/>
      <c r="HEJ80" s="762"/>
      <c r="HEK80" s="762"/>
      <c r="HEL80" s="762"/>
      <c r="HEM80" s="762"/>
      <c r="HEN80" s="762"/>
      <c r="HEO80" s="762"/>
      <c r="HEP80" s="762"/>
      <c r="HEQ80" s="762"/>
      <c r="HER80" s="762"/>
      <c r="HES80" s="762"/>
      <c r="HET80" s="762"/>
      <c r="HEU80" s="762"/>
      <c r="HEV80" s="762"/>
      <c r="HEW80" s="762"/>
      <c r="HEX80" s="762"/>
      <c r="HEY80" s="762"/>
      <c r="HEZ80" s="762"/>
      <c r="HFA80" s="762"/>
      <c r="HFB80" s="762"/>
      <c r="HFC80" s="762"/>
      <c r="HFD80" s="762"/>
      <c r="HFE80" s="762"/>
      <c r="HFF80" s="762"/>
      <c r="HFG80" s="762"/>
      <c r="HFH80" s="762"/>
      <c r="HFI80" s="762"/>
      <c r="HFJ80" s="762"/>
      <c r="HFK80" s="762"/>
      <c r="HFL80" s="762"/>
      <c r="HFM80" s="762"/>
      <c r="HFN80" s="762"/>
      <c r="HFO80" s="762"/>
      <c r="HFP80" s="762"/>
      <c r="HFQ80" s="762"/>
      <c r="HFR80" s="762"/>
      <c r="HFS80" s="762"/>
      <c r="HFT80" s="762"/>
      <c r="HFU80" s="762"/>
      <c r="HFV80" s="762"/>
      <c r="HFW80" s="762"/>
      <c r="HFX80" s="762"/>
      <c r="HFY80" s="762"/>
      <c r="HFZ80" s="762"/>
      <c r="HGA80" s="762"/>
      <c r="HGB80" s="762"/>
      <c r="HGC80" s="762"/>
      <c r="HGD80" s="762"/>
      <c r="HGE80" s="762"/>
      <c r="HGF80" s="762"/>
      <c r="HGG80" s="762"/>
      <c r="HGH80" s="762"/>
      <c r="HGI80" s="762"/>
      <c r="HGJ80" s="762"/>
      <c r="HGK80" s="762"/>
      <c r="HGL80" s="762"/>
      <c r="HGM80" s="762"/>
      <c r="HGN80" s="762"/>
      <c r="HGO80" s="762"/>
      <c r="HGP80" s="762"/>
      <c r="HGQ80" s="762"/>
      <c r="HGR80" s="762"/>
      <c r="HGS80" s="762"/>
      <c r="HGT80" s="762"/>
      <c r="HGU80" s="762"/>
      <c r="HGV80" s="762"/>
      <c r="HGW80" s="762"/>
      <c r="HGX80" s="762"/>
      <c r="HGY80" s="762"/>
      <c r="HGZ80" s="762"/>
      <c r="HHA80" s="762"/>
      <c r="HHB80" s="762"/>
      <c r="HHC80" s="762"/>
      <c r="HHD80" s="762"/>
      <c r="HHE80" s="762"/>
      <c r="HHF80" s="762"/>
      <c r="HHG80" s="762"/>
      <c r="HHH80" s="762"/>
      <c r="HHI80" s="762"/>
      <c r="HHJ80" s="762"/>
      <c r="HHK80" s="762"/>
      <c r="HHL80" s="762"/>
      <c r="HHM80" s="762"/>
      <c r="HHN80" s="762"/>
      <c r="HHO80" s="762"/>
      <c r="HHP80" s="762"/>
      <c r="HHQ80" s="762"/>
      <c r="HHR80" s="762"/>
      <c r="HHS80" s="762"/>
      <c r="HHT80" s="762"/>
      <c r="HHU80" s="762"/>
      <c r="HHV80" s="762"/>
      <c r="HHW80" s="762"/>
      <c r="HHX80" s="762"/>
      <c r="HHY80" s="762"/>
      <c r="HHZ80" s="762"/>
      <c r="HIA80" s="762"/>
      <c r="HIB80" s="762"/>
      <c r="HIC80" s="762"/>
      <c r="HID80" s="762"/>
      <c r="HIE80" s="762"/>
      <c r="HIF80" s="762"/>
      <c r="HIG80" s="762"/>
      <c r="HIH80" s="762"/>
      <c r="HII80" s="762"/>
      <c r="HIJ80" s="762"/>
      <c r="HIK80" s="762"/>
      <c r="HIL80" s="762"/>
      <c r="HIM80" s="762"/>
      <c r="HIN80" s="762"/>
      <c r="HIO80" s="762"/>
      <c r="HIP80" s="762"/>
      <c r="HIQ80" s="762"/>
      <c r="HIR80" s="762"/>
      <c r="HIS80" s="762"/>
      <c r="HIT80" s="762"/>
      <c r="HIU80" s="762"/>
      <c r="HIV80" s="762"/>
      <c r="HIW80" s="762"/>
      <c r="HIX80" s="762"/>
      <c r="HIY80" s="762"/>
      <c r="HIZ80" s="762"/>
      <c r="HJA80" s="762"/>
      <c r="HJB80" s="762"/>
      <c r="HJC80" s="762"/>
      <c r="HJD80" s="762"/>
      <c r="HJE80" s="762"/>
      <c r="HJF80" s="762"/>
      <c r="HJG80" s="762"/>
      <c r="HJH80" s="762"/>
      <c r="HJI80" s="762"/>
      <c r="HJJ80" s="762"/>
      <c r="HJK80" s="762"/>
      <c r="HJL80" s="762"/>
      <c r="HJM80" s="762"/>
      <c r="HJN80" s="762"/>
      <c r="HJO80" s="762"/>
      <c r="HJP80" s="762"/>
      <c r="HJQ80" s="762"/>
      <c r="HJR80" s="762"/>
      <c r="HJS80" s="762"/>
      <c r="HJT80" s="762"/>
      <c r="HJU80" s="762"/>
      <c r="HJV80" s="762"/>
      <c r="HJW80" s="762"/>
      <c r="HJX80" s="762"/>
      <c r="HJY80" s="762"/>
      <c r="HJZ80" s="762"/>
      <c r="HKA80" s="762"/>
      <c r="HKB80" s="762"/>
      <c r="HKC80" s="762"/>
      <c r="HKD80" s="762"/>
      <c r="HKE80" s="762"/>
      <c r="HKF80" s="762"/>
      <c r="HKG80" s="762"/>
      <c r="HKH80" s="762"/>
      <c r="HKI80" s="762"/>
      <c r="HKJ80" s="762"/>
      <c r="HKK80" s="762"/>
      <c r="HKL80" s="762"/>
      <c r="HKM80" s="762"/>
      <c r="HKN80" s="762"/>
      <c r="HKO80" s="762"/>
      <c r="HKP80" s="762"/>
      <c r="HKQ80" s="762"/>
      <c r="HKR80" s="762"/>
      <c r="HKS80" s="762"/>
      <c r="HKT80" s="762"/>
      <c r="HKU80" s="762"/>
      <c r="HKV80" s="762"/>
      <c r="HKW80" s="762"/>
      <c r="HKX80" s="762"/>
      <c r="HKY80" s="762"/>
      <c r="HKZ80" s="762"/>
      <c r="HLA80" s="762"/>
      <c r="HLB80" s="762"/>
      <c r="HLC80" s="762"/>
      <c r="HLD80" s="762"/>
      <c r="HLE80" s="762"/>
      <c r="HLF80" s="762"/>
      <c r="HLG80" s="762"/>
      <c r="HLH80" s="762"/>
      <c r="HLI80" s="762"/>
      <c r="HLJ80" s="762"/>
      <c r="HLK80" s="762"/>
      <c r="HLL80" s="762"/>
      <c r="HLM80" s="762"/>
      <c r="HLN80" s="762"/>
      <c r="HLO80" s="762"/>
      <c r="HLP80" s="762"/>
      <c r="HLQ80" s="762"/>
      <c r="HLR80" s="762"/>
      <c r="HLS80" s="762"/>
      <c r="HLT80" s="762"/>
      <c r="HLU80" s="762"/>
      <c r="HLV80" s="762"/>
      <c r="HLW80" s="762"/>
      <c r="HLX80" s="762"/>
      <c r="HLY80" s="762"/>
      <c r="HLZ80" s="762"/>
      <c r="HMA80" s="762"/>
      <c r="HMB80" s="762"/>
      <c r="HMC80" s="762"/>
      <c r="HMD80" s="762"/>
      <c r="HME80" s="762"/>
      <c r="HMF80" s="762"/>
      <c r="HMG80" s="762"/>
      <c r="HMH80" s="762"/>
      <c r="HMI80" s="762"/>
      <c r="HMJ80" s="762"/>
      <c r="HMK80" s="762"/>
      <c r="HML80" s="762"/>
      <c r="HMM80" s="762"/>
      <c r="HMN80" s="762"/>
      <c r="HMO80" s="762"/>
      <c r="HMP80" s="762"/>
      <c r="HMQ80" s="762"/>
      <c r="HMR80" s="762"/>
      <c r="HMS80" s="762"/>
      <c r="HMT80" s="762"/>
      <c r="HMU80" s="762"/>
      <c r="HMV80" s="762"/>
      <c r="HMW80" s="762"/>
      <c r="HMX80" s="762"/>
      <c r="HMY80" s="762"/>
      <c r="HMZ80" s="762"/>
      <c r="HNA80" s="762"/>
      <c r="HNB80" s="762"/>
      <c r="HNC80" s="762"/>
      <c r="HND80" s="762"/>
      <c r="HNE80" s="762"/>
      <c r="HNF80" s="762"/>
      <c r="HNG80" s="762"/>
      <c r="HNH80" s="762"/>
      <c r="HNI80" s="762"/>
      <c r="HNJ80" s="762"/>
      <c r="HNK80" s="762"/>
      <c r="HNL80" s="762"/>
      <c r="HNM80" s="762"/>
      <c r="HNN80" s="762"/>
      <c r="HNO80" s="762"/>
      <c r="HNP80" s="762"/>
      <c r="HNQ80" s="762"/>
      <c r="HNR80" s="762"/>
      <c r="HNS80" s="762"/>
      <c r="HNT80" s="762"/>
      <c r="HNU80" s="762"/>
      <c r="HNV80" s="762"/>
      <c r="HNW80" s="762"/>
      <c r="HNX80" s="762"/>
      <c r="HNY80" s="762"/>
      <c r="HNZ80" s="762"/>
      <c r="HOA80" s="762"/>
      <c r="HOB80" s="762"/>
      <c r="HOC80" s="762"/>
      <c r="HOD80" s="762"/>
      <c r="HOE80" s="762"/>
      <c r="HOF80" s="762"/>
      <c r="HOG80" s="762"/>
      <c r="HOH80" s="762"/>
      <c r="HOI80" s="762"/>
      <c r="HOJ80" s="762"/>
      <c r="HOK80" s="762"/>
      <c r="HOL80" s="762"/>
      <c r="HOM80" s="762"/>
      <c r="HON80" s="762"/>
      <c r="HOO80" s="762"/>
      <c r="HOP80" s="762"/>
      <c r="HOQ80" s="762"/>
      <c r="HOR80" s="762"/>
      <c r="HOS80" s="762"/>
      <c r="HOT80" s="762"/>
      <c r="HOU80" s="762"/>
      <c r="HOV80" s="762"/>
      <c r="HOW80" s="762"/>
      <c r="HOX80" s="762"/>
      <c r="HOY80" s="762"/>
      <c r="HOZ80" s="762"/>
      <c r="HPA80" s="762"/>
      <c r="HPB80" s="762"/>
      <c r="HPC80" s="762"/>
      <c r="HPD80" s="762"/>
      <c r="HPE80" s="762"/>
      <c r="HPF80" s="762"/>
      <c r="HPG80" s="762"/>
      <c r="HPH80" s="762"/>
      <c r="HPI80" s="762"/>
      <c r="HPJ80" s="762"/>
      <c r="HPK80" s="762"/>
      <c r="HPL80" s="762"/>
      <c r="HPM80" s="762"/>
      <c r="HPN80" s="762"/>
      <c r="HPO80" s="762"/>
      <c r="HPP80" s="762"/>
      <c r="HPQ80" s="762"/>
      <c r="HPR80" s="762"/>
      <c r="HPS80" s="762"/>
      <c r="HPT80" s="762"/>
      <c r="HPU80" s="762"/>
      <c r="HPV80" s="762"/>
      <c r="HPW80" s="762"/>
      <c r="HPX80" s="762"/>
      <c r="HPY80" s="762"/>
      <c r="HPZ80" s="762"/>
      <c r="HQA80" s="762"/>
      <c r="HQB80" s="762"/>
      <c r="HQC80" s="762"/>
      <c r="HQD80" s="762"/>
      <c r="HQE80" s="762"/>
      <c r="HQF80" s="762"/>
      <c r="HQG80" s="762"/>
      <c r="HQH80" s="762"/>
      <c r="HQI80" s="762"/>
      <c r="HQJ80" s="762"/>
      <c r="HQK80" s="762"/>
      <c r="HQL80" s="762"/>
      <c r="HQM80" s="762"/>
      <c r="HQN80" s="762"/>
      <c r="HQO80" s="762"/>
      <c r="HQP80" s="762"/>
      <c r="HQQ80" s="762"/>
      <c r="HQR80" s="762"/>
      <c r="HQS80" s="762"/>
      <c r="HQT80" s="762"/>
      <c r="HQU80" s="762"/>
      <c r="HQV80" s="762"/>
      <c r="HQW80" s="762"/>
      <c r="HQX80" s="762"/>
      <c r="HQY80" s="762"/>
      <c r="HQZ80" s="762"/>
      <c r="HRA80" s="762"/>
      <c r="HRB80" s="762"/>
      <c r="HRC80" s="762"/>
      <c r="HRD80" s="762"/>
      <c r="HRE80" s="762"/>
      <c r="HRF80" s="762"/>
      <c r="HRG80" s="762"/>
      <c r="HRH80" s="762"/>
      <c r="HRI80" s="762"/>
      <c r="HRJ80" s="762"/>
      <c r="HRK80" s="762"/>
      <c r="HRL80" s="762"/>
      <c r="HRM80" s="762"/>
      <c r="HRN80" s="762"/>
      <c r="HRO80" s="762"/>
      <c r="HRP80" s="762"/>
      <c r="HRQ80" s="762"/>
      <c r="HRR80" s="762"/>
      <c r="HRS80" s="762"/>
      <c r="HRT80" s="762"/>
      <c r="HRU80" s="762"/>
      <c r="HRV80" s="762"/>
      <c r="HRW80" s="762"/>
      <c r="HRX80" s="762"/>
      <c r="HRY80" s="762"/>
      <c r="HRZ80" s="762"/>
      <c r="HSA80" s="762"/>
      <c r="HSB80" s="762"/>
      <c r="HSC80" s="762"/>
      <c r="HSD80" s="762"/>
      <c r="HSE80" s="762"/>
      <c r="HSF80" s="762"/>
      <c r="HSG80" s="762"/>
      <c r="HSH80" s="762"/>
      <c r="HSI80" s="762"/>
      <c r="HSJ80" s="762"/>
      <c r="HSK80" s="762"/>
      <c r="HSL80" s="762"/>
      <c r="HSM80" s="762"/>
      <c r="HSN80" s="762"/>
      <c r="HSO80" s="762"/>
      <c r="HSP80" s="762"/>
      <c r="HSQ80" s="762"/>
      <c r="HSR80" s="762"/>
      <c r="HSS80" s="762"/>
      <c r="HST80" s="762"/>
      <c r="HSU80" s="762"/>
      <c r="HSV80" s="762"/>
      <c r="HSW80" s="762"/>
      <c r="HSX80" s="762"/>
      <c r="HSY80" s="762"/>
      <c r="HSZ80" s="762"/>
      <c r="HTA80" s="762"/>
      <c r="HTB80" s="762"/>
      <c r="HTC80" s="762"/>
      <c r="HTD80" s="762"/>
      <c r="HTE80" s="762"/>
      <c r="HTF80" s="762"/>
      <c r="HTG80" s="762"/>
      <c r="HTH80" s="762"/>
      <c r="HTI80" s="762"/>
      <c r="HTJ80" s="762"/>
      <c r="HTK80" s="762"/>
      <c r="HTL80" s="762"/>
      <c r="HTM80" s="762"/>
      <c r="HTN80" s="762"/>
      <c r="HTO80" s="762"/>
      <c r="HTP80" s="762"/>
      <c r="HTQ80" s="762"/>
      <c r="HTR80" s="762"/>
      <c r="HTS80" s="762"/>
      <c r="HTT80" s="762"/>
      <c r="HTU80" s="762"/>
      <c r="HTV80" s="762"/>
      <c r="HTW80" s="762"/>
      <c r="HTX80" s="762"/>
      <c r="HTY80" s="762"/>
      <c r="HTZ80" s="762"/>
      <c r="HUA80" s="762"/>
      <c r="HUB80" s="762"/>
      <c r="HUC80" s="762"/>
      <c r="HUD80" s="762"/>
      <c r="HUE80" s="762"/>
      <c r="HUF80" s="762"/>
      <c r="HUG80" s="762"/>
      <c r="HUH80" s="762"/>
      <c r="HUI80" s="762"/>
      <c r="HUJ80" s="762"/>
      <c r="HUK80" s="762"/>
      <c r="HUL80" s="762"/>
      <c r="HUM80" s="762"/>
      <c r="HUN80" s="762"/>
      <c r="HUO80" s="762"/>
      <c r="HUP80" s="762"/>
      <c r="HUQ80" s="762"/>
      <c r="HUR80" s="762"/>
      <c r="HUS80" s="762"/>
      <c r="HUT80" s="762"/>
      <c r="HUU80" s="762"/>
      <c r="HUV80" s="762"/>
      <c r="HUW80" s="762"/>
      <c r="HUX80" s="762"/>
      <c r="HUY80" s="762"/>
      <c r="HUZ80" s="762"/>
      <c r="HVA80" s="762"/>
      <c r="HVB80" s="762"/>
      <c r="HVC80" s="762"/>
      <c r="HVD80" s="762"/>
      <c r="HVE80" s="762"/>
      <c r="HVF80" s="762"/>
      <c r="HVG80" s="762"/>
      <c r="HVH80" s="762"/>
      <c r="HVI80" s="762"/>
      <c r="HVJ80" s="762"/>
      <c r="HVK80" s="762"/>
      <c r="HVL80" s="762"/>
      <c r="HVM80" s="762"/>
      <c r="HVN80" s="762"/>
      <c r="HVO80" s="762"/>
      <c r="HVP80" s="762"/>
      <c r="HVQ80" s="762"/>
      <c r="HVR80" s="762"/>
      <c r="HVS80" s="762"/>
      <c r="HVT80" s="762"/>
      <c r="HVU80" s="762"/>
      <c r="HVV80" s="762"/>
      <c r="HVW80" s="762"/>
      <c r="HVX80" s="762"/>
      <c r="HVY80" s="762"/>
      <c r="HVZ80" s="762"/>
      <c r="HWA80" s="762"/>
      <c r="HWB80" s="762"/>
      <c r="HWC80" s="762"/>
      <c r="HWD80" s="762"/>
      <c r="HWE80" s="762"/>
      <c r="HWF80" s="762"/>
      <c r="HWG80" s="762"/>
      <c r="HWH80" s="762"/>
      <c r="HWI80" s="762"/>
      <c r="HWJ80" s="762"/>
      <c r="HWK80" s="762"/>
      <c r="HWL80" s="762"/>
      <c r="HWM80" s="762"/>
      <c r="HWN80" s="762"/>
      <c r="HWO80" s="762"/>
      <c r="HWP80" s="762"/>
      <c r="HWQ80" s="762"/>
      <c r="HWR80" s="762"/>
      <c r="HWS80" s="762"/>
      <c r="HWT80" s="762"/>
      <c r="HWU80" s="762"/>
      <c r="HWV80" s="762"/>
      <c r="HWW80" s="762"/>
      <c r="HWX80" s="762"/>
      <c r="HWY80" s="762"/>
      <c r="HWZ80" s="762"/>
      <c r="HXA80" s="762"/>
      <c r="HXB80" s="762"/>
      <c r="HXC80" s="762"/>
      <c r="HXD80" s="762"/>
      <c r="HXE80" s="762"/>
      <c r="HXF80" s="762"/>
      <c r="HXG80" s="762"/>
      <c r="HXH80" s="762"/>
      <c r="HXI80" s="762"/>
      <c r="HXJ80" s="762"/>
      <c r="HXK80" s="762"/>
      <c r="HXL80" s="762"/>
      <c r="HXM80" s="762"/>
      <c r="HXN80" s="762"/>
      <c r="HXO80" s="762"/>
      <c r="HXP80" s="762"/>
      <c r="HXQ80" s="762"/>
      <c r="HXR80" s="762"/>
      <c r="HXS80" s="762"/>
      <c r="HXT80" s="762"/>
      <c r="HXU80" s="762"/>
      <c r="HXV80" s="762"/>
      <c r="HXW80" s="762"/>
      <c r="HXX80" s="762"/>
      <c r="HXY80" s="762"/>
      <c r="HXZ80" s="762"/>
      <c r="HYA80" s="762"/>
      <c r="HYB80" s="762"/>
      <c r="HYC80" s="762"/>
      <c r="HYD80" s="762"/>
      <c r="HYE80" s="762"/>
      <c r="HYF80" s="762"/>
      <c r="HYG80" s="762"/>
      <c r="HYH80" s="762"/>
      <c r="HYI80" s="762"/>
      <c r="HYJ80" s="762"/>
      <c r="HYK80" s="762"/>
      <c r="HYL80" s="762"/>
      <c r="HYM80" s="762"/>
      <c r="HYN80" s="762"/>
      <c r="HYO80" s="762"/>
      <c r="HYP80" s="762"/>
      <c r="HYQ80" s="762"/>
      <c r="HYR80" s="762"/>
      <c r="HYS80" s="762"/>
      <c r="HYT80" s="762"/>
      <c r="HYU80" s="762"/>
      <c r="HYV80" s="762"/>
      <c r="HYW80" s="762"/>
      <c r="HYX80" s="762"/>
      <c r="HYY80" s="762"/>
      <c r="HYZ80" s="762"/>
      <c r="HZA80" s="762"/>
      <c r="HZB80" s="762"/>
      <c r="HZC80" s="762"/>
      <c r="HZD80" s="762"/>
      <c r="HZE80" s="762"/>
      <c r="HZF80" s="762"/>
      <c r="HZG80" s="762"/>
      <c r="HZH80" s="762"/>
      <c r="HZI80" s="762"/>
      <c r="HZJ80" s="762"/>
      <c r="HZK80" s="762"/>
      <c r="HZL80" s="762"/>
      <c r="HZM80" s="762"/>
      <c r="HZN80" s="762"/>
      <c r="HZO80" s="762"/>
      <c r="HZP80" s="762"/>
      <c r="HZQ80" s="762"/>
      <c r="HZR80" s="762"/>
      <c r="HZS80" s="762"/>
      <c r="HZT80" s="762"/>
      <c r="HZU80" s="762"/>
      <c r="HZV80" s="762"/>
      <c r="HZW80" s="762"/>
      <c r="HZX80" s="762"/>
      <c r="HZY80" s="762"/>
      <c r="HZZ80" s="762"/>
      <c r="IAA80" s="762"/>
      <c r="IAB80" s="762"/>
      <c r="IAC80" s="762"/>
      <c r="IAD80" s="762"/>
      <c r="IAE80" s="762"/>
      <c r="IAF80" s="762"/>
      <c r="IAG80" s="762"/>
      <c r="IAH80" s="762"/>
      <c r="IAI80" s="762"/>
      <c r="IAJ80" s="762"/>
      <c r="IAK80" s="762"/>
      <c r="IAL80" s="762"/>
      <c r="IAM80" s="762"/>
      <c r="IAN80" s="762"/>
      <c r="IAO80" s="762"/>
      <c r="IAP80" s="762"/>
      <c r="IAQ80" s="762"/>
      <c r="IAR80" s="762"/>
      <c r="IAS80" s="762"/>
      <c r="IAT80" s="762"/>
      <c r="IAU80" s="762"/>
      <c r="IAV80" s="762"/>
      <c r="IAW80" s="762"/>
      <c r="IAX80" s="762"/>
      <c r="IAY80" s="762"/>
      <c r="IAZ80" s="762"/>
      <c r="IBA80" s="762"/>
      <c r="IBB80" s="762"/>
      <c r="IBC80" s="762"/>
      <c r="IBD80" s="762"/>
      <c r="IBE80" s="762"/>
      <c r="IBF80" s="762"/>
      <c r="IBG80" s="762"/>
      <c r="IBI80" s="762"/>
      <c r="IBJ80" s="762"/>
      <c r="IBK80" s="762"/>
      <c r="IBL80" s="762"/>
      <c r="IBM80" s="762"/>
      <c r="IBN80" s="762"/>
      <c r="IBO80" s="762"/>
      <c r="IBP80" s="762"/>
      <c r="IBQ80" s="762"/>
      <c r="IBR80" s="762"/>
      <c r="IBS80" s="762"/>
      <c r="IBT80" s="762"/>
      <c r="IBU80" s="762"/>
      <c r="IBV80" s="762"/>
      <c r="IBW80" s="762"/>
      <c r="IBX80" s="762"/>
      <c r="IBY80" s="762"/>
      <c r="IBZ80" s="762"/>
      <c r="ICA80" s="762"/>
      <c r="ICB80" s="762"/>
      <c r="ICC80" s="762"/>
      <c r="ICD80" s="762"/>
      <c r="ICE80" s="762"/>
      <c r="ICF80" s="762"/>
      <c r="ICG80" s="762"/>
      <c r="ICH80" s="762"/>
      <c r="ICI80" s="762"/>
      <c r="ICJ80" s="762"/>
      <c r="ICK80" s="762"/>
      <c r="ICL80" s="762"/>
      <c r="ICM80" s="762"/>
      <c r="ICN80" s="762"/>
      <c r="ICO80" s="762"/>
      <c r="ICP80" s="762"/>
      <c r="ICQ80" s="762"/>
      <c r="ICR80" s="762"/>
      <c r="ICS80" s="762"/>
      <c r="ICT80" s="762"/>
      <c r="ICU80" s="762"/>
      <c r="ICV80" s="762"/>
      <c r="ICW80" s="762"/>
      <c r="ICX80" s="762"/>
      <c r="ICY80" s="762"/>
      <c r="ICZ80" s="762"/>
      <c r="IDA80" s="762"/>
      <c r="IDB80" s="762"/>
      <c r="IDC80" s="762"/>
      <c r="IDD80" s="762"/>
      <c r="IDE80" s="762"/>
      <c r="IDF80" s="762"/>
      <c r="IDG80" s="762"/>
      <c r="IDH80" s="762"/>
      <c r="IDI80" s="762"/>
      <c r="IDJ80" s="762"/>
      <c r="IDK80" s="762"/>
      <c r="IDL80" s="762"/>
      <c r="IDM80" s="762"/>
      <c r="IDN80" s="762"/>
      <c r="IDO80" s="762"/>
      <c r="IDP80" s="762"/>
      <c r="IDQ80" s="762"/>
      <c r="IDR80" s="762"/>
      <c r="IDS80" s="762"/>
      <c r="IDT80" s="762"/>
      <c r="IDU80" s="762"/>
      <c r="IDV80" s="762"/>
      <c r="IDW80" s="762"/>
      <c r="IDX80" s="762"/>
      <c r="IDY80" s="762"/>
      <c r="IDZ80" s="762"/>
      <c r="IEA80" s="762"/>
      <c r="IEB80" s="762"/>
      <c r="IEC80" s="762"/>
      <c r="IED80" s="762"/>
      <c r="IEE80" s="762"/>
      <c r="IEF80" s="762"/>
      <c r="IEG80" s="762"/>
      <c r="IEH80" s="762"/>
      <c r="IEI80" s="762"/>
      <c r="IEJ80" s="762"/>
      <c r="IEK80" s="762"/>
      <c r="IEL80" s="762"/>
      <c r="IEM80" s="762"/>
      <c r="IEN80" s="762"/>
      <c r="IEO80" s="762"/>
      <c r="IEP80" s="762"/>
      <c r="IEQ80" s="762"/>
      <c r="IER80" s="762"/>
      <c r="IES80" s="762"/>
      <c r="IET80" s="762"/>
      <c r="IEU80" s="762"/>
      <c r="IEV80" s="762"/>
      <c r="IEW80" s="762"/>
      <c r="IEX80" s="762"/>
      <c r="IEY80" s="762"/>
      <c r="IEZ80" s="762"/>
      <c r="IFA80" s="762"/>
      <c r="IFB80" s="762"/>
      <c r="IFC80" s="762"/>
      <c r="IFD80" s="762"/>
      <c r="IFE80" s="762"/>
      <c r="IFF80" s="762"/>
      <c r="IFG80" s="762"/>
      <c r="IFH80" s="762"/>
      <c r="IFI80" s="762"/>
      <c r="IFJ80" s="762"/>
      <c r="IFK80" s="762"/>
      <c r="IFL80" s="762"/>
      <c r="IFM80" s="762"/>
      <c r="IFN80" s="762"/>
      <c r="IFO80" s="762"/>
      <c r="IFP80" s="762"/>
      <c r="IFQ80" s="762"/>
      <c r="IFR80" s="762"/>
      <c r="IFS80" s="762"/>
      <c r="IFT80" s="762"/>
      <c r="IFU80" s="762"/>
      <c r="IFV80" s="762"/>
      <c r="IFW80" s="762"/>
      <c r="IFX80" s="762"/>
      <c r="IFY80" s="762"/>
      <c r="IFZ80" s="762"/>
      <c r="IGA80" s="762"/>
      <c r="IGB80" s="762"/>
      <c r="IGC80" s="762"/>
      <c r="IGD80" s="762"/>
      <c r="IGE80" s="762"/>
      <c r="IGF80" s="762"/>
      <c r="IGG80" s="762"/>
      <c r="IGH80" s="762"/>
      <c r="IGI80" s="762"/>
      <c r="IGJ80" s="762"/>
      <c r="IGK80" s="762"/>
      <c r="IGL80" s="762"/>
      <c r="IGM80" s="762"/>
      <c r="IGN80" s="762"/>
      <c r="IGO80" s="762"/>
      <c r="IGP80" s="762"/>
      <c r="IGQ80" s="762"/>
      <c r="IGR80" s="762"/>
      <c r="IGS80" s="762"/>
      <c r="IGT80" s="762"/>
      <c r="IGU80" s="762"/>
      <c r="IGV80" s="762"/>
      <c r="IGW80" s="762"/>
      <c r="IGX80" s="762"/>
      <c r="IGY80" s="762"/>
      <c r="IGZ80" s="762"/>
      <c r="IHA80" s="762"/>
      <c r="IHB80" s="762"/>
      <c r="IHC80" s="762"/>
      <c r="IHD80" s="762"/>
      <c r="IHE80" s="762"/>
      <c r="IHF80" s="762"/>
      <c r="IHG80" s="762"/>
      <c r="IHH80" s="762"/>
      <c r="IHI80" s="762"/>
      <c r="IHJ80" s="762"/>
      <c r="IHK80" s="762"/>
      <c r="IHL80" s="762"/>
      <c r="IHM80" s="762"/>
      <c r="IHN80" s="762"/>
      <c r="IHO80" s="762"/>
      <c r="IHP80" s="762"/>
      <c r="IHQ80" s="762"/>
      <c r="IHR80" s="762"/>
      <c r="IHS80" s="762"/>
      <c r="IHT80" s="762"/>
      <c r="IHU80" s="762"/>
      <c r="IHV80" s="762"/>
      <c r="IHW80" s="762"/>
      <c r="IHX80" s="762"/>
      <c r="IHY80" s="762"/>
      <c r="IHZ80" s="762"/>
      <c r="IIA80" s="762"/>
      <c r="IIB80" s="762"/>
      <c r="IIC80" s="762"/>
      <c r="IID80" s="762"/>
      <c r="IIE80" s="762"/>
      <c r="IIF80" s="762"/>
      <c r="IIG80" s="762"/>
      <c r="IIH80" s="762"/>
      <c r="III80" s="762"/>
      <c r="IIJ80" s="762"/>
      <c r="IIK80" s="762"/>
      <c r="IIL80" s="762"/>
      <c r="IIM80" s="762"/>
      <c r="IIN80" s="762"/>
      <c r="IIO80" s="762"/>
      <c r="IIP80" s="762"/>
      <c r="IIQ80" s="762"/>
      <c r="IIR80" s="762"/>
      <c r="IIS80" s="762"/>
      <c r="IIT80" s="762"/>
      <c r="IIU80" s="762"/>
      <c r="IIV80" s="762"/>
      <c r="IIW80" s="762"/>
      <c r="IIX80" s="762"/>
      <c r="IIY80" s="762"/>
      <c r="IIZ80" s="762"/>
      <c r="IJA80" s="762"/>
      <c r="IJB80" s="762"/>
      <c r="IJC80" s="762"/>
      <c r="IJD80" s="762"/>
      <c r="IJE80" s="762"/>
      <c r="IJF80" s="762"/>
      <c r="IJG80" s="762"/>
      <c r="IJH80" s="762"/>
      <c r="IJI80" s="762"/>
      <c r="IJJ80" s="762"/>
      <c r="IJK80" s="762"/>
      <c r="IJL80" s="762"/>
      <c r="IJM80" s="762"/>
      <c r="IJN80" s="762"/>
      <c r="IJO80" s="762"/>
      <c r="IJP80" s="762"/>
      <c r="IJQ80" s="762"/>
      <c r="IJR80" s="762"/>
      <c r="IJS80" s="762"/>
      <c r="IJT80" s="762"/>
      <c r="IJU80" s="762"/>
      <c r="IJV80" s="762"/>
      <c r="IJW80" s="762"/>
      <c r="IJX80" s="762"/>
      <c r="IJY80" s="762"/>
      <c r="IJZ80" s="762"/>
      <c r="IKA80" s="762"/>
      <c r="IKB80" s="762"/>
      <c r="IKC80" s="762"/>
      <c r="IKD80" s="762"/>
      <c r="IKE80" s="762"/>
      <c r="IKF80" s="762"/>
      <c r="IKG80" s="762"/>
      <c r="IKH80" s="762"/>
      <c r="IKI80" s="762"/>
      <c r="IKJ80" s="762"/>
      <c r="IKK80" s="762"/>
      <c r="IKL80" s="762"/>
      <c r="IKM80" s="762"/>
      <c r="IKN80" s="762"/>
      <c r="IKO80" s="762"/>
      <c r="IKP80" s="762"/>
      <c r="IKQ80" s="762"/>
      <c r="IKR80" s="762"/>
      <c r="IKS80" s="762"/>
      <c r="IKT80" s="762"/>
      <c r="IKU80" s="762"/>
      <c r="IKV80" s="762"/>
      <c r="IKW80" s="762"/>
      <c r="IKX80" s="762"/>
      <c r="IKY80" s="762"/>
      <c r="IKZ80" s="762"/>
      <c r="ILA80" s="762"/>
      <c r="ILB80" s="762"/>
      <c r="ILC80" s="762"/>
      <c r="ILD80" s="762"/>
      <c r="ILE80" s="762"/>
      <c r="ILF80" s="762"/>
      <c r="ILG80" s="762"/>
      <c r="ILH80" s="762"/>
      <c r="ILI80" s="762"/>
      <c r="ILJ80" s="762"/>
      <c r="ILK80" s="762"/>
      <c r="ILL80" s="762"/>
      <c r="ILM80" s="762"/>
      <c r="ILN80" s="762"/>
      <c r="ILO80" s="762"/>
      <c r="ILP80" s="762"/>
      <c r="ILQ80" s="762"/>
      <c r="ILR80" s="762"/>
      <c r="ILS80" s="762"/>
      <c r="ILT80" s="762"/>
      <c r="ILU80" s="762"/>
      <c r="ILV80" s="762"/>
      <c r="ILW80" s="762"/>
      <c r="ILX80" s="762"/>
      <c r="ILY80" s="762"/>
      <c r="ILZ80" s="762"/>
      <c r="IMA80" s="762"/>
      <c r="IMB80" s="762"/>
      <c r="IMC80" s="762"/>
      <c r="IMD80" s="762"/>
      <c r="IME80" s="762"/>
      <c r="IMF80" s="762"/>
      <c r="IMG80" s="762"/>
      <c r="IMH80" s="762"/>
      <c r="IMI80" s="762"/>
      <c r="IMJ80" s="762"/>
      <c r="IMK80" s="762"/>
      <c r="IML80" s="762"/>
      <c r="IMM80" s="762"/>
      <c r="IMN80" s="762"/>
      <c r="IMO80" s="762"/>
      <c r="IMP80" s="762"/>
      <c r="IMQ80" s="762"/>
      <c r="IMR80" s="762"/>
      <c r="IMS80" s="762"/>
      <c r="IMT80" s="762"/>
      <c r="IMU80" s="762"/>
      <c r="IMV80" s="762"/>
      <c r="IMW80" s="762"/>
      <c r="IMX80" s="762"/>
      <c r="IMY80" s="762"/>
      <c r="IMZ80" s="762"/>
      <c r="INA80" s="762"/>
      <c r="INB80" s="762"/>
      <c r="INC80" s="762"/>
      <c r="IND80" s="762"/>
      <c r="INE80" s="762"/>
      <c r="INF80" s="762"/>
      <c r="ING80" s="762"/>
      <c r="INH80" s="762"/>
      <c r="INI80" s="762"/>
      <c r="INJ80" s="762"/>
      <c r="INK80" s="762"/>
      <c r="INL80" s="762"/>
      <c r="INM80" s="762"/>
      <c r="INN80" s="762"/>
      <c r="INO80" s="762"/>
      <c r="INP80" s="762"/>
      <c r="INQ80" s="762"/>
      <c r="INR80" s="762"/>
      <c r="INS80" s="762"/>
      <c r="INT80" s="762"/>
      <c r="INU80" s="762"/>
      <c r="INV80" s="762"/>
      <c r="INW80" s="762"/>
      <c r="INX80" s="762"/>
      <c r="INY80" s="762"/>
      <c r="INZ80" s="762"/>
      <c r="IOA80" s="762"/>
      <c r="IOB80" s="762"/>
      <c r="IOC80" s="762"/>
      <c r="IOD80" s="762"/>
      <c r="IOE80" s="762"/>
      <c r="IOF80" s="762"/>
      <c r="IOG80" s="762"/>
      <c r="IOH80" s="762"/>
      <c r="IOI80" s="762"/>
      <c r="IOJ80" s="762"/>
      <c r="IOK80" s="762"/>
      <c r="IOL80" s="762"/>
      <c r="IOM80" s="762"/>
      <c r="ION80" s="762"/>
      <c r="IOO80" s="762"/>
      <c r="IOP80" s="762"/>
      <c r="IOQ80" s="762"/>
      <c r="IOR80" s="762"/>
      <c r="IOS80" s="762"/>
      <c r="IOT80" s="762"/>
      <c r="IOU80" s="762"/>
      <c r="IOV80" s="762"/>
      <c r="IOW80" s="762"/>
      <c r="IOX80" s="762"/>
      <c r="IOY80" s="762"/>
      <c r="IOZ80" s="762"/>
      <c r="IPA80" s="762"/>
      <c r="IPB80" s="762"/>
      <c r="IPC80" s="762"/>
      <c r="IPD80" s="762"/>
      <c r="IPE80" s="762"/>
      <c r="IPF80" s="762"/>
      <c r="IPG80" s="762"/>
      <c r="IPH80" s="762"/>
      <c r="IPI80" s="762"/>
      <c r="IPJ80" s="762"/>
      <c r="IPK80" s="762"/>
      <c r="IPL80" s="762"/>
      <c r="IPM80" s="762"/>
      <c r="IPN80" s="762"/>
      <c r="IPO80" s="762"/>
      <c r="IPP80" s="762"/>
      <c r="IPQ80" s="762"/>
      <c r="IPR80" s="762"/>
      <c r="IPS80" s="762"/>
      <c r="IPT80" s="762"/>
      <c r="IPU80" s="762"/>
      <c r="IPV80" s="762"/>
      <c r="IPW80" s="762"/>
      <c r="IPX80" s="762"/>
      <c r="IPY80" s="762"/>
      <c r="IPZ80" s="762"/>
      <c r="IQA80" s="762"/>
      <c r="IQB80" s="762"/>
      <c r="IQC80" s="762"/>
      <c r="IQD80" s="762"/>
      <c r="IQE80" s="762"/>
      <c r="IQF80" s="762"/>
      <c r="IQG80" s="762"/>
      <c r="IQH80" s="762"/>
      <c r="IQI80" s="762"/>
      <c r="IQJ80" s="762"/>
      <c r="IQK80" s="762"/>
      <c r="IQL80" s="762"/>
      <c r="IQM80" s="762"/>
      <c r="IQN80" s="762"/>
      <c r="IQO80" s="762"/>
      <c r="IQP80" s="762"/>
      <c r="IQQ80" s="762"/>
      <c r="IQR80" s="762"/>
      <c r="IQS80" s="762"/>
      <c r="IQT80" s="762"/>
      <c r="IQU80" s="762"/>
      <c r="IQV80" s="762"/>
      <c r="IQW80" s="762"/>
      <c r="IQX80" s="762"/>
      <c r="IQY80" s="762"/>
      <c r="IQZ80" s="762"/>
      <c r="IRA80" s="762"/>
      <c r="IRB80" s="762"/>
      <c r="IRC80" s="762"/>
      <c r="IRD80" s="762"/>
      <c r="IRE80" s="762"/>
      <c r="IRF80" s="762"/>
      <c r="IRG80" s="762"/>
      <c r="IRH80" s="762"/>
      <c r="IRI80" s="762"/>
      <c r="IRJ80" s="762"/>
      <c r="IRK80" s="762"/>
      <c r="IRL80" s="762"/>
      <c r="IRM80" s="762"/>
      <c r="IRN80" s="762"/>
      <c r="IRO80" s="762"/>
      <c r="IRP80" s="762"/>
      <c r="IRQ80" s="762"/>
      <c r="IRR80" s="762"/>
      <c r="IRS80" s="762"/>
      <c r="IRT80" s="762"/>
      <c r="IRU80" s="762"/>
      <c r="IRV80" s="762"/>
      <c r="IRW80" s="762"/>
      <c r="IRX80" s="762"/>
      <c r="IRY80" s="762"/>
      <c r="IRZ80" s="762"/>
      <c r="ISA80" s="762"/>
      <c r="ISB80" s="762"/>
      <c r="ISC80" s="762"/>
      <c r="ISD80" s="762"/>
      <c r="ISE80" s="762"/>
      <c r="ISF80" s="762"/>
      <c r="ISG80" s="762"/>
      <c r="ISH80" s="762"/>
      <c r="ISI80" s="762"/>
      <c r="ISJ80" s="762"/>
      <c r="ISK80" s="762"/>
      <c r="ISL80" s="762"/>
      <c r="ISM80" s="762"/>
      <c r="ISN80" s="762"/>
      <c r="ISO80" s="762"/>
      <c r="ISP80" s="762"/>
      <c r="ISQ80" s="762"/>
      <c r="ISR80" s="762"/>
      <c r="ISS80" s="762"/>
      <c r="IST80" s="762"/>
      <c r="ISU80" s="762"/>
      <c r="ISV80" s="762"/>
      <c r="ISW80" s="762"/>
      <c r="ISX80" s="762"/>
      <c r="ISY80" s="762"/>
      <c r="ISZ80" s="762"/>
      <c r="ITA80" s="762"/>
      <c r="ITB80" s="762"/>
      <c r="ITC80" s="762"/>
      <c r="ITD80" s="762"/>
      <c r="ITE80" s="762"/>
      <c r="ITF80" s="762"/>
      <c r="ITG80" s="762"/>
      <c r="ITH80" s="762"/>
      <c r="ITI80" s="762"/>
      <c r="ITJ80" s="762"/>
      <c r="ITK80" s="762"/>
      <c r="ITL80" s="762"/>
      <c r="ITM80" s="762"/>
      <c r="ITN80" s="762"/>
      <c r="ITO80" s="762"/>
      <c r="ITP80" s="762"/>
      <c r="ITQ80" s="762"/>
      <c r="ITR80" s="762"/>
      <c r="ITS80" s="762"/>
      <c r="ITT80" s="762"/>
      <c r="ITU80" s="762"/>
      <c r="ITV80" s="762"/>
      <c r="ITW80" s="762"/>
      <c r="ITX80" s="762"/>
      <c r="ITY80" s="762"/>
      <c r="ITZ80" s="762"/>
      <c r="IUA80" s="762"/>
      <c r="IUB80" s="762"/>
      <c r="IUC80" s="762"/>
      <c r="IUD80" s="762"/>
      <c r="IUE80" s="762"/>
      <c r="IUF80" s="762"/>
      <c r="IUG80" s="762"/>
      <c r="IUH80" s="762"/>
      <c r="IUI80" s="762"/>
      <c r="IUJ80" s="762"/>
      <c r="IUK80" s="762"/>
      <c r="IUL80" s="762"/>
      <c r="IUM80" s="762"/>
      <c r="IUN80" s="762"/>
      <c r="IUO80" s="762"/>
      <c r="IUP80" s="762"/>
      <c r="IUQ80" s="762"/>
      <c r="IUR80" s="762"/>
      <c r="IUS80" s="762"/>
      <c r="IUT80" s="762"/>
      <c r="IUU80" s="762"/>
      <c r="IUV80" s="762"/>
      <c r="IUW80" s="762"/>
      <c r="IUX80" s="762"/>
      <c r="IUY80" s="762"/>
      <c r="IUZ80" s="762"/>
      <c r="IVA80" s="762"/>
      <c r="IVB80" s="762"/>
      <c r="IVC80" s="762"/>
      <c r="IVD80" s="762"/>
      <c r="IVE80" s="762"/>
      <c r="IVF80" s="762"/>
      <c r="IVG80" s="762"/>
      <c r="IVH80" s="762"/>
      <c r="IVI80" s="762"/>
      <c r="IVJ80" s="762"/>
      <c r="IVK80" s="762"/>
      <c r="IVL80" s="762"/>
      <c r="IVM80" s="762"/>
      <c r="IVN80" s="762"/>
      <c r="IVO80" s="762"/>
      <c r="IVP80" s="762"/>
      <c r="IVQ80" s="762"/>
      <c r="IVR80" s="762"/>
      <c r="IVS80" s="762"/>
      <c r="IVT80" s="762"/>
      <c r="IVU80" s="762"/>
      <c r="IVV80" s="762"/>
      <c r="IVW80" s="762"/>
      <c r="IVX80" s="762"/>
      <c r="IVY80" s="762"/>
      <c r="IVZ80" s="762"/>
      <c r="IWA80" s="762"/>
      <c r="IWB80" s="762"/>
      <c r="IWC80" s="762"/>
      <c r="IWD80" s="762"/>
      <c r="IWE80" s="762"/>
      <c r="IWF80" s="762"/>
      <c r="IWG80" s="762"/>
      <c r="IWH80" s="762"/>
      <c r="IWI80" s="762"/>
      <c r="IWJ80" s="762"/>
      <c r="IWK80" s="762"/>
      <c r="IWL80" s="762"/>
      <c r="IWM80" s="762"/>
      <c r="IWN80" s="762"/>
      <c r="IWO80" s="762"/>
      <c r="IWP80" s="762"/>
      <c r="IWQ80" s="762"/>
      <c r="IWR80" s="762"/>
      <c r="IWS80" s="762"/>
      <c r="IWT80" s="762"/>
      <c r="IWU80" s="762"/>
      <c r="IWV80" s="762"/>
      <c r="IWW80" s="762"/>
      <c r="IWX80" s="762"/>
      <c r="IWY80" s="762"/>
      <c r="IWZ80" s="762"/>
      <c r="IXA80" s="762"/>
      <c r="IXB80" s="762"/>
      <c r="IXC80" s="762"/>
      <c r="IXD80" s="762"/>
      <c r="IXE80" s="762"/>
      <c r="IXF80" s="762"/>
      <c r="IXG80" s="762"/>
      <c r="IXH80" s="762"/>
      <c r="IXI80" s="762"/>
      <c r="IXJ80" s="762"/>
      <c r="IXK80" s="762"/>
      <c r="IXL80" s="762"/>
      <c r="IXM80" s="762"/>
      <c r="IXN80" s="762"/>
      <c r="IXO80" s="762"/>
      <c r="IXP80" s="762"/>
      <c r="IXQ80" s="762"/>
      <c r="IXR80" s="762"/>
      <c r="IXS80" s="762"/>
      <c r="IXT80" s="762"/>
      <c r="IXU80" s="762"/>
      <c r="IXV80" s="762"/>
      <c r="IXW80" s="762"/>
      <c r="IXX80" s="762"/>
      <c r="IXY80" s="762"/>
      <c r="IXZ80" s="762"/>
      <c r="IYA80" s="762"/>
      <c r="IYB80" s="762"/>
      <c r="IYC80" s="762"/>
      <c r="IYD80" s="762"/>
      <c r="IYE80" s="762"/>
      <c r="IYF80" s="762"/>
      <c r="IYG80" s="762"/>
      <c r="IYH80" s="762"/>
      <c r="IYI80" s="762"/>
      <c r="IYJ80" s="762"/>
      <c r="IYK80" s="762"/>
      <c r="IYL80" s="762"/>
      <c r="IYM80" s="762"/>
      <c r="IYN80" s="762"/>
      <c r="IYO80" s="762"/>
      <c r="IYP80" s="762"/>
      <c r="IYQ80" s="762"/>
      <c r="IYR80" s="762"/>
      <c r="IYS80" s="762"/>
      <c r="IYT80" s="762"/>
      <c r="IYU80" s="762"/>
      <c r="IYV80" s="762"/>
      <c r="IYW80" s="762"/>
      <c r="IYX80" s="762"/>
      <c r="IYY80" s="762"/>
      <c r="IYZ80" s="762"/>
      <c r="IZA80" s="762"/>
      <c r="IZB80" s="762"/>
      <c r="IZC80" s="762"/>
      <c r="IZD80" s="762"/>
      <c r="IZE80" s="762"/>
      <c r="IZF80" s="762"/>
      <c r="IZG80" s="762"/>
      <c r="IZH80" s="762"/>
      <c r="IZI80" s="762"/>
      <c r="IZJ80" s="762"/>
      <c r="IZK80" s="762"/>
      <c r="IZL80" s="762"/>
      <c r="IZM80" s="762"/>
      <c r="IZN80" s="762"/>
      <c r="IZO80" s="762"/>
      <c r="IZP80" s="762"/>
      <c r="IZQ80" s="762"/>
      <c r="IZR80" s="762"/>
      <c r="IZS80" s="762"/>
      <c r="IZT80" s="762"/>
      <c r="IZU80" s="762"/>
      <c r="IZV80" s="762"/>
      <c r="IZW80" s="762"/>
      <c r="IZX80" s="762"/>
      <c r="IZY80" s="762"/>
      <c r="IZZ80" s="762"/>
      <c r="JAA80" s="762"/>
      <c r="JAB80" s="762"/>
      <c r="JAC80" s="762"/>
      <c r="JAD80" s="762"/>
      <c r="JAE80" s="762"/>
      <c r="JAF80" s="762"/>
      <c r="JAG80" s="762"/>
      <c r="JAH80" s="762"/>
      <c r="JAI80" s="762"/>
      <c r="JAJ80" s="762"/>
      <c r="JAK80" s="762"/>
      <c r="JAL80" s="762"/>
      <c r="JAM80" s="762"/>
      <c r="JAN80" s="762"/>
      <c r="JAO80" s="762"/>
      <c r="JAP80" s="762"/>
      <c r="JAQ80" s="762"/>
      <c r="JAR80" s="762"/>
      <c r="JAS80" s="762"/>
      <c r="JAT80" s="762"/>
      <c r="JAU80" s="762"/>
      <c r="JAV80" s="762"/>
      <c r="JAW80" s="762"/>
      <c r="JAX80" s="762"/>
      <c r="JAY80" s="762"/>
      <c r="JAZ80" s="762"/>
      <c r="JBA80" s="762"/>
      <c r="JBB80" s="762"/>
      <c r="JBC80" s="762"/>
      <c r="JBD80" s="762"/>
      <c r="JBE80" s="762"/>
      <c r="JBF80" s="762"/>
      <c r="JBG80" s="762"/>
      <c r="JBH80" s="762"/>
      <c r="JBI80" s="762"/>
      <c r="JBJ80" s="762"/>
      <c r="JBK80" s="762"/>
      <c r="JBL80" s="762"/>
      <c r="JBM80" s="762"/>
      <c r="JBN80" s="762"/>
      <c r="JBO80" s="762"/>
      <c r="JBP80" s="762"/>
      <c r="JBQ80" s="762"/>
      <c r="JBR80" s="762"/>
      <c r="JBS80" s="762"/>
      <c r="JBT80" s="762"/>
      <c r="JBU80" s="762"/>
      <c r="JBV80" s="762"/>
      <c r="JBW80" s="762"/>
      <c r="JBX80" s="762"/>
      <c r="JBY80" s="762"/>
      <c r="JBZ80" s="762"/>
      <c r="JCA80" s="762"/>
      <c r="JCB80" s="762"/>
      <c r="JCC80" s="762"/>
      <c r="JCD80" s="762"/>
      <c r="JCE80" s="762"/>
      <c r="JCF80" s="762"/>
      <c r="JCG80" s="762"/>
      <c r="JCH80" s="762"/>
      <c r="JCI80" s="762"/>
      <c r="JCJ80" s="762"/>
      <c r="JCK80" s="762"/>
      <c r="JCL80" s="762"/>
      <c r="JCM80" s="762"/>
      <c r="JCN80" s="762"/>
      <c r="JCO80" s="762"/>
      <c r="JCP80" s="762"/>
      <c r="JCQ80" s="762"/>
      <c r="JCR80" s="762"/>
      <c r="JCS80" s="762"/>
      <c r="JCT80" s="762"/>
      <c r="JCU80" s="762"/>
      <c r="JCV80" s="762"/>
      <c r="JCW80" s="762"/>
      <c r="JCX80" s="762"/>
      <c r="JCY80" s="762"/>
      <c r="JCZ80" s="762"/>
      <c r="JDA80" s="762"/>
      <c r="JDB80" s="762"/>
      <c r="JDC80" s="762"/>
      <c r="JDD80" s="762"/>
      <c r="JDE80" s="762"/>
      <c r="JDF80" s="762"/>
      <c r="JDG80" s="762"/>
      <c r="JDH80" s="762"/>
      <c r="JDI80" s="762"/>
      <c r="JDJ80" s="762"/>
      <c r="JDK80" s="762"/>
      <c r="JDL80" s="762"/>
      <c r="JDM80" s="762"/>
      <c r="JDN80" s="762"/>
      <c r="JDO80" s="762"/>
      <c r="JDP80" s="762"/>
      <c r="JDQ80" s="762"/>
      <c r="JDR80" s="762"/>
      <c r="JDS80" s="762"/>
      <c r="JDT80" s="762"/>
      <c r="JDU80" s="762"/>
      <c r="JDV80" s="762"/>
      <c r="JDW80" s="762"/>
      <c r="JDX80" s="762"/>
      <c r="JDY80" s="762"/>
      <c r="JDZ80" s="762"/>
      <c r="JEA80" s="762"/>
      <c r="JEB80" s="762"/>
      <c r="JEC80" s="762"/>
      <c r="JED80" s="762"/>
      <c r="JEE80" s="762"/>
      <c r="JEF80" s="762"/>
      <c r="JEG80" s="762"/>
      <c r="JEH80" s="762"/>
      <c r="JEI80" s="762"/>
      <c r="JEJ80" s="762"/>
      <c r="JEK80" s="762"/>
      <c r="JEL80" s="762"/>
      <c r="JEM80" s="762"/>
      <c r="JEN80" s="762"/>
      <c r="JEO80" s="762"/>
      <c r="JEP80" s="762"/>
      <c r="JEQ80" s="762"/>
      <c r="JER80" s="762"/>
      <c r="JES80" s="762"/>
      <c r="JET80" s="762"/>
      <c r="JEU80" s="762"/>
      <c r="JEV80" s="762"/>
      <c r="JEW80" s="762"/>
      <c r="JEX80" s="762"/>
      <c r="JEY80" s="762"/>
      <c r="JEZ80" s="762"/>
      <c r="JFA80" s="762"/>
      <c r="JFB80" s="762"/>
      <c r="JFC80" s="762"/>
      <c r="JFD80" s="762"/>
      <c r="JFE80" s="762"/>
      <c r="JFF80" s="762"/>
      <c r="JFG80" s="762"/>
      <c r="JFH80" s="762"/>
      <c r="JFI80" s="762"/>
      <c r="JFJ80" s="762"/>
      <c r="JFK80" s="762"/>
      <c r="JFL80" s="762"/>
      <c r="JFM80" s="762"/>
      <c r="JFN80" s="762"/>
      <c r="JFO80" s="762"/>
      <c r="JFP80" s="762"/>
      <c r="JFQ80" s="762"/>
      <c r="JFR80" s="762"/>
      <c r="JFS80" s="762"/>
      <c r="JFT80" s="762"/>
      <c r="JFU80" s="762"/>
      <c r="JFV80" s="762"/>
      <c r="JFW80" s="762"/>
      <c r="JFX80" s="762"/>
      <c r="JFY80" s="762"/>
      <c r="JFZ80" s="762"/>
      <c r="JGA80" s="762"/>
      <c r="JGB80" s="762"/>
      <c r="JGC80" s="762"/>
      <c r="JGD80" s="762"/>
      <c r="JGE80" s="762"/>
      <c r="JGF80" s="762"/>
      <c r="JGG80" s="762"/>
      <c r="JGH80" s="762"/>
      <c r="JGI80" s="762"/>
      <c r="JGJ80" s="762"/>
      <c r="JGK80" s="762"/>
      <c r="JGL80" s="762"/>
      <c r="JGM80" s="762"/>
      <c r="JGN80" s="762"/>
      <c r="JGO80" s="762"/>
      <c r="JGP80" s="762"/>
      <c r="JGQ80" s="762"/>
      <c r="JGR80" s="762"/>
      <c r="JGS80" s="762"/>
      <c r="JGT80" s="762"/>
      <c r="JGU80" s="762"/>
      <c r="JGV80" s="762"/>
      <c r="JGW80" s="762"/>
      <c r="JGX80" s="762"/>
      <c r="JGY80" s="762"/>
      <c r="JGZ80" s="762"/>
      <c r="JHA80" s="762"/>
      <c r="JHB80" s="762"/>
      <c r="JHC80" s="762"/>
      <c r="JHD80" s="762"/>
      <c r="JHE80" s="762"/>
      <c r="JHF80" s="762"/>
      <c r="JHG80" s="762"/>
      <c r="JHH80" s="762"/>
      <c r="JHI80" s="762"/>
      <c r="JHJ80" s="762"/>
      <c r="JHK80" s="762"/>
      <c r="JHL80" s="762"/>
      <c r="JHM80" s="762"/>
      <c r="JHN80" s="762"/>
      <c r="JHO80" s="762"/>
      <c r="JHP80" s="762"/>
      <c r="JHQ80" s="762"/>
      <c r="JHR80" s="762"/>
      <c r="JHS80" s="762"/>
      <c r="JHT80" s="762"/>
      <c r="JHU80" s="762"/>
      <c r="JHV80" s="762"/>
      <c r="JHW80" s="762"/>
      <c r="JHX80" s="762"/>
      <c r="JHY80" s="762"/>
      <c r="JHZ80" s="762"/>
      <c r="JIA80" s="762"/>
      <c r="JIB80" s="762"/>
      <c r="JIC80" s="762"/>
      <c r="JID80" s="762"/>
      <c r="JIE80" s="762"/>
      <c r="JIF80" s="762"/>
      <c r="JIG80" s="762"/>
      <c r="JIH80" s="762"/>
      <c r="JII80" s="762"/>
      <c r="JIJ80" s="762"/>
      <c r="JIK80" s="762"/>
      <c r="JIL80" s="762"/>
      <c r="JIM80" s="762"/>
      <c r="JIN80" s="762"/>
      <c r="JIO80" s="762"/>
      <c r="JIP80" s="762"/>
      <c r="JIQ80" s="762"/>
      <c r="JIR80" s="762"/>
      <c r="JIS80" s="762"/>
      <c r="JIT80" s="762"/>
      <c r="JIU80" s="762"/>
      <c r="JIV80" s="762"/>
      <c r="JIW80" s="762"/>
      <c r="JIX80" s="762"/>
      <c r="JIY80" s="762"/>
      <c r="JIZ80" s="762"/>
      <c r="JJA80" s="762"/>
      <c r="JJB80" s="762"/>
      <c r="JJC80" s="762"/>
      <c r="JJD80" s="762"/>
      <c r="JJE80" s="762"/>
      <c r="JJF80" s="762"/>
      <c r="JJG80" s="762"/>
      <c r="JJH80" s="762"/>
      <c r="JJI80" s="762"/>
      <c r="JJJ80" s="762"/>
      <c r="JJK80" s="762"/>
      <c r="JJL80" s="762"/>
      <c r="JJM80" s="762"/>
      <c r="JJN80" s="762"/>
      <c r="JJO80" s="762"/>
      <c r="JJP80" s="762"/>
      <c r="JJQ80" s="762"/>
      <c r="JJR80" s="762"/>
      <c r="JJS80" s="762"/>
      <c r="JJT80" s="762"/>
      <c r="JJU80" s="762"/>
      <c r="JJV80" s="762"/>
      <c r="JJW80" s="762"/>
      <c r="JJX80" s="762"/>
      <c r="JJY80" s="762"/>
      <c r="JJZ80" s="762"/>
      <c r="JKA80" s="762"/>
      <c r="JKB80" s="762"/>
      <c r="JKC80" s="762"/>
      <c r="JKD80" s="762"/>
      <c r="JKE80" s="762"/>
      <c r="JKF80" s="762"/>
      <c r="JKG80" s="762"/>
      <c r="JKH80" s="762"/>
      <c r="JKI80" s="762"/>
      <c r="JKJ80" s="762"/>
      <c r="JKK80" s="762"/>
      <c r="JKL80" s="762"/>
      <c r="JKM80" s="762"/>
      <c r="JKN80" s="762"/>
      <c r="JKO80" s="762"/>
      <c r="JKP80" s="762"/>
      <c r="JKQ80" s="762"/>
      <c r="JKR80" s="762"/>
      <c r="JKS80" s="762"/>
      <c r="JKT80" s="762"/>
      <c r="JKU80" s="762"/>
      <c r="JKV80" s="762"/>
      <c r="JKW80" s="762"/>
      <c r="JKX80" s="762"/>
      <c r="JKY80" s="762"/>
      <c r="JKZ80" s="762"/>
      <c r="JLA80" s="762"/>
      <c r="JLB80" s="762"/>
      <c r="JLC80" s="762"/>
      <c r="JLD80" s="762"/>
      <c r="JLE80" s="762"/>
      <c r="JLF80" s="762"/>
      <c r="JLG80" s="762"/>
      <c r="JLH80" s="762"/>
      <c r="JLI80" s="762"/>
      <c r="JLJ80" s="762"/>
      <c r="JLK80" s="762"/>
      <c r="JLL80" s="762"/>
      <c r="JLM80" s="762"/>
      <c r="JLN80" s="762"/>
      <c r="JLO80" s="762"/>
      <c r="JLP80" s="762"/>
      <c r="JLQ80" s="762"/>
      <c r="JLR80" s="762"/>
      <c r="JLS80" s="762"/>
      <c r="JLT80" s="762"/>
      <c r="JLU80" s="762"/>
      <c r="JLV80" s="762"/>
      <c r="JLW80" s="762"/>
      <c r="JLX80" s="762"/>
      <c r="JLY80" s="762"/>
      <c r="JLZ80" s="762"/>
      <c r="JMA80" s="762"/>
      <c r="JMB80" s="762"/>
      <c r="JMC80" s="762"/>
      <c r="JMD80" s="762"/>
      <c r="JME80" s="762"/>
      <c r="JMF80" s="762"/>
      <c r="JMG80" s="762"/>
      <c r="JMH80" s="762"/>
      <c r="JMI80" s="762"/>
      <c r="JMJ80" s="762"/>
      <c r="JMK80" s="762"/>
      <c r="JML80" s="762"/>
      <c r="JMM80" s="762"/>
      <c r="JMN80" s="762"/>
      <c r="JMO80" s="762"/>
      <c r="JMP80" s="762"/>
      <c r="JMQ80" s="762"/>
      <c r="JMR80" s="762"/>
      <c r="JMS80" s="762"/>
      <c r="JMT80" s="762"/>
      <c r="JMU80" s="762"/>
      <c r="JMV80" s="762"/>
      <c r="JMW80" s="762"/>
      <c r="JMX80" s="762"/>
      <c r="JMY80" s="762"/>
      <c r="JMZ80" s="762"/>
      <c r="JNA80" s="762"/>
      <c r="JNB80" s="762"/>
      <c r="JNC80" s="762"/>
      <c r="JND80" s="762"/>
      <c r="JNE80" s="762"/>
      <c r="JNF80" s="762"/>
      <c r="JNG80" s="762"/>
      <c r="JNH80" s="762"/>
      <c r="JNI80" s="762"/>
      <c r="JNJ80" s="762"/>
      <c r="JNK80" s="762"/>
      <c r="JNL80" s="762"/>
      <c r="JNM80" s="762"/>
      <c r="JNN80" s="762"/>
      <c r="JNO80" s="762"/>
      <c r="JNP80" s="762"/>
      <c r="JNQ80" s="762"/>
      <c r="JNR80" s="762"/>
      <c r="JNS80" s="762"/>
      <c r="JNT80" s="762"/>
      <c r="JNU80" s="762"/>
      <c r="JNV80" s="762"/>
      <c r="JNW80" s="762"/>
      <c r="JNX80" s="762"/>
      <c r="JNY80" s="762"/>
      <c r="JNZ80" s="762"/>
      <c r="JOA80" s="762"/>
      <c r="JOB80" s="762"/>
      <c r="JOC80" s="762"/>
      <c r="JOD80" s="762"/>
      <c r="JOE80" s="762"/>
      <c r="JOF80" s="762"/>
      <c r="JOG80" s="762"/>
      <c r="JOH80" s="762"/>
      <c r="JOI80" s="762"/>
      <c r="JOJ80" s="762"/>
      <c r="JOK80" s="762"/>
      <c r="JOL80" s="762"/>
      <c r="JOM80" s="762"/>
      <c r="JON80" s="762"/>
      <c r="JOO80" s="762"/>
      <c r="JOP80" s="762"/>
      <c r="JOQ80" s="762"/>
      <c r="JOS80" s="762"/>
      <c r="JOT80" s="762"/>
      <c r="JOU80" s="762"/>
      <c r="JOV80" s="762"/>
      <c r="JOW80" s="762"/>
      <c r="JOX80" s="762"/>
      <c r="JOY80" s="762"/>
      <c r="JOZ80" s="762"/>
      <c r="JPA80" s="762"/>
      <c r="JPB80" s="762"/>
      <c r="JPC80" s="762"/>
      <c r="JPD80" s="762"/>
      <c r="JPE80" s="762"/>
      <c r="JPF80" s="762"/>
      <c r="JPG80" s="762"/>
      <c r="JPH80" s="762"/>
      <c r="JPI80" s="762"/>
      <c r="JPJ80" s="762"/>
      <c r="JPK80" s="762"/>
      <c r="JPL80" s="762"/>
      <c r="JPM80" s="762"/>
      <c r="JPN80" s="762"/>
      <c r="JPO80" s="762"/>
      <c r="JPP80" s="762"/>
      <c r="JPQ80" s="762"/>
      <c r="JPR80" s="762"/>
      <c r="JPS80" s="762"/>
      <c r="JPT80" s="762"/>
      <c r="JPU80" s="762"/>
      <c r="JPV80" s="762"/>
      <c r="JPW80" s="762"/>
      <c r="JPX80" s="762"/>
      <c r="JPY80" s="762"/>
      <c r="JPZ80" s="762"/>
      <c r="JQA80" s="762"/>
      <c r="JQB80" s="762"/>
      <c r="JQC80" s="762"/>
      <c r="JQD80" s="762"/>
      <c r="JQE80" s="762"/>
      <c r="JQF80" s="762"/>
      <c r="JQG80" s="762"/>
      <c r="JQH80" s="762"/>
      <c r="JQI80" s="762"/>
      <c r="JQJ80" s="762"/>
      <c r="JQK80" s="762"/>
      <c r="JQL80" s="762"/>
      <c r="JQM80" s="762"/>
      <c r="JQN80" s="762"/>
      <c r="JQO80" s="762"/>
      <c r="JQP80" s="762"/>
      <c r="JQQ80" s="762"/>
      <c r="JQR80" s="762"/>
      <c r="JQS80" s="762"/>
      <c r="JQT80" s="762"/>
      <c r="JQU80" s="762"/>
      <c r="JQV80" s="762"/>
      <c r="JQW80" s="762"/>
      <c r="JQX80" s="762"/>
      <c r="JQY80" s="762"/>
      <c r="JQZ80" s="762"/>
      <c r="JRA80" s="762"/>
      <c r="JRB80" s="762"/>
      <c r="JRC80" s="762"/>
      <c r="JRD80" s="762"/>
      <c r="JRE80" s="762"/>
      <c r="JRF80" s="762"/>
      <c r="JRG80" s="762"/>
      <c r="JRH80" s="762"/>
      <c r="JRI80" s="762"/>
      <c r="JRJ80" s="762"/>
      <c r="JRK80" s="762"/>
      <c r="JRL80" s="762"/>
      <c r="JRM80" s="762"/>
      <c r="JRN80" s="762"/>
      <c r="JRO80" s="762"/>
      <c r="JRP80" s="762"/>
      <c r="JRQ80" s="762"/>
      <c r="JRR80" s="762"/>
      <c r="JRS80" s="762"/>
      <c r="JRT80" s="762"/>
      <c r="JRU80" s="762"/>
      <c r="JRV80" s="762"/>
      <c r="JRW80" s="762"/>
      <c r="JRX80" s="762"/>
      <c r="JRY80" s="762"/>
      <c r="JRZ80" s="762"/>
      <c r="JSA80" s="762"/>
      <c r="JSB80" s="762"/>
      <c r="JSC80" s="762"/>
      <c r="JSD80" s="762"/>
      <c r="JSE80" s="762"/>
      <c r="JSF80" s="762"/>
      <c r="JSG80" s="762"/>
      <c r="JSH80" s="762"/>
      <c r="JSI80" s="762"/>
      <c r="JSJ80" s="762"/>
      <c r="JSK80" s="762"/>
      <c r="JSL80" s="762"/>
      <c r="JSM80" s="762"/>
      <c r="JSN80" s="762"/>
      <c r="JSO80" s="762"/>
      <c r="JSP80" s="762"/>
      <c r="JSQ80" s="762"/>
      <c r="JSR80" s="762"/>
      <c r="JSS80" s="762"/>
      <c r="JST80" s="762"/>
      <c r="JSU80" s="762"/>
      <c r="JSV80" s="762"/>
      <c r="JSW80" s="762"/>
      <c r="JSX80" s="762"/>
      <c r="JSY80" s="762"/>
      <c r="JSZ80" s="762"/>
      <c r="JTA80" s="762"/>
      <c r="JTB80" s="762"/>
      <c r="JTC80" s="762"/>
      <c r="JTD80" s="762"/>
      <c r="JTE80" s="762"/>
      <c r="JTF80" s="762"/>
      <c r="JTG80" s="762"/>
      <c r="JTH80" s="762"/>
      <c r="JTI80" s="762"/>
      <c r="JTJ80" s="762"/>
      <c r="JTK80" s="762"/>
      <c r="JTL80" s="762"/>
      <c r="JTM80" s="762"/>
      <c r="JTN80" s="762"/>
      <c r="JTO80" s="762"/>
      <c r="JTP80" s="762"/>
      <c r="JTQ80" s="762"/>
      <c r="JTR80" s="762"/>
      <c r="JTS80" s="762"/>
      <c r="JTT80" s="762"/>
      <c r="JTU80" s="762"/>
      <c r="JTV80" s="762"/>
      <c r="JTW80" s="762"/>
      <c r="JTX80" s="762"/>
      <c r="JTY80" s="762"/>
      <c r="JTZ80" s="762"/>
      <c r="JUA80" s="762"/>
      <c r="JUB80" s="762"/>
      <c r="JUC80" s="762"/>
      <c r="JUD80" s="762"/>
      <c r="JUE80" s="762"/>
      <c r="JUF80" s="762"/>
      <c r="JUG80" s="762"/>
      <c r="JUH80" s="762"/>
      <c r="JUI80" s="762"/>
      <c r="JUJ80" s="762"/>
      <c r="JUK80" s="762"/>
      <c r="JUL80" s="762"/>
      <c r="JUM80" s="762"/>
      <c r="JUN80" s="762"/>
      <c r="JUO80" s="762"/>
      <c r="JUP80" s="762"/>
      <c r="JUQ80" s="762"/>
      <c r="JUR80" s="762"/>
      <c r="JUS80" s="762"/>
      <c r="JUT80" s="762"/>
      <c r="JUU80" s="762"/>
      <c r="JUV80" s="762"/>
      <c r="JUW80" s="762"/>
      <c r="JUX80" s="762"/>
      <c r="JUY80" s="762"/>
      <c r="JUZ80" s="762"/>
      <c r="JVA80" s="762"/>
      <c r="JVB80" s="762"/>
      <c r="JVC80" s="762"/>
      <c r="JVD80" s="762"/>
      <c r="JVE80" s="762"/>
      <c r="JVF80" s="762"/>
      <c r="JVG80" s="762"/>
      <c r="JVH80" s="762"/>
      <c r="JVI80" s="762"/>
      <c r="JVJ80" s="762"/>
      <c r="JVK80" s="762"/>
      <c r="JVL80" s="762"/>
      <c r="JVM80" s="762"/>
      <c r="JVN80" s="762"/>
      <c r="JVO80" s="762"/>
      <c r="JVP80" s="762"/>
      <c r="JVQ80" s="762"/>
      <c r="JVR80" s="762"/>
      <c r="JVS80" s="762"/>
      <c r="JVT80" s="762"/>
      <c r="JVU80" s="762"/>
      <c r="JVV80" s="762"/>
      <c r="JVW80" s="762"/>
      <c r="JVX80" s="762"/>
      <c r="JVY80" s="762"/>
      <c r="JVZ80" s="762"/>
      <c r="JWA80" s="762"/>
      <c r="JWB80" s="762"/>
      <c r="JWC80" s="762"/>
      <c r="JWD80" s="762"/>
      <c r="JWE80" s="762"/>
      <c r="JWF80" s="762"/>
      <c r="JWG80" s="762"/>
      <c r="JWH80" s="762"/>
      <c r="JWI80" s="762"/>
      <c r="JWJ80" s="762"/>
      <c r="JWK80" s="762"/>
      <c r="JWL80" s="762"/>
      <c r="JWM80" s="762"/>
      <c r="JWN80" s="762"/>
      <c r="JWO80" s="762"/>
      <c r="JWP80" s="762"/>
      <c r="JWQ80" s="762"/>
      <c r="JWR80" s="762"/>
      <c r="JWS80" s="762"/>
      <c r="JWT80" s="762"/>
      <c r="JWU80" s="762"/>
      <c r="JWV80" s="762"/>
      <c r="JWW80" s="762"/>
      <c r="JWX80" s="762"/>
      <c r="JWY80" s="762"/>
      <c r="JWZ80" s="762"/>
      <c r="JXA80" s="762"/>
      <c r="JXB80" s="762"/>
      <c r="JXC80" s="762"/>
      <c r="JXD80" s="762"/>
      <c r="JXE80" s="762"/>
      <c r="JXF80" s="762"/>
      <c r="JXG80" s="762"/>
      <c r="JXH80" s="762"/>
      <c r="JXI80" s="762"/>
      <c r="JXJ80" s="762"/>
      <c r="JXK80" s="762"/>
      <c r="JXL80" s="762"/>
      <c r="JXM80" s="762"/>
      <c r="JXN80" s="762"/>
      <c r="JXO80" s="762"/>
      <c r="JXP80" s="762"/>
      <c r="JXQ80" s="762"/>
      <c r="JXR80" s="762"/>
      <c r="JXS80" s="762"/>
      <c r="JXT80" s="762"/>
      <c r="JXU80" s="762"/>
      <c r="JXV80" s="762"/>
      <c r="JXW80" s="762"/>
      <c r="JXX80" s="762"/>
      <c r="JXY80" s="762"/>
      <c r="JXZ80" s="762"/>
      <c r="JYA80" s="762"/>
      <c r="JYB80" s="762"/>
      <c r="JYC80" s="762"/>
      <c r="JYD80" s="762"/>
      <c r="JYE80" s="762"/>
      <c r="JYF80" s="762"/>
      <c r="JYG80" s="762"/>
      <c r="JYH80" s="762"/>
      <c r="JYI80" s="762"/>
      <c r="JYJ80" s="762"/>
      <c r="JYK80" s="762"/>
      <c r="JYL80" s="762"/>
      <c r="JYM80" s="762"/>
      <c r="JYN80" s="762"/>
      <c r="JYO80" s="762"/>
      <c r="JYP80" s="762"/>
      <c r="JYQ80" s="762"/>
      <c r="JYR80" s="762"/>
      <c r="JYS80" s="762"/>
      <c r="JYT80" s="762"/>
      <c r="JYU80" s="762"/>
      <c r="JYV80" s="762"/>
      <c r="JYW80" s="762"/>
      <c r="JYX80" s="762"/>
      <c r="JYY80" s="762"/>
      <c r="JYZ80" s="762"/>
      <c r="JZA80" s="762"/>
      <c r="JZB80" s="762"/>
      <c r="JZC80" s="762"/>
      <c r="JZD80" s="762"/>
      <c r="JZE80" s="762"/>
      <c r="JZF80" s="762"/>
      <c r="JZG80" s="762"/>
      <c r="JZH80" s="762"/>
      <c r="JZI80" s="762"/>
      <c r="JZJ80" s="762"/>
      <c r="JZK80" s="762"/>
      <c r="JZL80" s="762"/>
      <c r="JZM80" s="762"/>
      <c r="JZN80" s="762"/>
      <c r="JZO80" s="762"/>
      <c r="JZP80" s="762"/>
      <c r="JZQ80" s="762"/>
      <c r="JZR80" s="762"/>
      <c r="JZS80" s="762"/>
      <c r="JZT80" s="762"/>
      <c r="JZU80" s="762"/>
      <c r="JZV80" s="762"/>
      <c r="JZW80" s="762"/>
      <c r="JZX80" s="762"/>
      <c r="JZY80" s="762"/>
      <c r="JZZ80" s="762"/>
      <c r="KAA80" s="762"/>
      <c r="KAB80" s="762"/>
      <c r="KAC80" s="762"/>
      <c r="KAD80" s="762"/>
      <c r="KAE80" s="762"/>
      <c r="KAF80" s="762"/>
      <c r="KAG80" s="762"/>
      <c r="KAH80" s="762"/>
      <c r="KAI80" s="762"/>
      <c r="KAJ80" s="762"/>
      <c r="KAK80" s="762"/>
      <c r="KAL80" s="762"/>
      <c r="KAM80" s="762"/>
      <c r="KAN80" s="762"/>
      <c r="KAO80" s="762"/>
      <c r="KAP80" s="762"/>
      <c r="KAQ80" s="762"/>
      <c r="KAR80" s="762"/>
      <c r="KAS80" s="762"/>
      <c r="KAT80" s="762"/>
      <c r="KAU80" s="762"/>
      <c r="KAV80" s="762"/>
      <c r="KAW80" s="762"/>
      <c r="KAX80" s="762"/>
      <c r="KAY80" s="762"/>
      <c r="KAZ80" s="762"/>
      <c r="KBA80" s="762"/>
      <c r="KBB80" s="762"/>
      <c r="KBC80" s="762"/>
      <c r="KBD80" s="762"/>
      <c r="KBE80" s="762"/>
      <c r="KBF80" s="762"/>
      <c r="KBG80" s="762"/>
      <c r="KBH80" s="762"/>
      <c r="KBI80" s="762"/>
      <c r="KBJ80" s="762"/>
      <c r="KBK80" s="762"/>
      <c r="KBL80" s="762"/>
      <c r="KBM80" s="762"/>
      <c r="KBN80" s="762"/>
      <c r="KBO80" s="762"/>
      <c r="KBP80" s="762"/>
      <c r="KBQ80" s="762"/>
      <c r="KBR80" s="762"/>
      <c r="KBS80" s="762"/>
      <c r="KBT80" s="762"/>
      <c r="KBU80" s="762"/>
      <c r="KBV80" s="762"/>
      <c r="KBW80" s="762"/>
      <c r="KBX80" s="762"/>
      <c r="KBY80" s="762"/>
      <c r="KBZ80" s="762"/>
      <c r="KCA80" s="762"/>
      <c r="KCB80" s="762"/>
      <c r="KCC80" s="762"/>
      <c r="KCD80" s="762"/>
      <c r="KCE80" s="762"/>
      <c r="KCF80" s="762"/>
      <c r="KCG80" s="762"/>
      <c r="KCH80" s="762"/>
      <c r="KCI80" s="762"/>
      <c r="KCJ80" s="762"/>
      <c r="KCK80" s="762"/>
      <c r="KCL80" s="762"/>
      <c r="KCM80" s="762"/>
      <c r="KCN80" s="762"/>
      <c r="KCO80" s="762"/>
      <c r="KCP80" s="762"/>
      <c r="KCQ80" s="762"/>
      <c r="KCR80" s="762"/>
      <c r="KCS80" s="762"/>
      <c r="KCT80" s="762"/>
      <c r="KCU80" s="762"/>
      <c r="KCV80" s="762"/>
      <c r="KCW80" s="762"/>
      <c r="KCX80" s="762"/>
      <c r="KCY80" s="762"/>
      <c r="KCZ80" s="762"/>
      <c r="KDA80" s="762"/>
      <c r="KDB80" s="762"/>
      <c r="KDC80" s="762"/>
      <c r="KDD80" s="762"/>
      <c r="KDE80" s="762"/>
      <c r="KDF80" s="762"/>
      <c r="KDG80" s="762"/>
      <c r="KDH80" s="762"/>
      <c r="KDI80" s="762"/>
      <c r="KDJ80" s="762"/>
      <c r="KDK80" s="762"/>
      <c r="KDL80" s="762"/>
      <c r="KDM80" s="762"/>
      <c r="KDN80" s="762"/>
      <c r="KDO80" s="762"/>
      <c r="KDP80" s="762"/>
      <c r="KDQ80" s="762"/>
      <c r="KDR80" s="762"/>
      <c r="KDS80" s="762"/>
      <c r="KDT80" s="762"/>
      <c r="KDU80" s="762"/>
      <c r="KDV80" s="762"/>
      <c r="KDW80" s="762"/>
      <c r="KDX80" s="762"/>
      <c r="KDY80" s="762"/>
      <c r="KDZ80" s="762"/>
      <c r="KEA80" s="762"/>
      <c r="KEB80" s="762"/>
      <c r="KEC80" s="762"/>
      <c r="KED80" s="762"/>
      <c r="KEE80" s="762"/>
      <c r="KEF80" s="762"/>
      <c r="KEG80" s="762"/>
      <c r="KEH80" s="762"/>
      <c r="KEI80" s="762"/>
      <c r="KEJ80" s="762"/>
      <c r="KEK80" s="762"/>
      <c r="KEL80" s="762"/>
      <c r="KEM80" s="762"/>
      <c r="KEN80" s="762"/>
      <c r="KEO80" s="762"/>
      <c r="KEP80" s="762"/>
      <c r="KEQ80" s="762"/>
      <c r="KER80" s="762"/>
      <c r="KES80" s="762"/>
      <c r="KET80" s="762"/>
      <c r="KEU80" s="762"/>
      <c r="KEV80" s="762"/>
      <c r="KEW80" s="762"/>
      <c r="KEX80" s="762"/>
      <c r="KEY80" s="762"/>
      <c r="KEZ80" s="762"/>
      <c r="KFA80" s="762"/>
      <c r="KFB80" s="762"/>
      <c r="KFC80" s="762"/>
      <c r="KFD80" s="762"/>
      <c r="KFE80" s="762"/>
      <c r="KFF80" s="762"/>
      <c r="KFG80" s="762"/>
      <c r="KFH80" s="762"/>
      <c r="KFI80" s="762"/>
      <c r="KFJ80" s="762"/>
      <c r="KFK80" s="762"/>
      <c r="KFL80" s="762"/>
      <c r="KFM80" s="762"/>
      <c r="KFN80" s="762"/>
      <c r="KFO80" s="762"/>
      <c r="KFP80" s="762"/>
      <c r="KFQ80" s="762"/>
      <c r="KFR80" s="762"/>
      <c r="KFS80" s="762"/>
      <c r="KFT80" s="762"/>
      <c r="KFU80" s="762"/>
      <c r="KFV80" s="762"/>
      <c r="KFW80" s="762"/>
      <c r="KFX80" s="762"/>
      <c r="KFY80" s="762"/>
      <c r="KFZ80" s="762"/>
      <c r="KGA80" s="762"/>
      <c r="KGB80" s="762"/>
      <c r="KGC80" s="762"/>
      <c r="KGD80" s="762"/>
      <c r="KGE80" s="762"/>
      <c r="KGF80" s="762"/>
      <c r="KGG80" s="762"/>
      <c r="KGH80" s="762"/>
      <c r="KGI80" s="762"/>
      <c r="KGJ80" s="762"/>
      <c r="KGK80" s="762"/>
      <c r="KGL80" s="762"/>
      <c r="KGM80" s="762"/>
      <c r="KGN80" s="762"/>
      <c r="KGO80" s="762"/>
      <c r="KGP80" s="762"/>
      <c r="KGQ80" s="762"/>
      <c r="KGR80" s="762"/>
      <c r="KGS80" s="762"/>
      <c r="KGT80" s="762"/>
      <c r="KGU80" s="762"/>
      <c r="KGV80" s="762"/>
      <c r="KGW80" s="762"/>
      <c r="KGX80" s="762"/>
      <c r="KGY80" s="762"/>
      <c r="KGZ80" s="762"/>
      <c r="KHA80" s="762"/>
      <c r="KHB80" s="762"/>
      <c r="KHC80" s="762"/>
      <c r="KHD80" s="762"/>
      <c r="KHE80" s="762"/>
      <c r="KHF80" s="762"/>
      <c r="KHG80" s="762"/>
      <c r="KHH80" s="762"/>
      <c r="KHI80" s="762"/>
      <c r="KHJ80" s="762"/>
      <c r="KHK80" s="762"/>
      <c r="KHL80" s="762"/>
      <c r="KHM80" s="762"/>
      <c r="KHN80" s="762"/>
      <c r="KHO80" s="762"/>
      <c r="KHP80" s="762"/>
      <c r="KHQ80" s="762"/>
      <c r="KHR80" s="762"/>
      <c r="KHS80" s="762"/>
      <c r="KHT80" s="762"/>
      <c r="KHU80" s="762"/>
      <c r="KHV80" s="762"/>
      <c r="KHW80" s="762"/>
      <c r="KHX80" s="762"/>
      <c r="KHY80" s="762"/>
      <c r="KHZ80" s="762"/>
      <c r="KIA80" s="762"/>
      <c r="KIB80" s="762"/>
      <c r="KIC80" s="762"/>
      <c r="KID80" s="762"/>
      <c r="KIE80" s="762"/>
      <c r="KIF80" s="762"/>
      <c r="KIG80" s="762"/>
      <c r="KIH80" s="762"/>
      <c r="KII80" s="762"/>
      <c r="KIJ80" s="762"/>
      <c r="KIK80" s="762"/>
      <c r="KIL80" s="762"/>
      <c r="KIM80" s="762"/>
      <c r="KIN80" s="762"/>
      <c r="KIO80" s="762"/>
      <c r="KIP80" s="762"/>
      <c r="KIQ80" s="762"/>
      <c r="KIR80" s="762"/>
      <c r="KIS80" s="762"/>
      <c r="KIT80" s="762"/>
      <c r="KIU80" s="762"/>
      <c r="KIV80" s="762"/>
      <c r="KIW80" s="762"/>
      <c r="KIX80" s="762"/>
      <c r="KIY80" s="762"/>
      <c r="KIZ80" s="762"/>
      <c r="KJA80" s="762"/>
      <c r="KJB80" s="762"/>
      <c r="KJC80" s="762"/>
      <c r="KJD80" s="762"/>
      <c r="KJE80" s="762"/>
      <c r="KJF80" s="762"/>
      <c r="KJG80" s="762"/>
      <c r="KJH80" s="762"/>
      <c r="KJI80" s="762"/>
      <c r="KJJ80" s="762"/>
      <c r="KJK80" s="762"/>
      <c r="KJL80" s="762"/>
      <c r="KJM80" s="762"/>
      <c r="KJN80" s="762"/>
      <c r="KJO80" s="762"/>
      <c r="KJP80" s="762"/>
      <c r="KJQ80" s="762"/>
      <c r="KJR80" s="762"/>
      <c r="KJS80" s="762"/>
      <c r="KJT80" s="762"/>
      <c r="KJU80" s="762"/>
      <c r="KJV80" s="762"/>
      <c r="KJW80" s="762"/>
      <c r="KJX80" s="762"/>
      <c r="KJY80" s="762"/>
      <c r="KJZ80" s="762"/>
      <c r="KKA80" s="762"/>
      <c r="KKB80" s="762"/>
      <c r="KKC80" s="762"/>
      <c r="KKD80" s="762"/>
      <c r="KKE80" s="762"/>
      <c r="KKF80" s="762"/>
      <c r="KKG80" s="762"/>
      <c r="KKH80" s="762"/>
      <c r="KKI80" s="762"/>
      <c r="KKJ80" s="762"/>
      <c r="KKK80" s="762"/>
      <c r="KKL80" s="762"/>
      <c r="KKM80" s="762"/>
      <c r="KKN80" s="762"/>
      <c r="KKO80" s="762"/>
      <c r="KKP80" s="762"/>
      <c r="KKQ80" s="762"/>
      <c r="KKR80" s="762"/>
      <c r="KKS80" s="762"/>
      <c r="KKT80" s="762"/>
      <c r="KKU80" s="762"/>
      <c r="KKV80" s="762"/>
      <c r="KKW80" s="762"/>
      <c r="KKX80" s="762"/>
      <c r="KKY80" s="762"/>
      <c r="KKZ80" s="762"/>
      <c r="KLA80" s="762"/>
      <c r="KLB80" s="762"/>
      <c r="KLC80" s="762"/>
      <c r="KLD80" s="762"/>
      <c r="KLE80" s="762"/>
      <c r="KLF80" s="762"/>
      <c r="KLG80" s="762"/>
      <c r="KLH80" s="762"/>
      <c r="KLI80" s="762"/>
      <c r="KLJ80" s="762"/>
      <c r="KLK80" s="762"/>
      <c r="KLL80" s="762"/>
      <c r="KLM80" s="762"/>
      <c r="KLN80" s="762"/>
      <c r="KLO80" s="762"/>
      <c r="KLP80" s="762"/>
      <c r="KLQ80" s="762"/>
      <c r="KLR80" s="762"/>
      <c r="KLS80" s="762"/>
      <c r="KLT80" s="762"/>
      <c r="KLU80" s="762"/>
      <c r="KLV80" s="762"/>
      <c r="KLW80" s="762"/>
      <c r="KLX80" s="762"/>
      <c r="KLY80" s="762"/>
      <c r="KLZ80" s="762"/>
      <c r="KMA80" s="762"/>
      <c r="KMB80" s="762"/>
      <c r="KMC80" s="762"/>
      <c r="KMD80" s="762"/>
      <c r="KME80" s="762"/>
      <c r="KMF80" s="762"/>
      <c r="KMG80" s="762"/>
      <c r="KMH80" s="762"/>
      <c r="KMI80" s="762"/>
      <c r="KMJ80" s="762"/>
      <c r="KMK80" s="762"/>
      <c r="KML80" s="762"/>
      <c r="KMM80" s="762"/>
      <c r="KMN80" s="762"/>
      <c r="KMO80" s="762"/>
      <c r="KMP80" s="762"/>
      <c r="KMQ80" s="762"/>
      <c r="KMR80" s="762"/>
      <c r="KMS80" s="762"/>
      <c r="KMT80" s="762"/>
      <c r="KMU80" s="762"/>
      <c r="KMV80" s="762"/>
      <c r="KMW80" s="762"/>
      <c r="KMX80" s="762"/>
      <c r="KMY80" s="762"/>
      <c r="KMZ80" s="762"/>
      <c r="KNA80" s="762"/>
      <c r="KNB80" s="762"/>
      <c r="KNC80" s="762"/>
      <c r="KND80" s="762"/>
      <c r="KNE80" s="762"/>
      <c r="KNF80" s="762"/>
      <c r="KNG80" s="762"/>
      <c r="KNH80" s="762"/>
      <c r="KNI80" s="762"/>
      <c r="KNJ80" s="762"/>
      <c r="KNK80" s="762"/>
      <c r="KNL80" s="762"/>
      <c r="KNM80" s="762"/>
      <c r="KNN80" s="762"/>
      <c r="KNO80" s="762"/>
      <c r="KNP80" s="762"/>
      <c r="KNQ80" s="762"/>
      <c r="KNR80" s="762"/>
      <c r="KNS80" s="762"/>
      <c r="KNT80" s="762"/>
      <c r="KNU80" s="762"/>
      <c r="KNV80" s="762"/>
      <c r="KNW80" s="762"/>
      <c r="KNX80" s="762"/>
      <c r="KNY80" s="762"/>
      <c r="KNZ80" s="762"/>
      <c r="KOA80" s="762"/>
      <c r="KOB80" s="762"/>
      <c r="KOC80" s="762"/>
      <c r="KOD80" s="762"/>
      <c r="KOE80" s="762"/>
      <c r="KOF80" s="762"/>
      <c r="KOG80" s="762"/>
      <c r="KOH80" s="762"/>
      <c r="KOI80" s="762"/>
      <c r="KOJ80" s="762"/>
      <c r="KOK80" s="762"/>
      <c r="KOL80" s="762"/>
      <c r="KOM80" s="762"/>
      <c r="KON80" s="762"/>
      <c r="KOO80" s="762"/>
      <c r="KOP80" s="762"/>
      <c r="KOQ80" s="762"/>
      <c r="KOR80" s="762"/>
      <c r="KOS80" s="762"/>
      <c r="KOT80" s="762"/>
      <c r="KOU80" s="762"/>
      <c r="KOV80" s="762"/>
      <c r="KOW80" s="762"/>
      <c r="KOX80" s="762"/>
      <c r="KOY80" s="762"/>
      <c r="KOZ80" s="762"/>
      <c r="KPA80" s="762"/>
      <c r="KPB80" s="762"/>
      <c r="KPC80" s="762"/>
      <c r="KPD80" s="762"/>
      <c r="KPE80" s="762"/>
      <c r="KPF80" s="762"/>
      <c r="KPG80" s="762"/>
      <c r="KPH80" s="762"/>
      <c r="KPI80" s="762"/>
      <c r="KPJ80" s="762"/>
      <c r="KPK80" s="762"/>
      <c r="KPL80" s="762"/>
      <c r="KPM80" s="762"/>
      <c r="KPN80" s="762"/>
      <c r="KPO80" s="762"/>
      <c r="KPP80" s="762"/>
      <c r="KPQ80" s="762"/>
      <c r="KPR80" s="762"/>
      <c r="KPS80" s="762"/>
      <c r="KPT80" s="762"/>
      <c r="KPU80" s="762"/>
      <c r="KPV80" s="762"/>
      <c r="KPW80" s="762"/>
      <c r="KPX80" s="762"/>
      <c r="KPY80" s="762"/>
      <c r="KPZ80" s="762"/>
      <c r="KQA80" s="762"/>
      <c r="KQB80" s="762"/>
      <c r="KQC80" s="762"/>
      <c r="KQD80" s="762"/>
      <c r="KQE80" s="762"/>
      <c r="KQF80" s="762"/>
      <c r="KQG80" s="762"/>
      <c r="KQH80" s="762"/>
      <c r="KQI80" s="762"/>
      <c r="KQJ80" s="762"/>
      <c r="KQK80" s="762"/>
      <c r="KQL80" s="762"/>
      <c r="KQM80" s="762"/>
      <c r="KQN80" s="762"/>
      <c r="KQO80" s="762"/>
      <c r="KQP80" s="762"/>
      <c r="KQQ80" s="762"/>
      <c r="KQR80" s="762"/>
      <c r="KQS80" s="762"/>
      <c r="KQT80" s="762"/>
      <c r="KQU80" s="762"/>
      <c r="KQV80" s="762"/>
      <c r="KQW80" s="762"/>
      <c r="KQX80" s="762"/>
      <c r="KQY80" s="762"/>
      <c r="KQZ80" s="762"/>
      <c r="KRA80" s="762"/>
      <c r="KRB80" s="762"/>
      <c r="KRC80" s="762"/>
      <c r="KRD80" s="762"/>
      <c r="KRE80" s="762"/>
      <c r="KRF80" s="762"/>
      <c r="KRG80" s="762"/>
      <c r="KRH80" s="762"/>
      <c r="KRI80" s="762"/>
      <c r="KRJ80" s="762"/>
      <c r="KRK80" s="762"/>
      <c r="KRL80" s="762"/>
      <c r="KRM80" s="762"/>
      <c r="KRN80" s="762"/>
      <c r="KRO80" s="762"/>
      <c r="KRP80" s="762"/>
      <c r="KRQ80" s="762"/>
      <c r="KRR80" s="762"/>
      <c r="KRS80" s="762"/>
      <c r="KRT80" s="762"/>
      <c r="KRU80" s="762"/>
      <c r="KRV80" s="762"/>
      <c r="KRW80" s="762"/>
      <c r="KRX80" s="762"/>
      <c r="KRY80" s="762"/>
      <c r="KRZ80" s="762"/>
      <c r="KSA80" s="762"/>
      <c r="KSB80" s="762"/>
      <c r="KSC80" s="762"/>
      <c r="KSD80" s="762"/>
      <c r="KSE80" s="762"/>
      <c r="KSF80" s="762"/>
      <c r="KSG80" s="762"/>
      <c r="KSH80" s="762"/>
      <c r="KSI80" s="762"/>
      <c r="KSJ80" s="762"/>
      <c r="KSK80" s="762"/>
      <c r="KSL80" s="762"/>
      <c r="KSM80" s="762"/>
      <c r="KSN80" s="762"/>
      <c r="KSO80" s="762"/>
      <c r="KSP80" s="762"/>
      <c r="KSQ80" s="762"/>
      <c r="KSR80" s="762"/>
      <c r="KSS80" s="762"/>
      <c r="KST80" s="762"/>
      <c r="KSU80" s="762"/>
      <c r="KSV80" s="762"/>
      <c r="KSW80" s="762"/>
      <c r="KSX80" s="762"/>
      <c r="KSY80" s="762"/>
      <c r="KSZ80" s="762"/>
      <c r="KTA80" s="762"/>
      <c r="KTB80" s="762"/>
      <c r="KTC80" s="762"/>
      <c r="KTD80" s="762"/>
      <c r="KTE80" s="762"/>
      <c r="KTF80" s="762"/>
      <c r="KTG80" s="762"/>
      <c r="KTH80" s="762"/>
      <c r="KTI80" s="762"/>
      <c r="KTJ80" s="762"/>
      <c r="KTK80" s="762"/>
      <c r="KTL80" s="762"/>
      <c r="KTM80" s="762"/>
      <c r="KTN80" s="762"/>
      <c r="KTO80" s="762"/>
      <c r="KTP80" s="762"/>
      <c r="KTQ80" s="762"/>
      <c r="KTR80" s="762"/>
      <c r="KTS80" s="762"/>
      <c r="KTT80" s="762"/>
      <c r="KTU80" s="762"/>
      <c r="KTV80" s="762"/>
      <c r="KTW80" s="762"/>
      <c r="KTX80" s="762"/>
      <c r="KTY80" s="762"/>
      <c r="KTZ80" s="762"/>
      <c r="KUA80" s="762"/>
      <c r="KUB80" s="762"/>
      <c r="KUC80" s="762"/>
      <c r="KUD80" s="762"/>
      <c r="KUE80" s="762"/>
      <c r="KUF80" s="762"/>
      <c r="KUG80" s="762"/>
      <c r="KUH80" s="762"/>
      <c r="KUI80" s="762"/>
      <c r="KUJ80" s="762"/>
      <c r="KUK80" s="762"/>
      <c r="KUL80" s="762"/>
      <c r="KUM80" s="762"/>
      <c r="KUN80" s="762"/>
      <c r="KUO80" s="762"/>
      <c r="KUP80" s="762"/>
      <c r="KUQ80" s="762"/>
      <c r="KUR80" s="762"/>
      <c r="KUS80" s="762"/>
      <c r="KUT80" s="762"/>
      <c r="KUU80" s="762"/>
      <c r="KUV80" s="762"/>
      <c r="KUW80" s="762"/>
      <c r="KUX80" s="762"/>
      <c r="KUY80" s="762"/>
      <c r="KUZ80" s="762"/>
      <c r="KVA80" s="762"/>
      <c r="KVB80" s="762"/>
      <c r="KVC80" s="762"/>
      <c r="KVD80" s="762"/>
      <c r="KVE80" s="762"/>
      <c r="KVF80" s="762"/>
      <c r="KVG80" s="762"/>
      <c r="KVH80" s="762"/>
      <c r="KVI80" s="762"/>
      <c r="KVJ80" s="762"/>
      <c r="KVK80" s="762"/>
      <c r="KVL80" s="762"/>
      <c r="KVM80" s="762"/>
      <c r="KVN80" s="762"/>
      <c r="KVO80" s="762"/>
      <c r="KVP80" s="762"/>
      <c r="KVQ80" s="762"/>
      <c r="KVR80" s="762"/>
      <c r="KVS80" s="762"/>
      <c r="KVT80" s="762"/>
      <c r="KVU80" s="762"/>
      <c r="KVV80" s="762"/>
      <c r="KVW80" s="762"/>
      <c r="KVX80" s="762"/>
      <c r="KVY80" s="762"/>
      <c r="KVZ80" s="762"/>
      <c r="KWA80" s="762"/>
      <c r="KWB80" s="762"/>
      <c r="KWC80" s="762"/>
      <c r="KWD80" s="762"/>
      <c r="KWE80" s="762"/>
      <c r="KWF80" s="762"/>
      <c r="KWG80" s="762"/>
      <c r="KWH80" s="762"/>
      <c r="KWI80" s="762"/>
      <c r="KWJ80" s="762"/>
      <c r="KWK80" s="762"/>
      <c r="KWL80" s="762"/>
      <c r="KWM80" s="762"/>
      <c r="KWN80" s="762"/>
      <c r="KWO80" s="762"/>
      <c r="KWP80" s="762"/>
      <c r="KWQ80" s="762"/>
      <c r="KWR80" s="762"/>
      <c r="KWS80" s="762"/>
      <c r="KWT80" s="762"/>
      <c r="KWU80" s="762"/>
      <c r="KWV80" s="762"/>
      <c r="KWW80" s="762"/>
      <c r="KWX80" s="762"/>
      <c r="KWY80" s="762"/>
      <c r="KWZ80" s="762"/>
      <c r="KXA80" s="762"/>
      <c r="KXB80" s="762"/>
      <c r="KXC80" s="762"/>
      <c r="KXD80" s="762"/>
      <c r="KXE80" s="762"/>
      <c r="KXF80" s="762"/>
      <c r="KXG80" s="762"/>
      <c r="KXH80" s="762"/>
      <c r="KXI80" s="762"/>
      <c r="KXJ80" s="762"/>
      <c r="KXK80" s="762"/>
      <c r="KXL80" s="762"/>
      <c r="KXM80" s="762"/>
      <c r="KXN80" s="762"/>
      <c r="KXO80" s="762"/>
      <c r="KXP80" s="762"/>
      <c r="KXQ80" s="762"/>
      <c r="KXR80" s="762"/>
      <c r="KXS80" s="762"/>
      <c r="KXT80" s="762"/>
      <c r="KXU80" s="762"/>
      <c r="KXV80" s="762"/>
      <c r="KXW80" s="762"/>
      <c r="KXX80" s="762"/>
      <c r="KXY80" s="762"/>
      <c r="KXZ80" s="762"/>
      <c r="KYA80" s="762"/>
      <c r="KYB80" s="762"/>
      <c r="KYC80" s="762"/>
      <c r="KYD80" s="762"/>
      <c r="KYE80" s="762"/>
      <c r="KYF80" s="762"/>
      <c r="KYG80" s="762"/>
      <c r="KYH80" s="762"/>
      <c r="KYI80" s="762"/>
      <c r="KYJ80" s="762"/>
      <c r="KYK80" s="762"/>
      <c r="KYL80" s="762"/>
      <c r="KYM80" s="762"/>
      <c r="KYN80" s="762"/>
      <c r="KYO80" s="762"/>
      <c r="KYP80" s="762"/>
      <c r="KYQ80" s="762"/>
      <c r="KYR80" s="762"/>
      <c r="KYS80" s="762"/>
      <c r="KYT80" s="762"/>
      <c r="KYU80" s="762"/>
      <c r="KYV80" s="762"/>
      <c r="KYW80" s="762"/>
      <c r="KYX80" s="762"/>
      <c r="KYY80" s="762"/>
      <c r="KYZ80" s="762"/>
      <c r="KZA80" s="762"/>
      <c r="KZB80" s="762"/>
      <c r="KZC80" s="762"/>
      <c r="KZD80" s="762"/>
      <c r="KZE80" s="762"/>
      <c r="KZF80" s="762"/>
      <c r="KZG80" s="762"/>
      <c r="KZH80" s="762"/>
      <c r="KZI80" s="762"/>
      <c r="KZJ80" s="762"/>
      <c r="KZK80" s="762"/>
      <c r="KZL80" s="762"/>
      <c r="KZM80" s="762"/>
      <c r="KZN80" s="762"/>
      <c r="KZO80" s="762"/>
      <c r="KZP80" s="762"/>
      <c r="KZQ80" s="762"/>
      <c r="KZR80" s="762"/>
      <c r="KZS80" s="762"/>
      <c r="KZT80" s="762"/>
      <c r="KZU80" s="762"/>
      <c r="KZV80" s="762"/>
      <c r="KZW80" s="762"/>
      <c r="KZX80" s="762"/>
      <c r="KZY80" s="762"/>
      <c r="KZZ80" s="762"/>
      <c r="LAA80" s="762"/>
      <c r="LAB80" s="762"/>
      <c r="LAC80" s="762"/>
      <c r="LAD80" s="762"/>
      <c r="LAE80" s="762"/>
      <c r="LAF80" s="762"/>
      <c r="LAG80" s="762"/>
      <c r="LAH80" s="762"/>
      <c r="LAI80" s="762"/>
      <c r="LAJ80" s="762"/>
      <c r="LAK80" s="762"/>
      <c r="LAL80" s="762"/>
      <c r="LAM80" s="762"/>
      <c r="LAN80" s="762"/>
      <c r="LAO80" s="762"/>
      <c r="LAP80" s="762"/>
      <c r="LAQ80" s="762"/>
      <c r="LAR80" s="762"/>
      <c r="LAS80" s="762"/>
      <c r="LAT80" s="762"/>
      <c r="LAU80" s="762"/>
      <c r="LAV80" s="762"/>
      <c r="LAW80" s="762"/>
      <c r="LAX80" s="762"/>
      <c r="LAY80" s="762"/>
      <c r="LAZ80" s="762"/>
      <c r="LBA80" s="762"/>
      <c r="LBB80" s="762"/>
      <c r="LBC80" s="762"/>
      <c r="LBD80" s="762"/>
      <c r="LBE80" s="762"/>
      <c r="LBF80" s="762"/>
      <c r="LBG80" s="762"/>
      <c r="LBH80" s="762"/>
      <c r="LBI80" s="762"/>
      <c r="LBJ80" s="762"/>
      <c r="LBK80" s="762"/>
      <c r="LBL80" s="762"/>
      <c r="LBM80" s="762"/>
      <c r="LBN80" s="762"/>
      <c r="LBO80" s="762"/>
      <c r="LBP80" s="762"/>
      <c r="LBQ80" s="762"/>
      <c r="LBR80" s="762"/>
      <c r="LBS80" s="762"/>
      <c r="LBT80" s="762"/>
      <c r="LBU80" s="762"/>
      <c r="LBV80" s="762"/>
      <c r="LBW80" s="762"/>
      <c r="LBX80" s="762"/>
      <c r="LBY80" s="762"/>
      <c r="LBZ80" s="762"/>
      <c r="LCA80" s="762"/>
      <c r="LCC80" s="762"/>
      <c r="LCD80" s="762"/>
      <c r="LCE80" s="762"/>
      <c r="LCF80" s="762"/>
      <c r="LCG80" s="762"/>
      <c r="LCH80" s="762"/>
      <c r="LCI80" s="762"/>
      <c r="LCJ80" s="762"/>
      <c r="LCK80" s="762"/>
      <c r="LCL80" s="762"/>
      <c r="LCM80" s="762"/>
      <c r="LCN80" s="762"/>
      <c r="LCO80" s="762"/>
      <c r="LCP80" s="762"/>
      <c r="LCQ80" s="762"/>
      <c r="LCR80" s="762"/>
      <c r="LCS80" s="762"/>
      <c r="LCT80" s="762"/>
      <c r="LCU80" s="762"/>
      <c r="LCV80" s="762"/>
      <c r="LCW80" s="762"/>
      <c r="LCX80" s="762"/>
      <c r="LCY80" s="762"/>
      <c r="LCZ80" s="762"/>
      <c r="LDA80" s="762"/>
      <c r="LDB80" s="762"/>
      <c r="LDC80" s="762"/>
      <c r="LDD80" s="762"/>
      <c r="LDE80" s="762"/>
      <c r="LDF80" s="762"/>
      <c r="LDG80" s="762"/>
      <c r="LDH80" s="762"/>
      <c r="LDI80" s="762"/>
      <c r="LDJ80" s="762"/>
      <c r="LDK80" s="762"/>
      <c r="LDL80" s="762"/>
      <c r="LDM80" s="762"/>
      <c r="LDN80" s="762"/>
      <c r="LDO80" s="762"/>
      <c r="LDP80" s="762"/>
      <c r="LDQ80" s="762"/>
      <c r="LDR80" s="762"/>
      <c r="LDS80" s="762"/>
      <c r="LDT80" s="762"/>
      <c r="LDU80" s="762"/>
      <c r="LDV80" s="762"/>
      <c r="LDW80" s="762"/>
      <c r="LDX80" s="762"/>
      <c r="LDY80" s="762"/>
      <c r="LDZ80" s="762"/>
      <c r="LEA80" s="762"/>
      <c r="LEB80" s="762"/>
      <c r="LEC80" s="762"/>
      <c r="LED80" s="762"/>
      <c r="LEE80" s="762"/>
      <c r="LEF80" s="762"/>
      <c r="LEG80" s="762"/>
      <c r="LEH80" s="762"/>
      <c r="LEI80" s="762"/>
      <c r="LEJ80" s="762"/>
      <c r="LEK80" s="762"/>
      <c r="LEL80" s="762"/>
      <c r="LEM80" s="762"/>
      <c r="LEN80" s="762"/>
      <c r="LEO80" s="762"/>
      <c r="LEP80" s="762"/>
      <c r="LEQ80" s="762"/>
      <c r="LER80" s="762"/>
      <c r="LES80" s="762"/>
      <c r="LET80" s="762"/>
      <c r="LEU80" s="762"/>
      <c r="LEV80" s="762"/>
      <c r="LEW80" s="762"/>
      <c r="LEX80" s="762"/>
      <c r="LEY80" s="762"/>
      <c r="LEZ80" s="762"/>
      <c r="LFA80" s="762"/>
      <c r="LFB80" s="762"/>
      <c r="LFC80" s="762"/>
      <c r="LFD80" s="762"/>
      <c r="LFE80" s="762"/>
      <c r="LFF80" s="762"/>
      <c r="LFG80" s="762"/>
      <c r="LFH80" s="762"/>
      <c r="LFI80" s="762"/>
      <c r="LFJ80" s="762"/>
      <c r="LFK80" s="762"/>
      <c r="LFL80" s="762"/>
      <c r="LFM80" s="762"/>
      <c r="LFN80" s="762"/>
      <c r="LFO80" s="762"/>
      <c r="LFP80" s="762"/>
      <c r="LFQ80" s="762"/>
      <c r="LFR80" s="762"/>
      <c r="LFS80" s="762"/>
      <c r="LFT80" s="762"/>
      <c r="LFU80" s="762"/>
      <c r="LFV80" s="762"/>
      <c r="LFW80" s="762"/>
      <c r="LFX80" s="762"/>
      <c r="LFY80" s="762"/>
      <c r="LFZ80" s="762"/>
      <c r="LGA80" s="762"/>
      <c r="LGB80" s="762"/>
      <c r="LGC80" s="762"/>
      <c r="LGD80" s="762"/>
      <c r="LGE80" s="762"/>
      <c r="LGF80" s="762"/>
      <c r="LGG80" s="762"/>
      <c r="LGH80" s="762"/>
      <c r="LGI80" s="762"/>
      <c r="LGJ80" s="762"/>
      <c r="LGK80" s="762"/>
      <c r="LGL80" s="762"/>
      <c r="LGM80" s="762"/>
      <c r="LGN80" s="762"/>
      <c r="LGO80" s="762"/>
      <c r="LGP80" s="762"/>
      <c r="LGQ80" s="762"/>
      <c r="LGR80" s="762"/>
      <c r="LGS80" s="762"/>
      <c r="LGT80" s="762"/>
      <c r="LGU80" s="762"/>
      <c r="LGV80" s="762"/>
      <c r="LGW80" s="762"/>
      <c r="LGX80" s="762"/>
      <c r="LGY80" s="762"/>
      <c r="LGZ80" s="762"/>
      <c r="LHA80" s="762"/>
      <c r="LHB80" s="762"/>
      <c r="LHC80" s="762"/>
      <c r="LHD80" s="762"/>
      <c r="LHE80" s="762"/>
      <c r="LHF80" s="762"/>
      <c r="LHG80" s="762"/>
      <c r="LHH80" s="762"/>
      <c r="LHI80" s="762"/>
      <c r="LHJ80" s="762"/>
      <c r="LHK80" s="762"/>
      <c r="LHL80" s="762"/>
      <c r="LHM80" s="762"/>
      <c r="LHN80" s="762"/>
      <c r="LHO80" s="762"/>
      <c r="LHP80" s="762"/>
      <c r="LHQ80" s="762"/>
      <c r="LHR80" s="762"/>
      <c r="LHS80" s="762"/>
      <c r="LHT80" s="762"/>
      <c r="LHU80" s="762"/>
      <c r="LHV80" s="762"/>
      <c r="LHW80" s="762"/>
      <c r="LHX80" s="762"/>
      <c r="LHY80" s="762"/>
      <c r="LHZ80" s="762"/>
      <c r="LIA80" s="762"/>
      <c r="LIB80" s="762"/>
      <c r="LIC80" s="762"/>
      <c r="LID80" s="762"/>
      <c r="LIE80" s="762"/>
      <c r="LIF80" s="762"/>
      <c r="LIG80" s="762"/>
      <c r="LIH80" s="762"/>
      <c r="LII80" s="762"/>
      <c r="LIJ80" s="762"/>
      <c r="LIK80" s="762"/>
      <c r="LIL80" s="762"/>
      <c r="LIM80" s="762"/>
      <c r="LIN80" s="762"/>
      <c r="LIO80" s="762"/>
      <c r="LIP80" s="762"/>
      <c r="LIQ80" s="762"/>
      <c r="LIR80" s="762"/>
      <c r="LIS80" s="762"/>
      <c r="LIT80" s="762"/>
      <c r="LIU80" s="762"/>
      <c r="LIV80" s="762"/>
      <c r="LIW80" s="762"/>
      <c r="LIX80" s="762"/>
      <c r="LIY80" s="762"/>
      <c r="LIZ80" s="762"/>
      <c r="LJA80" s="762"/>
      <c r="LJB80" s="762"/>
      <c r="LJC80" s="762"/>
      <c r="LJD80" s="762"/>
      <c r="LJE80" s="762"/>
      <c r="LJF80" s="762"/>
      <c r="LJG80" s="762"/>
      <c r="LJH80" s="762"/>
      <c r="LJI80" s="762"/>
      <c r="LJJ80" s="762"/>
      <c r="LJK80" s="762"/>
      <c r="LJL80" s="762"/>
      <c r="LJM80" s="762"/>
      <c r="LJN80" s="762"/>
      <c r="LJO80" s="762"/>
      <c r="LJP80" s="762"/>
      <c r="LJQ80" s="762"/>
      <c r="LJR80" s="762"/>
      <c r="LJS80" s="762"/>
      <c r="LJT80" s="762"/>
      <c r="LJU80" s="762"/>
      <c r="LJV80" s="762"/>
      <c r="LJW80" s="762"/>
      <c r="LJX80" s="762"/>
      <c r="LJY80" s="762"/>
      <c r="LJZ80" s="762"/>
      <c r="LKA80" s="762"/>
      <c r="LKB80" s="762"/>
      <c r="LKC80" s="762"/>
      <c r="LKD80" s="762"/>
      <c r="LKE80" s="762"/>
      <c r="LKF80" s="762"/>
      <c r="LKG80" s="762"/>
      <c r="LKH80" s="762"/>
      <c r="LKI80" s="762"/>
      <c r="LKJ80" s="762"/>
      <c r="LKK80" s="762"/>
      <c r="LKL80" s="762"/>
      <c r="LKM80" s="762"/>
      <c r="LKN80" s="762"/>
      <c r="LKO80" s="762"/>
      <c r="LKP80" s="762"/>
      <c r="LKQ80" s="762"/>
      <c r="LKR80" s="762"/>
      <c r="LKS80" s="762"/>
      <c r="LKT80" s="762"/>
      <c r="LKU80" s="762"/>
      <c r="LKV80" s="762"/>
      <c r="LKW80" s="762"/>
      <c r="LKX80" s="762"/>
      <c r="LKY80" s="762"/>
      <c r="LKZ80" s="762"/>
      <c r="LLA80" s="762"/>
      <c r="LLB80" s="762"/>
      <c r="LLC80" s="762"/>
      <c r="LLD80" s="762"/>
      <c r="LLE80" s="762"/>
      <c r="LLF80" s="762"/>
      <c r="LLG80" s="762"/>
      <c r="LLH80" s="762"/>
      <c r="LLI80" s="762"/>
      <c r="LLJ80" s="762"/>
      <c r="LLK80" s="762"/>
      <c r="LLL80" s="762"/>
      <c r="LLM80" s="762"/>
      <c r="LLN80" s="762"/>
      <c r="LLO80" s="762"/>
      <c r="LLP80" s="762"/>
      <c r="LLQ80" s="762"/>
      <c r="LLR80" s="762"/>
      <c r="LLS80" s="762"/>
      <c r="LLT80" s="762"/>
      <c r="LLU80" s="762"/>
      <c r="LLV80" s="762"/>
      <c r="LLW80" s="762"/>
      <c r="LLX80" s="762"/>
      <c r="LLY80" s="762"/>
      <c r="LLZ80" s="762"/>
      <c r="LMA80" s="762"/>
      <c r="LMB80" s="762"/>
      <c r="LMC80" s="762"/>
      <c r="LMD80" s="762"/>
      <c r="LME80" s="762"/>
      <c r="LMF80" s="762"/>
      <c r="LMG80" s="762"/>
      <c r="LMH80" s="762"/>
      <c r="LMI80" s="762"/>
      <c r="LMJ80" s="762"/>
      <c r="LMK80" s="762"/>
      <c r="LML80" s="762"/>
      <c r="LMM80" s="762"/>
      <c r="LMN80" s="762"/>
      <c r="LMO80" s="762"/>
      <c r="LMP80" s="762"/>
      <c r="LMQ80" s="762"/>
      <c r="LMR80" s="762"/>
      <c r="LMS80" s="762"/>
      <c r="LMT80" s="762"/>
      <c r="LMU80" s="762"/>
      <c r="LMV80" s="762"/>
      <c r="LMW80" s="762"/>
      <c r="LMX80" s="762"/>
      <c r="LMY80" s="762"/>
      <c r="LMZ80" s="762"/>
      <c r="LNA80" s="762"/>
      <c r="LNB80" s="762"/>
      <c r="LNC80" s="762"/>
      <c r="LND80" s="762"/>
      <c r="LNE80" s="762"/>
      <c r="LNF80" s="762"/>
      <c r="LNG80" s="762"/>
      <c r="LNH80" s="762"/>
      <c r="LNI80" s="762"/>
      <c r="LNJ80" s="762"/>
      <c r="LNK80" s="762"/>
      <c r="LNL80" s="762"/>
      <c r="LNM80" s="762"/>
      <c r="LNN80" s="762"/>
      <c r="LNO80" s="762"/>
      <c r="LNP80" s="762"/>
      <c r="LNQ80" s="762"/>
      <c r="LNR80" s="762"/>
      <c r="LNS80" s="762"/>
      <c r="LNT80" s="762"/>
      <c r="LNU80" s="762"/>
      <c r="LNV80" s="762"/>
      <c r="LNW80" s="762"/>
      <c r="LNX80" s="762"/>
      <c r="LNY80" s="762"/>
      <c r="LNZ80" s="762"/>
      <c r="LOA80" s="762"/>
      <c r="LOB80" s="762"/>
      <c r="LOC80" s="762"/>
      <c r="LOD80" s="762"/>
      <c r="LOE80" s="762"/>
      <c r="LOF80" s="762"/>
      <c r="LOG80" s="762"/>
      <c r="LOH80" s="762"/>
      <c r="LOI80" s="762"/>
      <c r="LOJ80" s="762"/>
      <c r="LOK80" s="762"/>
      <c r="LOL80" s="762"/>
      <c r="LOM80" s="762"/>
      <c r="LON80" s="762"/>
      <c r="LOO80" s="762"/>
      <c r="LOP80" s="762"/>
      <c r="LOQ80" s="762"/>
      <c r="LOR80" s="762"/>
      <c r="LOS80" s="762"/>
      <c r="LOT80" s="762"/>
      <c r="LOU80" s="762"/>
      <c r="LOV80" s="762"/>
      <c r="LOW80" s="762"/>
      <c r="LOX80" s="762"/>
      <c r="LOY80" s="762"/>
      <c r="LOZ80" s="762"/>
      <c r="LPA80" s="762"/>
      <c r="LPB80" s="762"/>
      <c r="LPC80" s="762"/>
      <c r="LPD80" s="762"/>
      <c r="LPE80" s="762"/>
      <c r="LPF80" s="762"/>
      <c r="LPG80" s="762"/>
      <c r="LPH80" s="762"/>
      <c r="LPI80" s="762"/>
      <c r="LPJ80" s="762"/>
      <c r="LPK80" s="762"/>
      <c r="LPL80" s="762"/>
      <c r="LPM80" s="762"/>
      <c r="LPN80" s="762"/>
      <c r="LPO80" s="762"/>
      <c r="LPP80" s="762"/>
      <c r="LPQ80" s="762"/>
      <c r="LPR80" s="762"/>
      <c r="LPS80" s="762"/>
      <c r="LPT80" s="762"/>
      <c r="LPU80" s="762"/>
      <c r="LPV80" s="762"/>
      <c r="LPW80" s="762"/>
      <c r="LPX80" s="762"/>
      <c r="LPY80" s="762"/>
      <c r="LPZ80" s="762"/>
      <c r="LQA80" s="762"/>
      <c r="LQB80" s="762"/>
      <c r="LQC80" s="762"/>
      <c r="LQD80" s="762"/>
      <c r="LQE80" s="762"/>
      <c r="LQF80" s="762"/>
      <c r="LQG80" s="762"/>
      <c r="LQH80" s="762"/>
      <c r="LQI80" s="762"/>
      <c r="LQJ80" s="762"/>
      <c r="LQK80" s="762"/>
      <c r="LQL80" s="762"/>
      <c r="LQM80" s="762"/>
      <c r="LQN80" s="762"/>
      <c r="LQO80" s="762"/>
      <c r="LQP80" s="762"/>
      <c r="LQQ80" s="762"/>
      <c r="LQR80" s="762"/>
      <c r="LQS80" s="762"/>
      <c r="LQT80" s="762"/>
      <c r="LQU80" s="762"/>
      <c r="LQV80" s="762"/>
      <c r="LQW80" s="762"/>
      <c r="LQX80" s="762"/>
      <c r="LQY80" s="762"/>
      <c r="LQZ80" s="762"/>
      <c r="LRA80" s="762"/>
      <c r="LRB80" s="762"/>
      <c r="LRC80" s="762"/>
      <c r="LRD80" s="762"/>
      <c r="LRE80" s="762"/>
      <c r="LRF80" s="762"/>
      <c r="LRG80" s="762"/>
      <c r="LRH80" s="762"/>
      <c r="LRI80" s="762"/>
      <c r="LRJ80" s="762"/>
      <c r="LRK80" s="762"/>
      <c r="LRL80" s="762"/>
      <c r="LRM80" s="762"/>
      <c r="LRN80" s="762"/>
      <c r="LRO80" s="762"/>
      <c r="LRP80" s="762"/>
      <c r="LRQ80" s="762"/>
      <c r="LRR80" s="762"/>
      <c r="LRS80" s="762"/>
      <c r="LRT80" s="762"/>
      <c r="LRU80" s="762"/>
      <c r="LRV80" s="762"/>
      <c r="LRW80" s="762"/>
      <c r="LRX80" s="762"/>
      <c r="LRY80" s="762"/>
      <c r="LRZ80" s="762"/>
      <c r="LSA80" s="762"/>
      <c r="LSB80" s="762"/>
      <c r="LSC80" s="762"/>
      <c r="LSD80" s="762"/>
      <c r="LSE80" s="762"/>
      <c r="LSF80" s="762"/>
      <c r="LSG80" s="762"/>
      <c r="LSH80" s="762"/>
      <c r="LSI80" s="762"/>
      <c r="LSJ80" s="762"/>
      <c r="LSK80" s="762"/>
      <c r="LSL80" s="762"/>
      <c r="LSM80" s="762"/>
      <c r="LSN80" s="762"/>
      <c r="LSO80" s="762"/>
      <c r="LSP80" s="762"/>
      <c r="LSQ80" s="762"/>
      <c r="LSR80" s="762"/>
      <c r="LSS80" s="762"/>
      <c r="LST80" s="762"/>
      <c r="LSU80" s="762"/>
      <c r="LSV80" s="762"/>
      <c r="LSW80" s="762"/>
      <c r="LSX80" s="762"/>
      <c r="LSY80" s="762"/>
      <c r="LSZ80" s="762"/>
      <c r="LTA80" s="762"/>
      <c r="LTB80" s="762"/>
      <c r="LTC80" s="762"/>
      <c r="LTD80" s="762"/>
      <c r="LTE80" s="762"/>
      <c r="LTF80" s="762"/>
      <c r="LTG80" s="762"/>
      <c r="LTH80" s="762"/>
      <c r="LTI80" s="762"/>
      <c r="LTJ80" s="762"/>
      <c r="LTK80" s="762"/>
      <c r="LTL80" s="762"/>
      <c r="LTM80" s="762"/>
      <c r="LTN80" s="762"/>
      <c r="LTO80" s="762"/>
      <c r="LTP80" s="762"/>
      <c r="LTQ80" s="762"/>
      <c r="LTR80" s="762"/>
      <c r="LTS80" s="762"/>
      <c r="LTT80" s="762"/>
      <c r="LTU80" s="762"/>
      <c r="LTV80" s="762"/>
      <c r="LTW80" s="762"/>
      <c r="LTX80" s="762"/>
      <c r="LTY80" s="762"/>
      <c r="LTZ80" s="762"/>
      <c r="LUA80" s="762"/>
      <c r="LUB80" s="762"/>
      <c r="LUC80" s="762"/>
      <c r="LUD80" s="762"/>
      <c r="LUE80" s="762"/>
      <c r="LUF80" s="762"/>
      <c r="LUG80" s="762"/>
      <c r="LUH80" s="762"/>
      <c r="LUI80" s="762"/>
      <c r="LUJ80" s="762"/>
      <c r="LUK80" s="762"/>
      <c r="LUL80" s="762"/>
      <c r="LUM80" s="762"/>
      <c r="LUN80" s="762"/>
      <c r="LUO80" s="762"/>
      <c r="LUP80" s="762"/>
      <c r="LUQ80" s="762"/>
      <c r="LUR80" s="762"/>
      <c r="LUS80" s="762"/>
      <c r="LUT80" s="762"/>
      <c r="LUU80" s="762"/>
      <c r="LUV80" s="762"/>
      <c r="LUW80" s="762"/>
      <c r="LUX80" s="762"/>
      <c r="LUY80" s="762"/>
      <c r="LUZ80" s="762"/>
      <c r="LVA80" s="762"/>
      <c r="LVB80" s="762"/>
      <c r="LVC80" s="762"/>
      <c r="LVD80" s="762"/>
      <c r="LVE80" s="762"/>
      <c r="LVF80" s="762"/>
      <c r="LVG80" s="762"/>
      <c r="LVH80" s="762"/>
      <c r="LVI80" s="762"/>
      <c r="LVJ80" s="762"/>
      <c r="LVK80" s="762"/>
      <c r="LVL80" s="762"/>
      <c r="LVM80" s="762"/>
      <c r="LVN80" s="762"/>
      <c r="LVO80" s="762"/>
      <c r="LVP80" s="762"/>
      <c r="LVQ80" s="762"/>
      <c r="LVR80" s="762"/>
      <c r="LVS80" s="762"/>
      <c r="LVT80" s="762"/>
      <c r="LVU80" s="762"/>
      <c r="LVV80" s="762"/>
      <c r="LVW80" s="762"/>
      <c r="LVX80" s="762"/>
      <c r="LVY80" s="762"/>
      <c r="LVZ80" s="762"/>
      <c r="LWA80" s="762"/>
      <c r="LWB80" s="762"/>
      <c r="LWC80" s="762"/>
      <c r="LWD80" s="762"/>
      <c r="LWE80" s="762"/>
      <c r="LWF80" s="762"/>
      <c r="LWG80" s="762"/>
      <c r="LWH80" s="762"/>
      <c r="LWI80" s="762"/>
      <c r="LWJ80" s="762"/>
      <c r="LWK80" s="762"/>
      <c r="LWL80" s="762"/>
      <c r="LWM80" s="762"/>
      <c r="LWN80" s="762"/>
      <c r="LWO80" s="762"/>
      <c r="LWP80" s="762"/>
      <c r="LWQ80" s="762"/>
      <c r="LWR80" s="762"/>
      <c r="LWS80" s="762"/>
      <c r="LWT80" s="762"/>
      <c r="LWU80" s="762"/>
      <c r="LWV80" s="762"/>
      <c r="LWW80" s="762"/>
      <c r="LWX80" s="762"/>
      <c r="LWY80" s="762"/>
      <c r="LWZ80" s="762"/>
      <c r="LXA80" s="762"/>
      <c r="LXB80" s="762"/>
      <c r="LXC80" s="762"/>
      <c r="LXD80" s="762"/>
      <c r="LXE80" s="762"/>
      <c r="LXF80" s="762"/>
      <c r="LXG80" s="762"/>
      <c r="LXH80" s="762"/>
      <c r="LXI80" s="762"/>
      <c r="LXJ80" s="762"/>
      <c r="LXK80" s="762"/>
      <c r="LXL80" s="762"/>
      <c r="LXM80" s="762"/>
      <c r="LXN80" s="762"/>
      <c r="LXO80" s="762"/>
      <c r="LXP80" s="762"/>
      <c r="LXQ80" s="762"/>
      <c r="LXR80" s="762"/>
      <c r="LXS80" s="762"/>
      <c r="LXT80" s="762"/>
      <c r="LXU80" s="762"/>
      <c r="LXV80" s="762"/>
      <c r="LXW80" s="762"/>
      <c r="LXX80" s="762"/>
      <c r="LXY80" s="762"/>
      <c r="LXZ80" s="762"/>
      <c r="LYA80" s="762"/>
      <c r="LYB80" s="762"/>
      <c r="LYC80" s="762"/>
      <c r="LYD80" s="762"/>
      <c r="LYE80" s="762"/>
      <c r="LYF80" s="762"/>
      <c r="LYG80" s="762"/>
      <c r="LYH80" s="762"/>
      <c r="LYI80" s="762"/>
      <c r="LYJ80" s="762"/>
      <c r="LYK80" s="762"/>
      <c r="LYL80" s="762"/>
      <c r="LYM80" s="762"/>
      <c r="LYN80" s="762"/>
      <c r="LYO80" s="762"/>
      <c r="LYP80" s="762"/>
      <c r="LYQ80" s="762"/>
      <c r="LYR80" s="762"/>
      <c r="LYS80" s="762"/>
      <c r="LYT80" s="762"/>
      <c r="LYU80" s="762"/>
      <c r="LYV80" s="762"/>
      <c r="LYW80" s="762"/>
      <c r="LYX80" s="762"/>
      <c r="LYY80" s="762"/>
      <c r="LYZ80" s="762"/>
      <c r="LZA80" s="762"/>
      <c r="LZB80" s="762"/>
      <c r="LZC80" s="762"/>
      <c r="LZD80" s="762"/>
      <c r="LZE80" s="762"/>
      <c r="LZF80" s="762"/>
      <c r="LZG80" s="762"/>
      <c r="LZH80" s="762"/>
      <c r="LZI80" s="762"/>
      <c r="LZJ80" s="762"/>
      <c r="LZK80" s="762"/>
      <c r="LZL80" s="762"/>
      <c r="LZM80" s="762"/>
      <c r="LZN80" s="762"/>
      <c r="LZO80" s="762"/>
      <c r="LZP80" s="762"/>
      <c r="LZQ80" s="762"/>
      <c r="LZR80" s="762"/>
      <c r="LZS80" s="762"/>
      <c r="LZT80" s="762"/>
      <c r="LZU80" s="762"/>
      <c r="LZV80" s="762"/>
      <c r="LZW80" s="762"/>
      <c r="LZX80" s="762"/>
      <c r="LZY80" s="762"/>
      <c r="LZZ80" s="762"/>
      <c r="MAA80" s="762"/>
      <c r="MAB80" s="762"/>
      <c r="MAC80" s="762"/>
      <c r="MAD80" s="762"/>
      <c r="MAE80" s="762"/>
      <c r="MAF80" s="762"/>
      <c r="MAG80" s="762"/>
      <c r="MAH80" s="762"/>
      <c r="MAI80" s="762"/>
      <c r="MAJ80" s="762"/>
      <c r="MAK80" s="762"/>
      <c r="MAL80" s="762"/>
      <c r="MAM80" s="762"/>
      <c r="MAN80" s="762"/>
      <c r="MAO80" s="762"/>
      <c r="MAP80" s="762"/>
      <c r="MAQ80" s="762"/>
      <c r="MAR80" s="762"/>
      <c r="MAS80" s="762"/>
      <c r="MAT80" s="762"/>
      <c r="MAU80" s="762"/>
      <c r="MAV80" s="762"/>
      <c r="MAW80" s="762"/>
      <c r="MAX80" s="762"/>
      <c r="MAY80" s="762"/>
      <c r="MAZ80" s="762"/>
      <c r="MBA80" s="762"/>
      <c r="MBB80" s="762"/>
      <c r="MBC80" s="762"/>
      <c r="MBD80" s="762"/>
      <c r="MBE80" s="762"/>
      <c r="MBF80" s="762"/>
      <c r="MBG80" s="762"/>
      <c r="MBH80" s="762"/>
      <c r="MBI80" s="762"/>
      <c r="MBJ80" s="762"/>
      <c r="MBK80" s="762"/>
      <c r="MBL80" s="762"/>
      <c r="MBM80" s="762"/>
      <c r="MBN80" s="762"/>
      <c r="MBO80" s="762"/>
      <c r="MBP80" s="762"/>
      <c r="MBQ80" s="762"/>
      <c r="MBR80" s="762"/>
      <c r="MBS80" s="762"/>
      <c r="MBT80" s="762"/>
      <c r="MBU80" s="762"/>
      <c r="MBV80" s="762"/>
      <c r="MBW80" s="762"/>
      <c r="MBX80" s="762"/>
      <c r="MBY80" s="762"/>
      <c r="MBZ80" s="762"/>
      <c r="MCA80" s="762"/>
      <c r="MCB80" s="762"/>
      <c r="MCC80" s="762"/>
      <c r="MCD80" s="762"/>
      <c r="MCE80" s="762"/>
      <c r="MCF80" s="762"/>
      <c r="MCG80" s="762"/>
      <c r="MCH80" s="762"/>
      <c r="MCI80" s="762"/>
      <c r="MCJ80" s="762"/>
      <c r="MCK80" s="762"/>
      <c r="MCL80" s="762"/>
      <c r="MCM80" s="762"/>
      <c r="MCN80" s="762"/>
      <c r="MCO80" s="762"/>
      <c r="MCP80" s="762"/>
      <c r="MCQ80" s="762"/>
      <c r="MCR80" s="762"/>
      <c r="MCS80" s="762"/>
      <c r="MCT80" s="762"/>
      <c r="MCU80" s="762"/>
      <c r="MCV80" s="762"/>
      <c r="MCW80" s="762"/>
      <c r="MCX80" s="762"/>
      <c r="MCY80" s="762"/>
      <c r="MCZ80" s="762"/>
      <c r="MDA80" s="762"/>
      <c r="MDB80" s="762"/>
      <c r="MDC80" s="762"/>
      <c r="MDD80" s="762"/>
      <c r="MDE80" s="762"/>
      <c r="MDF80" s="762"/>
      <c r="MDG80" s="762"/>
      <c r="MDH80" s="762"/>
      <c r="MDI80" s="762"/>
      <c r="MDJ80" s="762"/>
      <c r="MDK80" s="762"/>
      <c r="MDL80" s="762"/>
      <c r="MDM80" s="762"/>
      <c r="MDN80" s="762"/>
      <c r="MDO80" s="762"/>
      <c r="MDP80" s="762"/>
      <c r="MDQ80" s="762"/>
      <c r="MDR80" s="762"/>
      <c r="MDS80" s="762"/>
      <c r="MDT80" s="762"/>
      <c r="MDU80" s="762"/>
      <c r="MDV80" s="762"/>
      <c r="MDW80" s="762"/>
      <c r="MDX80" s="762"/>
      <c r="MDY80" s="762"/>
      <c r="MDZ80" s="762"/>
      <c r="MEA80" s="762"/>
      <c r="MEB80" s="762"/>
      <c r="MEC80" s="762"/>
      <c r="MED80" s="762"/>
      <c r="MEE80" s="762"/>
      <c r="MEF80" s="762"/>
      <c r="MEG80" s="762"/>
      <c r="MEH80" s="762"/>
      <c r="MEI80" s="762"/>
      <c r="MEJ80" s="762"/>
      <c r="MEK80" s="762"/>
      <c r="MEL80" s="762"/>
      <c r="MEM80" s="762"/>
      <c r="MEN80" s="762"/>
      <c r="MEO80" s="762"/>
      <c r="MEP80" s="762"/>
      <c r="MEQ80" s="762"/>
      <c r="MER80" s="762"/>
      <c r="MES80" s="762"/>
      <c r="MET80" s="762"/>
      <c r="MEU80" s="762"/>
      <c r="MEV80" s="762"/>
      <c r="MEW80" s="762"/>
      <c r="MEX80" s="762"/>
      <c r="MEY80" s="762"/>
      <c r="MEZ80" s="762"/>
      <c r="MFA80" s="762"/>
      <c r="MFB80" s="762"/>
      <c r="MFC80" s="762"/>
      <c r="MFD80" s="762"/>
      <c r="MFE80" s="762"/>
      <c r="MFF80" s="762"/>
      <c r="MFG80" s="762"/>
      <c r="MFH80" s="762"/>
      <c r="MFI80" s="762"/>
      <c r="MFJ80" s="762"/>
      <c r="MFK80" s="762"/>
      <c r="MFL80" s="762"/>
      <c r="MFM80" s="762"/>
      <c r="MFN80" s="762"/>
      <c r="MFO80" s="762"/>
      <c r="MFP80" s="762"/>
      <c r="MFQ80" s="762"/>
      <c r="MFR80" s="762"/>
      <c r="MFS80" s="762"/>
      <c r="MFT80" s="762"/>
      <c r="MFU80" s="762"/>
      <c r="MFV80" s="762"/>
      <c r="MFW80" s="762"/>
      <c r="MFX80" s="762"/>
      <c r="MFY80" s="762"/>
      <c r="MFZ80" s="762"/>
      <c r="MGA80" s="762"/>
      <c r="MGB80" s="762"/>
      <c r="MGC80" s="762"/>
      <c r="MGD80" s="762"/>
      <c r="MGE80" s="762"/>
      <c r="MGF80" s="762"/>
      <c r="MGG80" s="762"/>
      <c r="MGH80" s="762"/>
      <c r="MGI80" s="762"/>
      <c r="MGJ80" s="762"/>
      <c r="MGK80" s="762"/>
      <c r="MGL80" s="762"/>
      <c r="MGM80" s="762"/>
      <c r="MGN80" s="762"/>
      <c r="MGO80" s="762"/>
      <c r="MGP80" s="762"/>
      <c r="MGQ80" s="762"/>
      <c r="MGR80" s="762"/>
      <c r="MGS80" s="762"/>
      <c r="MGT80" s="762"/>
      <c r="MGU80" s="762"/>
      <c r="MGV80" s="762"/>
      <c r="MGW80" s="762"/>
      <c r="MGX80" s="762"/>
      <c r="MGY80" s="762"/>
      <c r="MGZ80" s="762"/>
      <c r="MHA80" s="762"/>
      <c r="MHB80" s="762"/>
      <c r="MHC80" s="762"/>
      <c r="MHD80" s="762"/>
      <c r="MHE80" s="762"/>
      <c r="MHF80" s="762"/>
      <c r="MHG80" s="762"/>
      <c r="MHH80" s="762"/>
      <c r="MHI80" s="762"/>
      <c r="MHJ80" s="762"/>
      <c r="MHK80" s="762"/>
      <c r="MHL80" s="762"/>
      <c r="MHM80" s="762"/>
      <c r="MHN80" s="762"/>
      <c r="MHO80" s="762"/>
      <c r="MHP80" s="762"/>
      <c r="MHQ80" s="762"/>
      <c r="MHR80" s="762"/>
      <c r="MHS80" s="762"/>
      <c r="MHT80" s="762"/>
      <c r="MHU80" s="762"/>
      <c r="MHV80" s="762"/>
      <c r="MHW80" s="762"/>
      <c r="MHX80" s="762"/>
      <c r="MHY80" s="762"/>
      <c r="MHZ80" s="762"/>
      <c r="MIA80" s="762"/>
      <c r="MIB80" s="762"/>
      <c r="MIC80" s="762"/>
      <c r="MID80" s="762"/>
      <c r="MIE80" s="762"/>
      <c r="MIF80" s="762"/>
      <c r="MIG80" s="762"/>
      <c r="MIH80" s="762"/>
      <c r="MII80" s="762"/>
      <c r="MIJ80" s="762"/>
      <c r="MIK80" s="762"/>
      <c r="MIL80" s="762"/>
      <c r="MIM80" s="762"/>
      <c r="MIN80" s="762"/>
      <c r="MIO80" s="762"/>
      <c r="MIP80" s="762"/>
      <c r="MIQ80" s="762"/>
      <c r="MIR80" s="762"/>
      <c r="MIS80" s="762"/>
      <c r="MIT80" s="762"/>
      <c r="MIU80" s="762"/>
      <c r="MIV80" s="762"/>
      <c r="MIW80" s="762"/>
      <c r="MIX80" s="762"/>
      <c r="MIY80" s="762"/>
      <c r="MIZ80" s="762"/>
      <c r="MJA80" s="762"/>
      <c r="MJB80" s="762"/>
      <c r="MJC80" s="762"/>
      <c r="MJD80" s="762"/>
      <c r="MJE80" s="762"/>
      <c r="MJF80" s="762"/>
      <c r="MJG80" s="762"/>
      <c r="MJH80" s="762"/>
      <c r="MJI80" s="762"/>
      <c r="MJJ80" s="762"/>
      <c r="MJK80" s="762"/>
      <c r="MJL80" s="762"/>
      <c r="MJM80" s="762"/>
      <c r="MJN80" s="762"/>
      <c r="MJO80" s="762"/>
      <c r="MJP80" s="762"/>
      <c r="MJQ80" s="762"/>
      <c r="MJR80" s="762"/>
      <c r="MJS80" s="762"/>
      <c r="MJT80" s="762"/>
      <c r="MJU80" s="762"/>
      <c r="MJV80" s="762"/>
      <c r="MJW80" s="762"/>
      <c r="MJX80" s="762"/>
      <c r="MJY80" s="762"/>
      <c r="MJZ80" s="762"/>
      <c r="MKA80" s="762"/>
      <c r="MKB80" s="762"/>
      <c r="MKC80" s="762"/>
      <c r="MKD80" s="762"/>
      <c r="MKE80" s="762"/>
      <c r="MKF80" s="762"/>
      <c r="MKG80" s="762"/>
      <c r="MKH80" s="762"/>
      <c r="MKI80" s="762"/>
      <c r="MKJ80" s="762"/>
      <c r="MKK80" s="762"/>
      <c r="MKL80" s="762"/>
      <c r="MKM80" s="762"/>
      <c r="MKN80" s="762"/>
      <c r="MKO80" s="762"/>
      <c r="MKP80" s="762"/>
      <c r="MKQ80" s="762"/>
      <c r="MKR80" s="762"/>
      <c r="MKS80" s="762"/>
      <c r="MKT80" s="762"/>
      <c r="MKU80" s="762"/>
      <c r="MKV80" s="762"/>
      <c r="MKW80" s="762"/>
      <c r="MKX80" s="762"/>
      <c r="MKY80" s="762"/>
      <c r="MKZ80" s="762"/>
      <c r="MLA80" s="762"/>
      <c r="MLB80" s="762"/>
      <c r="MLC80" s="762"/>
      <c r="MLD80" s="762"/>
      <c r="MLE80" s="762"/>
      <c r="MLF80" s="762"/>
      <c r="MLG80" s="762"/>
      <c r="MLH80" s="762"/>
      <c r="MLI80" s="762"/>
      <c r="MLJ80" s="762"/>
      <c r="MLK80" s="762"/>
      <c r="MLL80" s="762"/>
      <c r="MLM80" s="762"/>
      <c r="MLN80" s="762"/>
      <c r="MLO80" s="762"/>
      <c r="MLP80" s="762"/>
      <c r="MLQ80" s="762"/>
      <c r="MLR80" s="762"/>
      <c r="MLS80" s="762"/>
      <c r="MLT80" s="762"/>
      <c r="MLU80" s="762"/>
      <c r="MLV80" s="762"/>
      <c r="MLW80" s="762"/>
      <c r="MLX80" s="762"/>
      <c r="MLY80" s="762"/>
      <c r="MLZ80" s="762"/>
      <c r="MMA80" s="762"/>
      <c r="MMB80" s="762"/>
      <c r="MMC80" s="762"/>
      <c r="MMD80" s="762"/>
      <c r="MME80" s="762"/>
      <c r="MMF80" s="762"/>
      <c r="MMG80" s="762"/>
      <c r="MMH80" s="762"/>
      <c r="MMI80" s="762"/>
      <c r="MMJ80" s="762"/>
      <c r="MMK80" s="762"/>
      <c r="MML80" s="762"/>
      <c r="MMM80" s="762"/>
      <c r="MMN80" s="762"/>
      <c r="MMO80" s="762"/>
      <c r="MMP80" s="762"/>
      <c r="MMQ80" s="762"/>
      <c r="MMR80" s="762"/>
      <c r="MMS80" s="762"/>
      <c r="MMT80" s="762"/>
      <c r="MMU80" s="762"/>
      <c r="MMV80" s="762"/>
      <c r="MMW80" s="762"/>
      <c r="MMX80" s="762"/>
      <c r="MMY80" s="762"/>
      <c r="MMZ80" s="762"/>
      <c r="MNA80" s="762"/>
      <c r="MNB80" s="762"/>
      <c r="MNC80" s="762"/>
      <c r="MND80" s="762"/>
      <c r="MNE80" s="762"/>
      <c r="MNF80" s="762"/>
      <c r="MNG80" s="762"/>
      <c r="MNH80" s="762"/>
      <c r="MNI80" s="762"/>
      <c r="MNJ80" s="762"/>
      <c r="MNK80" s="762"/>
      <c r="MNL80" s="762"/>
      <c r="MNM80" s="762"/>
      <c r="MNN80" s="762"/>
      <c r="MNO80" s="762"/>
      <c r="MNP80" s="762"/>
      <c r="MNQ80" s="762"/>
      <c r="MNR80" s="762"/>
      <c r="MNS80" s="762"/>
      <c r="MNT80" s="762"/>
      <c r="MNU80" s="762"/>
      <c r="MNV80" s="762"/>
      <c r="MNW80" s="762"/>
      <c r="MNX80" s="762"/>
      <c r="MNY80" s="762"/>
      <c r="MNZ80" s="762"/>
      <c r="MOA80" s="762"/>
      <c r="MOB80" s="762"/>
      <c r="MOC80" s="762"/>
      <c r="MOD80" s="762"/>
      <c r="MOE80" s="762"/>
      <c r="MOF80" s="762"/>
      <c r="MOG80" s="762"/>
      <c r="MOH80" s="762"/>
      <c r="MOI80" s="762"/>
      <c r="MOJ80" s="762"/>
      <c r="MOK80" s="762"/>
      <c r="MOL80" s="762"/>
      <c r="MOM80" s="762"/>
      <c r="MON80" s="762"/>
      <c r="MOO80" s="762"/>
      <c r="MOP80" s="762"/>
      <c r="MOQ80" s="762"/>
      <c r="MOR80" s="762"/>
      <c r="MOS80" s="762"/>
      <c r="MOT80" s="762"/>
      <c r="MOU80" s="762"/>
      <c r="MOV80" s="762"/>
      <c r="MOW80" s="762"/>
      <c r="MOX80" s="762"/>
      <c r="MOY80" s="762"/>
      <c r="MOZ80" s="762"/>
      <c r="MPA80" s="762"/>
      <c r="MPB80" s="762"/>
      <c r="MPC80" s="762"/>
      <c r="MPD80" s="762"/>
      <c r="MPE80" s="762"/>
      <c r="MPF80" s="762"/>
      <c r="MPG80" s="762"/>
      <c r="MPH80" s="762"/>
      <c r="MPI80" s="762"/>
      <c r="MPJ80" s="762"/>
      <c r="MPK80" s="762"/>
      <c r="MPM80" s="762"/>
      <c r="MPN80" s="762"/>
      <c r="MPO80" s="762"/>
      <c r="MPP80" s="762"/>
      <c r="MPQ80" s="762"/>
      <c r="MPR80" s="762"/>
      <c r="MPS80" s="762"/>
      <c r="MPT80" s="762"/>
      <c r="MPU80" s="762"/>
      <c r="MPV80" s="762"/>
      <c r="MPW80" s="762"/>
      <c r="MPX80" s="762"/>
      <c r="MPY80" s="762"/>
      <c r="MPZ80" s="762"/>
      <c r="MQA80" s="762"/>
      <c r="MQB80" s="762"/>
      <c r="MQC80" s="762"/>
      <c r="MQD80" s="762"/>
      <c r="MQE80" s="762"/>
      <c r="MQF80" s="762"/>
      <c r="MQG80" s="762"/>
      <c r="MQH80" s="762"/>
      <c r="MQI80" s="762"/>
      <c r="MQJ80" s="762"/>
      <c r="MQK80" s="762"/>
      <c r="MQL80" s="762"/>
      <c r="MQM80" s="762"/>
      <c r="MQN80" s="762"/>
      <c r="MQO80" s="762"/>
      <c r="MQP80" s="762"/>
      <c r="MQQ80" s="762"/>
      <c r="MQR80" s="762"/>
      <c r="MQS80" s="762"/>
      <c r="MQT80" s="762"/>
      <c r="MQU80" s="762"/>
      <c r="MQV80" s="762"/>
      <c r="MQW80" s="762"/>
      <c r="MQX80" s="762"/>
      <c r="MQY80" s="762"/>
      <c r="MQZ80" s="762"/>
      <c r="MRA80" s="762"/>
      <c r="MRB80" s="762"/>
      <c r="MRC80" s="762"/>
      <c r="MRD80" s="762"/>
      <c r="MRE80" s="762"/>
      <c r="MRF80" s="762"/>
      <c r="MRG80" s="762"/>
      <c r="MRH80" s="762"/>
      <c r="MRI80" s="762"/>
      <c r="MRJ80" s="762"/>
      <c r="MRK80" s="762"/>
      <c r="MRL80" s="762"/>
      <c r="MRM80" s="762"/>
      <c r="MRN80" s="762"/>
      <c r="MRO80" s="762"/>
      <c r="MRP80" s="762"/>
      <c r="MRQ80" s="762"/>
      <c r="MRR80" s="762"/>
      <c r="MRS80" s="762"/>
      <c r="MRT80" s="762"/>
      <c r="MRU80" s="762"/>
      <c r="MRV80" s="762"/>
      <c r="MRW80" s="762"/>
      <c r="MRX80" s="762"/>
      <c r="MRY80" s="762"/>
      <c r="MRZ80" s="762"/>
      <c r="MSA80" s="762"/>
      <c r="MSB80" s="762"/>
      <c r="MSC80" s="762"/>
      <c r="MSD80" s="762"/>
      <c r="MSE80" s="762"/>
      <c r="MSF80" s="762"/>
      <c r="MSG80" s="762"/>
      <c r="MSH80" s="762"/>
      <c r="MSI80" s="762"/>
      <c r="MSJ80" s="762"/>
      <c r="MSK80" s="762"/>
      <c r="MSL80" s="762"/>
      <c r="MSM80" s="762"/>
      <c r="MSN80" s="762"/>
      <c r="MSO80" s="762"/>
      <c r="MSP80" s="762"/>
      <c r="MSQ80" s="762"/>
      <c r="MSR80" s="762"/>
      <c r="MSS80" s="762"/>
      <c r="MST80" s="762"/>
      <c r="MSU80" s="762"/>
      <c r="MSV80" s="762"/>
      <c r="MSW80" s="762"/>
      <c r="MSX80" s="762"/>
      <c r="MSY80" s="762"/>
      <c r="MSZ80" s="762"/>
      <c r="MTA80" s="762"/>
      <c r="MTB80" s="762"/>
      <c r="MTC80" s="762"/>
      <c r="MTD80" s="762"/>
      <c r="MTE80" s="762"/>
      <c r="MTF80" s="762"/>
      <c r="MTG80" s="762"/>
      <c r="MTH80" s="762"/>
      <c r="MTI80" s="762"/>
      <c r="MTJ80" s="762"/>
      <c r="MTK80" s="762"/>
      <c r="MTL80" s="762"/>
      <c r="MTM80" s="762"/>
      <c r="MTN80" s="762"/>
      <c r="MTO80" s="762"/>
      <c r="MTP80" s="762"/>
      <c r="MTQ80" s="762"/>
      <c r="MTR80" s="762"/>
      <c r="MTS80" s="762"/>
      <c r="MTT80" s="762"/>
      <c r="MTU80" s="762"/>
      <c r="MTV80" s="762"/>
      <c r="MTW80" s="762"/>
      <c r="MTX80" s="762"/>
      <c r="MTY80" s="762"/>
      <c r="MTZ80" s="762"/>
      <c r="MUA80" s="762"/>
      <c r="MUB80" s="762"/>
      <c r="MUC80" s="762"/>
      <c r="MUD80" s="762"/>
      <c r="MUE80" s="762"/>
      <c r="MUF80" s="762"/>
      <c r="MUG80" s="762"/>
      <c r="MUH80" s="762"/>
      <c r="MUI80" s="762"/>
      <c r="MUJ80" s="762"/>
      <c r="MUK80" s="762"/>
      <c r="MUL80" s="762"/>
      <c r="MUM80" s="762"/>
      <c r="MUN80" s="762"/>
      <c r="MUO80" s="762"/>
      <c r="MUP80" s="762"/>
      <c r="MUQ80" s="762"/>
      <c r="MUR80" s="762"/>
      <c r="MUS80" s="762"/>
      <c r="MUT80" s="762"/>
      <c r="MUU80" s="762"/>
      <c r="MUV80" s="762"/>
      <c r="MUW80" s="762"/>
      <c r="MUX80" s="762"/>
      <c r="MUY80" s="762"/>
      <c r="MUZ80" s="762"/>
      <c r="MVA80" s="762"/>
      <c r="MVB80" s="762"/>
      <c r="MVC80" s="762"/>
      <c r="MVD80" s="762"/>
      <c r="MVE80" s="762"/>
      <c r="MVF80" s="762"/>
      <c r="MVG80" s="762"/>
      <c r="MVH80" s="762"/>
      <c r="MVI80" s="762"/>
      <c r="MVJ80" s="762"/>
      <c r="MVK80" s="762"/>
      <c r="MVL80" s="762"/>
      <c r="MVM80" s="762"/>
      <c r="MVN80" s="762"/>
      <c r="MVO80" s="762"/>
      <c r="MVP80" s="762"/>
      <c r="MVQ80" s="762"/>
      <c r="MVR80" s="762"/>
      <c r="MVS80" s="762"/>
      <c r="MVT80" s="762"/>
      <c r="MVU80" s="762"/>
      <c r="MVV80" s="762"/>
      <c r="MVW80" s="762"/>
      <c r="MVX80" s="762"/>
      <c r="MVY80" s="762"/>
      <c r="MVZ80" s="762"/>
      <c r="MWA80" s="762"/>
      <c r="MWB80" s="762"/>
      <c r="MWC80" s="762"/>
      <c r="MWD80" s="762"/>
      <c r="MWE80" s="762"/>
      <c r="MWF80" s="762"/>
      <c r="MWG80" s="762"/>
      <c r="MWH80" s="762"/>
      <c r="MWI80" s="762"/>
      <c r="MWJ80" s="762"/>
      <c r="MWK80" s="762"/>
      <c r="MWL80" s="762"/>
      <c r="MWM80" s="762"/>
      <c r="MWN80" s="762"/>
      <c r="MWO80" s="762"/>
      <c r="MWP80" s="762"/>
      <c r="MWQ80" s="762"/>
      <c r="MWR80" s="762"/>
      <c r="MWS80" s="762"/>
      <c r="MWT80" s="762"/>
      <c r="MWU80" s="762"/>
      <c r="MWV80" s="762"/>
      <c r="MWW80" s="762"/>
      <c r="MWX80" s="762"/>
      <c r="MWY80" s="762"/>
      <c r="MWZ80" s="762"/>
      <c r="MXA80" s="762"/>
      <c r="MXB80" s="762"/>
      <c r="MXC80" s="762"/>
      <c r="MXD80" s="762"/>
      <c r="MXE80" s="762"/>
      <c r="MXF80" s="762"/>
      <c r="MXG80" s="762"/>
      <c r="MXH80" s="762"/>
      <c r="MXI80" s="762"/>
      <c r="MXJ80" s="762"/>
      <c r="MXK80" s="762"/>
      <c r="MXL80" s="762"/>
      <c r="MXM80" s="762"/>
      <c r="MXN80" s="762"/>
      <c r="MXO80" s="762"/>
      <c r="MXP80" s="762"/>
      <c r="MXQ80" s="762"/>
      <c r="MXR80" s="762"/>
      <c r="MXS80" s="762"/>
      <c r="MXT80" s="762"/>
      <c r="MXU80" s="762"/>
      <c r="MXV80" s="762"/>
      <c r="MXW80" s="762"/>
      <c r="MXX80" s="762"/>
      <c r="MXY80" s="762"/>
      <c r="MXZ80" s="762"/>
      <c r="MYA80" s="762"/>
      <c r="MYB80" s="762"/>
      <c r="MYC80" s="762"/>
      <c r="MYD80" s="762"/>
      <c r="MYE80" s="762"/>
      <c r="MYF80" s="762"/>
      <c r="MYG80" s="762"/>
      <c r="MYH80" s="762"/>
      <c r="MYI80" s="762"/>
      <c r="MYJ80" s="762"/>
      <c r="MYK80" s="762"/>
      <c r="MYL80" s="762"/>
      <c r="MYM80" s="762"/>
      <c r="MYN80" s="762"/>
      <c r="MYO80" s="762"/>
      <c r="MYP80" s="762"/>
      <c r="MYQ80" s="762"/>
      <c r="MYR80" s="762"/>
      <c r="MYS80" s="762"/>
      <c r="MYT80" s="762"/>
      <c r="MYU80" s="762"/>
      <c r="MYV80" s="762"/>
      <c r="MYW80" s="762"/>
      <c r="MYX80" s="762"/>
      <c r="MYY80" s="762"/>
      <c r="MYZ80" s="762"/>
      <c r="MZA80" s="762"/>
      <c r="MZB80" s="762"/>
      <c r="MZC80" s="762"/>
      <c r="MZD80" s="762"/>
      <c r="MZE80" s="762"/>
      <c r="MZF80" s="762"/>
      <c r="MZG80" s="762"/>
      <c r="MZH80" s="762"/>
      <c r="MZI80" s="762"/>
      <c r="MZJ80" s="762"/>
      <c r="MZK80" s="762"/>
      <c r="MZL80" s="762"/>
      <c r="MZM80" s="762"/>
      <c r="MZN80" s="762"/>
      <c r="MZO80" s="762"/>
      <c r="MZP80" s="762"/>
      <c r="MZQ80" s="762"/>
      <c r="MZR80" s="762"/>
      <c r="MZS80" s="762"/>
      <c r="MZT80" s="762"/>
      <c r="MZU80" s="762"/>
      <c r="MZV80" s="762"/>
      <c r="MZW80" s="762"/>
      <c r="MZX80" s="762"/>
      <c r="MZY80" s="762"/>
      <c r="MZZ80" s="762"/>
      <c r="NAA80" s="762"/>
      <c r="NAB80" s="762"/>
      <c r="NAC80" s="762"/>
      <c r="NAD80" s="762"/>
      <c r="NAE80" s="762"/>
      <c r="NAF80" s="762"/>
      <c r="NAG80" s="762"/>
      <c r="NAH80" s="762"/>
      <c r="NAI80" s="762"/>
      <c r="NAJ80" s="762"/>
      <c r="NAK80" s="762"/>
      <c r="NAL80" s="762"/>
      <c r="NAM80" s="762"/>
      <c r="NAN80" s="762"/>
      <c r="NAO80" s="762"/>
      <c r="NAP80" s="762"/>
      <c r="NAQ80" s="762"/>
      <c r="NAR80" s="762"/>
      <c r="NAS80" s="762"/>
      <c r="NAT80" s="762"/>
      <c r="NAU80" s="762"/>
      <c r="NAV80" s="762"/>
      <c r="NAW80" s="762"/>
      <c r="NAX80" s="762"/>
      <c r="NAY80" s="762"/>
      <c r="NAZ80" s="762"/>
      <c r="NBA80" s="762"/>
      <c r="NBB80" s="762"/>
      <c r="NBC80" s="762"/>
      <c r="NBD80" s="762"/>
      <c r="NBE80" s="762"/>
      <c r="NBF80" s="762"/>
      <c r="NBG80" s="762"/>
      <c r="NBH80" s="762"/>
      <c r="NBI80" s="762"/>
      <c r="NBJ80" s="762"/>
      <c r="NBK80" s="762"/>
      <c r="NBL80" s="762"/>
      <c r="NBM80" s="762"/>
      <c r="NBN80" s="762"/>
      <c r="NBO80" s="762"/>
      <c r="NBP80" s="762"/>
      <c r="NBQ80" s="762"/>
      <c r="NBR80" s="762"/>
      <c r="NBS80" s="762"/>
      <c r="NBT80" s="762"/>
      <c r="NBU80" s="762"/>
      <c r="NBV80" s="762"/>
      <c r="NBW80" s="762"/>
      <c r="NBX80" s="762"/>
      <c r="NBY80" s="762"/>
      <c r="NBZ80" s="762"/>
      <c r="NCA80" s="762"/>
      <c r="NCB80" s="762"/>
      <c r="NCC80" s="762"/>
      <c r="NCD80" s="762"/>
      <c r="NCE80" s="762"/>
      <c r="NCF80" s="762"/>
      <c r="NCG80" s="762"/>
      <c r="NCH80" s="762"/>
      <c r="NCI80" s="762"/>
      <c r="NCJ80" s="762"/>
      <c r="NCK80" s="762"/>
      <c r="NCL80" s="762"/>
      <c r="NCM80" s="762"/>
      <c r="NCN80" s="762"/>
      <c r="NCO80" s="762"/>
      <c r="NCP80" s="762"/>
      <c r="NCQ80" s="762"/>
      <c r="NCR80" s="762"/>
      <c r="NCS80" s="762"/>
      <c r="NCT80" s="762"/>
      <c r="NCU80" s="762"/>
      <c r="NCV80" s="762"/>
      <c r="NCW80" s="762"/>
      <c r="NCX80" s="762"/>
      <c r="NCY80" s="762"/>
      <c r="NCZ80" s="762"/>
      <c r="NDA80" s="762"/>
      <c r="NDB80" s="762"/>
      <c r="NDC80" s="762"/>
      <c r="NDD80" s="762"/>
      <c r="NDE80" s="762"/>
      <c r="NDF80" s="762"/>
      <c r="NDG80" s="762"/>
      <c r="NDH80" s="762"/>
      <c r="NDI80" s="762"/>
      <c r="NDJ80" s="762"/>
      <c r="NDK80" s="762"/>
      <c r="NDL80" s="762"/>
      <c r="NDM80" s="762"/>
      <c r="NDN80" s="762"/>
      <c r="NDO80" s="762"/>
      <c r="NDP80" s="762"/>
      <c r="NDQ80" s="762"/>
      <c r="NDR80" s="762"/>
      <c r="NDS80" s="762"/>
      <c r="NDT80" s="762"/>
      <c r="NDU80" s="762"/>
      <c r="NDV80" s="762"/>
      <c r="NDW80" s="762"/>
      <c r="NDX80" s="762"/>
      <c r="NDY80" s="762"/>
      <c r="NDZ80" s="762"/>
      <c r="NEA80" s="762"/>
      <c r="NEB80" s="762"/>
      <c r="NEC80" s="762"/>
      <c r="NED80" s="762"/>
      <c r="NEE80" s="762"/>
      <c r="NEF80" s="762"/>
      <c r="NEG80" s="762"/>
      <c r="NEH80" s="762"/>
      <c r="NEI80" s="762"/>
      <c r="NEJ80" s="762"/>
      <c r="NEK80" s="762"/>
      <c r="NEL80" s="762"/>
      <c r="NEM80" s="762"/>
      <c r="NEN80" s="762"/>
      <c r="NEO80" s="762"/>
      <c r="NEP80" s="762"/>
      <c r="NEQ80" s="762"/>
      <c r="NER80" s="762"/>
      <c r="NES80" s="762"/>
      <c r="NET80" s="762"/>
      <c r="NEU80" s="762"/>
      <c r="NEV80" s="762"/>
      <c r="NEW80" s="762"/>
      <c r="NEX80" s="762"/>
      <c r="NEY80" s="762"/>
      <c r="NEZ80" s="762"/>
      <c r="NFA80" s="762"/>
      <c r="NFB80" s="762"/>
      <c r="NFC80" s="762"/>
      <c r="NFD80" s="762"/>
      <c r="NFE80" s="762"/>
      <c r="NFF80" s="762"/>
      <c r="NFG80" s="762"/>
      <c r="NFH80" s="762"/>
      <c r="NFI80" s="762"/>
      <c r="NFJ80" s="762"/>
      <c r="NFK80" s="762"/>
      <c r="NFL80" s="762"/>
      <c r="NFM80" s="762"/>
      <c r="NFN80" s="762"/>
      <c r="NFO80" s="762"/>
      <c r="NFP80" s="762"/>
      <c r="NFQ80" s="762"/>
      <c r="NFR80" s="762"/>
      <c r="NFS80" s="762"/>
      <c r="NFT80" s="762"/>
      <c r="NFU80" s="762"/>
      <c r="NFV80" s="762"/>
      <c r="NFW80" s="762"/>
      <c r="NFX80" s="762"/>
      <c r="NFY80" s="762"/>
      <c r="NFZ80" s="762"/>
      <c r="NGA80" s="762"/>
      <c r="NGB80" s="762"/>
      <c r="NGC80" s="762"/>
      <c r="NGD80" s="762"/>
      <c r="NGE80" s="762"/>
      <c r="NGF80" s="762"/>
      <c r="NGG80" s="762"/>
      <c r="NGH80" s="762"/>
      <c r="NGI80" s="762"/>
      <c r="NGJ80" s="762"/>
      <c r="NGK80" s="762"/>
      <c r="NGL80" s="762"/>
      <c r="NGM80" s="762"/>
      <c r="NGN80" s="762"/>
      <c r="NGO80" s="762"/>
      <c r="NGP80" s="762"/>
      <c r="NGQ80" s="762"/>
      <c r="NGR80" s="762"/>
      <c r="NGS80" s="762"/>
      <c r="NGT80" s="762"/>
      <c r="NGU80" s="762"/>
      <c r="NGV80" s="762"/>
      <c r="NGW80" s="762"/>
      <c r="NGX80" s="762"/>
      <c r="NGY80" s="762"/>
      <c r="NGZ80" s="762"/>
      <c r="NHA80" s="762"/>
      <c r="NHB80" s="762"/>
      <c r="NHC80" s="762"/>
      <c r="NHD80" s="762"/>
      <c r="NHE80" s="762"/>
      <c r="NHF80" s="762"/>
      <c r="NHG80" s="762"/>
      <c r="NHH80" s="762"/>
      <c r="NHI80" s="762"/>
      <c r="NHJ80" s="762"/>
      <c r="NHK80" s="762"/>
      <c r="NHL80" s="762"/>
      <c r="NHM80" s="762"/>
      <c r="NHN80" s="762"/>
      <c r="NHO80" s="762"/>
      <c r="NHP80" s="762"/>
      <c r="NHQ80" s="762"/>
      <c r="NHR80" s="762"/>
      <c r="NHS80" s="762"/>
      <c r="NHT80" s="762"/>
      <c r="NHU80" s="762"/>
      <c r="NHV80" s="762"/>
      <c r="NHW80" s="762"/>
      <c r="NHX80" s="762"/>
      <c r="NHY80" s="762"/>
      <c r="NHZ80" s="762"/>
      <c r="NIA80" s="762"/>
      <c r="NIB80" s="762"/>
      <c r="NIC80" s="762"/>
      <c r="NID80" s="762"/>
      <c r="NIE80" s="762"/>
      <c r="NIF80" s="762"/>
      <c r="NIG80" s="762"/>
      <c r="NIH80" s="762"/>
      <c r="NII80" s="762"/>
      <c r="NIJ80" s="762"/>
      <c r="NIK80" s="762"/>
      <c r="NIL80" s="762"/>
      <c r="NIM80" s="762"/>
      <c r="NIN80" s="762"/>
      <c r="NIO80" s="762"/>
      <c r="NIP80" s="762"/>
      <c r="NIQ80" s="762"/>
      <c r="NIR80" s="762"/>
      <c r="NIS80" s="762"/>
      <c r="NIT80" s="762"/>
      <c r="NIU80" s="762"/>
      <c r="NIV80" s="762"/>
      <c r="NIW80" s="762"/>
      <c r="NIX80" s="762"/>
      <c r="NIY80" s="762"/>
      <c r="NIZ80" s="762"/>
      <c r="NJA80" s="762"/>
      <c r="NJB80" s="762"/>
      <c r="NJC80" s="762"/>
      <c r="NJD80" s="762"/>
      <c r="NJE80" s="762"/>
      <c r="NJF80" s="762"/>
      <c r="NJG80" s="762"/>
      <c r="NJH80" s="762"/>
      <c r="NJI80" s="762"/>
      <c r="NJJ80" s="762"/>
      <c r="NJK80" s="762"/>
      <c r="NJL80" s="762"/>
      <c r="NJM80" s="762"/>
      <c r="NJN80" s="762"/>
      <c r="NJO80" s="762"/>
      <c r="NJP80" s="762"/>
      <c r="NJQ80" s="762"/>
      <c r="NJR80" s="762"/>
      <c r="NJS80" s="762"/>
      <c r="NJT80" s="762"/>
      <c r="NJU80" s="762"/>
      <c r="NJV80" s="762"/>
      <c r="NJW80" s="762"/>
      <c r="NJX80" s="762"/>
      <c r="NJY80" s="762"/>
      <c r="NJZ80" s="762"/>
      <c r="NKA80" s="762"/>
      <c r="NKB80" s="762"/>
      <c r="NKC80" s="762"/>
      <c r="NKD80" s="762"/>
      <c r="NKE80" s="762"/>
      <c r="NKF80" s="762"/>
      <c r="NKG80" s="762"/>
      <c r="NKH80" s="762"/>
      <c r="NKI80" s="762"/>
      <c r="NKJ80" s="762"/>
      <c r="NKK80" s="762"/>
      <c r="NKL80" s="762"/>
      <c r="NKM80" s="762"/>
      <c r="NKN80" s="762"/>
      <c r="NKO80" s="762"/>
      <c r="NKP80" s="762"/>
      <c r="NKQ80" s="762"/>
      <c r="NKR80" s="762"/>
      <c r="NKS80" s="762"/>
      <c r="NKT80" s="762"/>
      <c r="NKU80" s="762"/>
      <c r="NKV80" s="762"/>
      <c r="NKW80" s="762"/>
      <c r="NKX80" s="762"/>
      <c r="NKY80" s="762"/>
      <c r="NKZ80" s="762"/>
      <c r="NLA80" s="762"/>
      <c r="NLB80" s="762"/>
      <c r="NLC80" s="762"/>
      <c r="NLD80" s="762"/>
      <c r="NLE80" s="762"/>
      <c r="NLF80" s="762"/>
      <c r="NLG80" s="762"/>
      <c r="NLH80" s="762"/>
      <c r="NLI80" s="762"/>
      <c r="NLJ80" s="762"/>
      <c r="NLK80" s="762"/>
      <c r="NLL80" s="762"/>
      <c r="NLM80" s="762"/>
      <c r="NLN80" s="762"/>
      <c r="NLO80" s="762"/>
      <c r="NLP80" s="762"/>
      <c r="NLQ80" s="762"/>
      <c r="NLR80" s="762"/>
      <c r="NLS80" s="762"/>
      <c r="NLT80" s="762"/>
      <c r="NLU80" s="762"/>
      <c r="NLV80" s="762"/>
      <c r="NLW80" s="762"/>
      <c r="NLX80" s="762"/>
      <c r="NLY80" s="762"/>
      <c r="NLZ80" s="762"/>
      <c r="NMA80" s="762"/>
      <c r="NMB80" s="762"/>
      <c r="NMC80" s="762"/>
      <c r="NMD80" s="762"/>
      <c r="NME80" s="762"/>
      <c r="NMF80" s="762"/>
      <c r="NMG80" s="762"/>
      <c r="NMH80" s="762"/>
      <c r="NMI80" s="762"/>
      <c r="NMJ80" s="762"/>
      <c r="NMK80" s="762"/>
      <c r="NML80" s="762"/>
      <c r="NMM80" s="762"/>
      <c r="NMN80" s="762"/>
      <c r="NMO80" s="762"/>
      <c r="NMP80" s="762"/>
      <c r="NMQ80" s="762"/>
      <c r="NMR80" s="762"/>
      <c r="NMS80" s="762"/>
      <c r="NMT80" s="762"/>
      <c r="NMU80" s="762"/>
      <c r="NMV80" s="762"/>
      <c r="NMW80" s="762"/>
      <c r="NMX80" s="762"/>
      <c r="NMY80" s="762"/>
      <c r="NMZ80" s="762"/>
      <c r="NNA80" s="762"/>
      <c r="NNB80" s="762"/>
      <c r="NNC80" s="762"/>
      <c r="NND80" s="762"/>
      <c r="NNE80" s="762"/>
      <c r="NNF80" s="762"/>
      <c r="NNG80" s="762"/>
      <c r="NNH80" s="762"/>
      <c r="NNI80" s="762"/>
      <c r="NNJ80" s="762"/>
      <c r="NNK80" s="762"/>
      <c r="NNL80" s="762"/>
      <c r="NNM80" s="762"/>
      <c r="NNN80" s="762"/>
      <c r="NNO80" s="762"/>
      <c r="NNP80" s="762"/>
      <c r="NNQ80" s="762"/>
      <c r="NNR80" s="762"/>
      <c r="NNS80" s="762"/>
      <c r="NNT80" s="762"/>
      <c r="NNU80" s="762"/>
      <c r="NNV80" s="762"/>
      <c r="NNW80" s="762"/>
      <c r="NNX80" s="762"/>
      <c r="NNY80" s="762"/>
      <c r="NNZ80" s="762"/>
      <c r="NOA80" s="762"/>
      <c r="NOB80" s="762"/>
      <c r="NOC80" s="762"/>
      <c r="NOD80" s="762"/>
      <c r="NOE80" s="762"/>
      <c r="NOF80" s="762"/>
      <c r="NOG80" s="762"/>
      <c r="NOH80" s="762"/>
      <c r="NOI80" s="762"/>
      <c r="NOJ80" s="762"/>
      <c r="NOK80" s="762"/>
      <c r="NOL80" s="762"/>
      <c r="NOM80" s="762"/>
      <c r="NON80" s="762"/>
      <c r="NOO80" s="762"/>
      <c r="NOP80" s="762"/>
      <c r="NOQ80" s="762"/>
      <c r="NOR80" s="762"/>
      <c r="NOS80" s="762"/>
      <c r="NOT80" s="762"/>
      <c r="NOU80" s="762"/>
      <c r="NOV80" s="762"/>
      <c r="NOW80" s="762"/>
      <c r="NOX80" s="762"/>
      <c r="NOY80" s="762"/>
      <c r="NOZ80" s="762"/>
      <c r="NPA80" s="762"/>
      <c r="NPB80" s="762"/>
      <c r="NPC80" s="762"/>
      <c r="NPD80" s="762"/>
      <c r="NPE80" s="762"/>
      <c r="NPF80" s="762"/>
      <c r="NPG80" s="762"/>
      <c r="NPH80" s="762"/>
      <c r="NPI80" s="762"/>
      <c r="NPJ80" s="762"/>
      <c r="NPK80" s="762"/>
      <c r="NPL80" s="762"/>
      <c r="NPM80" s="762"/>
      <c r="NPN80" s="762"/>
      <c r="NPO80" s="762"/>
      <c r="NPP80" s="762"/>
      <c r="NPQ80" s="762"/>
      <c r="NPR80" s="762"/>
      <c r="NPS80" s="762"/>
      <c r="NPT80" s="762"/>
      <c r="NPU80" s="762"/>
      <c r="NPV80" s="762"/>
      <c r="NPW80" s="762"/>
      <c r="NPX80" s="762"/>
      <c r="NPY80" s="762"/>
      <c r="NPZ80" s="762"/>
      <c r="NQA80" s="762"/>
      <c r="NQB80" s="762"/>
      <c r="NQC80" s="762"/>
      <c r="NQD80" s="762"/>
      <c r="NQE80" s="762"/>
      <c r="NQF80" s="762"/>
      <c r="NQG80" s="762"/>
      <c r="NQH80" s="762"/>
      <c r="NQI80" s="762"/>
      <c r="NQJ80" s="762"/>
      <c r="NQK80" s="762"/>
      <c r="NQL80" s="762"/>
      <c r="NQM80" s="762"/>
      <c r="NQN80" s="762"/>
      <c r="NQO80" s="762"/>
      <c r="NQP80" s="762"/>
      <c r="NQQ80" s="762"/>
      <c r="NQR80" s="762"/>
      <c r="NQS80" s="762"/>
      <c r="NQT80" s="762"/>
      <c r="NQU80" s="762"/>
      <c r="NQV80" s="762"/>
      <c r="NQW80" s="762"/>
      <c r="NQX80" s="762"/>
      <c r="NQY80" s="762"/>
      <c r="NQZ80" s="762"/>
      <c r="NRA80" s="762"/>
      <c r="NRB80" s="762"/>
      <c r="NRC80" s="762"/>
      <c r="NRD80" s="762"/>
      <c r="NRE80" s="762"/>
      <c r="NRF80" s="762"/>
      <c r="NRG80" s="762"/>
      <c r="NRH80" s="762"/>
      <c r="NRI80" s="762"/>
      <c r="NRJ80" s="762"/>
      <c r="NRK80" s="762"/>
      <c r="NRL80" s="762"/>
      <c r="NRM80" s="762"/>
      <c r="NRN80" s="762"/>
      <c r="NRO80" s="762"/>
      <c r="NRP80" s="762"/>
      <c r="NRQ80" s="762"/>
      <c r="NRR80" s="762"/>
      <c r="NRS80" s="762"/>
      <c r="NRT80" s="762"/>
      <c r="NRU80" s="762"/>
      <c r="NRV80" s="762"/>
      <c r="NRW80" s="762"/>
      <c r="NRX80" s="762"/>
      <c r="NRY80" s="762"/>
      <c r="NRZ80" s="762"/>
      <c r="NSA80" s="762"/>
      <c r="NSB80" s="762"/>
      <c r="NSC80" s="762"/>
      <c r="NSD80" s="762"/>
      <c r="NSE80" s="762"/>
      <c r="NSF80" s="762"/>
      <c r="NSG80" s="762"/>
      <c r="NSH80" s="762"/>
      <c r="NSI80" s="762"/>
      <c r="NSJ80" s="762"/>
      <c r="NSK80" s="762"/>
      <c r="NSL80" s="762"/>
      <c r="NSM80" s="762"/>
      <c r="NSN80" s="762"/>
      <c r="NSO80" s="762"/>
      <c r="NSP80" s="762"/>
      <c r="NSQ80" s="762"/>
      <c r="NSR80" s="762"/>
      <c r="NSS80" s="762"/>
      <c r="NST80" s="762"/>
      <c r="NSU80" s="762"/>
      <c r="NSV80" s="762"/>
      <c r="NSW80" s="762"/>
      <c r="NSX80" s="762"/>
      <c r="NSY80" s="762"/>
      <c r="NSZ80" s="762"/>
      <c r="NTA80" s="762"/>
      <c r="NTB80" s="762"/>
      <c r="NTC80" s="762"/>
      <c r="NTD80" s="762"/>
      <c r="NTE80" s="762"/>
      <c r="NTF80" s="762"/>
      <c r="NTG80" s="762"/>
      <c r="NTH80" s="762"/>
      <c r="NTI80" s="762"/>
      <c r="NTJ80" s="762"/>
      <c r="NTK80" s="762"/>
      <c r="NTL80" s="762"/>
      <c r="NTM80" s="762"/>
      <c r="NTN80" s="762"/>
      <c r="NTO80" s="762"/>
      <c r="NTP80" s="762"/>
      <c r="NTQ80" s="762"/>
      <c r="NTR80" s="762"/>
      <c r="NTS80" s="762"/>
      <c r="NTT80" s="762"/>
      <c r="NTU80" s="762"/>
      <c r="NTV80" s="762"/>
      <c r="NTW80" s="762"/>
      <c r="NTX80" s="762"/>
      <c r="NTY80" s="762"/>
      <c r="NTZ80" s="762"/>
      <c r="NUA80" s="762"/>
      <c r="NUB80" s="762"/>
      <c r="NUC80" s="762"/>
      <c r="NUD80" s="762"/>
      <c r="NUE80" s="762"/>
      <c r="NUF80" s="762"/>
      <c r="NUG80" s="762"/>
      <c r="NUH80" s="762"/>
      <c r="NUI80" s="762"/>
      <c r="NUJ80" s="762"/>
      <c r="NUK80" s="762"/>
      <c r="NUL80" s="762"/>
      <c r="NUM80" s="762"/>
      <c r="NUN80" s="762"/>
      <c r="NUO80" s="762"/>
      <c r="NUP80" s="762"/>
      <c r="NUQ80" s="762"/>
      <c r="NUR80" s="762"/>
      <c r="NUS80" s="762"/>
      <c r="NUT80" s="762"/>
      <c r="NUU80" s="762"/>
      <c r="NUV80" s="762"/>
      <c r="NUW80" s="762"/>
      <c r="NUX80" s="762"/>
      <c r="NUY80" s="762"/>
      <c r="NUZ80" s="762"/>
      <c r="NVA80" s="762"/>
      <c r="NVB80" s="762"/>
      <c r="NVC80" s="762"/>
      <c r="NVD80" s="762"/>
      <c r="NVE80" s="762"/>
      <c r="NVF80" s="762"/>
      <c r="NVG80" s="762"/>
      <c r="NVH80" s="762"/>
      <c r="NVI80" s="762"/>
      <c r="NVJ80" s="762"/>
      <c r="NVK80" s="762"/>
      <c r="NVL80" s="762"/>
      <c r="NVM80" s="762"/>
      <c r="NVN80" s="762"/>
      <c r="NVO80" s="762"/>
      <c r="NVP80" s="762"/>
      <c r="NVQ80" s="762"/>
      <c r="NVR80" s="762"/>
      <c r="NVS80" s="762"/>
      <c r="NVT80" s="762"/>
      <c r="NVU80" s="762"/>
      <c r="NVV80" s="762"/>
      <c r="NVW80" s="762"/>
      <c r="NVX80" s="762"/>
      <c r="NVY80" s="762"/>
      <c r="NVZ80" s="762"/>
      <c r="NWA80" s="762"/>
      <c r="NWB80" s="762"/>
      <c r="NWC80" s="762"/>
      <c r="NWD80" s="762"/>
      <c r="NWE80" s="762"/>
      <c r="NWF80" s="762"/>
      <c r="NWG80" s="762"/>
      <c r="NWH80" s="762"/>
      <c r="NWI80" s="762"/>
      <c r="NWJ80" s="762"/>
      <c r="NWK80" s="762"/>
      <c r="NWL80" s="762"/>
      <c r="NWM80" s="762"/>
      <c r="NWN80" s="762"/>
      <c r="NWO80" s="762"/>
      <c r="NWP80" s="762"/>
      <c r="NWQ80" s="762"/>
      <c r="NWR80" s="762"/>
      <c r="NWS80" s="762"/>
      <c r="NWT80" s="762"/>
      <c r="NWU80" s="762"/>
      <c r="NWV80" s="762"/>
      <c r="NWW80" s="762"/>
      <c r="NWX80" s="762"/>
      <c r="NWY80" s="762"/>
      <c r="NWZ80" s="762"/>
      <c r="NXA80" s="762"/>
      <c r="NXB80" s="762"/>
      <c r="NXC80" s="762"/>
      <c r="NXD80" s="762"/>
      <c r="NXE80" s="762"/>
      <c r="NXF80" s="762"/>
      <c r="NXG80" s="762"/>
      <c r="NXH80" s="762"/>
      <c r="NXI80" s="762"/>
      <c r="NXJ80" s="762"/>
      <c r="NXK80" s="762"/>
      <c r="NXL80" s="762"/>
      <c r="NXM80" s="762"/>
      <c r="NXN80" s="762"/>
      <c r="NXO80" s="762"/>
      <c r="NXP80" s="762"/>
      <c r="NXQ80" s="762"/>
      <c r="NXR80" s="762"/>
      <c r="NXS80" s="762"/>
      <c r="NXT80" s="762"/>
      <c r="NXU80" s="762"/>
      <c r="NXV80" s="762"/>
      <c r="NXW80" s="762"/>
      <c r="NXX80" s="762"/>
      <c r="NXY80" s="762"/>
      <c r="NXZ80" s="762"/>
      <c r="NYA80" s="762"/>
      <c r="NYB80" s="762"/>
      <c r="NYC80" s="762"/>
      <c r="NYD80" s="762"/>
      <c r="NYE80" s="762"/>
      <c r="NYF80" s="762"/>
      <c r="NYG80" s="762"/>
      <c r="NYH80" s="762"/>
      <c r="NYI80" s="762"/>
      <c r="NYJ80" s="762"/>
      <c r="NYK80" s="762"/>
      <c r="NYL80" s="762"/>
      <c r="NYM80" s="762"/>
      <c r="NYN80" s="762"/>
      <c r="NYO80" s="762"/>
      <c r="NYP80" s="762"/>
      <c r="NYQ80" s="762"/>
      <c r="NYR80" s="762"/>
      <c r="NYS80" s="762"/>
      <c r="NYT80" s="762"/>
      <c r="NYU80" s="762"/>
      <c r="NYV80" s="762"/>
      <c r="NYW80" s="762"/>
      <c r="NYX80" s="762"/>
      <c r="NYY80" s="762"/>
      <c r="NYZ80" s="762"/>
      <c r="NZA80" s="762"/>
      <c r="NZB80" s="762"/>
      <c r="NZC80" s="762"/>
      <c r="NZD80" s="762"/>
      <c r="NZE80" s="762"/>
      <c r="NZF80" s="762"/>
      <c r="NZG80" s="762"/>
      <c r="NZH80" s="762"/>
      <c r="NZI80" s="762"/>
      <c r="NZJ80" s="762"/>
      <c r="NZK80" s="762"/>
      <c r="NZL80" s="762"/>
      <c r="NZM80" s="762"/>
      <c r="NZN80" s="762"/>
      <c r="NZO80" s="762"/>
      <c r="NZP80" s="762"/>
      <c r="NZQ80" s="762"/>
      <c r="NZR80" s="762"/>
      <c r="NZS80" s="762"/>
      <c r="NZT80" s="762"/>
      <c r="NZU80" s="762"/>
      <c r="NZV80" s="762"/>
      <c r="NZW80" s="762"/>
      <c r="NZX80" s="762"/>
      <c r="NZY80" s="762"/>
      <c r="NZZ80" s="762"/>
      <c r="OAA80" s="762"/>
      <c r="OAB80" s="762"/>
      <c r="OAC80" s="762"/>
      <c r="OAD80" s="762"/>
      <c r="OAE80" s="762"/>
      <c r="OAF80" s="762"/>
      <c r="OAG80" s="762"/>
      <c r="OAH80" s="762"/>
      <c r="OAI80" s="762"/>
      <c r="OAJ80" s="762"/>
      <c r="OAK80" s="762"/>
      <c r="OAL80" s="762"/>
      <c r="OAM80" s="762"/>
      <c r="OAN80" s="762"/>
      <c r="OAO80" s="762"/>
      <c r="OAP80" s="762"/>
      <c r="OAQ80" s="762"/>
      <c r="OAR80" s="762"/>
      <c r="OAS80" s="762"/>
      <c r="OAT80" s="762"/>
      <c r="OAU80" s="762"/>
      <c r="OAV80" s="762"/>
      <c r="OAW80" s="762"/>
      <c r="OAX80" s="762"/>
      <c r="OAY80" s="762"/>
      <c r="OAZ80" s="762"/>
      <c r="OBA80" s="762"/>
      <c r="OBB80" s="762"/>
      <c r="OBC80" s="762"/>
      <c r="OBD80" s="762"/>
      <c r="OBE80" s="762"/>
      <c r="OBF80" s="762"/>
      <c r="OBG80" s="762"/>
      <c r="OBH80" s="762"/>
      <c r="OBI80" s="762"/>
      <c r="OBJ80" s="762"/>
      <c r="OBK80" s="762"/>
      <c r="OBL80" s="762"/>
      <c r="OBM80" s="762"/>
      <c r="OBN80" s="762"/>
      <c r="OBO80" s="762"/>
      <c r="OBP80" s="762"/>
      <c r="OBQ80" s="762"/>
      <c r="OBR80" s="762"/>
      <c r="OBS80" s="762"/>
      <c r="OBT80" s="762"/>
      <c r="OBU80" s="762"/>
      <c r="OBV80" s="762"/>
      <c r="OBW80" s="762"/>
      <c r="OBX80" s="762"/>
      <c r="OBY80" s="762"/>
      <c r="OBZ80" s="762"/>
      <c r="OCA80" s="762"/>
      <c r="OCB80" s="762"/>
      <c r="OCC80" s="762"/>
      <c r="OCD80" s="762"/>
      <c r="OCE80" s="762"/>
      <c r="OCF80" s="762"/>
      <c r="OCG80" s="762"/>
      <c r="OCH80" s="762"/>
      <c r="OCI80" s="762"/>
      <c r="OCJ80" s="762"/>
      <c r="OCK80" s="762"/>
      <c r="OCL80" s="762"/>
      <c r="OCM80" s="762"/>
      <c r="OCN80" s="762"/>
      <c r="OCO80" s="762"/>
      <c r="OCP80" s="762"/>
      <c r="OCQ80" s="762"/>
      <c r="OCR80" s="762"/>
      <c r="OCS80" s="762"/>
      <c r="OCT80" s="762"/>
      <c r="OCU80" s="762"/>
      <c r="OCW80" s="762"/>
      <c r="OCX80" s="762"/>
      <c r="OCY80" s="762"/>
      <c r="OCZ80" s="762"/>
      <c r="ODA80" s="762"/>
      <c r="ODB80" s="762"/>
      <c r="ODC80" s="762"/>
      <c r="ODD80" s="762"/>
      <c r="ODE80" s="762"/>
      <c r="ODF80" s="762"/>
      <c r="ODG80" s="762"/>
      <c r="ODH80" s="762"/>
      <c r="ODI80" s="762"/>
      <c r="ODJ80" s="762"/>
      <c r="ODK80" s="762"/>
      <c r="ODL80" s="762"/>
      <c r="ODM80" s="762"/>
      <c r="ODN80" s="762"/>
      <c r="ODO80" s="762"/>
      <c r="ODP80" s="762"/>
      <c r="ODQ80" s="762"/>
      <c r="ODR80" s="762"/>
      <c r="ODS80" s="762"/>
      <c r="ODT80" s="762"/>
      <c r="ODU80" s="762"/>
      <c r="ODV80" s="762"/>
      <c r="ODW80" s="762"/>
      <c r="ODX80" s="762"/>
      <c r="ODY80" s="762"/>
      <c r="ODZ80" s="762"/>
      <c r="OEA80" s="762"/>
      <c r="OEB80" s="762"/>
      <c r="OEC80" s="762"/>
      <c r="OED80" s="762"/>
      <c r="OEE80" s="762"/>
      <c r="OEF80" s="762"/>
      <c r="OEG80" s="762"/>
      <c r="OEH80" s="762"/>
      <c r="OEI80" s="762"/>
      <c r="OEJ80" s="762"/>
      <c r="OEK80" s="762"/>
      <c r="OEL80" s="762"/>
      <c r="OEM80" s="762"/>
      <c r="OEN80" s="762"/>
      <c r="OEO80" s="762"/>
      <c r="OEP80" s="762"/>
      <c r="OEQ80" s="762"/>
      <c r="OER80" s="762"/>
      <c r="OES80" s="762"/>
      <c r="OET80" s="762"/>
      <c r="OEU80" s="762"/>
      <c r="OEV80" s="762"/>
      <c r="OEW80" s="762"/>
      <c r="OEX80" s="762"/>
      <c r="OEY80" s="762"/>
      <c r="OEZ80" s="762"/>
      <c r="OFA80" s="762"/>
      <c r="OFB80" s="762"/>
      <c r="OFC80" s="762"/>
      <c r="OFD80" s="762"/>
      <c r="OFE80" s="762"/>
      <c r="OFF80" s="762"/>
      <c r="OFG80" s="762"/>
      <c r="OFH80" s="762"/>
      <c r="OFI80" s="762"/>
      <c r="OFJ80" s="762"/>
      <c r="OFK80" s="762"/>
      <c r="OFL80" s="762"/>
      <c r="OFM80" s="762"/>
      <c r="OFN80" s="762"/>
      <c r="OFO80" s="762"/>
      <c r="OFP80" s="762"/>
      <c r="OFQ80" s="762"/>
      <c r="OFR80" s="762"/>
      <c r="OFS80" s="762"/>
      <c r="OFT80" s="762"/>
      <c r="OFU80" s="762"/>
      <c r="OFV80" s="762"/>
      <c r="OFW80" s="762"/>
      <c r="OFX80" s="762"/>
      <c r="OFY80" s="762"/>
      <c r="OFZ80" s="762"/>
      <c r="OGA80" s="762"/>
      <c r="OGB80" s="762"/>
      <c r="OGC80" s="762"/>
      <c r="OGD80" s="762"/>
      <c r="OGE80" s="762"/>
      <c r="OGF80" s="762"/>
      <c r="OGG80" s="762"/>
      <c r="OGH80" s="762"/>
      <c r="OGI80" s="762"/>
      <c r="OGJ80" s="762"/>
      <c r="OGK80" s="762"/>
      <c r="OGL80" s="762"/>
      <c r="OGM80" s="762"/>
      <c r="OGN80" s="762"/>
      <c r="OGO80" s="762"/>
      <c r="OGP80" s="762"/>
      <c r="OGQ80" s="762"/>
      <c r="OGR80" s="762"/>
      <c r="OGS80" s="762"/>
      <c r="OGT80" s="762"/>
      <c r="OGU80" s="762"/>
      <c r="OGV80" s="762"/>
      <c r="OGW80" s="762"/>
      <c r="OGX80" s="762"/>
      <c r="OGY80" s="762"/>
      <c r="OGZ80" s="762"/>
      <c r="OHA80" s="762"/>
      <c r="OHB80" s="762"/>
      <c r="OHC80" s="762"/>
      <c r="OHD80" s="762"/>
      <c r="OHE80" s="762"/>
      <c r="OHF80" s="762"/>
      <c r="OHG80" s="762"/>
      <c r="OHH80" s="762"/>
      <c r="OHI80" s="762"/>
      <c r="OHJ80" s="762"/>
      <c r="OHK80" s="762"/>
      <c r="OHL80" s="762"/>
      <c r="OHM80" s="762"/>
      <c r="OHN80" s="762"/>
      <c r="OHO80" s="762"/>
      <c r="OHP80" s="762"/>
      <c r="OHQ80" s="762"/>
      <c r="OHR80" s="762"/>
      <c r="OHS80" s="762"/>
      <c r="OHT80" s="762"/>
      <c r="OHU80" s="762"/>
      <c r="OHV80" s="762"/>
      <c r="OHW80" s="762"/>
      <c r="OHX80" s="762"/>
      <c r="OHY80" s="762"/>
      <c r="OHZ80" s="762"/>
      <c r="OIA80" s="762"/>
      <c r="OIB80" s="762"/>
      <c r="OIC80" s="762"/>
      <c r="OID80" s="762"/>
      <c r="OIE80" s="762"/>
      <c r="OIF80" s="762"/>
      <c r="OIG80" s="762"/>
      <c r="OIH80" s="762"/>
      <c r="OII80" s="762"/>
      <c r="OIJ80" s="762"/>
      <c r="OIK80" s="762"/>
      <c r="OIL80" s="762"/>
      <c r="OIM80" s="762"/>
      <c r="OIN80" s="762"/>
      <c r="OIO80" s="762"/>
      <c r="OIP80" s="762"/>
      <c r="OIQ80" s="762"/>
      <c r="OIR80" s="762"/>
      <c r="OIS80" s="762"/>
      <c r="OIT80" s="762"/>
      <c r="OIU80" s="762"/>
      <c r="OIV80" s="762"/>
      <c r="OIW80" s="762"/>
      <c r="OIX80" s="762"/>
      <c r="OIY80" s="762"/>
      <c r="OIZ80" s="762"/>
      <c r="OJA80" s="762"/>
      <c r="OJB80" s="762"/>
      <c r="OJC80" s="762"/>
      <c r="OJD80" s="762"/>
      <c r="OJE80" s="762"/>
      <c r="OJF80" s="762"/>
      <c r="OJG80" s="762"/>
      <c r="OJH80" s="762"/>
      <c r="OJI80" s="762"/>
      <c r="OJJ80" s="762"/>
      <c r="OJK80" s="762"/>
      <c r="OJL80" s="762"/>
      <c r="OJM80" s="762"/>
      <c r="OJN80" s="762"/>
      <c r="OJO80" s="762"/>
      <c r="OJP80" s="762"/>
      <c r="OJQ80" s="762"/>
      <c r="OJR80" s="762"/>
      <c r="OJS80" s="762"/>
      <c r="OJT80" s="762"/>
      <c r="OJU80" s="762"/>
      <c r="OJV80" s="762"/>
      <c r="OJW80" s="762"/>
      <c r="OJX80" s="762"/>
      <c r="OJY80" s="762"/>
      <c r="OJZ80" s="762"/>
      <c r="OKA80" s="762"/>
      <c r="OKB80" s="762"/>
      <c r="OKC80" s="762"/>
      <c r="OKD80" s="762"/>
      <c r="OKE80" s="762"/>
      <c r="OKF80" s="762"/>
      <c r="OKG80" s="762"/>
      <c r="OKH80" s="762"/>
      <c r="OKI80" s="762"/>
      <c r="OKJ80" s="762"/>
      <c r="OKK80" s="762"/>
      <c r="OKL80" s="762"/>
      <c r="OKM80" s="762"/>
      <c r="OKN80" s="762"/>
      <c r="OKO80" s="762"/>
      <c r="OKP80" s="762"/>
      <c r="OKQ80" s="762"/>
      <c r="OKR80" s="762"/>
      <c r="OKS80" s="762"/>
      <c r="OKT80" s="762"/>
      <c r="OKU80" s="762"/>
      <c r="OKV80" s="762"/>
      <c r="OKW80" s="762"/>
      <c r="OKX80" s="762"/>
      <c r="OKY80" s="762"/>
      <c r="OKZ80" s="762"/>
      <c r="OLA80" s="762"/>
      <c r="OLB80" s="762"/>
      <c r="OLC80" s="762"/>
      <c r="OLD80" s="762"/>
      <c r="OLE80" s="762"/>
      <c r="OLF80" s="762"/>
      <c r="OLG80" s="762"/>
      <c r="OLH80" s="762"/>
      <c r="OLI80" s="762"/>
      <c r="OLJ80" s="762"/>
      <c r="OLK80" s="762"/>
      <c r="OLL80" s="762"/>
      <c r="OLM80" s="762"/>
      <c r="OLN80" s="762"/>
      <c r="OLO80" s="762"/>
      <c r="OLP80" s="762"/>
      <c r="OLQ80" s="762"/>
      <c r="OLR80" s="762"/>
      <c r="OLS80" s="762"/>
      <c r="OLT80" s="762"/>
      <c r="OLU80" s="762"/>
      <c r="OLV80" s="762"/>
      <c r="OLW80" s="762"/>
      <c r="OLX80" s="762"/>
      <c r="OLY80" s="762"/>
      <c r="OLZ80" s="762"/>
      <c r="OMA80" s="762"/>
      <c r="OMB80" s="762"/>
      <c r="OMC80" s="762"/>
      <c r="OMD80" s="762"/>
      <c r="OME80" s="762"/>
      <c r="OMF80" s="762"/>
      <c r="OMG80" s="762"/>
      <c r="OMH80" s="762"/>
      <c r="OMI80" s="762"/>
      <c r="OMJ80" s="762"/>
      <c r="OMK80" s="762"/>
      <c r="OML80" s="762"/>
      <c r="OMM80" s="762"/>
      <c r="OMN80" s="762"/>
      <c r="OMO80" s="762"/>
      <c r="OMP80" s="762"/>
      <c r="OMQ80" s="762"/>
      <c r="OMR80" s="762"/>
      <c r="OMS80" s="762"/>
      <c r="OMT80" s="762"/>
      <c r="OMU80" s="762"/>
      <c r="OMV80" s="762"/>
      <c r="OMW80" s="762"/>
      <c r="OMX80" s="762"/>
      <c r="OMY80" s="762"/>
      <c r="OMZ80" s="762"/>
      <c r="ONA80" s="762"/>
      <c r="ONB80" s="762"/>
      <c r="ONC80" s="762"/>
      <c r="OND80" s="762"/>
      <c r="ONE80" s="762"/>
      <c r="ONF80" s="762"/>
      <c r="ONG80" s="762"/>
      <c r="ONH80" s="762"/>
      <c r="ONI80" s="762"/>
      <c r="ONJ80" s="762"/>
      <c r="ONK80" s="762"/>
      <c r="ONL80" s="762"/>
      <c r="ONM80" s="762"/>
      <c r="ONN80" s="762"/>
      <c r="ONO80" s="762"/>
      <c r="ONP80" s="762"/>
      <c r="ONQ80" s="762"/>
      <c r="ONR80" s="762"/>
      <c r="ONS80" s="762"/>
      <c r="ONT80" s="762"/>
      <c r="ONU80" s="762"/>
      <c r="ONV80" s="762"/>
      <c r="ONW80" s="762"/>
      <c r="ONX80" s="762"/>
      <c r="ONY80" s="762"/>
      <c r="ONZ80" s="762"/>
      <c r="OOA80" s="762"/>
      <c r="OOB80" s="762"/>
      <c r="OOC80" s="762"/>
      <c r="OOD80" s="762"/>
      <c r="OOE80" s="762"/>
      <c r="OOF80" s="762"/>
      <c r="OOG80" s="762"/>
      <c r="OOH80" s="762"/>
      <c r="OOI80" s="762"/>
      <c r="OOJ80" s="762"/>
      <c r="OOK80" s="762"/>
      <c r="OOL80" s="762"/>
      <c r="OOM80" s="762"/>
      <c r="OON80" s="762"/>
      <c r="OOO80" s="762"/>
      <c r="OOP80" s="762"/>
      <c r="OOQ80" s="762"/>
      <c r="OOR80" s="762"/>
      <c r="OOS80" s="762"/>
      <c r="OOT80" s="762"/>
      <c r="OOU80" s="762"/>
      <c r="OOV80" s="762"/>
      <c r="OOW80" s="762"/>
      <c r="OOX80" s="762"/>
      <c r="OOY80" s="762"/>
      <c r="OOZ80" s="762"/>
      <c r="OPA80" s="762"/>
      <c r="OPB80" s="762"/>
      <c r="OPC80" s="762"/>
      <c r="OPD80" s="762"/>
      <c r="OPE80" s="762"/>
      <c r="OPF80" s="762"/>
      <c r="OPG80" s="762"/>
      <c r="OPH80" s="762"/>
      <c r="OPI80" s="762"/>
      <c r="OPJ80" s="762"/>
      <c r="OPK80" s="762"/>
      <c r="OPL80" s="762"/>
      <c r="OPM80" s="762"/>
      <c r="OPN80" s="762"/>
      <c r="OPO80" s="762"/>
      <c r="OPP80" s="762"/>
      <c r="OPQ80" s="762"/>
      <c r="OPR80" s="762"/>
      <c r="OPS80" s="762"/>
      <c r="OPT80" s="762"/>
      <c r="OPU80" s="762"/>
      <c r="OPV80" s="762"/>
      <c r="OPW80" s="762"/>
      <c r="OPX80" s="762"/>
      <c r="OPY80" s="762"/>
      <c r="OPZ80" s="762"/>
      <c r="OQA80" s="762"/>
      <c r="OQB80" s="762"/>
      <c r="OQC80" s="762"/>
      <c r="OQD80" s="762"/>
      <c r="OQE80" s="762"/>
      <c r="OQF80" s="762"/>
      <c r="OQG80" s="762"/>
      <c r="OQH80" s="762"/>
      <c r="OQI80" s="762"/>
      <c r="OQJ80" s="762"/>
      <c r="OQK80" s="762"/>
      <c r="OQL80" s="762"/>
      <c r="OQM80" s="762"/>
      <c r="OQN80" s="762"/>
      <c r="OQO80" s="762"/>
      <c r="OQP80" s="762"/>
      <c r="OQQ80" s="762"/>
      <c r="OQR80" s="762"/>
      <c r="OQS80" s="762"/>
      <c r="OQT80" s="762"/>
      <c r="OQU80" s="762"/>
      <c r="OQV80" s="762"/>
      <c r="OQW80" s="762"/>
      <c r="OQX80" s="762"/>
      <c r="OQY80" s="762"/>
      <c r="OQZ80" s="762"/>
      <c r="ORA80" s="762"/>
      <c r="ORB80" s="762"/>
      <c r="ORC80" s="762"/>
      <c r="ORD80" s="762"/>
      <c r="ORE80" s="762"/>
      <c r="ORF80" s="762"/>
      <c r="ORG80" s="762"/>
      <c r="ORH80" s="762"/>
      <c r="ORI80" s="762"/>
      <c r="ORJ80" s="762"/>
      <c r="ORK80" s="762"/>
      <c r="ORL80" s="762"/>
      <c r="ORM80" s="762"/>
      <c r="ORN80" s="762"/>
      <c r="ORO80" s="762"/>
      <c r="ORP80" s="762"/>
      <c r="ORQ80" s="762"/>
      <c r="ORR80" s="762"/>
      <c r="ORS80" s="762"/>
      <c r="ORT80" s="762"/>
      <c r="ORU80" s="762"/>
      <c r="ORV80" s="762"/>
      <c r="ORW80" s="762"/>
      <c r="ORX80" s="762"/>
      <c r="ORY80" s="762"/>
      <c r="ORZ80" s="762"/>
      <c r="OSA80" s="762"/>
      <c r="OSB80" s="762"/>
      <c r="OSC80" s="762"/>
      <c r="OSD80" s="762"/>
      <c r="OSE80" s="762"/>
      <c r="OSF80" s="762"/>
      <c r="OSG80" s="762"/>
      <c r="OSH80" s="762"/>
      <c r="OSI80" s="762"/>
      <c r="OSJ80" s="762"/>
      <c r="OSK80" s="762"/>
      <c r="OSL80" s="762"/>
      <c r="OSM80" s="762"/>
      <c r="OSN80" s="762"/>
      <c r="OSO80" s="762"/>
      <c r="OSP80" s="762"/>
      <c r="OSQ80" s="762"/>
      <c r="OSR80" s="762"/>
      <c r="OSS80" s="762"/>
      <c r="OST80" s="762"/>
      <c r="OSU80" s="762"/>
      <c r="OSV80" s="762"/>
      <c r="OSW80" s="762"/>
      <c r="OSX80" s="762"/>
      <c r="OSY80" s="762"/>
      <c r="OSZ80" s="762"/>
      <c r="OTA80" s="762"/>
      <c r="OTB80" s="762"/>
      <c r="OTC80" s="762"/>
      <c r="OTD80" s="762"/>
      <c r="OTE80" s="762"/>
      <c r="OTF80" s="762"/>
      <c r="OTG80" s="762"/>
      <c r="OTH80" s="762"/>
      <c r="OTI80" s="762"/>
      <c r="OTJ80" s="762"/>
      <c r="OTK80" s="762"/>
      <c r="OTL80" s="762"/>
      <c r="OTM80" s="762"/>
      <c r="OTN80" s="762"/>
      <c r="OTO80" s="762"/>
      <c r="OTP80" s="762"/>
      <c r="OTQ80" s="762"/>
      <c r="OTR80" s="762"/>
      <c r="OTS80" s="762"/>
      <c r="OTT80" s="762"/>
      <c r="OTU80" s="762"/>
      <c r="OTV80" s="762"/>
      <c r="OTW80" s="762"/>
      <c r="OTX80" s="762"/>
      <c r="OTY80" s="762"/>
      <c r="OTZ80" s="762"/>
      <c r="OUA80" s="762"/>
      <c r="OUB80" s="762"/>
      <c r="OUC80" s="762"/>
      <c r="OUD80" s="762"/>
      <c r="OUE80" s="762"/>
      <c r="OUF80" s="762"/>
      <c r="OUG80" s="762"/>
      <c r="OUH80" s="762"/>
      <c r="OUI80" s="762"/>
      <c r="OUJ80" s="762"/>
      <c r="OUK80" s="762"/>
      <c r="OUL80" s="762"/>
      <c r="OUM80" s="762"/>
      <c r="OUN80" s="762"/>
      <c r="OUO80" s="762"/>
      <c r="OUP80" s="762"/>
      <c r="OUQ80" s="762"/>
      <c r="OUR80" s="762"/>
      <c r="OUS80" s="762"/>
      <c r="OUT80" s="762"/>
      <c r="OUU80" s="762"/>
      <c r="OUV80" s="762"/>
      <c r="OUW80" s="762"/>
      <c r="OUX80" s="762"/>
      <c r="OUY80" s="762"/>
      <c r="OUZ80" s="762"/>
      <c r="OVA80" s="762"/>
      <c r="OVB80" s="762"/>
      <c r="OVC80" s="762"/>
      <c r="OVD80" s="762"/>
      <c r="OVE80" s="762"/>
      <c r="OVF80" s="762"/>
      <c r="OVG80" s="762"/>
      <c r="OVH80" s="762"/>
      <c r="OVI80" s="762"/>
      <c r="OVJ80" s="762"/>
      <c r="OVK80" s="762"/>
      <c r="OVL80" s="762"/>
      <c r="OVM80" s="762"/>
      <c r="OVN80" s="762"/>
      <c r="OVO80" s="762"/>
      <c r="OVP80" s="762"/>
      <c r="OVQ80" s="762"/>
      <c r="OVR80" s="762"/>
      <c r="OVS80" s="762"/>
      <c r="OVT80" s="762"/>
      <c r="OVU80" s="762"/>
      <c r="OVV80" s="762"/>
      <c r="OVW80" s="762"/>
      <c r="OVX80" s="762"/>
      <c r="OVY80" s="762"/>
      <c r="OVZ80" s="762"/>
      <c r="OWA80" s="762"/>
      <c r="OWB80" s="762"/>
      <c r="OWC80" s="762"/>
      <c r="OWD80" s="762"/>
      <c r="OWE80" s="762"/>
      <c r="OWF80" s="762"/>
      <c r="OWG80" s="762"/>
      <c r="OWH80" s="762"/>
      <c r="OWI80" s="762"/>
      <c r="OWJ80" s="762"/>
      <c r="OWK80" s="762"/>
      <c r="OWL80" s="762"/>
      <c r="OWM80" s="762"/>
      <c r="OWN80" s="762"/>
      <c r="OWO80" s="762"/>
      <c r="OWP80" s="762"/>
      <c r="OWQ80" s="762"/>
      <c r="OWR80" s="762"/>
      <c r="OWS80" s="762"/>
      <c r="OWT80" s="762"/>
      <c r="OWU80" s="762"/>
      <c r="OWV80" s="762"/>
      <c r="OWW80" s="762"/>
      <c r="OWX80" s="762"/>
      <c r="OWY80" s="762"/>
      <c r="OWZ80" s="762"/>
      <c r="OXA80" s="762"/>
      <c r="OXB80" s="762"/>
      <c r="OXC80" s="762"/>
      <c r="OXD80" s="762"/>
      <c r="OXE80" s="762"/>
      <c r="OXF80" s="762"/>
      <c r="OXG80" s="762"/>
      <c r="OXH80" s="762"/>
      <c r="OXI80" s="762"/>
      <c r="OXJ80" s="762"/>
      <c r="OXK80" s="762"/>
      <c r="OXL80" s="762"/>
      <c r="OXM80" s="762"/>
      <c r="OXN80" s="762"/>
      <c r="OXO80" s="762"/>
      <c r="OXP80" s="762"/>
      <c r="OXQ80" s="762"/>
      <c r="OXR80" s="762"/>
      <c r="OXS80" s="762"/>
      <c r="OXT80" s="762"/>
      <c r="OXU80" s="762"/>
      <c r="OXV80" s="762"/>
      <c r="OXW80" s="762"/>
      <c r="OXX80" s="762"/>
      <c r="OXY80" s="762"/>
      <c r="OXZ80" s="762"/>
      <c r="OYA80" s="762"/>
      <c r="OYB80" s="762"/>
      <c r="OYC80" s="762"/>
      <c r="OYD80" s="762"/>
      <c r="OYE80" s="762"/>
      <c r="OYF80" s="762"/>
      <c r="OYG80" s="762"/>
      <c r="OYH80" s="762"/>
      <c r="OYI80" s="762"/>
      <c r="OYJ80" s="762"/>
      <c r="OYK80" s="762"/>
      <c r="OYL80" s="762"/>
      <c r="OYM80" s="762"/>
      <c r="OYN80" s="762"/>
      <c r="OYO80" s="762"/>
      <c r="OYP80" s="762"/>
      <c r="OYQ80" s="762"/>
      <c r="OYR80" s="762"/>
      <c r="OYS80" s="762"/>
      <c r="OYT80" s="762"/>
      <c r="OYU80" s="762"/>
      <c r="OYV80" s="762"/>
      <c r="OYW80" s="762"/>
      <c r="OYX80" s="762"/>
      <c r="OYY80" s="762"/>
      <c r="OYZ80" s="762"/>
      <c r="OZA80" s="762"/>
      <c r="OZB80" s="762"/>
      <c r="OZC80" s="762"/>
      <c r="OZD80" s="762"/>
      <c r="OZE80" s="762"/>
      <c r="OZF80" s="762"/>
      <c r="OZG80" s="762"/>
      <c r="OZH80" s="762"/>
      <c r="OZI80" s="762"/>
      <c r="OZJ80" s="762"/>
      <c r="OZK80" s="762"/>
      <c r="OZL80" s="762"/>
      <c r="OZM80" s="762"/>
      <c r="OZN80" s="762"/>
      <c r="OZO80" s="762"/>
      <c r="OZP80" s="762"/>
      <c r="OZQ80" s="762"/>
      <c r="OZR80" s="762"/>
      <c r="OZS80" s="762"/>
      <c r="OZT80" s="762"/>
      <c r="OZU80" s="762"/>
      <c r="OZV80" s="762"/>
      <c r="OZW80" s="762"/>
      <c r="OZX80" s="762"/>
      <c r="OZY80" s="762"/>
      <c r="OZZ80" s="762"/>
      <c r="PAA80" s="762"/>
      <c r="PAB80" s="762"/>
      <c r="PAC80" s="762"/>
      <c r="PAD80" s="762"/>
      <c r="PAE80" s="762"/>
      <c r="PAF80" s="762"/>
      <c r="PAG80" s="762"/>
      <c r="PAH80" s="762"/>
      <c r="PAI80" s="762"/>
      <c r="PAJ80" s="762"/>
      <c r="PAK80" s="762"/>
      <c r="PAL80" s="762"/>
      <c r="PAM80" s="762"/>
      <c r="PAN80" s="762"/>
      <c r="PAO80" s="762"/>
      <c r="PAP80" s="762"/>
      <c r="PAQ80" s="762"/>
      <c r="PAR80" s="762"/>
      <c r="PAS80" s="762"/>
      <c r="PAT80" s="762"/>
      <c r="PAU80" s="762"/>
      <c r="PAV80" s="762"/>
      <c r="PAW80" s="762"/>
      <c r="PAX80" s="762"/>
      <c r="PAY80" s="762"/>
      <c r="PAZ80" s="762"/>
      <c r="PBA80" s="762"/>
      <c r="PBB80" s="762"/>
      <c r="PBC80" s="762"/>
      <c r="PBD80" s="762"/>
      <c r="PBE80" s="762"/>
      <c r="PBF80" s="762"/>
      <c r="PBG80" s="762"/>
      <c r="PBH80" s="762"/>
      <c r="PBI80" s="762"/>
      <c r="PBJ80" s="762"/>
      <c r="PBK80" s="762"/>
      <c r="PBL80" s="762"/>
      <c r="PBM80" s="762"/>
      <c r="PBN80" s="762"/>
      <c r="PBO80" s="762"/>
      <c r="PBP80" s="762"/>
      <c r="PBQ80" s="762"/>
      <c r="PBR80" s="762"/>
      <c r="PBS80" s="762"/>
      <c r="PBT80" s="762"/>
      <c r="PBU80" s="762"/>
      <c r="PBV80" s="762"/>
      <c r="PBW80" s="762"/>
      <c r="PBX80" s="762"/>
      <c r="PBY80" s="762"/>
      <c r="PBZ80" s="762"/>
      <c r="PCA80" s="762"/>
      <c r="PCB80" s="762"/>
      <c r="PCC80" s="762"/>
      <c r="PCD80" s="762"/>
      <c r="PCE80" s="762"/>
      <c r="PCF80" s="762"/>
      <c r="PCG80" s="762"/>
      <c r="PCH80" s="762"/>
      <c r="PCI80" s="762"/>
      <c r="PCJ80" s="762"/>
      <c r="PCK80" s="762"/>
      <c r="PCL80" s="762"/>
      <c r="PCM80" s="762"/>
      <c r="PCN80" s="762"/>
      <c r="PCO80" s="762"/>
      <c r="PCP80" s="762"/>
      <c r="PCQ80" s="762"/>
      <c r="PCR80" s="762"/>
      <c r="PCS80" s="762"/>
      <c r="PCT80" s="762"/>
      <c r="PCU80" s="762"/>
      <c r="PCV80" s="762"/>
      <c r="PCW80" s="762"/>
      <c r="PCX80" s="762"/>
      <c r="PCY80" s="762"/>
      <c r="PCZ80" s="762"/>
      <c r="PDA80" s="762"/>
      <c r="PDB80" s="762"/>
      <c r="PDC80" s="762"/>
      <c r="PDD80" s="762"/>
      <c r="PDE80" s="762"/>
      <c r="PDF80" s="762"/>
      <c r="PDG80" s="762"/>
      <c r="PDH80" s="762"/>
      <c r="PDI80" s="762"/>
      <c r="PDJ80" s="762"/>
      <c r="PDK80" s="762"/>
      <c r="PDL80" s="762"/>
      <c r="PDM80" s="762"/>
      <c r="PDN80" s="762"/>
      <c r="PDO80" s="762"/>
      <c r="PDP80" s="762"/>
      <c r="PDQ80" s="762"/>
      <c r="PDR80" s="762"/>
      <c r="PDS80" s="762"/>
      <c r="PDT80" s="762"/>
      <c r="PDU80" s="762"/>
      <c r="PDV80" s="762"/>
      <c r="PDW80" s="762"/>
      <c r="PDX80" s="762"/>
      <c r="PDY80" s="762"/>
      <c r="PDZ80" s="762"/>
      <c r="PEA80" s="762"/>
      <c r="PEB80" s="762"/>
      <c r="PEC80" s="762"/>
      <c r="PED80" s="762"/>
      <c r="PEE80" s="762"/>
      <c r="PEF80" s="762"/>
      <c r="PEG80" s="762"/>
      <c r="PEH80" s="762"/>
      <c r="PEI80" s="762"/>
      <c r="PEJ80" s="762"/>
      <c r="PEK80" s="762"/>
      <c r="PEL80" s="762"/>
      <c r="PEM80" s="762"/>
      <c r="PEN80" s="762"/>
      <c r="PEO80" s="762"/>
      <c r="PEP80" s="762"/>
      <c r="PEQ80" s="762"/>
      <c r="PER80" s="762"/>
      <c r="PES80" s="762"/>
      <c r="PET80" s="762"/>
      <c r="PEU80" s="762"/>
      <c r="PEV80" s="762"/>
      <c r="PEW80" s="762"/>
      <c r="PEX80" s="762"/>
      <c r="PEY80" s="762"/>
      <c r="PEZ80" s="762"/>
      <c r="PFA80" s="762"/>
      <c r="PFB80" s="762"/>
      <c r="PFC80" s="762"/>
      <c r="PFD80" s="762"/>
      <c r="PFE80" s="762"/>
      <c r="PFF80" s="762"/>
      <c r="PFG80" s="762"/>
      <c r="PFH80" s="762"/>
      <c r="PFI80" s="762"/>
      <c r="PFJ80" s="762"/>
      <c r="PFK80" s="762"/>
      <c r="PFL80" s="762"/>
      <c r="PFM80" s="762"/>
      <c r="PFN80" s="762"/>
      <c r="PFO80" s="762"/>
      <c r="PFP80" s="762"/>
      <c r="PFQ80" s="762"/>
      <c r="PFR80" s="762"/>
      <c r="PFS80" s="762"/>
      <c r="PFT80" s="762"/>
      <c r="PFU80" s="762"/>
      <c r="PFV80" s="762"/>
      <c r="PFW80" s="762"/>
      <c r="PFX80" s="762"/>
      <c r="PFY80" s="762"/>
      <c r="PFZ80" s="762"/>
      <c r="PGA80" s="762"/>
      <c r="PGB80" s="762"/>
      <c r="PGC80" s="762"/>
      <c r="PGD80" s="762"/>
      <c r="PGE80" s="762"/>
      <c r="PGF80" s="762"/>
      <c r="PGG80" s="762"/>
      <c r="PGH80" s="762"/>
      <c r="PGI80" s="762"/>
      <c r="PGJ80" s="762"/>
      <c r="PGK80" s="762"/>
      <c r="PGL80" s="762"/>
      <c r="PGM80" s="762"/>
      <c r="PGN80" s="762"/>
      <c r="PGO80" s="762"/>
      <c r="PGP80" s="762"/>
      <c r="PGQ80" s="762"/>
      <c r="PGR80" s="762"/>
      <c r="PGS80" s="762"/>
      <c r="PGT80" s="762"/>
      <c r="PGU80" s="762"/>
      <c r="PGV80" s="762"/>
      <c r="PGW80" s="762"/>
      <c r="PGX80" s="762"/>
      <c r="PGY80" s="762"/>
      <c r="PGZ80" s="762"/>
      <c r="PHA80" s="762"/>
      <c r="PHB80" s="762"/>
      <c r="PHC80" s="762"/>
      <c r="PHD80" s="762"/>
      <c r="PHE80" s="762"/>
      <c r="PHF80" s="762"/>
      <c r="PHG80" s="762"/>
      <c r="PHH80" s="762"/>
      <c r="PHI80" s="762"/>
      <c r="PHJ80" s="762"/>
      <c r="PHK80" s="762"/>
      <c r="PHL80" s="762"/>
      <c r="PHM80" s="762"/>
      <c r="PHN80" s="762"/>
      <c r="PHO80" s="762"/>
      <c r="PHP80" s="762"/>
      <c r="PHQ80" s="762"/>
      <c r="PHR80" s="762"/>
      <c r="PHS80" s="762"/>
      <c r="PHT80" s="762"/>
      <c r="PHU80" s="762"/>
      <c r="PHV80" s="762"/>
      <c r="PHW80" s="762"/>
      <c r="PHX80" s="762"/>
      <c r="PHY80" s="762"/>
      <c r="PHZ80" s="762"/>
      <c r="PIA80" s="762"/>
      <c r="PIB80" s="762"/>
      <c r="PIC80" s="762"/>
      <c r="PID80" s="762"/>
      <c r="PIE80" s="762"/>
      <c r="PIF80" s="762"/>
      <c r="PIG80" s="762"/>
      <c r="PIH80" s="762"/>
      <c r="PII80" s="762"/>
      <c r="PIJ80" s="762"/>
      <c r="PIK80" s="762"/>
      <c r="PIL80" s="762"/>
      <c r="PIM80" s="762"/>
      <c r="PIN80" s="762"/>
      <c r="PIO80" s="762"/>
      <c r="PIP80" s="762"/>
      <c r="PIQ80" s="762"/>
      <c r="PIR80" s="762"/>
      <c r="PIS80" s="762"/>
      <c r="PIT80" s="762"/>
      <c r="PIU80" s="762"/>
      <c r="PIV80" s="762"/>
      <c r="PIW80" s="762"/>
      <c r="PIX80" s="762"/>
      <c r="PIY80" s="762"/>
      <c r="PIZ80" s="762"/>
      <c r="PJA80" s="762"/>
      <c r="PJB80" s="762"/>
      <c r="PJC80" s="762"/>
      <c r="PJD80" s="762"/>
      <c r="PJE80" s="762"/>
      <c r="PJF80" s="762"/>
      <c r="PJG80" s="762"/>
      <c r="PJH80" s="762"/>
      <c r="PJI80" s="762"/>
      <c r="PJJ80" s="762"/>
      <c r="PJK80" s="762"/>
      <c r="PJL80" s="762"/>
      <c r="PJM80" s="762"/>
      <c r="PJN80" s="762"/>
      <c r="PJO80" s="762"/>
      <c r="PJP80" s="762"/>
      <c r="PJQ80" s="762"/>
      <c r="PJR80" s="762"/>
      <c r="PJS80" s="762"/>
      <c r="PJT80" s="762"/>
      <c r="PJU80" s="762"/>
      <c r="PJV80" s="762"/>
      <c r="PJW80" s="762"/>
      <c r="PJX80" s="762"/>
      <c r="PJY80" s="762"/>
      <c r="PJZ80" s="762"/>
      <c r="PKA80" s="762"/>
      <c r="PKB80" s="762"/>
      <c r="PKC80" s="762"/>
      <c r="PKD80" s="762"/>
      <c r="PKE80" s="762"/>
      <c r="PKF80" s="762"/>
      <c r="PKG80" s="762"/>
      <c r="PKH80" s="762"/>
      <c r="PKI80" s="762"/>
      <c r="PKJ80" s="762"/>
      <c r="PKK80" s="762"/>
      <c r="PKL80" s="762"/>
      <c r="PKM80" s="762"/>
      <c r="PKN80" s="762"/>
      <c r="PKO80" s="762"/>
      <c r="PKP80" s="762"/>
      <c r="PKQ80" s="762"/>
      <c r="PKR80" s="762"/>
      <c r="PKS80" s="762"/>
      <c r="PKT80" s="762"/>
      <c r="PKU80" s="762"/>
      <c r="PKV80" s="762"/>
      <c r="PKW80" s="762"/>
      <c r="PKX80" s="762"/>
      <c r="PKY80" s="762"/>
      <c r="PKZ80" s="762"/>
      <c r="PLA80" s="762"/>
      <c r="PLB80" s="762"/>
      <c r="PLC80" s="762"/>
      <c r="PLD80" s="762"/>
      <c r="PLE80" s="762"/>
      <c r="PLF80" s="762"/>
      <c r="PLG80" s="762"/>
      <c r="PLH80" s="762"/>
      <c r="PLI80" s="762"/>
      <c r="PLJ80" s="762"/>
      <c r="PLK80" s="762"/>
      <c r="PLL80" s="762"/>
      <c r="PLM80" s="762"/>
      <c r="PLN80" s="762"/>
      <c r="PLO80" s="762"/>
      <c r="PLP80" s="762"/>
      <c r="PLQ80" s="762"/>
      <c r="PLR80" s="762"/>
      <c r="PLS80" s="762"/>
      <c r="PLT80" s="762"/>
      <c r="PLU80" s="762"/>
      <c r="PLV80" s="762"/>
      <c r="PLW80" s="762"/>
      <c r="PLX80" s="762"/>
      <c r="PLY80" s="762"/>
      <c r="PLZ80" s="762"/>
      <c r="PMA80" s="762"/>
      <c r="PMB80" s="762"/>
      <c r="PMC80" s="762"/>
      <c r="PMD80" s="762"/>
      <c r="PME80" s="762"/>
      <c r="PMF80" s="762"/>
      <c r="PMG80" s="762"/>
      <c r="PMH80" s="762"/>
      <c r="PMI80" s="762"/>
      <c r="PMJ80" s="762"/>
      <c r="PMK80" s="762"/>
      <c r="PML80" s="762"/>
      <c r="PMM80" s="762"/>
      <c r="PMN80" s="762"/>
      <c r="PMO80" s="762"/>
      <c r="PMP80" s="762"/>
      <c r="PMQ80" s="762"/>
      <c r="PMR80" s="762"/>
      <c r="PMS80" s="762"/>
      <c r="PMT80" s="762"/>
      <c r="PMU80" s="762"/>
      <c r="PMV80" s="762"/>
      <c r="PMW80" s="762"/>
      <c r="PMX80" s="762"/>
      <c r="PMY80" s="762"/>
      <c r="PMZ80" s="762"/>
      <c r="PNA80" s="762"/>
      <c r="PNB80" s="762"/>
      <c r="PNC80" s="762"/>
      <c r="PND80" s="762"/>
      <c r="PNE80" s="762"/>
      <c r="PNF80" s="762"/>
      <c r="PNG80" s="762"/>
      <c r="PNH80" s="762"/>
      <c r="PNI80" s="762"/>
      <c r="PNJ80" s="762"/>
      <c r="PNK80" s="762"/>
      <c r="PNL80" s="762"/>
      <c r="PNM80" s="762"/>
      <c r="PNN80" s="762"/>
      <c r="PNO80" s="762"/>
      <c r="PNP80" s="762"/>
      <c r="PNQ80" s="762"/>
      <c r="PNR80" s="762"/>
      <c r="PNS80" s="762"/>
      <c r="PNT80" s="762"/>
      <c r="PNU80" s="762"/>
      <c r="PNV80" s="762"/>
      <c r="PNW80" s="762"/>
      <c r="PNX80" s="762"/>
      <c r="PNY80" s="762"/>
      <c r="PNZ80" s="762"/>
      <c r="POA80" s="762"/>
      <c r="POB80" s="762"/>
      <c r="POC80" s="762"/>
      <c r="POD80" s="762"/>
      <c r="POE80" s="762"/>
      <c r="POF80" s="762"/>
      <c r="POG80" s="762"/>
      <c r="POH80" s="762"/>
      <c r="POI80" s="762"/>
      <c r="POJ80" s="762"/>
      <c r="POK80" s="762"/>
      <c r="POL80" s="762"/>
      <c r="POM80" s="762"/>
      <c r="PON80" s="762"/>
      <c r="POO80" s="762"/>
      <c r="POP80" s="762"/>
      <c r="POQ80" s="762"/>
      <c r="POR80" s="762"/>
      <c r="POS80" s="762"/>
      <c r="POT80" s="762"/>
      <c r="POU80" s="762"/>
      <c r="POV80" s="762"/>
      <c r="POW80" s="762"/>
      <c r="POX80" s="762"/>
      <c r="POY80" s="762"/>
      <c r="POZ80" s="762"/>
      <c r="PPA80" s="762"/>
      <c r="PPB80" s="762"/>
      <c r="PPC80" s="762"/>
      <c r="PPD80" s="762"/>
      <c r="PPE80" s="762"/>
      <c r="PPF80" s="762"/>
      <c r="PPG80" s="762"/>
      <c r="PPH80" s="762"/>
      <c r="PPI80" s="762"/>
      <c r="PPJ80" s="762"/>
      <c r="PPK80" s="762"/>
      <c r="PPL80" s="762"/>
      <c r="PPM80" s="762"/>
      <c r="PPN80" s="762"/>
      <c r="PPO80" s="762"/>
      <c r="PPP80" s="762"/>
      <c r="PPQ80" s="762"/>
      <c r="PPR80" s="762"/>
      <c r="PPS80" s="762"/>
      <c r="PPT80" s="762"/>
      <c r="PPU80" s="762"/>
      <c r="PPV80" s="762"/>
      <c r="PPW80" s="762"/>
      <c r="PPX80" s="762"/>
      <c r="PPY80" s="762"/>
      <c r="PPZ80" s="762"/>
      <c r="PQA80" s="762"/>
      <c r="PQB80" s="762"/>
      <c r="PQC80" s="762"/>
      <c r="PQD80" s="762"/>
      <c r="PQE80" s="762"/>
      <c r="PQG80" s="762"/>
      <c r="PQH80" s="762"/>
      <c r="PQI80" s="762"/>
      <c r="PQJ80" s="762"/>
      <c r="PQK80" s="762"/>
      <c r="PQL80" s="762"/>
      <c r="PQM80" s="762"/>
      <c r="PQN80" s="762"/>
      <c r="PQO80" s="762"/>
      <c r="PQP80" s="762"/>
      <c r="PQQ80" s="762"/>
      <c r="PQR80" s="762"/>
      <c r="PQS80" s="762"/>
      <c r="PQT80" s="762"/>
      <c r="PQU80" s="762"/>
      <c r="PQV80" s="762"/>
      <c r="PQW80" s="762"/>
      <c r="PQX80" s="762"/>
      <c r="PQY80" s="762"/>
      <c r="PQZ80" s="762"/>
      <c r="PRA80" s="762"/>
      <c r="PRB80" s="762"/>
      <c r="PRC80" s="762"/>
      <c r="PRD80" s="762"/>
      <c r="PRE80" s="762"/>
      <c r="PRF80" s="762"/>
      <c r="PRG80" s="762"/>
      <c r="PRH80" s="762"/>
      <c r="PRI80" s="762"/>
      <c r="PRJ80" s="762"/>
      <c r="PRK80" s="762"/>
      <c r="PRL80" s="762"/>
      <c r="PRM80" s="762"/>
      <c r="PRN80" s="762"/>
      <c r="PRO80" s="762"/>
      <c r="PRP80" s="762"/>
      <c r="PRQ80" s="762"/>
      <c r="PRR80" s="762"/>
      <c r="PRS80" s="762"/>
      <c r="PRT80" s="762"/>
      <c r="PRU80" s="762"/>
      <c r="PRV80" s="762"/>
      <c r="PRW80" s="762"/>
      <c r="PRX80" s="762"/>
      <c r="PRY80" s="762"/>
      <c r="PRZ80" s="762"/>
      <c r="PSA80" s="762"/>
      <c r="PSB80" s="762"/>
      <c r="PSC80" s="762"/>
      <c r="PSD80" s="762"/>
      <c r="PSE80" s="762"/>
      <c r="PSF80" s="762"/>
      <c r="PSG80" s="762"/>
      <c r="PSH80" s="762"/>
      <c r="PSI80" s="762"/>
      <c r="PSJ80" s="762"/>
      <c r="PSK80" s="762"/>
      <c r="PSL80" s="762"/>
      <c r="PSM80" s="762"/>
      <c r="PSN80" s="762"/>
      <c r="PSO80" s="762"/>
      <c r="PSP80" s="762"/>
      <c r="PSQ80" s="762"/>
      <c r="PSR80" s="762"/>
      <c r="PSS80" s="762"/>
      <c r="PST80" s="762"/>
      <c r="PSU80" s="762"/>
      <c r="PSV80" s="762"/>
      <c r="PSW80" s="762"/>
      <c r="PSX80" s="762"/>
      <c r="PSY80" s="762"/>
      <c r="PSZ80" s="762"/>
      <c r="PTA80" s="762"/>
      <c r="PTB80" s="762"/>
      <c r="PTC80" s="762"/>
      <c r="PTD80" s="762"/>
      <c r="PTE80" s="762"/>
      <c r="PTF80" s="762"/>
      <c r="PTG80" s="762"/>
      <c r="PTH80" s="762"/>
      <c r="PTI80" s="762"/>
      <c r="PTJ80" s="762"/>
      <c r="PTK80" s="762"/>
      <c r="PTL80" s="762"/>
      <c r="PTM80" s="762"/>
      <c r="PTN80" s="762"/>
      <c r="PTO80" s="762"/>
      <c r="PTP80" s="762"/>
      <c r="PTQ80" s="762"/>
      <c r="PTR80" s="762"/>
      <c r="PTS80" s="762"/>
      <c r="PTT80" s="762"/>
      <c r="PTU80" s="762"/>
      <c r="PTV80" s="762"/>
      <c r="PTW80" s="762"/>
      <c r="PTX80" s="762"/>
      <c r="PTY80" s="762"/>
      <c r="PTZ80" s="762"/>
      <c r="PUA80" s="762"/>
      <c r="PUB80" s="762"/>
      <c r="PUC80" s="762"/>
      <c r="PUD80" s="762"/>
      <c r="PUE80" s="762"/>
      <c r="PUF80" s="762"/>
      <c r="PUG80" s="762"/>
      <c r="PUH80" s="762"/>
      <c r="PUI80" s="762"/>
      <c r="PUJ80" s="762"/>
      <c r="PUK80" s="762"/>
      <c r="PUL80" s="762"/>
      <c r="PUM80" s="762"/>
      <c r="PUN80" s="762"/>
      <c r="PUO80" s="762"/>
      <c r="PUP80" s="762"/>
      <c r="PUQ80" s="762"/>
      <c r="PUR80" s="762"/>
      <c r="PUS80" s="762"/>
      <c r="PUT80" s="762"/>
      <c r="PUU80" s="762"/>
      <c r="PUV80" s="762"/>
      <c r="PUW80" s="762"/>
      <c r="PUX80" s="762"/>
      <c r="PUY80" s="762"/>
      <c r="PUZ80" s="762"/>
      <c r="PVA80" s="762"/>
      <c r="PVB80" s="762"/>
      <c r="PVC80" s="762"/>
      <c r="PVD80" s="762"/>
      <c r="PVE80" s="762"/>
      <c r="PVF80" s="762"/>
      <c r="PVG80" s="762"/>
      <c r="PVH80" s="762"/>
      <c r="PVI80" s="762"/>
      <c r="PVJ80" s="762"/>
      <c r="PVK80" s="762"/>
      <c r="PVL80" s="762"/>
      <c r="PVM80" s="762"/>
      <c r="PVN80" s="762"/>
      <c r="PVO80" s="762"/>
      <c r="PVP80" s="762"/>
      <c r="PVQ80" s="762"/>
      <c r="PVR80" s="762"/>
      <c r="PVS80" s="762"/>
      <c r="PVT80" s="762"/>
      <c r="PVU80" s="762"/>
      <c r="PVV80" s="762"/>
      <c r="PVW80" s="762"/>
      <c r="PVX80" s="762"/>
      <c r="PVY80" s="762"/>
      <c r="PVZ80" s="762"/>
      <c r="PWA80" s="762"/>
      <c r="PWB80" s="762"/>
      <c r="PWC80" s="762"/>
      <c r="PWD80" s="762"/>
      <c r="PWE80" s="762"/>
      <c r="PWF80" s="762"/>
      <c r="PWG80" s="762"/>
      <c r="PWH80" s="762"/>
      <c r="PWI80" s="762"/>
      <c r="PWJ80" s="762"/>
      <c r="PWK80" s="762"/>
      <c r="PWL80" s="762"/>
      <c r="PWM80" s="762"/>
      <c r="PWN80" s="762"/>
      <c r="PWO80" s="762"/>
      <c r="PWP80" s="762"/>
      <c r="PWQ80" s="762"/>
      <c r="PWR80" s="762"/>
      <c r="PWS80" s="762"/>
      <c r="PWT80" s="762"/>
      <c r="PWU80" s="762"/>
      <c r="PWV80" s="762"/>
      <c r="PWW80" s="762"/>
      <c r="PWX80" s="762"/>
      <c r="PWY80" s="762"/>
      <c r="PWZ80" s="762"/>
      <c r="PXA80" s="762"/>
      <c r="PXB80" s="762"/>
      <c r="PXC80" s="762"/>
      <c r="PXD80" s="762"/>
      <c r="PXE80" s="762"/>
      <c r="PXF80" s="762"/>
      <c r="PXG80" s="762"/>
      <c r="PXH80" s="762"/>
      <c r="PXI80" s="762"/>
      <c r="PXJ80" s="762"/>
      <c r="PXK80" s="762"/>
      <c r="PXL80" s="762"/>
      <c r="PXM80" s="762"/>
      <c r="PXN80" s="762"/>
      <c r="PXO80" s="762"/>
      <c r="PXP80" s="762"/>
      <c r="PXQ80" s="762"/>
      <c r="PXR80" s="762"/>
      <c r="PXS80" s="762"/>
      <c r="PXT80" s="762"/>
      <c r="PXU80" s="762"/>
      <c r="PXV80" s="762"/>
      <c r="PXW80" s="762"/>
      <c r="PXX80" s="762"/>
      <c r="PXY80" s="762"/>
      <c r="PXZ80" s="762"/>
      <c r="PYA80" s="762"/>
      <c r="PYB80" s="762"/>
      <c r="PYC80" s="762"/>
      <c r="PYD80" s="762"/>
      <c r="PYE80" s="762"/>
      <c r="PYF80" s="762"/>
      <c r="PYG80" s="762"/>
      <c r="PYH80" s="762"/>
      <c r="PYI80" s="762"/>
      <c r="PYJ80" s="762"/>
      <c r="PYK80" s="762"/>
      <c r="PYL80" s="762"/>
      <c r="PYM80" s="762"/>
      <c r="PYN80" s="762"/>
      <c r="PYO80" s="762"/>
      <c r="PYP80" s="762"/>
      <c r="PYQ80" s="762"/>
      <c r="PYR80" s="762"/>
      <c r="PYS80" s="762"/>
      <c r="PYT80" s="762"/>
      <c r="PYU80" s="762"/>
      <c r="PYV80" s="762"/>
      <c r="PYW80" s="762"/>
      <c r="PYX80" s="762"/>
      <c r="PYY80" s="762"/>
      <c r="PYZ80" s="762"/>
      <c r="PZA80" s="762"/>
      <c r="PZB80" s="762"/>
      <c r="PZC80" s="762"/>
      <c r="PZD80" s="762"/>
      <c r="PZE80" s="762"/>
      <c r="PZF80" s="762"/>
      <c r="PZG80" s="762"/>
      <c r="PZH80" s="762"/>
      <c r="PZI80" s="762"/>
      <c r="PZJ80" s="762"/>
      <c r="PZK80" s="762"/>
      <c r="PZL80" s="762"/>
      <c r="PZM80" s="762"/>
      <c r="PZN80" s="762"/>
      <c r="PZO80" s="762"/>
      <c r="PZP80" s="762"/>
      <c r="PZQ80" s="762"/>
      <c r="PZR80" s="762"/>
      <c r="PZS80" s="762"/>
      <c r="PZT80" s="762"/>
      <c r="PZU80" s="762"/>
      <c r="PZV80" s="762"/>
      <c r="PZW80" s="762"/>
      <c r="PZX80" s="762"/>
      <c r="PZY80" s="762"/>
      <c r="PZZ80" s="762"/>
      <c r="QAA80" s="762"/>
      <c r="QAB80" s="762"/>
      <c r="QAC80" s="762"/>
      <c r="QAD80" s="762"/>
      <c r="QAE80" s="762"/>
      <c r="QAF80" s="762"/>
      <c r="QAG80" s="762"/>
      <c r="QAH80" s="762"/>
      <c r="QAI80" s="762"/>
      <c r="QAJ80" s="762"/>
      <c r="QAK80" s="762"/>
      <c r="QAL80" s="762"/>
      <c r="QAM80" s="762"/>
      <c r="QAN80" s="762"/>
      <c r="QAO80" s="762"/>
      <c r="QAP80" s="762"/>
      <c r="QAQ80" s="762"/>
      <c r="QAR80" s="762"/>
      <c r="QAS80" s="762"/>
      <c r="QAT80" s="762"/>
      <c r="QAU80" s="762"/>
      <c r="QAV80" s="762"/>
      <c r="QAW80" s="762"/>
      <c r="QAX80" s="762"/>
      <c r="QAY80" s="762"/>
      <c r="QAZ80" s="762"/>
      <c r="QBA80" s="762"/>
      <c r="QBB80" s="762"/>
      <c r="QBC80" s="762"/>
      <c r="QBD80" s="762"/>
      <c r="QBE80" s="762"/>
      <c r="QBF80" s="762"/>
      <c r="QBG80" s="762"/>
      <c r="QBH80" s="762"/>
      <c r="QBI80" s="762"/>
      <c r="QBJ80" s="762"/>
      <c r="QBK80" s="762"/>
      <c r="QBL80" s="762"/>
      <c r="QBM80" s="762"/>
      <c r="QBN80" s="762"/>
      <c r="QBO80" s="762"/>
      <c r="QBP80" s="762"/>
      <c r="QBQ80" s="762"/>
      <c r="QBR80" s="762"/>
      <c r="QBS80" s="762"/>
      <c r="QBT80" s="762"/>
      <c r="QBU80" s="762"/>
      <c r="QBV80" s="762"/>
      <c r="QBW80" s="762"/>
      <c r="QBX80" s="762"/>
      <c r="QBY80" s="762"/>
      <c r="QBZ80" s="762"/>
      <c r="QCA80" s="762"/>
      <c r="QCB80" s="762"/>
      <c r="QCC80" s="762"/>
      <c r="QCD80" s="762"/>
      <c r="QCE80" s="762"/>
      <c r="QCF80" s="762"/>
      <c r="QCG80" s="762"/>
      <c r="QCH80" s="762"/>
      <c r="QCI80" s="762"/>
      <c r="QCJ80" s="762"/>
      <c r="QCK80" s="762"/>
      <c r="QCL80" s="762"/>
      <c r="QCM80" s="762"/>
      <c r="QCN80" s="762"/>
      <c r="QCO80" s="762"/>
      <c r="QCP80" s="762"/>
      <c r="QCQ80" s="762"/>
      <c r="QCR80" s="762"/>
      <c r="QCS80" s="762"/>
      <c r="QCT80" s="762"/>
      <c r="QCU80" s="762"/>
      <c r="QCV80" s="762"/>
      <c r="QCW80" s="762"/>
      <c r="QCX80" s="762"/>
      <c r="QCY80" s="762"/>
      <c r="QCZ80" s="762"/>
      <c r="QDA80" s="762"/>
      <c r="QDB80" s="762"/>
      <c r="QDC80" s="762"/>
      <c r="QDD80" s="762"/>
      <c r="QDE80" s="762"/>
      <c r="QDF80" s="762"/>
      <c r="QDG80" s="762"/>
      <c r="QDH80" s="762"/>
      <c r="QDI80" s="762"/>
      <c r="QDJ80" s="762"/>
      <c r="QDK80" s="762"/>
      <c r="QDL80" s="762"/>
      <c r="QDM80" s="762"/>
      <c r="QDN80" s="762"/>
      <c r="QDO80" s="762"/>
      <c r="QDP80" s="762"/>
      <c r="QDQ80" s="762"/>
      <c r="QDR80" s="762"/>
      <c r="QDS80" s="762"/>
      <c r="QDT80" s="762"/>
      <c r="QDU80" s="762"/>
      <c r="QDV80" s="762"/>
      <c r="QDW80" s="762"/>
      <c r="QDX80" s="762"/>
      <c r="QDY80" s="762"/>
      <c r="QDZ80" s="762"/>
      <c r="QEA80" s="762"/>
      <c r="QEB80" s="762"/>
      <c r="QEC80" s="762"/>
      <c r="QED80" s="762"/>
      <c r="QEE80" s="762"/>
      <c r="QEF80" s="762"/>
      <c r="QEG80" s="762"/>
      <c r="QEH80" s="762"/>
      <c r="QEI80" s="762"/>
      <c r="QEJ80" s="762"/>
      <c r="QEK80" s="762"/>
      <c r="QEL80" s="762"/>
      <c r="QEM80" s="762"/>
      <c r="QEN80" s="762"/>
      <c r="QEO80" s="762"/>
      <c r="QEP80" s="762"/>
      <c r="QEQ80" s="762"/>
      <c r="QER80" s="762"/>
      <c r="QES80" s="762"/>
      <c r="QET80" s="762"/>
      <c r="QEU80" s="762"/>
      <c r="QEV80" s="762"/>
      <c r="QEW80" s="762"/>
      <c r="QEX80" s="762"/>
      <c r="QEY80" s="762"/>
      <c r="QEZ80" s="762"/>
      <c r="QFA80" s="762"/>
      <c r="QFB80" s="762"/>
      <c r="QFC80" s="762"/>
      <c r="QFD80" s="762"/>
      <c r="QFE80" s="762"/>
      <c r="QFF80" s="762"/>
      <c r="QFG80" s="762"/>
      <c r="QFH80" s="762"/>
      <c r="QFI80" s="762"/>
      <c r="QFJ80" s="762"/>
      <c r="QFK80" s="762"/>
      <c r="QFL80" s="762"/>
      <c r="QFM80" s="762"/>
      <c r="QFN80" s="762"/>
      <c r="QFO80" s="762"/>
      <c r="QFP80" s="762"/>
      <c r="QFQ80" s="762"/>
      <c r="QFR80" s="762"/>
      <c r="QFS80" s="762"/>
      <c r="QFT80" s="762"/>
      <c r="QFU80" s="762"/>
      <c r="QFV80" s="762"/>
      <c r="QFW80" s="762"/>
      <c r="QFX80" s="762"/>
      <c r="QFY80" s="762"/>
      <c r="QFZ80" s="762"/>
      <c r="QGA80" s="762"/>
      <c r="QGB80" s="762"/>
      <c r="QGC80" s="762"/>
      <c r="QGD80" s="762"/>
      <c r="QGE80" s="762"/>
      <c r="QGF80" s="762"/>
      <c r="QGG80" s="762"/>
      <c r="QGH80" s="762"/>
      <c r="QGI80" s="762"/>
      <c r="QGJ80" s="762"/>
      <c r="QGK80" s="762"/>
      <c r="QGL80" s="762"/>
      <c r="QGM80" s="762"/>
      <c r="QGN80" s="762"/>
      <c r="QGO80" s="762"/>
      <c r="QGP80" s="762"/>
      <c r="QGQ80" s="762"/>
      <c r="QGR80" s="762"/>
      <c r="QGS80" s="762"/>
      <c r="QGT80" s="762"/>
      <c r="QGU80" s="762"/>
      <c r="QGV80" s="762"/>
      <c r="QGW80" s="762"/>
      <c r="QGX80" s="762"/>
      <c r="QGY80" s="762"/>
      <c r="QGZ80" s="762"/>
      <c r="QHA80" s="762"/>
      <c r="QHB80" s="762"/>
      <c r="QHC80" s="762"/>
      <c r="QHD80" s="762"/>
      <c r="QHE80" s="762"/>
      <c r="QHF80" s="762"/>
      <c r="QHG80" s="762"/>
      <c r="QHH80" s="762"/>
      <c r="QHI80" s="762"/>
      <c r="QHJ80" s="762"/>
      <c r="QHK80" s="762"/>
      <c r="QHL80" s="762"/>
      <c r="QHM80" s="762"/>
      <c r="QHN80" s="762"/>
      <c r="QHO80" s="762"/>
      <c r="QHP80" s="762"/>
      <c r="QHQ80" s="762"/>
      <c r="QHR80" s="762"/>
      <c r="QHS80" s="762"/>
      <c r="QHT80" s="762"/>
      <c r="QHU80" s="762"/>
      <c r="QHV80" s="762"/>
      <c r="QHW80" s="762"/>
      <c r="QHX80" s="762"/>
      <c r="QHY80" s="762"/>
      <c r="QHZ80" s="762"/>
      <c r="QIA80" s="762"/>
      <c r="QIB80" s="762"/>
      <c r="QIC80" s="762"/>
      <c r="QID80" s="762"/>
      <c r="QIE80" s="762"/>
      <c r="QIF80" s="762"/>
      <c r="QIG80" s="762"/>
      <c r="QIH80" s="762"/>
      <c r="QII80" s="762"/>
      <c r="QIJ80" s="762"/>
      <c r="QIK80" s="762"/>
      <c r="QIL80" s="762"/>
      <c r="QIM80" s="762"/>
      <c r="QIN80" s="762"/>
      <c r="QIO80" s="762"/>
      <c r="QIP80" s="762"/>
      <c r="QIQ80" s="762"/>
      <c r="QIR80" s="762"/>
      <c r="QIS80" s="762"/>
      <c r="QIT80" s="762"/>
      <c r="QIU80" s="762"/>
      <c r="QIV80" s="762"/>
      <c r="QIW80" s="762"/>
      <c r="QIX80" s="762"/>
      <c r="QIY80" s="762"/>
      <c r="QIZ80" s="762"/>
      <c r="QJA80" s="762"/>
      <c r="QJB80" s="762"/>
      <c r="QJC80" s="762"/>
      <c r="QJD80" s="762"/>
      <c r="QJE80" s="762"/>
      <c r="QJF80" s="762"/>
      <c r="QJG80" s="762"/>
      <c r="QJH80" s="762"/>
      <c r="QJI80" s="762"/>
      <c r="QJJ80" s="762"/>
      <c r="QJK80" s="762"/>
      <c r="QJL80" s="762"/>
      <c r="QJM80" s="762"/>
      <c r="QJN80" s="762"/>
      <c r="QJO80" s="762"/>
      <c r="QJP80" s="762"/>
      <c r="QJQ80" s="762"/>
      <c r="QJR80" s="762"/>
      <c r="QJS80" s="762"/>
      <c r="QJT80" s="762"/>
      <c r="QJU80" s="762"/>
      <c r="QJV80" s="762"/>
      <c r="QJW80" s="762"/>
      <c r="QJX80" s="762"/>
      <c r="QJY80" s="762"/>
      <c r="QJZ80" s="762"/>
      <c r="QKA80" s="762"/>
      <c r="QKB80" s="762"/>
      <c r="QKC80" s="762"/>
      <c r="QKD80" s="762"/>
      <c r="QKE80" s="762"/>
      <c r="QKF80" s="762"/>
      <c r="QKG80" s="762"/>
      <c r="QKH80" s="762"/>
      <c r="QKI80" s="762"/>
      <c r="QKJ80" s="762"/>
      <c r="QKK80" s="762"/>
      <c r="QKL80" s="762"/>
      <c r="QKM80" s="762"/>
      <c r="QKN80" s="762"/>
      <c r="QKO80" s="762"/>
      <c r="QKP80" s="762"/>
      <c r="QKQ80" s="762"/>
      <c r="QKR80" s="762"/>
      <c r="QKS80" s="762"/>
      <c r="QKT80" s="762"/>
      <c r="QKU80" s="762"/>
      <c r="QKV80" s="762"/>
      <c r="QKW80" s="762"/>
      <c r="QKX80" s="762"/>
      <c r="QKY80" s="762"/>
      <c r="QKZ80" s="762"/>
      <c r="QLA80" s="762"/>
      <c r="QLB80" s="762"/>
      <c r="QLC80" s="762"/>
      <c r="QLD80" s="762"/>
      <c r="QLE80" s="762"/>
      <c r="QLF80" s="762"/>
      <c r="QLG80" s="762"/>
      <c r="QLH80" s="762"/>
      <c r="QLI80" s="762"/>
      <c r="QLJ80" s="762"/>
      <c r="QLK80" s="762"/>
      <c r="QLL80" s="762"/>
      <c r="QLM80" s="762"/>
      <c r="QLN80" s="762"/>
      <c r="QLO80" s="762"/>
      <c r="QLP80" s="762"/>
      <c r="QLQ80" s="762"/>
      <c r="QLR80" s="762"/>
      <c r="QLS80" s="762"/>
      <c r="QLT80" s="762"/>
      <c r="QLU80" s="762"/>
      <c r="QLV80" s="762"/>
      <c r="QLW80" s="762"/>
      <c r="QLX80" s="762"/>
      <c r="QLY80" s="762"/>
      <c r="QLZ80" s="762"/>
      <c r="QMA80" s="762"/>
      <c r="QMB80" s="762"/>
      <c r="QMC80" s="762"/>
      <c r="QMD80" s="762"/>
      <c r="QME80" s="762"/>
      <c r="QMF80" s="762"/>
      <c r="QMG80" s="762"/>
      <c r="QMH80" s="762"/>
      <c r="QMI80" s="762"/>
      <c r="QMJ80" s="762"/>
      <c r="QMK80" s="762"/>
      <c r="QML80" s="762"/>
      <c r="QMM80" s="762"/>
      <c r="QMN80" s="762"/>
      <c r="QMO80" s="762"/>
      <c r="QMP80" s="762"/>
      <c r="QMQ80" s="762"/>
      <c r="QMR80" s="762"/>
      <c r="QMS80" s="762"/>
      <c r="QMT80" s="762"/>
      <c r="QMU80" s="762"/>
      <c r="QMV80" s="762"/>
      <c r="QMW80" s="762"/>
      <c r="QMX80" s="762"/>
      <c r="QMY80" s="762"/>
      <c r="QMZ80" s="762"/>
      <c r="QNA80" s="762"/>
      <c r="QNB80" s="762"/>
      <c r="QNC80" s="762"/>
      <c r="QND80" s="762"/>
      <c r="QNE80" s="762"/>
      <c r="QNF80" s="762"/>
      <c r="QNG80" s="762"/>
      <c r="QNH80" s="762"/>
      <c r="QNI80" s="762"/>
      <c r="QNJ80" s="762"/>
      <c r="QNK80" s="762"/>
      <c r="QNL80" s="762"/>
      <c r="QNM80" s="762"/>
      <c r="QNN80" s="762"/>
      <c r="QNO80" s="762"/>
      <c r="QNP80" s="762"/>
      <c r="QNQ80" s="762"/>
      <c r="QNR80" s="762"/>
      <c r="QNS80" s="762"/>
      <c r="QNT80" s="762"/>
      <c r="QNU80" s="762"/>
      <c r="QNV80" s="762"/>
      <c r="QNW80" s="762"/>
      <c r="QNX80" s="762"/>
      <c r="QNY80" s="762"/>
      <c r="QNZ80" s="762"/>
      <c r="QOA80" s="762"/>
      <c r="QOB80" s="762"/>
      <c r="QOC80" s="762"/>
      <c r="QOD80" s="762"/>
      <c r="QOE80" s="762"/>
      <c r="QOF80" s="762"/>
      <c r="QOG80" s="762"/>
      <c r="QOH80" s="762"/>
      <c r="QOI80" s="762"/>
      <c r="QOJ80" s="762"/>
      <c r="QOK80" s="762"/>
      <c r="QOL80" s="762"/>
      <c r="QOM80" s="762"/>
      <c r="QON80" s="762"/>
      <c r="QOO80" s="762"/>
      <c r="QOP80" s="762"/>
      <c r="QOQ80" s="762"/>
      <c r="QOR80" s="762"/>
      <c r="QOS80" s="762"/>
      <c r="QOT80" s="762"/>
      <c r="QOU80" s="762"/>
      <c r="QOV80" s="762"/>
      <c r="QOW80" s="762"/>
      <c r="QOX80" s="762"/>
      <c r="QOY80" s="762"/>
      <c r="QOZ80" s="762"/>
      <c r="QPA80" s="762"/>
      <c r="QPB80" s="762"/>
      <c r="QPC80" s="762"/>
      <c r="QPD80" s="762"/>
      <c r="QPE80" s="762"/>
      <c r="QPF80" s="762"/>
      <c r="QPG80" s="762"/>
      <c r="QPH80" s="762"/>
      <c r="QPI80" s="762"/>
      <c r="QPJ80" s="762"/>
      <c r="QPK80" s="762"/>
      <c r="QPL80" s="762"/>
      <c r="QPM80" s="762"/>
      <c r="QPN80" s="762"/>
      <c r="QPO80" s="762"/>
      <c r="QPP80" s="762"/>
      <c r="QPQ80" s="762"/>
      <c r="QPR80" s="762"/>
      <c r="QPS80" s="762"/>
      <c r="QPT80" s="762"/>
      <c r="QPU80" s="762"/>
      <c r="QPV80" s="762"/>
      <c r="QPW80" s="762"/>
      <c r="QPX80" s="762"/>
      <c r="QPY80" s="762"/>
      <c r="QPZ80" s="762"/>
      <c r="QQA80" s="762"/>
      <c r="QQB80" s="762"/>
      <c r="QQC80" s="762"/>
      <c r="QQD80" s="762"/>
      <c r="QQE80" s="762"/>
      <c r="QQF80" s="762"/>
      <c r="QQG80" s="762"/>
      <c r="QQH80" s="762"/>
      <c r="QQI80" s="762"/>
      <c r="QQJ80" s="762"/>
      <c r="QQK80" s="762"/>
      <c r="QQL80" s="762"/>
      <c r="QQM80" s="762"/>
      <c r="QQN80" s="762"/>
      <c r="QQO80" s="762"/>
      <c r="QQP80" s="762"/>
      <c r="QQQ80" s="762"/>
      <c r="QQR80" s="762"/>
      <c r="QQS80" s="762"/>
      <c r="QQT80" s="762"/>
      <c r="QQU80" s="762"/>
      <c r="QQV80" s="762"/>
      <c r="QQW80" s="762"/>
      <c r="QQX80" s="762"/>
      <c r="QQY80" s="762"/>
      <c r="QQZ80" s="762"/>
      <c r="QRA80" s="762"/>
      <c r="QRB80" s="762"/>
      <c r="QRC80" s="762"/>
      <c r="QRD80" s="762"/>
      <c r="QRE80" s="762"/>
      <c r="QRF80" s="762"/>
      <c r="QRG80" s="762"/>
      <c r="QRH80" s="762"/>
      <c r="QRI80" s="762"/>
      <c r="QRJ80" s="762"/>
      <c r="QRK80" s="762"/>
      <c r="QRL80" s="762"/>
      <c r="QRM80" s="762"/>
      <c r="QRN80" s="762"/>
      <c r="QRO80" s="762"/>
      <c r="QRP80" s="762"/>
      <c r="QRQ80" s="762"/>
      <c r="QRR80" s="762"/>
      <c r="QRS80" s="762"/>
      <c r="QRT80" s="762"/>
      <c r="QRU80" s="762"/>
      <c r="QRV80" s="762"/>
      <c r="QRW80" s="762"/>
      <c r="QRX80" s="762"/>
      <c r="QRY80" s="762"/>
      <c r="QRZ80" s="762"/>
      <c r="QSA80" s="762"/>
      <c r="QSB80" s="762"/>
      <c r="QSC80" s="762"/>
      <c r="QSD80" s="762"/>
      <c r="QSE80" s="762"/>
      <c r="QSF80" s="762"/>
      <c r="QSG80" s="762"/>
      <c r="QSH80" s="762"/>
      <c r="QSI80" s="762"/>
      <c r="QSJ80" s="762"/>
      <c r="QSK80" s="762"/>
      <c r="QSL80" s="762"/>
      <c r="QSM80" s="762"/>
      <c r="QSN80" s="762"/>
      <c r="QSO80" s="762"/>
      <c r="QSP80" s="762"/>
      <c r="QSQ80" s="762"/>
      <c r="QSR80" s="762"/>
      <c r="QSS80" s="762"/>
      <c r="QST80" s="762"/>
      <c r="QSU80" s="762"/>
      <c r="QSV80" s="762"/>
      <c r="QSW80" s="762"/>
      <c r="QSX80" s="762"/>
      <c r="QSY80" s="762"/>
      <c r="QSZ80" s="762"/>
      <c r="QTA80" s="762"/>
      <c r="QTB80" s="762"/>
      <c r="QTC80" s="762"/>
      <c r="QTD80" s="762"/>
      <c r="QTE80" s="762"/>
      <c r="QTF80" s="762"/>
      <c r="QTG80" s="762"/>
      <c r="QTH80" s="762"/>
      <c r="QTI80" s="762"/>
      <c r="QTJ80" s="762"/>
      <c r="QTK80" s="762"/>
      <c r="QTL80" s="762"/>
      <c r="QTM80" s="762"/>
      <c r="QTN80" s="762"/>
      <c r="QTO80" s="762"/>
      <c r="QTP80" s="762"/>
      <c r="QTQ80" s="762"/>
      <c r="QTR80" s="762"/>
      <c r="QTS80" s="762"/>
      <c r="QTT80" s="762"/>
      <c r="QTU80" s="762"/>
      <c r="QTV80" s="762"/>
      <c r="QTW80" s="762"/>
      <c r="QTX80" s="762"/>
      <c r="QTY80" s="762"/>
      <c r="QTZ80" s="762"/>
      <c r="QUA80" s="762"/>
      <c r="QUB80" s="762"/>
      <c r="QUC80" s="762"/>
      <c r="QUD80" s="762"/>
      <c r="QUE80" s="762"/>
      <c r="QUF80" s="762"/>
      <c r="QUG80" s="762"/>
      <c r="QUH80" s="762"/>
      <c r="QUI80" s="762"/>
      <c r="QUJ80" s="762"/>
      <c r="QUK80" s="762"/>
      <c r="QUL80" s="762"/>
      <c r="QUM80" s="762"/>
      <c r="QUN80" s="762"/>
      <c r="QUO80" s="762"/>
      <c r="QUP80" s="762"/>
      <c r="QUQ80" s="762"/>
      <c r="QUR80" s="762"/>
      <c r="QUS80" s="762"/>
      <c r="QUT80" s="762"/>
      <c r="QUU80" s="762"/>
      <c r="QUV80" s="762"/>
      <c r="QUW80" s="762"/>
      <c r="QUX80" s="762"/>
      <c r="QUY80" s="762"/>
      <c r="QUZ80" s="762"/>
      <c r="QVA80" s="762"/>
      <c r="QVB80" s="762"/>
      <c r="QVC80" s="762"/>
      <c r="QVD80" s="762"/>
      <c r="QVE80" s="762"/>
      <c r="QVF80" s="762"/>
      <c r="QVG80" s="762"/>
      <c r="QVH80" s="762"/>
      <c r="QVI80" s="762"/>
      <c r="QVJ80" s="762"/>
      <c r="QVK80" s="762"/>
      <c r="QVL80" s="762"/>
      <c r="QVM80" s="762"/>
      <c r="QVN80" s="762"/>
      <c r="QVO80" s="762"/>
      <c r="QVP80" s="762"/>
      <c r="QVQ80" s="762"/>
      <c r="QVR80" s="762"/>
      <c r="QVS80" s="762"/>
      <c r="QVT80" s="762"/>
      <c r="QVU80" s="762"/>
      <c r="QVV80" s="762"/>
      <c r="QVW80" s="762"/>
      <c r="QVX80" s="762"/>
      <c r="QVY80" s="762"/>
      <c r="QVZ80" s="762"/>
      <c r="QWA80" s="762"/>
      <c r="QWB80" s="762"/>
      <c r="QWC80" s="762"/>
      <c r="QWD80" s="762"/>
      <c r="QWE80" s="762"/>
      <c r="QWF80" s="762"/>
      <c r="QWG80" s="762"/>
      <c r="QWH80" s="762"/>
      <c r="QWI80" s="762"/>
      <c r="QWJ80" s="762"/>
      <c r="QWK80" s="762"/>
      <c r="QWL80" s="762"/>
      <c r="QWM80" s="762"/>
      <c r="QWN80" s="762"/>
      <c r="QWO80" s="762"/>
      <c r="QWP80" s="762"/>
      <c r="QWQ80" s="762"/>
      <c r="QWR80" s="762"/>
      <c r="QWS80" s="762"/>
      <c r="QWT80" s="762"/>
      <c r="QWU80" s="762"/>
      <c r="QWV80" s="762"/>
      <c r="QWW80" s="762"/>
      <c r="QWX80" s="762"/>
      <c r="QWY80" s="762"/>
      <c r="QWZ80" s="762"/>
      <c r="QXA80" s="762"/>
      <c r="QXB80" s="762"/>
      <c r="QXC80" s="762"/>
      <c r="QXD80" s="762"/>
      <c r="QXE80" s="762"/>
      <c r="QXF80" s="762"/>
      <c r="QXG80" s="762"/>
      <c r="QXH80" s="762"/>
      <c r="QXI80" s="762"/>
      <c r="QXJ80" s="762"/>
      <c r="QXK80" s="762"/>
      <c r="QXL80" s="762"/>
      <c r="QXM80" s="762"/>
      <c r="QXN80" s="762"/>
      <c r="QXO80" s="762"/>
      <c r="QXP80" s="762"/>
      <c r="QXQ80" s="762"/>
      <c r="QXR80" s="762"/>
      <c r="QXS80" s="762"/>
      <c r="QXT80" s="762"/>
      <c r="QXU80" s="762"/>
      <c r="QXV80" s="762"/>
      <c r="QXW80" s="762"/>
      <c r="QXX80" s="762"/>
      <c r="QXY80" s="762"/>
      <c r="QXZ80" s="762"/>
      <c r="QYA80" s="762"/>
      <c r="QYB80" s="762"/>
      <c r="QYC80" s="762"/>
      <c r="QYD80" s="762"/>
      <c r="QYE80" s="762"/>
      <c r="QYF80" s="762"/>
      <c r="QYG80" s="762"/>
      <c r="QYH80" s="762"/>
      <c r="QYI80" s="762"/>
      <c r="QYJ80" s="762"/>
      <c r="QYK80" s="762"/>
      <c r="QYL80" s="762"/>
      <c r="QYM80" s="762"/>
      <c r="QYN80" s="762"/>
      <c r="QYO80" s="762"/>
      <c r="QYP80" s="762"/>
      <c r="QYQ80" s="762"/>
      <c r="QYR80" s="762"/>
      <c r="QYS80" s="762"/>
      <c r="QYT80" s="762"/>
      <c r="QYU80" s="762"/>
      <c r="QYV80" s="762"/>
      <c r="QYW80" s="762"/>
      <c r="QYX80" s="762"/>
      <c r="QYY80" s="762"/>
      <c r="QYZ80" s="762"/>
      <c r="QZA80" s="762"/>
      <c r="QZB80" s="762"/>
      <c r="QZC80" s="762"/>
      <c r="QZD80" s="762"/>
      <c r="QZE80" s="762"/>
      <c r="QZF80" s="762"/>
      <c r="QZG80" s="762"/>
      <c r="QZH80" s="762"/>
      <c r="QZI80" s="762"/>
      <c r="QZJ80" s="762"/>
      <c r="QZK80" s="762"/>
      <c r="QZL80" s="762"/>
      <c r="QZM80" s="762"/>
      <c r="QZN80" s="762"/>
      <c r="QZO80" s="762"/>
      <c r="QZP80" s="762"/>
      <c r="QZQ80" s="762"/>
      <c r="QZR80" s="762"/>
      <c r="QZS80" s="762"/>
      <c r="QZT80" s="762"/>
      <c r="QZU80" s="762"/>
      <c r="QZV80" s="762"/>
      <c r="QZW80" s="762"/>
      <c r="QZX80" s="762"/>
      <c r="QZY80" s="762"/>
      <c r="QZZ80" s="762"/>
      <c r="RAA80" s="762"/>
      <c r="RAB80" s="762"/>
      <c r="RAC80" s="762"/>
      <c r="RAD80" s="762"/>
      <c r="RAE80" s="762"/>
      <c r="RAF80" s="762"/>
      <c r="RAG80" s="762"/>
      <c r="RAH80" s="762"/>
      <c r="RAI80" s="762"/>
      <c r="RAJ80" s="762"/>
      <c r="RAK80" s="762"/>
      <c r="RAL80" s="762"/>
      <c r="RAM80" s="762"/>
      <c r="RAN80" s="762"/>
      <c r="RAO80" s="762"/>
      <c r="RAP80" s="762"/>
      <c r="RAQ80" s="762"/>
      <c r="RAR80" s="762"/>
      <c r="RAS80" s="762"/>
      <c r="RAT80" s="762"/>
      <c r="RAU80" s="762"/>
      <c r="RAV80" s="762"/>
      <c r="RAW80" s="762"/>
      <c r="RAX80" s="762"/>
      <c r="RAY80" s="762"/>
      <c r="RAZ80" s="762"/>
      <c r="RBA80" s="762"/>
      <c r="RBB80" s="762"/>
      <c r="RBC80" s="762"/>
      <c r="RBD80" s="762"/>
      <c r="RBE80" s="762"/>
      <c r="RBF80" s="762"/>
      <c r="RBG80" s="762"/>
      <c r="RBH80" s="762"/>
      <c r="RBI80" s="762"/>
      <c r="RBJ80" s="762"/>
      <c r="RBK80" s="762"/>
      <c r="RBL80" s="762"/>
      <c r="RBM80" s="762"/>
      <c r="RBN80" s="762"/>
      <c r="RBO80" s="762"/>
      <c r="RBP80" s="762"/>
      <c r="RBQ80" s="762"/>
      <c r="RBR80" s="762"/>
      <c r="RBS80" s="762"/>
      <c r="RBT80" s="762"/>
      <c r="RBU80" s="762"/>
      <c r="RBV80" s="762"/>
      <c r="RBW80" s="762"/>
      <c r="RBX80" s="762"/>
      <c r="RBY80" s="762"/>
      <c r="RBZ80" s="762"/>
      <c r="RCA80" s="762"/>
      <c r="RCB80" s="762"/>
      <c r="RCC80" s="762"/>
      <c r="RCD80" s="762"/>
      <c r="RCE80" s="762"/>
      <c r="RCF80" s="762"/>
      <c r="RCG80" s="762"/>
      <c r="RCH80" s="762"/>
      <c r="RCI80" s="762"/>
      <c r="RCJ80" s="762"/>
      <c r="RCK80" s="762"/>
      <c r="RCL80" s="762"/>
      <c r="RCM80" s="762"/>
      <c r="RCN80" s="762"/>
      <c r="RCO80" s="762"/>
      <c r="RCP80" s="762"/>
      <c r="RCQ80" s="762"/>
      <c r="RCR80" s="762"/>
      <c r="RCS80" s="762"/>
      <c r="RCT80" s="762"/>
      <c r="RCU80" s="762"/>
      <c r="RCV80" s="762"/>
      <c r="RCW80" s="762"/>
      <c r="RCX80" s="762"/>
      <c r="RCY80" s="762"/>
      <c r="RCZ80" s="762"/>
      <c r="RDA80" s="762"/>
      <c r="RDB80" s="762"/>
      <c r="RDC80" s="762"/>
      <c r="RDD80" s="762"/>
      <c r="RDE80" s="762"/>
      <c r="RDF80" s="762"/>
      <c r="RDG80" s="762"/>
      <c r="RDH80" s="762"/>
      <c r="RDI80" s="762"/>
      <c r="RDJ80" s="762"/>
      <c r="RDK80" s="762"/>
      <c r="RDL80" s="762"/>
      <c r="RDM80" s="762"/>
      <c r="RDN80" s="762"/>
      <c r="RDO80" s="762"/>
      <c r="RDQ80" s="762"/>
      <c r="RDR80" s="762"/>
      <c r="RDS80" s="762"/>
      <c r="RDT80" s="762"/>
      <c r="RDU80" s="762"/>
      <c r="RDV80" s="762"/>
      <c r="RDW80" s="762"/>
      <c r="RDX80" s="762"/>
      <c r="RDY80" s="762"/>
      <c r="RDZ80" s="762"/>
      <c r="REA80" s="762"/>
      <c r="REB80" s="762"/>
      <c r="REC80" s="762"/>
      <c r="RED80" s="762"/>
      <c r="REE80" s="762"/>
      <c r="REF80" s="762"/>
      <c r="REG80" s="762"/>
      <c r="REH80" s="762"/>
      <c r="REI80" s="762"/>
      <c r="REJ80" s="762"/>
      <c r="REK80" s="762"/>
      <c r="REL80" s="762"/>
      <c r="REM80" s="762"/>
      <c r="REN80" s="762"/>
      <c r="REO80" s="762"/>
      <c r="REP80" s="762"/>
      <c r="REQ80" s="762"/>
      <c r="RER80" s="762"/>
      <c r="RES80" s="762"/>
      <c r="RET80" s="762"/>
      <c r="REU80" s="762"/>
      <c r="REV80" s="762"/>
      <c r="REW80" s="762"/>
      <c r="REX80" s="762"/>
      <c r="REY80" s="762"/>
      <c r="REZ80" s="762"/>
      <c r="RFA80" s="762"/>
      <c r="RFB80" s="762"/>
      <c r="RFC80" s="762"/>
      <c r="RFD80" s="762"/>
      <c r="RFE80" s="762"/>
      <c r="RFF80" s="762"/>
      <c r="RFG80" s="762"/>
      <c r="RFH80" s="762"/>
      <c r="RFI80" s="762"/>
      <c r="RFJ80" s="762"/>
      <c r="RFK80" s="762"/>
      <c r="RFL80" s="762"/>
      <c r="RFM80" s="762"/>
      <c r="RFN80" s="762"/>
      <c r="RFO80" s="762"/>
      <c r="RFP80" s="762"/>
      <c r="RFQ80" s="762"/>
      <c r="RFR80" s="762"/>
      <c r="RFS80" s="762"/>
      <c r="RFT80" s="762"/>
      <c r="RFU80" s="762"/>
      <c r="RFV80" s="762"/>
      <c r="RFW80" s="762"/>
      <c r="RFX80" s="762"/>
      <c r="RFY80" s="762"/>
      <c r="RFZ80" s="762"/>
      <c r="RGA80" s="762"/>
      <c r="RGB80" s="762"/>
      <c r="RGC80" s="762"/>
      <c r="RGD80" s="762"/>
      <c r="RGE80" s="762"/>
      <c r="RGF80" s="762"/>
      <c r="RGG80" s="762"/>
      <c r="RGH80" s="762"/>
      <c r="RGI80" s="762"/>
      <c r="RGJ80" s="762"/>
      <c r="RGK80" s="762"/>
      <c r="RGL80" s="762"/>
      <c r="RGM80" s="762"/>
      <c r="RGN80" s="762"/>
      <c r="RGO80" s="762"/>
      <c r="RGP80" s="762"/>
      <c r="RGQ80" s="762"/>
      <c r="RGR80" s="762"/>
      <c r="RGS80" s="762"/>
      <c r="RGT80" s="762"/>
      <c r="RGU80" s="762"/>
      <c r="RGV80" s="762"/>
      <c r="RGW80" s="762"/>
      <c r="RGX80" s="762"/>
      <c r="RGY80" s="762"/>
      <c r="RGZ80" s="762"/>
      <c r="RHA80" s="762"/>
      <c r="RHB80" s="762"/>
      <c r="RHC80" s="762"/>
      <c r="RHD80" s="762"/>
      <c r="RHE80" s="762"/>
      <c r="RHF80" s="762"/>
      <c r="RHG80" s="762"/>
      <c r="RHH80" s="762"/>
      <c r="RHI80" s="762"/>
      <c r="RHJ80" s="762"/>
      <c r="RHK80" s="762"/>
      <c r="RHL80" s="762"/>
      <c r="RHM80" s="762"/>
      <c r="RHN80" s="762"/>
      <c r="RHO80" s="762"/>
      <c r="RHP80" s="762"/>
      <c r="RHQ80" s="762"/>
      <c r="RHR80" s="762"/>
      <c r="RHS80" s="762"/>
      <c r="RHT80" s="762"/>
      <c r="RHU80" s="762"/>
      <c r="RHV80" s="762"/>
      <c r="RHW80" s="762"/>
      <c r="RHX80" s="762"/>
      <c r="RHY80" s="762"/>
      <c r="RHZ80" s="762"/>
      <c r="RIA80" s="762"/>
      <c r="RIB80" s="762"/>
      <c r="RIC80" s="762"/>
      <c r="RID80" s="762"/>
      <c r="RIE80" s="762"/>
      <c r="RIF80" s="762"/>
      <c r="RIG80" s="762"/>
      <c r="RIH80" s="762"/>
      <c r="RII80" s="762"/>
      <c r="RIJ80" s="762"/>
      <c r="RIK80" s="762"/>
      <c r="RIL80" s="762"/>
      <c r="RIM80" s="762"/>
      <c r="RIN80" s="762"/>
      <c r="RIO80" s="762"/>
      <c r="RIP80" s="762"/>
      <c r="RIQ80" s="762"/>
      <c r="RIR80" s="762"/>
      <c r="RIS80" s="762"/>
      <c r="RIT80" s="762"/>
      <c r="RIU80" s="762"/>
      <c r="RIV80" s="762"/>
      <c r="RIW80" s="762"/>
      <c r="RIX80" s="762"/>
      <c r="RIY80" s="762"/>
      <c r="RIZ80" s="762"/>
      <c r="RJA80" s="762"/>
      <c r="RJB80" s="762"/>
      <c r="RJC80" s="762"/>
      <c r="RJD80" s="762"/>
      <c r="RJE80" s="762"/>
      <c r="RJF80" s="762"/>
      <c r="RJG80" s="762"/>
      <c r="RJH80" s="762"/>
      <c r="RJI80" s="762"/>
      <c r="RJJ80" s="762"/>
      <c r="RJK80" s="762"/>
      <c r="RJL80" s="762"/>
      <c r="RJM80" s="762"/>
      <c r="RJN80" s="762"/>
      <c r="RJO80" s="762"/>
      <c r="RJP80" s="762"/>
      <c r="RJQ80" s="762"/>
      <c r="RJR80" s="762"/>
      <c r="RJS80" s="762"/>
      <c r="RJT80" s="762"/>
      <c r="RJU80" s="762"/>
      <c r="RJV80" s="762"/>
      <c r="RJW80" s="762"/>
      <c r="RJX80" s="762"/>
      <c r="RJY80" s="762"/>
      <c r="RJZ80" s="762"/>
      <c r="RKA80" s="762"/>
      <c r="RKB80" s="762"/>
      <c r="RKC80" s="762"/>
      <c r="RKD80" s="762"/>
      <c r="RKE80" s="762"/>
      <c r="RKF80" s="762"/>
      <c r="RKG80" s="762"/>
      <c r="RKH80" s="762"/>
      <c r="RKI80" s="762"/>
      <c r="RKJ80" s="762"/>
      <c r="RKK80" s="762"/>
      <c r="RKL80" s="762"/>
      <c r="RKM80" s="762"/>
      <c r="RKN80" s="762"/>
      <c r="RKO80" s="762"/>
      <c r="RKP80" s="762"/>
      <c r="RKQ80" s="762"/>
      <c r="RKR80" s="762"/>
      <c r="RKS80" s="762"/>
      <c r="RKT80" s="762"/>
      <c r="RKU80" s="762"/>
      <c r="RKV80" s="762"/>
      <c r="RKW80" s="762"/>
      <c r="RKX80" s="762"/>
      <c r="RKY80" s="762"/>
      <c r="RKZ80" s="762"/>
      <c r="RLA80" s="762"/>
      <c r="RLB80" s="762"/>
      <c r="RLC80" s="762"/>
      <c r="RLD80" s="762"/>
      <c r="RLE80" s="762"/>
      <c r="RLF80" s="762"/>
      <c r="RLG80" s="762"/>
      <c r="RLH80" s="762"/>
      <c r="RLI80" s="762"/>
      <c r="RLJ80" s="762"/>
      <c r="RLK80" s="762"/>
      <c r="RLL80" s="762"/>
      <c r="RLM80" s="762"/>
      <c r="RLN80" s="762"/>
      <c r="RLO80" s="762"/>
      <c r="RLP80" s="762"/>
      <c r="RLQ80" s="762"/>
      <c r="RLR80" s="762"/>
      <c r="RLS80" s="762"/>
      <c r="RLT80" s="762"/>
      <c r="RLU80" s="762"/>
      <c r="RLV80" s="762"/>
      <c r="RLW80" s="762"/>
      <c r="RLX80" s="762"/>
      <c r="RLY80" s="762"/>
      <c r="RLZ80" s="762"/>
      <c r="RMA80" s="762"/>
      <c r="RMB80" s="762"/>
      <c r="RMC80" s="762"/>
      <c r="RMD80" s="762"/>
      <c r="RME80" s="762"/>
      <c r="RMF80" s="762"/>
      <c r="RMG80" s="762"/>
      <c r="RMH80" s="762"/>
      <c r="RMI80" s="762"/>
      <c r="RMJ80" s="762"/>
      <c r="RMK80" s="762"/>
      <c r="RML80" s="762"/>
      <c r="RMM80" s="762"/>
      <c r="RMN80" s="762"/>
      <c r="RMO80" s="762"/>
      <c r="RMP80" s="762"/>
      <c r="RMQ80" s="762"/>
      <c r="RMR80" s="762"/>
      <c r="RMS80" s="762"/>
      <c r="RMT80" s="762"/>
      <c r="RMU80" s="762"/>
      <c r="RMV80" s="762"/>
      <c r="RMW80" s="762"/>
      <c r="RMX80" s="762"/>
      <c r="RMY80" s="762"/>
      <c r="RMZ80" s="762"/>
      <c r="RNA80" s="762"/>
      <c r="RNB80" s="762"/>
      <c r="RNC80" s="762"/>
      <c r="RND80" s="762"/>
      <c r="RNE80" s="762"/>
      <c r="RNF80" s="762"/>
      <c r="RNG80" s="762"/>
      <c r="RNH80" s="762"/>
      <c r="RNI80" s="762"/>
      <c r="RNJ80" s="762"/>
      <c r="RNK80" s="762"/>
      <c r="RNL80" s="762"/>
      <c r="RNM80" s="762"/>
      <c r="RNN80" s="762"/>
      <c r="RNO80" s="762"/>
      <c r="RNP80" s="762"/>
      <c r="RNQ80" s="762"/>
      <c r="RNR80" s="762"/>
      <c r="RNS80" s="762"/>
      <c r="RNT80" s="762"/>
      <c r="RNU80" s="762"/>
      <c r="RNV80" s="762"/>
      <c r="RNW80" s="762"/>
      <c r="RNX80" s="762"/>
      <c r="RNY80" s="762"/>
      <c r="RNZ80" s="762"/>
      <c r="ROA80" s="762"/>
      <c r="ROB80" s="762"/>
      <c r="ROC80" s="762"/>
      <c r="ROD80" s="762"/>
      <c r="ROE80" s="762"/>
      <c r="ROF80" s="762"/>
      <c r="ROG80" s="762"/>
      <c r="ROH80" s="762"/>
      <c r="ROI80" s="762"/>
      <c r="ROJ80" s="762"/>
      <c r="ROK80" s="762"/>
      <c r="ROL80" s="762"/>
      <c r="ROM80" s="762"/>
      <c r="RON80" s="762"/>
      <c r="ROO80" s="762"/>
      <c r="ROP80" s="762"/>
      <c r="ROQ80" s="762"/>
      <c r="ROR80" s="762"/>
      <c r="ROS80" s="762"/>
      <c r="ROT80" s="762"/>
      <c r="ROU80" s="762"/>
      <c r="ROV80" s="762"/>
      <c r="ROW80" s="762"/>
      <c r="ROX80" s="762"/>
      <c r="ROY80" s="762"/>
      <c r="ROZ80" s="762"/>
      <c r="RPA80" s="762"/>
      <c r="RPB80" s="762"/>
      <c r="RPC80" s="762"/>
      <c r="RPD80" s="762"/>
      <c r="RPE80" s="762"/>
      <c r="RPF80" s="762"/>
      <c r="RPG80" s="762"/>
      <c r="RPH80" s="762"/>
      <c r="RPI80" s="762"/>
      <c r="RPJ80" s="762"/>
      <c r="RPK80" s="762"/>
      <c r="RPL80" s="762"/>
      <c r="RPM80" s="762"/>
      <c r="RPN80" s="762"/>
      <c r="RPO80" s="762"/>
      <c r="RPP80" s="762"/>
      <c r="RPQ80" s="762"/>
      <c r="RPR80" s="762"/>
      <c r="RPS80" s="762"/>
      <c r="RPT80" s="762"/>
      <c r="RPU80" s="762"/>
      <c r="RPV80" s="762"/>
      <c r="RPW80" s="762"/>
      <c r="RPX80" s="762"/>
      <c r="RPY80" s="762"/>
      <c r="RPZ80" s="762"/>
      <c r="RQA80" s="762"/>
      <c r="RQB80" s="762"/>
      <c r="RQC80" s="762"/>
      <c r="RQD80" s="762"/>
      <c r="RQE80" s="762"/>
      <c r="RQF80" s="762"/>
      <c r="RQG80" s="762"/>
      <c r="RQH80" s="762"/>
      <c r="RQI80" s="762"/>
      <c r="RQJ80" s="762"/>
      <c r="RQK80" s="762"/>
      <c r="RQL80" s="762"/>
      <c r="RQM80" s="762"/>
      <c r="RQN80" s="762"/>
      <c r="RQO80" s="762"/>
      <c r="RQP80" s="762"/>
      <c r="RQQ80" s="762"/>
      <c r="RQR80" s="762"/>
      <c r="RQS80" s="762"/>
      <c r="RQT80" s="762"/>
      <c r="RQU80" s="762"/>
      <c r="RQV80" s="762"/>
      <c r="RQW80" s="762"/>
      <c r="RQX80" s="762"/>
      <c r="RQY80" s="762"/>
      <c r="RQZ80" s="762"/>
      <c r="RRA80" s="762"/>
      <c r="RRB80" s="762"/>
      <c r="RRC80" s="762"/>
      <c r="RRD80" s="762"/>
      <c r="RRE80" s="762"/>
      <c r="RRF80" s="762"/>
      <c r="RRG80" s="762"/>
      <c r="RRH80" s="762"/>
      <c r="RRI80" s="762"/>
      <c r="RRJ80" s="762"/>
      <c r="RRK80" s="762"/>
      <c r="RRL80" s="762"/>
      <c r="RRM80" s="762"/>
      <c r="RRN80" s="762"/>
      <c r="RRO80" s="762"/>
      <c r="RRP80" s="762"/>
      <c r="RRQ80" s="762"/>
      <c r="RRR80" s="762"/>
      <c r="RRS80" s="762"/>
      <c r="RRT80" s="762"/>
      <c r="RRU80" s="762"/>
      <c r="RRV80" s="762"/>
      <c r="RRW80" s="762"/>
      <c r="RRX80" s="762"/>
      <c r="RRY80" s="762"/>
      <c r="RRZ80" s="762"/>
      <c r="RSA80" s="762"/>
      <c r="RSB80" s="762"/>
      <c r="RSC80" s="762"/>
      <c r="RSD80" s="762"/>
      <c r="RSE80" s="762"/>
      <c r="RSF80" s="762"/>
      <c r="RSG80" s="762"/>
      <c r="RSH80" s="762"/>
      <c r="RSI80" s="762"/>
      <c r="RSJ80" s="762"/>
      <c r="RSK80" s="762"/>
      <c r="RSL80" s="762"/>
      <c r="RSM80" s="762"/>
      <c r="RSN80" s="762"/>
      <c r="RSO80" s="762"/>
      <c r="RSP80" s="762"/>
      <c r="RSQ80" s="762"/>
      <c r="RSR80" s="762"/>
      <c r="RSS80" s="762"/>
      <c r="RST80" s="762"/>
      <c r="RSU80" s="762"/>
      <c r="RSV80" s="762"/>
      <c r="RSW80" s="762"/>
      <c r="RSX80" s="762"/>
      <c r="RSY80" s="762"/>
      <c r="RSZ80" s="762"/>
      <c r="RTA80" s="762"/>
      <c r="RTB80" s="762"/>
      <c r="RTC80" s="762"/>
      <c r="RTD80" s="762"/>
      <c r="RTE80" s="762"/>
      <c r="RTF80" s="762"/>
      <c r="RTG80" s="762"/>
      <c r="RTH80" s="762"/>
      <c r="RTI80" s="762"/>
      <c r="RTJ80" s="762"/>
      <c r="RTK80" s="762"/>
      <c r="RTL80" s="762"/>
      <c r="RTM80" s="762"/>
      <c r="RTN80" s="762"/>
      <c r="RTO80" s="762"/>
      <c r="RTP80" s="762"/>
      <c r="RTQ80" s="762"/>
      <c r="RTR80" s="762"/>
      <c r="RTS80" s="762"/>
      <c r="RTT80" s="762"/>
      <c r="RTU80" s="762"/>
      <c r="RTV80" s="762"/>
      <c r="RTW80" s="762"/>
      <c r="RTX80" s="762"/>
      <c r="RTY80" s="762"/>
      <c r="RTZ80" s="762"/>
      <c r="RUA80" s="762"/>
      <c r="RUB80" s="762"/>
      <c r="RUC80" s="762"/>
      <c r="RUD80" s="762"/>
      <c r="RUE80" s="762"/>
      <c r="RUF80" s="762"/>
      <c r="RUG80" s="762"/>
      <c r="RUH80" s="762"/>
      <c r="RUI80" s="762"/>
      <c r="RUJ80" s="762"/>
      <c r="RUK80" s="762"/>
      <c r="RUL80" s="762"/>
      <c r="RUM80" s="762"/>
      <c r="RUN80" s="762"/>
      <c r="RUO80" s="762"/>
      <c r="RUP80" s="762"/>
      <c r="RUQ80" s="762"/>
      <c r="RUR80" s="762"/>
      <c r="RUS80" s="762"/>
      <c r="RUT80" s="762"/>
      <c r="RUU80" s="762"/>
      <c r="RUV80" s="762"/>
      <c r="RUW80" s="762"/>
      <c r="RUX80" s="762"/>
      <c r="RUY80" s="762"/>
      <c r="RUZ80" s="762"/>
      <c r="RVA80" s="762"/>
      <c r="RVB80" s="762"/>
      <c r="RVC80" s="762"/>
      <c r="RVD80" s="762"/>
      <c r="RVE80" s="762"/>
      <c r="RVF80" s="762"/>
      <c r="RVG80" s="762"/>
      <c r="RVH80" s="762"/>
      <c r="RVI80" s="762"/>
      <c r="RVJ80" s="762"/>
      <c r="RVK80" s="762"/>
      <c r="RVL80" s="762"/>
      <c r="RVM80" s="762"/>
      <c r="RVN80" s="762"/>
      <c r="RVO80" s="762"/>
      <c r="RVP80" s="762"/>
      <c r="RVQ80" s="762"/>
      <c r="RVR80" s="762"/>
      <c r="RVS80" s="762"/>
      <c r="RVT80" s="762"/>
      <c r="RVU80" s="762"/>
      <c r="RVV80" s="762"/>
      <c r="RVW80" s="762"/>
      <c r="RVX80" s="762"/>
      <c r="RVY80" s="762"/>
      <c r="RVZ80" s="762"/>
      <c r="RWA80" s="762"/>
      <c r="RWB80" s="762"/>
      <c r="RWC80" s="762"/>
      <c r="RWD80" s="762"/>
      <c r="RWE80" s="762"/>
      <c r="RWF80" s="762"/>
      <c r="RWG80" s="762"/>
      <c r="RWH80" s="762"/>
      <c r="RWI80" s="762"/>
      <c r="RWJ80" s="762"/>
      <c r="RWK80" s="762"/>
      <c r="RWL80" s="762"/>
      <c r="RWM80" s="762"/>
      <c r="RWN80" s="762"/>
      <c r="RWO80" s="762"/>
      <c r="RWP80" s="762"/>
      <c r="RWQ80" s="762"/>
      <c r="RWR80" s="762"/>
      <c r="RWS80" s="762"/>
      <c r="RWT80" s="762"/>
      <c r="RWU80" s="762"/>
      <c r="RWV80" s="762"/>
      <c r="RWW80" s="762"/>
      <c r="RWX80" s="762"/>
      <c r="RWY80" s="762"/>
      <c r="RWZ80" s="762"/>
      <c r="RXA80" s="762"/>
      <c r="RXB80" s="762"/>
      <c r="RXC80" s="762"/>
      <c r="RXD80" s="762"/>
      <c r="RXE80" s="762"/>
      <c r="RXF80" s="762"/>
      <c r="RXG80" s="762"/>
      <c r="RXH80" s="762"/>
      <c r="RXI80" s="762"/>
      <c r="RXJ80" s="762"/>
      <c r="RXK80" s="762"/>
      <c r="RXL80" s="762"/>
      <c r="RXM80" s="762"/>
      <c r="RXN80" s="762"/>
      <c r="RXO80" s="762"/>
      <c r="RXP80" s="762"/>
      <c r="RXQ80" s="762"/>
      <c r="RXR80" s="762"/>
      <c r="RXS80" s="762"/>
      <c r="RXT80" s="762"/>
      <c r="RXU80" s="762"/>
      <c r="RXV80" s="762"/>
      <c r="RXW80" s="762"/>
      <c r="RXX80" s="762"/>
      <c r="RXY80" s="762"/>
      <c r="RXZ80" s="762"/>
      <c r="RYA80" s="762"/>
      <c r="RYB80" s="762"/>
      <c r="RYC80" s="762"/>
      <c r="RYD80" s="762"/>
      <c r="RYE80" s="762"/>
      <c r="RYF80" s="762"/>
      <c r="RYG80" s="762"/>
      <c r="RYH80" s="762"/>
      <c r="RYI80" s="762"/>
      <c r="RYJ80" s="762"/>
      <c r="RYK80" s="762"/>
      <c r="RYL80" s="762"/>
      <c r="RYM80" s="762"/>
      <c r="RYN80" s="762"/>
      <c r="RYO80" s="762"/>
      <c r="RYP80" s="762"/>
      <c r="RYQ80" s="762"/>
      <c r="RYR80" s="762"/>
      <c r="RYS80" s="762"/>
      <c r="RYT80" s="762"/>
      <c r="RYU80" s="762"/>
      <c r="RYV80" s="762"/>
      <c r="RYW80" s="762"/>
      <c r="RYX80" s="762"/>
      <c r="RYY80" s="762"/>
      <c r="RYZ80" s="762"/>
      <c r="RZA80" s="762"/>
      <c r="RZB80" s="762"/>
      <c r="RZC80" s="762"/>
      <c r="RZD80" s="762"/>
      <c r="RZE80" s="762"/>
      <c r="RZF80" s="762"/>
      <c r="RZG80" s="762"/>
      <c r="RZH80" s="762"/>
      <c r="RZI80" s="762"/>
      <c r="RZJ80" s="762"/>
      <c r="RZK80" s="762"/>
      <c r="RZL80" s="762"/>
      <c r="RZM80" s="762"/>
      <c r="RZN80" s="762"/>
      <c r="RZO80" s="762"/>
      <c r="RZP80" s="762"/>
      <c r="RZQ80" s="762"/>
      <c r="RZR80" s="762"/>
      <c r="RZS80" s="762"/>
      <c r="RZT80" s="762"/>
      <c r="RZU80" s="762"/>
      <c r="RZV80" s="762"/>
      <c r="RZW80" s="762"/>
      <c r="RZX80" s="762"/>
      <c r="RZY80" s="762"/>
      <c r="RZZ80" s="762"/>
      <c r="SAA80" s="762"/>
      <c r="SAB80" s="762"/>
      <c r="SAC80" s="762"/>
      <c r="SAD80" s="762"/>
      <c r="SAE80" s="762"/>
      <c r="SAF80" s="762"/>
      <c r="SAG80" s="762"/>
      <c r="SAH80" s="762"/>
      <c r="SAI80" s="762"/>
      <c r="SAJ80" s="762"/>
      <c r="SAK80" s="762"/>
      <c r="SAL80" s="762"/>
      <c r="SAM80" s="762"/>
      <c r="SAN80" s="762"/>
      <c r="SAO80" s="762"/>
      <c r="SAP80" s="762"/>
      <c r="SAQ80" s="762"/>
      <c r="SAR80" s="762"/>
      <c r="SAS80" s="762"/>
      <c r="SAT80" s="762"/>
      <c r="SAU80" s="762"/>
      <c r="SAV80" s="762"/>
      <c r="SAW80" s="762"/>
      <c r="SAX80" s="762"/>
      <c r="SAY80" s="762"/>
      <c r="SAZ80" s="762"/>
      <c r="SBA80" s="762"/>
      <c r="SBB80" s="762"/>
      <c r="SBC80" s="762"/>
      <c r="SBD80" s="762"/>
      <c r="SBE80" s="762"/>
      <c r="SBF80" s="762"/>
      <c r="SBG80" s="762"/>
      <c r="SBH80" s="762"/>
      <c r="SBI80" s="762"/>
      <c r="SBJ80" s="762"/>
      <c r="SBK80" s="762"/>
      <c r="SBL80" s="762"/>
      <c r="SBM80" s="762"/>
      <c r="SBN80" s="762"/>
      <c r="SBO80" s="762"/>
      <c r="SBP80" s="762"/>
      <c r="SBQ80" s="762"/>
      <c r="SBR80" s="762"/>
      <c r="SBS80" s="762"/>
      <c r="SBT80" s="762"/>
      <c r="SBU80" s="762"/>
      <c r="SBV80" s="762"/>
      <c r="SBW80" s="762"/>
      <c r="SBX80" s="762"/>
      <c r="SBY80" s="762"/>
      <c r="SBZ80" s="762"/>
      <c r="SCA80" s="762"/>
      <c r="SCB80" s="762"/>
      <c r="SCC80" s="762"/>
      <c r="SCD80" s="762"/>
      <c r="SCE80" s="762"/>
      <c r="SCF80" s="762"/>
      <c r="SCG80" s="762"/>
      <c r="SCH80" s="762"/>
      <c r="SCI80" s="762"/>
      <c r="SCJ80" s="762"/>
      <c r="SCK80" s="762"/>
      <c r="SCL80" s="762"/>
      <c r="SCM80" s="762"/>
      <c r="SCN80" s="762"/>
      <c r="SCO80" s="762"/>
      <c r="SCP80" s="762"/>
      <c r="SCQ80" s="762"/>
      <c r="SCR80" s="762"/>
      <c r="SCS80" s="762"/>
      <c r="SCT80" s="762"/>
      <c r="SCU80" s="762"/>
      <c r="SCV80" s="762"/>
      <c r="SCW80" s="762"/>
      <c r="SCX80" s="762"/>
      <c r="SCY80" s="762"/>
      <c r="SCZ80" s="762"/>
      <c r="SDA80" s="762"/>
      <c r="SDB80" s="762"/>
      <c r="SDC80" s="762"/>
      <c r="SDD80" s="762"/>
      <c r="SDE80" s="762"/>
      <c r="SDF80" s="762"/>
      <c r="SDG80" s="762"/>
      <c r="SDH80" s="762"/>
      <c r="SDI80" s="762"/>
      <c r="SDJ80" s="762"/>
      <c r="SDK80" s="762"/>
      <c r="SDL80" s="762"/>
      <c r="SDM80" s="762"/>
      <c r="SDN80" s="762"/>
      <c r="SDO80" s="762"/>
      <c r="SDP80" s="762"/>
      <c r="SDQ80" s="762"/>
      <c r="SDR80" s="762"/>
      <c r="SDS80" s="762"/>
      <c r="SDT80" s="762"/>
      <c r="SDU80" s="762"/>
      <c r="SDV80" s="762"/>
      <c r="SDW80" s="762"/>
      <c r="SDX80" s="762"/>
      <c r="SDY80" s="762"/>
      <c r="SDZ80" s="762"/>
      <c r="SEA80" s="762"/>
      <c r="SEB80" s="762"/>
      <c r="SEC80" s="762"/>
      <c r="SED80" s="762"/>
      <c r="SEE80" s="762"/>
      <c r="SEF80" s="762"/>
      <c r="SEG80" s="762"/>
      <c r="SEH80" s="762"/>
      <c r="SEI80" s="762"/>
      <c r="SEJ80" s="762"/>
      <c r="SEK80" s="762"/>
      <c r="SEL80" s="762"/>
      <c r="SEM80" s="762"/>
      <c r="SEN80" s="762"/>
      <c r="SEO80" s="762"/>
      <c r="SEP80" s="762"/>
      <c r="SEQ80" s="762"/>
      <c r="SER80" s="762"/>
      <c r="SES80" s="762"/>
      <c r="SET80" s="762"/>
      <c r="SEU80" s="762"/>
      <c r="SEV80" s="762"/>
      <c r="SEW80" s="762"/>
      <c r="SEX80" s="762"/>
      <c r="SEY80" s="762"/>
      <c r="SEZ80" s="762"/>
      <c r="SFA80" s="762"/>
      <c r="SFB80" s="762"/>
      <c r="SFC80" s="762"/>
      <c r="SFD80" s="762"/>
      <c r="SFE80" s="762"/>
      <c r="SFF80" s="762"/>
      <c r="SFG80" s="762"/>
      <c r="SFH80" s="762"/>
      <c r="SFI80" s="762"/>
      <c r="SFJ80" s="762"/>
      <c r="SFK80" s="762"/>
      <c r="SFL80" s="762"/>
      <c r="SFM80" s="762"/>
      <c r="SFN80" s="762"/>
      <c r="SFO80" s="762"/>
      <c r="SFP80" s="762"/>
      <c r="SFQ80" s="762"/>
      <c r="SFR80" s="762"/>
      <c r="SFS80" s="762"/>
      <c r="SFT80" s="762"/>
      <c r="SFU80" s="762"/>
      <c r="SFV80" s="762"/>
      <c r="SFW80" s="762"/>
      <c r="SFX80" s="762"/>
      <c r="SFY80" s="762"/>
      <c r="SFZ80" s="762"/>
      <c r="SGA80" s="762"/>
      <c r="SGB80" s="762"/>
      <c r="SGC80" s="762"/>
      <c r="SGD80" s="762"/>
      <c r="SGE80" s="762"/>
      <c r="SGF80" s="762"/>
      <c r="SGG80" s="762"/>
      <c r="SGH80" s="762"/>
      <c r="SGI80" s="762"/>
      <c r="SGJ80" s="762"/>
      <c r="SGK80" s="762"/>
      <c r="SGL80" s="762"/>
      <c r="SGM80" s="762"/>
      <c r="SGN80" s="762"/>
      <c r="SGO80" s="762"/>
      <c r="SGP80" s="762"/>
      <c r="SGQ80" s="762"/>
      <c r="SGR80" s="762"/>
      <c r="SGS80" s="762"/>
      <c r="SGT80" s="762"/>
      <c r="SGU80" s="762"/>
      <c r="SGV80" s="762"/>
      <c r="SGW80" s="762"/>
      <c r="SGX80" s="762"/>
      <c r="SGY80" s="762"/>
      <c r="SGZ80" s="762"/>
      <c r="SHA80" s="762"/>
      <c r="SHB80" s="762"/>
      <c r="SHC80" s="762"/>
      <c r="SHD80" s="762"/>
      <c r="SHE80" s="762"/>
      <c r="SHF80" s="762"/>
      <c r="SHG80" s="762"/>
      <c r="SHH80" s="762"/>
      <c r="SHI80" s="762"/>
      <c r="SHJ80" s="762"/>
      <c r="SHK80" s="762"/>
      <c r="SHL80" s="762"/>
      <c r="SHM80" s="762"/>
      <c r="SHN80" s="762"/>
      <c r="SHO80" s="762"/>
      <c r="SHP80" s="762"/>
      <c r="SHQ80" s="762"/>
      <c r="SHR80" s="762"/>
      <c r="SHS80" s="762"/>
      <c r="SHT80" s="762"/>
      <c r="SHU80" s="762"/>
      <c r="SHV80" s="762"/>
      <c r="SHW80" s="762"/>
      <c r="SHX80" s="762"/>
      <c r="SHY80" s="762"/>
      <c r="SHZ80" s="762"/>
      <c r="SIA80" s="762"/>
      <c r="SIB80" s="762"/>
      <c r="SIC80" s="762"/>
      <c r="SID80" s="762"/>
      <c r="SIE80" s="762"/>
      <c r="SIF80" s="762"/>
      <c r="SIG80" s="762"/>
      <c r="SIH80" s="762"/>
      <c r="SII80" s="762"/>
      <c r="SIJ80" s="762"/>
      <c r="SIK80" s="762"/>
      <c r="SIL80" s="762"/>
      <c r="SIM80" s="762"/>
      <c r="SIN80" s="762"/>
      <c r="SIO80" s="762"/>
      <c r="SIP80" s="762"/>
      <c r="SIQ80" s="762"/>
      <c r="SIR80" s="762"/>
      <c r="SIS80" s="762"/>
      <c r="SIT80" s="762"/>
      <c r="SIU80" s="762"/>
      <c r="SIV80" s="762"/>
      <c r="SIW80" s="762"/>
      <c r="SIX80" s="762"/>
      <c r="SIY80" s="762"/>
      <c r="SIZ80" s="762"/>
      <c r="SJA80" s="762"/>
      <c r="SJB80" s="762"/>
      <c r="SJC80" s="762"/>
      <c r="SJD80" s="762"/>
      <c r="SJE80" s="762"/>
      <c r="SJF80" s="762"/>
      <c r="SJG80" s="762"/>
      <c r="SJH80" s="762"/>
      <c r="SJI80" s="762"/>
      <c r="SJJ80" s="762"/>
      <c r="SJK80" s="762"/>
      <c r="SJL80" s="762"/>
      <c r="SJM80" s="762"/>
      <c r="SJN80" s="762"/>
      <c r="SJO80" s="762"/>
      <c r="SJP80" s="762"/>
      <c r="SJQ80" s="762"/>
      <c r="SJR80" s="762"/>
      <c r="SJS80" s="762"/>
      <c r="SJT80" s="762"/>
      <c r="SJU80" s="762"/>
      <c r="SJV80" s="762"/>
      <c r="SJW80" s="762"/>
      <c r="SJX80" s="762"/>
      <c r="SJY80" s="762"/>
      <c r="SJZ80" s="762"/>
      <c r="SKA80" s="762"/>
      <c r="SKB80" s="762"/>
      <c r="SKC80" s="762"/>
      <c r="SKD80" s="762"/>
      <c r="SKE80" s="762"/>
      <c r="SKF80" s="762"/>
      <c r="SKG80" s="762"/>
      <c r="SKH80" s="762"/>
      <c r="SKI80" s="762"/>
      <c r="SKJ80" s="762"/>
      <c r="SKK80" s="762"/>
      <c r="SKL80" s="762"/>
      <c r="SKM80" s="762"/>
      <c r="SKN80" s="762"/>
      <c r="SKO80" s="762"/>
      <c r="SKP80" s="762"/>
      <c r="SKQ80" s="762"/>
      <c r="SKR80" s="762"/>
      <c r="SKS80" s="762"/>
      <c r="SKT80" s="762"/>
      <c r="SKU80" s="762"/>
      <c r="SKV80" s="762"/>
      <c r="SKW80" s="762"/>
      <c r="SKX80" s="762"/>
      <c r="SKY80" s="762"/>
      <c r="SKZ80" s="762"/>
      <c r="SLA80" s="762"/>
      <c r="SLB80" s="762"/>
      <c r="SLC80" s="762"/>
      <c r="SLD80" s="762"/>
      <c r="SLE80" s="762"/>
      <c r="SLF80" s="762"/>
      <c r="SLG80" s="762"/>
      <c r="SLH80" s="762"/>
      <c r="SLI80" s="762"/>
      <c r="SLJ80" s="762"/>
      <c r="SLK80" s="762"/>
      <c r="SLL80" s="762"/>
      <c r="SLM80" s="762"/>
      <c r="SLN80" s="762"/>
      <c r="SLO80" s="762"/>
      <c r="SLP80" s="762"/>
      <c r="SLQ80" s="762"/>
      <c r="SLR80" s="762"/>
      <c r="SLS80" s="762"/>
      <c r="SLT80" s="762"/>
      <c r="SLU80" s="762"/>
      <c r="SLV80" s="762"/>
      <c r="SLW80" s="762"/>
      <c r="SLX80" s="762"/>
      <c r="SLY80" s="762"/>
      <c r="SLZ80" s="762"/>
      <c r="SMA80" s="762"/>
      <c r="SMB80" s="762"/>
      <c r="SMC80" s="762"/>
      <c r="SMD80" s="762"/>
      <c r="SME80" s="762"/>
      <c r="SMF80" s="762"/>
      <c r="SMG80" s="762"/>
      <c r="SMH80" s="762"/>
      <c r="SMI80" s="762"/>
      <c r="SMJ80" s="762"/>
      <c r="SMK80" s="762"/>
      <c r="SML80" s="762"/>
      <c r="SMM80" s="762"/>
      <c r="SMN80" s="762"/>
      <c r="SMO80" s="762"/>
      <c r="SMP80" s="762"/>
      <c r="SMQ80" s="762"/>
      <c r="SMR80" s="762"/>
      <c r="SMS80" s="762"/>
      <c r="SMT80" s="762"/>
      <c r="SMU80" s="762"/>
      <c r="SMV80" s="762"/>
      <c r="SMW80" s="762"/>
      <c r="SMX80" s="762"/>
      <c r="SMY80" s="762"/>
      <c r="SMZ80" s="762"/>
      <c r="SNA80" s="762"/>
      <c r="SNB80" s="762"/>
      <c r="SNC80" s="762"/>
      <c r="SND80" s="762"/>
      <c r="SNE80" s="762"/>
      <c r="SNF80" s="762"/>
      <c r="SNG80" s="762"/>
      <c r="SNH80" s="762"/>
      <c r="SNI80" s="762"/>
      <c r="SNJ80" s="762"/>
      <c r="SNK80" s="762"/>
      <c r="SNL80" s="762"/>
      <c r="SNM80" s="762"/>
      <c r="SNN80" s="762"/>
      <c r="SNO80" s="762"/>
      <c r="SNP80" s="762"/>
      <c r="SNQ80" s="762"/>
      <c r="SNR80" s="762"/>
      <c r="SNS80" s="762"/>
      <c r="SNT80" s="762"/>
      <c r="SNU80" s="762"/>
      <c r="SNV80" s="762"/>
      <c r="SNW80" s="762"/>
      <c r="SNX80" s="762"/>
      <c r="SNY80" s="762"/>
      <c r="SNZ80" s="762"/>
      <c r="SOA80" s="762"/>
      <c r="SOB80" s="762"/>
      <c r="SOC80" s="762"/>
      <c r="SOD80" s="762"/>
      <c r="SOE80" s="762"/>
      <c r="SOF80" s="762"/>
      <c r="SOG80" s="762"/>
      <c r="SOH80" s="762"/>
      <c r="SOI80" s="762"/>
      <c r="SOJ80" s="762"/>
      <c r="SOK80" s="762"/>
      <c r="SOL80" s="762"/>
      <c r="SOM80" s="762"/>
      <c r="SON80" s="762"/>
      <c r="SOO80" s="762"/>
      <c r="SOP80" s="762"/>
      <c r="SOQ80" s="762"/>
      <c r="SOR80" s="762"/>
      <c r="SOS80" s="762"/>
      <c r="SOT80" s="762"/>
      <c r="SOU80" s="762"/>
      <c r="SOV80" s="762"/>
      <c r="SOW80" s="762"/>
      <c r="SOX80" s="762"/>
      <c r="SOY80" s="762"/>
      <c r="SOZ80" s="762"/>
      <c r="SPA80" s="762"/>
      <c r="SPB80" s="762"/>
      <c r="SPC80" s="762"/>
      <c r="SPD80" s="762"/>
      <c r="SPE80" s="762"/>
      <c r="SPF80" s="762"/>
      <c r="SPG80" s="762"/>
      <c r="SPH80" s="762"/>
      <c r="SPI80" s="762"/>
      <c r="SPJ80" s="762"/>
      <c r="SPK80" s="762"/>
      <c r="SPL80" s="762"/>
      <c r="SPM80" s="762"/>
      <c r="SPN80" s="762"/>
      <c r="SPO80" s="762"/>
      <c r="SPP80" s="762"/>
      <c r="SPQ80" s="762"/>
      <c r="SPR80" s="762"/>
      <c r="SPS80" s="762"/>
      <c r="SPT80" s="762"/>
      <c r="SPU80" s="762"/>
      <c r="SPV80" s="762"/>
      <c r="SPW80" s="762"/>
      <c r="SPX80" s="762"/>
      <c r="SPY80" s="762"/>
      <c r="SPZ80" s="762"/>
      <c r="SQA80" s="762"/>
      <c r="SQB80" s="762"/>
      <c r="SQC80" s="762"/>
      <c r="SQD80" s="762"/>
      <c r="SQE80" s="762"/>
      <c r="SQF80" s="762"/>
      <c r="SQG80" s="762"/>
      <c r="SQH80" s="762"/>
      <c r="SQI80" s="762"/>
      <c r="SQJ80" s="762"/>
      <c r="SQK80" s="762"/>
      <c r="SQL80" s="762"/>
      <c r="SQM80" s="762"/>
      <c r="SQN80" s="762"/>
      <c r="SQO80" s="762"/>
      <c r="SQP80" s="762"/>
      <c r="SQQ80" s="762"/>
      <c r="SQR80" s="762"/>
      <c r="SQS80" s="762"/>
      <c r="SQT80" s="762"/>
      <c r="SQU80" s="762"/>
      <c r="SQV80" s="762"/>
      <c r="SQW80" s="762"/>
      <c r="SQX80" s="762"/>
      <c r="SQY80" s="762"/>
      <c r="SRA80" s="762"/>
      <c r="SRB80" s="762"/>
      <c r="SRC80" s="762"/>
      <c r="SRD80" s="762"/>
      <c r="SRE80" s="762"/>
      <c r="SRF80" s="762"/>
      <c r="SRG80" s="762"/>
      <c r="SRH80" s="762"/>
      <c r="SRI80" s="762"/>
      <c r="SRJ80" s="762"/>
      <c r="SRK80" s="762"/>
      <c r="SRL80" s="762"/>
      <c r="SRM80" s="762"/>
      <c r="SRN80" s="762"/>
      <c r="SRO80" s="762"/>
      <c r="SRP80" s="762"/>
      <c r="SRQ80" s="762"/>
      <c r="SRR80" s="762"/>
      <c r="SRS80" s="762"/>
      <c r="SRT80" s="762"/>
      <c r="SRU80" s="762"/>
      <c r="SRV80" s="762"/>
      <c r="SRW80" s="762"/>
      <c r="SRX80" s="762"/>
      <c r="SRY80" s="762"/>
      <c r="SRZ80" s="762"/>
      <c r="SSA80" s="762"/>
      <c r="SSB80" s="762"/>
      <c r="SSC80" s="762"/>
      <c r="SSD80" s="762"/>
      <c r="SSE80" s="762"/>
      <c r="SSF80" s="762"/>
      <c r="SSG80" s="762"/>
      <c r="SSH80" s="762"/>
      <c r="SSI80" s="762"/>
      <c r="SSJ80" s="762"/>
      <c r="SSK80" s="762"/>
      <c r="SSL80" s="762"/>
      <c r="SSM80" s="762"/>
      <c r="SSN80" s="762"/>
      <c r="SSO80" s="762"/>
      <c r="SSP80" s="762"/>
      <c r="SSQ80" s="762"/>
      <c r="SSR80" s="762"/>
      <c r="SSS80" s="762"/>
      <c r="SST80" s="762"/>
      <c r="SSU80" s="762"/>
      <c r="SSV80" s="762"/>
      <c r="SSW80" s="762"/>
      <c r="SSX80" s="762"/>
      <c r="SSY80" s="762"/>
      <c r="SSZ80" s="762"/>
      <c r="STA80" s="762"/>
      <c r="STB80" s="762"/>
      <c r="STC80" s="762"/>
      <c r="STD80" s="762"/>
      <c r="STE80" s="762"/>
      <c r="STF80" s="762"/>
      <c r="STG80" s="762"/>
      <c r="STH80" s="762"/>
      <c r="STI80" s="762"/>
      <c r="STJ80" s="762"/>
      <c r="STK80" s="762"/>
      <c r="STL80" s="762"/>
      <c r="STM80" s="762"/>
      <c r="STN80" s="762"/>
      <c r="STO80" s="762"/>
      <c r="STP80" s="762"/>
      <c r="STQ80" s="762"/>
      <c r="STR80" s="762"/>
      <c r="STS80" s="762"/>
      <c r="STT80" s="762"/>
      <c r="STU80" s="762"/>
      <c r="STV80" s="762"/>
      <c r="STW80" s="762"/>
      <c r="STX80" s="762"/>
      <c r="STY80" s="762"/>
      <c r="STZ80" s="762"/>
      <c r="SUA80" s="762"/>
      <c r="SUB80" s="762"/>
      <c r="SUC80" s="762"/>
      <c r="SUD80" s="762"/>
      <c r="SUE80" s="762"/>
      <c r="SUF80" s="762"/>
      <c r="SUG80" s="762"/>
      <c r="SUH80" s="762"/>
      <c r="SUI80" s="762"/>
      <c r="SUJ80" s="762"/>
      <c r="SUK80" s="762"/>
      <c r="SUL80" s="762"/>
      <c r="SUM80" s="762"/>
      <c r="SUN80" s="762"/>
      <c r="SUO80" s="762"/>
      <c r="SUP80" s="762"/>
      <c r="SUQ80" s="762"/>
      <c r="SUR80" s="762"/>
      <c r="SUS80" s="762"/>
      <c r="SUT80" s="762"/>
      <c r="SUU80" s="762"/>
      <c r="SUV80" s="762"/>
      <c r="SUW80" s="762"/>
      <c r="SUX80" s="762"/>
      <c r="SUY80" s="762"/>
      <c r="SUZ80" s="762"/>
      <c r="SVA80" s="762"/>
      <c r="SVB80" s="762"/>
      <c r="SVC80" s="762"/>
      <c r="SVD80" s="762"/>
      <c r="SVE80" s="762"/>
      <c r="SVF80" s="762"/>
      <c r="SVG80" s="762"/>
      <c r="SVH80" s="762"/>
      <c r="SVI80" s="762"/>
      <c r="SVJ80" s="762"/>
      <c r="SVK80" s="762"/>
      <c r="SVL80" s="762"/>
      <c r="SVM80" s="762"/>
      <c r="SVN80" s="762"/>
      <c r="SVO80" s="762"/>
      <c r="SVP80" s="762"/>
      <c r="SVQ80" s="762"/>
      <c r="SVR80" s="762"/>
      <c r="SVS80" s="762"/>
      <c r="SVT80" s="762"/>
      <c r="SVU80" s="762"/>
      <c r="SVV80" s="762"/>
      <c r="SVW80" s="762"/>
      <c r="SVX80" s="762"/>
      <c r="SVY80" s="762"/>
      <c r="SVZ80" s="762"/>
      <c r="SWA80" s="762"/>
      <c r="SWB80" s="762"/>
      <c r="SWC80" s="762"/>
      <c r="SWD80" s="762"/>
      <c r="SWE80" s="762"/>
      <c r="SWF80" s="762"/>
      <c r="SWG80" s="762"/>
      <c r="SWH80" s="762"/>
      <c r="SWI80" s="762"/>
      <c r="SWJ80" s="762"/>
      <c r="SWK80" s="762"/>
      <c r="SWL80" s="762"/>
      <c r="SWM80" s="762"/>
      <c r="SWN80" s="762"/>
      <c r="SWO80" s="762"/>
      <c r="SWP80" s="762"/>
      <c r="SWQ80" s="762"/>
      <c r="SWR80" s="762"/>
      <c r="SWS80" s="762"/>
      <c r="SWT80" s="762"/>
      <c r="SWU80" s="762"/>
      <c r="SWV80" s="762"/>
      <c r="SWW80" s="762"/>
      <c r="SWX80" s="762"/>
      <c r="SWY80" s="762"/>
      <c r="SWZ80" s="762"/>
      <c r="SXA80" s="762"/>
      <c r="SXB80" s="762"/>
      <c r="SXC80" s="762"/>
      <c r="SXD80" s="762"/>
      <c r="SXE80" s="762"/>
      <c r="SXF80" s="762"/>
      <c r="SXG80" s="762"/>
      <c r="SXH80" s="762"/>
      <c r="SXI80" s="762"/>
      <c r="SXJ80" s="762"/>
      <c r="SXK80" s="762"/>
      <c r="SXL80" s="762"/>
      <c r="SXM80" s="762"/>
      <c r="SXN80" s="762"/>
      <c r="SXO80" s="762"/>
      <c r="SXP80" s="762"/>
      <c r="SXQ80" s="762"/>
      <c r="SXR80" s="762"/>
      <c r="SXS80" s="762"/>
      <c r="SXT80" s="762"/>
      <c r="SXU80" s="762"/>
      <c r="SXV80" s="762"/>
      <c r="SXW80" s="762"/>
      <c r="SXX80" s="762"/>
      <c r="SXY80" s="762"/>
      <c r="SXZ80" s="762"/>
      <c r="SYA80" s="762"/>
      <c r="SYB80" s="762"/>
      <c r="SYC80" s="762"/>
      <c r="SYD80" s="762"/>
      <c r="SYE80" s="762"/>
      <c r="SYF80" s="762"/>
      <c r="SYG80" s="762"/>
      <c r="SYH80" s="762"/>
      <c r="SYI80" s="762"/>
      <c r="SYJ80" s="762"/>
      <c r="SYK80" s="762"/>
      <c r="SYL80" s="762"/>
      <c r="SYM80" s="762"/>
      <c r="SYN80" s="762"/>
      <c r="SYO80" s="762"/>
      <c r="SYP80" s="762"/>
      <c r="SYQ80" s="762"/>
      <c r="SYR80" s="762"/>
      <c r="SYS80" s="762"/>
      <c r="SYT80" s="762"/>
      <c r="SYU80" s="762"/>
      <c r="SYV80" s="762"/>
      <c r="SYW80" s="762"/>
      <c r="SYX80" s="762"/>
      <c r="SYY80" s="762"/>
      <c r="SYZ80" s="762"/>
      <c r="SZA80" s="762"/>
      <c r="SZB80" s="762"/>
      <c r="SZC80" s="762"/>
      <c r="SZD80" s="762"/>
      <c r="SZE80" s="762"/>
      <c r="SZF80" s="762"/>
      <c r="SZG80" s="762"/>
      <c r="SZH80" s="762"/>
      <c r="SZI80" s="762"/>
      <c r="SZJ80" s="762"/>
      <c r="SZK80" s="762"/>
      <c r="SZL80" s="762"/>
      <c r="SZM80" s="762"/>
      <c r="SZN80" s="762"/>
      <c r="SZO80" s="762"/>
      <c r="SZP80" s="762"/>
      <c r="SZQ80" s="762"/>
      <c r="SZR80" s="762"/>
      <c r="SZS80" s="762"/>
      <c r="SZT80" s="762"/>
      <c r="SZU80" s="762"/>
      <c r="SZV80" s="762"/>
      <c r="SZW80" s="762"/>
      <c r="SZX80" s="762"/>
      <c r="SZY80" s="762"/>
      <c r="SZZ80" s="762"/>
      <c r="TAA80" s="762"/>
      <c r="TAB80" s="762"/>
      <c r="TAC80" s="762"/>
      <c r="TAD80" s="762"/>
      <c r="TAE80" s="762"/>
      <c r="TAF80" s="762"/>
      <c r="TAG80" s="762"/>
      <c r="TAH80" s="762"/>
      <c r="TAI80" s="762"/>
      <c r="TAJ80" s="762"/>
      <c r="TAK80" s="762"/>
      <c r="TAL80" s="762"/>
      <c r="TAM80" s="762"/>
      <c r="TAN80" s="762"/>
      <c r="TAO80" s="762"/>
      <c r="TAP80" s="762"/>
      <c r="TAQ80" s="762"/>
      <c r="TAR80" s="762"/>
      <c r="TAS80" s="762"/>
      <c r="TAT80" s="762"/>
      <c r="TAU80" s="762"/>
      <c r="TAV80" s="762"/>
      <c r="TAW80" s="762"/>
      <c r="TAX80" s="762"/>
      <c r="TAY80" s="762"/>
      <c r="TAZ80" s="762"/>
      <c r="TBA80" s="762"/>
      <c r="TBB80" s="762"/>
      <c r="TBC80" s="762"/>
      <c r="TBD80" s="762"/>
      <c r="TBE80" s="762"/>
      <c r="TBF80" s="762"/>
      <c r="TBG80" s="762"/>
      <c r="TBH80" s="762"/>
      <c r="TBI80" s="762"/>
      <c r="TBJ80" s="762"/>
      <c r="TBK80" s="762"/>
      <c r="TBL80" s="762"/>
      <c r="TBM80" s="762"/>
      <c r="TBN80" s="762"/>
      <c r="TBO80" s="762"/>
      <c r="TBP80" s="762"/>
      <c r="TBQ80" s="762"/>
      <c r="TBR80" s="762"/>
      <c r="TBS80" s="762"/>
      <c r="TBT80" s="762"/>
      <c r="TBU80" s="762"/>
      <c r="TBV80" s="762"/>
      <c r="TBW80" s="762"/>
      <c r="TBX80" s="762"/>
      <c r="TBY80" s="762"/>
      <c r="TBZ80" s="762"/>
      <c r="TCA80" s="762"/>
      <c r="TCB80" s="762"/>
      <c r="TCC80" s="762"/>
      <c r="TCD80" s="762"/>
      <c r="TCE80" s="762"/>
      <c r="TCF80" s="762"/>
      <c r="TCG80" s="762"/>
      <c r="TCH80" s="762"/>
      <c r="TCI80" s="762"/>
      <c r="TCJ80" s="762"/>
      <c r="TCK80" s="762"/>
      <c r="TCL80" s="762"/>
      <c r="TCM80" s="762"/>
      <c r="TCN80" s="762"/>
      <c r="TCO80" s="762"/>
      <c r="TCP80" s="762"/>
      <c r="TCQ80" s="762"/>
      <c r="TCR80" s="762"/>
      <c r="TCS80" s="762"/>
      <c r="TCT80" s="762"/>
      <c r="TCU80" s="762"/>
      <c r="TCV80" s="762"/>
      <c r="TCW80" s="762"/>
      <c r="TCX80" s="762"/>
      <c r="TCY80" s="762"/>
      <c r="TCZ80" s="762"/>
      <c r="TDA80" s="762"/>
      <c r="TDB80" s="762"/>
      <c r="TDC80" s="762"/>
      <c r="TDD80" s="762"/>
      <c r="TDE80" s="762"/>
      <c r="TDF80" s="762"/>
      <c r="TDG80" s="762"/>
      <c r="TDH80" s="762"/>
      <c r="TDI80" s="762"/>
      <c r="TDJ80" s="762"/>
      <c r="TDK80" s="762"/>
      <c r="TDL80" s="762"/>
      <c r="TDM80" s="762"/>
      <c r="TDN80" s="762"/>
      <c r="TDO80" s="762"/>
      <c r="TDP80" s="762"/>
      <c r="TDQ80" s="762"/>
      <c r="TDR80" s="762"/>
      <c r="TDS80" s="762"/>
      <c r="TDT80" s="762"/>
      <c r="TDU80" s="762"/>
      <c r="TDV80" s="762"/>
      <c r="TDW80" s="762"/>
      <c r="TDX80" s="762"/>
      <c r="TDY80" s="762"/>
      <c r="TDZ80" s="762"/>
      <c r="TEA80" s="762"/>
      <c r="TEB80" s="762"/>
      <c r="TEC80" s="762"/>
      <c r="TED80" s="762"/>
      <c r="TEE80" s="762"/>
      <c r="TEF80" s="762"/>
      <c r="TEG80" s="762"/>
      <c r="TEH80" s="762"/>
      <c r="TEI80" s="762"/>
      <c r="TEJ80" s="762"/>
      <c r="TEK80" s="762"/>
      <c r="TEL80" s="762"/>
      <c r="TEM80" s="762"/>
      <c r="TEN80" s="762"/>
      <c r="TEO80" s="762"/>
      <c r="TEP80" s="762"/>
      <c r="TEQ80" s="762"/>
      <c r="TER80" s="762"/>
      <c r="TES80" s="762"/>
      <c r="TET80" s="762"/>
      <c r="TEU80" s="762"/>
      <c r="TEV80" s="762"/>
      <c r="TEW80" s="762"/>
      <c r="TEX80" s="762"/>
      <c r="TEY80" s="762"/>
      <c r="TEZ80" s="762"/>
      <c r="TFA80" s="762"/>
      <c r="TFB80" s="762"/>
      <c r="TFC80" s="762"/>
      <c r="TFD80" s="762"/>
      <c r="TFE80" s="762"/>
      <c r="TFF80" s="762"/>
      <c r="TFG80" s="762"/>
      <c r="TFH80" s="762"/>
      <c r="TFI80" s="762"/>
      <c r="TFJ80" s="762"/>
      <c r="TFK80" s="762"/>
      <c r="TFL80" s="762"/>
      <c r="TFM80" s="762"/>
      <c r="TFN80" s="762"/>
      <c r="TFO80" s="762"/>
      <c r="TFP80" s="762"/>
      <c r="TFQ80" s="762"/>
      <c r="TFR80" s="762"/>
      <c r="TFS80" s="762"/>
      <c r="TFT80" s="762"/>
      <c r="TFU80" s="762"/>
      <c r="TFV80" s="762"/>
      <c r="TFW80" s="762"/>
      <c r="TFX80" s="762"/>
      <c r="TFY80" s="762"/>
      <c r="TFZ80" s="762"/>
      <c r="TGA80" s="762"/>
      <c r="TGB80" s="762"/>
      <c r="TGC80" s="762"/>
      <c r="TGD80" s="762"/>
      <c r="TGE80" s="762"/>
      <c r="TGF80" s="762"/>
      <c r="TGG80" s="762"/>
      <c r="TGH80" s="762"/>
      <c r="TGI80" s="762"/>
      <c r="TGJ80" s="762"/>
      <c r="TGK80" s="762"/>
      <c r="TGL80" s="762"/>
      <c r="TGM80" s="762"/>
      <c r="TGN80" s="762"/>
      <c r="TGO80" s="762"/>
      <c r="TGP80" s="762"/>
      <c r="TGQ80" s="762"/>
      <c r="TGR80" s="762"/>
      <c r="TGS80" s="762"/>
      <c r="TGT80" s="762"/>
      <c r="TGU80" s="762"/>
      <c r="TGV80" s="762"/>
      <c r="TGW80" s="762"/>
      <c r="TGX80" s="762"/>
      <c r="TGY80" s="762"/>
      <c r="TGZ80" s="762"/>
      <c r="THA80" s="762"/>
      <c r="THB80" s="762"/>
      <c r="THC80" s="762"/>
      <c r="THD80" s="762"/>
      <c r="THE80" s="762"/>
      <c r="THF80" s="762"/>
      <c r="THG80" s="762"/>
      <c r="THH80" s="762"/>
      <c r="THI80" s="762"/>
      <c r="THJ80" s="762"/>
      <c r="THK80" s="762"/>
      <c r="THL80" s="762"/>
      <c r="THM80" s="762"/>
      <c r="THN80" s="762"/>
      <c r="THO80" s="762"/>
      <c r="THP80" s="762"/>
      <c r="THQ80" s="762"/>
      <c r="THR80" s="762"/>
      <c r="THS80" s="762"/>
      <c r="THT80" s="762"/>
      <c r="THU80" s="762"/>
      <c r="THV80" s="762"/>
      <c r="THW80" s="762"/>
      <c r="THX80" s="762"/>
      <c r="THY80" s="762"/>
      <c r="THZ80" s="762"/>
      <c r="TIA80" s="762"/>
      <c r="TIB80" s="762"/>
      <c r="TIC80" s="762"/>
      <c r="TID80" s="762"/>
      <c r="TIE80" s="762"/>
      <c r="TIF80" s="762"/>
      <c r="TIG80" s="762"/>
      <c r="TIH80" s="762"/>
      <c r="TII80" s="762"/>
      <c r="TIJ80" s="762"/>
      <c r="TIK80" s="762"/>
      <c r="TIL80" s="762"/>
      <c r="TIM80" s="762"/>
      <c r="TIN80" s="762"/>
      <c r="TIO80" s="762"/>
      <c r="TIP80" s="762"/>
      <c r="TIQ80" s="762"/>
      <c r="TIR80" s="762"/>
      <c r="TIS80" s="762"/>
      <c r="TIT80" s="762"/>
      <c r="TIU80" s="762"/>
      <c r="TIV80" s="762"/>
      <c r="TIW80" s="762"/>
      <c r="TIX80" s="762"/>
      <c r="TIY80" s="762"/>
      <c r="TIZ80" s="762"/>
      <c r="TJA80" s="762"/>
      <c r="TJB80" s="762"/>
      <c r="TJC80" s="762"/>
      <c r="TJD80" s="762"/>
      <c r="TJE80" s="762"/>
      <c r="TJF80" s="762"/>
      <c r="TJG80" s="762"/>
      <c r="TJH80" s="762"/>
      <c r="TJI80" s="762"/>
      <c r="TJJ80" s="762"/>
      <c r="TJK80" s="762"/>
      <c r="TJL80" s="762"/>
      <c r="TJM80" s="762"/>
      <c r="TJN80" s="762"/>
      <c r="TJO80" s="762"/>
      <c r="TJP80" s="762"/>
      <c r="TJQ80" s="762"/>
      <c r="TJR80" s="762"/>
      <c r="TJS80" s="762"/>
      <c r="TJT80" s="762"/>
      <c r="TJU80" s="762"/>
      <c r="TJV80" s="762"/>
      <c r="TJW80" s="762"/>
      <c r="TJX80" s="762"/>
      <c r="TJY80" s="762"/>
      <c r="TJZ80" s="762"/>
      <c r="TKA80" s="762"/>
      <c r="TKB80" s="762"/>
      <c r="TKC80" s="762"/>
      <c r="TKD80" s="762"/>
      <c r="TKE80" s="762"/>
      <c r="TKF80" s="762"/>
      <c r="TKG80" s="762"/>
      <c r="TKH80" s="762"/>
      <c r="TKI80" s="762"/>
      <c r="TKJ80" s="762"/>
      <c r="TKK80" s="762"/>
      <c r="TKL80" s="762"/>
      <c r="TKM80" s="762"/>
      <c r="TKN80" s="762"/>
      <c r="TKO80" s="762"/>
      <c r="TKP80" s="762"/>
      <c r="TKQ80" s="762"/>
      <c r="TKR80" s="762"/>
      <c r="TKS80" s="762"/>
      <c r="TKT80" s="762"/>
      <c r="TKU80" s="762"/>
      <c r="TKV80" s="762"/>
      <c r="TKW80" s="762"/>
      <c r="TKX80" s="762"/>
      <c r="TKY80" s="762"/>
      <c r="TKZ80" s="762"/>
      <c r="TLA80" s="762"/>
      <c r="TLB80" s="762"/>
      <c r="TLC80" s="762"/>
      <c r="TLD80" s="762"/>
      <c r="TLE80" s="762"/>
      <c r="TLF80" s="762"/>
      <c r="TLG80" s="762"/>
      <c r="TLH80" s="762"/>
      <c r="TLI80" s="762"/>
      <c r="TLJ80" s="762"/>
      <c r="TLK80" s="762"/>
      <c r="TLL80" s="762"/>
      <c r="TLM80" s="762"/>
      <c r="TLN80" s="762"/>
      <c r="TLO80" s="762"/>
      <c r="TLP80" s="762"/>
      <c r="TLQ80" s="762"/>
      <c r="TLR80" s="762"/>
      <c r="TLS80" s="762"/>
      <c r="TLT80" s="762"/>
      <c r="TLU80" s="762"/>
      <c r="TLV80" s="762"/>
      <c r="TLW80" s="762"/>
      <c r="TLX80" s="762"/>
      <c r="TLY80" s="762"/>
      <c r="TLZ80" s="762"/>
      <c r="TMA80" s="762"/>
      <c r="TMB80" s="762"/>
      <c r="TMC80" s="762"/>
      <c r="TMD80" s="762"/>
      <c r="TME80" s="762"/>
      <c r="TMF80" s="762"/>
      <c r="TMG80" s="762"/>
      <c r="TMH80" s="762"/>
      <c r="TMI80" s="762"/>
      <c r="TMJ80" s="762"/>
      <c r="TMK80" s="762"/>
      <c r="TML80" s="762"/>
      <c r="TMM80" s="762"/>
      <c r="TMN80" s="762"/>
      <c r="TMO80" s="762"/>
      <c r="TMP80" s="762"/>
      <c r="TMQ80" s="762"/>
      <c r="TMR80" s="762"/>
      <c r="TMS80" s="762"/>
      <c r="TMT80" s="762"/>
      <c r="TMU80" s="762"/>
      <c r="TMV80" s="762"/>
      <c r="TMW80" s="762"/>
      <c r="TMX80" s="762"/>
      <c r="TMY80" s="762"/>
      <c r="TMZ80" s="762"/>
      <c r="TNA80" s="762"/>
      <c r="TNB80" s="762"/>
      <c r="TNC80" s="762"/>
      <c r="TND80" s="762"/>
      <c r="TNE80" s="762"/>
      <c r="TNF80" s="762"/>
      <c r="TNG80" s="762"/>
      <c r="TNH80" s="762"/>
      <c r="TNI80" s="762"/>
      <c r="TNJ80" s="762"/>
      <c r="TNK80" s="762"/>
      <c r="TNL80" s="762"/>
      <c r="TNM80" s="762"/>
      <c r="TNN80" s="762"/>
      <c r="TNO80" s="762"/>
      <c r="TNP80" s="762"/>
      <c r="TNQ80" s="762"/>
      <c r="TNR80" s="762"/>
      <c r="TNS80" s="762"/>
      <c r="TNT80" s="762"/>
      <c r="TNU80" s="762"/>
      <c r="TNV80" s="762"/>
      <c r="TNW80" s="762"/>
      <c r="TNX80" s="762"/>
      <c r="TNY80" s="762"/>
      <c r="TNZ80" s="762"/>
      <c r="TOA80" s="762"/>
      <c r="TOB80" s="762"/>
      <c r="TOC80" s="762"/>
      <c r="TOD80" s="762"/>
      <c r="TOE80" s="762"/>
      <c r="TOF80" s="762"/>
      <c r="TOG80" s="762"/>
      <c r="TOH80" s="762"/>
      <c r="TOI80" s="762"/>
      <c r="TOJ80" s="762"/>
      <c r="TOK80" s="762"/>
      <c r="TOL80" s="762"/>
      <c r="TOM80" s="762"/>
      <c r="TON80" s="762"/>
      <c r="TOO80" s="762"/>
      <c r="TOP80" s="762"/>
      <c r="TOQ80" s="762"/>
      <c r="TOR80" s="762"/>
      <c r="TOS80" s="762"/>
      <c r="TOT80" s="762"/>
      <c r="TOU80" s="762"/>
      <c r="TOV80" s="762"/>
      <c r="TOW80" s="762"/>
      <c r="TOX80" s="762"/>
      <c r="TOY80" s="762"/>
      <c r="TOZ80" s="762"/>
      <c r="TPA80" s="762"/>
      <c r="TPB80" s="762"/>
      <c r="TPC80" s="762"/>
      <c r="TPD80" s="762"/>
      <c r="TPE80" s="762"/>
      <c r="TPF80" s="762"/>
      <c r="TPG80" s="762"/>
      <c r="TPH80" s="762"/>
      <c r="TPI80" s="762"/>
      <c r="TPJ80" s="762"/>
      <c r="TPK80" s="762"/>
      <c r="TPL80" s="762"/>
      <c r="TPM80" s="762"/>
      <c r="TPN80" s="762"/>
      <c r="TPO80" s="762"/>
      <c r="TPP80" s="762"/>
      <c r="TPQ80" s="762"/>
      <c r="TPR80" s="762"/>
      <c r="TPS80" s="762"/>
      <c r="TPT80" s="762"/>
      <c r="TPU80" s="762"/>
      <c r="TPV80" s="762"/>
      <c r="TPW80" s="762"/>
      <c r="TPX80" s="762"/>
      <c r="TPY80" s="762"/>
      <c r="TPZ80" s="762"/>
      <c r="TQA80" s="762"/>
      <c r="TQB80" s="762"/>
      <c r="TQC80" s="762"/>
      <c r="TQD80" s="762"/>
      <c r="TQE80" s="762"/>
      <c r="TQF80" s="762"/>
      <c r="TQG80" s="762"/>
      <c r="TQH80" s="762"/>
      <c r="TQI80" s="762"/>
      <c r="TQJ80" s="762"/>
      <c r="TQK80" s="762"/>
      <c r="TQL80" s="762"/>
      <c r="TQM80" s="762"/>
      <c r="TQN80" s="762"/>
      <c r="TQO80" s="762"/>
      <c r="TQP80" s="762"/>
      <c r="TQQ80" s="762"/>
      <c r="TQR80" s="762"/>
      <c r="TQS80" s="762"/>
      <c r="TQT80" s="762"/>
      <c r="TQU80" s="762"/>
      <c r="TQV80" s="762"/>
      <c r="TQW80" s="762"/>
      <c r="TQX80" s="762"/>
      <c r="TQY80" s="762"/>
      <c r="TQZ80" s="762"/>
      <c r="TRA80" s="762"/>
      <c r="TRB80" s="762"/>
      <c r="TRC80" s="762"/>
      <c r="TRD80" s="762"/>
      <c r="TRE80" s="762"/>
      <c r="TRF80" s="762"/>
      <c r="TRG80" s="762"/>
      <c r="TRH80" s="762"/>
      <c r="TRI80" s="762"/>
      <c r="TRJ80" s="762"/>
      <c r="TRK80" s="762"/>
      <c r="TRL80" s="762"/>
      <c r="TRM80" s="762"/>
      <c r="TRN80" s="762"/>
      <c r="TRO80" s="762"/>
      <c r="TRP80" s="762"/>
      <c r="TRQ80" s="762"/>
      <c r="TRR80" s="762"/>
      <c r="TRS80" s="762"/>
      <c r="TRT80" s="762"/>
      <c r="TRU80" s="762"/>
      <c r="TRV80" s="762"/>
      <c r="TRW80" s="762"/>
      <c r="TRX80" s="762"/>
      <c r="TRY80" s="762"/>
      <c r="TRZ80" s="762"/>
      <c r="TSA80" s="762"/>
      <c r="TSB80" s="762"/>
      <c r="TSC80" s="762"/>
      <c r="TSD80" s="762"/>
      <c r="TSE80" s="762"/>
      <c r="TSF80" s="762"/>
      <c r="TSG80" s="762"/>
      <c r="TSH80" s="762"/>
      <c r="TSI80" s="762"/>
      <c r="TSJ80" s="762"/>
      <c r="TSK80" s="762"/>
      <c r="TSL80" s="762"/>
      <c r="TSM80" s="762"/>
      <c r="TSN80" s="762"/>
      <c r="TSO80" s="762"/>
      <c r="TSP80" s="762"/>
      <c r="TSQ80" s="762"/>
      <c r="TSR80" s="762"/>
      <c r="TSS80" s="762"/>
      <c r="TST80" s="762"/>
      <c r="TSU80" s="762"/>
      <c r="TSV80" s="762"/>
      <c r="TSW80" s="762"/>
      <c r="TSX80" s="762"/>
      <c r="TSY80" s="762"/>
      <c r="TSZ80" s="762"/>
      <c r="TTA80" s="762"/>
      <c r="TTB80" s="762"/>
      <c r="TTC80" s="762"/>
      <c r="TTD80" s="762"/>
      <c r="TTE80" s="762"/>
      <c r="TTF80" s="762"/>
      <c r="TTG80" s="762"/>
      <c r="TTH80" s="762"/>
      <c r="TTI80" s="762"/>
      <c r="TTJ80" s="762"/>
      <c r="TTK80" s="762"/>
      <c r="TTL80" s="762"/>
      <c r="TTM80" s="762"/>
      <c r="TTN80" s="762"/>
      <c r="TTO80" s="762"/>
      <c r="TTP80" s="762"/>
      <c r="TTQ80" s="762"/>
      <c r="TTR80" s="762"/>
      <c r="TTS80" s="762"/>
      <c r="TTT80" s="762"/>
      <c r="TTU80" s="762"/>
      <c r="TTV80" s="762"/>
      <c r="TTW80" s="762"/>
      <c r="TTX80" s="762"/>
      <c r="TTY80" s="762"/>
      <c r="TTZ80" s="762"/>
      <c r="TUA80" s="762"/>
      <c r="TUB80" s="762"/>
      <c r="TUC80" s="762"/>
      <c r="TUD80" s="762"/>
      <c r="TUE80" s="762"/>
      <c r="TUF80" s="762"/>
      <c r="TUG80" s="762"/>
      <c r="TUH80" s="762"/>
      <c r="TUI80" s="762"/>
      <c r="TUJ80" s="762"/>
      <c r="TUK80" s="762"/>
      <c r="TUL80" s="762"/>
      <c r="TUM80" s="762"/>
      <c r="TUN80" s="762"/>
      <c r="TUO80" s="762"/>
      <c r="TUP80" s="762"/>
      <c r="TUQ80" s="762"/>
      <c r="TUR80" s="762"/>
      <c r="TUS80" s="762"/>
      <c r="TUT80" s="762"/>
      <c r="TUU80" s="762"/>
      <c r="TUV80" s="762"/>
      <c r="TUW80" s="762"/>
      <c r="TUX80" s="762"/>
      <c r="TUY80" s="762"/>
      <c r="TUZ80" s="762"/>
      <c r="TVA80" s="762"/>
      <c r="TVB80" s="762"/>
      <c r="TVC80" s="762"/>
      <c r="TVD80" s="762"/>
      <c r="TVE80" s="762"/>
      <c r="TVF80" s="762"/>
      <c r="TVG80" s="762"/>
      <c r="TVH80" s="762"/>
      <c r="TVI80" s="762"/>
      <c r="TVJ80" s="762"/>
      <c r="TVK80" s="762"/>
      <c r="TVL80" s="762"/>
      <c r="TVM80" s="762"/>
      <c r="TVN80" s="762"/>
      <c r="TVO80" s="762"/>
      <c r="TVP80" s="762"/>
      <c r="TVQ80" s="762"/>
      <c r="TVR80" s="762"/>
      <c r="TVS80" s="762"/>
      <c r="TVT80" s="762"/>
      <c r="TVU80" s="762"/>
      <c r="TVV80" s="762"/>
      <c r="TVW80" s="762"/>
      <c r="TVX80" s="762"/>
      <c r="TVY80" s="762"/>
      <c r="TVZ80" s="762"/>
      <c r="TWA80" s="762"/>
      <c r="TWB80" s="762"/>
      <c r="TWC80" s="762"/>
      <c r="TWD80" s="762"/>
      <c r="TWE80" s="762"/>
      <c r="TWF80" s="762"/>
      <c r="TWG80" s="762"/>
      <c r="TWH80" s="762"/>
      <c r="TWI80" s="762"/>
      <c r="TWJ80" s="762"/>
      <c r="TWK80" s="762"/>
      <c r="TWL80" s="762"/>
      <c r="TWM80" s="762"/>
      <c r="TWN80" s="762"/>
      <c r="TWO80" s="762"/>
      <c r="TWP80" s="762"/>
      <c r="TWQ80" s="762"/>
      <c r="TWR80" s="762"/>
      <c r="TWS80" s="762"/>
      <c r="TWT80" s="762"/>
      <c r="TWU80" s="762"/>
      <c r="TWV80" s="762"/>
      <c r="TWW80" s="762"/>
      <c r="TWX80" s="762"/>
      <c r="TWY80" s="762"/>
      <c r="TWZ80" s="762"/>
      <c r="TXA80" s="762"/>
      <c r="TXB80" s="762"/>
      <c r="TXC80" s="762"/>
      <c r="TXD80" s="762"/>
      <c r="TXE80" s="762"/>
      <c r="TXF80" s="762"/>
      <c r="TXG80" s="762"/>
      <c r="TXH80" s="762"/>
      <c r="TXI80" s="762"/>
      <c r="TXJ80" s="762"/>
      <c r="TXK80" s="762"/>
      <c r="TXL80" s="762"/>
      <c r="TXM80" s="762"/>
      <c r="TXN80" s="762"/>
      <c r="TXO80" s="762"/>
      <c r="TXP80" s="762"/>
      <c r="TXQ80" s="762"/>
      <c r="TXR80" s="762"/>
      <c r="TXS80" s="762"/>
      <c r="TXT80" s="762"/>
      <c r="TXU80" s="762"/>
      <c r="TXV80" s="762"/>
      <c r="TXW80" s="762"/>
      <c r="TXX80" s="762"/>
      <c r="TXY80" s="762"/>
      <c r="TXZ80" s="762"/>
      <c r="TYA80" s="762"/>
      <c r="TYB80" s="762"/>
      <c r="TYC80" s="762"/>
      <c r="TYD80" s="762"/>
      <c r="TYE80" s="762"/>
      <c r="TYF80" s="762"/>
      <c r="TYG80" s="762"/>
      <c r="TYH80" s="762"/>
      <c r="TYI80" s="762"/>
      <c r="TYJ80" s="762"/>
      <c r="TYK80" s="762"/>
      <c r="TYL80" s="762"/>
      <c r="TYM80" s="762"/>
      <c r="TYN80" s="762"/>
      <c r="TYO80" s="762"/>
      <c r="TYP80" s="762"/>
      <c r="TYQ80" s="762"/>
      <c r="TYR80" s="762"/>
      <c r="TYS80" s="762"/>
      <c r="TYT80" s="762"/>
      <c r="TYU80" s="762"/>
      <c r="TYV80" s="762"/>
      <c r="TYW80" s="762"/>
      <c r="TYX80" s="762"/>
      <c r="TYY80" s="762"/>
      <c r="TYZ80" s="762"/>
      <c r="TZA80" s="762"/>
      <c r="TZB80" s="762"/>
      <c r="TZC80" s="762"/>
      <c r="TZD80" s="762"/>
      <c r="TZE80" s="762"/>
      <c r="TZF80" s="762"/>
      <c r="TZG80" s="762"/>
      <c r="TZH80" s="762"/>
      <c r="TZI80" s="762"/>
      <c r="TZJ80" s="762"/>
      <c r="TZK80" s="762"/>
      <c r="TZL80" s="762"/>
      <c r="TZM80" s="762"/>
      <c r="TZN80" s="762"/>
      <c r="TZO80" s="762"/>
      <c r="TZP80" s="762"/>
      <c r="TZQ80" s="762"/>
      <c r="TZR80" s="762"/>
      <c r="TZS80" s="762"/>
      <c r="TZT80" s="762"/>
      <c r="TZU80" s="762"/>
      <c r="TZV80" s="762"/>
      <c r="TZW80" s="762"/>
      <c r="TZX80" s="762"/>
      <c r="TZY80" s="762"/>
      <c r="TZZ80" s="762"/>
      <c r="UAA80" s="762"/>
      <c r="UAB80" s="762"/>
      <c r="UAC80" s="762"/>
      <c r="UAD80" s="762"/>
      <c r="UAE80" s="762"/>
      <c r="UAF80" s="762"/>
      <c r="UAG80" s="762"/>
      <c r="UAH80" s="762"/>
      <c r="UAI80" s="762"/>
      <c r="UAJ80" s="762"/>
      <c r="UAK80" s="762"/>
      <c r="UAL80" s="762"/>
      <c r="UAM80" s="762"/>
      <c r="UAN80" s="762"/>
      <c r="UAO80" s="762"/>
      <c r="UAP80" s="762"/>
      <c r="UAQ80" s="762"/>
      <c r="UAR80" s="762"/>
      <c r="UAS80" s="762"/>
      <c r="UAT80" s="762"/>
      <c r="UAU80" s="762"/>
      <c r="UAV80" s="762"/>
      <c r="UAW80" s="762"/>
      <c r="UAX80" s="762"/>
      <c r="UAY80" s="762"/>
      <c r="UAZ80" s="762"/>
      <c r="UBA80" s="762"/>
      <c r="UBB80" s="762"/>
      <c r="UBC80" s="762"/>
      <c r="UBD80" s="762"/>
      <c r="UBE80" s="762"/>
      <c r="UBF80" s="762"/>
      <c r="UBG80" s="762"/>
      <c r="UBH80" s="762"/>
      <c r="UBI80" s="762"/>
      <c r="UBJ80" s="762"/>
      <c r="UBK80" s="762"/>
      <c r="UBL80" s="762"/>
      <c r="UBM80" s="762"/>
      <c r="UBN80" s="762"/>
      <c r="UBO80" s="762"/>
      <c r="UBP80" s="762"/>
      <c r="UBQ80" s="762"/>
      <c r="UBR80" s="762"/>
      <c r="UBS80" s="762"/>
      <c r="UBT80" s="762"/>
      <c r="UBU80" s="762"/>
      <c r="UBV80" s="762"/>
      <c r="UBW80" s="762"/>
      <c r="UBX80" s="762"/>
      <c r="UBY80" s="762"/>
      <c r="UBZ80" s="762"/>
      <c r="UCA80" s="762"/>
      <c r="UCB80" s="762"/>
      <c r="UCC80" s="762"/>
      <c r="UCD80" s="762"/>
      <c r="UCE80" s="762"/>
      <c r="UCF80" s="762"/>
      <c r="UCG80" s="762"/>
      <c r="UCH80" s="762"/>
      <c r="UCI80" s="762"/>
      <c r="UCJ80" s="762"/>
      <c r="UCK80" s="762"/>
      <c r="UCL80" s="762"/>
      <c r="UCM80" s="762"/>
      <c r="UCN80" s="762"/>
      <c r="UCO80" s="762"/>
      <c r="UCP80" s="762"/>
      <c r="UCQ80" s="762"/>
      <c r="UCR80" s="762"/>
      <c r="UCS80" s="762"/>
      <c r="UCT80" s="762"/>
      <c r="UCU80" s="762"/>
      <c r="UCV80" s="762"/>
      <c r="UCW80" s="762"/>
      <c r="UCX80" s="762"/>
      <c r="UCY80" s="762"/>
      <c r="UCZ80" s="762"/>
      <c r="UDA80" s="762"/>
      <c r="UDB80" s="762"/>
      <c r="UDC80" s="762"/>
      <c r="UDD80" s="762"/>
      <c r="UDE80" s="762"/>
      <c r="UDF80" s="762"/>
      <c r="UDG80" s="762"/>
      <c r="UDH80" s="762"/>
      <c r="UDI80" s="762"/>
      <c r="UDJ80" s="762"/>
      <c r="UDK80" s="762"/>
      <c r="UDL80" s="762"/>
      <c r="UDM80" s="762"/>
      <c r="UDN80" s="762"/>
      <c r="UDO80" s="762"/>
      <c r="UDP80" s="762"/>
      <c r="UDQ80" s="762"/>
      <c r="UDR80" s="762"/>
      <c r="UDS80" s="762"/>
      <c r="UDT80" s="762"/>
      <c r="UDU80" s="762"/>
      <c r="UDV80" s="762"/>
      <c r="UDW80" s="762"/>
      <c r="UDX80" s="762"/>
      <c r="UDY80" s="762"/>
      <c r="UDZ80" s="762"/>
      <c r="UEA80" s="762"/>
      <c r="UEB80" s="762"/>
      <c r="UEC80" s="762"/>
      <c r="UED80" s="762"/>
      <c r="UEE80" s="762"/>
      <c r="UEF80" s="762"/>
      <c r="UEG80" s="762"/>
      <c r="UEH80" s="762"/>
      <c r="UEI80" s="762"/>
      <c r="UEK80" s="762"/>
      <c r="UEL80" s="762"/>
      <c r="UEM80" s="762"/>
      <c r="UEN80" s="762"/>
      <c r="UEO80" s="762"/>
      <c r="UEP80" s="762"/>
      <c r="UEQ80" s="762"/>
      <c r="UER80" s="762"/>
      <c r="UES80" s="762"/>
      <c r="UET80" s="762"/>
      <c r="UEU80" s="762"/>
      <c r="UEV80" s="762"/>
      <c r="UEW80" s="762"/>
      <c r="UEX80" s="762"/>
      <c r="UEY80" s="762"/>
      <c r="UEZ80" s="762"/>
      <c r="UFA80" s="762"/>
      <c r="UFB80" s="762"/>
      <c r="UFC80" s="762"/>
      <c r="UFD80" s="762"/>
      <c r="UFE80" s="762"/>
      <c r="UFF80" s="762"/>
      <c r="UFG80" s="762"/>
      <c r="UFH80" s="762"/>
      <c r="UFI80" s="762"/>
      <c r="UFJ80" s="762"/>
      <c r="UFK80" s="762"/>
      <c r="UFL80" s="762"/>
      <c r="UFM80" s="762"/>
      <c r="UFN80" s="762"/>
      <c r="UFO80" s="762"/>
      <c r="UFP80" s="762"/>
      <c r="UFQ80" s="762"/>
      <c r="UFR80" s="762"/>
      <c r="UFS80" s="762"/>
      <c r="UFT80" s="762"/>
      <c r="UFU80" s="762"/>
      <c r="UFV80" s="762"/>
      <c r="UFW80" s="762"/>
      <c r="UFX80" s="762"/>
      <c r="UFY80" s="762"/>
      <c r="UFZ80" s="762"/>
      <c r="UGA80" s="762"/>
      <c r="UGB80" s="762"/>
      <c r="UGC80" s="762"/>
      <c r="UGD80" s="762"/>
      <c r="UGE80" s="762"/>
      <c r="UGF80" s="762"/>
      <c r="UGG80" s="762"/>
      <c r="UGH80" s="762"/>
      <c r="UGI80" s="762"/>
      <c r="UGJ80" s="762"/>
      <c r="UGK80" s="762"/>
      <c r="UGL80" s="762"/>
      <c r="UGM80" s="762"/>
      <c r="UGN80" s="762"/>
      <c r="UGO80" s="762"/>
      <c r="UGP80" s="762"/>
      <c r="UGQ80" s="762"/>
      <c r="UGR80" s="762"/>
      <c r="UGS80" s="762"/>
      <c r="UGT80" s="762"/>
      <c r="UGU80" s="762"/>
      <c r="UGV80" s="762"/>
      <c r="UGW80" s="762"/>
      <c r="UGX80" s="762"/>
      <c r="UGY80" s="762"/>
      <c r="UGZ80" s="762"/>
      <c r="UHA80" s="762"/>
      <c r="UHB80" s="762"/>
      <c r="UHC80" s="762"/>
      <c r="UHD80" s="762"/>
      <c r="UHE80" s="762"/>
      <c r="UHF80" s="762"/>
      <c r="UHG80" s="762"/>
      <c r="UHH80" s="762"/>
      <c r="UHI80" s="762"/>
      <c r="UHJ80" s="762"/>
      <c r="UHK80" s="762"/>
      <c r="UHL80" s="762"/>
      <c r="UHM80" s="762"/>
      <c r="UHN80" s="762"/>
      <c r="UHO80" s="762"/>
      <c r="UHP80" s="762"/>
      <c r="UHQ80" s="762"/>
      <c r="UHR80" s="762"/>
      <c r="UHS80" s="762"/>
      <c r="UHT80" s="762"/>
      <c r="UHU80" s="762"/>
      <c r="UHV80" s="762"/>
      <c r="UHW80" s="762"/>
      <c r="UHX80" s="762"/>
      <c r="UHY80" s="762"/>
      <c r="UHZ80" s="762"/>
      <c r="UIA80" s="762"/>
      <c r="UIB80" s="762"/>
      <c r="UIC80" s="762"/>
      <c r="UID80" s="762"/>
      <c r="UIE80" s="762"/>
      <c r="UIF80" s="762"/>
      <c r="UIG80" s="762"/>
      <c r="UIH80" s="762"/>
      <c r="UII80" s="762"/>
      <c r="UIJ80" s="762"/>
      <c r="UIK80" s="762"/>
      <c r="UIL80" s="762"/>
      <c r="UIM80" s="762"/>
      <c r="UIN80" s="762"/>
      <c r="UIO80" s="762"/>
      <c r="UIP80" s="762"/>
      <c r="UIQ80" s="762"/>
      <c r="UIR80" s="762"/>
      <c r="UIS80" s="762"/>
      <c r="UIT80" s="762"/>
      <c r="UIU80" s="762"/>
      <c r="UIV80" s="762"/>
      <c r="UIW80" s="762"/>
      <c r="UIX80" s="762"/>
      <c r="UIY80" s="762"/>
      <c r="UIZ80" s="762"/>
      <c r="UJA80" s="762"/>
      <c r="UJB80" s="762"/>
      <c r="UJC80" s="762"/>
      <c r="UJD80" s="762"/>
      <c r="UJE80" s="762"/>
      <c r="UJF80" s="762"/>
      <c r="UJG80" s="762"/>
      <c r="UJH80" s="762"/>
      <c r="UJI80" s="762"/>
      <c r="UJJ80" s="762"/>
      <c r="UJK80" s="762"/>
      <c r="UJL80" s="762"/>
      <c r="UJM80" s="762"/>
      <c r="UJN80" s="762"/>
      <c r="UJO80" s="762"/>
      <c r="UJP80" s="762"/>
      <c r="UJQ80" s="762"/>
      <c r="UJR80" s="762"/>
      <c r="UJS80" s="762"/>
      <c r="UJT80" s="762"/>
      <c r="UJU80" s="762"/>
      <c r="UJV80" s="762"/>
      <c r="UJW80" s="762"/>
      <c r="UJX80" s="762"/>
      <c r="UJY80" s="762"/>
      <c r="UJZ80" s="762"/>
      <c r="UKA80" s="762"/>
      <c r="UKB80" s="762"/>
      <c r="UKC80" s="762"/>
      <c r="UKD80" s="762"/>
      <c r="UKE80" s="762"/>
      <c r="UKF80" s="762"/>
      <c r="UKG80" s="762"/>
      <c r="UKH80" s="762"/>
      <c r="UKI80" s="762"/>
      <c r="UKJ80" s="762"/>
      <c r="UKK80" s="762"/>
      <c r="UKL80" s="762"/>
      <c r="UKM80" s="762"/>
      <c r="UKN80" s="762"/>
      <c r="UKO80" s="762"/>
      <c r="UKP80" s="762"/>
      <c r="UKQ80" s="762"/>
      <c r="UKR80" s="762"/>
      <c r="UKS80" s="762"/>
      <c r="UKT80" s="762"/>
      <c r="UKU80" s="762"/>
      <c r="UKV80" s="762"/>
      <c r="UKW80" s="762"/>
      <c r="UKX80" s="762"/>
      <c r="UKY80" s="762"/>
      <c r="UKZ80" s="762"/>
      <c r="ULA80" s="762"/>
      <c r="ULB80" s="762"/>
      <c r="ULC80" s="762"/>
      <c r="ULD80" s="762"/>
      <c r="ULE80" s="762"/>
      <c r="ULF80" s="762"/>
      <c r="ULG80" s="762"/>
      <c r="ULH80" s="762"/>
      <c r="ULI80" s="762"/>
      <c r="ULJ80" s="762"/>
      <c r="ULK80" s="762"/>
      <c r="ULL80" s="762"/>
      <c r="ULM80" s="762"/>
      <c r="ULN80" s="762"/>
      <c r="ULO80" s="762"/>
      <c r="ULP80" s="762"/>
      <c r="ULQ80" s="762"/>
      <c r="ULR80" s="762"/>
      <c r="ULS80" s="762"/>
      <c r="ULT80" s="762"/>
      <c r="ULU80" s="762"/>
      <c r="ULV80" s="762"/>
      <c r="ULW80" s="762"/>
      <c r="ULX80" s="762"/>
      <c r="ULY80" s="762"/>
      <c r="ULZ80" s="762"/>
      <c r="UMA80" s="762"/>
      <c r="UMB80" s="762"/>
      <c r="UMC80" s="762"/>
      <c r="UMD80" s="762"/>
      <c r="UME80" s="762"/>
      <c r="UMF80" s="762"/>
      <c r="UMG80" s="762"/>
      <c r="UMH80" s="762"/>
      <c r="UMI80" s="762"/>
      <c r="UMJ80" s="762"/>
      <c r="UMK80" s="762"/>
      <c r="UML80" s="762"/>
      <c r="UMM80" s="762"/>
      <c r="UMN80" s="762"/>
      <c r="UMO80" s="762"/>
      <c r="UMP80" s="762"/>
      <c r="UMQ80" s="762"/>
      <c r="UMR80" s="762"/>
      <c r="UMS80" s="762"/>
      <c r="UMT80" s="762"/>
      <c r="UMU80" s="762"/>
      <c r="UMV80" s="762"/>
      <c r="UMW80" s="762"/>
      <c r="UMX80" s="762"/>
      <c r="UMY80" s="762"/>
      <c r="UMZ80" s="762"/>
      <c r="UNA80" s="762"/>
      <c r="UNB80" s="762"/>
      <c r="UNC80" s="762"/>
      <c r="UND80" s="762"/>
      <c r="UNE80" s="762"/>
      <c r="UNF80" s="762"/>
      <c r="UNG80" s="762"/>
      <c r="UNH80" s="762"/>
      <c r="UNI80" s="762"/>
      <c r="UNJ80" s="762"/>
      <c r="UNK80" s="762"/>
      <c r="UNL80" s="762"/>
      <c r="UNM80" s="762"/>
      <c r="UNN80" s="762"/>
      <c r="UNO80" s="762"/>
      <c r="UNP80" s="762"/>
      <c r="UNQ80" s="762"/>
      <c r="UNR80" s="762"/>
      <c r="UNS80" s="762"/>
      <c r="UNT80" s="762"/>
      <c r="UNU80" s="762"/>
      <c r="UNV80" s="762"/>
      <c r="UNW80" s="762"/>
      <c r="UNX80" s="762"/>
      <c r="UNY80" s="762"/>
      <c r="UNZ80" s="762"/>
      <c r="UOA80" s="762"/>
      <c r="UOB80" s="762"/>
      <c r="UOC80" s="762"/>
      <c r="UOD80" s="762"/>
      <c r="UOE80" s="762"/>
      <c r="UOF80" s="762"/>
      <c r="UOG80" s="762"/>
      <c r="UOH80" s="762"/>
      <c r="UOI80" s="762"/>
      <c r="UOJ80" s="762"/>
      <c r="UOK80" s="762"/>
      <c r="UOL80" s="762"/>
      <c r="UOM80" s="762"/>
      <c r="UON80" s="762"/>
      <c r="UOO80" s="762"/>
      <c r="UOP80" s="762"/>
      <c r="UOQ80" s="762"/>
      <c r="UOR80" s="762"/>
      <c r="UOS80" s="762"/>
      <c r="UOT80" s="762"/>
      <c r="UOU80" s="762"/>
      <c r="UOV80" s="762"/>
      <c r="UOW80" s="762"/>
      <c r="UOX80" s="762"/>
      <c r="UOY80" s="762"/>
      <c r="UOZ80" s="762"/>
      <c r="UPA80" s="762"/>
      <c r="UPB80" s="762"/>
      <c r="UPC80" s="762"/>
      <c r="UPD80" s="762"/>
      <c r="UPE80" s="762"/>
      <c r="UPF80" s="762"/>
      <c r="UPG80" s="762"/>
      <c r="UPH80" s="762"/>
      <c r="UPI80" s="762"/>
      <c r="UPJ80" s="762"/>
      <c r="UPK80" s="762"/>
      <c r="UPL80" s="762"/>
      <c r="UPM80" s="762"/>
      <c r="UPN80" s="762"/>
      <c r="UPO80" s="762"/>
      <c r="UPP80" s="762"/>
      <c r="UPQ80" s="762"/>
      <c r="UPR80" s="762"/>
      <c r="UPS80" s="762"/>
      <c r="UPT80" s="762"/>
      <c r="UPU80" s="762"/>
      <c r="UPV80" s="762"/>
      <c r="UPW80" s="762"/>
      <c r="UPX80" s="762"/>
      <c r="UPY80" s="762"/>
      <c r="UPZ80" s="762"/>
      <c r="UQA80" s="762"/>
      <c r="UQB80" s="762"/>
      <c r="UQC80" s="762"/>
      <c r="UQD80" s="762"/>
      <c r="UQE80" s="762"/>
      <c r="UQF80" s="762"/>
      <c r="UQG80" s="762"/>
      <c r="UQH80" s="762"/>
      <c r="UQI80" s="762"/>
      <c r="UQJ80" s="762"/>
      <c r="UQK80" s="762"/>
      <c r="UQL80" s="762"/>
      <c r="UQM80" s="762"/>
      <c r="UQN80" s="762"/>
      <c r="UQO80" s="762"/>
      <c r="UQP80" s="762"/>
      <c r="UQQ80" s="762"/>
      <c r="UQR80" s="762"/>
      <c r="UQS80" s="762"/>
      <c r="UQT80" s="762"/>
      <c r="UQU80" s="762"/>
      <c r="UQV80" s="762"/>
      <c r="UQW80" s="762"/>
      <c r="UQX80" s="762"/>
      <c r="UQY80" s="762"/>
      <c r="UQZ80" s="762"/>
      <c r="URA80" s="762"/>
      <c r="URB80" s="762"/>
      <c r="URC80" s="762"/>
      <c r="URD80" s="762"/>
      <c r="URE80" s="762"/>
      <c r="URF80" s="762"/>
      <c r="URG80" s="762"/>
      <c r="URH80" s="762"/>
      <c r="URI80" s="762"/>
      <c r="URJ80" s="762"/>
      <c r="URK80" s="762"/>
      <c r="URL80" s="762"/>
      <c r="URM80" s="762"/>
      <c r="URN80" s="762"/>
      <c r="URO80" s="762"/>
      <c r="URP80" s="762"/>
      <c r="URQ80" s="762"/>
      <c r="URR80" s="762"/>
      <c r="URS80" s="762"/>
      <c r="URT80" s="762"/>
      <c r="URU80" s="762"/>
      <c r="URV80" s="762"/>
      <c r="URW80" s="762"/>
      <c r="URX80" s="762"/>
      <c r="URY80" s="762"/>
      <c r="URZ80" s="762"/>
      <c r="USA80" s="762"/>
      <c r="USB80" s="762"/>
      <c r="USC80" s="762"/>
      <c r="USD80" s="762"/>
      <c r="USE80" s="762"/>
      <c r="USF80" s="762"/>
      <c r="USG80" s="762"/>
      <c r="USH80" s="762"/>
      <c r="USI80" s="762"/>
      <c r="USJ80" s="762"/>
      <c r="USK80" s="762"/>
      <c r="USL80" s="762"/>
      <c r="USM80" s="762"/>
      <c r="USN80" s="762"/>
      <c r="USO80" s="762"/>
      <c r="USP80" s="762"/>
      <c r="USQ80" s="762"/>
      <c r="USR80" s="762"/>
      <c r="USS80" s="762"/>
      <c r="UST80" s="762"/>
      <c r="USU80" s="762"/>
      <c r="USV80" s="762"/>
      <c r="USW80" s="762"/>
      <c r="USX80" s="762"/>
      <c r="USY80" s="762"/>
      <c r="USZ80" s="762"/>
      <c r="UTA80" s="762"/>
      <c r="UTB80" s="762"/>
      <c r="UTC80" s="762"/>
      <c r="UTD80" s="762"/>
      <c r="UTE80" s="762"/>
      <c r="UTF80" s="762"/>
      <c r="UTG80" s="762"/>
      <c r="UTH80" s="762"/>
      <c r="UTI80" s="762"/>
      <c r="UTJ80" s="762"/>
      <c r="UTK80" s="762"/>
      <c r="UTL80" s="762"/>
      <c r="UTM80" s="762"/>
      <c r="UTN80" s="762"/>
      <c r="UTO80" s="762"/>
      <c r="UTP80" s="762"/>
      <c r="UTQ80" s="762"/>
      <c r="UTR80" s="762"/>
      <c r="UTS80" s="762"/>
      <c r="UTT80" s="762"/>
      <c r="UTU80" s="762"/>
      <c r="UTV80" s="762"/>
      <c r="UTW80" s="762"/>
      <c r="UTX80" s="762"/>
      <c r="UTY80" s="762"/>
      <c r="UTZ80" s="762"/>
      <c r="UUA80" s="762"/>
      <c r="UUB80" s="762"/>
      <c r="UUC80" s="762"/>
      <c r="UUD80" s="762"/>
      <c r="UUE80" s="762"/>
      <c r="UUF80" s="762"/>
      <c r="UUG80" s="762"/>
      <c r="UUH80" s="762"/>
      <c r="UUI80" s="762"/>
      <c r="UUJ80" s="762"/>
      <c r="UUK80" s="762"/>
      <c r="UUL80" s="762"/>
      <c r="UUM80" s="762"/>
      <c r="UUN80" s="762"/>
      <c r="UUO80" s="762"/>
      <c r="UUP80" s="762"/>
      <c r="UUQ80" s="762"/>
      <c r="UUR80" s="762"/>
      <c r="UUS80" s="762"/>
      <c r="UUT80" s="762"/>
      <c r="UUU80" s="762"/>
      <c r="UUV80" s="762"/>
      <c r="UUW80" s="762"/>
      <c r="UUX80" s="762"/>
      <c r="UUY80" s="762"/>
      <c r="UUZ80" s="762"/>
      <c r="UVA80" s="762"/>
      <c r="UVB80" s="762"/>
      <c r="UVC80" s="762"/>
      <c r="UVD80" s="762"/>
      <c r="UVE80" s="762"/>
      <c r="UVF80" s="762"/>
      <c r="UVG80" s="762"/>
      <c r="UVH80" s="762"/>
      <c r="UVI80" s="762"/>
      <c r="UVJ80" s="762"/>
      <c r="UVK80" s="762"/>
      <c r="UVL80" s="762"/>
      <c r="UVM80" s="762"/>
      <c r="UVN80" s="762"/>
      <c r="UVO80" s="762"/>
      <c r="UVP80" s="762"/>
      <c r="UVQ80" s="762"/>
      <c r="UVR80" s="762"/>
      <c r="UVS80" s="762"/>
      <c r="UVT80" s="762"/>
      <c r="UVU80" s="762"/>
      <c r="UVV80" s="762"/>
      <c r="UVW80" s="762"/>
      <c r="UVX80" s="762"/>
      <c r="UVY80" s="762"/>
      <c r="UVZ80" s="762"/>
      <c r="UWA80" s="762"/>
      <c r="UWB80" s="762"/>
      <c r="UWC80" s="762"/>
      <c r="UWD80" s="762"/>
      <c r="UWE80" s="762"/>
      <c r="UWF80" s="762"/>
      <c r="UWG80" s="762"/>
      <c r="UWH80" s="762"/>
      <c r="UWI80" s="762"/>
      <c r="UWJ80" s="762"/>
      <c r="UWK80" s="762"/>
      <c r="UWL80" s="762"/>
      <c r="UWM80" s="762"/>
      <c r="UWN80" s="762"/>
      <c r="UWO80" s="762"/>
      <c r="UWP80" s="762"/>
      <c r="UWQ80" s="762"/>
      <c r="UWR80" s="762"/>
      <c r="UWS80" s="762"/>
      <c r="UWT80" s="762"/>
      <c r="UWU80" s="762"/>
      <c r="UWV80" s="762"/>
      <c r="UWW80" s="762"/>
      <c r="UWX80" s="762"/>
      <c r="UWY80" s="762"/>
      <c r="UWZ80" s="762"/>
      <c r="UXA80" s="762"/>
      <c r="UXB80" s="762"/>
      <c r="UXC80" s="762"/>
      <c r="UXD80" s="762"/>
      <c r="UXE80" s="762"/>
      <c r="UXF80" s="762"/>
      <c r="UXG80" s="762"/>
      <c r="UXH80" s="762"/>
      <c r="UXI80" s="762"/>
      <c r="UXJ80" s="762"/>
      <c r="UXK80" s="762"/>
      <c r="UXL80" s="762"/>
      <c r="UXM80" s="762"/>
      <c r="UXN80" s="762"/>
      <c r="UXO80" s="762"/>
      <c r="UXP80" s="762"/>
      <c r="UXQ80" s="762"/>
      <c r="UXR80" s="762"/>
      <c r="UXS80" s="762"/>
      <c r="UXT80" s="762"/>
      <c r="UXU80" s="762"/>
      <c r="UXV80" s="762"/>
      <c r="UXW80" s="762"/>
      <c r="UXX80" s="762"/>
      <c r="UXY80" s="762"/>
      <c r="UXZ80" s="762"/>
      <c r="UYA80" s="762"/>
      <c r="UYB80" s="762"/>
      <c r="UYC80" s="762"/>
      <c r="UYD80" s="762"/>
      <c r="UYE80" s="762"/>
      <c r="UYF80" s="762"/>
      <c r="UYG80" s="762"/>
      <c r="UYH80" s="762"/>
      <c r="UYI80" s="762"/>
      <c r="UYJ80" s="762"/>
      <c r="UYK80" s="762"/>
      <c r="UYL80" s="762"/>
      <c r="UYM80" s="762"/>
      <c r="UYN80" s="762"/>
      <c r="UYO80" s="762"/>
      <c r="UYP80" s="762"/>
      <c r="UYQ80" s="762"/>
      <c r="UYR80" s="762"/>
      <c r="UYS80" s="762"/>
      <c r="UYT80" s="762"/>
      <c r="UYU80" s="762"/>
      <c r="UYV80" s="762"/>
      <c r="UYW80" s="762"/>
      <c r="UYX80" s="762"/>
      <c r="UYY80" s="762"/>
      <c r="UYZ80" s="762"/>
      <c r="UZA80" s="762"/>
      <c r="UZB80" s="762"/>
      <c r="UZC80" s="762"/>
      <c r="UZD80" s="762"/>
      <c r="UZE80" s="762"/>
      <c r="UZF80" s="762"/>
      <c r="UZG80" s="762"/>
      <c r="UZH80" s="762"/>
      <c r="UZI80" s="762"/>
      <c r="UZJ80" s="762"/>
      <c r="UZK80" s="762"/>
      <c r="UZL80" s="762"/>
      <c r="UZM80" s="762"/>
      <c r="UZN80" s="762"/>
      <c r="UZO80" s="762"/>
      <c r="UZP80" s="762"/>
      <c r="UZQ80" s="762"/>
      <c r="UZR80" s="762"/>
      <c r="UZS80" s="762"/>
      <c r="UZT80" s="762"/>
      <c r="UZU80" s="762"/>
      <c r="UZV80" s="762"/>
      <c r="UZW80" s="762"/>
      <c r="UZX80" s="762"/>
      <c r="UZY80" s="762"/>
      <c r="UZZ80" s="762"/>
      <c r="VAA80" s="762"/>
      <c r="VAB80" s="762"/>
      <c r="VAC80" s="762"/>
      <c r="VAD80" s="762"/>
      <c r="VAE80" s="762"/>
      <c r="VAF80" s="762"/>
      <c r="VAG80" s="762"/>
      <c r="VAH80" s="762"/>
      <c r="VAI80" s="762"/>
      <c r="VAJ80" s="762"/>
      <c r="VAK80" s="762"/>
      <c r="VAL80" s="762"/>
      <c r="VAM80" s="762"/>
      <c r="VAN80" s="762"/>
      <c r="VAO80" s="762"/>
      <c r="VAP80" s="762"/>
      <c r="VAQ80" s="762"/>
      <c r="VAR80" s="762"/>
      <c r="VAS80" s="762"/>
      <c r="VAT80" s="762"/>
      <c r="VAU80" s="762"/>
      <c r="VAV80" s="762"/>
      <c r="VAW80" s="762"/>
      <c r="VAX80" s="762"/>
      <c r="VAY80" s="762"/>
      <c r="VAZ80" s="762"/>
      <c r="VBA80" s="762"/>
      <c r="VBB80" s="762"/>
      <c r="VBC80" s="762"/>
      <c r="VBD80" s="762"/>
      <c r="VBE80" s="762"/>
      <c r="VBF80" s="762"/>
      <c r="VBG80" s="762"/>
      <c r="VBH80" s="762"/>
      <c r="VBI80" s="762"/>
      <c r="VBJ80" s="762"/>
      <c r="VBK80" s="762"/>
      <c r="VBL80" s="762"/>
      <c r="VBM80" s="762"/>
      <c r="VBN80" s="762"/>
      <c r="VBO80" s="762"/>
      <c r="VBP80" s="762"/>
      <c r="VBQ80" s="762"/>
      <c r="VBR80" s="762"/>
      <c r="VBS80" s="762"/>
      <c r="VBT80" s="762"/>
      <c r="VBU80" s="762"/>
      <c r="VBV80" s="762"/>
      <c r="VBW80" s="762"/>
      <c r="VBX80" s="762"/>
      <c r="VBY80" s="762"/>
      <c r="VBZ80" s="762"/>
      <c r="VCA80" s="762"/>
      <c r="VCB80" s="762"/>
      <c r="VCC80" s="762"/>
      <c r="VCD80" s="762"/>
      <c r="VCE80" s="762"/>
      <c r="VCF80" s="762"/>
      <c r="VCG80" s="762"/>
      <c r="VCH80" s="762"/>
      <c r="VCI80" s="762"/>
      <c r="VCJ80" s="762"/>
      <c r="VCK80" s="762"/>
      <c r="VCL80" s="762"/>
      <c r="VCM80" s="762"/>
      <c r="VCN80" s="762"/>
      <c r="VCO80" s="762"/>
      <c r="VCP80" s="762"/>
      <c r="VCQ80" s="762"/>
      <c r="VCR80" s="762"/>
      <c r="VCS80" s="762"/>
      <c r="VCT80" s="762"/>
      <c r="VCU80" s="762"/>
      <c r="VCV80" s="762"/>
      <c r="VCW80" s="762"/>
      <c r="VCX80" s="762"/>
      <c r="VCY80" s="762"/>
      <c r="VCZ80" s="762"/>
      <c r="VDA80" s="762"/>
      <c r="VDB80" s="762"/>
      <c r="VDC80" s="762"/>
      <c r="VDD80" s="762"/>
      <c r="VDE80" s="762"/>
      <c r="VDF80" s="762"/>
      <c r="VDG80" s="762"/>
      <c r="VDH80" s="762"/>
      <c r="VDI80" s="762"/>
      <c r="VDJ80" s="762"/>
      <c r="VDK80" s="762"/>
      <c r="VDL80" s="762"/>
      <c r="VDM80" s="762"/>
      <c r="VDN80" s="762"/>
      <c r="VDO80" s="762"/>
      <c r="VDP80" s="762"/>
      <c r="VDQ80" s="762"/>
      <c r="VDR80" s="762"/>
      <c r="VDS80" s="762"/>
      <c r="VDT80" s="762"/>
      <c r="VDU80" s="762"/>
      <c r="VDV80" s="762"/>
      <c r="VDW80" s="762"/>
      <c r="VDX80" s="762"/>
      <c r="VDY80" s="762"/>
      <c r="VDZ80" s="762"/>
      <c r="VEA80" s="762"/>
      <c r="VEB80" s="762"/>
      <c r="VEC80" s="762"/>
      <c r="VED80" s="762"/>
      <c r="VEE80" s="762"/>
      <c r="VEF80" s="762"/>
      <c r="VEG80" s="762"/>
      <c r="VEH80" s="762"/>
      <c r="VEI80" s="762"/>
      <c r="VEJ80" s="762"/>
      <c r="VEK80" s="762"/>
      <c r="VEL80" s="762"/>
      <c r="VEM80" s="762"/>
      <c r="VEN80" s="762"/>
      <c r="VEO80" s="762"/>
      <c r="VEP80" s="762"/>
      <c r="VEQ80" s="762"/>
      <c r="VER80" s="762"/>
      <c r="VES80" s="762"/>
      <c r="VET80" s="762"/>
      <c r="VEU80" s="762"/>
      <c r="VEV80" s="762"/>
      <c r="VEW80" s="762"/>
      <c r="VEX80" s="762"/>
      <c r="VEY80" s="762"/>
      <c r="VEZ80" s="762"/>
      <c r="VFA80" s="762"/>
      <c r="VFB80" s="762"/>
      <c r="VFC80" s="762"/>
      <c r="VFD80" s="762"/>
      <c r="VFE80" s="762"/>
      <c r="VFF80" s="762"/>
      <c r="VFG80" s="762"/>
      <c r="VFH80" s="762"/>
      <c r="VFI80" s="762"/>
      <c r="VFJ80" s="762"/>
      <c r="VFK80" s="762"/>
      <c r="VFL80" s="762"/>
      <c r="VFM80" s="762"/>
      <c r="VFN80" s="762"/>
      <c r="VFO80" s="762"/>
      <c r="VFP80" s="762"/>
      <c r="VFQ80" s="762"/>
      <c r="VFR80" s="762"/>
      <c r="VFS80" s="762"/>
      <c r="VFT80" s="762"/>
      <c r="VFU80" s="762"/>
      <c r="VFV80" s="762"/>
      <c r="VFW80" s="762"/>
      <c r="VFX80" s="762"/>
      <c r="VFY80" s="762"/>
      <c r="VFZ80" s="762"/>
      <c r="VGA80" s="762"/>
      <c r="VGB80" s="762"/>
      <c r="VGC80" s="762"/>
      <c r="VGD80" s="762"/>
      <c r="VGE80" s="762"/>
      <c r="VGF80" s="762"/>
      <c r="VGG80" s="762"/>
      <c r="VGH80" s="762"/>
      <c r="VGI80" s="762"/>
      <c r="VGJ80" s="762"/>
      <c r="VGK80" s="762"/>
      <c r="VGL80" s="762"/>
      <c r="VGM80" s="762"/>
      <c r="VGN80" s="762"/>
      <c r="VGO80" s="762"/>
      <c r="VGP80" s="762"/>
      <c r="VGQ80" s="762"/>
      <c r="VGR80" s="762"/>
      <c r="VGS80" s="762"/>
      <c r="VGT80" s="762"/>
      <c r="VGU80" s="762"/>
      <c r="VGV80" s="762"/>
      <c r="VGW80" s="762"/>
      <c r="VGX80" s="762"/>
      <c r="VGY80" s="762"/>
      <c r="VGZ80" s="762"/>
      <c r="VHA80" s="762"/>
      <c r="VHB80" s="762"/>
      <c r="VHC80" s="762"/>
      <c r="VHD80" s="762"/>
      <c r="VHE80" s="762"/>
      <c r="VHF80" s="762"/>
      <c r="VHG80" s="762"/>
      <c r="VHH80" s="762"/>
      <c r="VHI80" s="762"/>
      <c r="VHJ80" s="762"/>
      <c r="VHK80" s="762"/>
      <c r="VHL80" s="762"/>
      <c r="VHM80" s="762"/>
      <c r="VHN80" s="762"/>
      <c r="VHO80" s="762"/>
      <c r="VHP80" s="762"/>
      <c r="VHQ80" s="762"/>
      <c r="VHR80" s="762"/>
      <c r="VHS80" s="762"/>
      <c r="VHT80" s="762"/>
      <c r="VHU80" s="762"/>
      <c r="VHV80" s="762"/>
      <c r="VHW80" s="762"/>
      <c r="VHX80" s="762"/>
      <c r="VHY80" s="762"/>
      <c r="VHZ80" s="762"/>
      <c r="VIA80" s="762"/>
      <c r="VIB80" s="762"/>
      <c r="VIC80" s="762"/>
      <c r="VID80" s="762"/>
      <c r="VIE80" s="762"/>
      <c r="VIF80" s="762"/>
      <c r="VIG80" s="762"/>
      <c r="VIH80" s="762"/>
      <c r="VII80" s="762"/>
      <c r="VIJ80" s="762"/>
      <c r="VIK80" s="762"/>
      <c r="VIL80" s="762"/>
      <c r="VIM80" s="762"/>
      <c r="VIN80" s="762"/>
      <c r="VIO80" s="762"/>
      <c r="VIP80" s="762"/>
      <c r="VIQ80" s="762"/>
      <c r="VIR80" s="762"/>
      <c r="VIS80" s="762"/>
      <c r="VIT80" s="762"/>
      <c r="VIU80" s="762"/>
      <c r="VIV80" s="762"/>
      <c r="VIW80" s="762"/>
      <c r="VIX80" s="762"/>
      <c r="VIY80" s="762"/>
      <c r="VIZ80" s="762"/>
      <c r="VJA80" s="762"/>
      <c r="VJB80" s="762"/>
      <c r="VJC80" s="762"/>
      <c r="VJD80" s="762"/>
      <c r="VJE80" s="762"/>
      <c r="VJF80" s="762"/>
      <c r="VJG80" s="762"/>
      <c r="VJH80" s="762"/>
      <c r="VJI80" s="762"/>
      <c r="VJJ80" s="762"/>
      <c r="VJK80" s="762"/>
      <c r="VJL80" s="762"/>
      <c r="VJM80" s="762"/>
      <c r="VJN80" s="762"/>
      <c r="VJO80" s="762"/>
      <c r="VJP80" s="762"/>
      <c r="VJQ80" s="762"/>
      <c r="VJR80" s="762"/>
      <c r="VJS80" s="762"/>
      <c r="VJT80" s="762"/>
      <c r="VJU80" s="762"/>
      <c r="VJV80" s="762"/>
      <c r="VJW80" s="762"/>
      <c r="VJX80" s="762"/>
      <c r="VJY80" s="762"/>
      <c r="VJZ80" s="762"/>
      <c r="VKA80" s="762"/>
      <c r="VKB80" s="762"/>
      <c r="VKC80" s="762"/>
      <c r="VKD80" s="762"/>
      <c r="VKE80" s="762"/>
      <c r="VKF80" s="762"/>
      <c r="VKG80" s="762"/>
      <c r="VKH80" s="762"/>
      <c r="VKI80" s="762"/>
      <c r="VKJ80" s="762"/>
      <c r="VKK80" s="762"/>
      <c r="VKL80" s="762"/>
      <c r="VKM80" s="762"/>
      <c r="VKN80" s="762"/>
      <c r="VKO80" s="762"/>
      <c r="VKP80" s="762"/>
      <c r="VKQ80" s="762"/>
      <c r="VKR80" s="762"/>
      <c r="VKS80" s="762"/>
      <c r="VKT80" s="762"/>
      <c r="VKU80" s="762"/>
      <c r="VKV80" s="762"/>
      <c r="VKW80" s="762"/>
      <c r="VKX80" s="762"/>
      <c r="VKY80" s="762"/>
      <c r="VKZ80" s="762"/>
      <c r="VLA80" s="762"/>
      <c r="VLB80" s="762"/>
      <c r="VLC80" s="762"/>
      <c r="VLD80" s="762"/>
      <c r="VLE80" s="762"/>
      <c r="VLF80" s="762"/>
      <c r="VLG80" s="762"/>
      <c r="VLH80" s="762"/>
      <c r="VLI80" s="762"/>
      <c r="VLJ80" s="762"/>
      <c r="VLK80" s="762"/>
      <c r="VLL80" s="762"/>
      <c r="VLM80" s="762"/>
      <c r="VLN80" s="762"/>
      <c r="VLO80" s="762"/>
      <c r="VLP80" s="762"/>
      <c r="VLQ80" s="762"/>
      <c r="VLR80" s="762"/>
      <c r="VLS80" s="762"/>
      <c r="VLT80" s="762"/>
      <c r="VLU80" s="762"/>
      <c r="VLV80" s="762"/>
      <c r="VLW80" s="762"/>
      <c r="VLX80" s="762"/>
      <c r="VLY80" s="762"/>
      <c r="VLZ80" s="762"/>
      <c r="VMA80" s="762"/>
      <c r="VMB80" s="762"/>
      <c r="VMC80" s="762"/>
      <c r="VMD80" s="762"/>
      <c r="VME80" s="762"/>
      <c r="VMF80" s="762"/>
      <c r="VMG80" s="762"/>
      <c r="VMH80" s="762"/>
      <c r="VMI80" s="762"/>
      <c r="VMJ80" s="762"/>
      <c r="VMK80" s="762"/>
      <c r="VML80" s="762"/>
      <c r="VMM80" s="762"/>
      <c r="VMN80" s="762"/>
      <c r="VMO80" s="762"/>
      <c r="VMP80" s="762"/>
      <c r="VMQ80" s="762"/>
      <c r="VMR80" s="762"/>
      <c r="VMS80" s="762"/>
      <c r="VMT80" s="762"/>
      <c r="VMU80" s="762"/>
      <c r="VMV80" s="762"/>
      <c r="VMW80" s="762"/>
      <c r="VMX80" s="762"/>
      <c r="VMY80" s="762"/>
      <c r="VMZ80" s="762"/>
      <c r="VNA80" s="762"/>
      <c r="VNB80" s="762"/>
      <c r="VNC80" s="762"/>
      <c r="VND80" s="762"/>
      <c r="VNE80" s="762"/>
      <c r="VNF80" s="762"/>
      <c r="VNG80" s="762"/>
      <c r="VNH80" s="762"/>
      <c r="VNI80" s="762"/>
      <c r="VNJ80" s="762"/>
      <c r="VNK80" s="762"/>
      <c r="VNL80" s="762"/>
      <c r="VNM80" s="762"/>
      <c r="VNN80" s="762"/>
      <c r="VNO80" s="762"/>
      <c r="VNP80" s="762"/>
      <c r="VNQ80" s="762"/>
      <c r="VNR80" s="762"/>
      <c r="VNS80" s="762"/>
      <c r="VNT80" s="762"/>
      <c r="VNU80" s="762"/>
      <c r="VNV80" s="762"/>
      <c r="VNW80" s="762"/>
      <c r="VNX80" s="762"/>
      <c r="VNY80" s="762"/>
      <c r="VNZ80" s="762"/>
      <c r="VOA80" s="762"/>
      <c r="VOB80" s="762"/>
      <c r="VOC80" s="762"/>
      <c r="VOD80" s="762"/>
      <c r="VOE80" s="762"/>
      <c r="VOF80" s="762"/>
      <c r="VOG80" s="762"/>
      <c r="VOH80" s="762"/>
      <c r="VOI80" s="762"/>
      <c r="VOJ80" s="762"/>
      <c r="VOK80" s="762"/>
      <c r="VOL80" s="762"/>
      <c r="VOM80" s="762"/>
      <c r="VON80" s="762"/>
      <c r="VOO80" s="762"/>
      <c r="VOP80" s="762"/>
      <c r="VOQ80" s="762"/>
      <c r="VOR80" s="762"/>
      <c r="VOS80" s="762"/>
      <c r="VOT80" s="762"/>
      <c r="VOU80" s="762"/>
      <c r="VOV80" s="762"/>
      <c r="VOW80" s="762"/>
      <c r="VOX80" s="762"/>
      <c r="VOY80" s="762"/>
      <c r="VOZ80" s="762"/>
      <c r="VPA80" s="762"/>
      <c r="VPB80" s="762"/>
      <c r="VPC80" s="762"/>
      <c r="VPD80" s="762"/>
      <c r="VPE80" s="762"/>
      <c r="VPF80" s="762"/>
      <c r="VPG80" s="762"/>
      <c r="VPH80" s="762"/>
      <c r="VPI80" s="762"/>
      <c r="VPJ80" s="762"/>
      <c r="VPK80" s="762"/>
      <c r="VPL80" s="762"/>
      <c r="VPM80" s="762"/>
      <c r="VPN80" s="762"/>
      <c r="VPO80" s="762"/>
      <c r="VPP80" s="762"/>
      <c r="VPQ80" s="762"/>
      <c r="VPR80" s="762"/>
      <c r="VPS80" s="762"/>
      <c r="VPT80" s="762"/>
      <c r="VPU80" s="762"/>
      <c r="VPV80" s="762"/>
      <c r="VPW80" s="762"/>
      <c r="VPX80" s="762"/>
      <c r="VPY80" s="762"/>
      <c r="VPZ80" s="762"/>
      <c r="VQA80" s="762"/>
      <c r="VQB80" s="762"/>
      <c r="VQC80" s="762"/>
      <c r="VQD80" s="762"/>
      <c r="VQE80" s="762"/>
      <c r="VQF80" s="762"/>
      <c r="VQG80" s="762"/>
      <c r="VQH80" s="762"/>
      <c r="VQI80" s="762"/>
      <c r="VQJ80" s="762"/>
      <c r="VQK80" s="762"/>
      <c r="VQL80" s="762"/>
      <c r="VQM80" s="762"/>
      <c r="VQN80" s="762"/>
      <c r="VQO80" s="762"/>
      <c r="VQP80" s="762"/>
      <c r="VQQ80" s="762"/>
      <c r="VQR80" s="762"/>
      <c r="VQS80" s="762"/>
      <c r="VQT80" s="762"/>
      <c r="VQU80" s="762"/>
      <c r="VQV80" s="762"/>
      <c r="VQW80" s="762"/>
      <c r="VQX80" s="762"/>
      <c r="VQY80" s="762"/>
      <c r="VQZ80" s="762"/>
      <c r="VRA80" s="762"/>
      <c r="VRB80" s="762"/>
      <c r="VRC80" s="762"/>
      <c r="VRD80" s="762"/>
      <c r="VRE80" s="762"/>
      <c r="VRF80" s="762"/>
      <c r="VRG80" s="762"/>
      <c r="VRH80" s="762"/>
      <c r="VRI80" s="762"/>
      <c r="VRJ80" s="762"/>
      <c r="VRK80" s="762"/>
      <c r="VRL80" s="762"/>
      <c r="VRM80" s="762"/>
      <c r="VRN80" s="762"/>
      <c r="VRO80" s="762"/>
      <c r="VRP80" s="762"/>
      <c r="VRQ80" s="762"/>
      <c r="VRR80" s="762"/>
      <c r="VRS80" s="762"/>
      <c r="VRU80" s="762"/>
      <c r="VRV80" s="762"/>
      <c r="VRW80" s="762"/>
      <c r="VRX80" s="762"/>
      <c r="VRY80" s="762"/>
      <c r="VRZ80" s="762"/>
      <c r="VSA80" s="762"/>
      <c r="VSB80" s="762"/>
      <c r="VSC80" s="762"/>
      <c r="VSD80" s="762"/>
      <c r="VSE80" s="762"/>
      <c r="VSF80" s="762"/>
      <c r="VSG80" s="762"/>
      <c r="VSH80" s="762"/>
      <c r="VSI80" s="762"/>
      <c r="VSJ80" s="762"/>
      <c r="VSK80" s="762"/>
      <c r="VSL80" s="762"/>
      <c r="VSM80" s="762"/>
      <c r="VSN80" s="762"/>
      <c r="VSO80" s="762"/>
      <c r="VSP80" s="762"/>
      <c r="VSQ80" s="762"/>
      <c r="VSR80" s="762"/>
      <c r="VSS80" s="762"/>
      <c r="VST80" s="762"/>
      <c r="VSU80" s="762"/>
      <c r="VSV80" s="762"/>
      <c r="VSW80" s="762"/>
      <c r="VSX80" s="762"/>
      <c r="VSY80" s="762"/>
      <c r="VSZ80" s="762"/>
      <c r="VTA80" s="762"/>
      <c r="VTB80" s="762"/>
      <c r="VTC80" s="762"/>
      <c r="VTD80" s="762"/>
      <c r="VTE80" s="762"/>
      <c r="VTF80" s="762"/>
      <c r="VTG80" s="762"/>
      <c r="VTH80" s="762"/>
      <c r="VTI80" s="762"/>
      <c r="VTJ80" s="762"/>
      <c r="VTK80" s="762"/>
      <c r="VTL80" s="762"/>
      <c r="VTM80" s="762"/>
      <c r="VTN80" s="762"/>
      <c r="VTO80" s="762"/>
      <c r="VTP80" s="762"/>
      <c r="VTQ80" s="762"/>
      <c r="VTR80" s="762"/>
      <c r="VTS80" s="762"/>
      <c r="VTT80" s="762"/>
      <c r="VTU80" s="762"/>
      <c r="VTV80" s="762"/>
      <c r="VTW80" s="762"/>
      <c r="VTX80" s="762"/>
      <c r="VTY80" s="762"/>
      <c r="VTZ80" s="762"/>
      <c r="VUA80" s="762"/>
      <c r="VUB80" s="762"/>
      <c r="VUC80" s="762"/>
      <c r="VUD80" s="762"/>
      <c r="VUE80" s="762"/>
      <c r="VUF80" s="762"/>
      <c r="VUG80" s="762"/>
      <c r="VUH80" s="762"/>
      <c r="VUI80" s="762"/>
      <c r="VUJ80" s="762"/>
      <c r="VUK80" s="762"/>
      <c r="VUL80" s="762"/>
      <c r="VUM80" s="762"/>
      <c r="VUN80" s="762"/>
      <c r="VUO80" s="762"/>
      <c r="VUP80" s="762"/>
      <c r="VUQ80" s="762"/>
      <c r="VUR80" s="762"/>
      <c r="VUS80" s="762"/>
      <c r="VUT80" s="762"/>
      <c r="VUU80" s="762"/>
      <c r="VUV80" s="762"/>
      <c r="VUW80" s="762"/>
      <c r="VUX80" s="762"/>
      <c r="VUY80" s="762"/>
      <c r="VUZ80" s="762"/>
      <c r="VVA80" s="762"/>
      <c r="VVB80" s="762"/>
      <c r="VVC80" s="762"/>
      <c r="VVD80" s="762"/>
      <c r="VVE80" s="762"/>
      <c r="VVF80" s="762"/>
      <c r="VVG80" s="762"/>
      <c r="VVH80" s="762"/>
      <c r="VVI80" s="762"/>
      <c r="VVJ80" s="762"/>
      <c r="VVK80" s="762"/>
      <c r="VVL80" s="762"/>
      <c r="VVM80" s="762"/>
      <c r="VVN80" s="762"/>
      <c r="VVO80" s="762"/>
      <c r="VVP80" s="762"/>
      <c r="VVQ80" s="762"/>
      <c r="VVR80" s="762"/>
      <c r="VVS80" s="762"/>
      <c r="VVT80" s="762"/>
      <c r="VVU80" s="762"/>
      <c r="VVV80" s="762"/>
      <c r="VVW80" s="762"/>
      <c r="VVX80" s="762"/>
      <c r="VVY80" s="762"/>
      <c r="VVZ80" s="762"/>
      <c r="VWA80" s="762"/>
      <c r="VWB80" s="762"/>
      <c r="VWC80" s="762"/>
      <c r="VWD80" s="762"/>
      <c r="VWE80" s="762"/>
      <c r="VWF80" s="762"/>
      <c r="VWG80" s="762"/>
      <c r="VWH80" s="762"/>
      <c r="VWI80" s="762"/>
      <c r="VWJ80" s="762"/>
      <c r="VWK80" s="762"/>
      <c r="VWL80" s="762"/>
      <c r="VWM80" s="762"/>
      <c r="VWN80" s="762"/>
      <c r="VWO80" s="762"/>
      <c r="VWP80" s="762"/>
      <c r="VWQ80" s="762"/>
      <c r="VWR80" s="762"/>
      <c r="VWS80" s="762"/>
      <c r="VWT80" s="762"/>
      <c r="VWU80" s="762"/>
      <c r="VWV80" s="762"/>
      <c r="VWW80" s="762"/>
      <c r="VWX80" s="762"/>
      <c r="VWY80" s="762"/>
      <c r="VWZ80" s="762"/>
      <c r="VXA80" s="762"/>
      <c r="VXB80" s="762"/>
      <c r="VXC80" s="762"/>
      <c r="VXD80" s="762"/>
      <c r="VXE80" s="762"/>
      <c r="VXF80" s="762"/>
      <c r="VXG80" s="762"/>
      <c r="VXH80" s="762"/>
      <c r="VXI80" s="762"/>
      <c r="VXJ80" s="762"/>
      <c r="VXK80" s="762"/>
      <c r="VXL80" s="762"/>
      <c r="VXM80" s="762"/>
      <c r="VXN80" s="762"/>
      <c r="VXO80" s="762"/>
      <c r="VXP80" s="762"/>
      <c r="VXQ80" s="762"/>
      <c r="VXR80" s="762"/>
      <c r="VXS80" s="762"/>
      <c r="VXT80" s="762"/>
      <c r="VXU80" s="762"/>
      <c r="VXV80" s="762"/>
      <c r="VXW80" s="762"/>
      <c r="VXX80" s="762"/>
      <c r="VXY80" s="762"/>
      <c r="VXZ80" s="762"/>
      <c r="VYA80" s="762"/>
      <c r="VYB80" s="762"/>
      <c r="VYC80" s="762"/>
      <c r="VYD80" s="762"/>
      <c r="VYE80" s="762"/>
      <c r="VYF80" s="762"/>
      <c r="VYG80" s="762"/>
      <c r="VYH80" s="762"/>
      <c r="VYI80" s="762"/>
      <c r="VYJ80" s="762"/>
      <c r="VYK80" s="762"/>
      <c r="VYL80" s="762"/>
      <c r="VYM80" s="762"/>
      <c r="VYN80" s="762"/>
      <c r="VYO80" s="762"/>
      <c r="VYP80" s="762"/>
      <c r="VYQ80" s="762"/>
      <c r="VYR80" s="762"/>
      <c r="VYS80" s="762"/>
      <c r="VYT80" s="762"/>
      <c r="VYU80" s="762"/>
      <c r="VYV80" s="762"/>
      <c r="VYW80" s="762"/>
      <c r="VYX80" s="762"/>
      <c r="VYY80" s="762"/>
      <c r="VYZ80" s="762"/>
      <c r="VZA80" s="762"/>
      <c r="VZB80" s="762"/>
      <c r="VZC80" s="762"/>
      <c r="VZD80" s="762"/>
      <c r="VZE80" s="762"/>
      <c r="VZF80" s="762"/>
      <c r="VZG80" s="762"/>
      <c r="VZH80" s="762"/>
      <c r="VZI80" s="762"/>
      <c r="VZJ80" s="762"/>
      <c r="VZK80" s="762"/>
      <c r="VZL80" s="762"/>
      <c r="VZM80" s="762"/>
      <c r="VZN80" s="762"/>
      <c r="VZO80" s="762"/>
      <c r="VZP80" s="762"/>
      <c r="VZQ80" s="762"/>
      <c r="VZR80" s="762"/>
      <c r="VZS80" s="762"/>
      <c r="VZT80" s="762"/>
      <c r="VZU80" s="762"/>
      <c r="VZV80" s="762"/>
      <c r="VZW80" s="762"/>
      <c r="VZX80" s="762"/>
      <c r="VZY80" s="762"/>
      <c r="VZZ80" s="762"/>
      <c r="WAA80" s="762"/>
      <c r="WAB80" s="762"/>
      <c r="WAC80" s="762"/>
      <c r="WAD80" s="762"/>
      <c r="WAE80" s="762"/>
      <c r="WAF80" s="762"/>
      <c r="WAG80" s="762"/>
      <c r="WAH80" s="762"/>
      <c r="WAI80" s="762"/>
      <c r="WAJ80" s="762"/>
      <c r="WAK80" s="762"/>
      <c r="WAL80" s="762"/>
      <c r="WAM80" s="762"/>
      <c r="WAN80" s="762"/>
      <c r="WAO80" s="762"/>
      <c r="WAP80" s="762"/>
      <c r="WAQ80" s="762"/>
      <c r="WAR80" s="762"/>
      <c r="WAS80" s="762"/>
      <c r="WAT80" s="762"/>
      <c r="WAU80" s="762"/>
      <c r="WAV80" s="762"/>
      <c r="WAW80" s="762"/>
      <c r="WAX80" s="762"/>
      <c r="WAY80" s="762"/>
      <c r="WAZ80" s="762"/>
      <c r="WBA80" s="762"/>
      <c r="WBB80" s="762"/>
      <c r="WBC80" s="762"/>
      <c r="WBD80" s="762"/>
      <c r="WBE80" s="762"/>
      <c r="WBF80" s="762"/>
      <c r="WBG80" s="762"/>
      <c r="WBH80" s="762"/>
      <c r="WBI80" s="762"/>
      <c r="WBJ80" s="762"/>
      <c r="WBK80" s="762"/>
      <c r="WBL80" s="762"/>
      <c r="WBM80" s="762"/>
      <c r="WBN80" s="762"/>
      <c r="WBO80" s="762"/>
      <c r="WBP80" s="762"/>
      <c r="WBQ80" s="762"/>
      <c r="WBR80" s="762"/>
      <c r="WBS80" s="762"/>
      <c r="WBT80" s="762"/>
      <c r="WBU80" s="762"/>
      <c r="WBV80" s="762"/>
      <c r="WBW80" s="762"/>
      <c r="WBX80" s="762"/>
      <c r="WBY80" s="762"/>
      <c r="WBZ80" s="762"/>
      <c r="WCA80" s="762"/>
      <c r="WCB80" s="762"/>
      <c r="WCC80" s="762"/>
      <c r="WCD80" s="762"/>
      <c r="WCE80" s="762"/>
      <c r="WCF80" s="762"/>
      <c r="WCG80" s="762"/>
      <c r="WCH80" s="762"/>
      <c r="WCI80" s="762"/>
      <c r="WCJ80" s="762"/>
      <c r="WCK80" s="762"/>
      <c r="WCL80" s="762"/>
      <c r="WCM80" s="762"/>
      <c r="WCN80" s="762"/>
      <c r="WCO80" s="762"/>
      <c r="WCP80" s="762"/>
      <c r="WCQ80" s="762"/>
      <c r="WCR80" s="762"/>
      <c r="WCS80" s="762"/>
      <c r="WCT80" s="762"/>
      <c r="WCU80" s="762"/>
      <c r="WCV80" s="762"/>
      <c r="WCW80" s="762"/>
      <c r="WCX80" s="762"/>
      <c r="WCY80" s="762"/>
      <c r="WCZ80" s="762"/>
      <c r="WDA80" s="762"/>
      <c r="WDB80" s="762"/>
      <c r="WDC80" s="762"/>
      <c r="WDD80" s="762"/>
      <c r="WDE80" s="762"/>
      <c r="WDF80" s="762"/>
      <c r="WDG80" s="762"/>
      <c r="WDH80" s="762"/>
      <c r="WDI80" s="762"/>
      <c r="WDJ80" s="762"/>
      <c r="WDK80" s="762"/>
      <c r="WDL80" s="762"/>
      <c r="WDM80" s="762"/>
      <c r="WDN80" s="762"/>
      <c r="WDO80" s="762"/>
      <c r="WDP80" s="762"/>
      <c r="WDQ80" s="762"/>
      <c r="WDR80" s="762"/>
      <c r="WDS80" s="762"/>
      <c r="WDT80" s="762"/>
      <c r="WDU80" s="762"/>
      <c r="WDV80" s="762"/>
      <c r="WDW80" s="762"/>
      <c r="WDX80" s="762"/>
      <c r="WDY80" s="762"/>
      <c r="WDZ80" s="762"/>
      <c r="WEA80" s="762"/>
      <c r="WEB80" s="762"/>
      <c r="WEC80" s="762"/>
      <c r="WED80" s="762"/>
      <c r="WEE80" s="762"/>
      <c r="WEF80" s="762"/>
      <c r="WEG80" s="762"/>
      <c r="WEH80" s="762"/>
      <c r="WEI80" s="762"/>
      <c r="WEJ80" s="762"/>
      <c r="WEK80" s="762"/>
      <c r="WEL80" s="762"/>
      <c r="WEM80" s="762"/>
      <c r="WEN80" s="762"/>
      <c r="WEO80" s="762"/>
      <c r="WEP80" s="762"/>
      <c r="WEQ80" s="762"/>
      <c r="WER80" s="762"/>
      <c r="WES80" s="762"/>
      <c r="WET80" s="762"/>
      <c r="WEU80" s="762"/>
      <c r="WEV80" s="762"/>
      <c r="WEW80" s="762"/>
      <c r="WEX80" s="762"/>
      <c r="WEY80" s="762"/>
      <c r="WEZ80" s="762"/>
      <c r="WFA80" s="762"/>
      <c r="WFB80" s="762"/>
      <c r="WFC80" s="762"/>
      <c r="WFD80" s="762"/>
      <c r="WFE80" s="762"/>
      <c r="WFF80" s="762"/>
      <c r="WFG80" s="762"/>
      <c r="WFH80" s="762"/>
      <c r="WFI80" s="762"/>
      <c r="WFJ80" s="762"/>
      <c r="WFK80" s="762"/>
      <c r="WFL80" s="762"/>
      <c r="WFM80" s="762"/>
      <c r="WFN80" s="762"/>
      <c r="WFO80" s="762"/>
      <c r="WFP80" s="762"/>
      <c r="WFQ80" s="762"/>
      <c r="WFR80" s="762"/>
      <c r="WFS80" s="762"/>
      <c r="WFT80" s="762"/>
      <c r="WFU80" s="762"/>
      <c r="WFV80" s="762"/>
      <c r="WFW80" s="762"/>
      <c r="WFX80" s="762"/>
      <c r="WFY80" s="762"/>
      <c r="WFZ80" s="762"/>
      <c r="WGA80" s="762"/>
      <c r="WGB80" s="762"/>
      <c r="WGC80" s="762"/>
      <c r="WGD80" s="762"/>
      <c r="WGE80" s="762"/>
      <c r="WGF80" s="762"/>
      <c r="WGG80" s="762"/>
      <c r="WGH80" s="762"/>
      <c r="WGI80" s="762"/>
      <c r="WGJ80" s="762"/>
      <c r="WGK80" s="762"/>
      <c r="WGL80" s="762"/>
      <c r="WGM80" s="762"/>
      <c r="WGN80" s="762"/>
      <c r="WGO80" s="762"/>
      <c r="WGP80" s="762"/>
      <c r="WGQ80" s="762"/>
      <c r="WGR80" s="762"/>
      <c r="WGS80" s="762"/>
      <c r="WGT80" s="762"/>
      <c r="WGU80" s="762"/>
      <c r="WGV80" s="762"/>
      <c r="WGW80" s="762"/>
      <c r="WGX80" s="762"/>
      <c r="WGY80" s="762"/>
      <c r="WGZ80" s="762"/>
      <c r="WHA80" s="762"/>
      <c r="WHB80" s="762"/>
      <c r="WHC80" s="762"/>
      <c r="WHD80" s="762"/>
      <c r="WHE80" s="762"/>
      <c r="WHF80" s="762"/>
      <c r="WHG80" s="762"/>
      <c r="WHH80" s="762"/>
      <c r="WHI80" s="762"/>
      <c r="WHJ80" s="762"/>
      <c r="WHK80" s="762"/>
      <c r="WHL80" s="762"/>
      <c r="WHM80" s="762"/>
      <c r="WHN80" s="762"/>
      <c r="WHO80" s="762"/>
      <c r="WHP80" s="762"/>
      <c r="WHQ80" s="762"/>
      <c r="WHR80" s="762"/>
      <c r="WHS80" s="762"/>
      <c r="WHT80" s="762"/>
      <c r="WHU80" s="762"/>
      <c r="WHV80" s="762"/>
      <c r="WHW80" s="762"/>
      <c r="WHX80" s="762"/>
      <c r="WHY80" s="762"/>
      <c r="WHZ80" s="762"/>
      <c r="WIA80" s="762"/>
      <c r="WIB80" s="762"/>
      <c r="WIC80" s="762"/>
      <c r="WID80" s="762"/>
      <c r="WIE80" s="762"/>
      <c r="WIF80" s="762"/>
      <c r="WIG80" s="762"/>
      <c r="WIH80" s="762"/>
      <c r="WII80" s="762"/>
      <c r="WIJ80" s="762"/>
      <c r="WIK80" s="762"/>
      <c r="WIL80" s="762"/>
      <c r="WIM80" s="762"/>
      <c r="WIN80" s="762"/>
      <c r="WIO80" s="762"/>
      <c r="WIP80" s="762"/>
      <c r="WIQ80" s="762"/>
      <c r="WIR80" s="762"/>
      <c r="WIS80" s="762"/>
      <c r="WIT80" s="762"/>
      <c r="WIU80" s="762"/>
      <c r="WIV80" s="762"/>
      <c r="WIW80" s="762"/>
      <c r="WIX80" s="762"/>
      <c r="WIY80" s="762"/>
      <c r="WIZ80" s="762"/>
      <c r="WJA80" s="762"/>
      <c r="WJB80" s="762"/>
      <c r="WJC80" s="762"/>
      <c r="WJD80" s="762"/>
      <c r="WJE80" s="762"/>
      <c r="WJF80" s="762"/>
      <c r="WJG80" s="762"/>
      <c r="WJH80" s="762"/>
      <c r="WJI80" s="762"/>
      <c r="WJJ80" s="762"/>
      <c r="WJK80" s="762"/>
      <c r="WJL80" s="762"/>
      <c r="WJM80" s="762"/>
      <c r="WJN80" s="762"/>
      <c r="WJO80" s="762"/>
      <c r="WJP80" s="762"/>
      <c r="WJQ80" s="762"/>
      <c r="WJR80" s="762"/>
      <c r="WJS80" s="762"/>
      <c r="WJT80" s="762"/>
      <c r="WJU80" s="762"/>
      <c r="WJV80" s="762"/>
      <c r="WJW80" s="762"/>
      <c r="WJX80" s="762"/>
      <c r="WJY80" s="762"/>
      <c r="WJZ80" s="762"/>
      <c r="WKA80" s="762"/>
      <c r="WKB80" s="762"/>
      <c r="WKC80" s="762"/>
      <c r="WKD80" s="762"/>
      <c r="WKE80" s="762"/>
      <c r="WKF80" s="762"/>
      <c r="WKG80" s="762"/>
      <c r="WKH80" s="762"/>
      <c r="WKI80" s="762"/>
      <c r="WKJ80" s="762"/>
      <c r="WKK80" s="762"/>
      <c r="WKL80" s="762"/>
      <c r="WKM80" s="762"/>
      <c r="WKN80" s="762"/>
      <c r="WKO80" s="762"/>
      <c r="WKP80" s="762"/>
      <c r="WKQ80" s="762"/>
      <c r="WKR80" s="762"/>
      <c r="WKS80" s="762"/>
      <c r="WKT80" s="762"/>
      <c r="WKU80" s="762"/>
      <c r="WKV80" s="762"/>
      <c r="WKW80" s="762"/>
      <c r="WKX80" s="762"/>
      <c r="WKY80" s="762"/>
      <c r="WKZ80" s="762"/>
      <c r="WLA80" s="762"/>
      <c r="WLB80" s="762"/>
      <c r="WLC80" s="762"/>
      <c r="WLD80" s="762"/>
      <c r="WLE80" s="762"/>
      <c r="WLF80" s="762"/>
      <c r="WLG80" s="762"/>
      <c r="WLH80" s="762"/>
      <c r="WLI80" s="762"/>
      <c r="WLJ80" s="762"/>
      <c r="WLK80" s="762"/>
      <c r="WLL80" s="762"/>
      <c r="WLM80" s="762"/>
      <c r="WLN80" s="762"/>
      <c r="WLO80" s="762"/>
      <c r="WLP80" s="762"/>
      <c r="WLQ80" s="762"/>
      <c r="WLR80" s="762"/>
      <c r="WLS80" s="762"/>
      <c r="WLT80" s="762"/>
      <c r="WLU80" s="762"/>
      <c r="WLV80" s="762"/>
      <c r="WLW80" s="762"/>
      <c r="WLX80" s="762"/>
      <c r="WLY80" s="762"/>
      <c r="WLZ80" s="762"/>
      <c r="WMA80" s="762"/>
      <c r="WMB80" s="762"/>
      <c r="WMC80" s="762"/>
      <c r="WMD80" s="762"/>
      <c r="WME80" s="762"/>
      <c r="WMF80" s="762"/>
      <c r="WMG80" s="762"/>
      <c r="WMH80" s="762"/>
      <c r="WMI80" s="762"/>
      <c r="WMJ80" s="762"/>
      <c r="WMK80" s="762"/>
      <c r="WML80" s="762"/>
      <c r="WMM80" s="762"/>
      <c r="WMN80" s="762"/>
      <c r="WMO80" s="762"/>
      <c r="WMP80" s="762"/>
      <c r="WMQ80" s="762"/>
      <c r="WMR80" s="762"/>
      <c r="WMS80" s="762"/>
      <c r="WMT80" s="762"/>
      <c r="WMU80" s="762"/>
      <c r="WMV80" s="762"/>
      <c r="WMW80" s="762"/>
      <c r="WMX80" s="762"/>
      <c r="WMY80" s="762"/>
      <c r="WMZ80" s="762"/>
      <c r="WNA80" s="762"/>
      <c r="WNB80" s="762"/>
      <c r="WNC80" s="762"/>
      <c r="WND80" s="762"/>
      <c r="WNE80" s="762"/>
      <c r="WNF80" s="762"/>
      <c r="WNG80" s="762"/>
      <c r="WNH80" s="762"/>
      <c r="WNI80" s="762"/>
      <c r="WNJ80" s="762"/>
      <c r="WNK80" s="762"/>
      <c r="WNL80" s="762"/>
      <c r="WNM80" s="762"/>
      <c r="WNN80" s="762"/>
      <c r="WNO80" s="762"/>
      <c r="WNP80" s="762"/>
      <c r="WNQ80" s="762"/>
      <c r="WNR80" s="762"/>
      <c r="WNS80" s="762"/>
      <c r="WNT80" s="762"/>
      <c r="WNU80" s="762"/>
      <c r="WNV80" s="762"/>
      <c r="WNW80" s="762"/>
      <c r="WNX80" s="762"/>
      <c r="WNY80" s="762"/>
      <c r="WNZ80" s="762"/>
      <c r="WOA80" s="762"/>
      <c r="WOB80" s="762"/>
      <c r="WOC80" s="762"/>
      <c r="WOD80" s="762"/>
      <c r="WOE80" s="762"/>
      <c r="WOF80" s="762"/>
      <c r="WOG80" s="762"/>
      <c r="WOH80" s="762"/>
      <c r="WOI80" s="762"/>
      <c r="WOJ80" s="762"/>
      <c r="WOK80" s="762"/>
      <c r="WOL80" s="762"/>
      <c r="WOM80" s="762"/>
      <c r="WON80" s="762"/>
      <c r="WOO80" s="762"/>
      <c r="WOP80" s="762"/>
      <c r="WOQ80" s="762"/>
      <c r="WOR80" s="762"/>
      <c r="WOS80" s="762"/>
      <c r="WOT80" s="762"/>
      <c r="WOU80" s="762"/>
      <c r="WOV80" s="762"/>
      <c r="WOW80" s="762"/>
      <c r="WOX80" s="762"/>
      <c r="WOY80" s="762"/>
      <c r="WOZ80" s="762"/>
      <c r="WPA80" s="762"/>
      <c r="WPB80" s="762"/>
      <c r="WPC80" s="762"/>
      <c r="WPD80" s="762"/>
      <c r="WPE80" s="762"/>
      <c r="WPF80" s="762"/>
      <c r="WPG80" s="762"/>
      <c r="WPH80" s="762"/>
      <c r="WPI80" s="762"/>
      <c r="WPJ80" s="762"/>
      <c r="WPK80" s="762"/>
      <c r="WPL80" s="762"/>
      <c r="WPM80" s="762"/>
      <c r="WPN80" s="762"/>
      <c r="WPO80" s="762"/>
      <c r="WPP80" s="762"/>
      <c r="WPQ80" s="762"/>
      <c r="WPR80" s="762"/>
      <c r="WPS80" s="762"/>
      <c r="WPT80" s="762"/>
      <c r="WPU80" s="762"/>
      <c r="WPV80" s="762"/>
      <c r="WPW80" s="762"/>
      <c r="WPX80" s="762"/>
      <c r="WPY80" s="762"/>
      <c r="WPZ80" s="762"/>
      <c r="WQA80" s="762"/>
      <c r="WQB80" s="762"/>
      <c r="WQC80" s="762"/>
      <c r="WQD80" s="762"/>
      <c r="WQE80" s="762"/>
      <c r="WQF80" s="762"/>
      <c r="WQG80" s="762"/>
      <c r="WQH80" s="762"/>
      <c r="WQI80" s="762"/>
      <c r="WQJ80" s="762"/>
      <c r="WQK80" s="762"/>
      <c r="WQL80" s="762"/>
      <c r="WQM80" s="762"/>
      <c r="WQN80" s="762"/>
      <c r="WQO80" s="762"/>
      <c r="WQP80" s="762"/>
      <c r="WQQ80" s="762"/>
      <c r="WQR80" s="762"/>
      <c r="WQS80" s="762"/>
      <c r="WQT80" s="762"/>
      <c r="WQU80" s="762"/>
      <c r="WQV80" s="762"/>
      <c r="WQW80" s="762"/>
      <c r="WQX80" s="762"/>
      <c r="WQY80" s="762"/>
      <c r="WQZ80" s="762"/>
      <c r="WRA80" s="762"/>
      <c r="WRB80" s="762"/>
      <c r="WRC80" s="762"/>
      <c r="WRD80" s="762"/>
      <c r="WRE80" s="762"/>
      <c r="WRF80" s="762"/>
      <c r="WRG80" s="762"/>
      <c r="WRH80" s="762"/>
      <c r="WRI80" s="762"/>
      <c r="WRJ80" s="762"/>
      <c r="WRK80" s="762"/>
      <c r="WRL80" s="762"/>
      <c r="WRM80" s="762"/>
      <c r="WRN80" s="762"/>
      <c r="WRO80" s="762"/>
      <c r="WRP80" s="762"/>
      <c r="WRQ80" s="762"/>
      <c r="WRR80" s="762"/>
      <c r="WRS80" s="762"/>
      <c r="WRT80" s="762"/>
      <c r="WRU80" s="762"/>
      <c r="WRV80" s="762"/>
      <c r="WRW80" s="762"/>
      <c r="WRX80" s="762"/>
      <c r="WRY80" s="762"/>
      <c r="WRZ80" s="762"/>
      <c r="WSA80" s="762"/>
      <c r="WSB80" s="762"/>
      <c r="WSC80" s="762"/>
      <c r="WSD80" s="762"/>
      <c r="WSE80" s="762"/>
      <c r="WSF80" s="762"/>
      <c r="WSG80" s="762"/>
      <c r="WSH80" s="762"/>
      <c r="WSI80" s="762"/>
      <c r="WSJ80" s="762"/>
      <c r="WSK80" s="762"/>
      <c r="WSL80" s="762"/>
      <c r="WSM80" s="762"/>
      <c r="WSN80" s="762"/>
      <c r="WSO80" s="762"/>
      <c r="WSP80" s="762"/>
      <c r="WSQ80" s="762"/>
      <c r="WSR80" s="762"/>
      <c r="WSS80" s="762"/>
      <c r="WST80" s="762"/>
      <c r="WSU80" s="762"/>
      <c r="WSV80" s="762"/>
      <c r="WSW80" s="762"/>
      <c r="WSX80" s="762"/>
      <c r="WSY80" s="762"/>
      <c r="WSZ80" s="762"/>
      <c r="WTA80" s="762"/>
      <c r="WTB80" s="762"/>
      <c r="WTC80" s="762"/>
      <c r="WTD80" s="762"/>
      <c r="WTE80" s="762"/>
      <c r="WTF80" s="762"/>
      <c r="WTG80" s="762"/>
      <c r="WTH80" s="762"/>
      <c r="WTI80" s="762"/>
      <c r="WTJ80" s="762"/>
      <c r="WTK80" s="762"/>
      <c r="WTL80" s="762"/>
      <c r="WTM80" s="762"/>
      <c r="WTN80" s="762"/>
      <c r="WTO80" s="762"/>
      <c r="WTP80" s="762"/>
      <c r="WTQ80" s="762"/>
      <c r="WTR80" s="762"/>
      <c r="WTS80" s="762"/>
      <c r="WTT80" s="762"/>
      <c r="WTU80" s="762"/>
      <c r="WTV80" s="762"/>
      <c r="WTW80" s="762"/>
      <c r="WTX80" s="762"/>
      <c r="WTY80" s="762"/>
      <c r="WTZ80" s="762"/>
      <c r="WUA80" s="762"/>
      <c r="WUB80" s="762"/>
      <c r="WUC80" s="762"/>
      <c r="WUD80" s="762"/>
      <c r="WUE80" s="762"/>
      <c r="WUF80" s="762"/>
      <c r="WUG80" s="762"/>
      <c r="WUH80" s="762"/>
      <c r="WUI80" s="762"/>
      <c r="WUJ80" s="762"/>
      <c r="WUK80" s="762"/>
      <c r="WUL80" s="762"/>
      <c r="WUM80" s="762"/>
      <c r="WUN80" s="762"/>
      <c r="WUO80" s="762"/>
      <c r="WUP80" s="762"/>
      <c r="WUQ80" s="762"/>
      <c r="WUR80" s="762"/>
      <c r="WUS80" s="762"/>
      <c r="WUT80" s="762"/>
      <c r="WUU80" s="762"/>
      <c r="WUV80" s="762"/>
      <c r="WUW80" s="762"/>
      <c r="WUX80" s="762"/>
      <c r="WUY80" s="762"/>
      <c r="WUZ80" s="762"/>
      <c r="WVA80" s="762"/>
      <c r="WVB80" s="762"/>
      <c r="WVC80" s="762"/>
      <c r="WVD80" s="762"/>
      <c r="WVE80" s="762"/>
      <c r="WVF80" s="762"/>
      <c r="WVG80" s="762"/>
      <c r="WVH80" s="762"/>
      <c r="WVI80" s="762"/>
      <c r="WVJ80" s="762"/>
      <c r="WVK80" s="762"/>
      <c r="WVL80" s="762"/>
      <c r="WVM80" s="762"/>
      <c r="WVN80" s="762"/>
      <c r="WVO80" s="762"/>
      <c r="WVP80" s="762"/>
      <c r="WVQ80" s="762"/>
      <c r="WVR80" s="762"/>
      <c r="WVS80" s="762"/>
      <c r="WVT80" s="762"/>
      <c r="WVU80" s="762"/>
      <c r="WVV80" s="762"/>
      <c r="WVW80" s="762"/>
      <c r="WVX80" s="762"/>
      <c r="WVY80" s="762"/>
      <c r="WVZ80" s="762"/>
      <c r="WWA80" s="762"/>
      <c r="WWB80" s="762"/>
      <c r="WWC80" s="762"/>
      <c r="WWD80" s="762"/>
      <c r="WWE80" s="762"/>
      <c r="WWF80" s="762"/>
      <c r="WWG80" s="762"/>
      <c r="WWH80" s="762"/>
      <c r="WWI80" s="762"/>
      <c r="WWJ80" s="762"/>
      <c r="WWK80" s="762"/>
      <c r="WWL80" s="762"/>
      <c r="WWM80" s="762"/>
      <c r="WWN80" s="762"/>
      <c r="WWO80" s="762"/>
      <c r="WWP80" s="762"/>
      <c r="WWQ80" s="762"/>
      <c r="WWR80" s="762"/>
      <c r="WWS80" s="762"/>
      <c r="WWT80" s="762"/>
      <c r="WWU80" s="762"/>
      <c r="WWV80" s="762"/>
      <c r="WWW80" s="762"/>
      <c r="WWX80" s="762"/>
      <c r="WWY80" s="762"/>
      <c r="WWZ80" s="762"/>
      <c r="WXA80" s="762"/>
      <c r="WXB80" s="762"/>
      <c r="WXC80" s="762"/>
      <c r="WXD80" s="762"/>
      <c r="WXE80" s="762"/>
      <c r="WXF80" s="762"/>
      <c r="WXG80" s="762"/>
      <c r="WXH80" s="762"/>
      <c r="WXI80" s="762"/>
      <c r="WXJ80" s="762"/>
      <c r="WXK80" s="762"/>
      <c r="WXL80" s="762"/>
      <c r="WXM80" s="762"/>
      <c r="WXN80" s="762"/>
      <c r="WXO80" s="762"/>
      <c r="WXP80" s="762"/>
      <c r="WXQ80" s="762"/>
      <c r="WXR80" s="762"/>
      <c r="WXS80" s="762"/>
      <c r="WXT80" s="762"/>
      <c r="WXU80" s="762"/>
      <c r="WXV80" s="762"/>
      <c r="WXW80" s="762"/>
      <c r="WXX80" s="762"/>
      <c r="WXY80" s="762"/>
      <c r="WXZ80" s="762"/>
      <c r="WYA80" s="762"/>
      <c r="WYB80" s="762"/>
      <c r="WYC80" s="762"/>
      <c r="WYD80" s="762"/>
      <c r="WYE80" s="762"/>
      <c r="WYF80" s="762"/>
      <c r="WYG80" s="762"/>
      <c r="WYH80" s="762"/>
      <c r="WYI80" s="762"/>
      <c r="WYJ80" s="762"/>
      <c r="WYK80" s="762"/>
      <c r="WYL80" s="762"/>
      <c r="WYM80" s="762"/>
      <c r="WYN80" s="762"/>
      <c r="WYO80" s="762"/>
      <c r="WYP80" s="762"/>
      <c r="WYQ80" s="762"/>
      <c r="WYR80" s="762"/>
      <c r="WYS80" s="762"/>
      <c r="WYT80" s="762"/>
      <c r="WYU80" s="762"/>
      <c r="WYV80" s="762"/>
      <c r="WYW80" s="762"/>
      <c r="WYX80" s="762"/>
      <c r="WYY80" s="762"/>
      <c r="WYZ80" s="762"/>
      <c r="WZA80" s="762"/>
      <c r="WZB80" s="762"/>
      <c r="WZC80" s="762"/>
      <c r="WZD80" s="762"/>
      <c r="WZE80" s="762"/>
      <c r="WZF80" s="762"/>
      <c r="WZG80" s="762"/>
      <c r="WZH80" s="762"/>
      <c r="WZI80" s="762"/>
      <c r="WZJ80" s="762"/>
      <c r="WZK80" s="762"/>
      <c r="WZL80" s="762"/>
      <c r="WZM80" s="762"/>
      <c r="WZN80" s="762"/>
      <c r="WZO80" s="762"/>
      <c r="WZP80" s="762"/>
      <c r="WZQ80" s="762"/>
      <c r="WZR80" s="762"/>
      <c r="WZS80" s="762"/>
      <c r="WZT80" s="762"/>
      <c r="WZU80" s="762"/>
      <c r="WZV80" s="762"/>
      <c r="WZW80" s="762"/>
      <c r="WZX80" s="762"/>
      <c r="WZY80" s="762"/>
      <c r="WZZ80" s="762"/>
      <c r="XAA80" s="762"/>
      <c r="XAB80" s="762"/>
      <c r="XAC80" s="762"/>
      <c r="XAD80" s="762"/>
      <c r="XAE80" s="762"/>
      <c r="XAF80" s="762"/>
      <c r="XAG80" s="762"/>
      <c r="XAH80" s="762"/>
      <c r="XAI80" s="762"/>
      <c r="XAJ80" s="762"/>
      <c r="XAK80" s="762"/>
      <c r="XAL80" s="762"/>
      <c r="XAM80" s="762"/>
      <c r="XAN80" s="762"/>
      <c r="XAO80" s="762"/>
      <c r="XAP80" s="762"/>
      <c r="XAQ80" s="762"/>
      <c r="XAR80" s="762"/>
      <c r="XAS80" s="762"/>
      <c r="XAT80" s="762"/>
      <c r="XAU80" s="762"/>
      <c r="XAV80" s="762"/>
      <c r="XAW80" s="762"/>
      <c r="XAX80" s="762"/>
      <c r="XAY80" s="762"/>
      <c r="XAZ80" s="762"/>
      <c r="XBA80" s="762"/>
      <c r="XBB80" s="762"/>
      <c r="XBC80" s="762"/>
      <c r="XBD80" s="762"/>
      <c r="XBE80" s="762"/>
      <c r="XBF80" s="762"/>
      <c r="XBG80" s="762"/>
      <c r="XBH80" s="762"/>
      <c r="XBI80" s="762"/>
      <c r="XBJ80" s="762"/>
      <c r="XBK80" s="762"/>
      <c r="XBL80" s="762"/>
      <c r="XBM80" s="762"/>
      <c r="XBN80" s="762"/>
      <c r="XBO80" s="762"/>
      <c r="XBP80" s="762"/>
      <c r="XBQ80" s="762"/>
      <c r="XBR80" s="762"/>
      <c r="XBS80" s="762"/>
      <c r="XBT80" s="762"/>
      <c r="XBU80" s="762"/>
      <c r="XBV80" s="762"/>
      <c r="XBW80" s="762"/>
      <c r="XBX80" s="762"/>
      <c r="XBY80" s="762"/>
      <c r="XBZ80" s="762"/>
      <c r="XCA80" s="762"/>
      <c r="XCB80" s="762"/>
      <c r="XCC80" s="762"/>
      <c r="XCD80" s="762"/>
      <c r="XCE80" s="762"/>
      <c r="XCF80" s="762"/>
      <c r="XCG80" s="762"/>
      <c r="XCH80" s="762"/>
      <c r="XCI80" s="762"/>
      <c r="XCJ80" s="762"/>
      <c r="XCK80" s="762"/>
      <c r="XCL80" s="762"/>
      <c r="XCM80" s="762"/>
      <c r="XCN80" s="762"/>
      <c r="XCO80" s="762"/>
      <c r="XCP80" s="762"/>
      <c r="XCQ80" s="762"/>
      <c r="XCR80" s="762"/>
      <c r="XCS80" s="762"/>
      <c r="XCT80" s="762"/>
      <c r="XCU80" s="762"/>
      <c r="XCV80" s="762"/>
      <c r="XCW80" s="762"/>
      <c r="XCX80" s="762"/>
      <c r="XCY80" s="762"/>
      <c r="XCZ80" s="762"/>
      <c r="XDA80" s="762"/>
      <c r="XDB80" s="762"/>
      <c r="XDC80" s="762"/>
      <c r="XDD80" s="762"/>
      <c r="XDE80" s="762"/>
      <c r="XDF80" s="762"/>
      <c r="XDG80" s="762"/>
      <c r="XDH80" s="762"/>
      <c r="XDI80" s="762"/>
      <c r="XDJ80" s="762"/>
      <c r="XDK80" s="762"/>
      <c r="XDL80" s="762"/>
      <c r="XDM80" s="762"/>
      <c r="XDN80" s="762"/>
      <c r="XDO80" s="762"/>
      <c r="XDP80" s="762"/>
      <c r="XDQ80" s="762"/>
      <c r="XDR80" s="762"/>
      <c r="XDS80" s="762"/>
      <c r="XDT80" s="762"/>
      <c r="XDU80" s="762"/>
      <c r="XDV80" s="762"/>
      <c r="XDW80" s="762"/>
      <c r="XDX80" s="762"/>
      <c r="XDY80" s="762"/>
      <c r="XDZ80" s="762"/>
      <c r="XEA80" s="762"/>
      <c r="XEB80" s="762"/>
      <c r="XEC80" s="762"/>
      <c r="XED80" s="762"/>
      <c r="XEE80" s="762"/>
      <c r="XEF80" s="762"/>
      <c r="XEG80" s="762"/>
      <c r="XEH80" s="762"/>
      <c r="XEI80" s="762"/>
      <c r="XEJ80" s="762"/>
      <c r="XEK80" s="762"/>
      <c r="XEL80" s="762"/>
      <c r="XEM80" s="762"/>
      <c r="XEN80" s="762"/>
      <c r="XEO80" s="762"/>
      <c r="XEP80" s="762"/>
      <c r="XEQ80" s="762"/>
      <c r="XER80" s="762"/>
      <c r="XES80" s="762"/>
      <c r="XET80" s="762"/>
      <c r="XEU80" s="762"/>
      <c r="XEV80" s="762"/>
      <c r="XEW80" s="762"/>
      <c r="XEX80" s="762"/>
      <c r="XEY80" s="762"/>
      <c r="XEZ80" s="762"/>
      <c r="XFA80" s="762"/>
      <c r="XFB80" s="762"/>
      <c r="XFC80" s="762"/>
    </row>
    <row r="81" spans="1:34" s="140" customFormat="1" ht="30" customHeight="1">
      <c r="A81" s="2636" t="s">
        <v>2743</v>
      </c>
      <c r="B81" s="2636"/>
      <c r="C81" s="2636"/>
      <c r="D81" s="2636"/>
      <c r="E81" s="2636"/>
      <c r="F81" s="2636"/>
      <c r="G81" s="2636"/>
      <c r="H81" s="2636"/>
      <c r="I81" s="2636"/>
      <c r="J81" s="2636"/>
      <c r="K81" s="2636"/>
      <c r="L81" s="2636"/>
      <c r="M81" s="2636"/>
      <c r="N81" s="2636"/>
      <c r="O81" s="2636"/>
      <c r="P81" s="2636"/>
      <c r="Q81" s="2636"/>
      <c r="R81" s="2636"/>
      <c r="S81" s="2636"/>
      <c r="T81" s="2636"/>
      <c r="U81" s="2636"/>
      <c r="V81" s="2636"/>
      <c r="W81" s="2636"/>
      <c r="X81" s="2636"/>
      <c r="Y81" s="2636"/>
      <c r="Z81" s="2636"/>
      <c r="AA81" s="2636"/>
      <c r="AB81" s="2636"/>
      <c r="AC81" s="2636"/>
      <c r="AD81" s="2636"/>
      <c r="AE81" s="2636"/>
      <c r="AF81" s="2636"/>
      <c r="AG81" s="2636"/>
      <c r="AH81" s="1221"/>
    </row>
  </sheetData>
  <customSheetViews>
    <customSheetView guid="{ACB87C9A-02C3-4C83-BBE4-E2C44A4D81CD}" scale="90" showPageBreaks="1" fitToPage="1" printArea="1">
      <pageMargins left="0" right="0" top="0" bottom="0" header="0" footer="0"/>
      <printOptions verticalCentered="1"/>
      <pageSetup paperSize="5" scale="10" firstPageNumber="30" orientation="landscape" useFirstPageNumber="1" r:id="rId1"/>
      <headerFooter>
        <oddFooter>&amp;LApril 18, 2016 Version</oddFooter>
      </headerFooter>
    </customSheetView>
  </customSheetViews>
  <mergeCells count="3">
    <mergeCell ref="A81:AG81"/>
    <mergeCell ref="A52:C52"/>
    <mergeCell ref="A63:C63"/>
  </mergeCells>
  <dataValidations count="1">
    <dataValidation type="list" allowBlank="1" showInputMessage="1" showErrorMessage="1" sqref="A52:C52 A63:C63" xr:uid="{00000000-0002-0000-0C00-000000000000}">
      <formula1>"(select),Above residual receipts line for cash flow,Below residual receipts line for cash flow"</formula1>
    </dataValidation>
  </dataValidations>
  <printOptions verticalCentered="1"/>
  <pageMargins left="0.7" right="0.7" top="0.75" bottom="0.75" header="0.3" footer="0.3"/>
  <pageSetup paperSize="5" scale="48" firstPageNumber="47" orientation="landscape" useFirstPageNumber="1" r:id="rId2"/>
  <headerFooter>
    <oddFooter>&amp;C&amp;P&amp;R&amp;A</oddFooter>
  </headerFooter>
  <legacyDrawing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3">
    <pageSetUpPr fitToPage="1"/>
  </sheetPr>
  <dimension ref="A1:A9"/>
  <sheetViews>
    <sheetView showGridLines="0" workbookViewId="0"/>
  </sheetViews>
  <sheetFormatPr defaultColWidth="0" defaultRowHeight="12.75" zeroHeight="1"/>
  <cols>
    <col min="1" max="1" width="161.7109375" customWidth="1"/>
    <col min="2" max="16384" width="8.85546875" hidden="1"/>
  </cols>
  <sheetData>
    <row r="1" spans="1:1" ht="47.25">
      <c r="A1" s="195" t="s">
        <v>2744</v>
      </c>
    </row>
    <row r="2" spans="1:1" ht="15.75">
      <c r="A2" s="196"/>
    </row>
    <row r="3" spans="1:1" ht="15.75">
      <c r="A3" s="197" t="s">
        <v>2745</v>
      </c>
    </row>
    <row r="4" spans="1:1" ht="15.75">
      <c r="A4" s="197" t="s">
        <v>2746</v>
      </c>
    </row>
    <row r="5" spans="1:1" ht="15.75">
      <c r="A5" s="197" t="s">
        <v>2747</v>
      </c>
    </row>
    <row r="6" spans="1:1" ht="15.75">
      <c r="A6" s="197" t="s">
        <v>2748</v>
      </c>
    </row>
    <row r="7" spans="1:1" ht="15.75">
      <c r="A7" s="197" t="s">
        <v>2749</v>
      </c>
    </row>
    <row r="8" spans="1:1" ht="15.75">
      <c r="A8" s="221" t="s">
        <v>2750</v>
      </c>
    </row>
    <row r="9" spans="1:1" ht="15.75">
      <c r="A9" s="197" t="s">
        <v>2751</v>
      </c>
    </row>
  </sheetData>
  <sheetProtection algorithmName="SHA-512" hashValue="MJ38VdBPcRPeFkIpamdOp5f74HI9QhoIePg8D38RwHf5UPcq59DjEPmTjKriPyXiBmcAMzWzHJj3I3CEMTY1jg==" saltValue="mZIUeJdIhf0VSuIRDGMDGQ==" spinCount="100000" sheet="1" objects="1" scenarios="1" selectLockedCells="1"/>
  <customSheetViews>
    <customSheetView guid="{ACB87C9A-02C3-4C83-BBE4-E2C44A4D81CD}">
      <selection activeCell="A5" sqref="A5"/>
      <pageMargins left="0" right="0" top="0" bottom="0" header="0" footer="0"/>
      <pageSetup orientation="landscape" r:id="rId1"/>
    </customSheetView>
  </customSheetViews>
  <pageMargins left="0.7" right="0.7" top="0.75" bottom="0.75" header="0.3" footer="0.3"/>
  <pageSetup fitToWidth="0" orientation="landscape"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4">
    <pageSetUpPr fitToPage="1"/>
  </sheetPr>
  <dimension ref="A1:F107"/>
  <sheetViews>
    <sheetView showGridLines="0" workbookViewId="0"/>
  </sheetViews>
  <sheetFormatPr defaultColWidth="9.140625" defaultRowHeight="12.75" zeroHeight="1"/>
  <cols>
    <col min="1" max="1" width="35.7109375" style="114" customWidth="1"/>
    <col min="2" max="4" width="14.7109375" style="114" customWidth="1"/>
    <col min="5" max="5" width="50.7109375" style="114" customWidth="1"/>
    <col min="6" max="253" width="9.140625" style="114" customWidth="1"/>
    <col min="254" max="16384" width="9.140625" style="114"/>
  </cols>
  <sheetData>
    <row r="1" spans="1:6" s="163" customFormat="1" ht="18" customHeight="1">
      <c r="A1" s="365" t="s">
        <v>2752</v>
      </c>
      <c r="D1" s="168"/>
    </row>
    <row r="2" spans="1:6" s="163" customFormat="1">
      <c r="A2" s="147" t="s">
        <v>2753</v>
      </c>
      <c r="B2" s="149"/>
      <c r="C2" s="149"/>
      <c r="D2" s="146"/>
      <c r="E2" s="150"/>
      <c r="F2" s="149"/>
    </row>
    <row r="3" spans="1:6" s="226" customFormat="1" ht="80.25" customHeight="1">
      <c r="A3" s="165"/>
      <c r="B3" s="151" t="s">
        <v>2754</v>
      </c>
      <c r="C3" s="151" t="s">
        <v>2755</v>
      </c>
      <c r="D3" s="151" t="s">
        <v>2756</v>
      </c>
      <c r="E3" s="148" t="s">
        <v>2757</v>
      </c>
      <c r="F3" s="148"/>
    </row>
    <row r="4" spans="1:6" s="227" customFormat="1">
      <c r="A4" s="152" t="s">
        <v>1769</v>
      </c>
      <c r="B4" s="152"/>
      <c r="C4" s="152"/>
      <c r="D4" s="152"/>
      <c r="E4" s="170"/>
      <c r="F4" s="152"/>
    </row>
    <row r="5" spans="1:6" s="227" customFormat="1">
      <c r="A5" s="238" t="s">
        <v>1770</v>
      </c>
      <c r="B5" s="154">
        <f>'Sources and Uses Budget'!$C4</f>
        <v>0</v>
      </c>
      <c r="C5" s="154">
        <f>'Sources and Uses Budget'!$C4</f>
        <v>0</v>
      </c>
      <c r="D5" s="158">
        <f>C5-B5</f>
        <v>0</v>
      </c>
      <c r="E5" s="156"/>
      <c r="F5" s="155"/>
    </row>
    <row r="6" spans="1:6" s="227" customFormat="1">
      <c r="A6" s="238" t="s">
        <v>688</v>
      </c>
      <c r="B6" s="154">
        <f>'Sources and Uses Budget'!$C5</f>
        <v>200142</v>
      </c>
      <c r="C6" s="154">
        <f>'Sources and Uses Budget'!$C5</f>
        <v>200142</v>
      </c>
      <c r="D6" s="158">
        <f t="shared" ref="D6:D77" si="0">C6-B6</f>
        <v>0</v>
      </c>
      <c r="E6" s="156"/>
      <c r="F6" s="155"/>
    </row>
    <row r="7" spans="1:6" s="227" customFormat="1">
      <c r="A7" s="238" t="s">
        <v>1771</v>
      </c>
      <c r="B7" s="154">
        <f>'Sources and Uses Budget'!$C6</f>
        <v>157481</v>
      </c>
      <c r="C7" s="154">
        <f>'Sources and Uses Budget'!$C6</f>
        <v>157481</v>
      </c>
      <c r="D7" s="158">
        <f t="shared" si="0"/>
        <v>0</v>
      </c>
      <c r="E7" s="156"/>
      <c r="F7" s="155"/>
    </row>
    <row r="8" spans="1:6" s="227" customFormat="1">
      <c r="A8" s="238" t="s">
        <v>1772</v>
      </c>
      <c r="B8" s="154">
        <f>'Sources and Uses Budget'!$C7</f>
        <v>5715000</v>
      </c>
      <c r="C8" s="154">
        <f>'Sources and Uses Budget'!$C7</f>
        <v>5715000</v>
      </c>
      <c r="D8" s="158">
        <f t="shared" si="0"/>
        <v>0</v>
      </c>
      <c r="E8" s="156"/>
      <c r="F8" s="155"/>
    </row>
    <row r="9" spans="1:6" s="227" customFormat="1">
      <c r="A9" s="239" t="s">
        <v>1773</v>
      </c>
      <c r="B9" s="158">
        <f>SUM(B5:B8)</f>
        <v>6072623</v>
      </c>
      <c r="C9" s="158">
        <f>SUM(C5:C8)</f>
        <v>6072623</v>
      </c>
      <c r="D9" s="158">
        <f t="shared" si="0"/>
        <v>0</v>
      </c>
      <c r="E9" s="156"/>
      <c r="F9" s="155"/>
    </row>
    <row r="10" spans="1:6" s="227" customFormat="1">
      <c r="A10" s="238" t="s">
        <v>1774</v>
      </c>
      <c r="B10" s="154">
        <f>'Sources and Uses Budget'!$C9</f>
        <v>0</v>
      </c>
      <c r="C10" s="154">
        <f>'Sources and Uses Budget'!$C9</f>
        <v>0</v>
      </c>
      <c r="D10" s="158">
        <f t="shared" si="0"/>
        <v>0</v>
      </c>
      <c r="E10" s="156"/>
      <c r="F10" s="155"/>
    </row>
    <row r="11" spans="1:6" s="227" customFormat="1">
      <c r="A11" s="238" t="s">
        <v>1775</v>
      </c>
      <c r="B11" s="154">
        <f>'Sources and Uses Budget'!$C10</f>
        <v>486400</v>
      </c>
      <c r="C11" s="154">
        <f>'Sources and Uses Budget'!$C10</f>
        <v>486400</v>
      </c>
      <c r="D11" s="158">
        <f t="shared" si="0"/>
        <v>0</v>
      </c>
      <c r="E11" s="156"/>
      <c r="F11" s="155"/>
    </row>
    <row r="12" spans="1:6" s="227" customFormat="1">
      <c r="A12" s="239" t="s">
        <v>1776</v>
      </c>
      <c r="B12" s="158">
        <f>SUM(B10:B11)</f>
        <v>486400</v>
      </c>
      <c r="C12" s="158">
        <f>SUM(C10:C11)</f>
        <v>486400</v>
      </c>
      <c r="D12" s="158">
        <f t="shared" si="0"/>
        <v>0</v>
      </c>
      <c r="E12" s="156"/>
      <c r="F12" s="155"/>
    </row>
    <row r="13" spans="1:6" s="227" customFormat="1">
      <c r="A13" s="239" t="s">
        <v>1777</v>
      </c>
      <c r="B13" s="158">
        <f>SUM(B9+B12)</f>
        <v>6559023</v>
      </c>
      <c r="C13" s="158">
        <f>SUM(C9+C12)</f>
        <v>6559023</v>
      </c>
      <c r="D13" s="158">
        <f t="shared" si="0"/>
        <v>0</v>
      </c>
      <c r="E13" s="156"/>
      <c r="F13" s="155"/>
    </row>
    <row r="14" spans="1:6" s="227" customFormat="1">
      <c r="A14" s="240" t="s">
        <v>1778</v>
      </c>
      <c r="B14" s="154">
        <f>'Sources and Uses Budget'!$C13</f>
        <v>0</v>
      </c>
      <c r="C14" s="154">
        <f>'Sources and Uses Budget'!$C13</f>
        <v>0</v>
      </c>
      <c r="D14" s="158">
        <f t="shared" si="0"/>
        <v>0</v>
      </c>
      <c r="E14" s="156"/>
      <c r="F14" s="155"/>
    </row>
    <row r="15" spans="1:6" s="227" customFormat="1" ht="24">
      <c r="A15" s="238" t="s">
        <v>1894</v>
      </c>
      <c r="B15" s="154">
        <f>'Sources and Uses Budget'!$C14</f>
        <v>0</v>
      </c>
      <c r="C15" s="154">
        <f>'Sources and Uses Budget'!$C14</f>
        <v>0</v>
      </c>
      <c r="D15" s="158">
        <f t="shared" si="0"/>
        <v>0</v>
      </c>
      <c r="E15" s="156"/>
      <c r="F15" s="155"/>
    </row>
    <row r="16" spans="1:6" s="227" customFormat="1">
      <c r="A16" s="238" t="s">
        <v>1780</v>
      </c>
      <c r="B16" s="154">
        <f>'Sources and Uses Budget'!$C15</f>
        <v>0</v>
      </c>
      <c r="C16" s="154">
        <f>'Sources and Uses Budget'!$C15</f>
        <v>0</v>
      </c>
      <c r="D16" s="158">
        <f t="shared" si="0"/>
        <v>0</v>
      </c>
      <c r="E16" s="156"/>
      <c r="F16" s="155"/>
    </row>
    <row r="17" spans="1:6" s="227" customFormat="1">
      <c r="A17" s="152" t="s">
        <v>1781</v>
      </c>
      <c r="B17" s="152"/>
      <c r="C17" s="152"/>
      <c r="D17" s="152"/>
      <c r="E17" s="170"/>
      <c r="F17" s="152"/>
    </row>
    <row r="18" spans="1:6" s="227" customFormat="1">
      <c r="A18" s="171" t="s">
        <v>1782</v>
      </c>
      <c r="B18" s="154">
        <f>'Sources and Uses Budget'!$C17</f>
        <v>0</v>
      </c>
      <c r="C18" s="154">
        <f>'Sources and Uses Budget'!$C17</f>
        <v>0</v>
      </c>
      <c r="D18" s="158">
        <f t="shared" si="0"/>
        <v>0</v>
      </c>
      <c r="E18" s="156"/>
      <c r="F18" s="155"/>
    </row>
    <row r="19" spans="1:6" s="227" customFormat="1">
      <c r="A19" s="171" t="s">
        <v>1783</v>
      </c>
      <c r="B19" s="154">
        <f>'Sources and Uses Budget'!$C18</f>
        <v>0</v>
      </c>
      <c r="C19" s="154">
        <f>'Sources and Uses Budget'!$C18</f>
        <v>0</v>
      </c>
      <c r="D19" s="158">
        <f t="shared" si="0"/>
        <v>0</v>
      </c>
      <c r="E19" s="156"/>
      <c r="F19" s="155"/>
    </row>
    <row r="20" spans="1:6" s="227" customFormat="1">
      <c r="A20" s="171" t="s">
        <v>1784</v>
      </c>
      <c r="B20" s="154">
        <f>'Sources and Uses Budget'!$C19</f>
        <v>0</v>
      </c>
      <c r="C20" s="154">
        <f>'Sources and Uses Budget'!$C19</f>
        <v>0</v>
      </c>
      <c r="D20" s="158">
        <f t="shared" si="0"/>
        <v>0</v>
      </c>
      <c r="E20" s="156"/>
      <c r="F20" s="155"/>
    </row>
    <row r="21" spans="1:6" s="227" customFormat="1">
      <c r="A21" s="171" t="s">
        <v>1785</v>
      </c>
      <c r="B21" s="154">
        <f>'Sources and Uses Budget'!$C20</f>
        <v>0</v>
      </c>
      <c r="C21" s="154">
        <f>'Sources and Uses Budget'!$C20</f>
        <v>0</v>
      </c>
      <c r="D21" s="158">
        <f t="shared" si="0"/>
        <v>0</v>
      </c>
      <c r="E21" s="156"/>
      <c r="F21" s="155"/>
    </row>
    <row r="22" spans="1:6" s="227" customFormat="1">
      <c r="A22" s="171" t="s">
        <v>1786</v>
      </c>
      <c r="B22" s="154">
        <f>'Sources and Uses Budget'!$C21</f>
        <v>0</v>
      </c>
      <c r="C22" s="154">
        <f>'Sources and Uses Budget'!$C21</f>
        <v>0</v>
      </c>
      <c r="D22" s="158">
        <f t="shared" si="0"/>
        <v>0</v>
      </c>
      <c r="E22" s="156"/>
      <c r="F22" s="155"/>
    </row>
    <row r="23" spans="1:6" s="227" customFormat="1">
      <c r="A23" s="171" t="s">
        <v>1787</v>
      </c>
      <c r="B23" s="154">
        <f>'Sources and Uses Budget'!$C22</f>
        <v>0</v>
      </c>
      <c r="C23" s="154">
        <f>'Sources and Uses Budget'!$C22</f>
        <v>0</v>
      </c>
      <c r="D23" s="158">
        <f t="shared" si="0"/>
        <v>0</v>
      </c>
      <c r="E23" s="156"/>
      <c r="F23" s="155"/>
    </row>
    <row r="24" spans="1:6" s="227" customFormat="1">
      <c r="A24" s="171" t="s">
        <v>1788</v>
      </c>
      <c r="B24" s="154">
        <f>'Sources and Uses Budget'!$C23</f>
        <v>0</v>
      </c>
      <c r="C24" s="154">
        <f>'Sources and Uses Budget'!$C23</f>
        <v>0</v>
      </c>
      <c r="D24" s="158">
        <f t="shared" si="0"/>
        <v>0</v>
      </c>
      <c r="E24" s="156"/>
      <c r="F24" s="155"/>
    </row>
    <row r="25" spans="1:6" s="227" customFormat="1">
      <c r="A25" s="361" t="s">
        <v>1789</v>
      </c>
      <c r="B25" s="154">
        <f>'Sources and Uses Budget'!$C24</f>
        <v>0</v>
      </c>
      <c r="C25" s="154">
        <f>'Sources and Uses Budget'!$C24</f>
        <v>0</v>
      </c>
      <c r="D25" s="158">
        <f t="shared" si="0"/>
        <v>0</v>
      </c>
      <c r="E25" s="156"/>
      <c r="F25" s="155"/>
    </row>
    <row r="26" spans="1:6" s="227" customFormat="1">
      <c r="A26" s="361" t="str">
        <f>'Sources and Uses Budget'!A25</f>
        <v>Other: (Specify)</v>
      </c>
      <c r="B26" s="154">
        <f>'Sources and Uses Budget'!$C25</f>
        <v>0</v>
      </c>
      <c r="C26" s="154">
        <f>'Sources and Uses Budget'!$C25</f>
        <v>0</v>
      </c>
      <c r="D26" s="158">
        <f t="shared" si="0"/>
        <v>0</v>
      </c>
      <c r="E26" s="156"/>
      <c r="F26" s="155"/>
    </row>
    <row r="27" spans="1:6" s="227" customFormat="1">
      <c r="A27" s="808" t="s">
        <v>1791</v>
      </c>
      <c r="B27" s="158">
        <f>SUM(B18:B26)</f>
        <v>0</v>
      </c>
      <c r="C27" s="158">
        <f>SUM(C18:C26)</f>
        <v>0</v>
      </c>
      <c r="D27" s="158">
        <f>SUM(D18:D26)</f>
        <v>0</v>
      </c>
      <c r="E27" s="156"/>
      <c r="F27" s="155"/>
    </row>
    <row r="28" spans="1:6" s="227" customFormat="1">
      <c r="A28" s="159" t="s">
        <v>1792</v>
      </c>
      <c r="B28" s="154">
        <f>'Sources and Uses Budget'!$C$27</f>
        <v>0</v>
      </c>
      <c r="C28" s="154">
        <f>'Sources and Uses Budget'!$C$27</f>
        <v>0</v>
      </c>
      <c r="D28" s="158">
        <f t="shared" si="0"/>
        <v>0</v>
      </c>
      <c r="E28" s="156"/>
      <c r="F28" s="155"/>
    </row>
    <row r="29" spans="1:6" s="227" customFormat="1">
      <c r="A29" s="152" t="s">
        <v>1793</v>
      </c>
      <c r="B29" s="152"/>
      <c r="C29" s="152"/>
      <c r="D29" s="152"/>
      <c r="E29" s="170"/>
      <c r="F29" s="152"/>
    </row>
    <row r="30" spans="1:6" s="227" customFormat="1">
      <c r="A30" s="171" t="s">
        <v>1782</v>
      </c>
      <c r="B30" s="154">
        <f>'Sources and Uses Budget'!$C29</f>
        <v>1567170</v>
      </c>
      <c r="C30" s="154">
        <f>'Sources and Uses Budget'!$C29</f>
        <v>1567170</v>
      </c>
      <c r="D30" s="158">
        <f t="shared" si="0"/>
        <v>0</v>
      </c>
      <c r="E30" s="156"/>
      <c r="F30" s="155"/>
    </row>
    <row r="31" spans="1:6" s="227" customFormat="1">
      <c r="A31" s="171" t="s">
        <v>1783</v>
      </c>
      <c r="B31" s="154">
        <f>'Sources and Uses Budget'!$C30</f>
        <v>36771091</v>
      </c>
      <c r="C31" s="154">
        <f>'Sources and Uses Budget'!$C30</f>
        <v>36771091</v>
      </c>
      <c r="D31" s="158">
        <f t="shared" si="0"/>
        <v>0</v>
      </c>
      <c r="E31" s="156"/>
      <c r="F31" s="155"/>
    </row>
    <row r="32" spans="1:6" s="227" customFormat="1">
      <c r="A32" s="171" t="s">
        <v>1784</v>
      </c>
      <c r="B32" s="154">
        <f>'Sources and Uses Budget'!$C31</f>
        <v>2026283</v>
      </c>
      <c r="C32" s="154">
        <f>'Sources and Uses Budget'!$C31</f>
        <v>2026283</v>
      </c>
      <c r="D32" s="158">
        <f t="shared" si="0"/>
        <v>0</v>
      </c>
      <c r="E32" s="156"/>
      <c r="F32" s="155"/>
    </row>
    <row r="33" spans="1:6" s="227" customFormat="1">
      <c r="A33" s="171" t="s">
        <v>1785</v>
      </c>
      <c r="B33" s="154">
        <f>'Sources and Uses Budget'!$C32</f>
        <v>773717</v>
      </c>
      <c r="C33" s="154">
        <f>'Sources and Uses Budget'!$C32</f>
        <v>773717</v>
      </c>
      <c r="D33" s="158">
        <f t="shared" si="0"/>
        <v>0</v>
      </c>
      <c r="E33" s="156"/>
      <c r="F33" s="155"/>
    </row>
    <row r="34" spans="1:6" s="227" customFormat="1">
      <c r="A34" s="171" t="s">
        <v>1786</v>
      </c>
      <c r="B34" s="154">
        <f>'Sources and Uses Budget'!$C33</f>
        <v>773717</v>
      </c>
      <c r="C34" s="154">
        <f>'Sources and Uses Budget'!$C33</f>
        <v>773717</v>
      </c>
      <c r="D34" s="158">
        <f t="shared" si="0"/>
        <v>0</v>
      </c>
      <c r="E34" s="156"/>
      <c r="F34" s="155"/>
    </row>
    <row r="35" spans="1:6" s="227" customFormat="1">
      <c r="A35" s="171" t="s">
        <v>1787</v>
      </c>
      <c r="B35" s="154">
        <f>'Sources and Uses Budget'!$C34</f>
        <v>0</v>
      </c>
      <c r="C35" s="154">
        <f>'Sources and Uses Budget'!$C34</f>
        <v>0</v>
      </c>
      <c r="D35" s="158">
        <f t="shared" si="0"/>
        <v>0</v>
      </c>
      <c r="E35" s="156"/>
      <c r="F35" s="155"/>
    </row>
    <row r="36" spans="1:6" s="227" customFormat="1">
      <c r="A36" s="171" t="s">
        <v>1788</v>
      </c>
      <c r="B36" s="154">
        <f>'Sources and Uses Budget'!$C35</f>
        <v>847008</v>
      </c>
      <c r="C36" s="154">
        <f>'Sources and Uses Budget'!$C35</f>
        <v>847008</v>
      </c>
      <c r="D36" s="158">
        <f t="shared" si="0"/>
        <v>0</v>
      </c>
      <c r="E36" s="156"/>
      <c r="F36" s="155"/>
    </row>
    <row r="37" spans="1:6" s="227" customFormat="1">
      <c r="A37" s="171" t="s">
        <v>1789</v>
      </c>
      <c r="B37" s="154">
        <f>'Sources and Uses Budget'!$C36</f>
        <v>194421</v>
      </c>
      <c r="C37" s="154">
        <f>'Sources and Uses Budget'!$C36</f>
        <v>194421</v>
      </c>
      <c r="D37" s="158"/>
      <c r="E37" s="156"/>
      <c r="F37" s="155"/>
    </row>
    <row r="38" spans="1:6" s="227" customFormat="1">
      <c r="A38" s="361" t="str">
        <f>'Sources and Uses Budget'!A37</f>
        <v>Other: (Specify)</v>
      </c>
      <c r="B38" s="154">
        <f>'Sources and Uses Budget'!$C37</f>
        <v>0</v>
      </c>
      <c r="C38" s="154">
        <f>'Sources and Uses Budget'!$C37</f>
        <v>0</v>
      </c>
      <c r="D38" s="158">
        <f t="shared" si="0"/>
        <v>0</v>
      </c>
      <c r="E38" s="156"/>
      <c r="F38" s="155"/>
    </row>
    <row r="39" spans="1:6" s="227" customFormat="1">
      <c r="A39" s="159" t="s">
        <v>1794</v>
      </c>
      <c r="B39" s="158">
        <f>SUM(B30:B38)</f>
        <v>42953407</v>
      </c>
      <c r="C39" s="158">
        <f>SUM(C30:C38)</f>
        <v>42953407</v>
      </c>
      <c r="D39" s="158">
        <f t="shared" si="0"/>
        <v>0</v>
      </c>
      <c r="E39" s="156"/>
      <c r="F39" s="155"/>
    </row>
    <row r="40" spans="1:6" s="227" customFormat="1">
      <c r="A40" s="152" t="s">
        <v>1795</v>
      </c>
      <c r="B40" s="152"/>
      <c r="C40" s="152"/>
      <c r="D40" s="152"/>
      <c r="E40" s="170"/>
      <c r="F40" s="152"/>
    </row>
    <row r="41" spans="1:6" s="227" customFormat="1">
      <c r="A41" s="157" t="s">
        <v>1796</v>
      </c>
      <c r="B41" s="154">
        <f>'Sources and Uses Budget'!$C40</f>
        <v>1766212</v>
      </c>
      <c r="C41" s="154">
        <f>'Sources and Uses Budget'!$C40</f>
        <v>1766212</v>
      </c>
      <c r="D41" s="158">
        <f t="shared" si="0"/>
        <v>0</v>
      </c>
      <c r="E41" s="156"/>
      <c r="F41" s="155"/>
    </row>
    <row r="42" spans="1:6" s="227" customFormat="1">
      <c r="A42" s="157" t="s">
        <v>1797</v>
      </c>
      <c r="B42" s="154">
        <f>'Sources and Uses Budget'!$C41</f>
        <v>0</v>
      </c>
      <c r="C42" s="154">
        <f>'Sources and Uses Budget'!$C41</f>
        <v>0</v>
      </c>
      <c r="D42" s="158">
        <f t="shared" si="0"/>
        <v>0</v>
      </c>
      <c r="E42" s="156"/>
      <c r="F42" s="155"/>
    </row>
    <row r="43" spans="1:6" s="227" customFormat="1">
      <c r="A43" s="159" t="s">
        <v>1798</v>
      </c>
      <c r="B43" s="158">
        <f>SUM(B41:B42)</f>
        <v>1766212</v>
      </c>
      <c r="C43" s="158">
        <f>SUM(C41:C42)</f>
        <v>1766212</v>
      </c>
      <c r="D43" s="158">
        <f t="shared" si="0"/>
        <v>0</v>
      </c>
      <c r="E43" s="156"/>
      <c r="F43" s="155"/>
    </row>
    <row r="44" spans="1:6" s="227" customFormat="1">
      <c r="A44" s="159" t="s">
        <v>1799</v>
      </c>
      <c r="B44" s="154">
        <f>'Sources and Uses Budget'!$C43</f>
        <v>509863</v>
      </c>
      <c r="C44" s="154">
        <f>'Sources and Uses Budget'!$C43</f>
        <v>509863</v>
      </c>
      <c r="D44" s="158">
        <f t="shared" si="0"/>
        <v>0</v>
      </c>
      <c r="E44" s="156"/>
      <c r="F44" s="155"/>
    </row>
    <row r="45" spans="1:6" s="227" customFormat="1" ht="12" customHeight="1">
      <c r="A45" s="152" t="s">
        <v>1800</v>
      </c>
      <c r="B45" s="152"/>
      <c r="C45" s="152"/>
      <c r="D45" s="152"/>
      <c r="E45" s="170"/>
      <c r="F45" s="152"/>
    </row>
    <row r="46" spans="1:6" s="227" customFormat="1">
      <c r="A46" s="171" t="s">
        <v>1801</v>
      </c>
      <c r="B46" s="154">
        <f>'Sources and Uses Budget'!$C45</f>
        <v>5489094</v>
      </c>
      <c r="C46" s="154">
        <f>'Sources and Uses Budget'!$C45</f>
        <v>5489094</v>
      </c>
      <c r="D46" s="158">
        <f t="shared" si="0"/>
        <v>0</v>
      </c>
      <c r="E46" s="156"/>
      <c r="F46" s="155"/>
    </row>
    <row r="47" spans="1:6" s="227" customFormat="1">
      <c r="A47" s="171" t="s">
        <v>1802</v>
      </c>
      <c r="B47" s="154">
        <f>'Sources and Uses Budget'!$C46</f>
        <v>396634</v>
      </c>
      <c r="C47" s="154">
        <f>'Sources and Uses Budget'!$C46</f>
        <v>396634</v>
      </c>
      <c r="D47" s="158">
        <f t="shared" si="0"/>
        <v>0</v>
      </c>
      <c r="E47" s="156"/>
      <c r="F47" s="155"/>
    </row>
    <row r="48" spans="1:6" s="227" customFormat="1" ht="12" customHeight="1">
      <c r="A48" s="1207" t="s">
        <v>1803</v>
      </c>
      <c r="B48" s="154">
        <f>'Sources and Uses Budget'!$C47</f>
        <v>0</v>
      </c>
      <c r="C48" s="154">
        <f>'Sources and Uses Budget'!$C47</f>
        <v>0</v>
      </c>
      <c r="D48" s="158">
        <f t="shared" si="0"/>
        <v>0</v>
      </c>
      <c r="E48" s="156"/>
      <c r="F48" s="155"/>
    </row>
    <row r="49" spans="1:6" s="227" customFormat="1">
      <c r="A49" s="171" t="s">
        <v>1804</v>
      </c>
      <c r="B49" s="154">
        <f>'Sources and Uses Budget'!$C48</f>
        <v>0</v>
      </c>
      <c r="C49" s="154">
        <f>'Sources and Uses Budget'!$C48</f>
        <v>0</v>
      </c>
      <c r="D49" s="158">
        <f t="shared" si="0"/>
        <v>0</v>
      </c>
      <c r="E49" s="156"/>
      <c r="F49" s="155"/>
    </row>
    <row r="50" spans="1:6" s="227" customFormat="1">
      <c r="A50" s="171" t="s">
        <v>1805</v>
      </c>
      <c r="B50" s="154">
        <f>'Sources and Uses Budget'!$C49</f>
        <v>231385</v>
      </c>
      <c r="C50" s="154">
        <f>'Sources and Uses Budget'!$C49</f>
        <v>231385</v>
      </c>
      <c r="D50" s="158">
        <f t="shared" si="0"/>
        <v>0</v>
      </c>
      <c r="E50" s="156"/>
      <c r="F50" s="155"/>
    </row>
    <row r="51" spans="1:6" s="227" customFormat="1">
      <c r="A51" s="171" t="s">
        <v>1806</v>
      </c>
      <c r="B51" s="154">
        <f>'Sources and Uses Budget'!$C50</f>
        <v>77768</v>
      </c>
      <c r="C51" s="154">
        <f>'Sources and Uses Budget'!$C50</f>
        <v>77768</v>
      </c>
      <c r="D51" s="158">
        <f t="shared" si="0"/>
        <v>0</v>
      </c>
      <c r="E51" s="156"/>
      <c r="F51" s="155"/>
    </row>
    <row r="52" spans="1:6" s="227" customFormat="1">
      <c r="A52" s="171" t="s">
        <v>1807</v>
      </c>
      <c r="B52" s="154">
        <f>'Sources and Uses Budget'!$C51</f>
        <v>7777</v>
      </c>
      <c r="C52" s="154">
        <f>'Sources and Uses Budget'!$C51</f>
        <v>7777</v>
      </c>
      <c r="D52" s="158">
        <f t="shared" si="0"/>
        <v>0</v>
      </c>
      <c r="E52" s="156"/>
      <c r="F52" s="155"/>
    </row>
    <row r="53" spans="1:6" s="227" customFormat="1">
      <c r="A53" s="171" t="s">
        <v>1808</v>
      </c>
      <c r="B53" s="154">
        <f>'Sources and Uses Budget'!$C52</f>
        <v>1458157</v>
      </c>
      <c r="C53" s="154">
        <f>'Sources and Uses Budget'!$C52</f>
        <v>1458157</v>
      </c>
      <c r="D53" s="158">
        <f t="shared" si="0"/>
        <v>0</v>
      </c>
      <c r="E53" s="156"/>
      <c r="F53" s="155"/>
    </row>
    <row r="54" spans="1:6" s="227" customFormat="1">
      <c r="A54" s="361" t="str">
        <f>'Sources and Uses Budget'!A53</f>
        <v>Other: (Specify)</v>
      </c>
      <c r="B54" s="154">
        <f>'Sources and Uses Budget'!$C53</f>
        <v>0</v>
      </c>
      <c r="C54" s="154">
        <f>'Sources and Uses Budget'!$C53</f>
        <v>0</v>
      </c>
      <c r="D54" s="158">
        <f t="shared" si="0"/>
        <v>0</v>
      </c>
      <c r="E54" s="156"/>
      <c r="F54" s="155"/>
    </row>
    <row r="55" spans="1:6" s="228" customFormat="1">
      <c r="A55" s="159" t="s">
        <v>1809</v>
      </c>
      <c r="B55" s="161">
        <f>SUM(B46:B54)</f>
        <v>7660815</v>
      </c>
      <c r="C55" s="161">
        <f>SUM(C46:C54)</f>
        <v>7660815</v>
      </c>
      <c r="D55" s="158">
        <f t="shared" si="0"/>
        <v>0</v>
      </c>
      <c r="E55" s="156"/>
      <c r="F55" s="155"/>
    </row>
    <row r="56" spans="1:6" s="227" customFormat="1">
      <c r="A56" s="152" t="s">
        <v>1360</v>
      </c>
      <c r="B56" s="152"/>
      <c r="C56" s="152"/>
      <c r="D56" s="152"/>
      <c r="E56" s="170"/>
      <c r="F56" s="152"/>
    </row>
    <row r="57" spans="1:6" s="227" customFormat="1">
      <c r="A57" s="157" t="s">
        <v>1810</v>
      </c>
      <c r="B57" s="154">
        <f>'Sources and Uses Budget'!$C56</f>
        <v>71780</v>
      </c>
      <c r="C57" s="154">
        <f>'Sources and Uses Budget'!$C56</f>
        <v>71780</v>
      </c>
      <c r="D57" s="158">
        <f t="shared" si="0"/>
        <v>0</v>
      </c>
      <c r="E57" s="156"/>
      <c r="F57" s="155"/>
    </row>
    <row r="58" spans="1:6" s="227" customFormat="1" ht="12" customHeight="1">
      <c r="A58" s="157" t="s">
        <v>1803</v>
      </c>
      <c r="B58" s="154">
        <f>'Sources and Uses Budget'!$C57</f>
        <v>0</v>
      </c>
      <c r="C58" s="154">
        <f>'Sources and Uses Budget'!$C57</f>
        <v>0</v>
      </c>
      <c r="D58" s="158">
        <f t="shared" si="0"/>
        <v>0</v>
      </c>
      <c r="E58" s="156"/>
      <c r="F58" s="155"/>
    </row>
    <row r="59" spans="1:6" s="227" customFormat="1">
      <c r="A59" s="157" t="s">
        <v>1806</v>
      </c>
      <c r="B59" s="154">
        <f>'Sources and Uses Budget'!$C58</f>
        <v>25000</v>
      </c>
      <c r="C59" s="154">
        <f>'Sources and Uses Budget'!$C58</f>
        <v>25000</v>
      </c>
      <c r="D59" s="158">
        <f t="shared" si="0"/>
        <v>0</v>
      </c>
      <c r="E59" s="156"/>
      <c r="F59" s="155"/>
    </row>
    <row r="60" spans="1:6" s="227" customFormat="1">
      <c r="A60" s="157" t="s">
        <v>1807</v>
      </c>
      <c r="B60" s="154">
        <f>'Sources and Uses Budget'!$C59</f>
        <v>0</v>
      </c>
      <c r="C60" s="154">
        <f>'Sources and Uses Budget'!$C59</f>
        <v>0</v>
      </c>
      <c r="D60" s="158">
        <f t="shared" si="0"/>
        <v>0</v>
      </c>
      <c r="E60" s="156"/>
      <c r="F60" s="155"/>
    </row>
    <row r="61" spans="1:6" s="227" customFormat="1">
      <c r="A61" s="157" t="s">
        <v>1808</v>
      </c>
      <c r="B61" s="154">
        <f>'Sources and Uses Budget'!$C60</f>
        <v>0</v>
      </c>
      <c r="C61" s="154">
        <f>'Sources and Uses Budget'!$C60</f>
        <v>0</v>
      </c>
      <c r="D61" s="158">
        <f t="shared" si="0"/>
        <v>0</v>
      </c>
      <c r="E61" s="156"/>
      <c r="F61" s="155"/>
    </row>
    <row r="62" spans="1:6" s="227" customFormat="1">
      <c r="A62" s="809" t="str">
        <f>'Sources and Uses Budget'!A61</f>
        <v>Other: (Specify)</v>
      </c>
      <c r="B62" s="154">
        <f>'Sources and Uses Budget'!$C61</f>
        <v>0</v>
      </c>
      <c r="C62" s="154">
        <f>'Sources and Uses Budget'!$C61</f>
        <v>0</v>
      </c>
      <c r="D62" s="158">
        <f t="shared" si="0"/>
        <v>0</v>
      </c>
      <c r="E62" s="156"/>
      <c r="F62" s="155"/>
    </row>
    <row r="63" spans="1:6" s="227" customFormat="1" ht="13.7" customHeight="1">
      <c r="A63" s="159" t="s">
        <v>1811</v>
      </c>
      <c r="B63" s="158">
        <f>SUM(B57:B62)</f>
        <v>96780</v>
      </c>
      <c r="C63" s="158">
        <f>SUM(C57:C62)</f>
        <v>96780</v>
      </c>
      <c r="D63" s="158">
        <f t="shared" si="0"/>
        <v>0</v>
      </c>
      <c r="E63" s="156"/>
      <c r="F63" s="155"/>
    </row>
    <row r="64" spans="1:6" s="227" customFormat="1">
      <c r="A64" s="162" t="s">
        <v>1812</v>
      </c>
      <c r="B64" s="158">
        <f>SUM(B9+B12+B14+B15+B17+B26+B28+B39+B43+B44+B55+B63)</f>
        <v>59546100</v>
      </c>
      <c r="C64" s="158">
        <f>SUM(C9+C12+C14+C15+C17+C26+C28+C39+C43+C44+C55+C63)</f>
        <v>59546100</v>
      </c>
      <c r="D64" s="158">
        <f t="shared" si="0"/>
        <v>0</v>
      </c>
      <c r="E64" s="156"/>
      <c r="F64" s="155"/>
    </row>
    <row r="65" spans="1:6" s="227" customFormat="1" ht="24">
      <c r="A65" s="83" t="s">
        <v>1813</v>
      </c>
      <c r="B65" s="152"/>
      <c r="C65" s="152"/>
      <c r="D65" s="152"/>
      <c r="E65" s="170"/>
      <c r="F65" s="152"/>
    </row>
    <row r="66" spans="1:6" s="227" customFormat="1">
      <c r="A66" s="171" t="s">
        <v>1814</v>
      </c>
      <c r="B66" s="154">
        <f>'Sources and Uses Budget'!$C65</f>
        <v>75000</v>
      </c>
      <c r="C66" s="154">
        <f>'Sources and Uses Budget'!$C65</f>
        <v>75000</v>
      </c>
      <c r="D66" s="158">
        <f t="shared" si="0"/>
        <v>0</v>
      </c>
      <c r="E66" s="156"/>
      <c r="F66" s="155"/>
    </row>
    <row r="67" spans="1:6" s="227" customFormat="1" ht="24">
      <c r="A67" s="171" t="s">
        <v>1815</v>
      </c>
      <c r="B67" s="154">
        <f>'Sources and Uses Budget'!$C66</f>
        <v>0</v>
      </c>
      <c r="C67" s="154">
        <f>'Sources and Uses Budget'!$C66</f>
        <v>0</v>
      </c>
      <c r="D67" s="158"/>
      <c r="E67" s="156"/>
      <c r="F67" s="155"/>
    </row>
    <row r="68" spans="1:6" s="227" customFormat="1" ht="24">
      <c r="A68" s="171" t="s">
        <v>1816</v>
      </c>
      <c r="B68" s="154">
        <f>'Sources and Uses Budget'!$C67</f>
        <v>0</v>
      </c>
      <c r="C68" s="154">
        <f>'Sources and Uses Budget'!$C67</f>
        <v>0</v>
      </c>
      <c r="D68" s="158"/>
      <c r="E68" s="156"/>
      <c r="F68" s="155"/>
    </row>
    <row r="69" spans="1:6" s="227" customFormat="1">
      <c r="A69" s="171" t="s">
        <v>1817</v>
      </c>
      <c r="B69" s="154">
        <f>'Sources and Uses Budget'!$C68</f>
        <v>0</v>
      </c>
      <c r="C69" s="154">
        <f>'Sources and Uses Budget'!$C68</f>
        <v>0</v>
      </c>
      <c r="D69" s="158"/>
      <c r="E69" s="156"/>
      <c r="F69" s="155"/>
    </row>
    <row r="70" spans="1:6" s="227" customFormat="1">
      <c r="A70" s="361" t="str">
        <f>'Sources and Uses Budget'!A69</f>
        <v>Other: Sponsor Legal</v>
      </c>
      <c r="B70" s="154">
        <f>'Sources and Uses Budget'!$C69</f>
        <v>131234</v>
      </c>
      <c r="C70" s="154">
        <f>'Sources and Uses Budget'!$C69</f>
        <v>131234</v>
      </c>
      <c r="D70" s="158">
        <f t="shared" si="0"/>
        <v>0</v>
      </c>
      <c r="E70" s="156"/>
      <c r="F70" s="155"/>
    </row>
    <row r="71" spans="1:6" s="227" customFormat="1">
      <c r="A71" s="85" t="s">
        <v>1819</v>
      </c>
      <c r="B71" s="158">
        <f>SUM(B66:B70)</f>
        <v>206234</v>
      </c>
      <c r="C71" s="158">
        <f>SUM(C66:C70)</f>
        <v>206234</v>
      </c>
      <c r="D71" s="158">
        <f t="shared" si="0"/>
        <v>0</v>
      </c>
      <c r="E71" s="156"/>
      <c r="F71" s="155"/>
    </row>
    <row r="72" spans="1:6" s="227" customFormat="1">
      <c r="A72" s="152" t="s">
        <v>1820</v>
      </c>
      <c r="B72" s="152"/>
      <c r="C72" s="152"/>
      <c r="D72" s="152"/>
      <c r="E72" s="170"/>
      <c r="F72" s="152"/>
    </row>
    <row r="73" spans="1:6" s="227" customFormat="1">
      <c r="A73" s="157" t="s">
        <v>1821</v>
      </c>
      <c r="B73" s="154">
        <f>'Sources and Uses Budget'!$C72</f>
        <v>0</v>
      </c>
      <c r="C73" s="154">
        <f>'Sources and Uses Budget'!$C72</f>
        <v>0</v>
      </c>
      <c r="D73" s="158">
        <f t="shared" si="0"/>
        <v>0</v>
      </c>
      <c r="E73" s="156"/>
      <c r="F73" s="155"/>
    </row>
    <row r="74" spans="1:6" s="227" customFormat="1">
      <c r="A74" s="157" t="s">
        <v>1822</v>
      </c>
      <c r="B74" s="154">
        <f>'Sources and Uses Budget'!$C73</f>
        <v>0</v>
      </c>
      <c r="C74" s="154">
        <f>'Sources and Uses Budget'!$C73</f>
        <v>0</v>
      </c>
      <c r="D74" s="158">
        <f t="shared" si="0"/>
        <v>0</v>
      </c>
      <c r="E74" s="156"/>
      <c r="F74" s="155"/>
    </row>
    <row r="75" spans="1:6" s="227" customFormat="1">
      <c r="A75" s="173" t="s">
        <v>1823</v>
      </c>
      <c r="B75" s="154">
        <f>'Sources and Uses Budget'!$C74</f>
        <v>144000</v>
      </c>
      <c r="C75" s="154">
        <f>'Sources and Uses Budget'!$C74</f>
        <v>144000</v>
      </c>
      <c r="D75" s="158">
        <f t="shared" si="0"/>
        <v>0</v>
      </c>
      <c r="E75" s="156"/>
      <c r="F75" s="155"/>
    </row>
    <row r="76" spans="1:6" s="227" customFormat="1">
      <c r="A76" s="157" t="s">
        <v>1824</v>
      </c>
      <c r="B76" s="154">
        <f>'Sources and Uses Budget'!$C75</f>
        <v>529040</v>
      </c>
      <c r="C76" s="154">
        <f>'Sources and Uses Budget'!$C75</f>
        <v>529040</v>
      </c>
      <c r="D76" s="158">
        <f t="shared" si="0"/>
        <v>0</v>
      </c>
      <c r="E76" s="156"/>
      <c r="F76" s="155"/>
    </row>
    <row r="77" spans="1:6" s="227" customFormat="1">
      <c r="A77" s="160" t="s">
        <v>1790</v>
      </c>
      <c r="B77" s="154">
        <f>'Sources and Uses Budget'!$C76</f>
        <v>183312</v>
      </c>
      <c r="C77" s="154">
        <f>'Sources and Uses Budget'!$C76</f>
        <v>183312</v>
      </c>
      <c r="D77" s="158">
        <f t="shared" si="0"/>
        <v>0</v>
      </c>
      <c r="E77" s="156"/>
      <c r="F77" s="155"/>
    </row>
    <row r="78" spans="1:6" s="227" customFormat="1">
      <c r="A78" s="159" t="s">
        <v>1826</v>
      </c>
      <c r="B78" s="158">
        <f>SUM(B73:B77)</f>
        <v>856352</v>
      </c>
      <c r="C78" s="158">
        <f>SUM(C73:C77)</f>
        <v>856352</v>
      </c>
      <c r="D78" s="158">
        <f t="shared" ref="D78:D106" si="1">C78-B78</f>
        <v>0</v>
      </c>
      <c r="E78" s="156"/>
      <c r="F78" s="155"/>
    </row>
    <row r="79" spans="1:6" s="227" customFormat="1">
      <c r="A79" s="152" t="s">
        <v>1827</v>
      </c>
      <c r="B79" s="152"/>
      <c r="C79" s="152"/>
      <c r="D79" s="152"/>
      <c r="E79" s="170"/>
      <c r="F79" s="152"/>
    </row>
    <row r="80" spans="1:6" s="227" customFormat="1">
      <c r="A80" s="362" t="s">
        <v>1828</v>
      </c>
      <c r="B80" s="154">
        <f>'Sources and Uses Budget'!$C79</f>
        <v>2167945</v>
      </c>
      <c r="C80" s="154">
        <f>'Sources and Uses Budget'!$C79</f>
        <v>2167945</v>
      </c>
      <c r="D80" s="158">
        <f t="shared" si="1"/>
        <v>0</v>
      </c>
      <c r="E80" s="156"/>
      <c r="F80" s="155"/>
    </row>
    <row r="81" spans="1:6" s="227" customFormat="1">
      <c r="A81" s="362" t="s">
        <v>1829</v>
      </c>
      <c r="B81" s="154">
        <f>'Sources and Uses Budget'!$C80</f>
        <v>852633</v>
      </c>
      <c r="C81" s="154">
        <f>'Sources and Uses Budget'!$C80</f>
        <v>852633</v>
      </c>
      <c r="D81" s="158">
        <f>C81-B81</f>
        <v>0</v>
      </c>
      <c r="E81" s="156"/>
      <c r="F81" s="155"/>
    </row>
    <row r="82" spans="1:6" s="227" customFormat="1">
      <c r="A82" s="159" t="s">
        <v>1830</v>
      </c>
      <c r="B82" s="158">
        <f>SUM(B80:B81)</f>
        <v>3020578</v>
      </c>
      <c r="C82" s="158">
        <f>SUM(C80:C81)</f>
        <v>3020578</v>
      </c>
      <c r="D82" s="158">
        <f t="shared" si="1"/>
        <v>0</v>
      </c>
      <c r="E82" s="156"/>
      <c r="F82" s="155"/>
    </row>
    <row r="83" spans="1:6" s="227" customFormat="1">
      <c r="A83" s="152" t="s">
        <v>1831</v>
      </c>
      <c r="B83" s="152"/>
      <c r="C83" s="152"/>
      <c r="D83" s="152"/>
      <c r="E83" s="170"/>
      <c r="F83" s="152"/>
    </row>
    <row r="84" spans="1:6" s="227" customFormat="1" ht="13.7" customHeight="1">
      <c r="A84" s="157" t="s">
        <v>2758</v>
      </c>
      <c r="B84" s="154">
        <f>'Sources and Uses Budget'!$C83</f>
        <v>89049</v>
      </c>
      <c r="C84" s="154">
        <f>'Sources and Uses Budget'!$C83</f>
        <v>89049</v>
      </c>
      <c r="D84" s="158">
        <f t="shared" si="1"/>
        <v>0</v>
      </c>
      <c r="E84" s="156"/>
      <c r="F84" s="155"/>
    </row>
    <row r="85" spans="1:6" s="227" customFormat="1">
      <c r="A85" s="157" t="s">
        <v>1833</v>
      </c>
      <c r="B85" s="154">
        <f>'Sources and Uses Budget'!$C84</f>
        <v>52008</v>
      </c>
      <c r="C85" s="154">
        <f>'Sources and Uses Budget'!$C84</f>
        <v>52008</v>
      </c>
      <c r="D85" s="158">
        <f t="shared" si="1"/>
        <v>0</v>
      </c>
      <c r="E85" s="156"/>
      <c r="F85" s="155"/>
    </row>
    <row r="86" spans="1:6" s="227" customFormat="1">
      <c r="A86" s="157" t="s">
        <v>1834</v>
      </c>
      <c r="B86" s="154">
        <f>'Sources and Uses Budget'!$C85</f>
        <v>1091517</v>
      </c>
      <c r="C86" s="154">
        <f>'Sources and Uses Budget'!$C85</f>
        <v>1091517</v>
      </c>
      <c r="D86" s="158">
        <f t="shared" si="1"/>
        <v>0</v>
      </c>
      <c r="E86" s="156"/>
      <c r="F86" s="155"/>
    </row>
    <row r="87" spans="1:6" s="227" customFormat="1">
      <c r="A87" s="157" t="s">
        <v>1835</v>
      </c>
      <c r="B87" s="154">
        <f>'Sources and Uses Budget'!$C86</f>
        <v>2050477</v>
      </c>
      <c r="C87" s="154">
        <f>'Sources and Uses Budget'!$C86</f>
        <v>2050477</v>
      </c>
      <c r="D87" s="158">
        <f t="shared" si="1"/>
        <v>0</v>
      </c>
      <c r="E87" s="156"/>
      <c r="F87" s="155"/>
    </row>
    <row r="88" spans="1:6" s="227" customFormat="1">
      <c r="A88" s="157" t="s">
        <v>1836</v>
      </c>
      <c r="B88" s="154">
        <f>'Sources and Uses Budget'!$C87</f>
        <v>0</v>
      </c>
      <c r="C88" s="154">
        <f>'Sources and Uses Budget'!$C87</f>
        <v>0</v>
      </c>
      <c r="D88" s="158">
        <f t="shared" si="1"/>
        <v>0</v>
      </c>
      <c r="E88" s="156"/>
      <c r="F88" s="155"/>
    </row>
    <row r="89" spans="1:6" s="227" customFormat="1">
      <c r="A89" s="157" t="s">
        <v>1837</v>
      </c>
      <c r="B89" s="154">
        <f>'Sources and Uses Budget'!$C88</f>
        <v>59000</v>
      </c>
      <c r="C89" s="154">
        <f>'Sources and Uses Budget'!$C88</f>
        <v>59000</v>
      </c>
      <c r="D89" s="158">
        <f t="shared" si="1"/>
        <v>0</v>
      </c>
      <c r="E89" s="156"/>
      <c r="F89" s="155"/>
    </row>
    <row r="90" spans="1:6" s="227" customFormat="1">
      <c r="A90" s="157" t="s">
        <v>1838</v>
      </c>
      <c r="B90" s="154">
        <f>'Sources and Uses Budget'!$C89</f>
        <v>60000</v>
      </c>
      <c r="C90" s="154">
        <f>'Sources and Uses Budget'!$C89</f>
        <v>60000</v>
      </c>
      <c r="D90" s="158">
        <f t="shared" si="1"/>
        <v>0</v>
      </c>
      <c r="E90" s="156"/>
      <c r="F90" s="155"/>
    </row>
    <row r="91" spans="1:6" s="227" customFormat="1">
      <c r="A91" s="157" t="s">
        <v>1839</v>
      </c>
      <c r="B91" s="154">
        <f>'Sources and Uses Budget'!$C90</f>
        <v>15000</v>
      </c>
      <c r="C91" s="154">
        <f>'Sources and Uses Budget'!$C90</f>
        <v>15000</v>
      </c>
      <c r="D91" s="158">
        <f t="shared" si="1"/>
        <v>0</v>
      </c>
      <c r="E91" s="156"/>
      <c r="F91" s="155"/>
    </row>
    <row r="92" spans="1:6" s="227" customFormat="1">
      <c r="A92" s="157" t="s">
        <v>1840</v>
      </c>
      <c r="B92" s="154">
        <f>'Sources and Uses Budget'!$C91</f>
        <v>0</v>
      </c>
      <c r="C92" s="154">
        <f>'Sources and Uses Budget'!$C91</f>
        <v>0</v>
      </c>
      <c r="D92" s="158">
        <f t="shared" si="1"/>
        <v>0</v>
      </c>
      <c r="E92" s="156"/>
      <c r="F92" s="155"/>
    </row>
    <row r="93" spans="1:6" s="227" customFormat="1">
      <c r="A93" s="362" t="s">
        <v>1841</v>
      </c>
      <c r="B93" s="154">
        <f>'Sources and Uses Budget'!$C92</f>
        <v>33538</v>
      </c>
      <c r="C93" s="154">
        <f>'Sources and Uses Budget'!$C92</f>
        <v>33538</v>
      </c>
      <c r="D93" s="158">
        <f t="shared" si="1"/>
        <v>0</v>
      </c>
      <c r="E93" s="156"/>
      <c r="F93" s="155"/>
    </row>
    <row r="94" spans="1:6" s="227" customFormat="1">
      <c r="A94" s="160" t="s">
        <v>1790</v>
      </c>
      <c r="B94" s="154">
        <f>'Sources and Uses Budget'!$C93</f>
        <v>0</v>
      </c>
      <c r="C94" s="154">
        <f>'Sources and Uses Budget'!$C93</f>
        <v>0</v>
      </c>
      <c r="D94" s="158">
        <f t="shared" si="1"/>
        <v>0</v>
      </c>
      <c r="E94" s="156"/>
      <c r="F94" s="155"/>
    </row>
    <row r="95" spans="1:6" s="227" customFormat="1">
      <c r="A95" s="160" t="s">
        <v>1790</v>
      </c>
      <c r="B95" s="154">
        <f>'Sources and Uses Budget'!$C94</f>
        <v>0</v>
      </c>
      <c r="C95" s="154">
        <f>'Sources and Uses Budget'!$C94</f>
        <v>0</v>
      </c>
      <c r="D95" s="158">
        <f t="shared" si="1"/>
        <v>0</v>
      </c>
      <c r="E95" s="156"/>
      <c r="F95" s="155"/>
    </row>
    <row r="96" spans="1:6" s="227" customFormat="1">
      <c r="A96" s="160" t="s">
        <v>1790</v>
      </c>
      <c r="B96" s="154">
        <f>'Sources and Uses Budget'!$C95</f>
        <v>0</v>
      </c>
      <c r="C96" s="154">
        <f>'Sources and Uses Budget'!$C95</f>
        <v>0</v>
      </c>
      <c r="D96" s="158">
        <f t="shared" si="1"/>
        <v>0</v>
      </c>
      <c r="E96" s="156"/>
      <c r="F96" s="155"/>
    </row>
    <row r="97" spans="1:6" s="227" customFormat="1">
      <c r="A97" s="159" t="s">
        <v>1842</v>
      </c>
      <c r="B97" s="158">
        <f>SUM(B84:B96)</f>
        <v>3450589</v>
      </c>
      <c r="C97" s="158">
        <f>SUM(C84:C96)</f>
        <v>3450589</v>
      </c>
      <c r="D97" s="158">
        <f t="shared" si="1"/>
        <v>0</v>
      </c>
      <c r="E97" s="156"/>
      <c r="F97" s="155"/>
    </row>
    <row r="98" spans="1:6" s="227" customFormat="1">
      <c r="A98" s="159" t="s">
        <v>1843</v>
      </c>
      <c r="B98" s="158">
        <f>SUM(B64+B71+B78+B82+B97)</f>
        <v>67079853</v>
      </c>
      <c r="C98" s="158">
        <f>SUM(C64+C71+C78+C82+C97)</f>
        <v>67079853</v>
      </c>
      <c r="D98" s="158">
        <f t="shared" si="1"/>
        <v>0</v>
      </c>
      <c r="E98" s="156"/>
      <c r="F98" s="155"/>
    </row>
    <row r="99" spans="1:6" s="227" customFormat="1">
      <c r="A99" s="152" t="s">
        <v>1844</v>
      </c>
      <c r="B99" s="152"/>
      <c r="C99" s="152"/>
      <c r="D99" s="152"/>
      <c r="E99" s="170"/>
      <c r="F99" s="152"/>
    </row>
    <row r="100" spans="1:6" s="227" customFormat="1">
      <c r="A100" s="171" t="s">
        <v>1845</v>
      </c>
      <c r="B100" s="154">
        <f>'Sources and Uses Budget'!$C99</f>
        <v>4394899</v>
      </c>
      <c r="C100" s="154">
        <f>'Sources and Uses Budget'!$C99</f>
        <v>4394899</v>
      </c>
      <c r="D100" s="158">
        <f t="shared" si="1"/>
        <v>0</v>
      </c>
      <c r="E100" s="156"/>
      <c r="F100" s="155"/>
    </row>
    <row r="101" spans="1:6" s="227" customFormat="1">
      <c r="A101" s="171" t="s">
        <v>1846</v>
      </c>
      <c r="B101" s="154">
        <f>'Sources and Uses Budget'!$C100</f>
        <v>0</v>
      </c>
      <c r="C101" s="154">
        <f>'Sources and Uses Budget'!$C100</f>
        <v>0</v>
      </c>
      <c r="D101" s="158">
        <f t="shared" si="1"/>
        <v>0</v>
      </c>
      <c r="E101" s="156"/>
      <c r="F101" s="155"/>
    </row>
    <row r="102" spans="1:6" s="227" customFormat="1">
      <c r="A102" s="171" t="s">
        <v>1847</v>
      </c>
      <c r="B102" s="154">
        <f>'Sources and Uses Budget'!$C101</f>
        <v>0</v>
      </c>
      <c r="C102" s="154">
        <f>'Sources and Uses Budget'!$C101</f>
        <v>0</v>
      </c>
      <c r="D102" s="158">
        <f t="shared" si="1"/>
        <v>0</v>
      </c>
      <c r="E102" s="156"/>
      <c r="F102" s="155"/>
    </row>
    <row r="103" spans="1:6" s="227" customFormat="1" ht="12" customHeight="1">
      <c r="A103" s="171" t="s">
        <v>1848</v>
      </c>
      <c r="B103" s="154">
        <f>'Sources and Uses Budget'!$C102</f>
        <v>0</v>
      </c>
      <c r="C103" s="154">
        <f>'Sources and Uses Budget'!$C102</f>
        <v>0</v>
      </c>
      <c r="D103" s="158">
        <f t="shared" si="1"/>
        <v>0</v>
      </c>
      <c r="E103" s="156"/>
      <c r="F103" s="155"/>
    </row>
    <row r="104" spans="1:6" s="227" customFormat="1">
      <c r="A104" s="809" t="str">
        <f>'Sources and Uses Budget'!A103</f>
        <v>Other: (Specify)</v>
      </c>
      <c r="B104" s="154">
        <f>'Sources and Uses Budget'!$C103</f>
        <v>0</v>
      </c>
      <c r="C104" s="154">
        <f>'Sources and Uses Budget'!$C103</f>
        <v>0</v>
      </c>
      <c r="D104" s="158">
        <f t="shared" si="1"/>
        <v>0</v>
      </c>
      <c r="E104" s="156"/>
      <c r="F104" s="155"/>
    </row>
    <row r="105" spans="1:6" s="227" customFormat="1">
      <c r="A105" s="159" t="s">
        <v>1849</v>
      </c>
      <c r="B105" s="158">
        <f>SUM(B100:B104)</f>
        <v>4394899</v>
      </c>
      <c r="C105" s="158">
        <f>SUM(C100:C104)</f>
        <v>4394899</v>
      </c>
      <c r="D105" s="158">
        <f t="shared" si="1"/>
        <v>0</v>
      </c>
      <c r="E105" s="156"/>
      <c r="F105" s="155"/>
    </row>
    <row r="106" spans="1:6" s="227" customFormat="1">
      <c r="A106" s="159" t="s">
        <v>1850</v>
      </c>
      <c r="B106" s="161">
        <f>SUM(B98+B105)</f>
        <v>71474752</v>
      </c>
      <c r="C106" s="161">
        <f>SUM(C98+C105)</f>
        <v>71474752</v>
      </c>
      <c r="D106" s="158">
        <f t="shared" si="1"/>
        <v>0</v>
      </c>
      <c r="E106" s="156"/>
      <c r="F106" s="155"/>
    </row>
    <row r="107" spans="1:6" s="227" customFormat="1">
      <c r="A107" s="165" t="s">
        <v>2759</v>
      </c>
      <c r="B107" s="166"/>
      <c r="C107" s="167"/>
      <c r="D107" s="169"/>
      <c r="E107" s="153"/>
      <c r="F107" s="164"/>
    </row>
  </sheetData>
  <sheetProtection formatColumns="0" formatRows="0" selectLockedCells="1"/>
  <customSheetViews>
    <customSheetView guid="{ACB87C9A-02C3-4C83-BBE4-E2C44A4D81CD}" showPageBreaks="1" fitToPage="1" printArea="1" hiddenRows="1">
      <selection activeCell="A3" sqref="A3"/>
      <pageMargins left="0" right="0" top="0" bottom="0" header="0" footer="0"/>
      <pageSetup scale="10" orientation="portrait" r:id="rId1"/>
      <headerFooter>
        <oddFooter>&amp;LApril 18, 2016 Version&amp;C&amp;P&amp;R&amp;8&amp;A&amp;D</oddFooter>
      </headerFooter>
    </customSheetView>
  </customSheetViews>
  <pageMargins left="0.7" right="0.7" top="0.75" bottom="0.75" header="0.3" footer="0.3"/>
  <pageSetup scale="47" orientation="portrait" r:id="rId2"/>
  <headerFooter>
    <oddFooter>&amp;C&amp;P&amp;R&amp;8&amp;A&amp;D</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J85"/>
  <sheetViews>
    <sheetView showGridLines="0" topLeftCell="A7" workbookViewId="0">
      <selection sqref="A1:J1"/>
    </sheetView>
  </sheetViews>
  <sheetFormatPr defaultColWidth="0" defaultRowHeight="12.4" customHeight="1" zeroHeight="1"/>
  <cols>
    <col min="1" max="10" width="10.7109375" style="273" customWidth="1"/>
    <col min="11" max="16384" width="8.85546875" style="273" hidden="1"/>
  </cols>
  <sheetData>
    <row r="1" spans="1:10" ht="15.75">
      <c r="A1" s="1248" t="s">
        <v>293</v>
      </c>
      <c r="B1" s="1249"/>
      <c r="C1" s="1249"/>
      <c r="D1" s="1249"/>
      <c r="E1" s="1249"/>
      <c r="F1" s="1249"/>
      <c r="G1" s="1249"/>
      <c r="H1" s="1249"/>
      <c r="I1" s="1249"/>
      <c r="J1" s="1249"/>
    </row>
    <row r="2" spans="1:10" ht="15">
      <c r="A2" s="1252" t="s">
        <v>294</v>
      </c>
      <c r="B2" s="1253"/>
      <c r="C2" s="1253"/>
      <c r="D2" s="1253"/>
      <c r="E2" s="1253"/>
      <c r="F2" s="1253"/>
      <c r="G2" s="1253"/>
      <c r="H2" s="1253"/>
      <c r="I2" s="1253"/>
      <c r="J2" s="1253"/>
    </row>
    <row r="3" spans="1:10" ht="12.75"/>
    <row r="4" spans="1:10" ht="12.75" customHeight="1">
      <c r="A4" s="1250" t="s">
        <v>295</v>
      </c>
      <c r="B4" s="1250"/>
      <c r="C4" s="1250"/>
      <c r="D4" s="1250"/>
      <c r="E4" s="1250"/>
      <c r="F4" s="1250"/>
      <c r="G4" s="1250"/>
      <c r="H4" s="1250"/>
      <c r="I4" s="1250"/>
      <c r="J4" s="1250"/>
    </row>
    <row r="5" spans="1:10" ht="12.75">
      <c r="A5" s="1250"/>
      <c r="B5" s="1250"/>
      <c r="C5" s="1250"/>
      <c r="D5" s="1250"/>
      <c r="E5" s="1250"/>
      <c r="F5" s="1250"/>
      <c r="G5" s="1250"/>
      <c r="H5" s="1250"/>
      <c r="I5" s="1250"/>
      <c r="J5" s="1250"/>
    </row>
    <row r="6" spans="1:10" ht="30" customHeight="1">
      <c r="A6" s="1250"/>
      <c r="B6" s="1250"/>
      <c r="C6" s="1250"/>
      <c r="D6" s="1250"/>
      <c r="E6" s="1250"/>
      <c r="F6" s="1250"/>
      <c r="G6" s="1250"/>
      <c r="H6" s="1250"/>
      <c r="I6" s="1250"/>
      <c r="J6" s="1250"/>
    </row>
    <row r="7" spans="1:10" ht="12.75">
      <c r="A7" s="1044"/>
      <c r="B7" s="1044"/>
      <c r="C7" s="1044"/>
      <c r="D7" s="1044"/>
      <c r="E7" s="1044"/>
      <c r="F7" s="1044"/>
      <c r="G7" s="1044"/>
      <c r="H7" s="1044"/>
      <c r="I7" s="1044"/>
      <c r="J7" s="1044"/>
    </row>
    <row r="8" spans="1:10" ht="12.75" customHeight="1">
      <c r="A8" s="273" t="s">
        <v>296</v>
      </c>
      <c r="B8" s="1044"/>
      <c r="C8" s="1044"/>
      <c r="D8" s="1044"/>
      <c r="E8" s="1044"/>
      <c r="F8" s="1044"/>
      <c r="G8" s="1044"/>
      <c r="H8" s="1044"/>
      <c r="I8" s="1044"/>
      <c r="J8" s="1044"/>
    </row>
    <row r="9" spans="1:10" ht="12.75"/>
    <row r="10" spans="1:10" ht="12.75" customHeight="1">
      <c r="A10" s="1254" t="s">
        <v>297</v>
      </c>
      <c r="B10" s="1254"/>
      <c r="C10" s="1254"/>
      <c r="D10" s="1254"/>
      <c r="E10" s="1254"/>
      <c r="F10" s="1254"/>
      <c r="G10" s="1254"/>
      <c r="H10" s="1254"/>
      <c r="I10" s="1254"/>
      <c r="J10" s="1254"/>
    </row>
    <row r="11" spans="1:10" ht="12.75">
      <c r="A11" s="1254"/>
      <c r="B11" s="1254"/>
      <c r="C11" s="1254"/>
      <c r="D11" s="1254"/>
      <c r="E11" s="1254"/>
      <c r="F11" s="1254"/>
      <c r="G11" s="1254"/>
      <c r="H11" s="1254"/>
      <c r="I11" s="1254"/>
      <c r="J11" s="1254"/>
    </row>
    <row r="12" spans="1:10" ht="12.75">
      <c r="A12" s="1254"/>
      <c r="B12" s="1254"/>
      <c r="C12" s="1254"/>
      <c r="D12" s="1254"/>
      <c r="E12" s="1254"/>
      <c r="F12" s="1254"/>
      <c r="G12" s="1254"/>
      <c r="H12" s="1254"/>
      <c r="I12" s="1254"/>
      <c r="J12" s="1254"/>
    </row>
    <row r="13" spans="1:10" ht="12.75">
      <c r="A13" s="1254"/>
      <c r="B13" s="1254"/>
      <c r="C13" s="1254"/>
      <c r="D13" s="1254"/>
      <c r="E13" s="1254"/>
      <c r="F13" s="1254"/>
      <c r="G13" s="1254"/>
      <c r="H13" s="1254"/>
      <c r="I13" s="1254"/>
      <c r="J13" s="1254"/>
    </row>
    <row r="14" spans="1:10" ht="12.75">
      <c r="A14" s="1254"/>
      <c r="B14" s="1254"/>
      <c r="C14" s="1254"/>
      <c r="D14" s="1254"/>
      <c r="E14" s="1254"/>
      <c r="F14" s="1254"/>
      <c r="G14" s="1254"/>
      <c r="H14" s="1254"/>
      <c r="I14" s="1254"/>
      <c r="J14" s="1254"/>
    </row>
    <row r="15" spans="1:10" ht="12.75">
      <c r="A15" s="1254"/>
      <c r="B15" s="1254"/>
      <c r="C15" s="1254"/>
      <c r="D15" s="1254"/>
      <c r="E15" s="1254"/>
      <c r="F15" s="1254"/>
      <c r="G15" s="1254"/>
      <c r="H15" s="1254"/>
      <c r="I15" s="1254"/>
      <c r="J15" s="1254"/>
    </row>
    <row r="16" spans="1:10" ht="12.75">
      <c r="A16" s="1045"/>
      <c r="B16" s="1045"/>
      <c r="C16" s="1045"/>
      <c r="D16" s="1045"/>
      <c r="E16" s="1045"/>
      <c r="F16" s="1045"/>
      <c r="G16" s="1045"/>
      <c r="H16" s="1045"/>
      <c r="I16" s="1045"/>
      <c r="J16" s="1045"/>
    </row>
    <row r="17" spans="1:10" ht="12.75">
      <c r="A17" s="333" t="s">
        <v>298</v>
      </c>
      <c r="B17" s="1044"/>
      <c r="C17" s="1044"/>
      <c r="D17" s="1044"/>
      <c r="E17" s="1044"/>
      <c r="F17" s="1044"/>
      <c r="G17" s="1044"/>
      <c r="H17" s="1044"/>
      <c r="I17" s="1044"/>
      <c r="J17" s="1044"/>
    </row>
    <row r="18" spans="1:10" ht="12.75">
      <c r="A18" s="1044" t="s">
        <v>254</v>
      </c>
      <c r="B18" s="1044"/>
      <c r="C18" s="1044"/>
      <c r="D18" s="1044"/>
      <c r="E18" s="1044"/>
      <c r="F18" s="1044"/>
      <c r="G18" s="1044"/>
      <c r="H18" s="1044"/>
      <c r="I18" s="1044"/>
      <c r="J18" s="1044"/>
    </row>
    <row r="19" spans="1:10" ht="12.75">
      <c r="A19" s="1253" t="s">
        <v>299</v>
      </c>
      <c r="B19" s="1253"/>
      <c r="C19" s="1253"/>
      <c r="D19" s="1253"/>
      <c r="E19" s="1253"/>
    </row>
    <row r="20" spans="1:10" ht="12.75"/>
    <row r="21" spans="1:10" ht="12.75"/>
    <row r="22" spans="1:10" ht="12.75"/>
    <row r="23" spans="1:10" ht="12.75"/>
    <row r="24" spans="1:10" ht="12.75"/>
    <row r="25" spans="1:10" ht="12.75"/>
    <row r="26" spans="1:10" ht="12.75"/>
    <row r="27" spans="1:10" ht="12.75"/>
    <row r="28" spans="1:10" ht="12.75"/>
    <row r="29" spans="1:10" ht="12.75"/>
    <row r="30" spans="1:10" ht="12.75"/>
    <row r="31" spans="1:10" ht="12.75"/>
    <row r="32" spans="1:10" ht="12.75"/>
    <row r="33" ht="12.75"/>
    <row r="34" ht="12.75"/>
    <row r="35" ht="12.75"/>
    <row r="36" ht="12.75"/>
    <row r="37" ht="12.75"/>
    <row r="38" ht="12.75"/>
    <row r="39" ht="12.75"/>
    <row r="40" ht="12.75"/>
    <row r="41" ht="12.75"/>
    <row r="42" ht="12.75"/>
    <row r="43" ht="12.75"/>
    <row r="44" ht="12.75"/>
    <row r="45" ht="12.75"/>
    <row r="46" ht="12.75"/>
    <row r="47" ht="12.75"/>
    <row r="48" ht="12.75"/>
    <row r="49" spans="1:10" ht="12.75"/>
    <row r="50" spans="1:10" ht="12.75"/>
    <row r="51" spans="1:10" ht="12.75"/>
    <row r="52" spans="1:10" ht="12.75"/>
    <row r="53" spans="1:10" ht="12.75"/>
    <row r="54" spans="1:10" ht="12.75"/>
    <row r="55" spans="1:10" ht="12.75"/>
    <row r="56" spans="1:10" ht="12.75">
      <c r="A56" s="1250" t="s">
        <v>300</v>
      </c>
      <c r="B56" s="1250"/>
      <c r="C56" s="1250"/>
      <c r="D56" s="1250"/>
      <c r="E56" s="1250"/>
      <c r="F56" s="1250"/>
      <c r="G56" s="1250"/>
      <c r="H56" s="1250"/>
      <c r="I56" s="1250"/>
      <c r="J56" s="1250"/>
    </row>
    <row r="57" spans="1:10" ht="12.75">
      <c r="A57" s="1250"/>
      <c r="B57" s="1250"/>
      <c r="C57" s="1250"/>
      <c r="D57" s="1250"/>
      <c r="E57" s="1250"/>
      <c r="F57" s="1250"/>
      <c r="G57" s="1250"/>
      <c r="H57" s="1250"/>
      <c r="I57" s="1250"/>
      <c r="J57" s="1250"/>
    </row>
    <row r="58" spans="1:10" ht="12.75">
      <c r="A58" s="1250"/>
      <c r="B58" s="1250"/>
      <c r="C58" s="1250"/>
      <c r="D58" s="1250"/>
      <c r="E58" s="1250"/>
      <c r="F58" s="1250"/>
      <c r="G58" s="1250"/>
      <c r="H58" s="1250"/>
      <c r="I58" s="1250"/>
      <c r="J58" s="1250"/>
    </row>
    <row r="59" spans="1:10" ht="12.75"/>
    <row r="60" spans="1:10" ht="12.75">
      <c r="A60" s="273" t="s">
        <v>299</v>
      </c>
    </row>
    <row r="61" spans="1:10" ht="12.75"/>
    <row r="62" spans="1:10" ht="12.75"/>
    <row r="63" spans="1:10" ht="12.75"/>
    <row r="64" spans="1:10" ht="12.75"/>
    <row r="65" spans="1:9" ht="12.75"/>
    <row r="66" spans="1:9" ht="12.75"/>
    <row r="67" spans="1:9" ht="12.75"/>
    <row r="68" spans="1:9" ht="12.75"/>
    <row r="69" spans="1:9" ht="12.75"/>
    <row r="70" spans="1:9" ht="12.75"/>
    <row r="71" spans="1:9" ht="12.75">
      <c r="A71" s="1251" t="s">
        <v>301</v>
      </c>
      <c r="B71" s="1251"/>
      <c r="C71" s="1251"/>
      <c r="D71" s="1251"/>
      <c r="E71" s="1251"/>
      <c r="F71" s="1251"/>
      <c r="G71" s="1251"/>
      <c r="H71" s="1251"/>
      <c r="I71" s="1251"/>
    </row>
    <row r="72" spans="1:9" ht="12.75">
      <c r="A72" s="1243" t="s">
        <v>14</v>
      </c>
      <c r="B72" s="1243"/>
      <c r="C72" s="1243"/>
      <c r="D72" s="1243"/>
      <c r="E72" s="1243"/>
    </row>
    <row r="73" spans="1:9" ht="12.75">
      <c r="A73" s="1243" t="s">
        <v>15</v>
      </c>
      <c r="B73" s="1243"/>
      <c r="C73" s="1243"/>
      <c r="D73" s="1243"/>
      <c r="E73" s="1243"/>
    </row>
    <row r="74" spans="1:9" ht="12.75">
      <c r="A74" s="1243" t="s">
        <v>302</v>
      </c>
      <c r="B74" s="1243"/>
      <c r="C74" s="1243"/>
      <c r="D74" s="1243"/>
      <c r="E74" s="1243"/>
    </row>
    <row r="75" spans="1:9" ht="12.75"/>
    <row r="76" spans="1:9" ht="12.75"/>
    <row r="77" spans="1:9" ht="12.75"/>
    <row r="78" spans="1:9" ht="12.4" customHeight="1"/>
    <row r="79" spans="1:9" ht="12.4" customHeight="1"/>
    <row r="80" spans="1:9" ht="12.4" customHeight="1"/>
    <row r="81" ht="12.4" customHeight="1"/>
    <row r="82" ht="12.4" customHeight="1"/>
    <row r="83" ht="12.4" customHeight="1"/>
    <row r="84" ht="12.4" customHeight="1"/>
    <row r="85" ht="12.4" customHeight="1"/>
  </sheetData>
  <sheetProtection algorithmName="SHA-512" hashValue="shkaiIa62bcvL/tg7qbXJYwSfcfV0w6s36auQmJZzrJLVUt/8fu2xjHdaetiELwxGPyOHvqx4QUMDnV9sZr+WQ==" saltValue="0Ki43Xg6HQVBLZRgcdNsJg==" spinCount="100000" sheet="1" objects="1" scenarios="1"/>
  <mergeCells count="10">
    <mergeCell ref="A74:E74"/>
    <mergeCell ref="A72:E72"/>
    <mergeCell ref="A73:E73"/>
    <mergeCell ref="A1:J1"/>
    <mergeCell ref="A56:J58"/>
    <mergeCell ref="A71:I71"/>
    <mergeCell ref="A2:J2"/>
    <mergeCell ref="A4:J6"/>
    <mergeCell ref="A10:J15"/>
    <mergeCell ref="A19:E19"/>
  </mergeCells>
  <hyperlinks>
    <hyperlink ref="A72" r:id="rId1" display="http://www.treasurer.ca.gov/ctcac/assignments.asp" xr:uid="{00000000-0004-0000-0200-000000000000}"/>
    <hyperlink ref="A73" r:id="rId2" display="http://www.treasurer.ca.gov/ctcac/contacts.asp" xr:uid="{00000000-0004-0000-0200-000001000000}"/>
    <hyperlink ref="A74" r:id="rId3" xr:uid="{00000000-0004-0000-0200-000002000000}"/>
  </hyperlinks>
  <pageMargins left="0.7" right="0.7" top="0.75" bottom="0.75" header="0.3" footer="0.3"/>
  <pageSetup orientation="portrait" r:id="rId4"/>
  <drawing r:id="rId5"/>
  <legacyDrawing r:id="rId6"/>
  <oleObjects>
    <mc:AlternateContent xmlns:mc="http://schemas.openxmlformats.org/markup-compatibility/2006">
      <mc:Choice Requires="x14">
        <oleObject progId="Word.Document.12" shapeId="53249" r:id="rId7">
          <objectPr defaultSize="0" autoPict="0" r:id="rId8">
            <anchor moveWithCells="1">
              <from>
                <xdr:col>0</xdr:col>
                <xdr:colOff>0</xdr:colOff>
                <xdr:row>51</xdr:row>
                <xdr:rowOff>0</xdr:rowOff>
              </from>
              <to>
                <xdr:col>0</xdr:col>
                <xdr:colOff>9525</xdr:colOff>
                <xdr:row>77</xdr:row>
                <xdr:rowOff>95250</xdr:rowOff>
              </to>
            </anchor>
          </objectPr>
        </oleObject>
      </mc:Choice>
      <mc:Fallback>
        <oleObject progId="Word.Document.12" shapeId="53249" r:id="rId7"/>
      </mc:Fallback>
    </mc:AlternateContent>
  </oleObjec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M2018"/>
  <sheetViews>
    <sheetView showGridLines="0" topLeftCell="A1122" workbookViewId="0">
      <selection sqref="A1:I1126"/>
    </sheetView>
  </sheetViews>
  <sheetFormatPr defaultColWidth="0" defaultRowHeight="12.75" zeroHeight="1"/>
  <cols>
    <col min="1" max="1" width="3.5703125" style="336" customWidth="1"/>
    <col min="2" max="2" width="13.5703125" style="336" customWidth="1"/>
    <col min="3" max="3" width="2.5703125" style="336" customWidth="1"/>
    <col min="4" max="5" width="3.5703125" style="273" customWidth="1"/>
    <col min="6" max="6" width="65.5703125" style="273" customWidth="1"/>
    <col min="7" max="7" width="1.5703125" style="273" customWidth="1"/>
    <col min="8" max="8" width="3.5703125" style="273" customWidth="1"/>
    <col min="9" max="9" width="9.140625" style="275" customWidth="1"/>
    <col min="10" max="10" width="8.85546875" style="273" hidden="1" customWidth="1"/>
    <col min="11" max="16384" width="8.85546875" style="273" hidden="1"/>
  </cols>
  <sheetData>
    <row r="1" spans="1:13"/>
    <row r="2" spans="1:13">
      <c r="A2" s="1305" t="s">
        <v>303</v>
      </c>
      <c r="B2" s="1305"/>
      <c r="C2" s="1305"/>
      <c r="D2" s="1305"/>
      <c r="E2" s="1305"/>
      <c r="F2" s="1305"/>
      <c r="G2" s="1305"/>
      <c r="H2" s="1305"/>
      <c r="I2" s="1305"/>
    </row>
    <row r="3" spans="1:13">
      <c r="A3" s="1293" t="s">
        <v>304</v>
      </c>
      <c r="B3" s="1293"/>
      <c r="C3" s="1293"/>
      <c r="D3" s="1293"/>
      <c r="E3" s="1293"/>
      <c r="F3" s="1293"/>
      <c r="G3" s="1293"/>
      <c r="H3" s="1293"/>
      <c r="I3" s="1293"/>
    </row>
    <row r="4" spans="1:13">
      <c r="A4" s="1293"/>
      <c r="B4" s="1293"/>
      <c r="C4" s="1253"/>
      <c r="D4" s="1253"/>
      <c r="E4" s="1253"/>
      <c r="F4" s="1253"/>
      <c r="G4" s="1253"/>
    </row>
    <row r="5" spans="1:13">
      <c r="A5" s="1293"/>
      <c r="B5" s="1293"/>
      <c r="C5" s="1253"/>
      <c r="D5" s="1253"/>
      <c r="E5" s="1253"/>
      <c r="F5" s="1253"/>
      <c r="G5" s="1253"/>
    </row>
    <row r="6" spans="1:13" ht="12.75" customHeight="1">
      <c r="A6" s="1296" t="s">
        <v>305</v>
      </c>
      <c r="B6" s="1296"/>
      <c r="C6" s="1296"/>
      <c r="D6" s="1296"/>
      <c r="E6" s="1296"/>
      <c r="F6" s="1296"/>
      <c r="G6" s="1296"/>
      <c r="I6" s="1065"/>
    </row>
    <row r="7" spans="1:13">
      <c r="A7" s="1296"/>
      <c r="B7" s="1296"/>
      <c r="C7" s="1296"/>
      <c r="D7" s="1296"/>
      <c r="E7" s="1296"/>
      <c r="F7" s="1296"/>
      <c r="G7" s="1296"/>
      <c r="I7" s="1065"/>
    </row>
    <row r="8" spans="1:13">
      <c r="A8" s="1061"/>
      <c r="B8" s="1061"/>
      <c r="C8" s="1068"/>
      <c r="D8" s="1068"/>
      <c r="E8" s="1068"/>
      <c r="F8" s="1068"/>
    </row>
    <row r="9" spans="1:13">
      <c r="A9" s="1282" t="s">
        <v>306</v>
      </c>
      <c r="B9" s="1282"/>
      <c r="C9" s="1282"/>
      <c r="D9" s="1282"/>
      <c r="E9" s="1282"/>
      <c r="F9" s="1282"/>
      <c r="G9" s="1282"/>
      <c r="H9" s="816"/>
      <c r="I9" s="817"/>
    </row>
    <row r="10" spans="1:13">
      <c r="A10" s="1068"/>
      <c r="B10" s="1068"/>
      <c r="E10" s="275"/>
    </row>
    <row r="11" spans="1:13" ht="13.7" customHeight="1">
      <c r="C11" s="1068"/>
      <c r="D11" s="1295" t="s">
        <v>307</v>
      </c>
      <c r="E11" s="1295"/>
      <c r="F11" s="1295"/>
    </row>
    <row r="12" spans="1:13">
      <c r="C12" s="1068"/>
      <c r="D12" s="1295"/>
      <c r="E12" s="1295"/>
      <c r="F12" s="1295"/>
    </row>
    <row r="13" spans="1:13">
      <c r="A13" s="337"/>
      <c r="B13" s="337"/>
      <c r="C13" s="337"/>
      <c r="D13" s="1273" t="s">
        <v>308</v>
      </c>
      <c r="E13" s="1273"/>
      <c r="F13" s="1273"/>
      <c r="M13" s="55"/>
    </row>
    <row r="14" spans="1:13">
      <c r="A14" s="337"/>
      <c r="B14" s="337"/>
      <c r="C14" s="337"/>
      <c r="D14" s="333"/>
      <c r="L14" s="1066"/>
    </row>
    <row r="15" spans="1:13" ht="14.25">
      <c r="A15" s="338"/>
      <c r="B15" s="339" t="s">
        <v>2760</v>
      </c>
      <c r="C15" s="337"/>
      <c r="D15" s="1275" t="s">
        <v>310</v>
      </c>
      <c r="E15" s="1275"/>
      <c r="F15" s="1275"/>
      <c r="I15" s="1065"/>
    </row>
    <row r="16" spans="1:13">
      <c r="A16" s="337"/>
      <c r="B16" s="337"/>
      <c r="C16" s="337"/>
      <c r="D16" s="1275"/>
      <c r="E16" s="1275"/>
      <c r="F16" s="1275"/>
      <c r="I16" s="1065"/>
    </row>
    <row r="17" spans="1:9">
      <c r="A17" s="337"/>
      <c r="B17" s="337"/>
      <c r="C17" s="337"/>
      <c r="D17" s="1275"/>
      <c r="E17" s="1275"/>
      <c r="F17" s="1275"/>
      <c r="I17" s="1065"/>
    </row>
    <row r="18" spans="1:9">
      <c r="A18" s="337"/>
      <c r="B18" s="337"/>
      <c r="C18" s="337"/>
      <c r="D18" s="1057"/>
      <c r="E18" s="1066" t="s">
        <v>311</v>
      </c>
      <c r="F18" s="1057"/>
      <c r="I18" s="1065"/>
    </row>
    <row r="19" spans="1:9">
      <c r="A19" s="337"/>
      <c r="B19" s="337"/>
      <c r="C19" s="337"/>
      <c r="I19" s="1065"/>
    </row>
    <row r="20" spans="1:9" ht="14.25">
      <c r="A20" s="338"/>
      <c r="B20" s="339" t="s">
        <v>2760</v>
      </c>
      <c r="D20" s="1275" t="s">
        <v>312</v>
      </c>
      <c r="E20" s="1275"/>
      <c r="F20" s="1275"/>
      <c r="I20" s="1065"/>
    </row>
    <row r="21" spans="1:9" ht="14.25">
      <c r="A21" s="338"/>
      <c r="D21" s="1275"/>
      <c r="E21" s="1275"/>
      <c r="F21" s="1275"/>
      <c r="I21" s="1065"/>
    </row>
    <row r="22" spans="1:9" ht="14.25">
      <c r="A22" s="338"/>
      <c r="D22" s="1059"/>
      <c r="E22" s="55" t="s">
        <v>313</v>
      </c>
      <c r="F22" s="1059"/>
      <c r="I22" s="1065"/>
    </row>
    <row r="23" spans="1:9" ht="14.25">
      <c r="A23" s="338"/>
      <c r="B23" s="338"/>
      <c r="D23" s="1056"/>
      <c r="I23" s="1065"/>
    </row>
    <row r="24" spans="1:9" ht="14.25">
      <c r="A24" s="338"/>
      <c r="B24" s="339" t="s">
        <v>2761</v>
      </c>
      <c r="D24" s="1275" t="s">
        <v>314</v>
      </c>
      <c r="E24" s="1275"/>
      <c r="F24" s="1275"/>
      <c r="I24" s="1065"/>
    </row>
    <row r="25" spans="1:9" ht="14.25">
      <c r="A25" s="338"/>
      <c r="B25" s="338"/>
      <c r="D25" s="1275"/>
      <c r="E25" s="1275"/>
      <c r="F25" s="1275"/>
      <c r="I25" s="1065"/>
    </row>
    <row r="26" spans="1:9">
      <c r="I26" s="1065"/>
    </row>
    <row r="27" spans="1:9" ht="14.25">
      <c r="A27" s="338"/>
      <c r="B27" s="339" t="s">
        <v>2760</v>
      </c>
      <c r="D27" s="1275" t="s">
        <v>315</v>
      </c>
      <c r="E27" s="1275"/>
      <c r="F27" s="1275"/>
      <c r="I27" s="1065"/>
    </row>
    <row r="28" spans="1:9">
      <c r="D28" s="1275"/>
      <c r="E28" s="1275"/>
      <c r="F28" s="1275"/>
      <c r="I28" s="1065"/>
    </row>
    <row r="29" spans="1:9">
      <c r="D29" s="1275"/>
      <c r="E29" s="1275"/>
      <c r="F29" s="1275"/>
      <c r="I29" s="1065"/>
    </row>
    <row r="30" spans="1:9">
      <c r="D30" s="1275"/>
      <c r="E30" s="1275"/>
      <c r="F30" s="1275"/>
      <c r="I30" s="1065"/>
    </row>
    <row r="31" spans="1:9">
      <c r="D31" s="1275"/>
      <c r="E31" s="1275"/>
      <c r="F31" s="1275"/>
      <c r="I31" s="1065"/>
    </row>
    <row r="32" spans="1:9">
      <c r="D32" s="1064"/>
      <c r="I32" s="1065"/>
    </row>
    <row r="33" spans="1:9">
      <c r="B33" s="339" t="s">
        <v>2761</v>
      </c>
      <c r="D33" s="1275" t="s">
        <v>316</v>
      </c>
      <c r="E33" s="1275"/>
      <c r="F33" s="1275"/>
      <c r="I33" s="1065"/>
    </row>
    <row r="34" spans="1:9">
      <c r="D34" s="1275"/>
      <c r="E34" s="1275"/>
      <c r="F34" s="1275"/>
      <c r="I34" s="1065"/>
    </row>
    <row r="35" spans="1:9" ht="14.25">
      <c r="A35" s="338"/>
      <c r="B35" s="338"/>
      <c r="D35" s="1064"/>
      <c r="I35" s="1065"/>
    </row>
    <row r="36" spans="1:9" ht="14.45" customHeight="1">
      <c r="A36" s="338"/>
      <c r="B36" s="339" t="s">
        <v>2760</v>
      </c>
      <c r="D36" s="1275" t="s">
        <v>317</v>
      </c>
      <c r="E36" s="1275"/>
      <c r="F36" s="1275"/>
      <c r="I36" s="1065"/>
    </row>
    <row r="37" spans="1:9" ht="14.25">
      <c r="A37" s="338"/>
      <c r="B37" s="338"/>
      <c r="D37" s="1275"/>
      <c r="E37" s="1275"/>
      <c r="F37" s="1275"/>
      <c r="I37" s="1065"/>
    </row>
    <row r="38" spans="1:9" ht="14.25">
      <c r="A38" s="338"/>
      <c r="B38" s="338"/>
      <c r="D38" s="1275"/>
      <c r="E38" s="1275"/>
      <c r="F38" s="1275"/>
      <c r="I38" s="1065"/>
    </row>
    <row r="39" spans="1:9" ht="14.25">
      <c r="A39" s="338"/>
      <c r="B39" s="338"/>
      <c r="D39" s="1275"/>
      <c r="E39" s="1275"/>
      <c r="F39" s="1275"/>
      <c r="I39" s="1065"/>
    </row>
    <row r="40" spans="1:9" ht="14.25">
      <c r="A40" s="338"/>
      <c r="B40" s="338"/>
      <c r="I40" s="1065"/>
    </row>
    <row r="41" spans="1:9" ht="14.25">
      <c r="A41" s="338"/>
      <c r="B41" s="339" t="s">
        <v>2761</v>
      </c>
      <c r="D41" s="1275" t="s">
        <v>318</v>
      </c>
      <c r="E41" s="1275"/>
      <c r="F41" s="1275"/>
      <c r="I41" s="1065"/>
    </row>
    <row r="42" spans="1:9" ht="14.25">
      <c r="A42" s="338"/>
      <c r="B42" s="338"/>
      <c r="D42" s="1275"/>
      <c r="E42" s="1275"/>
      <c r="F42" s="1275"/>
      <c r="I42" s="1065"/>
    </row>
    <row r="43" spans="1:9" ht="14.25">
      <c r="A43" s="338"/>
      <c r="B43" s="338"/>
      <c r="D43" s="1275"/>
      <c r="E43" s="1275"/>
      <c r="F43" s="1275"/>
      <c r="I43" s="1065"/>
    </row>
    <row r="44" spans="1:9" ht="14.25">
      <c r="A44" s="338"/>
      <c r="B44" s="338"/>
      <c r="D44" s="1275"/>
      <c r="E44" s="1275"/>
      <c r="F44" s="1275"/>
      <c r="I44" s="1065"/>
    </row>
    <row r="45" spans="1:9" ht="14.25">
      <c r="A45" s="338"/>
      <c r="B45" s="338"/>
      <c r="D45" s="1275"/>
      <c r="E45" s="1275"/>
      <c r="F45" s="1275"/>
      <c r="I45" s="1065"/>
    </row>
    <row r="46" spans="1:9" ht="14.25">
      <c r="A46" s="338"/>
      <c r="B46" s="338"/>
      <c r="D46" s="1057"/>
      <c r="E46" s="1057"/>
      <c r="F46" s="1057"/>
      <c r="I46" s="1065"/>
    </row>
    <row r="47" spans="1:9" ht="14.25">
      <c r="A47" s="338"/>
      <c r="B47" s="339" t="s">
        <v>2760</v>
      </c>
      <c r="D47" s="1275" t="s">
        <v>319</v>
      </c>
      <c r="E47" s="1275"/>
      <c r="F47" s="1275"/>
      <c r="I47" s="1065"/>
    </row>
    <row r="48" spans="1:9" ht="14.25">
      <c r="A48" s="338"/>
      <c r="B48" s="338"/>
      <c r="D48" s="1275"/>
      <c r="E48" s="1275"/>
      <c r="F48" s="1275"/>
      <c r="I48" s="1065"/>
    </row>
    <row r="49" spans="1:9" ht="14.25">
      <c r="A49" s="338"/>
      <c r="B49" s="338"/>
      <c r="D49" s="1275"/>
      <c r="E49" s="1275"/>
      <c r="F49" s="1275"/>
      <c r="I49" s="1065"/>
    </row>
    <row r="50" spans="1:9" ht="23.25" customHeight="1">
      <c r="A50" s="338"/>
      <c r="B50" s="338"/>
      <c r="D50" s="1275"/>
      <c r="E50" s="1275"/>
      <c r="F50" s="1275"/>
      <c r="I50" s="1065"/>
    </row>
    <row r="51" spans="1:9" ht="14.25">
      <c r="A51" s="338"/>
      <c r="B51" s="338"/>
      <c r="D51" s="1056"/>
      <c r="I51" s="1065"/>
    </row>
    <row r="52" spans="1:9" ht="14.45" customHeight="1">
      <c r="A52" s="338"/>
      <c r="B52" s="339" t="s">
        <v>2761</v>
      </c>
      <c r="D52" s="1275" t="s">
        <v>320</v>
      </c>
      <c r="E52" s="1275"/>
      <c r="F52" s="1275"/>
      <c r="I52" s="1065"/>
    </row>
    <row r="53" spans="1:9" ht="14.25">
      <c r="A53" s="338"/>
      <c r="B53" s="338"/>
      <c r="D53" s="1275"/>
      <c r="E53" s="1275"/>
      <c r="F53" s="1275"/>
      <c r="I53" s="1065"/>
    </row>
    <row r="54" spans="1:9" ht="14.25">
      <c r="A54" s="338"/>
      <c r="B54" s="338"/>
      <c r="D54" s="1275"/>
      <c r="E54" s="1275"/>
      <c r="F54" s="1275"/>
      <c r="I54" s="1065"/>
    </row>
    <row r="55" spans="1:9" ht="14.25">
      <c r="A55" s="338"/>
      <c r="B55" s="338"/>
      <c r="I55" s="1065"/>
    </row>
    <row r="56" spans="1:9" ht="14.25">
      <c r="A56" s="338"/>
      <c r="B56" s="339" t="s">
        <v>2760</v>
      </c>
      <c r="D56" s="1298" t="s">
        <v>321</v>
      </c>
      <c r="E56" s="1298"/>
      <c r="F56" s="1298"/>
      <c r="I56" s="1065"/>
    </row>
    <row r="57" spans="1:9" ht="14.25">
      <c r="A57" s="338"/>
      <c r="B57" s="338"/>
      <c r="D57" s="1298"/>
      <c r="E57" s="1298"/>
      <c r="F57" s="1298"/>
      <c r="I57" s="1065"/>
    </row>
    <row r="58" spans="1:9" ht="14.25">
      <c r="A58" s="338"/>
      <c r="B58" s="338"/>
      <c r="D58" s="1059" t="s">
        <v>322</v>
      </c>
      <c r="E58" s="1057"/>
      <c r="F58" s="1057"/>
      <c r="I58" s="1065"/>
    </row>
    <row r="59" spans="1:9" ht="14.25">
      <c r="A59" s="338"/>
      <c r="B59" s="338"/>
      <c r="D59" s="1057"/>
      <c r="E59" s="1066" t="s">
        <v>311</v>
      </c>
      <c r="F59" s="1057"/>
      <c r="I59" s="1065"/>
    </row>
    <row r="60" spans="1:9">
      <c r="D60" s="1064"/>
      <c r="I60" s="1065"/>
    </row>
    <row r="61" spans="1:9" ht="14.25">
      <c r="A61" s="338"/>
      <c r="B61" s="339" t="s">
        <v>2761</v>
      </c>
      <c r="D61" s="1275" t="s">
        <v>323</v>
      </c>
      <c r="E61" s="1275"/>
      <c r="F61" s="1275"/>
      <c r="I61" s="1065"/>
    </row>
    <row r="62" spans="1:9">
      <c r="D62" s="1275"/>
      <c r="E62" s="1275"/>
      <c r="F62" s="1275"/>
      <c r="I62" s="1065"/>
    </row>
    <row r="63" spans="1:9">
      <c r="D63" s="1275"/>
      <c r="E63" s="1275"/>
      <c r="F63" s="1275"/>
      <c r="I63" s="1065"/>
    </row>
    <row r="64" spans="1:9">
      <c r="I64" s="1065"/>
    </row>
    <row r="65" spans="1:9" ht="14.25">
      <c r="A65" s="338"/>
      <c r="B65" s="339" t="s">
        <v>2761</v>
      </c>
      <c r="D65" s="1275" t="s">
        <v>324</v>
      </c>
      <c r="E65" s="1275"/>
      <c r="F65" s="1275"/>
      <c r="I65" s="1065"/>
    </row>
    <row r="66" spans="1:9">
      <c r="D66" s="1275"/>
      <c r="E66" s="1275"/>
      <c r="F66" s="1275"/>
      <c r="I66" s="1065"/>
    </row>
    <row r="67" spans="1:9">
      <c r="I67" s="1065"/>
    </row>
    <row r="68" spans="1:9" ht="14.25">
      <c r="A68" s="338"/>
      <c r="B68" s="339" t="s">
        <v>2761</v>
      </c>
      <c r="D68" s="1275" t="s">
        <v>325</v>
      </c>
      <c r="E68" s="1275"/>
      <c r="F68" s="1275"/>
      <c r="I68" s="1065"/>
    </row>
    <row r="69" spans="1:9">
      <c r="D69" s="1275"/>
      <c r="E69" s="1275"/>
      <c r="F69" s="1275"/>
      <c r="I69" s="1065"/>
    </row>
    <row r="70" spans="1:9">
      <c r="D70" s="1275"/>
      <c r="E70" s="1275"/>
      <c r="F70" s="1275"/>
      <c r="I70" s="1065"/>
    </row>
    <row r="71" spans="1:9">
      <c r="I71" s="1065"/>
    </row>
    <row r="72" spans="1:9" ht="14.25">
      <c r="A72" s="338"/>
      <c r="B72" s="339" t="s">
        <v>2761</v>
      </c>
      <c r="D72" s="1275" t="s">
        <v>326</v>
      </c>
      <c r="E72" s="1275"/>
      <c r="F72" s="1275"/>
      <c r="I72" s="1065"/>
    </row>
    <row r="73" spans="1:9">
      <c r="D73" s="1275"/>
      <c r="E73" s="1275"/>
      <c r="F73" s="1275"/>
      <c r="I73" s="1065"/>
    </row>
    <row r="74" spans="1:9" ht="14.25">
      <c r="A74" s="338"/>
      <c r="B74" s="338"/>
      <c r="D74" s="1056"/>
      <c r="I74" s="1065"/>
    </row>
    <row r="75" spans="1:9">
      <c r="A75" s="1282" t="s">
        <v>327</v>
      </c>
      <c r="B75" s="1282"/>
      <c r="C75" s="1282"/>
      <c r="D75" s="1282"/>
      <c r="E75" s="1282"/>
      <c r="F75" s="1282"/>
      <c r="G75" s="1282"/>
      <c r="H75" s="816"/>
      <c r="I75" s="937"/>
    </row>
    <row r="76" spans="1:9">
      <c r="I76" s="1065"/>
    </row>
    <row r="77" spans="1:9">
      <c r="C77" s="340"/>
      <c r="D77" s="1291" t="s">
        <v>328</v>
      </c>
      <c r="E77" s="1291"/>
      <c r="F77" s="1291"/>
      <c r="I77" s="1065"/>
    </row>
    <row r="78" spans="1:9">
      <c r="A78" s="1056"/>
      <c r="B78" s="1056"/>
      <c r="D78" s="1275" t="s">
        <v>329</v>
      </c>
      <c r="E78" s="1275"/>
      <c r="F78" s="1275"/>
      <c r="I78" s="1065"/>
    </row>
    <row r="79" spans="1:9">
      <c r="A79" s="1056"/>
      <c r="B79" s="1056"/>
      <c r="I79" s="1065"/>
    </row>
    <row r="80" spans="1:9" ht="13.7" customHeight="1">
      <c r="A80" s="338"/>
      <c r="B80" s="339" t="s">
        <v>2760</v>
      </c>
      <c r="D80" s="1275" t="s">
        <v>330</v>
      </c>
      <c r="E80" s="1275"/>
      <c r="F80" s="1275"/>
      <c r="I80" s="1065"/>
    </row>
    <row r="81" spans="1:9" ht="14.25">
      <c r="A81" s="338"/>
      <c r="B81" s="338"/>
      <c r="D81" s="1275"/>
      <c r="E81" s="1275"/>
      <c r="F81" s="1275"/>
      <c r="I81" s="1065"/>
    </row>
    <row r="82" spans="1:9" ht="14.25">
      <c r="A82" s="338"/>
      <c r="B82" s="338"/>
      <c r="D82" s="1275"/>
      <c r="E82" s="1275"/>
      <c r="F82" s="1275"/>
      <c r="I82" s="1065"/>
    </row>
    <row r="83" spans="1:9" ht="14.25">
      <c r="A83" s="338"/>
      <c r="B83" s="338"/>
      <c r="D83" s="1275"/>
      <c r="E83" s="1275"/>
      <c r="F83" s="1275"/>
      <c r="I83" s="1065"/>
    </row>
    <row r="84" spans="1:9" ht="14.25">
      <c r="A84" s="338"/>
      <c r="B84" s="338"/>
      <c r="D84" s="1275"/>
      <c r="E84" s="1275"/>
      <c r="F84" s="1275"/>
      <c r="I84" s="1065"/>
    </row>
    <row r="85" spans="1:9" ht="14.25">
      <c r="A85" s="338"/>
      <c r="B85" s="338"/>
      <c r="D85" s="1275"/>
      <c r="E85" s="1275"/>
      <c r="F85" s="1275"/>
      <c r="I85" s="1065"/>
    </row>
    <row r="86" spans="1:9" ht="14.25">
      <c r="A86" s="338"/>
      <c r="B86" s="338"/>
      <c r="D86" s="1275"/>
      <c r="E86" s="1275"/>
      <c r="F86" s="1275"/>
      <c r="I86" s="1065"/>
    </row>
    <row r="87" spans="1:9" ht="14.25">
      <c r="A87" s="338"/>
      <c r="B87" s="338"/>
      <c r="D87" s="1275"/>
      <c r="E87" s="1275"/>
      <c r="F87" s="1275"/>
      <c r="I87" s="1065"/>
    </row>
    <row r="88" spans="1:9" ht="14.25">
      <c r="A88" s="338"/>
      <c r="B88" s="338"/>
      <c r="D88" s="1063"/>
      <c r="E88" s="1063"/>
      <c r="F88" s="1063"/>
      <c r="I88" s="1065"/>
    </row>
    <row r="89" spans="1:9" ht="15" customHeight="1">
      <c r="A89" s="338"/>
      <c r="B89" s="339" t="s">
        <v>2760</v>
      </c>
      <c r="D89" s="1275" t="s">
        <v>331</v>
      </c>
      <c r="E89" s="1275"/>
      <c r="F89" s="1275"/>
      <c r="I89" s="1065"/>
    </row>
    <row r="90" spans="1:9" ht="14.25">
      <c r="A90" s="338"/>
      <c r="B90" s="338"/>
      <c r="D90" s="1275"/>
      <c r="E90" s="1275"/>
      <c r="F90" s="1275"/>
      <c r="I90" s="1065"/>
    </row>
    <row r="91" spans="1:9" ht="14.25">
      <c r="A91" s="338"/>
      <c r="B91" s="338"/>
      <c r="D91" s="1057"/>
      <c r="E91" s="1057"/>
      <c r="F91" s="1057"/>
      <c r="I91" s="1065"/>
    </row>
    <row r="92" spans="1:9" ht="14.25">
      <c r="A92" s="338"/>
      <c r="B92" s="339" t="s">
        <v>2760</v>
      </c>
      <c r="D92" s="1275" t="s">
        <v>332</v>
      </c>
      <c r="E92" s="1275"/>
      <c r="F92" s="1275"/>
      <c r="I92" s="1065"/>
    </row>
    <row r="93" spans="1:9" ht="14.25">
      <c r="A93" s="338"/>
      <c r="B93" s="338"/>
      <c r="D93" s="1275"/>
      <c r="E93" s="1275"/>
      <c r="F93" s="1275"/>
      <c r="I93" s="1065"/>
    </row>
    <row r="94" spans="1:9" ht="14.25">
      <c r="A94" s="338"/>
      <c r="B94" s="338"/>
      <c r="D94" s="1275"/>
      <c r="E94" s="1275"/>
      <c r="F94" s="1275"/>
      <c r="I94" s="1065"/>
    </row>
    <row r="95" spans="1:9" ht="14.25">
      <c r="A95" s="338"/>
      <c r="B95" s="338"/>
      <c r="D95" s="1057"/>
      <c r="E95" s="1057"/>
      <c r="F95" s="1057"/>
      <c r="I95" s="1065"/>
    </row>
    <row r="96" spans="1:9" ht="14.25">
      <c r="A96" s="338"/>
      <c r="B96" s="339" t="s">
        <v>2760</v>
      </c>
      <c r="D96" s="1275" t="s">
        <v>333</v>
      </c>
      <c r="E96" s="1275"/>
      <c r="F96" s="1275"/>
      <c r="I96" s="1065"/>
    </row>
    <row r="97" spans="1:9" s="784" customFormat="1" ht="14.25">
      <c r="A97" s="782"/>
      <c r="B97" s="782"/>
      <c r="C97" s="783"/>
      <c r="D97" s="1275"/>
      <c r="E97" s="1275"/>
      <c r="F97" s="1275"/>
      <c r="I97" s="938"/>
    </row>
    <row r="98" spans="1:9" ht="14.25">
      <c r="A98" s="338"/>
      <c r="B98" s="338"/>
      <c r="D98" s="1059"/>
      <c r="E98" s="1066" t="s">
        <v>334</v>
      </c>
      <c r="F98" s="1057"/>
      <c r="I98" s="1065"/>
    </row>
    <row r="99" spans="1:9" ht="14.25">
      <c r="A99" s="338"/>
      <c r="B99" s="338"/>
      <c r="D99" s="1063"/>
      <c r="E99" s="1063"/>
      <c r="F99" s="1063"/>
      <c r="I99" s="1065"/>
    </row>
    <row r="100" spans="1:9" ht="14.25">
      <c r="A100" s="338"/>
      <c r="B100" s="339" t="s">
        <v>2761</v>
      </c>
      <c r="D100" s="1275" t="s">
        <v>335</v>
      </c>
      <c r="E100" s="1275"/>
      <c r="F100" s="1275"/>
      <c r="I100" s="1065"/>
    </row>
    <row r="101" spans="1:9" ht="14.25">
      <c r="A101" s="338"/>
      <c r="B101" s="338"/>
      <c r="D101" s="1275"/>
      <c r="E101" s="1275"/>
      <c r="F101" s="1275"/>
      <c r="I101" s="1065"/>
    </row>
    <row r="102" spans="1:9" ht="14.25">
      <c r="A102" s="338"/>
      <c r="B102" s="338"/>
      <c r="D102" s="1057"/>
      <c r="E102" s="1057"/>
      <c r="F102" s="1057"/>
      <c r="I102" s="1065"/>
    </row>
    <row r="103" spans="1:9" ht="14.45" customHeight="1">
      <c r="A103" s="338"/>
      <c r="B103" s="339" t="s">
        <v>2761</v>
      </c>
      <c r="D103" s="1275" t="s">
        <v>336</v>
      </c>
      <c r="E103" s="1275"/>
      <c r="F103" s="1275"/>
      <c r="I103" s="1065"/>
    </row>
    <row r="104" spans="1:9" ht="14.25">
      <c r="A104" s="338"/>
      <c r="B104" s="338"/>
      <c r="D104" s="1275"/>
      <c r="E104" s="1275"/>
      <c r="F104" s="1275"/>
      <c r="I104" s="1065"/>
    </row>
    <row r="105" spans="1:9" ht="14.25">
      <c r="A105" s="338"/>
      <c r="B105" s="338"/>
      <c r="D105" s="1275"/>
      <c r="E105" s="1275"/>
      <c r="F105" s="1275"/>
      <c r="I105" s="1065"/>
    </row>
    <row r="106" spans="1:9" ht="14.25">
      <c r="A106" s="338"/>
      <c r="B106" s="338"/>
      <c r="D106" s="1275"/>
      <c r="E106" s="1275"/>
      <c r="F106" s="1275"/>
      <c r="I106" s="1065"/>
    </row>
    <row r="107" spans="1:9" ht="14.25">
      <c r="A107" s="338"/>
      <c r="B107" s="338"/>
      <c r="D107" s="1275"/>
      <c r="E107" s="1275"/>
      <c r="F107" s="1275"/>
      <c r="I107" s="1065"/>
    </row>
    <row r="108" spans="1:9" ht="14.25">
      <c r="A108" s="338"/>
      <c r="B108" s="338"/>
      <c r="D108" s="1275"/>
      <c r="E108" s="1275"/>
      <c r="F108" s="1275"/>
      <c r="I108" s="1065"/>
    </row>
    <row r="109" spans="1:9" ht="14.25">
      <c r="A109" s="338"/>
      <c r="B109" s="338"/>
      <c r="D109" s="1275"/>
      <c r="E109" s="1275"/>
      <c r="F109" s="1275"/>
      <c r="I109" s="1065"/>
    </row>
    <row r="110" spans="1:9" ht="14.25">
      <c r="A110" s="338"/>
      <c r="B110" s="338"/>
      <c r="D110" s="1275"/>
      <c r="E110" s="1275"/>
      <c r="F110" s="1275"/>
      <c r="I110" s="1065"/>
    </row>
    <row r="111" spans="1:9" ht="14.25">
      <c r="A111" s="338"/>
      <c r="B111" s="338"/>
      <c r="D111" s="1275"/>
      <c r="E111" s="1275"/>
      <c r="F111" s="1275"/>
      <c r="I111" s="1065"/>
    </row>
    <row r="112" spans="1:9" ht="14.25">
      <c r="A112" s="338"/>
      <c r="B112" s="338"/>
      <c r="D112" s="1275"/>
      <c r="E112" s="1275"/>
      <c r="F112" s="1275"/>
      <c r="I112" s="1065"/>
    </row>
    <row r="113" spans="1:9" ht="14.25">
      <c r="A113" s="338"/>
      <c r="B113" s="338"/>
      <c r="D113" s="1275"/>
      <c r="E113" s="1275"/>
      <c r="F113" s="1275"/>
      <c r="I113" s="1065"/>
    </row>
    <row r="114" spans="1:9" ht="14.25">
      <c r="A114" s="338"/>
      <c r="B114" s="338"/>
      <c r="D114" s="1275"/>
      <c r="E114" s="1275"/>
      <c r="F114" s="1275"/>
      <c r="I114" s="1065"/>
    </row>
    <row r="115" spans="1:9" ht="14.25">
      <c r="A115" s="338"/>
      <c r="B115" s="338"/>
      <c r="D115" s="1275"/>
      <c r="E115" s="1275"/>
      <c r="F115" s="1275"/>
      <c r="I115" s="1065"/>
    </row>
    <row r="116" spans="1:9" ht="14.25">
      <c r="A116" s="338"/>
      <c r="B116" s="338"/>
      <c r="D116" s="1275"/>
      <c r="E116" s="1275"/>
      <c r="F116" s="1275"/>
      <c r="I116" s="1065"/>
    </row>
    <row r="117" spans="1:9" ht="14.25">
      <c r="A117" s="338"/>
      <c r="B117" s="338"/>
      <c r="D117" s="1275"/>
      <c r="E117" s="1275"/>
      <c r="F117" s="1275"/>
      <c r="I117" s="1065"/>
    </row>
    <row r="118" spans="1:9" ht="14.25">
      <c r="A118" s="338"/>
      <c r="B118" s="338"/>
      <c r="D118" s="1045"/>
      <c r="E118" s="1045"/>
      <c r="F118" s="1045"/>
      <c r="I118" s="1065"/>
    </row>
    <row r="119" spans="1:9" ht="14.25" customHeight="1">
      <c r="A119" s="338"/>
      <c r="B119" s="339" t="s">
        <v>2761</v>
      </c>
      <c r="D119" s="1297" t="s">
        <v>337</v>
      </c>
      <c r="E119" s="1297"/>
      <c r="F119" s="1297"/>
      <c r="I119" s="1065"/>
    </row>
    <row r="120" spans="1:9" ht="14.25">
      <c r="A120" s="338"/>
      <c r="B120" s="338"/>
      <c r="D120" s="1297"/>
      <c r="E120" s="1297"/>
      <c r="F120" s="1297"/>
      <c r="I120" s="1065"/>
    </row>
    <row r="121" spans="1:9" ht="14.25">
      <c r="A121" s="338"/>
      <c r="B121" s="338"/>
      <c r="D121" s="1297"/>
      <c r="E121" s="1297"/>
      <c r="F121" s="1297"/>
      <c r="I121" s="1065"/>
    </row>
    <row r="122" spans="1:9" ht="14.25">
      <c r="A122" s="338"/>
      <c r="B122" s="338"/>
      <c r="D122" s="1297"/>
      <c r="E122" s="1297"/>
      <c r="F122" s="1297"/>
      <c r="I122" s="1065"/>
    </row>
    <row r="123" spans="1:9" ht="14.25">
      <c r="A123" s="338"/>
      <c r="B123" s="338"/>
      <c r="D123" s="1297"/>
      <c r="E123" s="1297"/>
      <c r="F123" s="1297"/>
      <c r="I123" s="1065"/>
    </row>
    <row r="124" spans="1:9" ht="14.25">
      <c r="A124" s="338"/>
      <c r="B124" s="338"/>
      <c r="D124" s="1297"/>
      <c r="E124" s="1297"/>
      <c r="F124" s="1297"/>
      <c r="I124" s="1065"/>
    </row>
    <row r="125" spans="1:9" ht="14.25">
      <c r="A125" s="338"/>
      <c r="B125" s="338"/>
      <c r="D125" s="1297"/>
      <c r="E125" s="1297"/>
      <c r="F125" s="1297"/>
      <c r="I125" s="1065"/>
    </row>
    <row r="126" spans="1:9" ht="14.25">
      <c r="A126" s="338"/>
      <c r="B126" s="338"/>
      <c r="D126" s="1297"/>
      <c r="E126" s="1297"/>
      <c r="F126" s="1297"/>
      <c r="I126" s="1065"/>
    </row>
    <row r="127" spans="1:9">
      <c r="C127" s="273"/>
      <c r="D127" s="375"/>
      <c r="E127" s="375"/>
      <c r="F127" s="375"/>
      <c r="I127" s="1065"/>
    </row>
    <row r="128" spans="1:9" ht="14.25">
      <c r="A128" s="338"/>
      <c r="B128" s="339" t="s">
        <v>2760</v>
      </c>
      <c r="C128" s="273"/>
      <c r="D128" s="1297" t="s">
        <v>338</v>
      </c>
      <c r="E128" s="1297"/>
      <c r="F128" s="1297"/>
      <c r="I128" s="1065"/>
    </row>
    <row r="129" spans="1:9" ht="14.25">
      <c r="A129" s="338"/>
      <c r="B129" s="338"/>
      <c r="C129" s="273"/>
      <c r="D129" s="1297"/>
      <c r="E129" s="1297"/>
      <c r="F129" s="1297"/>
      <c r="I129" s="1065"/>
    </row>
    <row r="130" spans="1:9">
      <c r="I130" s="1065"/>
    </row>
    <row r="131" spans="1:9" ht="14.25">
      <c r="A131" s="338"/>
      <c r="B131" s="339" t="s">
        <v>2760</v>
      </c>
      <c r="D131" s="1275" t="s">
        <v>339</v>
      </c>
      <c r="E131" s="1275"/>
      <c r="F131" s="1275"/>
      <c r="I131" s="1065"/>
    </row>
    <row r="132" spans="1:9">
      <c r="D132" s="1275"/>
      <c r="E132" s="1275"/>
      <c r="F132" s="1275"/>
      <c r="I132" s="1065"/>
    </row>
    <row r="133" spans="1:9">
      <c r="D133" s="1275"/>
      <c r="E133" s="1275"/>
      <c r="F133" s="1275"/>
      <c r="I133" s="1065"/>
    </row>
    <row r="134" spans="1:9">
      <c r="D134" s="1275"/>
      <c r="E134" s="1275"/>
      <c r="F134" s="1275"/>
      <c r="I134" s="1065"/>
    </row>
    <row r="135" spans="1:9">
      <c r="D135" s="1275"/>
      <c r="E135" s="1275"/>
      <c r="F135" s="1275"/>
      <c r="I135" s="1065"/>
    </row>
    <row r="136" spans="1:9">
      <c r="I136" s="1065"/>
    </row>
    <row r="137" spans="1:9" ht="14.25">
      <c r="A137" s="338"/>
      <c r="B137" s="339" t="s">
        <v>2760</v>
      </c>
      <c r="D137" s="1275" t="s">
        <v>340</v>
      </c>
      <c r="E137" s="1275"/>
      <c r="F137" s="1275"/>
      <c r="I137" s="1065"/>
    </row>
    <row r="138" spans="1:9" s="287" customFormat="1" ht="13.7" customHeight="1">
      <c r="A138" s="342"/>
      <c r="B138" s="342"/>
      <c r="C138" s="342"/>
      <c r="D138" s="1275"/>
      <c r="E138" s="1275"/>
      <c r="F138" s="1275"/>
      <c r="I138" s="939"/>
    </row>
    <row r="139" spans="1:9" ht="13.7" customHeight="1">
      <c r="D139" s="1275"/>
      <c r="E139" s="1275"/>
      <c r="F139" s="1275"/>
      <c r="I139" s="1065"/>
    </row>
    <row r="140" spans="1:9" ht="13.7" customHeight="1">
      <c r="D140" s="1275"/>
      <c r="E140" s="1275"/>
      <c r="F140" s="1275"/>
      <c r="I140" s="1065"/>
    </row>
    <row r="141" spans="1:9" ht="13.7" customHeight="1">
      <c r="D141" s="1275"/>
      <c r="E141" s="1275"/>
      <c r="F141" s="1275"/>
      <c r="I141" s="1065"/>
    </row>
    <row r="142" spans="1:9" ht="13.7" customHeight="1">
      <c r="A142" s="343"/>
      <c r="B142" s="343"/>
      <c r="D142" s="1275"/>
      <c r="E142" s="1275"/>
      <c r="F142" s="1275"/>
      <c r="I142" s="1065"/>
    </row>
    <row r="143" spans="1:9" ht="13.7" customHeight="1">
      <c r="D143" s="1275"/>
      <c r="E143" s="1275"/>
      <c r="F143" s="1275"/>
      <c r="I143" s="1065"/>
    </row>
    <row r="144" spans="1:9" ht="13.7" customHeight="1">
      <c r="D144" s="1275"/>
      <c r="E144" s="1275"/>
      <c r="F144" s="1275"/>
      <c r="I144" s="1065"/>
    </row>
    <row r="145" spans="2:9" ht="13.7" customHeight="1">
      <c r="D145" s="1275"/>
      <c r="E145" s="1275"/>
      <c r="F145" s="1275"/>
      <c r="I145" s="1065"/>
    </row>
    <row r="146" spans="2:9" ht="13.7" customHeight="1">
      <c r="D146" s="1275"/>
      <c r="E146" s="1275"/>
      <c r="F146" s="1275"/>
      <c r="I146" s="1065"/>
    </row>
    <row r="147" spans="2:9" ht="13.7" customHeight="1">
      <c r="D147" s="1275"/>
      <c r="E147" s="1275"/>
      <c r="F147" s="1275"/>
      <c r="I147" s="1065"/>
    </row>
    <row r="148" spans="2:9" ht="13.7" customHeight="1">
      <c r="D148" s="1275"/>
      <c r="E148" s="1275"/>
      <c r="F148" s="1275"/>
      <c r="I148" s="1065"/>
    </row>
    <row r="149" spans="2:9" ht="13.7" customHeight="1">
      <c r="D149" s="1275"/>
      <c r="E149" s="1275"/>
      <c r="F149" s="1275"/>
      <c r="I149" s="1065"/>
    </row>
    <row r="150" spans="2:9" ht="13.7" customHeight="1">
      <c r="D150" s="333"/>
      <c r="E150" s="1056"/>
      <c r="F150" s="1056"/>
      <c r="I150" s="1065"/>
    </row>
    <row r="151" spans="2:9" ht="13.7" customHeight="1">
      <c r="B151" s="339" t="s">
        <v>2761</v>
      </c>
      <c r="D151" s="1275" t="s">
        <v>341</v>
      </c>
      <c r="E151" s="1275"/>
      <c r="F151" s="1275"/>
      <c r="I151" s="1065"/>
    </row>
    <row r="152" spans="2:9" ht="13.7" customHeight="1">
      <c r="D152" s="1275"/>
      <c r="E152" s="1275"/>
      <c r="F152" s="1275"/>
      <c r="I152" s="1065"/>
    </row>
    <row r="153" spans="2:9" ht="13.7" customHeight="1">
      <c r="D153" s="1275"/>
      <c r="E153" s="1275"/>
      <c r="F153" s="1275"/>
      <c r="I153" s="1065"/>
    </row>
    <row r="154" spans="2:9" ht="13.7" customHeight="1">
      <c r="D154" s="1275"/>
      <c r="E154" s="1275"/>
      <c r="F154" s="1275"/>
      <c r="I154" s="1065"/>
    </row>
    <row r="155" spans="2:9" ht="13.7" customHeight="1">
      <c r="D155" s="1275"/>
      <c r="E155" s="1275"/>
      <c r="F155" s="1275"/>
      <c r="I155" s="1065"/>
    </row>
    <row r="156" spans="2:9" ht="13.7" customHeight="1">
      <c r="D156" s="1275"/>
      <c r="E156" s="1275"/>
      <c r="F156" s="1275"/>
      <c r="I156" s="1065"/>
    </row>
    <row r="157" spans="2:9" ht="13.7" customHeight="1">
      <c r="D157" s="1275"/>
      <c r="E157" s="1275"/>
      <c r="F157" s="1275"/>
      <c r="I157" s="1065"/>
    </row>
    <row r="158" spans="2:9" ht="13.7" customHeight="1">
      <c r="D158" s="1275"/>
      <c r="E158" s="1275"/>
      <c r="F158" s="1275"/>
      <c r="I158" s="1065"/>
    </row>
    <row r="159" spans="2:9" ht="13.7" customHeight="1">
      <c r="D159" s="1275"/>
      <c r="E159" s="1275"/>
      <c r="F159" s="1275"/>
      <c r="I159" s="1065"/>
    </row>
    <row r="160" spans="2:9" ht="13.7" customHeight="1">
      <c r="D160" s="1275"/>
      <c r="E160" s="1275"/>
      <c r="F160" s="1275"/>
      <c r="I160" s="1065"/>
    </row>
    <row r="161" spans="1:9" ht="13.7" customHeight="1">
      <c r="D161" s="1275"/>
      <c r="E161" s="1275"/>
      <c r="F161" s="1275"/>
      <c r="I161" s="1065"/>
    </row>
    <row r="162" spans="1:9" ht="13.7" customHeight="1">
      <c r="D162" s="1275"/>
      <c r="E162" s="1275"/>
      <c r="F162" s="1275"/>
      <c r="I162" s="1065"/>
    </row>
    <row r="163" spans="1:9" ht="13.7" customHeight="1">
      <c r="D163" s="1275"/>
      <c r="E163" s="1275"/>
      <c r="F163" s="1275"/>
      <c r="I163" s="1065"/>
    </row>
    <row r="164" spans="1:9" ht="13.7" customHeight="1">
      <c r="D164" s="1275"/>
      <c r="E164" s="1275"/>
      <c r="F164" s="1275"/>
      <c r="I164" s="1065"/>
    </row>
    <row r="165" spans="1:9" ht="13.7" customHeight="1">
      <c r="D165" s="1275"/>
      <c r="E165" s="1275"/>
      <c r="F165" s="1275"/>
      <c r="I165" s="1065"/>
    </row>
    <row r="166" spans="1:9" ht="13.7" customHeight="1">
      <c r="D166" s="1275"/>
      <c r="E166" s="1275"/>
      <c r="F166" s="1275"/>
      <c r="I166" s="1065"/>
    </row>
    <row r="167" spans="1:9" ht="13.7" customHeight="1">
      <c r="D167" s="1275"/>
      <c r="E167" s="1275"/>
      <c r="F167" s="1275"/>
      <c r="I167" s="1065"/>
    </row>
    <row r="168" spans="1:9" ht="13.7" customHeight="1">
      <c r="D168" s="1275"/>
      <c r="E168" s="1275"/>
      <c r="F168" s="1275"/>
      <c r="I168" s="1065"/>
    </row>
    <row r="169" spans="1:9" ht="13.7" customHeight="1">
      <c r="D169" s="1294" t="s">
        <v>342</v>
      </c>
      <c r="E169" s="1294"/>
      <c r="F169" s="1294"/>
      <c r="G169" s="360"/>
      <c r="I169" s="1065"/>
    </row>
    <row r="170" spans="1:9" ht="13.7" customHeight="1">
      <c r="D170" s="1292"/>
      <c r="E170" s="1292"/>
      <c r="F170" s="1292"/>
      <c r="G170" s="1292"/>
      <c r="I170" s="1065"/>
    </row>
    <row r="171" spans="1:9" ht="14.45" customHeight="1">
      <c r="A171" s="343"/>
      <c r="B171" s="339" t="s">
        <v>2760</v>
      </c>
      <c r="C171" s="333"/>
      <c r="D171" s="1246" t="s">
        <v>343</v>
      </c>
      <c r="E171" s="1246"/>
      <c r="F171" s="1246"/>
      <c r="G171" s="333"/>
      <c r="I171" s="1065"/>
    </row>
    <row r="172" spans="1:9" ht="14.45" customHeight="1">
      <c r="A172" s="343"/>
      <c r="B172" s="343"/>
      <c r="C172" s="333"/>
      <c r="D172" s="1246"/>
      <c r="E172" s="1246"/>
      <c r="F172" s="1246"/>
      <c r="G172" s="333"/>
      <c r="I172" s="1065"/>
    </row>
    <row r="173" spans="1:9" ht="14.45" customHeight="1">
      <c r="A173" s="343"/>
      <c r="B173" s="343"/>
      <c r="C173" s="333"/>
      <c r="D173" s="1246"/>
      <c r="E173" s="1246"/>
      <c r="F173" s="1246"/>
      <c r="G173" s="333"/>
      <c r="I173" s="1065"/>
    </row>
    <row r="174" spans="1:9" ht="14.45" customHeight="1">
      <c r="A174" s="343"/>
      <c r="B174" s="343"/>
      <c r="C174" s="333"/>
      <c r="D174" s="1246"/>
      <c r="E174" s="1246"/>
      <c r="F174" s="1246"/>
      <c r="G174" s="333"/>
      <c r="I174" s="1065"/>
    </row>
    <row r="175" spans="1:9" ht="13.7" customHeight="1">
      <c r="A175" s="343"/>
      <c r="B175" s="343"/>
      <c r="C175" s="333"/>
      <c r="D175" s="1246"/>
      <c r="E175" s="1246"/>
      <c r="F175" s="1246"/>
      <c r="G175" s="333"/>
      <c r="I175" s="1065"/>
    </row>
    <row r="176" spans="1:9" ht="13.7" customHeight="1">
      <c r="A176" s="343"/>
      <c r="B176" s="343"/>
      <c r="C176" s="333"/>
      <c r="D176" s="333"/>
      <c r="E176" s="333"/>
      <c r="F176" s="333"/>
      <c r="G176" s="333"/>
      <c r="I176" s="1065"/>
    </row>
    <row r="177" spans="1:9" ht="13.7" customHeight="1">
      <c r="A177" s="343"/>
      <c r="B177" s="339" t="s">
        <v>2760</v>
      </c>
      <c r="C177" s="333"/>
      <c r="D177" s="1246" t="s">
        <v>344</v>
      </c>
      <c r="E177" s="1246"/>
      <c r="F177" s="1246"/>
      <c r="G177" s="333"/>
      <c r="I177" s="1065"/>
    </row>
    <row r="178" spans="1:9" ht="13.7" customHeight="1">
      <c r="A178" s="343"/>
      <c r="B178" s="343"/>
      <c r="C178" s="333"/>
      <c r="D178" s="1246"/>
      <c r="E178" s="1246"/>
      <c r="F178" s="1246"/>
      <c r="G178" s="333"/>
      <c r="I178" s="1065"/>
    </row>
    <row r="179" spans="1:9" ht="13.7" customHeight="1">
      <c r="A179" s="343"/>
      <c r="B179" s="343"/>
      <c r="C179" s="333"/>
      <c r="D179" s="1246"/>
      <c r="E179" s="1246"/>
      <c r="F179" s="1246"/>
      <c r="G179" s="333"/>
      <c r="I179" s="1065"/>
    </row>
    <row r="180" spans="1:9" ht="13.7" customHeight="1">
      <c r="A180" s="343"/>
      <c r="B180" s="343"/>
      <c r="C180" s="333"/>
      <c r="D180" s="1246"/>
      <c r="E180" s="1246"/>
      <c r="F180" s="1246"/>
      <c r="G180" s="333"/>
      <c r="I180" s="1065"/>
    </row>
    <row r="181" spans="1:9" ht="13.7" customHeight="1">
      <c r="D181" s="1056"/>
      <c r="E181" s="1056"/>
      <c r="F181" s="1056"/>
      <c r="I181" s="1065"/>
    </row>
    <row r="182" spans="1:9" ht="13.7" customHeight="1">
      <c r="B182" s="339" t="s">
        <v>2761</v>
      </c>
      <c r="D182" s="1287" t="s">
        <v>345</v>
      </c>
      <c r="E182" s="1287"/>
      <c r="F182" s="1287"/>
      <c r="I182" s="1065"/>
    </row>
    <row r="183" spans="1:9" ht="13.7" customHeight="1">
      <c r="D183" s="1287"/>
      <c r="E183" s="1287"/>
      <c r="F183" s="1287"/>
      <c r="I183" s="1065"/>
    </row>
    <row r="184" spans="1:9" ht="13.7" customHeight="1">
      <c r="D184" s="1287"/>
      <c r="E184" s="1287"/>
      <c r="F184" s="1287"/>
      <c r="I184" s="1065"/>
    </row>
    <row r="185" spans="1:9" ht="13.7" customHeight="1">
      <c r="A185" s="1065"/>
      <c r="B185" s="1065"/>
      <c r="E185" s="1056"/>
      <c r="F185" s="1056"/>
      <c r="I185" s="1065"/>
    </row>
    <row r="186" spans="1:9">
      <c r="A186" s="1282" t="s">
        <v>346</v>
      </c>
      <c r="B186" s="1282"/>
      <c r="C186" s="1282"/>
      <c r="D186" s="1282"/>
      <c r="E186" s="1282"/>
      <c r="F186" s="1282"/>
      <c r="G186" s="1282"/>
      <c r="H186" s="816"/>
      <c r="I186" s="937"/>
    </row>
    <row r="187" spans="1:9" ht="12" customHeight="1">
      <c r="D187" s="1056"/>
      <c r="E187" s="1056"/>
      <c r="F187" s="1056"/>
      <c r="I187" s="1065"/>
    </row>
    <row r="188" spans="1:9">
      <c r="B188" s="1277" t="s">
        <v>347</v>
      </c>
      <c r="C188" s="1277"/>
      <c r="D188" s="1277"/>
      <c r="E188" s="1277"/>
      <c r="F188" s="1277"/>
      <c r="I188" s="1065"/>
    </row>
    <row r="189" spans="1:9">
      <c r="B189" s="1059" t="s">
        <v>348</v>
      </c>
      <c r="C189" s="1059"/>
      <c r="D189" s="1059"/>
      <c r="E189" s="1059"/>
      <c r="F189" s="1059"/>
      <c r="I189" s="1065"/>
    </row>
    <row r="190" spans="1:9" ht="12" customHeight="1">
      <c r="A190" s="1068"/>
      <c r="B190" s="1068"/>
      <c r="C190" s="1068"/>
      <c r="I190" s="1065"/>
    </row>
    <row r="191" spans="1:9">
      <c r="A191" s="1282" t="s">
        <v>349</v>
      </c>
      <c r="B191" s="1282"/>
      <c r="C191" s="1282"/>
      <c r="D191" s="1282"/>
      <c r="E191" s="1282"/>
      <c r="F191" s="1282"/>
      <c r="G191" s="1282"/>
      <c r="H191" s="816"/>
      <c r="I191" s="937"/>
    </row>
    <row r="192" spans="1:9" ht="12" customHeight="1">
      <c r="A192" s="275"/>
      <c r="B192" s="275"/>
      <c r="E192" s="275"/>
      <c r="I192" s="1065"/>
    </row>
    <row r="193" spans="1:9" ht="13.7" customHeight="1">
      <c r="A193" s="275"/>
      <c r="B193" s="275"/>
      <c r="D193" s="1291" t="s">
        <v>350</v>
      </c>
      <c r="E193" s="1291"/>
      <c r="F193" s="1291"/>
      <c r="I193" s="1065"/>
    </row>
    <row r="194" spans="1:9">
      <c r="A194" s="275"/>
      <c r="B194" s="275"/>
      <c r="D194" s="1291"/>
      <c r="E194" s="1291"/>
      <c r="F194" s="1291"/>
      <c r="I194" s="1065"/>
    </row>
    <row r="195" spans="1:9">
      <c r="A195" s="275"/>
      <c r="B195" s="275"/>
      <c r="D195" s="1277" t="s">
        <v>351</v>
      </c>
      <c r="E195" s="1277"/>
      <c r="F195" s="1277"/>
      <c r="I195" s="1065"/>
    </row>
    <row r="196" spans="1:9">
      <c r="A196" s="275"/>
      <c r="B196" s="275"/>
      <c r="D196" s="1059"/>
      <c r="E196" s="1059"/>
      <c r="F196" s="1059"/>
      <c r="I196" s="1065"/>
    </row>
    <row r="197" spans="1:9">
      <c r="A197" s="275"/>
      <c r="B197" s="339" t="s">
        <v>309</v>
      </c>
      <c r="D197" s="1262" t="s">
        <v>352</v>
      </c>
      <c r="E197" s="1262"/>
      <c r="F197" s="1262"/>
      <c r="I197" s="1065"/>
    </row>
    <row r="198" spans="1:9">
      <c r="A198" s="275"/>
      <c r="B198" s="275"/>
      <c r="D198" s="1261" t="s">
        <v>353</v>
      </c>
      <c r="E198" s="1261"/>
      <c r="F198" s="1261"/>
      <c r="I198" s="1065"/>
    </row>
    <row r="199" spans="1:9">
      <c r="A199" s="275"/>
      <c r="B199" s="275"/>
      <c r="D199" s="55" t="s">
        <v>354</v>
      </c>
      <c r="E199" s="1299" t="s">
        <v>355</v>
      </c>
      <c r="F199" s="1299"/>
      <c r="I199" s="1065"/>
    </row>
    <row r="200" spans="1:9">
      <c r="A200" s="275"/>
      <c r="B200" s="275"/>
      <c r="D200" s="2"/>
      <c r="E200" s="2"/>
      <c r="F200" s="2"/>
      <c r="I200" s="1065"/>
    </row>
    <row r="201" spans="1:9">
      <c r="A201" s="275"/>
      <c r="B201" s="339" t="s">
        <v>2760</v>
      </c>
      <c r="D201" s="1261" t="s">
        <v>356</v>
      </c>
      <c r="E201" s="1261"/>
      <c r="F201" s="1261"/>
      <c r="I201" s="1065"/>
    </row>
    <row r="202" spans="1:9">
      <c r="A202" s="275"/>
      <c r="B202" s="275"/>
      <c r="D202" s="1262" t="s">
        <v>353</v>
      </c>
      <c r="E202" s="1262"/>
      <c r="F202" s="1262"/>
      <c r="I202" s="1065"/>
    </row>
    <row r="203" spans="1:9">
      <c r="A203" s="275"/>
      <c r="B203" s="275"/>
      <c r="D203" s="38" t="s">
        <v>357</v>
      </c>
      <c r="E203" s="1299" t="s">
        <v>358</v>
      </c>
      <c r="F203" s="1299"/>
      <c r="I203" s="1065"/>
    </row>
    <row r="204" spans="1:9">
      <c r="A204" s="275"/>
      <c r="B204" s="275"/>
      <c r="D204" s="2"/>
      <c r="E204" s="2"/>
      <c r="F204" s="2"/>
      <c r="I204" s="1065"/>
    </row>
    <row r="205" spans="1:9">
      <c r="A205" s="275"/>
      <c r="B205" s="339" t="s">
        <v>2760</v>
      </c>
      <c r="D205" s="1261" t="s">
        <v>359</v>
      </c>
      <c r="E205" s="1261"/>
      <c r="F205" s="1261"/>
      <c r="I205" s="1065"/>
    </row>
    <row r="206" spans="1:9">
      <c r="A206" s="275"/>
      <c r="B206" s="275"/>
      <c r="D206" s="1262" t="s">
        <v>353</v>
      </c>
      <c r="E206" s="1262"/>
      <c r="F206" s="1262"/>
      <c r="I206" s="1065"/>
    </row>
    <row r="207" spans="1:9">
      <c r="A207" s="275"/>
      <c r="B207" s="275"/>
      <c r="D207" s="38" t="s">
        <v>354</v>
      </c>
      <c r="E207" s="1299" t="s">
        <v>360</v>
      </c>
      <c r="F207" s="1299"/>
      <c r="I207" s="1065"/>
    </row>
    <row r="208" spans="1:9">
      <c r="A208" s="275"/>
      <c r="B208" s="275"/>
      <c r="D208" s="1059"/>
      <c r="E208" s="1059"/>
      <c r="F208" s="1059"/>
      <c r="I208" s="1065"/>
    </row>
    <row r="209" spans="1:9" ht="14.25" customHeight="1">
      <c r="A209" s="338"/>
      <c r="B209" s="339" t="s">
        <v>309</v>
      </c>
      <c r="D209" s="259" t="s">
        <v>361</v>
      </c>
      <c r="E209" s="1063"/>
      <c r="F209" s="1063"/>
      <c r="I209" s="1065"/>
    </row>
    <row r="210" spans="1:9" ht="14.25">
      <c r="A210" s="338"/>
      <c r="B210" s="338"/>
      <c r="D210" s="1262" t="s">
        <v>353</v>
      </c>
      <c r="E210" s="1262"/>
      <c r="F210" s="1262"/>
      <c r="I210" s="1065"/>
    </row>
    <row r="211" spans="1:9">
      <c r="D211" s="1063"/>
      <c r="E211" s="1299" t="s">
        <v>362</v>
      </c>
      <c r="F211" s="1299"/>
      <c r="I211" s="1065"/>
    </row>
    <row r="212" spans="1:9">
      <c r="D212" s="1064"/>
      <c r="I212" s="1065"/>
    </row>
    <row r="213" spans="1:9">
      <c r="B213" s="339" t="s">
        <v>309</v>
      </c>
      <c r="D213" s="1261" t="s">
        <v>363</v>
      </c>
      <c r="E213" s="1261"/>
      <c r="F213" s="1261"/>
      <c r="I213" s="1065"/>
    </row>
    <row r="214" spans="1:9">
      <c r="D214" s="1262" t="s">
        <v>353</v>
      </c>
      <c r="E214" s="1262"/>
      <c r="F214" s="1262"/>
      <c r="I214" s="1065"/>
    </row>
    <row r="215" spans="1:9">
      <c r="D215" s="38" t="s">
        <v>354</v>
      </c>
      <c r="E215" s="1299" t="s">
        <v>364</v>
      </c>
      <c r="F215" s="1299"/>
      <c r="I215" s="1065"/>
    </row>
    <row r="216" spans="1:9">
      <c r="D216" s="1042"/>
      <c r="E216" s="1042"/>
      <c r="F216" s="1042"/>
      <c r="I216" s="1065"/>
    </row>
    <row r="217" spans="1:9" ht="14.25">
      <c r="A217" s="338"/>
      <c r="B217" s="339" t="s">
        <v>309</v>
      </c>
      <c r="D217" s="1275" t="s">
        <v>365</v>
      </c>
      <c r="E217" s="1275"/>
      <c r="F217" s="1275"/>
      <c r="I217" s="1065"/>
    </row>
    <row r="218" spans="1:9" ht="14.45" customHeight="1">
      <c r="A218" s="338"/>
      <c r="B218" s="273"/>
      <c r="D218" s="1275"/>
      <c r="E218" s="1275"/>
      <c r="F218" s="1275"/>
      <c r="I218" s="1065"/>
    </row>
    <row r="219" spans="1:9" ht="14.25">
      <c r="A219" s="338"/>
      <c r="D219" s="1275"/>
      <c r="E219" s="1275"/>
      <c r="F219" s="1275"/>
      <c r="I219" s="1065"/>
    </row>
    <row r="220" spans="1:9" ht="14.25">
      <c r="A220" s="338"/>
      <c r="D220" s="1275"/>
      <c r="E220" s="1275"/>
      <c r="F220" s="1275"/>
      <c r="I220" s="1065"/>
    </row>
    <row r="221" spans="1:9">
      <c r="D221" s="1042"/>
      <c r="E221" s="1042"/>
      <c r="F221" s="1042"/>
      <c r="I221" s="1065"/>
    </row>
    <row r="222" spans="1:9">
      <c r="A222" s="1282" t="s">
        <v>366</v>
      </c>
      <c r="B222" s="1282"/>
      <c r="C222" s="1282"/>
      <c r="D222" s="1282"/>
      <c r="E222" s="1282"/>
      <c r="F222" s="1282"/>
      <c r="G222" s="1282"/>
      <c r="H222" s="816"/>
      <c r="I222" s="937"/>
    </row>
    <row r="223" spans="1:9" ht="12" customHeight="1">
      <c r="D223" s="1056"/>
      <c r="E223" s="1056"/>
      <c r="F223" s="1056"/>
      <c r="I223" s="1065"/>
    </row>
    <row r="224" spans="1:9">
      <c r="C224" s="340"/>
      <c r="D224" s="1283" t="s">
        <v>367</v>
      </c>
      <c r="E224" s="1283"/>
      <c r="F224" s="1283"/>
      <c r="I224" s="1065"/>
    </row>
    <row r="225" spans="1:9">
      <c r="A225" s="1068"/>
      <c r="B225" s="1068"/>
      <c r="C225" s="1068"/>
      <c r="D225" s="1273" t="s">
        <v>368</v>
      </c>
      <c r="E225" s="1273"/>
      <c r="F225" s="1273"/>
      <c r="I225" s="1065"/>
    </row>
    <row r="226" spans="1:9" ht="12" customHeight="1">
      <c r="A226" s="1065"/>
      <c r="B226" s="1065"/>
      <c r="C226" s="1065"/>
      <c r="I226" s="1065"/>
    </row>
    <row r="227" spans="1:9" ht="13.7" customHeight="1">
      <c r="A227" s="1065"/>
      <c r="C227" s="1065"/>
      <c r="D227" s="1283" t="s">
        <v>369</v>
      </c>
      <c r="E227" s="1283"/>
      <c r="F227" s="1283"/>
      <c r="I227" s="1065"/>
    </row>
    <row r="228" spans="1:9" ht="14.25">
      <c r="A228" s="338"/>
      <c r="B228" s="339" t="s">
        <v>2760</v>
      </c>
      <c r="D228" s="1275" t="s">
        <v>370</v>
      </c>
      <c r="E228" s="1275"/>
      <c r="F228" s="1275"/>
      <c r="I228" s="1065"/>
    </row>
    <row r="229" spans="1:9" ht="14.25" customHeight="1">
      <c r="A229" s="338"/>
      <c r="B229" s="338"/>
      <c r="D229" s="1275"/>
      <c r="E229" s="1275"/>
      <c r="F229" s="1275"/>
      <c r="I229" s="1065"/>
    </row>
    <row r="230" spans="1:9" ht="14.25" customHeight="1">
      <c r="A230" s="338"/>
      <c r="B230" s="338"/>
      <c r="D230" s="1275"/>
      <c r="E230" s="1275"/>
      <c r="F230" s="1275"/>
      <c r="I230" s="1065"/>
    </row>
    <row r="231" spans="1:9" ht="14.25">
      <c r="A231" s="338"/>
      <c r="B231" s="338"/>
      <c r="D231" s="1275"/>
      <c r="E231" s="1275"/>
      <c r="F231" s="1275"/>
      <c r="I231" s="1065"/>
    </row>
    <row r="232" spans="1:9" ht="14.25">
      <c r="A232" s="338"/>
      <c r="B232" s="338"/>
      <c r="D232" s="1057"/>
      <c r="E232" s="1057"/>
      <c r="F232" s="1057"/>
      <c r="I232" s="1065"/>
    </row>
    <row r="233" spans="1:9" ht="14.25">
      <c r="A233" s="338"/>
      <c r="B233" s="339" t="s">
        <v>2760</v>
      </c>
      <c r="D233" s="1275" t="s">
        <v>371</v>
      </c>
      <c r="E233" s="1275"/>
      <c r="F233" s="1275"/>
      <c r="I233" s="1065"/>
    </row>
    <row r="234" spans="1:9" ht="14.25">
      <c r="A234" s="338"/>
      <c r="B234" s="338"/>
      <c r="D234" s="1275"/>
      <c r="E234" s="1275"/>
      <c r="F234" s="1275"/>
      <c r="I234" s="1065"/>
    </row>
    <row r="235" spans="1:9" ht="14.25">
      <c r="A235" s="338"/>
      <c r="B235" s="338"/>
      <c r="D235" s="1275"/>
      <c r="E235" s="1275"/>
      <c r="F235" s="1275"/>
      <c r="I235" s="1065"/>
    </row>
    <row r="236" spans="1:9" ht="14.25">
      <c r="A236" s="338"/>
      <c r="B236" s="338"/>
      <c r="D236" s="1275"/>
      <c r="E236" s="1275"/>
      <c r="F236" s="1275"/>
      <c r="I236" s="1065"/>
    </row>
    <row r="237" spans="1:9" ht="14.25" customHeight="1">
      <c r="A237" s="338"/>
      <c r="B237" s="338"/>
      <c r="D237" s="1275"/>
      <c r="E237" s="1275"/>
      <c r="F237" s="1275"/>
      <c r="I237" s="1065"/>
    </row>
    <row r="238" spans="1:9" ht="14.25" customHeight="1">
      <c r="A238" s="338"/>
      <c r="B238" s="338"/>
      <c r="D238" s="1057"/>
      <c r="E238" s="1057"/>
      <c r="F238" s="1057"/>
      <c r="I238" s="1065"/>
    </row>
    <row r="239" spans="1:9" ht="14.25">
      <c r="A239" s="338"/>
      <c r="B239" s="338"/>
      <c r="D239" s="1275" t="s">
        <v>372</v>
      </c>
      <c r="E239" s="1275"/>
      <c r="F239" s="1275"/>
      <c r="I239" s="1065"/>
    </row>
    <row r="240" spans="1:9" ht="14.25">
      <c r="A240" s="338"/>
      <c r="B240" s="338"/>
      <c r="D240" s="1275"/>
      <c r="E240" s="1275"/>
      <c r="F240" s="1275"/>
      <c r="I240" s="1065"/>
    </row>
    <row r="241" spans="1:9" ht="14.25">
      <c r="A241" s="338"/>
      <c r="B241" s="338"/>
      <c r="D241" s="1275"/>
      <c r="E241" s="1275"/>
      <c r="F241" s="1275"/>
      <c r="I241" s="1065"/>
    </row>
    <row r="242" spans="1:9" ht="14.25">
      <c r="A242" s="338"/>
      <c r="B242" s="338"/>
      <c r="D242" s="1275"/>
      <c r="E242" s="1275"/>
      <c r="F242" s="1275"/>
      <c r="I242" s="1065"/>
    </row>
    <row r="243" spans="1:9" ht="14.25">
      <c r="A243" s="338"/>
      <c r="B243" s="338"/>
      <c r="D243" s="1275"/>
      <c r="E243" s="1275"/>
      <c r="F243" s="1275"/>
      <c r="I243" s="1065"/>
    </row>
    <row r="244" spans="1:9" ht="14.25">
      <c r="A244" s="338"/>
      <c r="B244" s="338"/>
      <c r="D244" s="1056"/>
      <c r="E244" s="1056"/>
      <c r="F244" s="1056"/>
      <c r="I244" s="1065"/>
    </row>
    <row r="245" spans="1:9" ht="14.25">
      <c r="A245" s="338"/>
      <c r="B245" s="339" t="s">
        <v>2760</v>
      </c>
      <c r="D245" s="1275" t="s">
        <v>373</v>
      </c>
      <c r="E245" s="1275"/>
      <c r="F245" s="1275"/>
      <c r="I245" s="1065"/>
    </row>
    <row r="246" spans="1:9" ht="14.25">
      <c r="A246" s="338"/>
      <c r="B246" s="338"/>
      <c r="D246" s="1275"/>
      <c r="E246" s="1275"/>
      <c r="F246" s="1275"/>
      <c r="I246" s="1065"/>
    </row>
    <row r="247" spans="1:9" ht="14.25">
      <c r="A247" s="338"/>
      <c r="B247" s="338"/>
      <c r="D247" s="1275"/>
      <c r="E247" s="1275"/>
      <c r="F247" s="1275"/>
      <c r="I247" s="1065"/>
    </row>
    <row r="248" spans="1:9" ht="14.25">
      <c r="A248" s="338"/>
      <c r="B248" s="338"/>
      <c r="E248" s="824" t="s">
        <v>374</v>
      </c>
      <c r="I248" s="1065"/>
    </row>
    <row r="249" spans="1:9" ht="14.25">
      <c r="A249" s="338"/>
      <c r="B249" s="338"/>
      <c r="D249" s="1056"/>
      <c r="E249" s="1056"/>
      <c r="F249" s="1056"/>
      <c r="I249" s="1065"/>
    </row>
    <row r="250" spans="1:9" ht="14.45" customHeight="1">
      <c r="A250" s="338"/>
      <c r="B250" s="339" t="s">
        <v>2761</v>
      </c>
      <c r="D250" s="1275" t="s">
        <v>375</v>
      </c>
      <c r="E250" s="1275"/>
      <c r="F250" s="1275"/>
      <c r="I250" s="1065"/>
    </row>
    <row r="251" spans="1:9" ht="14.25">
      <c r="A251" s="338"/>
      <c r="B251" s="338"/>
      <c r="D251" s="1275"/>
      <c r="E251" s="1275"/>
      <c r="F251" s="1275"/>
      <c r="I251" s="1065"/>
    </row>
    <row r="252" spans="1:9" ht="14.25">
      <c r="A252" s="338"/>
      <c r="B252" s="338"/>
      <c r="D252" s="1275"/>
      <c r="E252" s="1275"/>
      <c r="F252" s="1275"/>
      <c r="I252" s="1065"/>
    </row>
    <row r="253" spans="1:9" ht="14.25">
      <c r="A253" s="338"/>
      <c r="B253" s="338"/>
      <c r="D253" s="1275"/>
      <c r="E253" s="1275"/>
      <c r="F253" s="1275"/>
      <c r="I253" s="1065"/>
    </row>
    <row r="254" spans="1:9" ht="14.25">
      <c r="A254" s="338"/>
      <c r="B254" s="338"/>
      <c r="D254" s="1275"/>
      <c r="E254" s="1275"/>
      <c r="F254" s="1275"/>
      <c r="I254" s="1065"/>
    </row>
    <row r="255" spans="1:9" ht="14.25">
      <c r="A255" s="338"/>
      <c r="B255" s="338"/>
      <c r="D255" s="1057"/>
      <c r="E255" s="1057"/>
      <c r="F255" s="1057"/>
      <c r="I255" s="1065"/>
    </row>
    <row r="256" spans="1:9" ht="14.25">
      <c r="A256" s="338"/>
      <c r="B256" s="339" t="s">
        <v>2760</v>
      </c>
      <c r="D256" s="1059" t="s">
        <v>376</v>
      </c>
      <c r="E256" s="1057"/>
      <c r="F256" s="1057"/>
      <c r="I256" s="1065"/>
    </row>
    <row r="257" spans="1:9" ht="14.25">
      <c r="A257" s="338"/>
      <c r="B257" s="338"/>
      <c r="E257" s="824" t="s">
        <v>377</v>
      </c>
      <c r="I257" s="1065"/>
    </row>
    <row r="258" spans="1:9">
      <c r="D258" s="1056"/>
      <c r="E258" s="1056"/>
      <c r="F258" s="1056"/>
      <c r="I258" s="1065"/>
    </row>
    <row r="259" spans="1:9" ht="14.25">
      <c r="A259" s="338"/>
      <c r="B259" s="339" t="s">
        <v>2760</v>
      </c>
      <c r="D259" s="1275" t="s">
        <v>378</v>
      </c>
      <c r="E259" s="1275"/>
      <c r="F259" s="1275"/>
      <c r="I259" s="1065"/>
    </row>
    <row r="260" spans="1:9" ht="14.25">
      <c r="A260" s="338"/>
      <c r="B260" s="338"/>
      <c r="D260" s="1275"/>
      <c r="E260" s="1275"/>
      <c r="F260" s="1275"/>
      <c r="I260" s="1065"/>
    </row>
    <row r="261" spans="1:9">
      <c r="D261" s="344"/>
      <c r="I261" s="1065"/>
    </row>
    <row r="262" spans="1:9">
      <c r="A262" s="1282" t="s">
        <v>379</v>
      </c>
      <c r="B262" s="1282"/>
      <c r="C262" s="1282"/>
      <c r="D262" s="1282"/>
      <c r="E262" s="1282"/>
      <c r="F262" s="1282"/>
      <c r="G262" s="1282"/>
      <c r="H262" s="816"/>
      <c r="I262" s="937"/>
    </row>
    <row r="263" spans="1:9">
      <c r="D263" s="344"/>
      <c r="I263" s="1065"/>
    </row>
    <row r="264" spans="1:9">
      <c r="C264" s="340"/>
      <c r="D264" s="1283" t="s">
        <v>380</v>
      </c>
      <c r="E264" s="1283"/>
      <c r="F264" s="1283"/>
      <c r="I264" s="1065"/>
    </row>
    <row r="265" spans="1:9">
      <c r="A265" s="1068"/>
      <c r="B265" s="1068"/>
      <c r="C265" s="1068"/>
      <c r="D265" s="1056"/>
      <c r="E265" s="1056"/>
      <c r="F265" s="1056"/>
      <c r="I265" s="1065"/>
    </row>
    <row r="266" spans="1:9">
      <c r="A266" s="337"/>
      <c r="B266" s="337"/>
      <c r="C266" s="337"/>
      <c r="D266" s="1283" t="s">
        <v>381</v>
      </c>
      <c r="E266" s="1283"/>
      <c r="F266" s="1283"/>
      <c r="I266" s="1065"/>
    </row>
    <row r="267" spans="1:9" ht="14.45" customHeight="1">
      <c r="A267" s="338"/>
      <c r="B267" s="339" t="s">
        <v>2760</v>
      </c>
      <c r="D267" s="1275" t="s">
        <v>382</v>
      </c>
      <c r="E267" s="1275"/>
      <c r="F267" s="1275"/>
      <c r="I267" s="1065"/>
    </row>
    <row r="268" spans="1:9">
      <c r="D268" s="1275"/>
      <c r="E268" s="1275"/>
      <c r="F268" s="1275"/>
      <c r="I268" s="1065"/>
    </row>
    <row r="269" spans="1:9">
      <c r="E269" s="824" t="s">
        <v>383</v>
      </c>
      <c r="I269" s="1065"/>
    </row>
    <row r="270" spans="1:9">
      <c r="D270" s="1056"/>
      <c r="E270" s="1056"/>
      <c r="F270" s="1056"/>
      <c r="I270" s="1065"/>
    </row>
    <row r="271" spans="1:9" ht="14.45" customHeight="1">
      <c r="A271" s="338"/>
      <c r="B271" s="339" t="s">
        <v>2761</v>
      </c>
      <c r="D271" s="1275" t="s">
        <v>384</v>
      </c>
      <c r="E271" s="1275"/>
      <c r="F271" s="1275"/>
      <c r="I271" s="1065"/>
    </row>
    <row r="272" spans="1:9">
      <c r="D272" s="1275"/>
      <c r="E272" s="1275"/>
      <c r="F272" s="1275"/>
      <c r="I272" s="1065"/>
    </row>
    <row r="273" spans="1:9">
      <c r="D273" s="1275"/>
      <c r="E273" s="1275"/>
      <c r="F273" s="1275"/>
      <c r="I273" s="1065"/>
    </row>
    <row r="274" spans="1:9">
      <c r="D274" s="1275"/>
      <c r="E274" s="1275"/>
      <c r="F274" s="1275"/>
      <c r="I274" s="1065"/>
    </row>
    <row r="275" spans="1:9">
      <c r="D275" s="1275"/>
      <c r="E275" s="1275"/>
      <c r="F275" s="1275"/>
      <c r="I275" s="1065"/>
    </row>
    <row r="276" spans="1:9">
      <c r="D276" s="1275"/>
      <c r="E276" s="1275"/>
      <c r="F276" s="1275"/>
      <c r="I276" s="1065"/>
    </row>
    <row r="277" spans="1:9">
      <c r="D277" s="1056"/>
      <c r="E277" s="1056"/>
      <c r="F277" s="1056"/>
      <c r="I277" s="1065"/>
    </row>
    <row r="278" spans="1:9" ht="14.25">
      <c r="A278" s="338"/>
      <c r="B278" s="339" t="s">
        <v>2761</v>
      </c>
      <c r="D278" s="1275" t="s">
        <v>385</v>
      </c>
      <c r="E278" s="1275"/>
      <c r="F278" s="1275"/>
      <c r="I278" s="1065"/>
    </row>
    <row r="279" spans="1:9">
      <c r="D279" s="1275"/>
      <c r="E279" s="1275"/>
      <c r="F279" s="1275"/>
      <c r="I279" s="1065"/>
    </row>
    <row r="280" spans="1:9">
      <c r="D280" s="1275"/>
      <c r="E280" s="1275"/>
      <c r="F280" s="1275"/>
      <c r="I280" s="1065"/>
    </row>
    <row r="281" spans="1:9">
      <c r="D281" s="345"/>
      <c r="E281" s="1056"/>
      <c r="F281" s="1056"/>
      <c r="I281" s="1065"/>
    </row>
    <row r="282" spans="1:9">
      <c r="A282" s="1282" t="s">
        <v>386</v>
      </c>
      <c r="B282" s="1282"/>
      <c r="C282" s="1282"/>
      <c r="D282" s="1282"/>
      <c r="E282" s="1282"/>
      <c r="F282" s="1282"/>
      <c r="G282" s="1282"/>
      <c r="H282" s="816"/>
      <c r="I282" s="937"/>
    </row>
    <row r="283" spans="1:9">
      <c r="D283" s="345"/>
      <c r="E283" s="1056"/>
      <c r="F283" s="1056"/>
      <c r="I283" s="1065"/>
    </row>
    <row r="284" spans="1:9">
      <c r="C284" s="1068"/>
      <c r="D284" s="1291" t="s">
        <v>387</v>
      </c>
      <c r="E284" s="1291"/>
      <c r="F284" s="1291"/>
      <c r="I284" s="1065"/>
    </row>
    <row r="285" spans="1:9">
      <c r="C285" s="1068"/>
      <c r="D285" s="1291"/>
      <c r="E285" s="1291"/>
      <c r="F285" s="1291"/>
      <c r="I285" s="1065"/>
    </row>
    <row r="286" spans="1:9">
      <c r="A286" s="337"/>
      <c r="B286" s="337"/>
      <c r="C286" s="337"/>
      <c r="D286" s="275"/>
      <c r="I286" s="1065"/>
    </row>
    <row r="287" spans="1:9">
      <c r="C287" s="337"/>
      <c r="D287" s="1283" t="s">
        <v>388</v>
      </c>
      <c r="E287" s="1283"/>
      <c r="F287" s="1283"/>
      <c r="I287" s="1065"/>
    </row>
    <row r="288" spans="1:9" ht="15.75" customHeight="1">
      <c r="A288" s="338"/>
      <c r="B288" s="338"/>
      <c r="D288" s="1300" t="s">
        <v>389</v>
      </c>
      <c r="E288" s="1300"/>
      <c r="F288" s="1300"/>
      <c r="I288" s="1065"/>
    </row>
    <row r="289" spans="1:9">
      <c r="E289" s="1056"/>
      <c r="F289" s="1056"/>
      <c r="I289" s="1065"/>
    </row>
    <row r="290" spans="1:9" ht="14.25">
      <c r="A290" s="338"/>
      <c r="B290" s="339" t="s">
        <v>2761</v>
      </c>
      <c r="D290" s="1275" t="s">
        <v>390</v>
      </c>
      <c r="E290" s="1275"/>
      <c r="F290" s="1275"/>
      <c r="I290" s="1065"/>
    </row>
    <row r="291" spans="1:9" ht="14.25">
      <c r="A291" s="338"/>
      <c r="B291" s="338"/>
      <c r="D291" s="1275"/>
      <c r="E291" s="1275"/>
      <c r="F291" s="1275"/>
      <c r="I291" s="1065"/>
    </row>
    <row r="292" spans="1:9">
      <c r="D292" s="1056"/>
      <c r="E292" s="1056"/>
      <c r="F292" s="1056"/>
      <c r="I292" s="1065"/>
    </row>
    <row r="293" spans="1:9" ht="14.25">
      <c r="A293" s="338"/>
      <c r="B293" s="339" t="s">
        <v>2761</v>
      </c>
      <c r="D293" s="1275" t="s">
        <v>391</v>
      </c>
      <c r="E293" s="1275"/>
      <c r="F293" s="1275"/>
      <c r="I293" s="1065"/>
    </row>
    <row r="294" spans="1:9" ht="14.25">
      <c r="A294" s="338"/>
      <c r="B294" s="338"/>
      <c r="D294" s="1275"/>
      <c r="E294" s="1275"/>
      <c r="F294" s="1275"/>
      <c r="I294" s="1065"/>
    </row>
    <row r="295" spans="1:9" ht="14.25">
      <c r="A295" s="338"/>
      <c r="B295" s="338"/>
      <c r="D295" s="1275"/>
      <c r="E295" s="1275"/>
      <c r="F295" s="1275"/>
      <c r="I295" s="1065"/>
    </row>
    <row r="296" spans="1:9">
      <c r="D296" s="1056"/>
      <c r="E296" s="1056"/>
      <c r="F296" s="1056"/>
      <c r="I296" s="1065"/>
    </row>
    <row r="297" spans="1:9" ht="14.25">
      <c r="A297" s="338"/>
      <c r="B297" s="339" t="s">
        <v>2761</v>
      </c>
      <c r="D297" s="1275" t="s">
        <v>392</v>
      </c>
      <c r="E297" s="1275"/>
      <c r="F297" s="1275"/>
      <c r="I297" s="1065"/>
    </row>
    <row r="298" spans="1:9" ht="14.25">
      <c r="A298" s="338"/>
      <c r="B298" s="338"/>
      <c r="D298" s="1275"/>
      <c r="E298" s="1275"/>
      <c r="F298" s="1275"/>
      <c r="I298" s="1065"/>
    </row>
    <row r="299" spans="1:9">
      <c r="A299" s="1065"/>
      <c r="B299" s="1065"/>
      <c r="E299" s="1056"/>
      <c r="F299" s="1056"/>
      <c r="I299" s="1065"/>
    </row>
    <row r="300" spans="1:9">
      <c r="A300" s="1282" t="s">
        <v>393</v>
      </c>
      <c r="B300" s="1282"/>
      <c r="C300" s="1282"/>
      <c r="D300" s="1282"/>
      <c r="E300" s="1282"/>
      <c r="F300" s="1282"/>
      <c r="G300" s="1282"/>
      <c r="H300" s="816"/>
      <c r="I300" s="937"/>
    </row>
    <row r="301" spans="1:9">
      <c r="A301" s="1065"/>
      <c r="B301" s="1065"/>
      <c r="D301" s="1056"/>
      <c r="E301" s="1056"/>
      <c r="F301" s="1056"/>
      <c r="I301" s="1065"/>
    </row>
    <row r="302" spans="1:9">
      <c r="C302" s="1065"/>
      <c r="D302" s="1283" t="s">
        <v>394</v>
      </c>
      <c r="E302" s="1283"/>
      <c r="F302" s="1283"/>
      <c r="I302" s="1065"/>
    </row>
    <row r="303" spans="1:9">
      <c r="C303" s="1065"/>
      <c r="D303" s="1273" t="s">
        <v>395</v>
      </c>
      <c r="E303" s="1273"/>
      <c r="F303" s="1273"/>
      <c r="I303" s="1065"/>
    </row>
    <row r="304" spans="1:9">
      <c r="C304" s="1065"/>
      <c r="D304" s="346"/>
      <c r="I304" s="1065"/>
    </row>
    <row r="305" spans="1:9">
      <c r="B305" s="339" t="s">
        <v>2761</v>
      </c>
      <c r="D305" s="1273" t="s">
        <v>396</v>
      </c>
      <c r="E305" s="1273"/>
      <c r="F305" s="1273"/>
      <c r="I305" s="1065"/>
    </row>
    <row r="306" spans="1:9" ht="14.25">
      <c r="A306" s="338"/>
      <c r="B306" s="338"/>
      <c r="D306" s="347"/>
      <c r="E306" s="348"/>
      <c r="F306" s="348"/>
      <c r="I306" s="1065"/>
    </row>
    <row r="307" spans="1:9" ht="13.7" customHeight="1">
      <c r="B307" s="339" t="s">
        <v>2761</v>
      </c>
      <c r="D307" s="1284" t="s">
        <v>397</v>
      </c>
      <c r="E307" s="1284"/>
      <c r="F307" s="1284"/>
      <c r="I307" s="1065"/>
    </row>
    <row r="308" spans="1:9" ht="14.25">
      <c r="A308" s="338"/>
      <c r="B308" s="338"/>
      <c r="D308" s="1284"/>
      <c r="E308" s="1284"/>
      <c r="F308" s="1284"/>
      <c r="I308" s="1065"/>
    </row>
    <row r="309" spans="1:9" ht="14.25">
      <c r="A309" s="338"/>
      <c r="B309" s="338"/>
      <c r="D309" s="1284"/>
      <c r="E309" s="1284"/>
      <c r="F309" s="1284"/>
      <c r="I309" s="1065"/>
    </row>
    <row r="310" spans="1:9" ht="14.25">
      <c r="A310" s="338"/>
      <c r="B310" s="338"/>
      <c r="D310" s="1284"/>
      <c r="E310" s="1284"/>
      <c r="F310" s="1284"/>
      <c r="I310" s="1065"/>
    </row>
    <row r="311" spans="1:9" ht="14.25">
      <c r="A311" s="338"/>
      <c r="B311" s="338"/>
      <c r="D311" s="1284"/>
      <c r="E311" s="1284"/>
      <c r="F311" s="1284"/>
      <c r="I311" s="1065"/>
    </row>
    <row r="312" spans="1:9" ht="14.25">
      <c r="A312" s="338"/>
      <c r="B312" s="338"/>
      <c r="D312" s="347"/>
      <c r="E312" s="348"/>
      <c r="F312" s="348"/>
      <c r="I312" s="1065"/>
    </row>
    <row r="313" spans="1:9" ht="13.7" customHeight="1">
      <c r="B313" s="339" t="s">
        <v>2761</v>
      </c>
      <c r="D313" s="1284" t="s">
        <v>398</v>
      </c>
      <c r="E313" s="1284"/>
      <c r="F313" s="1284"/>
      <c r="I313" s="1065"/>
    </row>
    <row r="314" spans="1:9">
      <c r="D314" s="1284"/>
      <c r="E314" s="1284"/>
      <c r="F314" s="1284"/>
      <c r="I314" s="1065"/>
    </row>
    <row r="315" spans="1:9" ht="14.25">
      <c r="A315" s="338"/>
      <c r="B315" s="338"/>
      <c r="D315" s="347"/>
      <c r="E315" s="348"/>
      <c r="F315" s="348"/>
      <c r="I315" s="1065"/>
    </row>
    <row r="316" spans="1:9">
      <c r="B316" s="339" t="s">
        <v>2761</v>
      </c>
      <c r="D316" s="1273" t="s">
        <v>399</v>
      </c>
      <c r="E316" s="1273"/>
      <c r="F316" s="1273"/>
      <c r="I316" s="1065"/>
    </row>
    <row r="317" spans="1:9">
      <c r="E317" s="1056"/>
      <c r="F317" s="1056"/>
      <c r="I317" s="1065"/>
    </row>
    <row r="318" spans="1:9" ht="14.25">
      <c r="A318" s="338"/>
      <c r="B318" s="339" t="s">
        <v>2761</v>
      </c>
      <c r="D318" s="1275" t="s">
        <v>400</v>
      </c>
      <c r="E318" s="1275"/>
      <c r="F318" s="1275"/>
      <c r="I318" s="1065"/>
    </row>
    <row r="319" spans="1:9" ht="14.25">
      <c r="A319" s="338"/>
      <c r="B319" s="338"/>
      <c r="D319" s="1275"/>
      <c r="E319" s="1275"/>
      <c r="F319" s="1275"/>
      <c r="I319" s="1065"/>
    </row>
    <row r="320" spans="1:9" ht="14.25">
      <c r="A320" s="338"/>
      <c r="B320" s="338"/>
      <c r="D320" s="1275"/>
      <c r="E320" s="1275"/>
      <c r="F320" s="1275"/>
      <c r="I320" s="1065"/>
    </row>
    <row r="321" spans="1:9" ht="14.25">
      <c r="A321" s="338"/>
      <c r="B321" s="338"/>
      <c r="D321" s="1275"/>
      <c r="E321" s="1275"/>
      <c r="F321" s="1275"/>
      <c r="I321" s="1065"/>
    </row>
    <row r="322" spans="1:9" ht="14.25">
      <c r="A322" s="338"/>
      <c r="B322" s="338"/>
      <c r="D322" s="1275"/>
      <c r="E322" s="1275"/>
      <c r="F322" s="1275"/>
      <c r="I322" s="1065"/>
    </row>
    <row r="323" spans="1:9" ht="14.25">
      <c r="A323" s="338"/>
      <c r="B323" s="338"/>
      <c r="D323" s="1275"/>
      <c r="E323" s="1275"/>
      <c r="F323" s="1275"/>
      <c r="I323" s="1065"/>
    </row>
    <row r="324" spans="1:9" ht="14.25">
      <c r="A324" s="338"/>
      <c r="B324" s="338"/>
      <c r="D324" s="1275"/>
      <c r="E324" s="1275"/>
      <c r="F324" s="1275"/>
      <c r="I324" s="1065"/>
    </row>
    <row r="325" spans="1:9" ht="14.25">
      <c r="A325" s="338"/>
      <c r="B325" s="338"/>
      <c r="D325" s="1275"/>
      <c r="E325" s="1275"/>
      <c r="F325" s="1275"/>
      <c r="I325" s="1065"/>
    </row>
    <row r="326" spans="1:9" ht="14.25">
      <c r="A326" s="338"/>
      <c r="B326" s="338"/>
      <c r="D326" s="1275"/>
      <c r="E326" s="1275"/>
      <c r="F326" s="1275"/>
      <c r="I326" s="1065"/>
    </row>
    <row r="327" spans="1:9" ht="14.25">
      <c r="A327" s="338"/>
      <c r="B327" s="338"/>
      <c r="D327" s="1275"/>
      <c r="E327" s="1275"/>
      <c r="F327" s="1275"/>
      <c r="I327" s="1065"/>
    </row>
    <row r="328" spans="1:9" ht="14.25">
      <c r="A328" s="338"/>
      <c r="B328" s="338"/>
      <c r="D328" s="1275"/>
      <c r="E328" s="1275"/>
      <c r="F328" s="1275"/>
      <c r="I328" s="1065"/>
    </row>
    <row r="329" spans="1:9" ht="14.25">
      <c r="A329" s="338"/>
      <c r="B329" s="338"/>
      <c r="D329" s="1275"/>
      <c r="E329" s="1275"/>
      <c r="F329" s="1275"/>
      <c r="I329" s="1065"/>
    </row>
    <row r="330" spans="1:9" ht="14.25">
      <c r="A330" s="338"/>
      <c r="B330" s="338"/>
      <c r="D330" s="1275"/>
      <c r="E330" s="1275"/>
      <c r="F330" s="1275"/>
      <c r="I330" s="1065"/>
    </row>
    <row r="331" spans="1:9" ht="14.25">
      <c r="A331" s="338"/>
      <c r="B331" s="338"/>
      <c r="D331" s="1275"/>
      <c r="E331" s="1275"/>
      <c r="F331" s="1275"/>
      <c r="I331" s="1065"/>
    </row>
    <row r="332" spans="1:9" ht="14.25">
      <c r="A332" s="338"/>
      <c r="B332" s="338"/>
      <c r="D332" s="1275"/>
      <c r="E332" s="1275"/>
      <c r="F332" s="1275"/>
      <c r="I332" s="1065"/>
    </row>
    <row r="333" spans="1:9">
      <c r="D333" s="1056"/>
      <c r="E333" s="1056"/>
      <c r="F333" s="1056"/>
      <c r="I333" s="1065"/>
    </row>
    <row r="334" spans="1:9" ht="14.25">
      <c r="A334" s="338"/>
      <c r="B334" s="339" t="s">
        <v>2761</v>
      </c>
      <c r="D334" s="1275" t="s">
        <v>401</v>
      </c>
      <c r="E334" s="1275"/>
      <c r="F334" s="1275"/>
      <c r="I334" s="1065"/>
    </row>
    <row r="335" spans="1:9">
      <c r="D335" s="1275"/>
      <c r="E335" s="1275"/>
      <c r="F335" s="1275"/>
      <c r="I335" s="1065"/>
    </row>
    <row r="336" spans="1:9">
      <c r="D336" s="1275"/>
      <c r="E336" s="1275"/>
      <c r="F336" s="1275"/>
      <c r="I336" s="1065"/>
    </row>
    <row r="337" spans="1:9">
      <c r="D337" s="1275"/>
      <c r="E337" s="1275"/>
      <c r="F337" s="1275"/>
      <c r="I337" s="1065"/>
    </row>
    <row r="338" spans="1:9">
      <c r="D338" s="1275"/>
      <c r="E338" s="1275"/>
      <c r="F338" s="1275"/>
      <c r="I338" s="1065"/>
    </row>
    <row r="339" spans="1:9">
      <c r="D339" s="1275"/>
      <c r="E339" s="1275"/>
      <c r="F339" s="1275"/>
      <c r="I339" s="1065"/>
    </row>
    <row r="340" spans="1:9">
      <c r="D340" s="1275"/>
      <c r="E340" s="1275"/>
      <c r="F340" s="1275"/>
      <c r="I340" s="1065"/>
    </row>
    <row r="341" spans="1:9">
      <c r="D341" s="1275"/>
      <c r="E341" s="1275"/>
      <c r="F341" s="1275"/>
      <c r="I341" s="1065"/>
    </row>
    <row r="342" spans="1:9">
      <c r="D342" s="1275"/>
      <c r="E342" s="1275"/>
      <c r="F342" s="1275"/>
      <c r="I342" s="1065"/>
    </row>
    <row r="343" spans="1:9">
      <c r="D343" s="1056"/>
      <c r="E343" s="1056"/>
      <c r="F343" s="1056"/>
      <c r="I343" s="1065"/>
    </row>
    <row r="344" spans="1:9" ht="14.25" customHeight="1">
      <c r="A344" s="338"/>
      <c r="B344" s="339" t="s">
        <v>2761</v>
      </c>
      <c r="D344" s="1275" t="s">
        <v>402</v>
      </c>
      <c r="E344" s="1275"/>
      <c r="F344" s="1275"/>
      <c r="I344" s="1065"/>
    </row>
    <row r="345" spans="1:9">
      <c r="D345" s="1275"/>
      <c r="E345" s="1275"/>
      <c r="F345" s="1275"/>
      <c r="I345" s="1065"/>
    </row>
    <row r="346" spans="1:9">
      <c r="D346" s="1275"/>
      <c r="E346" s="1275"/>
      <c r="F346" s="1275"/>
      <c r="I346" s="1065"/>
    </row>
    <row r="347" spans="1:9">
      <c r="D347" s="1275"/>
      <c r="E347" s="1275"/>
      <c r="F347" s="1275"/>
      <c r="I347" s="1065"/>
    </row>
    <row r="348" spans="1:9">
      <c r="D348" s="259" t="s">
        <v>353</v>
      </c>
      <c r="E348" s="1063"/>
      <c r="F348" s="1063"/>
      <c r="I348" s="1065"/>
    </row>
    <row r="349" spans="1:9">
      <c r="D349" s="1063"/>
      <c r="E349" s="55" t="s">
        <v>403</v>
      </c>
      <c r="G349" s="55"/>
      <c r="I349" s="1065"/>
    </row>
    <row r="350" spans="1:9">
      <c r="D350" s="1057"/>
      <c r="E350" s="1057"/>
      <c r="F350" s="1057"/>
      <c r="I350" s="1065"/>
    </row>
    <row r="351" spans="1:9" ht="13.5" thickBot="1">
      <c r="A351" s="811"/>
      <c r="B351" s="811"/>
      <c r="C351" s="811"/>
      <c r="D351" s="1303" t="s">
        <v>404</v>
      </c>
      <c r="E351" s="1303"/>
      <c r="F351" s="1303"/>
      <c r="G351" s="815"/>
      <c r="H351" s="815"/>
      <c r="I351" s="940"/>
    </row>
    <row r="352" spans="1:9" ht="13.5" thickTop="1">
      <c r="D352" s="1302" t="s">
        <v>405</v>
      </c>
      <c r="E352" s="1302"/>
      <c r="F352" s="1302"/>
      <c r="I352" s="1065"/>
    </row>
    <row r="353" spans="1:9">
      <c r="D353" s="1056"/>
      <c r="E353" s="1056"/>
      <c r="F353" s="1056"/>
      <c r="I353" s="1065"/>
    </row>
    <row r="354" spans="1:9">
      <c r="A354" s="333"/>
      <c r="B354" s="333"/>
      <c r="C354" s="333"/>
      <c r="D354" s="1064"/>
      <c r="E354" s="1064"/>
      <c r="F354" s="1056"/>
      <c r="I354" s="1065"/>
    </row>
    <row r="355" spans="1:9" ht="14.25">
      <c r="A355" s="338"/>
      <c r="B355" s="339" t="s">
        <v>2761</v>
      </c>
      <c r="C355" s="341"/>
      <c r="D355" s="1273" t="s">
        <v>406</v>
      </c>
      <c r="E355" s="1273"/>
      <c r="F355" s="1273"/>
      <c r="I355" s="1065"/>
    </row>
    <row r="356" spans="1:9" ht="12.75" customHeight="1">
      <c r="D356" s="825"/>
      <c r="E356" s="55" t="s">
        <v>407</v>
      </c>
      <c r="F356" s="825"/>
      <c r="I356" s="1065"/>
    </row>
    <row r="357" spans="1:9">
      <c r="D357" s="1275" t="s">
        <v>408</v>
      </c>
      <c r="E357" s="1275"/>
      <c r="F357" s="1275"/>
      <c r="I357" s="1065"/>
    </row>
    <row r="358" spans="1:9">
      <c r="D358" s="1275"/>
      <c r="E358" s="1275"/>
      <c r="F358" s="1275"/>
      <c r="I358" s="1065"/>
    </row>
    <row r="359" spans="1:9">
      <c r="D359" s="1275"/>
      <c r="E359" s="1275"/>
      <c r="F359" s="1275"/>
      <c r="I359" s="1065"/>
    </row>
    <row r="360" spans="1:9" ht="14.25">
      <c r="A360" s="338"/>
      <c r="B360" s="339" t="s">
        <v>2761</v>
      </c>
      <c r="C360" s="333"/>
      <c r="D360" s="1292" t="s">
        <v>409</v>
      </c>
      <c r="E360" s="1292"/>
      <c r="F360" s="1292"/>
      <c r="I360" s="336"/>
    </row>
    <row r="361" spans="1:9">
      <c r="A361" s="333"/>
      <c r="B361" s="333"/>
      <c r="C361" s="333"/>
      <c r="D361" s="1064"/>
      <c r="E361" s="1064"/>
      <c r="F361" s="1056"/>
      <c r="I361" s="1065"/>
    </row>
    <row r="362" spans="1:9">
      <c r="A362" s="333"/>
      <c r="B362" s="339" t="s">
        <v>2761</v>
      </c>
      <c r="C362" s="333"/>
      <c r="D362" s="1246" t="s">
        <v>410</v>
      </c>
      <c r="E362" s="1246"/>
      <c r="F362" s="1246"/>
      <c r="I362" s="1065"/>
    </row>
    <row r="363" spans="1:9">
      <c r="A363" s="333"/>
      <c r="B363" s="333"/>
      <c r="C363" s="333"/>
      <c r="D363" s="1246"/>
      <c r="E363" s="1246"/>
      <c r="F363" s="1246"/>
      <c r="I363" s="1065"/>
    </row>
    <row r="364" spans="1:9">
      <c r="A364" s="333"/>
      <c r="B364" s="333"/>
      <c r="C364" s="333"/>
      <c r="D364" s="1246"/>
      <c r="E364" s="1246"/>
      <c r="F364" s="1246"/>
      <c r="I364" s="1065"/>
    </row>
    <row r="365" spans="1:9">
      <c r="A365" s="333"/>
      <c r="B365" s="333"/>
      <c r="C365" s="333"/>
      <c r="D365" s="1246"/>
      <c r="E365" s="1246"/>
      <c r="F365" s="1246"/>
      <c r="I365" s="1065"/>
    </row>
    <row r="366" spans="1:9">
      <c r="A366" s="333"/>
      <c r="B366" s="333"/>
      <c r="C366" s="333"/>
      <c r="D366" s="1246"/>
      <c r="E366" s="1246"/>
      <c r="F366" s="1246"/>
      <c r="I366" s="1065"/>
    </row>
    <row r="367" spans="1:9">
      <c r="A367" s="333"/>
      <c r="B367" s="333"/>
      <c r="C367" s="333"/>
      <c r="D367" s="1246"/>
      <c r="E367" s="1246"/>
      <c r="F367" s="1246"/>
      <c r="I367" s="1065"/>
    </row>
    <row r="368" spans="1:9">
      <c r="A368" s="333"/>
      <c r="B368" s="333"/>
      <c r="C368" s="333"/>
      <c r="D368" s="1246"/>
      <c r="E368" s="1246"/>
      <c r="F368" s="1246"/>
      <c r="I368" s="1065"/>
    </row>
    <row r="369" spans="1:9">
      <c r="A369" s="333"/>
      <c r="B369" s="333"/>
      <c r="C369" s="333"/>
      <c r="D369" s="1246"/>
      <c r="E369" s="1246"/>
      <c r="F369" s="1246"/>
      <c r="I369" s="1065"/>
    </row>
    <row r="370" spans="1:9">
      <c r="A370" s="333"/>
      <c r="B370" s="333"/>
      <c r="C370" s="333"/>
      <c r="D370" s="1246"/>
      <c r="E370" s="1246"/>
      <c r="F370" s="1246"/>
      <c r="I370" s="1065"/>
    </row>
    <row r="371" spans="1:9">
      <c r="A371" s="333"/>
      <c r="B371" s="333"/>
      <c r="C371" s="333"/>
      <c r="D371" s="1246"/>
      <c r="E371" s="1246"/>
      <c r="F371" s="1246"/>
      <c r="I371" s="1065"/>
    </row>
    <row r="372" spans="1:9">
      <c r="A372" s="333"/>
      <c r="B372" s="333"/>
      <c r="C372" s="333"/>
      <c r="D372" s="1246"/>
      <c r="E372" s="1246"/>
      <c r="F372" s="1246"/>
      <c r="I372" s="1065"/>
    </row>
    <row r="373" spans="1:9">
      <c r="A373" s="333"/>
      <c r="B373" s="333"/>
      <c r="C373" s="333"/>
      <c r="D373" s="1246"/>
      <c r="E373" s="1246"/>
      <c r="F373" s="1246"/>
      <c r="I373" s="1065"/>
    </row>
    <row r="374" spans="1:9">
      <c r="A374" s="333"/>
      <c r="B374" s="333"/>
      <c r="C374" s="333"/>
      <c r="D374" s="1042"/>
      <c r="E374" s="1042"/>
      <c r="F374" s="1042"/>
      <c r="I374" s="1065"/>
    </row>
    <row r="375" spans="1:9" ht="12.4" customHeight="1">
      <c r="A375" s="333"/>
      <c r="B375" s="339" t="s">
        <v>2761</v>
      </c>
      <c r="C375" s="333"/>
      <c r="D375" s="1254" t="s">
        <v>411</v>
      </c>
      <c r="E375" s="1254"/>
      <c r="F375" s="1254"/>
      <c r="I375" s="1065"/>
    </row>
    <row r="376" spans="1:9">
      <c r="A376" s="333"/>
      <c r="B376" s="333"/>
      <c r="C376" s="333"/>
      <c r="D376" s="1254"/>
      <c r="E376" s="1254"/>
      <c r="F376" s="1254"/>
      <c r="I376" s="1065"/>
    </row>
    <row r="377" spans="1:9">
      <c r="A377" s="333"/>
      <c r="B377" s="333"/>
      <c r="C377" s="333"/>
      <c r="D377" s="1254"/>
      <c r="E377" s="1254"/>
      <c r="F377" s="1254"/>
      <c r="I377" s="1065"/>
    </row>
    <row r="378" spans="1:9">
      <c r="A378" s="333"/>
      <c r="B378" s="333"/>
      <c r="C378" s="333"/>
      <c r="D378" s="1254"/>
      <c r="E378" s="1254"/>
      <c r="F378" s="1254"/>
      <c r="I378" s="1065"/>
    </row>
    <row r="379" spans="1:9">
      <c r="A379" s="333"/>
      <c r="B379" s="333"/>
      <c r="C379" s="333"/>
      <c r="D379" s="1045"/>
      <c r="E379" s="1045"/>
      <c r="F379" s="1045"/>
      <c r="I379" s="1065"/>
    </row>
    <row r="380" spans="1:9">
      <c r="A380" s="333"/>
      <c r="B380" s="339" t="s">
        <v>2761</v>
      </c>
      <c r="C380" s="333"/>
      <c r="D380" s="273" t="s">
        <v>412</v>
      </c>
      <c r="E380" s="1045"/>
      <c r="F380" s="1045"/>
      <c r="I380" s="1065"/>
    </row>
    <row r="381" spans="1:9">
      <c r="A381" s="333"/>
      <c r="B381" s="333"/>
      <c r="C381" s="333"/>
      <c r="D381" s="273" t="s">
        <v>413</v>
      </c>
      <c r="E381" s="1045"/>
      <c r="F381" s="1045"/>
      <c r="I381" s="1065"/>
    </row>
    <row r="382" spans="1:9">
      <c r="A382" s="333"/>
      <c r="B382" s="333"/>
      <c r="C382" s="333"/>
      <c r="D382" s="273" t="s">
        <v>414</v>
      </c>
      <c r="E382" s="1045"/>
      <c r="F382" s="1045"/>
      <c r="I382" s="1065"/>
    </row>
    <row r="383" spans="1:9">
      <c r="A383" s="333"/>
      <c r="B383" s="333"/>
      <c r="C383" s="333"/>
      <c r="D383" s="273" t="s">
        <v>415</v>
      </c>
      <c r="E383" s="1045"/>
      <c r="F383" s="1045"/>
      <c r="I383" s="1065"/>
    </row>
    <row r="384" spans="1:9">
      <c r="A384" s="333"/>
      <c r="B384" s="333"/>
      <c r="C384" s="333"/>
      <c r="D384" s="273" t="s">
        <v>416</v>
      </c>
      <c r="E384" s="1045"/>
      <c r="F384" s="1045"/>
      <c r="I384" s="1065"/>
    </row>
    <row r="385" spans="1:9">
      <c r="A385" s="333"/>
      <c r="B385" s="333"/>
      <c r="C385" s="333"/>
      <c r="D385" s="273" t="s">
        <v>417</v>
      </c>
      <c r="E385" s="1045"/>
      <c r="F385" s="1045"/>
      <c r="I385" s="1065"/>
    </row>
    <row r="386" spans="1:9">
      <c r="A386" s="333"/>
      <c r="B386" s="333"/>
      <c r="C386" s="333"/>
      <c r="E386" s="1064"/>
      <c r="F386" s="1056"/>
      <c r="I386" s="1065"/>
    </row>
    <row r="387" spans="1:9" ht="14.25">
      <c r="A387" s="338"/>
      <c r="B387" s="339" t="s">
        <v>2761</v>
      </c>
      <c r="C387" s="333"/>
      <c r="D387" s="1246" t="s">
        <v>418</v>
      </c>
      <c r="E387" s="1246"/>
      <c r="F387" s="1246"/>
      <c r="I387" s="1065"/>
    </row>
    <row r="388" spans="1:9">
      <c r="A388" s="333"/>
      <c r="B388" s="333"/>
      <c r="C388" s="333"/>
      <c r="D388" s="1246"/>
      <c r="E388" s="1246"/>
      <c r="F388" s="1246"/>
      <c r="I388" s="1065"/>
    </row>
    <row r="389" spans="1:9">
      <c r="A389" s="333"/>
      <c r="B389" s="333"/>
      <c r="C389" s="333"/>
      <c r="D389" s="1246"/>
      <c r="E389" s="1246"/>
      <c r="F389" s="1246"/>
      <c r="I389" s="1065"/>
    </row>
    <row r="390" spans="1:9">
      <c r="A390" s="333"/>
      <c r="B390" s="333"/>
      <c r="C390" s="333"/>
      <c r="D390" s="1246"/>
      <c r="E390" s="1246"/>
      <c r="F390" s="1246"/>
      <c r="I390" s="1065"/>
    </row>
    <row r="391" spans="1:9">
      <c r="A391" s="333"/>
      <c r="B391" s="333"/>
      <c r="C391" s="333"/>
      <c r="D391" s="1064"/>
      <c r="E391" s="1064"/>
      <c r="F391" s="1056"/>
      <c r="I391" s="1065"/>
    </row>
    <row r="392" spans="1:9">
      <c r="A392" s="333"/>
      <c r="B392" s="333"/>
      <c r="C392" s="333"/>
      <c r="D392" s="1246" t="s">
        <v>419</v>
      </c>
      <c r="E392" s="1246"/>
      <c r="F392" s="1246"/>
      <c r="I392" s="1065"/>
    </row>
    <row r="393" spans="1:9">
      <c r="A393" s="333"/>
      <c r="B393" s="333"/>
      <c r="C393" s="333"/>
      <c r="D393" s="1246"/>
      <c r="E393" s="1246"/>
      <c r="F393" s="1246"/>
      <c r="I393" s="1065"/>
    </row>
    <row r="394" spans="1:9">
      <c r="A394" s="333"/>
      <c r="B394" s="333"/>
      <c r="C394" s="333"/>
      <c r="D394" s="1246"/>
      <c r="E394" s="1246"/>
      <c r="F394" s="1246"/>
      <c r="I394" s="1065"/>
    </row>
    <row r="395" spans="1:9">
      <c r="A395" s="333"/>
      <c r="B395" s="333"/>
      <c r="C395" s="333"/>
      <c r="D395" s="1246"/>
      <c r="E395" s="1246"/>
      <c r="F395" s="1246"/>
      <c r="I395" s="1065"/>
    </row>
    <row r="396" spans="1:9" ht="18" customHeight="1">
      <c r="A396" s="333"/>
      <c r="B396" s="333"/>
      <c r="C396" s="333"/>
      <c r="D396" s="1246"/>
      <c r="E396" s="1246"/>
      <c r="F396" s="1246"/>
      <c r="I396" s="1065"/>
    </row>
    <row r="397" spans="1:9">
      <c r="A397" s="333"/>
      <c r="B397" s="333"/>
      <c r="C397" s="333"/>
      <c r="D397" s="1246"/>
      <c r="E397" s="1246"/>
      <c r="F397" s="1246"/>
      <c r="I397" s="1065"/>
    </row>
    <row r="398" spans="1:9">
      <c r="A398" s="333"/>
      <c r="B398" s="333"/>
      <c r="C398" s="333"/>
      <c r="D398" s="1246"/>
      <c r="E398" s="1246"/>
      <c r="F398" s="1246"/>
      <c r="I398" s="1065"/>
    </row>
    <row r="399" spans="1:9">
      <c r="A399" s="333"/>
      <c r="B399" s="333"/>
      <c r="C399" s="333"/>
      <c r="D399" s="1246"/>
      <c r="E399" s="1246"/>
      <c r="F399" s="1246"/>
      <c r="I399" s="1065"/>
    </row>
    <row r="400" spans="1:9" ht="8.25" customHeight="1">
      <c r="A400" s="333"/>
      <c r="B400" s="333"/>
      <c r="C400" s="333"/>
      <c r="D400" s="1246"/>
      <c r="E400" s="1246"/>
      <c r="F400" s="1246"/>
      <c r="I400" s="1065"/>
    </row>
    <row r="401" spans="1:9" ht="13.7" customHeight="1">
      <c r="A401" s="333"/>
      <c r="B401" s="333"/>
      <c r="C401" s="333"/>
      <c r="D401" s="1246" t="s">
        <v>420</v>
      </c>
      <c r="E401" s="1246"/>
      <c r="F401" s="1246"/>
      <c r="I401" s="1065"/>
    </row>
    <row r="402" spans="1:9">
      <c r="A402" s="333"/>
      <c r="B402" s="333"/>
      <c r="C402" s="333"/>
      <c r="D402" s="1246"/>
      <c r="E402" s="1246"/>
      <c r="F402" s="1246"/>
      <c r="I402" s="1065"/>
    </row>
    <row r="403" spans="1:9">
      <c r="A403" s="333"/>
      <c r="B403" s="333"/>
      <c r="C403" s="333"/>
      <c r="D403" s="1246"/>
      <c r="E403" s="1246"/>
      <c r="F403" s="1246"/>
      <c r="I403" s="1065"/>
    </row>
    <row r="404" spans="1:9">
      <c r="A404" s="333"/>
      <c r="B404" s="333"/>
      <c r="C404" s="333"/>
      <c r="D404" s="1246"/>
      <c r="E404" s="1246"/>
      <c r="F404" s="1246"/>
      <c r="I404" s="1065"/>
    </row>
    <row r="405" spans="1:9">
      <c r="A405" s="333"/>
      <c r="B405" s="333"/>
      <c r="C405" s="333"/>
      <c r="D405" s="1246"/>
      <c r="E405" s="1246"/>
      <c r="F405" s="1246"/>
      <c r="I405" s="1065"/>
    </row>
    <row r="406" spans="1:9">
      <c r="A406" s="333"/>
      <c r="B406" s="333"/>
      <c r="C406" s="333"/>
      <c r="D406" s="1246"/>
      <c r="E406" s="1246"/>
      <c r="F406" s="1246"/>
      <c r="I406" s="1065"/>
    </row>
    <row r="407" spans="1:9">
      <c r="A407" s="333"/>
      <c r="B407" s="333"/>
      <c r="C407" s="333"/>
      <c r="D407" s="1246"/>
      <c r="E407" s="1246"/>
      <c r="F407" s="1246"/>
      <c r="I407" s="1065"/>
    </row>
    <row r="408" spans="1:9">
      <c r="A408" s="333"/>
      <c r="B408" s="333"/>
      <c r="C408" s="333"/>
      <c r="D408" s="1246"/>
      <c r="E408" s="1246"/>
      <c r="F408" s="1246"/>
      <c r="I408" s="1065"/>
    </row>
    <row r="409" spans="1:9">
      <c r="A409" s="333"/>
      <c r="B409" s="333"/>
      <c r="C409" s="333"/>
      <c r="D409" s="1246"/>
      <c r="E409" s="1246"/>
      <c r="F409" s="1246"/>
      <c r="I409" s="1065"/>
    </row>
    <row r="410" spans="1:9">
      <c r="A410" s="333"/>
      <c r="B410" s="333"/>
      <c r="C410" s="333"/>
      <c r="D410" s="1246"/>
      <c r="E410" s="1246"/>
      <c r="F410" s="1246"/>
      <c r="I410" s="1065"/>
    </row>
    <row r="411" spans="1:9">
      <c r="A411" s="333"/>
      <c r="B411" s="333"/>
      <c r="C411" s="333"/>
      <c r="D411" s="1246"/>
      <c r="E411" s="1246"/>
      <c r="F411" s="1246"/>
      <c r="I411" s="1065"/>
    </row>
    <row r="412" spans="1:9">
      <c r="A412" s="333"/>
      <c r="B412" s="333"/>
      <c r="C412" s="333"/>
      <c r="D412" s="1246"/>
      <c r="E412" s="1246"/>
      <c r="F412" s="1246"/>
      <c r="I412" s="1065"/>
    </row>
    <row r="413" spans="1:9">
      <c r="A413" s="333"/>
      <c r="B413" s="333"/>
      <c r="C413" s="349"/>
      <c r="D413" s="1246"/>
      <c r="E413" s="1246"/>
      <c r="F413" s="1246"/>
      <c r="I413" s="1065"/>
    </row>
    <row r="414" spans="1:9">
      <c r="A414" s="333"/>
      <c r="B414" s="333"/>
      <c r="C414" s="349"/>
      <c r="D414" s="1246"/>
      <c r="E414" s="1246"/>
      <c r="F414" s="1246"/>
      <c r="I414" s="1065"/>
    </row>
    <row r="415" spans="1:9">
      <c r="A415" s="333"/>
      <c r="B415" s="333"/>
      <c r="C415" s="333"/>
      <c r="D415" s="1246"/>
      <c r="E415" s="1246"/>
      <c r="F415" s="1246"/>
      <c r="I415" s="1065"/>
    </row>
    <row r="416" spans="1:9">
      <c r="A416" s="333"/>
      <c r="B416" s="333"/>
      <c r="C416" s="349"/>
      <c r="D416" s="1246"/>
      <c r="E416" s="1246"/>
      <c r="F416" s="1246"/>
      <c r="I416" s="1065"/>
    </row>
    <row r="417" spans="1:9">
      <c r="A417" s="333"/>
      <c r="B417" s="333"/>
      <c r="C417" s="349"/>
      <c r="D417" s="1246"/>
      <c r="E417" s="1246"/>
      <c r="F417" s="1246"/>
      <c r="I417" s="1065"/>
    </row>
    <row r="418" spans="1:9">
      <c r="A418" s="333"/>
      <c r="B418" s="333"/>
      <c r="C418" s="349"/>
      <c r="D418" s="1246"/>
      <c r="E418" s="1246"/>
      <c r="F418" s="1246"/>
      <c r="I418" s="1065"/>
    </row>
    <row r="419" spans="1:9">
      <c r="A419" s="333"/>
      <c r="B419" s="333"/>
      <c r="C419" s="333"/>
      <c r="D419" s="1064"/>
      <c r="E419" s="1064"/>
      <c r="F419" s="1056"/>
      <c r="I419" s="1065"/>
    </row>
    <row r="420" spans="1:9">
      <c r="A420" s="333"/>
      <c r="B420" s="339" t="s">
        <v>2761</v>
      </c>
      <c r="C420" s="333"/>
      <c r="D420" s="1246" t="s">
        <v>421</v>
      </c>
      <c r="E420" s="1246"/>
      <c r="F420" s="1246"/>
      <c r="I420" s="1065"/>
    </row>
    <row r="421" spans="1:9">
      <c r="A421" s="333"/>
      <c r="B421" s="333"/>
      <c r="C421" s="333"/>
      <c r="D421" s="1246"/>
      <c r="E421" s="1246"/>
      <c r="F421" s="1246"/>
      <c r="I421" s="1065"/>
    </row>
    <row r="422" spans="1:9">
      <c r="A422" s="333"/>
      <c r="B422" s="333"/>
      <c r="C422" s="333"/>
      <c r="D422" s="1042"/>
      <c r="E422" s="1042"/>
      <c r="F422" s="1042"/>
      <c r="I422" s="1065"/>
    </row>
    <row r="423" spans="1:9" ht="14.45" customHeight="1">
      <c r="A423" s="338"/>
      <c r="B423" s="339" t="s">
        <v>2761</v>
      </c>
      <c r="D423" s="1246" t="s">
        <v>422</v>
      </c>
      <c r="E423" s="1246"/>
      <c r="F423" s="1246"/>
      <c r="I423" s="1065"/>
    </row>
    <row r="424" spans="1:9" ht="14.45" customHeight="1">
      <c r="A424" s="338"/>
      <c r="D424" s="1246"/>
      <c r="E424" s="1246"/>
      <c r="F424" s="1246"/>
      <c r="I424" s="1065"/>
    </row>
    <row r="425" spans="1:9" ht="14.45" customHeight="1">
      <c r="A425" s="338"/>
      <c r="D425" s="1246"/>
      <c r="E425" s="1246"/>
      <c r="F425" s="1246"/>
      <c r="I425" s="1065"/>
    </row>
    <row r="426" spans="1:9" ht="14.45" customHeight="1">
      <c r="A426" s="338"/>
      <c r="D426" s="1246"/>
      <c r="E426" s="1246"/>
      <c r="F426" s="1246"/>
      <c r="I426" s="1065"/>
    </row>
    <row r="427" spans="1:9" ht="14.45" customHeight="1">
      <c r="A427" s="338"/>
      <c r="D427" s="1246"/>
      <c r="E427" s="1246"/>
      <c r="F427" s="1246"/>
      <c r="I427" s="1065"/>
    </row>
    <row r="428" spans="1:9" ht="14.45" customHeight="1">
      <c r="A428" s="338"/>
      <c r="D428" s="1063"/>
      <c r="E428" s="1063"/>
      <c r="F428" s="1063"/>
      <c r="I428" s="1065"/>
    </row>
    <row r="429" spans="1:9" ht="13.7" customHeight="1">
      <c r="A429" s="338"/>
      <c r="B429" s="339" t="s">
        <v>2761</v>
      </c>
      <c r="C429" s="333"/>
      <c r="D429" s="1246" t="s">
        <v>423</v>
      </c>
      <c r="E429" s="1246"/>
      <c r="F429" s="1246"/>
      <c r="I429" s="1065"/>
    </row>
    <row r="430" spans="1:9" ht="14.25">
      <c r="A430" s="350"/>
      <c r="B430" s="350"/>
      <c r="C430" s="333"/>
      <c r="D430" s="1246"/>
      <c r="E430" s="1246"/>
      <c r="F430" s="1246"/>
      <c r="I430" s="1065"/>
    </row>
    <row r="431" spans="1:9" ht="14.25">
      <c r="A431" s="350"/>
      <c r="B431" s="350"/>
      <c r="C431" s="333"/>
      <c r="D431" s="1246"/>
      <c r="E431" s="1246"/>
      <c r="F431" s="1246"/>
      <c r="I431" s="1065"/>
    </row>
    <row r="432" spans="1:9" ht="14.25">
      <c r="A432" s="350"/>
      <c r="B432" s="350"/>
      <c r="C432" s="333"/>
      <c r="D432" s="1246"/>
      <c r="E432" s="1246"/>
      <c r="F432" s="1246"/>
      <c r="I432" s="1065"/>
    </row>
    <row r="433" spans="1:9" ht="15.75" customHeight="1">
      <c r="A433" s="350"/>
      <c r="B433" s="350"/>
      <c r="C433" s="333"/>
      <c r="D433" s="1304" t="s">
        <v>424</v>
      </c>
      <c r="E433" s="1246"/>
      <c r="F433" s="1246"/>
      <c r="I433" s="1065"/>
    </row>
    <row r="434" spans="1:9">
      <c r="D434" s="1056"/>
      <c r="E434" s="1056"/>
      <c r="F434" s="1056"/>
      <c r="I434" s="1065"/>
    </row>
    <row r="435" spans="1:9" ht="14.25">
      <c r="A435" s="338"/>
      <c r="B435" s="339" t="s">
        <v>2761</v>
      </c>
      <c r="C435" s="341"/>
      <c r="D435" s="1275" t="s">
        <v>425</v>
      </c>
      <c r="E435" s="1275"/>
      <c r="F435" s="1275"/>
      <c r="I435" s="1065"/>
    </row>
    <row r="436" spans="1:9" ht="14.25">
      <c r="A436" s="338"/>
      <c r="B436" s="338"/>
      <c r="D436" s="1275"/>
      <c r="E436" s="1275"/>
      <c r="F436" s="1275"/>
      <c r="I436" s="1065"/>
    </row>
    <row r="437" spans="1:9">
      <c r="D437" s="1275"/>
      <c r="E437" s="1275"/>
      <c r="F437" s="1275"/>
      <c r="I437" s="1065"/>
    </row>
    <row r="438" spans="1:9">
      <c r="D438" s="1275"/>
      <c r="E438" s="1275"/>
      <c r="F438" s="1275"/>
      <c r="I438" s="1065"/>
    </row>
    <row r="439" spans="1:9">
      <c r="D439" s="1275"/>
      <c r="E439" s="1275"/>
      <c r="F439" s="1275"/>
      <c r="I439" s="1065"/>
    </row>
    <row r="440" spans="1:9">
      <c r="D440" s="1275"/>
      <c r="E440" s="1275"/>
      <c r="F440" s="1275"/>
      <c r="I440" s="1065"/>
    </row>
    <row r="441" spans="1:9">
      <c r="D441" s="1275"/>
      <c r="E441" s="1275"/>
      <c r="F441" s="1275"/>
      <c r="I441" s="1065"/>
    </row>
    <row r="442" spans="1:9">
      <c r="D442" s="1275"/>
      <c r="E442" s="1275"/>
      <c r="F442" s="1275"/>
      <c r="I442" s="1065"/>
    </row>
    <row r="443" spans="1:9">
      <c r="D443" s="1275"/>
      <c r="E443" s="1275"/>
      <c r="F443" s="1275"/>
      <c r="I443" s="1065"/>
    </row>
    <row r="444" spans="1:9">
      <c r="D444" s="1275"/>
      <c r="E444" s="1275"/>
      <c r="F444" s="1275"/>
      <c r="I444" s="1065"/>
    </row>
    <row r="445" spans="1:9">
      <c r="D445" s="1275"/>
      <c r="E445" s="1275"/>
      <c r="F445" s="1275"/>
      <c r="I445" s="1065"/>
    </row>
    <row r="446" spans="1:9">
      <c r="D446" s="1275"/>
      <c r="E446" s="1275"/>
      <c r="F446" s="1275"/>
      <c r="I446" s="1065"/>
    </row>
    <row r="447" spans="1:9">
      <c r="D447" s="1275"/>
      <c r="E447" s="1275"/>
      <c r="F447" s="1275"/>
      <c r="I447" s="1065"/>
    </row>
    <row r="448" spans="1:9">
      <c r="A448" s="273"/>
      <c r="B448" s="273"/>
      <c r="C448" s="273"/>
      <c r="D448" s="1275"/>
      <c r="E448" s="1275"/>
      <c r="F448" s="1275"/>
      <c r="I448" s="1065"/>
    </row>
    <row r="449" spans="1:9">
      <c r="A449" s="273"/>
      <c r="B449" s="273"/>
      <c r="C449" s="273"/>
      <c r="D449" s="1275"/>
      <c r="E449" s="1275"/>
      <c r="F449" s="1275"/>
      <c r="I449" s="1065"/>
    </row>
    <row r="450" spans="1:9">
      <c r="A450" s="273"/>
      <c r="B450" s="273"/>
      <c r="C450" s="273"/>
      <c r="D450" s="1275"/>
      <c r="E450" s="1275"/>
      <c r="F450" s="1275"/>
      <c r="I450" s="1065"/>
    </row>
    <row r="451" spans="1:9">
      <c r="A451" s="273"/>
      <c r="B451" s="273"/>
      <c r="C451" s="273"/>
      <c r="D451" s="1275"/>
      <c r="E451" s="1275"/>
      <c r="F451" s="1275"/>
      <c r="I451" s="1065"/>
    </row>
    <row r="452" spans="1:9">
      <c r="A452" s="273"/>
      <c r="B452" s="273"/>
      <c r="C452" s="273"/>
      <c r="D452" s="1275"/>
      <c r="E452" s="1275"/>
      <c r="F452" s="1275"/>
      <c r="I452" s="1065"/>
    </row>
    <row r="453" spans="1:9">
      <c r="A453" s="273"/>
      <c r="B453" s="273"/>
      <c r="C453" s="273"/>
      <c r="D453" s="1275"/>
      <c r="E453" s="1275"/>
      <c r="F453" s="1275"/>
      <c r="I453" s="1065"/>
    </row>
    <row r="454" spans="1:9">
      <c r="A454" s="273"/>
      <c r="B454" s="273"/>
      <c r="C454" s="273"/>
      <c r="D454" s="1275"/>
      <c r="E454" s="1275"/>
      <c r="F454" s="1275"/>
      <c r="I454" s="1065"/>
    </row>
    <row r="455" spans="1:9">
      <c r="A455" s="273"/>
      <c r="B455" s="273"/>
      <c r="C455" s="273"/>
      <c r="D455" s="1275"/>
      <c r="E455" s="1275"/>
      <c r="F455" s="1275"/>
      <c r="I455" s="1065"/>
    </row>
    <row r="456" spans="1:9">
      <c r="A456" s="273"/>
      <c r="B456" s="273"/>
      <c r="C456" s="273"/>
      <c r="D456" s="1275"/>
      <c r="E456" s="1275"/>
      <c r="F456" s="1275"/>
      <c r="I456" s="1065"/>
    </row>
    <row r="457" spans="1:9">
      <c r="A457" s="273"/>
      <c r="B457" s="273"/>
      <c r="C457" s="273"/>
      <c r="D457" s="1275"/>
      <c r="E457" s="1275"/>
      <c r="F457" s="1275"/>
      <c r="I457" s="1065"/>
    </row>
    <row r="458" spans="1:9">
      <c r="A458" s="273"/>
      <c r="B458" s="273"/>
      <c r="C458" s="273"/>
      <c r="D458" s="1275"/>
      <c r="E458" s="1275"/>
      <c r="F458" s="1275"/>
      <c r="I458" s="1065"/>
    </row>
    <row r="459" spans="1:9">
      <c r="A459" s="273"/>
      <c r="B459" s="273"/>
      <c r="C459" s="273"/>
      <c r="D459" s="1275"/>
      <c r="E459" s="1275"/>
      <c r="F459" s="1275"/>
      <c r="I459" s="1065"/>
    </row>
    <row r="460" spans="1:9">
      <c r="A460" s="273"/>
      <c r="B460" s="273"/>
      <c r="C460" s="273"/>
      <c r="D460" s="1275"/>
      <c r="E460" s="1275"/>
      <c r="F460" s="1275"/>
      <c r="I460" s="1065"/>
    </row>
    <row r="461" spans="1:9">
      <c r="A461" s="273"/>
      <c r="B461" s="273"/>
      <c r="C461" s="273"/>
      <c r="D461" s="1275"/>
      <c r="E461" s="1275"/>
      <c r="F461" s="1275"/>
      <c r="I461" s="1065"/>
    </row>
    <row r="462" spans="1:9">
      <c r="A462" s="273"/>
      <c r="B462" s="273"/>
      <c r="C462" s="273"/>
      <c r="D462" s="1275"/>
      <c r="E462" s="1275"/>
      <c r="F462" s="1275"/>
      <c r="I462" s="1065"/>
    </row>
    <row r="463" spans="1:9">
      <c r="A463" s="273"/>
      <c r="B463" s="273"/>
      <c r="C463" s="273"/>
      <c r="D463" s="1275"/>
      <c r="E463" s="1275"/>
      <c r="F463" s="1275"/>
      <c r="I463" s="1065"/>
    </row>
    <row r="464" spans="1:9">
      <c r="D464" s="1275"/>
      <c r="E464" s="1275"/>
      <c r="F464" s="1275"/>
      <c r="I464" s="1065"/>
    </row>
    <row r="465" spans="1:9" ht="40.700000000000003" customHeight="1">
      <c r="D465" s="1275"/>
      <c r="E465" s="1275"/>
      <c r="F465" s="1275"/>
      <c r="I465" s="1065"/>
    </row>
    <row r="466" spans="1:9">
      <c r="D466" s="1056"/>
      <c r="E466" s="1056"/>
      <c r="F466" s="1056"/>
      <c r="I466" s="1065"/>
    </row>
    <row r="467" spans="1:9" ht="14.25">
      <c r="A467" s="338"/>
      <c r="B467" s="339" t="s">
        <v>2761</v>
      </c>
      <c r="C467" s="341"/>
      <c r="D467" s="1275" t="s">
        <v>426</v>
      </c>
      <c r="E467" s="1275"/>
      <c r="F467" s="1275"/>
      <c r="I467" s="1065"/>
    </row>
    <row r="468" spans="1:9">
      <c r="D468" s="1275"/>
      <c r="E468" s="1275"/>
      <c r="F468" s="1275"/>
      <c r="I468" s="1065"/>
    </row>
    <row r="469" spans="1:9">
      <c r="D469" s="1275"/>
      <c r="E469" s="1275"/>
      <c r="F469" s="1275"/>
      <c r="I469" s="1065"/>
    </row>
    <row r="470" spans="1:9">
      <c r="D470" s="1057"/>
      <c r="E470" s="1057"/>
      <c r="F470" s="1057"/>
      <c r="I470" s="1065"/>
    </row>
    <row r="471" spans="1:9" ht="14.25">
      <c r="B471" s="339" t="s">
        <v>2761</v>
      </c>
      <c r="C471" s="338"/>
      <c r="D471" s="1275" t="s">
        <v>427</v>
      </c>
      <c r="E471" s="1275"/>
      <c r="F471" s="1275"/>
      <c r="I471" s="1065"/>
    </row>
    <row r="472" spans="1:9">
      <c r="D472" s="1275"/>
      <c r="E472" s="1275"/>
      <c r="F472" s="1275"/>
      <c r="I472" s="1065"/>
    </row>
    <row r="473" spans="1:9">
      <c r="D473" s="1056"/>
      <c r="E473" s="1056"/>
      <c r="F473" s="1056"/>
      <c r="I473" s="1065"/>
    </row>
    <row r="474" spans="1:9" ht="14.25">
      <c r="B474" s="339" t="s">
        <v>2761</v>
      </c>
      <c r="C474" s="338"/>
      <c r="D474" s="1275" t="s">
        <v>428</v>
      </c>
      <c r="E474" s="1275"/>
      <c r="F474" s="1275"/>
      <c r="I474" s="1065"/>
    </row>
    <row r="475" spans="1:9">
      <c r="D475" s="1275"/>
      <c r="E475" s="1275"/>
      <c r="F475" s="1275"/>
      <c r="I475" s="1065"/>
    </row>
    <row r="476" spans="1:9">
      <c r="D476" s="1275"/>
      <c r="E476" s="1275"/>
      <c r="F476" s="1275"/>
      <c r="I476" s="1065"/>
    </row>
    <row r="477" spans="1:9">
      <c r="D477" s="1275"/>
      <c r="E477" s="1275"/>
      <c r="F477" s="1275"/>
      <c r="I477" s="1065"/>
    </row>
    <row r="478" spans="1:9">
      <c r="B478" s="339" t="s">
        <v>2761</v>
      </c>
      <c r="D478" s="1275"/>
      <c r="E478" s="1275"/>
      <c r="F478" s="1275"/>
      <c r="I478" s="1065"/>
    </row>
    <row r="479" spans="1:9">
      <c r="A479" s="273"/>
      <c r="B479" s="273"/>
      <c r="C479" s="273"/>
      <c r="D479" s="1275"/>
      <c r="E479" s="1275"/>
      <c r="F479" s="1275"/>
      <c r="I479" s="1065"/>
    </row>
    <row r="480" spans="1:9">
      <c r="A480" s="273"/>
      <c r="C480" s="273"/>
      <c r="D480" s="1275"/>
      <c r="E480" s="1275"/>
      <c r="F480" s="1275"/>
      <c r="I480" s="1065"/>
    </row>
    <row r="481" spans="1:9">
      <c r="A481" s="273"/>
      <c r="B481" s="339" t="s">
        <v>2761</v>
      </c>
      <c r="C481" s="273"/>
      <c r="D481" s="1275"/>
      <c r="E481" s="1275"/>
      <c r="F481" s="1275"/>
      <c r="I481" s="1065"/>
    </row>
    <row r="482" spans="1:9">
      <c r="A482" s="273"/>
      <c r="B482" s="273"/>
      <c r="C482" s="273"/>
      <c r="D482" s="1275"/>
      <c r="E482" s="1275"/>
      <c r="F482" s="1275"/>
      <c r="I482" s="1065"/>
    </row>
    <row r="483" spans="1:9">
      <c r="A483" s="273"/>
      <c r="C483" s="273"/>
      <c r="D483" s="1275"/>
      <c r="E483" s="1275"/>
      <c r="F483" s="1275"/>
      <c r="I483" s="1065"/>
    </row>
    <row r="484" spans="1:9">
      <c r="A484" s="273"/>
      <c r="C484" s="273"/>
      <c r="D484" s="1275"/>
      <c r="E484" s="1275"/>
      <c r="F484" s="1275"/>
      <c r="I484" s="1065"/>
    </row>
    <row r="485" spans="1:9">
      <c r="A485" s="273"/>
      <c r="C485" s="273"/>
      <c r="D485" s="1275"/>
      <c r="E485" s="1275"/>
      <c r="F485" s="1275"/>
      <c r="I485" s="1065"/>
    </row>
    <row r="486" spans="1:9">
      <c r="A486" s="273"/>
      <c r="B486" s="339" t="s">
        <v>2761</v>
      </c>
      <c r="C486" s="273"/>
      <c r="D486" s="1275"/>
      <c r="E486" s="1275"/>
      <c r="F486" s="1275"/>
      <c r="I486" s="1065"/>
    </row>
    <row r="487" spans="1:9">
      <c r="A487" s="273"/>
      <c r="C487" s="273"/>
      <c r="D487" s="1275"/>
      <c r="E487" s="1275"/>
      <c r="F487" s="1275"/>
      <c r="I487" s="1065"/>
    </row>
    <row r="488" spans="1:9">
      <c r="A488" s="273"/>
      <c r="B488" s="339" t="s">
        <v>2761</v>
      </c>
      <c r="C488" s="273"/>
      <c r="D488" s="1275" t="s">
        <v>429</v>
      </c>
      <c r="E488" s="1275"/>
      <c r="F488" s="1275"/>
      <c r="I488" s="1065"/>
    </row>
    <row r="489" spans="1:9">
      <c r="A489" s="273"/>
      <c r="B489" s="273"/>
      <c r="C489" s="273"/>
      <c r="D489" s="1275"/>
      <c r="E489" s="1275"/>
      <c r="F489" s="1275"/>
      <c r="I489" s="1065"/>
    </row>
    <row r="490" spans="1:9">
      <c r="A490" s="273"/>
      <c r="B490" s="273"/>
      <c r="C490" s="273"/>
      <c r="D490" s="1275"/>
      <c r="E490" s="1275"/>
      <c r="F490" s="1275"/>
      <c r="I490" s="1065"/>
    </row>
    <row r="491" spans="1:9">
      <c r="A491" s="273"/>
      <c r="B491" s="273"/>
      <c r="C491" s="273"/>
      <c r="D491" s="1275"/>
      <c r="E491" s="1275"/>
      <c r="F491" s="1275"/>
      <c r="I491" s="1065"/>
    </row>
    <row r="492" spans="1:9">
      <c r="D492" s="1275"/>
      <c r="E492" s="1275"/>
      <c r="F492" s="1275"/>
      <c r="I492" s="1065"/>
    </row>
    <row r="493" spans="1:9">
      <c r="D493" s="1056"/>
      <c r="E493" s="1056"/>
      <c r="F493" s="1056"/>
      <c r="I493" s="1065"/>
    </row>
    <row r="494" spans="1:9">
      <c r="B494" s="339" t="s">
        <v>2761</v>
      </c>
      <c r="D494" s="1273" t="s">
        <v>430</v>
      </c>
      <c r="E494" s="1273"/>
      <c r="F494" s="1273"/>
      <c r="I494" s="1065"/>
    </row>
    <row r="495" spans="1:9">
      <c r="A495" s="1056"/>
      <c r="B495" s="1056"/>
      <c r="I495" s="1065"/>
    </row>
    <row r="496" spans="1:9">
      <c r="A496" s="1282" t="s">
        <v>431</v>
      </c>
      <c r="B496" s="1282"/>
      <c r="C496" s="1282"/>
      <c r="D496" s="1282"/>
      <c r="E496" s="1282"/>
      <c r="F496" s="1282"/>
      <c r="G496" s="1282"/>
      <c r="H496" s="816"/>
      <c r="I496" s="937"/>
    </row>
    <row r="497" spans="1:9">
      <c r="A497" s="1056"/>
      <c r="B497" s="1056"/>
      <c r="I497" s="1065"/>
    </row>
    <row r="498" spans="1:9">
      <c r="D498" s="1301" t="s">
        <v>432</v>
      </c>
      <c r="E498" s="1301"/>
      <c r="F498" s="1301"/>
      <c r="I498" s="1065"/>
    </row>
    <row r="499" spans="1:9" ht="14.25">
      <c r="A499" s="338"/>
      <c r="B499" s="338"/>
      <c r="D499" s="1292" t="s">
        <v>433</v>
      </c>
      <c r="E499" s="1292"/>
      <c r="F499" s="1292"/>
      <c r="I499" s="1065"/>
    </row>
    <row r="500" spans="1:9" ht="14.25">
      <c r="A500" s="338"/>
      <c r="B500" s="338"/>
      <c r="D500" s="1064"/>
      <c r="I500" s="1065"/>
    </row>
    <row r="501" spans="1:9" ht="14.25">
      <c r="A501" s="338"/>
      <c r="B501" s="339" t="s">
        <v>2761</v>
      </c>
      <c r="D501" s="1246" t="s">
        <v>434</v>
      </c>
      <c r="E501" s="1246"/>
      <c r="F501" s="1246"/>
      <c r="I501" s="1065"/>
    </row>
    <row r="502" spans="1:9" ht="14.25">
      <c r="A502" s="338"/>
      <c r="B502" s="338"/>
      <c r="D502" s="1246"/>
      <c r="E502" s="1246"/>
      <c r="F502" s="1246"/>
      <c r="I502" s="1065"/>
    </row>
    <row r="503" spans="1:9" ht="14.25">
      <c r="A503" s="338"/>
      <c r="B503" s="338"/>
      <c r="D503" s="1056"/>
      <c r="I503" s="1065"/>
    </row>
    <row r="504" spans="1:9" ht="12.75" customHeight="1">
      <c r="B504" s="339" t="s">
        <v>2761</v>
      </c>
      <c r="D504" s="1287" t="s">
        <v>435</v>
      </c>
      <c r="E504" s="1287"/>
      <c r="F504" s="1287"/>
      <c r="I504" s="1065"/>
    </row>
    <row r="505" spans="1:9" ht="14.25">
      <c r="A505" s="338"/>
      <c r="D505" s="1287"/>
      <c r="E505" s="1287"/>
      <c r="F505" s="1287"/>
      <c r="I505" s="1065"/>
    </row>
    <row r="506" spans="1:9" ht="14.25">
      <c r="A506" s="338"/>
      <c r="B506" s="338"/>
      <c r="D506" s="1287"/>
      <c r="E506" s="1287"/>
      <c r="F506" s="1287"/>
      <c r="I506" s="1065"/>
    </row>
    <row r="507" spans="1:9" ht="14.25">
      <c r="A507" s="338"/>
      <c r="B507" s="338"/>
      <c r="D507" s="1287"/>
      <c r="E507" s="1287"/>
      <c r="F507" s="1287"/>
      <c r="I507" s="1065"/>
    </row>
    <row r="508" spans="1:9" ht="14.25">
      <c r="A508" s="338"/>
      <c r="D508" s="371"/>
      <c r="E508" s="371"/>
      <c r="F508" s="371"/>
      <c r="I508" s="1065"/>
    </row>
    <row r="509" spans="1:9" ht="14.25">
      <c r="A509" s="338"/>
      <c r="B509" s="339" t="s">
        <v>2761</v>
      </c>
      <c r="D509" s="1273" t="s">
        <v>436</v>
      </c>
      <c r="E509" s="1273"/>
      <c r="F509" s="1273"/>
      <c r="I509" s="1065"/>
    </row>
    <row r="510" spans="1:9" ht="14.25">
      <c r="A510" s="338"/>
      <c r="B510" s="338"/>
      <c r="D510" s="1056"/>
      <c r="I510" s="1065"/>
    </row>
    <row r="511" spans="1:9" ht="14.25">
      <c r="A511" s="338"/>
      <c r="B511" s="339" t="s">
        <v>2761</v>
      </c>
      <c r="D511" s="1275" t="s">
        <v>437</v>
      </c>
      <c r="E511" s="1275"/>
      <c r="F511" s="1275"/>
      <c r="I511" s="1065"/>
    </row>
    <row r="512" spans="1:9" ht="14.25">
      <c r="A512" s="338"/>
      <c r="D512" s="1275"/>
      <c r="E512" s="1275"/>
      <c r="F512" s="1275"/>
      <c r="I512" s="1065"/>
    </row>
    <row r="513" spans="1:9">
      <c r="A513" s="1065"/>
      <c r="B513" s="1065"/>
      <c r="D513" s="1064"/>
      <c r="I513" s="1065"/>
    </row>
    <row r="514" spans="1:9">
      <c r="A514" s="1065"/>
      <c r="B514" s="339" t="s">
        <v>2761</v>
      </c>
      <c r="D514" s="1273" t="s">
        <v>438</v>
      </c>
      <c r="E514" s="1273"/>
      <c r="F514" s="1273"/>
      <c r="I514" s="1065"/>
    </row>
    <row r="515" spans="1:9">
      <c r="D515" s="1056"/>
      <c r="E515" s="1056"/>
      <c r="F515" s="1056"/>
      <c r="I515" s="1065"/>
    </row>
    <row r="516" spans="1:9">
      <c r="B516" s="339" t="s">
        <v>2761</v>
      </c>
      <c r="D516" s="1275" t="s">
        <v>439</v>
      </c>
      <c r="E516" s="1275"/>
      <c r="F516" s="1275"/>
      <c r="I516" s="1065"/>
    </row>
    <row r="517" spans="1:9">
      <c r="D517" s="1275"/>
      <c r="E517" s="1275"/>
      <c r="F517" s="1275"/>
      <c r="I517" s="1065"/>
    </row>
    <row r="518" spans="1:9">
      <c r="D518" s="1275"/>
      <c r="E518" s="1275"/>
      <c r="F518" s="1275"/>
      <c r="I518" s="1065"/>
    </row>
    <row r="519" spans="1:9">
      <c r="D519" s="1056"/>
      <c r="E519" s="1056"/>
      <c r="F519" s="1056"/>
      <c r="I519" s="1065"/>
    </row>
    <row r="520" spans="1:9" ht="14.25">
      <c r="A520" s="338"/>
      <c r="B520" s="338"/>
      <c r="D520" s="1056"/>
      <c r="I520" s="1065"/>
    </row>
    <row r="521" spans="1:9">
      <c r="A521" s="1282" t="s">
        <v>440</v>
      </c>
      <c r="B521" s="1282"/>
      <c r="C521" s="1282"/>
      <c r="D521" s="1282"/>
      <c r="E521" s="1282"/>
      <c r="F521" s="1282"/>
      <c r="G521" s="1282"/>
      <c r="H521" s="816"/>
      <c r="I521" s="937"/>
    </row>
    <row r="522" spans="1:9" ht="12" customHeight="1">
      <c r="A522" s="338"/>
      <c r="B522" s="338"/>
      <c r="D522" s="1056"/>
      <c r="I522" s="1065"/>
    </row>
    <row r="523" spans="1:9">
      <c r="C523" s="1068"/>
      <c r="D523" s="1283" t="s">
        <v>441</v>
      </c>
      <c r="E523" s="1283"/>
      <c r="F523" s="1283"/>
      <c r="I523" s="1065"/>
    </row>
    <row r="524" spans="1:9">
      <c r="C524" s="1068"/>
      <c r="D524" s="359" t="s">
        <v>442</v>
      </c>
      <c r="E524" s="359"/>
      <c r="F524" s="359"/>
      <c r="I524" s="1065"/>
    </row>
    <row r="525" spans="1:9">
      <c r="C525" s="1068"/>
      <c r="D525" s="359" t="s">
        <v>443</v>
      </c>
      <c r="E525" s="359"/>
      <c r="F525" s="359"/>
      <c r="I525" s="1065"/>
    </row>
    <row r="526" spans="1:9">
      <c r="C526" s="1068"/>
      <c r="D526" s="1061"/>
      <c r="E526" s="1061"/>
      <c r="F526" s="1061"/>
      <c r="I526" s="1065"/>
    </row>
    <row r="527" spans="1:9" ht="13.7" customHeight="1">
      <c r="A527" s="337"/>
      <c r="B527" s="339" t="s">
        <v>2760</v>
      </c>
      <c r="C527" s="337"/>
      <c r="D527" s="1246" t="s">
        <v>444</v>
      </c>
      <c r="E527" s="1246"/>
      <c r="F527" s="1246"/>
      <c r="I527" s="1065"/>
    </row>
    <row r="528" spans="1:9">
      <c r="A528" s="337"/>
      <c r="B528" s="337"/>
      <c r="C528" s="337"/>
      <c r="D528" s="1246"/>
      <c r="E528" s="1246"/>
      <c r="F528" s="1246"/>
      <c r="I528" s="1065"/>
    </row>
    <row r="529" spans="1:9">
      <c r="A529" s="337"/>
      <c r="B529" s="337"/>
      <c r="C529" s="337"/>
      <c r="D529" s="1042"/>
      <c r="E529" s="1042"/>
      <c r="F529" s="1042"/>
      <c r="I529" s="336"/>
    </row>
    <row r="530" spans="1:9" ht="12.75" customHeight="1">
      <c r="A530" s="337"/>
      <c r="B530" s="339" t="s">
        <v>2760</v>
      </c>
      <c r="D530" s="259" t="s">
        <v>445</v>
      </c>
      <c r="E530" s="1063"/>
      <c r="F530" s="1063"/>
      <c r="I530" s="1065"/>
    </row>
    <row r="531" spans="1:9">
      <c r="A531" s="337"/>
      <c r="B531" s="337"/>
      <c r="C531" s="337"/>
      <c r="D531" s="1063"/>
      <c r="E531" s="55" t="s">
        <v>446</v>
      </c>
      <c r="I531" s="1065"/>
    </row>
    <row r="532" spans="1:9">
      <c r="A532" s="337"/>
      <c r="B532" s="337"/>
      <c r="D532" s="1254" t="s">
        <v>447</v>
      </c>
      <c r="E532" s="1254"/>
      <c r="F532" s="1254"/>
      <c r="I532" s="1065"/>
    </row>
    <row r="533" spans="1:9">
      <c r="A533" s="337"/>
      <c r="B533" s="337"/>
      <c r="D533" s="1254"/>
      <c r="E533" s="1254"/>
      <c r="F533" s="1254"/>
      <c r="I533" s="1065"/>
    </row>
    <row r="534" spans="1:9">
      <c r="A534" s="337"/>
      <c r="B534" s="337"/>
      <c r="C534" s="337"/>
      <c r="D534" s="1254"/>
      <c r="E534" s="1254"/>
      <c r="F534" s="1254"/>
      <c r="I534" s="1065"/>
    </row>
    <row r="535" spans="1:9">
      <c r="A535" s="337"/>
      <c r="B535" s="337"/>
      <c r="C535" s="337"/>
      <c r="D535" s="351"/>
      <c r="F535" s="1056"/>
      <c r="I535" s="1065"/>
    </row>
    <row r="536" spans="1:9" ht="13.15" customHeight="1">
      <c r="A536" s="337"/>
      <c r="B536" s="339" t="s">
        <v>2761</v>
      </c>
      <c r="C536" s="337"/>
      <c r="D536" s="1275" t="s">
        <v>448</v>
      </c>
      <c r="E536" s="1275"/>
      <c r="F536" s="1275"/>
      <c r="I536" s="1065"/>
    </row>
    <row r="537" spans="1:9">
      <c r="A537" s="337"/>
      <c r="B537" s="337"/>
      <c r="C537" s="337"/>
      <c r="D537" s="1275"/>
      <c r="E537" s="1275"/>
      <c r="F537" s="1275"/>
      <c r="I537" s="1065"/>
    </row>
    <row r="538" spans="1:9" ht="12" customHeight="1">
      <c r="A538" s="1056"/>
      <c r="B538" s="1056"/>
      <c r="C538" s="341"/>
      <c r="D538" s="1056"/>
      <c r="F538" s="1067"/>
      <c r="I538" s="1065"/>
    </row>
    <row r="539" spans="1:9">
      <c r="A539" s="1282" t="s">
        <v>449</v>
      </c>
      <c r="B539" s="1282"/>
      <c r="C539" s="1282"/>
      <c r="D539" s="1282"/>
      <c r="E539" s="1282"/>
      <c r="F539" s="1282"/>
      <c r="G539" s="1282"/>
      <c r="H539" s="816"/>
      <c r="I539" s="937"/>
    </row>
    <row r="540" spans="1:9">
      <c r="A540" s="1056"/>
      <c r="B540" s="1056"/>
      <c r="C540" s="341"/>
      <c r="F540" s="1067"/>
      <c r="I540" s="1065"/>
    </row>
    <row r="541" spans="1:9">
      <c r="B541" s="1277" t="s">
        <v>347</v>
      </c>
      <c r="C541" s="1277"/>
      <c r="D541" s="1277"/>
      <c r="E541" s="1277"/>
      <c r="F541" s="1277"/>
      <c r="I541" s="1065"/>
    </row>
    <row r="542" spans="1:9">
      <c r="A542" s="1056"/>
      <c r="B542" s="1056"/>
      <c r="C542" s="341"/>
      <c r="D542" s="1056"/>
      <c r="F542" s="1056"/>
      <c r="I542" s="1065"/>
    </row>
    <row r="543" spans="1:9">
      <c r="A543" s="1274" t="s">
        <v>450</v>
      </c>
      <c r="B543" s="1274"/>
      <c r="C543" s="1274"/>
      <c r="D543" s="1274"/>
      <c r="E543" s="1274"/>
      <c r="F543" s="1274"/>
      <c r="G543" s="1274"/>
      <c r="H543" s="816"/>
      <c r="I543" s="937"/>
    </row>
    <row r="544" spans="1:9">
      <c r="A544" s="1056"/>
      <c r="B544" s="1056"/>
      <c r="C544" s="341"/>
      <c r="D544" s="1056"/>
      <c r="F544" s="1056"/>
      <c r="I544" s="1065"/>
    </row>
    <row r="545" spans="1:9">
      <c r="C545" s="341"/>
      <c r="D545" s="1283" t="s">
        <v>451</v>
      </c>
      <c r="E545" s="1283"/>
      <c r="F545" s="1283"/>
      <c r="I545" s="1065"/>
    </row>
    <row r="546" spans="1:9">
      <c r="C546" s="341"/>
      <c r="D546" s="1273" t="s">
        <v>452</v>
      </c>
      <c r="E546" s="1273"/>
      <c r="F546" s="1273"/>
      <c r="I546" s="1065"/>
    </row>
    <row r="547" spans="1:9">
      <c r="C547" s="341"/>
      <c r="D547" s="1056"/>
      <c r="E547" s="1056"/>
      <c r="F547" s="1056"/>
      <c r="I547" s="1065"/>
    </row>
    <row r="548" spans="1:9" ht="13.7" customHeight="1">
      <c r="A548" s="338"/>
      <c r="B548" s="339" t="s">
        <v>2760</v>
      </c>
      <c r="C548" s="341"/>
      <c r="D548" s="1273" t="s">
        <v>453</v>
      </c>
      <c r="E548" s="1273"/>
      <c r="F548" s="1273"/>
      <c r="I548" s="1065"/>
    </row>
    <row r="549" spans="1:9" ht="13.7" customHeight="1">
      <c r="A549" s="341"/>
      <c r="B549" s="341"/>
      <c r="C549" s="341"/>
      <c r="D549" s="1056"/>
      <c r="I549" s="1065"/>
    </row>
    <row r="550" spans="1:9" ht="14.25">
      <c r="A550" s="338"/>
      <c r="B550" s="339" t="s">
        <v>2760</v>
      </c>
      <c r="C550" s="341"/>
      <c r="D550" s="1275" t="s">
        <v>454</v>
      </c>
      <c r="E550" s="1275"/>
      <c r="F550" s="1275"/>
      <c r="I550" s="1065"/>
    </row>
    <row r="551" spans="1:9">
      <c r="A551" s="341"/>
      <c r="B551" s="341"/>
      <c r="C551" s="341"/>
      <c r="D551" s="1275"/>
      <c r="E551" s="1275"/>
      <c r="F551" s="1275"/>
      <c r="I551" s="1065"/>
    </row>
    <row r="552" spans="1:9">
      <c r="A552" s="341"/>
      <c r="B552" s="341"/>
      <c r="C552" s="341"/>
      <c r="D552" s="1056"/>
      <c r="E552" s="1056"/>
      <c r="F552" s="1056"/>
      <c r="I552" s="1065"/>
    </row>
    <row r="553" spans="1:9" ht="14.25">
      <c r="A553" s="338"/>
      <c r="B553" s="339" t="s">
        <v>2760</v>
      </c>
      <c r="C553" s="341"/>
      <c r="D553" s="1275" t="s">
        <v>455</v>
      </c>
      <c r="E553" s="1275"/>
      <c r="F553" s="1275"/>
      <c r="I553" s="1065"/>
    </row>
    <row r="554" spans="1:9">
      <c r="A554" s="341"/>
      <c r="B554" s="341"/>
      <c r="C554" s="341"/>
      <c r="D554" s="1275"/>
      <c r="E554" s="1275"/>
      <c r="F554" s="1275"/>
      <c r="I554" s="1065"/>
    </row>
    <row r="555" spans="1:9">
      <c r="A555" s="341"/>
      <c r="B555" s="341"/>
      <c r="C555" s="341"/>
      <c r="D555" s="1056"/>
      <c r="E555" s="1056"/>
      <c r="F555" s="1056"/>
      <c r="I555" s="1065"/>
    </row>
    <row r="556" spans="1:9" ht="14.25">
      <c r="A556" s="338"/>
      <c r="B556" s="339" t="s">
        <v>2760</v>
      </c>
      <c r="C556" s="341"/>
      <c r="D556" s="1275" t="s">
        <v>456</v>
      </c>
      <c r="E556" s="1275"/>
      <c r="F556" s="1275"/>
      <c r="I556" s="1065"/>
    </row>
    <row r="557" spans="1:9">
      <c r="A557" s="341"/>
      <c r="B557" s="341"/>
      <c r="C557" s="341"/>
      <c r="D557" s="1275"/>
      <c r="E557" s="1275"/>
      <c r="F557" s="1275"/>
      <c r="I557" s="1065"/>
    </row>
    <row r="558" spans="1:9">
      <c r="A558" s="341"/>
      <c r="B558" s="341"/>
      <c r="C558" s="341"/>
      <c r="D558" s="1056"/>
      <c r="E558" s="1056"/>
      <c r="F558" s="1056"/>
      <c r="I558" s="1065"/>
    </row>
    <row r="559" spans="1:9" ht="14.25">
      <c r="A559" s="338"/>
      <c r="B559" s="339" t="s">
        <v>2760</v>
      </c>
      <c r="C559" s="341"/>
      <c r="D559" s="1275" t="s">
        <v>457</v>
      </c>
      <c r="E559" s="1275"/>
      <c r="F559" s="1275"/>
      <c r="I559" s="1065"/>
    </row>
    <row r="560" spans="1:9">
      <c r="A560" s="341"/>
      <c r="B560" s="341"/>
      <c r="C560" s="341"/>
      <c r="D560" s="1275"/>
      <c r="E560" s="1275"/>
      <c r="F560" s="1275"/>
      <c r="I560" s="1065"/>
    </row>
    <row r="561" spans="1:9">
      <c r="A561" s="341"/>
      <c r="B561" s="341"/>
      <c r="C561" s="341"/>
      <c r="D561" s="1275"/>
      <c r="E561" s="1275"/>
      <c r="F561" s="1275"/>
      <c r="I561" s="1065"/>
    </row>
    <row r="562" spans="1:9">
      <c r="A562" s="341"/>
      <c r="B562" s="341"/>
      <c r="C562" s="341"/>
      <c r="D562" s="1056"/>
      <c r="E562" s="1056"/>
      <c r="F562" s="1056"/>
      <c r="I562" s="1065"/>
    </row>
    <row r="563" spans="1:9" ht="14.25">
      <c r="A563" s="338"/>
      <c r="B563" s="339" t="s">
        <v>2761</v>
      </c>
      <c r="C563" s="341"/>
      <c r="D563" s="1275" t="s">
        <v>458</v>
      </c>
      <c r="E563" s="1275"/>
      <c r="F563" s="1275"/>
      <c r="I563" s="1065"/>
    </row>
    <row r="564" spans="1:9">
      <c r="A564" s="341"/>
      <c r="B564" s="341"/>
      <c r="C564" s="341"/>
      <c r="D564" s="1275"/>
      <c r="E564" s="1275"/>
      <c r="F564" s="1275"/>
      <c r="I564" s="1065"/>
    </row>
    <row r="565" spans="1:9">
      <c r="A565" s="341"/>
      <c r="B565" s="341"/>
      <c r="C565" s="341"/>
      <c r="D565" s="1056"/>
      <c r="E565" s="1056"/>
      <c r="F565" s="1056"/>
      <c r="I565" s="1065"/>
    </row>
    <row r="566" spans="1:9" ht="14.25">
      <c r="A566" s="338"/>
      <c r="B566" s="339" t="s">
        <v>2760</v>
      </c>
      <c r="C566" s="341"/>
      <c r="D566" s="1275" t="s">
        <v>459</v>
      </c>
      <c r="E566" s="1275"/>
      <c r="F566" s="1275"/>
      <c r="I566" s="1065"/>
    </row>
    <row r="567" spans="1:9">
      <c r="A567" s="341"/>
      <c r="B567" s="341"/>
      <c r="C567" s="341"/>
      <c r="D567" s="1275"/>
      <c r="E567" s="1275"/>
      <c r="F567" s="1275"/>
      <c r="I567" s="1065"/>
    </row>
    <row r="568" spans="1:9">
      <c r="A568" s="341"/>
      <c r="B568" s="341"/>
      <c r="C568" s="341"/>
      <c r="D568" s="1056"/>
      <c r="E568" s="1056"/>
      <c r="F568" s="1056"/>
      <c r="I568" s="1065"/>
    </row>
    <row r="569" spans="1:9" ht="14.25">
      <c r="A569" s="338"/>
      <c r="B569" s="339" t="s">
        <v>2760</v>
      </c>
      <c r="C569" s="341"/>
      <c r="D569" s="1273" t="s">
        <v>460</v>
      </c>
      <c r="E569" s="1273"/>
      <c r="F569" s="1273"/>
      <c r="I569" s="1065"/>
    </row>
    <row r="570" spans="1:9">
      <c r="A570" s="1065"/>
      <c r="B570" s="1065"/>
      <c r="C570" s="341"/>
      <c r="D570" s="1273" t="s">
        <v>461</v>
      </c>
      <c r="E570" s="1273"/>
      <c r="F570" s="1273"/>
      <c r="I570" s="1065"/>
    </row>
    <row r="571" spans="1:9">
      <c r="A571" s="1065"/>
      <c r="B571" s="1065"/>
      <c r="C571" s="341"/>
      <c r="E571" s="55" t="s">
        <v>462</v>
      </c>
      <c r="F571" s="275"/>
      <c r="I571" s="1065"/>
    </row>
    <row r="572" spans="1:9" ht="14.25">
      <c r="A572" s="338"/>
      <c r="B572" s="338"/>
      <c r="C572" s="341"/>
      <c r="E572" s="1056"/>
      <c r="F572" s="1056"/>
      <c r="I572" s="1065"/>
    </row>
    <row r="573" spans="1:9" ht="14.25">
      <c r="A573" s="338"/>
      <c r="B573" s="339" t="s">
        <v>2760</v>
      </c>
      <c r="C573" s="341"/>
      <c r="D573" s="1273" t="s">
        <v>463</v>
      </c>
      <c r="E573" s="1273"/>
      <c r="F573" s="1273"/>
      <c r="I573" s="1065"/>
    </row>
    <row r="574" spans="1:9">
      <c r="C574" s="341"/>
      <c r="D574" s="1275" t="s">
        <v>464</v>
      </c>
      <c r="E574" s="1275"/>
      <c r="F574" s="1275"/>
      <c r="I574" s="1065"/>
    </row>
    <row r="575" spans="1:9">
      <c r="A575" s="341"/>
      <c r="B575" s="341"/>
      <c r="C575" s="341"/>
      <c r="D575" s="1275"/>
      <c r="E575" s="1275"/>
      <c r="F575" s="1275"/>
      <c r="I575" s="1065"/>
    </row>
    <row r="576" spans="1:9">
      <c r="A576" s="341"/>
      <c r="B576" s="341"/>
      <c r="C576" s="341"/>
      <c r="D576" s="1275"/>
      <c r="E576" s="1275"/>
      <c r="F576" s="1275"/>
      <c r="I576" s="1065"/>
    </row>
    <row r="577" spans="1:9">
      <c r="A577" s="341"/>
      <c r="B577" s="341"/>
      <c r="C577" s="341"/>
      <c r="D577" s="1056"/>
      <c r="E577" s="1056"/>
      <c r="F577" s="1056"/>
      <c r="I577" s="1065"/>
    </row>
    <row r="578" spans="1:9" ht="14.25">
      <c r="A578" s="338"/>
      <c r="B578" s="339" t="s">
        <v>2760</v>
      </c>
      <c r="C578" s="341"/>
      <c r="D578" s="1275" t="s">
        <v>465</v>
      </c>
      <c r="E578" s="1275"/>
      <c r="F578" s="1275"/>
      <c r="I578" s="1065"/>
    </row>
    <row r="579" spans="1:9" ht="14.25">
      <c r="A579" s="338"/>
      <c r="B579" s="338"/>
      <c r="C579" s="341"/>
      <c r="D579" s="1275"/>
      <c r="E579" s="1275"/>
      <c r="F579" s="1275"/>
      <c r="I579" s="1065"/>
    </row>
    <row r="580" spans="1:9" ht="14.25">
      <c r="A580" s="338"/>
      <c r="B580" s="338"/>
      <c r="C580" s="341"/>
      <c r="D580" s="1275"/>
      <c r="E580" s="1275"/>
      <c r="F580" s="1275"/>
      <c r="I580" s="1065"/>
    </row>
    <row r="581" spans="1:9" ht="14.25">
      <c r="A581" s="338"/>
      <c r="B581" s="338"/>
      <c r="C581" s="341"/>
      <c r="D581" s="1275"/>
      <c r="E581" s="1275"/>
      <c r="F581" s="1275"/>
      <c r="I581" s="1065"/>
    </row>
    <row r="582" spans="1:9" ht="14.25">
      <c r="A582" s="338"/>
      <c r="B582" s="338"/>
      <c r="C582" s="341"/>
      <c r="D582" s="1056"/>
      <c r="E582" s="1056"/>
      <c r="F582" s="1056"/>
      <c r="I582" s="1065"/>
    </row>
    <row r="583" spans="1:9">
      <c r="A583" s="1282" t="s">
        <v>466</v>
      </c>
      <c r="B583" s="1282"/>
      <c r="C583" s="1282"/>
      <c r="D583" s="1282"/>
      <c r="E583" s="1282"/>
      <c r="F583" s="1282"/>
      <c r="G583" s="1282"/>
      <c r="H583" s="816"/>
      <c r="I583" s="937"/>
    </row>
    <row r="584" spans="1:9">
      <c r="A584" s="341"/>
      <c r="B584" s="341"/>
      <c r="C584" s="341"/>
      <c r="E584" s="1056"/>
      <c r="F584" s="1056"/>
      <c r="I584" s="1065"/>
    </row>
    <row r="585" spans="1:9" ht="12.75" customHeight="1">
      <c r="C585" s="1068"/>
      <c r="D585" s="1291" t="s">
        <v>467</v>
      </c>
      <c r="E585" s="1291"/>
      <c r="F585" s="1291"/>
      <c r="I585" s="1065"/>
    </row>
    <row r="586" spans="1:9">
      <c r="A586" s="337"/>
      <c r="B586" s="337"/>
      <c r="C586" s="337"/>
      <c r="D586" s="1287" t="s">
        <v>468</v>
      </c>
      <c r="E586" s="1287"/>
      <c r="F586" s="1287"/>
      <c r="I586" s="1065"/>
    </row>
    <row r="587" spans="1:9">
      <c r="A587" s="273"/>
      <c r="B587" s="273"/>
      <c r="C587" s="337"/>
      <c r="D587" s="352"/>
      <c r="I587" s="1065"/>
    </row>
    <row r="588" spans="1:9">
      <c r="A588" s="337"/>
      <c r="B588" s="339" t="s">
        <v>2760</v>
      </c>
      <c r="D588" s="1287" t="s">
        <v>469</v>
      </c>
      <c r="E588" s="1287"/>
      <c r="F588" s="1287"/>
      <c r="I588" s="1065"/>
    </row>
    <row r="589" spans="1:9">
      <c r="A589" s="1065"/>
      <c r="B589" s="1065"/>
      <c r="D589" s="333"/>
      <c r="I589" s="1065"/>
    </row>
    <row r="590" spans="1:9">
      <c r="A590" s="1065"/>
      <c r="B590" s="339" t="s">
        <v>2760</v>
      </c>
      <c r="D590" s="1287" t="s">
        <v>470</v>
      </c>
      <c r="E590" s="1287"/>
      <c r="F590" s="1287"/>
      <c r="I590" s="1065"/>
    </row>
    <row r="591" spans="1:9">
      <c r="A591" s="1065"/>
      <c r="B591" s="1065"/>
      <c r="D591" s="1287"/>
      <c r="E591" s="1287"/>
      <c r="F591" s="1287"/>
      <c r="I591" s="1065"/>
    </row>
    <row r="592" spans="1:9">
      <c r="A592" s="1065"/>
      <c r="B592" s="1065"/>
      <c r="D592" s="1287"/>
      <c r="E592" s="1287"/>
      <c r="F592" s="1287"/>
      <c r="I592" s="1065"/>
    </row>
    <row r="593" spans="1:9">
      <c r="A593" s="1065"/>
      <c r="B593" s="1065"/>
      <c r="D593" s="1287"/>
      <c r="E593" s="1287"/>
      <c r="F593" s="1287"/>
      <c r="I593" s="1065"/>
    </row>
    <row r="594" spans="1:9">
      <c r="A594" s="1065"/>
      <c r="B594" s="339" t="s">
        <v>2761</v>
      </c>
      <c r="D594" s="1287" t="s">
        <v>471</v>
      </c>
      <c r="E594" s="1287"/>
      <c r="F594" s="1287"/>
      <c r="I594" s="1065"/>
    </row>
    <row r="595" spans="1:9">
      <c r="A595" s="1065"/>
      <c r="B595" s="1065"/>
      <c r="D595" s="1287"/>
      <c r="E595" s="1287"/>
      <c r="F595" s="1287"/>
      <c r="I595" s="1065"/>
    </row>
    <row r="596" spans="1:9">
      <c r="A596" s="1065"/>
      <c r="B596" s="1065"/>
      <c r="D596" s="1287"/>
      <c r="E596" s="1287"/>
      <c r="F596" s="1287"/>
      <c r="I596" s="1065"/>
    </row>
    <row r="597" spans="1:9">
      <c r="A597" s="1065"/>
      <c r="B597" s="1065"/>
      <c r="D597" s="1287"/>
      <c r="E597" s="1287"/>
      <c r="F597" s="1287"/>
      <c r="I597" s="1065"/>
    </row>
    <row r="598" spans="1:9">
      <c r="A598" s="1065"/>
      <c r="B598" s="1065"/>
      <c r="D598" s="1062"/>
      <c r="E598" s="1062"/>
      <c r="F598" s="1062"/>
      <c r="I598" s="1065"/>
    </row>
    <row r="599" spans="1:9">
      <c r="A599" s="1065"/>
      <c r="B599" s="339" t="s">
        <v>2760</v>
      </c>
      <c r="D599" s="1287" t="s">
        <v>472</v>
      </c>
      <c r="E599" s="1287"/>
      <c r="F599" s="1287"/>
      <c r="I599" s="1065"/>
    </row>
    <row r="600" spans="1:9">
      <c r="A600" s="1065"/>
      <c r="B600" s="1065"/>
      <c r="D600" s="1287"/>
      <c r="E600" s="1287"/>
      <c r="F600" s="1287"/>
      <c r="I600" s="1065"/>
    </row>
    <row r="601" spans="1:9">
      <c r="A601" s="1065"/>
      <c r="B601" s="1065"/>
      <c r="D601" s="352"/>
      <c r="I601" s="1065"/>
    </row>
    <row r="602" spans="1:9">
      <c r="A602" s="1065"/>
      <c r="B602" s="339" t="s">
        <v>2761</v>
      </c>
      <c r="D602" s="1287" t="s">
        <v>473</v>
      </c>
      <c r="E602" s="1287"/>
      <c r="F602" s="1287"/>
      <c r="I602" s="1065"/>
    </row>
    <row r="603" spans="1:9">
      <c r="A603" s="1065"/>
      <c r="B603" s="1065"/>
      <c r="D603" s="1287"/>
      <c r="E603" s="1287"/>
      <c r="F603" s="1287"/>
      <c r="I603" s="1065"/>
    </row>
    <row r="604" spans="1:9" ht="14.25">
      <c r="A604" s="338"/>
      <c r="B604" s="338"/>
      <c r="D604" s="352"/>
      <c r="I604" s="1065"/>
    </row>
    <row r="605" spans="1:9">
      <c r="A605" s="1282" t="s">
        <v>474</v>
      </c>
      <c r="B605" s="1282"/>
      <c r="C605" s="1282"/>
      <c r="D605" s="1282"/>
      <c r="E605" s="1282"/>
      <c r="F605" s="1282"/>
      <c r="G605" s="1282"/>
      <c r="H605" s="816"/>
      <c r="I605" s="937"/>
    </row>
    <row r="606" spans="1:9">
      <c r="I606" s="1065"/>
    </row>
    <row r="607" spans="1:9">
      <c r="D607" s="1283" t="s">
        <v>475</v>
      </c>
      <c r="E607" s="1283"/>
      <c r="F607" s="1283"/>
      <c r="I607" s="1065"/>
    </row>
    <row r="608" spans="1:9">
      <c r="D608" s="1255" t="s">
        <v>476</v>
      </c>
      <c r="E608" s="1255"/>
      <c r="F608" s="1255"/>
      <c r="I608" s="1065"/>
    </row>
    <row r="609" spans="1:9">
      <c r="D609" s="1046"/>
      <c r="I609" s="1065"/>
    </row>
    <row r="610" spans="1:9" ht="14.25" customHeight="1">
      <c r="A610" s="338"/>
      <c r="B610" s="339" t="s">
        <v>2760</v>
      </c>
      <c r="D610" s="1288" t="s">
        <v>477</v>
      </c>
      <c r="E610" s="1288"/>
      <c r="F610" s="1288"/>
      <c r="I610" s="1065"/>
    </row>
    <row r="611" spans="1:9">
      <c r="D611" s="1288"/>
      <c r="E611" s="1288"/>
      <c r="F611" s="1288"/>
      <c r="I611" s="1065"/>
    </row>
    <row r="612" spans="1:9">
      <c r="D612" s="1063"/>
      <c r="E612" s="824" t="s">
        <v>478</v>
      </c>
      <c r="F612" s="1063"/>
      <c r="I612" s="1065"/>
    </row>
    <row r="613" spans="1:9">
      <c r="I613" s="1065"/>
    </row>
    <row r="614" spans="1:9">
      <c r="A614" s="1282" t="s">
        <v>479</v>
      </c>
      <c r="B614" s="1282"/>
      <c r="C614" s="1282"/>
      <c r="D614" s="1282"/>
      <c r="E614" s="1282"/>
      <c r="F614" s="1282"/>
      <c r="G614" s="1282"/>
      <c r="H614" s="816"/>
      <c r="I614" s="937"/>
    </row>
    <row r="615" spans="1:9">
      <c r="A615" s="1056"/>
      <c r="B615" s="1056"/>
      <c r="I615" s="1065"/>
    </row>
    <row r="616" spans="1:9">
      <c r="A616" s="1068"/>
      <c r="B616" s="1068"/>
      <c r="C616" s="1068"/>
      <c r="D616" s="1272" t="s">
        <v>480</v>
      </c>
      <c r="E616" s="1272"/>
      <c r="F616" s="1272"/>
      <c r="I616" s="1065"/>
    </row>
    <row r="617" spans="1:9">
      <c r="A617" s="1068"/>
      <c r="B617" s="1068"/>
      <c r="C617" s="1068"/>
      <c r="D617" s="1272"/>
      <c r="E617" s="1272"/>
      <c r="F617" s="1272"/>
      <c r="I617" s="1065"/>
    </row>
    <row r="618" spans="1:9">
      <c r="C618" s="337"/>
      <c r="D618" s="1255" t="s">
        <v>481</v>
      </c>
      <c r="E618" s="1255"/>
      <c r="F618" s="1255"/>
      <c r="I618" s="1065"/>
    </row>
    <row r="619" spans="1:9">
      <c r="C619" s="337"/>
      <c r="D619" s="1046"/>
      <c r="E619" s="1046"/>
      <c r="F619" s="1046"/>
      <c r="I619" s="1065"/>
    </row>
    <row r="620" spans="1:9" ht="12.75" customHeight="1">
      <c r="A620" s="1065"/>
      <c r="B620" s="339" t="s">
        <v>2760</v>
      </c>
      <c r="D620" s="1281" t="s">
        <v>482</v>
      </c>
      <c r="E620" s="1281"/>
      <c r="F620" s="1281"/>
      <c r="I620" s="1065"/>
    </row>
    <row r="621" spans="1:9">
      <c r="D621" s="1281"/>
      <c r="E621" s="1281"/>
      <c r="F621" s="1281"/>
      <c r="I621" s="1065"/>
    </row>
    <row r="622" spans="1:9">
      <c r="I622" s="1065"/>
    </row>
    <row r="623" spans="1:9">
      <c r="B623" s="339" t="s">
        <v>2760</v>
      </c>
      <c r="D623" s="1281" t="s">
        <v>483</v>
      </c>
      <c r="E623" s="1281"/>
      <c r="F623" s="1281"/>
      <c r="I623" s="1065"/>
    </row>
    <row r="624" spans="1:9">
      <c r="C624" s="353"/>
      <c r="D624" s="1281"/>
      <c r="E624" s="1281"/>
      <c r="F624" s="1281"/>
      <c r="I624" s="1065"/>
    </row>
    <row r="625" spans="1:9">
      <c r="C625" s="353"/>
      <c r="I625" s="1065"/>
    </row>
    <row r="626" spans="1:9">
      <c r="B626" s="339" t="s">
        <v>2761</v>
      </c>
      <c r="C626" s="353"/>
      <c r="D626" s="1281" t="s">
        <v>484</v>
      </c>
      <c r="E626" s="1281"/>
      <c r="F626" s="1281"/>
      <c r="I626" s="1065"/>
    </row>
    <row r="627" spans="1:9">
      <c r="C627" s="353"/>
      <c r="D627" s="1281"/>
      <c r="E627" s="1281"/>
      <c r="F627" s="1281"/>
      <c r="I627" s="353"/>
    </row>
    <row r="628" spans="1:9">
      <c r="C628" s="353"/>
      <c r="I628" s="1065"/>
    </row>
    <row r="629" spans="1:9">
      <c r="A629" s="1282" t="s">
        <v>485</v>
      </c>
      <c r="B629" s="1282"/>
      <c r="C629" s="1282"/>
      <c r="D629" s="1282"/>
      <c r="E629" s="1282"/>
      <c r="F629" s="1282"/>
      <c r="G629" s="1282"/>
      <c r="H629" s="816"/>
      <c r="I629" s="937"/>
    </row>
    <row r="630" spans="1:9">
      <c r="A630" s="1068"/>
      <c r="B630" s="1068"/>
      <c r="C630" s="1068"/>
      <c r="I630" s="1065"/>
    </row>
    <row r="631" spans="1:9">
      <c r="C631" s="1065"/>
      <c r="D631" s="1283" t="s">
        <v>486</v>
      </c>
      <c r="E631" s="1283"/>
      <c r="F631" s="1283"/>
      <c r="I631" s="1065"/>
    </row>
    <row r="632" spans="1:9">
      <c r="A632" s="1065"/>
      <c r="B632" s="1065"/>
      <c r="D632" s="275"/>
      <c r="I632" s="1065"/>
    </row>
    <row r="633" spans="1:9" ht="14.25" customHeight="1">
      <c r="A633" s="338"/>
      <c r="B633" s="339" t="s">
        <v>2760</v>
      </c>
      <c r="D633" s="1288" t="s">
        <v>487</v>
      </c>
      <c r="E633" s="1288"/>
      <c r="F633" s="1288"/>
      <c r="I633" s="1065"/>
    </row>
    <row r="634" spans="1:9">
      <c r="D634" s="1288"/>
      <c r="E634" s="1288"/>
      <c r="F634" s="1288"/>
      <c r="I634" s="1065"/>
    </row>
    <row r="635" spans="1:9">
      <c r="D635" s="1063"/>
      <c r="E635" s="824" t="s">
        <v>488</v>
      </c>
      <c r="F635" s="1063"/>
      <c r="I635" s="1065"/>
    </row>
    <row r="636" spans="1:9">
      <c r="D636" s="1275" t="s">
        <v>489</v>
      </c>
      <c r="E636" s="1275"/>
      <c r="F636" s="1275"/>
      <c r="I636" s="1065"/>
    </row>
    <row r="637" spans="1:9">
      <c r="D637" s="1275"/>
      <c r="E637" s="1275"/>
      <c r="F637" s="1275"/>
      <c r="I637" s="1065"/>
    </row>
    <row r="638" spans="1:9">
      <c r="D638" s="1275"/>
      <c r="E638" s="1275"/>
      <c r="F638" s="1275"/>
      <c r="I638" s="1065"/>
    </row>
    <row r="639" spans="1:9">
      <c r="D639" s="1057"/>
      <c r="E639" s="1057"/>
      <c r="F639" s="1057"/>
      <c r="I639" s="1065"/>
    </row>
    <row r="640" spans="1:9" ht="14.25">
      <c r="A640" s="338"/>
      <c r="B640" s="339" t="s">
        <v>2761</v>
      </c>
      <c r="D640" s="1275" t="s">
        <v>490</v>
      </c>
      <c r="E640" s="1275"/>
      <c r="F640" s="1275"/>
      <c r="I640" s="1065"/>
    </row>
    <row r="641" spans="1:9">
      <c r="A641" s="341"/>
      <c r="B641" s="341"/>
      <c r="C641" s="341"/>
      <c r="D641" s="1275"/>
      <c r="E641" s="1275"/>
      <c r="F641" s="1275"/>
      <c r="I641" s="1065"/>
    </row>
    <row r="642" spans="1:9">
      <c r="A642" s="341"/>
      <c r="B642" s="341"/>
      <c r="C642" s="341"/>
      <c r="D642" s="1056"/>
      <c r="E642" s="1056"/>
      <c r="F642" s="1056"/>
      <c r="I642" s="1065"/>
    </row>
    <row r="643" spans="1:9" ht="14.25">
      <c r="A643" s="338"/>
      <c r="B643" s="339" t="s">
        <v>2761</v>
      </c>
      <c r="C643" s="341"/>
      <c r="D643" s="1275" t="s">
        <v>491</v>
      </c>
      <c r="E643" s="1275"/>
      <c r="F643" s="1275"/>
      <c r="I643" s="1065"/>
    </row>
    <row r="644" spans="1:9" ht="14.25">
      <c r="A644" s="338"/>
      <c r="B644" s="338"/>
      <c r="C644" s="341"/>
      <c r="D644" s="1275"/>
      <c r="E644" s="1275"/>
      <c r="F644" s="1275"/>
      <c r="I644" s="1065"/>
    </row>
    <row r="645" spans="1:9" ht="14.25">
      <c r="A645" s="338"/>
      <c r="B645" s="338"/>
      <c r="C645" s="341"/>
      <c r="D645" s="1275"/>
      <c r="E645" s="1275"/>
      <c r="F645" s="1275"/>
      <c r="I645" s="1065"/>
    </row>
    <row r="646" spans="1:9">
      <c r="A646" s="341"/>
      <c r="B646" s="339" t="s">
        <v>2761</v>
      </c>
      <c r="C646" s="341"/>
      <c r="D646" s="1273" t="s">
        <v>492</v>
      </c>
      <c r="E646" s="1273"/>
      <c r="F646" s="1273"/>
      <c r="I646" s="1065"/>
    </row>
    <row r="647" spans="1:9">
      <c r="A647" s="341"/>
      <c r="B647" s="341"/>
      <c r="C647" s="341"/>
      <c r="D647" s="1056"/>
      <c r="E647" s="1056"/>
      <c r="F647" s="1056"/>
      <c r="I647" s="1065"/>
    </row>
    <row r="648" spans="1:9">
      <c r="A648" s="1282" t="s">
        <v>493</v>
      </c>
      <c r="B648" s="1282"/>
      <c r="C648" s="1282"/>
      <c r="D648" s="1282"/>
      <c r="E648" s="1282"/>
      <c r="F648" s="1282"/>
      <c r="G648" s="1282"/>
      <c r="H648" s="816"/>
      <c r="I648" s="937"/>
    </row>
    <row r="649" spans="1:9">
      <c r="A649" s="1056"/>
      <c r="B649" s="1056"/>
      <c r="C649" s="341"/>
      <c r="D649" s="1056"/>
      <c r="E649" s="1056"/>
      <c r="F649" s="1056"/>
      <c r="I649" s="1065"/>
    </row>
    <row r="650" spans="1:9">
      <c r="C650" s="1068"/>
      <c r="D650" s="1283" t="s">
        <v>494</v>
      </c>
      <c r="E650" s="1283"/>
      <c r="F650" s="1283"/>
      <c r="I650" s="1065"/>
    </row>
    <row r="651" spans="1:9">
      <c r="A651" s="337"/>
      <c r="B651" s="337"/>
      <c r="C651" s="337"/>
      <c r="D651" s="1273" t="s">
        <v>495</v>
      </c>
      <c r="E651" s="1273"/>
      <c r="F651" s="1273"/>
      <c r="I651" s="1065"/>
    </row>
    <row r="652" spans="1:9">
      <c r="A652" s="337"/>
      <c r="B652" s="337"/>
      <c r="C652" s="337"/>
      <c r="D652" s="1056"/>
      <c r="E652" s="1056"/>
      <c r="F652" s="1056"/>
      <c r="I652" s="1065"/>
    </row>
    <row r="653" spans="1:9" ht="12.75" customHeight="1">
      <c r="B653" s="339" t="s">
        <v>2760</v>
      </c>
      <c r="C653" s="341"/>
      <c r="D653" s="1275" t="s">
        <v>496</v>
      </c>
      <c r="E653" s="1275"/>
      <c r="F653" s="1275"/>
      <c r="I653" s="1065"/>
    </row>
    <row r="654" spans="1:9">
      <c r="D654" s="1275"/>
      <c r="E654" s="1275"/>
      <c r="F654" s="1275"/>
      <c r="I654" s="1065"/>
    </row>
    <row r="655" spans="1:9">
      <c r="D655" s="1275"/>
      <c r="E655" s="1275"/>
      <c r="F655" s="1275"/>
      <c r="I655" s="1065"/>
    </row>
    <row r="656" spans="1:9">
      <c r="D656" s="1275"/>
      <c r="E656" s="1275"/>
      <c r="F656" s="1275"/>
      <c r="I656" s="1065"/>
    </row>
    <row r="657" spans="1:9" ht="14.45" customHeight="1">
      <c r="A657" s="338"/>
      <c r="B657" s="338"/>
      <c r="C657" s="341"/>
      <c r="D657" s="1063"/>
      <c r="E657" s="1063"/>
      <c r="F657" s="1063"/>
      <c r="I657" s="1065"/>
    </row>
    <row r="658" spans="1:9" ht="12.75" customHeight="1">
      <c r="A658" s="337"/>
      <c r="B658" s="339" t="s">
        <v>2760</v>
      </c>
      <c r="C658" s="341"/>
      <c r="D658" s="1275" t="s">
        <v>497</v>
      </c>
      <c r="E658" s="1275"/>
      <c r="F658" s="1275"/>
      <c r="I658" s="1065"/>
    </row>
    <row r="659" spans="1:9" ht="14.25">
      <c r="A659" s="337"/>
      <c r="B659" s="338"/>
      <c r="C659" s="341"/>
      <c r="D659" s="1275"/>
      <c r="E659" s="1275"/>
      <c r="F659" s="1275"/>
      <c r="I659" s="1065"/>
    </row>
    <row r="660" spans="1:9" ht="14.25">
      <c r="A660" s="337"/>
      <c r="B660" s="338"/>
      <c r="C660" s="341"/>
      <c r="D660" s="1275"/>
      <c r="E660" s="1275"/>
      <c r="F660" s="1275"/>
      <c r="I660" s="1065"/>
    </row>
    <row r="661" spans="1:9" ht="14.25">
      <c r="A661" s="337"/>
      <c r="B661" s="338"/>
      <c r="C661" s="341"/>
      <c r="D661" s="1275"/>
      <c r="E661" s="1275"/>
      <c r="F661" s="1275"/>
      <c r="I661" s="1065"/>
    </row>
    <row r="662" spans="1:9" ht="14.25">
      <c r="A662" s="337"/>
      <c r="B662" s="338"/>
      <c r="C662" s="341"/>
      <c r="D662" s="1275"/>
      <c r="E662" s="1275"/>
      <c r="F662" s="1275"/>
      <c r="I662" s="1065"/>
    </row>
    <row r="663" spans="1:9" ht="14.25" customHeight="1">
      <c r="A663" s="337"/>
      <c r="B663" s="338"/>
      <c r="C663" s="341"/>
      <c r="F663" s="259"/>
      <c r="I663" s="1065"/>
    </row>
    <row r="664" spans="1:9" ht="12.75" customHeight="1">
      <c r="A664" s="337"/>
      <c r="B664" s="339" t="s">
        <v>2760</v>
      </c>
      <c r="C664" s="341"/>
      <c r="D664" s="1275" t="s">
        <v>498</v>
      </c>
      <c r="E664" s="1275"/>
      <c r="F664" s="1275"/>
      <c r="I664" s="1065"/>
    </row>
    <row r="665" spans="1:9" ht="14.25">
      <c r="A665" s="337"/>
      <c r="B665" s="338"/>
      <c r="C665" s="341"/>
      <c r="D665" s="1275"/>
      <c r="E665" s="1275"/>
      <c r="F665" s="1275"/>
      <c r="I665" s="1065"/>
    </row>
    <row r="666" spans="1:9" ht="14.25">
      <c r="A666" s="338"/>
      <c r="B666" s="338"/>
      <c r="C666" s="341"/>
      <c r="D666" s="1275"/>
      <c r="E666" s="1275"/>
      <c r="F666" s="1275"/>
      <c r="I666" s="1065"/>
    </row>
    <row r="667" spans="1:9" ht="14.25">
      <c r="A667" s="338"/>
      <c r="B667" s="338"/>
      <c r="C667" s="341"/>
      <c r="D667" s="1275"/>
      <c r="E667" s="1275"/>
      <c r="F667" s="1275"/>
      <c r="I667" s="1065"/>
    </row>
    <row r="668" spans="1:9" ht="14.25">
      <c r="A668" s="338"/>
      <c r="B668" s="338"/>
      <c r="C668" s="341"/>
      <c r="D668" s="1057"/>
      <c r="E668" s="1057"/>
      <c r="F668" s="1057"/>
      <c r="I668" s="1065"/>
    </row>
    <row r="669" spans="1:9" ht="12.75" customHeight="1">
      <c r="A669" s="337"/>
      <c r="B669" s="339" t="s">
        <v>2761</v>
      </c>
      <c r="C669" s="341"/>
      <c r="D669" s="1275" t="s">
        <v>499</v>
      </c>
      <c r="E669" s="1275"/>
      <c r="F669" s="1275"/>
      <c r="I669" s="1065"/>
    </row>
    <row r="670" spans="1:9" ht="12.75" customHeight="1">
      <c r="A670" s="337"/>
      <c r="B670" s="338"/>
      <c r="C670" s="341"/>
      <c r="D670" s="1275"/>
      <c r="E670" s="1275"/>
      <c r="F670" s="1275"/>
      <c r="I670" s="1065"/>
    </row>
    <row r="671" spans="1:9" ht="12.75" customHeight="1">
      <c r="A671" s="337"/>
      <c r="B671" s="338"/>
      <c r="C671" s="341"/>
      <c r="D671" s="1275"/>
      <c r="E671" s="1275"/>
      <c r="F671" s="1275"/>
      <c r="I671" s="1065"/>
    </row>
    <row r="672" spans="1:9" ht="12.75" customHeight="1">
      <c r="A672" s="337"/>
      <c r="B672" s="338"/>
      <c r="C672" s="341"/>
      <c r="D672" s="1275"/>
      <c r="E672" s="1275"/>
      <c r="F672" s="1275"/>
      <c r="I672" s="1065"/>
    </row>
    <row r="673" spans="1:11" ht="12.75" customHeight="1">
      <c r="A673" s="337"/>
      <c r="B673" s="338"/>
      <c r="C673" s="341"/>
      <c r="D673" s="1275"/>
      <c r="E673" s="1275"/>
      <c r="F673" s="1275"/>
      <c r="I673" s="1065"/>
    </row>
    <row r="674" spans="1:11" ht="12.75" customHeight="1">
      <c r="A674" s="337"/>
      <c r="B674" s="338"/>
      <c r="C674" s="341"/>
      <c r="D674" s="1275"/>
      <c r="E674" s="1275"/>
      <c r="F674" s="1275"/>
      <c r="I674" s="1065"/>
    </row>
    <row r="675" spans="1:11" ht="12.75" customHeight="1">
      <c r="A675" s="337"/>
      <c r="B675" s="338"/>
      <c r="C675" s="341"/>
      <c r="D675" s="1275"/>
      <c r="E675" s="1275"/>
      <c r="F675" s="1275"/>
      <c r="I675" s="1065"/>
    </row>
    <row r="676" spans="1:11" ht="12.75" customHeight="1">
      <c r="A676" s="337"/>
      <c r="B676" s="338"/>
      <c r="C676" s="341"/>
      <c r="D676" s="1275"/>
      <c r="E676" s="1275"/>
      <c r="F676" s="1275"/>
      <c r="I676" s="1065"/>
    </row>
    <row r="677" spans="1:11" ht="12.75" customHeight="1">
      <c r="A677" s="337"/>
      <c r="B677" s="338"/>
      <c r="C677" s="341"/>
      <c r="D677" s="1275"/>
      <c r="E677" s="1275"/>
      <c r="F677" s="1275"/>
      <c r="I677" s="1065"/>
    </row>
    <row r="678" spans="1:11">
      <c r="A678" s="341"/>
      <c r="B678" s="341"/>
      <c r="C678" s="341"/>
      <c r="D678" s="1056"/>
      <c r="E678" s="1056"/>
      <c r="F678" s="1056"/>
      <c r="I678" s="1065"/>
    </row>
    <row r="679" spans="1:11">
      <c r="A679" s="1282" t="s">
        <v>500</v>
      </c>
      <c r="B679" s="1282"/>
      <c r="C679" s="1282"/>
      <c r="D679" s="1282"/>
      <c r="E679" s="1282"/>
      <c r="F679" s="1282"/>
      <c r="G679" s="1282"/>
      <c r="H679" s="818"/>
      <c r="I679" s="941"/>
      <c r="J679" s="354"/>
      <c r="K679" s="354"/>
    </row>
    <row r="680" spans="1:11">
      <c r="A680" s="1067"/>
      <c r="B680" s="1067"/>
      <c r="C680" s="1067"/>
      <c r="D680" s="1067"/>
      <c r="E680" s="1067"/>
      <c r="F680" s="1067"/>
      <c r="G680" s="1067"/>
      <c r="H680" s="354"/>
      <c r="I680" s="337"/>
      <c r="J680" s="354"/>
      <c r="K680" s="354"/>
    </row>
    <row r="681" spans="1:11">
      <c r="C681" s="1068"/>
      <c r="D681" s="1283" t="s">
        <v>501</v>
      </c>
      <c r="E681" s="1283"/>
      <c r="F681" s="1283"/>
      <c r="H681" s="354"/>
      <c r="I681" s="337"/>
      <c r="J681" s="354"/>
      <c r="K681" s="354"/>
    </row>
    <row r="682" spans="1:11">
      <c r="A682" s="1068"/>
      <c r="B682" s="1068"/>
      <c r="C682" s="1068"/>
      <c r="D682" s="1283" t="s">
        <v>502</v>
      </c>
      <c r="E682" s="1283"/>
      <c r="F682" s="1283"/>
      <c r="H682" s="354"/>
      <c r="I682" s="337"/>
      <c r="J682" s="354"/>
      <c r="K682" s="354"/>
    </row>
    <row r="683" spans="1:11">
      <c r="A683" s="337"/>
      <c r="B683" s="337"/>
      <c r="C683" s="337"/>
      <c r="D683" s="1273" t="s">
        <v>503</v>
      </c>
      <c r="E683" s="1273"/>
      <c r="F683" s="1273"/>
      <c r="H683" s="354"/>
      <c r="I683" s="337"/>
      <c r="J683" s="354"/>
      <c r="K683" s="354"/>
    </row>
    <row r="684" spans="1:11">
      <c r="A684" s="337"/>
      <c r="B684" s="337"/>
      <c r="C684" s="337"/>
      <c r="H684" s="354"/>
      <c r="I684" s="337"/>
      <c r="J684" s="354"/>
      <c r="K684" s="354"/>
    </row>
    <row r="685" spans="1:11" ht="14.25">
      <c r="A685" s="338"/>
      <c r="B685" s="339" t="s">
        <v>2760</v>
      </c>
      <c r="C685" s="337"/>
      <c r="D685" s="1273" t="s">
        <v>504</v>
      </c>
      <c r="E685" s="1273"/>
      <c r="F685" s="1273"/>
      <c r="H685" s="354"/>
      <c r="I685" s="337"/>
      <c r="J685" s="354"/>
      <c r="K685" s="354"/>
    </row>
    <row r="686" spans="1:11">
      <c r="A686" s="337"/>
      <c r="B686" s="337"/>
      <c r="C686" s="337"/>
      <c r="D686" s="1273" t="s">
        <v>505</v>
      </c>
      <c r="E686" s="1273"/>
      <c r="F686" s="1273"/>
      <c r="H686" s="354"/>
      <c r="I686" s="337"/>
      <c r="J686" s="354"/>
      <c r="K686" s="354"/>
    </row>
    <row r="687" spans="1:11" ht="12.75" customHeight="1">
      <c r="A687" s="337"/>
      <c r="B687" s="337"/>
      <c r="C687" s="337"/>
      <c r="E687" s="824" t="s">
        <v>506</v>
      </c>
      <c r="F687" s="290"/>
      <c r="H687" s="354"/>
      <c r="I687" s="337"/>
      <c r="J687" s="354"/>
      <c r="K687" s="354"/>
    </row>
    <row r="688" spans="1:11">
      <c r="A688" s="337"/>
      <c r="B688" s="337"/>
      <c r="C688" s="337"/>
      <c r="E688" s="354" t="s">
        <v>507</v>
      </c>
      <c r="F688" s="290"/>
      <c r="I688" s="337"/>
      <c r="J688" s="354"/>
      <c r="K688" s="354"/>
    </row>
    <row r="689" spans="1:11">
      <c r="A689" s="337"/>
      <c r="B689" s="337"/>
      <c r="C689" s="337"/>
      <c r="D689" s="355"/>
      <c r="E689" s="1056"/>
      <c r="H689" s="354"/>
      <c r="I689" s="337"/>
      <c r="J689" s="354"/>
      <c r="K689" s="354"/>
    </row>
    <row r="690" spans="1:11" ht="14.25">
      <c r="A690" s="338"/>
      <c r="B690" s="339" t="s">
        <v>2761</v>
      </c>
      <c r="C690" s="337"/>
      <c r="D690" s="1275" t="s">
        <v>508</v>
      </c>
      <c r="E690" s="1275"/>
      <c r="F690" s="1275"/>
      <c r="H690" s="354"/>
      <c r="I690" s="337"/>
      <c r="J690" s="354"/>
      <c r="K690" s="354"/>
    </row>
    <row r="691" spans="1:11">
      <c r="A691" s="1065"/>
      <c r="B691" s="1065"/>
      <c r="C691" s="337"/>
      <c r="D691" s="1275"/>
      <c r="E691" s="1275"/>
      <c r="F691" s="1275"/>
      <c r="H691" s="354"/>
      <c r="I691" s="337"/>
      <c r="J691" s="354"/>
      <c r="K691" s="354"/>
    </row>
    <row r="692" spans="1:11">
      <c r="A692" s="337"/>
      <c r="B692" s="337"/>
      <c r="C692" s="337"/>
      <c r="D692" s="1275"/>
      <c r="E692" s="1275"/>
      <c r="F692" s="1275"/>
      <c r="H692" s="354"/>
      <c r="I692" s="337"/>
      <c r="J692" s="354"/>
      <c r="K692" s="354"/>
    </row>
    <row r="693" spans="1:11">
      <c r="A693" s="337"/>
      <c r="B693" s="337"/>
      <c r="C693" s="337"/>
      <c r="H693" s="354"/>
      <c r="J693" s="354"/>
      <c r="K693" s="354"/>
    </row>
    <row r="694" spans="1:11" ht="14.25">
      <c r="A694" s="338"/>
      <c r="B694" s="339" t="s">
        <v>2760</v>
      </c>
      <c r="C694" s="337"/>
      <c r="D694" s="1273" t="s">
        <v>509</v>
      </c>
      <c r="E694" s="1273"/>
      <c r="F694" s="1273"/>
      <c r="H694" s="354"/>
      <c r="I694" s="337"/>
      <c r="J694" s="354"/>
      <c r="K694" s="354"/>
    </row>
    <row r="695" spans="1:11" ht="14.25">
      <c r="A695" s="338"/>
      <c r="B695" s="338"/>
      <c r="C695" s="337"/>
      <c r="D695" s="1273" t="s">
        <v>505</v>
      </c>
      <c r="E695" s="1273"/>
      <c r="F695" s="1273"/>
      <c r="H695" s="354"/>
      <c r="I695" s="337"/>
      <c r="J695" s="354"/>
      <c r="K695" s="354"/>
    </row>
    <row r="696" spans="1:11">
      <c r="A696" s="337"/>
      <c r="B696" s="337"/>
      <c r="C696" s="337"/>
      <c r="E696" s="824" t="s">
        <v>510</v>
      </c>
      <c r="F696" s="275"/>
      <c r="H696" s="354"/>
      <c r="I696" s="337"/>
      <c r="J696" s="354"/>
      <c r="K696" s="354"/>
    </row>
    <row r="697" spans="1:11">
      <c r="A697" s="337"/>
      <c r="B697" s="337"/>
      <c r="C697" s="337"/>
      <c r="D697" s="275"/>
      <c r="H697" s="354"/>
      <c r="I697" s="337"/>
      <c r="J697" s="354"/>
      <c r="K697" s="354"/>
    </row>
    <row r="698" spans="1:11" ht="14.25">
      <c r="A698" s="338"/>
      <c r="B698" s="339" t="s">
        <v>2761</v>
      </c>
      <c r="C698" s="337"/>
      <c r="D698" s="1273" t="s">
        <v>511</v>
      </c>
      <c r="E698" s="1273"/>
      <c r="F698" s="1273"/>
      <c r="H698" s="354"/>
      <c r="I698" s="337"/>
      <c r="J698" s="354"/>
      <c r="K698" s="354"/>
    </row>
    <row r="699" spans="1:11" ht="14.25">
      <c r="A699" s="338"/>
      <c r="B699" s="338"/>
      <c r="C699" s="337"/>
      <c r="D699" s="1273" t="s">
        <v>505</v>
      </c>
      <c r="E699" s="1273"/>
      <c r="F699" s="1273"/>
      <c r="H699" s="354"/>
      <c r="I699" s="337"/>
      <c r="J699" s="354"/>
      <c r="K699" s="354"/>
    </row>
    <row r="700" spans="1:11">
      <c r="A700" s="337"/>
      <c r="B700" s="337"/>
      <c r="C700" s="337"/>
      <c r="E700" s="824" t="s">
        <v>512</v>
      </c>
      <c r="F700" s="275"/>
      <c r="H700" s="354"/>
      <c r="I700" s="337"/>
      <c r="J700" s="354"/>
      <c r="K700" s="354"/>
    </row>
    <row r="701" spans="1:11">
      <c r="A701" s="337"/>
      <c r="B701" s="337"/>
      <c r="C701" s="337"/>
      <c r="D701" s="275"/>
      <c r="H701" s="354"/>
      <c r="I701" s="337"/>
      <c r="J701" s="354"/>
      <c r="K701" s="354"/>
    </row>
    <row r="702" spans="1:11" ht="14.25">
      <c r="A702" s="338"/>
      <c r="B702" s="339" t="s">
        <v>2760</v>
      </c>
      <c r="C702" s="337"/>
      <c r="D702" s="1275" t="s">
        <v>513</v>
      </c>
      <c r="E702" s="1275"/>
      <c r="F702" s="1275"/>
      <c r="H702" s="354"/>
      <c r="I702" s="337"/>
      <c r="J702" s="354"/>
      <c r="K702" s="354"/>
    </row>
    <row r="703" spans="1:11">
      <c r="A703" s="337"/>
      <c r="B703" s="337"/>
      <c r="C703" s="337"/>
      <c r="D703" s="1275"/>
      <c r="E703" s="1275"/>
      <c r="F703" s="1275"/>
      <c r="H703" s="354"/>
      <c r="I703" s="337"/>
      <c r="J703" s="354"/>
      <c r="K703" s="354"/>
    </row>
    <row r="704" spans="1:11">
      <c r="A704" s="337"/>
      <c r="B704" s="337"/>
      <c r="C704" s="337"/>
      <c r="D704" s="1275"/>
      <c r="E704" s="1275"/>
      <c r="F704" s="1275"/>
      <c r="H704" s="354"/>
      <c r="I704" s="337"/>
      <c r="J704" s="354"/>
      <c r="K704" s="354"/>
    </row>
    <row r="705" spans="1:11">
      <c r="A705" s="337"/>
      <c r="B705" s="337"/>
      <c r="C705" s="337"/>
      <c r="D705" s="1275"/>
      <c r="E705" s="1275"/>
      <c r="F705" s="1275"/>
      <c r="H705" s="354"/>
      <c r="I705" s="337"/>
      <c r="J705" s="354"/>
      <c r="K705" s="354"/>
    </row>
    <row r="706" spans="1:11">
      <c r="A706" s="337"/>
      <c r="B706" s="337"/>
      <c r="C706" s="337"/>
      <c r="D706" s="1275"/>
      <c r="E706" s="1275"/>
      <c r="F706" s="1275"/>
      <c r="H706" s="354"/>
      <c r="I706" s="337"/>
      <c r="J706" s="354"/>
      <c r="K706" s="354"/>
    </row>
    <row r="707" spans="1:11">
      <c r="A707" s="337"/>
      <c r="B707" s="337"/>
      <c r="C707" s="337"/>
      <c r="D707" s="1275"/>
      <c r="E707" s="1275"/>
      <c r="F707" s="1275"/>
      <c r="H707" s="354"/>
      <c r="I707" s="337"/>
      <c r="J707" s="354"/>
      <c r="K707" s="354"/>
    </row>
    <row r="708" spans="1:11">
      <c r="A708" s="337"/>
      <c r="B708" s="337"/>
      <c r="C708" s="337"/>
      <c r="D708" s="1057"/>
      <c r="E708" s="1057"/>
      <c r="F708" s="1057"/>
      <c r="H708" s="354"/>
      <c r="I708" s="337"/>
      <c r="J708" s="354"/>
      <c r="K708" s="354"/>
    </row>
    <row r="709" spans="1:11">
      <c r="A709" s="337"/>
      <c r="B709" s="339" t="s">
        <v>2761</v>
      </c>
      <c r="C709" s="337"/>
      <c r="D709" s="1275" t="s">
        <v>514</v>
      </c>
      <c r="E709" s="1275"/>
      <c r="F709" s="1275"/>
      <c r="H709" s="354"/>
      <c r="I709" s="337"/>
      <c r="J709" s="354"/>
      <c r="K709" s="354"/>
    </row>
    <row r="710" spans="1:11">
      <c r="A710" s="337"/>
      <c r="B710" s="337"/>
      <c r="C710" s="337"/>
      <c r="D710" s="1275"/>
      <c r="E710" s="1275"/>
      <c r="F710" s="1275"/>
      <c r="H710" s="354"/>
      <c r="I710" s="337"/>
      <c r="J710" s="354"/>
      <c r="K710" s="354"/>
    </row>
    <row r="711" spans="1:11">
      <c r="A711" s="337"/>
      <c r="B711" s="337"/>
      <c r="C711" s="337"/>
      <c r="D711" s="1057"/>
      <c r="E711" s="1057"/>
      <c r="F711" s="1057"/>
      <c r="H711" s="354"/>
      <c r="I711" s="337"/>
      <c r="J711" s="354"/>
      <c r="K711" s="354"/>
    </row>
    <row r="712" spans="1:11" ht="14.25">
      <c r="A712" s="338"/>
      <c r="B712" s="339" t="s">
        <v>2761</v>
      </c>
      <c r="C712" s="337"/>
      <c r="D712" s="1275" t="s">
        <v>515</v>
      </c>
      <c r="E712" s="1275"/>
      <c r="F712" s="1275"/>
      <c r="H712" s="354"/>
      <c r="I712" s="337"/>
      <c r="J712" s="354"/>
      <c r="K712" s="354"/>
    </row>
    <row r="713" spans="1:11">
      <c r="A713" s="337"/>
      <c r="B713" s="337"/>
      <c r="C713" s="337"/>
      <c r="D713" s="1275"/>
      <c r="E713" s="1275"/>
      <c r="F713" s="1275"/>
      <c r="H713" s="354"/>
      <c r="I713" s="337"/>
      <c r="J713" s="354"/>
      <c r="K713" s="354"/>
    </row>
    <row r="714" spans="1:11">
      <c r="A714" s="337"/>
      <c r="B714" s="337"/>
      <c r="C714" s="337"/>
      <c r="D714" s="1275"/>
      <c r="E714" s="1275"/>
      <c r="F714" s="1275"/>
      <c r="H714" s="354"/>
      <c r="I714" s="337"/>
      <c r="J714" s="354"/>
      <c r="K714" s="354"/>
    </row>
    <row r="715" spans="1:11" ht="15" customHeight="1">
      <c r="A715" s="337"/>
      <c r="B715" s="337"/>
      <c r="C715" s="337"/>
      <c r="D715" s="1275"/>
      <c r="E715" s="1275"/>
      <c r="F715" s="1275"/>
      <c r="H715" s="354"/>
      <c r="I715" s="337"/>
      <c r="J715" s="354"/>
      <c r="K715" s="354"/>
    </row>
    <row r="716" spans="1:11" ht="15" customHeight="1">
      <c r="A716" s="337"/>
      <c r="B716" s="337"/>
      <c r="C716" s="337"/>
      <c r="D716" s="1275"/>
      <c r="E716" s="1275"/>
      <c r="F716" s="1275"/>
      <c r="H716" s="354"/>
      <c r="I716" s="337"/>
      <c r="J716" s="354"/>
      <c r="K716" s="354"/>
    </row>
    <row r="717" spans="1:11">
      <c r="A717" s="337"/>
      <c r="B717" s="337"/>
      <c r="C717" s="337"/>
      <c r="D717" s="1275"/>
      <c r="E717" s="1275"/>
      <c r="F717" s="1275"/>
      <c r="H717" s="354"/>
      <c r="I717" s="337"/>
      <c r="J717" s="354"/>
      <c r="K717" s="354"/>
    </row>
    <row r="718" spans="1:11">
      <c r="A718" s="337"/>
      <c r="B718" s="337"/>
      <c r="C718" s="337"/>
      <c r="D718" s="1275"/>
      <c r="E718" s="1275"/>
      <c r="F718" s="1275"/>
      <c r="H718" s="354"/>
      <c r="I718" s="337"/>
      <c r="J718" s="354"/>
      <c r="K718" s="354"/>
    </row>
    <row r="719" spans="1:11">
      <c r="A719" s="337"/>
      <c r="B719" s="337"/>
      <c r="C719" s="337"/>
      <c r="D719" s="1275"/>
      <c r="E719" s="1275"/>
      <c r="F719" s="1275"/>
      <c r="H719" s="354"/>
      <c r="I719" s="337"/>
      <c r="J719" s="354"/>
      <c r="K719" s="354"/>
    </row>
    <row r="720" spans="1:11" ht="15" customHeight="1">
      <c r="A720" s="337"/>
      <c r="B720" s="337"/>
      <c r="C720" s="337"/>
      <c r="D720" s="1275"/>
      <c r="E720" s="1275"/>
      <c r="F720" s="1275"/>
      <c r="H720" s="354"/>
      <c r="I720" s="337"/>
      <c r="J720" s="354"/>
      <c r="K720" s="354"/>
    </row>
    <row r="721" spans="1:11">
      <c r="A721" s="337"/>
      <c r="B721" s="337"/>
      <c r="C721" s="337"/>
      <c r="D721" s="1275"/>
      <c r="E721" s="1275"/>
      <c r="F721" s="1275"/>
      <c r="H721" s="354"/>
      <c r="I721" s="337"/>
      <c r="J721" s="354"/>
      <c r="K721" s="354"/>
    </row>
    <row r="722" spans="1:11">
      <c r="A722" s="337"/>
      <c r="B722" s="337"/>
      <c r="C722" s="337"/>
      <c r="D722" s="1275"/>
      <c r="E722" s="1275"/>
      <c r="F722" s="1275"/>
      <c r="H722" s="354"/>
      <c r="I722" s="337"/>
      <c r="J722" s="354"/>
      <c r="K722" s="354"/>
    </row>
    <row r="723" spans="1:11">
      <c r="A723" s="337"/>
      <c r="B723" s="337"/>
      <c r="C723" s="337"/>
      <c r="D723" s="1275"/>
      <c r="E723" s="1275"/>
      <c r="F723" s="1275"/>
      <c r="H723" s="354"/>
      <c r="I723" s="337"/>
      <c r="J723" s="354"/>
      <c r="K723" s="354"/>
    </row>
    <row r="724" spans="1:11">
      <c r="A724" s="337"/>
      <c r="B724" s="337"/>
      <c r="C724" s="337"/>
      <c r="D724" s="1275"/>
      <c r="E724" s="1275"/>
      <c r="F724" s="1275"/>
      <c r="H724" s="354"/>
      <c r="I724" s="337"/>
      <c r="J724" s="354"/>
      <c r="K724" s="354"/>
    </row>
    <row r="725" spans="1:11">
      <c r="A725" s="337"/>
      <c r="B725" s="339" t="s">
        <v>2761</v>
      </c>
      <c r="C725" s="337"/>
      <c r="D725" s="1275" t="s">
        <v>516</v>
      </c>
      <c r="E725" s="1275"/>
      <c r="F725" s="1275"/>
      <c r="H725" s="354"/>
      <c r="I725" s="337"/>
      <c r="J725" s="354"/>
      <c r="K725" s="354"/>
    </row>
    <row r="726" spans="1:11">
      <c r="A726" s="337"/>
      <c r="B726" s="337"/>
      <c r="C726" s="337"/>
      <c r="D726" s="1275"/>
      <c r="E726" s="1275"/>
      <c r="F726" s="1275"/>
      <c r="H726" s="354"/>
      <c r="I726" s="337"/>
      <c r="J726" s="354"/>
      <c r="K726" s="354"/>
    </row>
    <row r="727" spans="1:11">
      <c r="A727" s="337"/>
      <c r="B727" s="337"/>
      <c r="C727" s="337"/>
      <c r="D727" s="1275"/>
      <c r="E727" s="1275"/>
      <c r="F727" s="1275"/>
      <c r="H727" s="354"/>
      <c r="I727" s="337"/>
      <c r="J727" s="354"/>
      <c r="K727" s="354"/>
    </row>
    <row r="728" spans="1:11">
      <c r="A728" s="337"/>
      <c r="B728" s="337"/>
      <c r="C728" s="337"/>
      <c r="D728" s="1057"/>
      <c r="E728" s="1057"/>
      <c r="F728" s="1057"/>
      <c r="H728" s="354"/>
      <c r="I728" s="337"/>
      <c r="J728" s="354"/>
      <c r="K728" s="354"/>
    </row>
    <row r="729" spans="1:11">
      <c r="A729" s="337"/>
      <c r="B729" s="339" t="s">
        <v>2761</v>
      </c>
      <c r="C729" s="337"/>
      <c r="D729" s="1275" t="s">
        <v>517</v>
      </c>
      <c r="E729" s="1275"/>
      <c r="F729" s="1275"/>
      <c r="H729" s="354"/>
      <c r="I729" s="337"/>
      <c r="J729" s="354"/>
      <c r="K729" s="354"/>
    </row>
    <row r="730" spans="1:11">
      <c r="A730" s="337"/>
      <c r="B730" s="337"/>
      <c r="C730" s="337"/>
      <c r="D730" s="1275"/>
      <c r="E730" s="1275"/>
      <c r="F730" s="1275"/>
      <c r="H730" s="354"/>
      <c r="I730" s="337"/>
      <c r="J730" s="354"/>
      <c r="K730" s="354"/>
    </row>
    <row r="731" spans="1:11">
      <c r="A731" s="337"/>
      <c r="B731" s="337"/>
      <c r="C731" s="337"/>
      <c r="D731" s="1275"/>
      <c r="E731" s="1275"/>
      <c r="F731" s="1275"/>
      <c r="H731" s="354"/>
      <c r="I731" s="337"/>
      <c r="J731" s="354"/>
      <c r="K731" s="354"/>
    </row>
    <row r="732" spans="1:11">
      <c r="A732" s="337"/>
      <c r="B732" s="337"/>
      <c r="C732" s="337"/>
      <c r="H732" s="354"/>
      <c r="I732" s="337"/>
      <c r="J732" s="354"/>
      <c r="K732" s="354"/>
    </row>
    <row r="733" spans="1:11">
      <c r="A733" s="337"/>
      <c r="B733" s="339" t="s">
        <v>2761</v>
      </c>
      <c r="C733" s="337"/>
      <c r="D733" s="1275" t="s">
        <v>518</v>
      </c>
      <c r="E733" s="1275"/>
      <c r="F733" s="1275"/>
      <c r="H733" s="354"/>
      <c r="I733" s="337"/>
      <c r="J733" s="354"/>
      <c r="K733" s="354"/>
    </row>
    <row r="734" spans="1:11">
      <c r="A734" s="337"/>
      <c r="B734" s="337"/>
      <c r="C734" s="337"/>
      <c r="D734" s="1275"/>
      <c r="E734" s="1275"/>
      <c r="F734" s="1275"/>
      <c r="H734" s="354"/>
      <c r="I734" s="337"/>
      <c r="J734" s="354"/>
      <c r="K734" s="354"/>
    </row>
    <row r="735" spans="1:11">
      <c r="A735" s="337"/>
      <c r="B735" s="337"/>
      <c r="C735" s="337"/>
      <c r="D735" s="1275"/>
      <c r="E735" s="1275"/>
      <c r="F735" s="1275"/>
      <c r="H735" s="354"/>
      <c r="I735" s="337"/>
      <c r="J735" s="354"/>
      <c r="K735" s="354"/>
    </row>
    <row r="736" spans="1:11">
      <c r="A736" s="337"/>
      <c r="B736" s="337"/>
      <c r="C736" s="337"/>
      <c r="D736" s="1275"/>
      <c r="E736" s="1275"/>
      <c r="F736" s="1275"/>
      <c r="H736" s="354"/>
      <c r="I736" s="337"/>
      <c r="J736" s="354"/>
      <c r="K736" s="354"/>
    </row>
    <row r="737" spans="1:11">
      <c r="A737" s="337"/>
      <c r="B737" s="337"/>
      <c r="C737" s="337"/>
      <c r="H737" s="354"/>
      <c r="I737" s="337"/>
      <c r="J737" s="354"/>
      <c r="K737" s="354"/>
    </row>
    <row r="738" spans="1:11" ht="14.25">
      <c r="A738" s="338"/>
      <c r="B738" s="339" t="s">
        <v>2761</v>
      </c>
      <c r="C738" s="337"/>
      <c r="D738" s="1275" t="s">
        <v>519</v>
      </c>
      <c r="E738" s="1275"/>
      <c r="F738" s="1275"/>
      <c r="H738" s="354"/>
      <c r="I738" s="337"/>
      <c r="J738" s="354"/>
      <c r="K738" s="354"/>
    </row>
    <row r="739" spans="1:11">
      <c r="A739" s="337"/>
      <c r="B739" s="337"/>
      <c r="C739" s="337"/>
      <c r="D739" s="1275"/>
      <c r="E739" s="1275"/>
      <c r="F739" s="1275"/>
      <c r="H739" s="354"/>
      <c r="I739" s="337"/>
      <c r="J739" s="354"/>
      <c r="K739" s="354"/>
    </row>
    <row r="740" spans="1:11">
      <c r="A740" s="337"/>
      <c r="B740" s="337"/>
      <c r="C740" s="337"/>
      <c r="D740" s="1275"/>
      <c r="E740" s="1275"/>
      <c r="F740" s="1275"/>
      <c r="H740" s="354"/>
      <c r="I740" s="337"/>
      <c r="J740" s="354"/>
      <c r="K740" s="354"/>
    </row>
    <row r="741" spans="1:11">
      <c r="A741" s="337"/>
      <c r="B741" s="337"/>
      <c r="C741" s="337"/>
      <c r="D741" s="1275"/>
      <c r="E741" s="1275"/>
      <c r="F741" s="1275"/>
      <c r="H741" s="354"/>
      <c r="I741" s="337"/>
      <c r="J741" s="354"/>
      <c r="K741" s="354"/>
    </row>
    <row r="742" spans="1:11">
      <c r="A742" s="337"/>
      <c r="B742" s="337"/>
      <c r="C742" s="337"/>
      <c r="D742" s="1275"/>
      <c r="E742" s="1275"/>
      <c r="F742" s="1275"/>
      <c r="H742" s="354"/>
      <c r="I742" s="337"/>
      <c r="J742" s="354"/>
      <c r="K742" s="354"/>
    </row>
    <row r="743" spans="1:11">
      <c r="A743" s="337"/>
      <c r="B743" s="337"/>
      <c r="C743" s="337"/>
      <c r="D743" s="345"/>
      <c r="H743" s="354"/>
      <c r="I743" s="337"/>
      <c r="J743" s="354"/>
      <c r="K743" s="354"/>
    </row>
    <row r="744" spans="1:11" ht="14.25">
      <c r="A744" s="338"/>
      <c r="B744" s="339" t="s">
        <v>2760</v>
      </c>
      <c r="C744" s="337"/>
      <c r="D744" s="1275" t="s">
        <v>520</v>
      </c>
      <c r="E744" s="1275"/>
      <c r="F744" s="1275"/>
      <c r="H744" s="354"/>
      <c r="I744" s="337"/>
      <c r="J744" s="354"/>
      <c r="K744" s="354"/>
    </row>
    <row r="745" spans="1:11">
      <c r="A745" s="337"/>
      <c r="B745" s="337"/>
      <c r="C745" s="337"/>
      <c r="D745" s="1275"/>
      <c r="E745" s="1275"/>
      <c r="F745" s="1275"/>
      <c r="H745" s="354"/>
      <c r="I745" s="337"/>
      <c r="J745" s="354"/>
      <c r="K745" s="354"/>
    </row>
    <row r="746" spans="1:11">
      <c r="A746" s="337"/>
      <c r="B746" s="337"/>
      <c r="C746" s="337"/>
      <c r="D746" s="1275"/>
      <c r="E746" s="1275"/>
      <c r="F746" s="1275"/>
      <c r="H746" s="354"/>
      <c r="I746" s="337"/>
      <c r="J746" s="354"/>
      <c r="K746" s="354"/>
    </row>
    <row r="747" spans="1:11">
      <c r="A747" s="337"/>
      <c r="B747" s="337"/>
      <c r="C747" s="337"/>
      <c r="D747" s="1275"/>
      <c r="E747" s="1275"/>
      <c r="F747" s="1275"/>
      <c r="H747" s="354"/>
      <c r="I747" s="337"/>
      <c r="J747" s="354"/>
      <c r="K747" s="354"/>
    </row>
    <row r="748" spans="1:11">
      <c r="A748" s="337"/>
      <c r="B748" s="337"/>
      <c r="C748" s="337"/>
      <c r="D748" s="1275"/>
      <c r="E748" s="1275"/>
      <c r="F748" s="1275"/>
      <c r="H748" s="354"/>
      <c r="I748" s="337"/>
      <c r="J748" s="354"/>
      <c r="K748" s="354"/>
    </row>
    <row r="749" spans="1:11">
      <c r="A749" s="337"/>
      <c r="B749" s="337"/>
      <c r="C749" s="337"/>
      <c r="D749" s="1275"/>
      <c r="E749" s="1275"/>
      <c r="F749" s="1275"/>
      <c r="H749" s="354"/>
      <c r="I749" s="337"/>
      <c r="J749" s="354"/>
      <c r="K749" s="354"/>
    </row>
    <row r="750" spans="1:11">
      <c r="A750" s="337"/>
      <c r="B750" s="337"/>
      <c r="C750" s="337"/>
      <c r="D750" s="1275"/>
      <c r="E750" s="1275"/>
      <c r="F750" s="1275"/>
      <c r="H750" s="354"/>
      <c r="I750" s="337"/>
      <c r="J750" s="354"/>
      <c r="K750" s="354"/>
    </row>
    <row r="751" spans="1:11">
      <c r="A751" s="337"/>
      <c r="B751" s="337"/>
      <c r="C751" s="337"/>
      <c r="D751" s="1276" t="s">
        <v>521</v>
      </c>
      <c r="E751" s="1276"/>
      <c r="F751" s="1276"/>
      <c r="H751" s="354"/>
      <c r="I751" s="337"/>
      <c r="J751" s="354"/>
      <c r="K751" s="354"/>
    </row>
    <row r="752" spans="1:11">
      <c r="A752" s="337"/>
      <c r="B752" s="337"/>
      <c r="C752" s="337"/>
      <c r="D752" s="1058"/>
      <c r="H752" s="354"/>
      <c r="I752" s="337"/>
      <c r="J752" s="354"/>
      <c r="K752" s="354"/>
    </row>
    <row r="753" spans="1:11">
      <c r="A753" s="1274" t="s">
        <v>522</v>
      </c>
      <c r="B753" s="1274"/>
      <c r="C753" s="1274"/>
      <c r="D753" s="1274"/>
      <c r="E753" s="1274"/>
      <c r="F753" s="1274"/>
      <c r="G753" s="1274"/>
      <c r="H753" s="818"/>
      <c r="I753" s="941"/>
      <c r="J753" s="354"/>
      <c r="K753" s="354"/>
    </row>
    <row r="754" spans="1:11">
      <c r="A754" s="337"/>
      <c r="B754" s="337"/>
      <c r="C754" s="337"/>
      <c r="D754" s="345"/>
      <c r="G754" s="354"/>
      <c r="H754" s="354"/>
      <c r="I754" s="337"/>
      <c r="J754" s="354"/>
      <c r="K754" s="354"/>
    </row>
    <row r="755" spans="1:11" ht="13.7" customHeight="1">
      <c r="C755" s="337"/>
      <c r="D755" s="1291" t="s">
        <v>523</v>
      </c>
      <c r="E755" s="1291"/>
      <c r="F755" s="1291"/>
      <c r="G755" s="354"/>
      <c r="H755" s="354"/>
      <c r="I755" s="337"/>
      <c r="J755" s="354"/>
      <c r="K755" s="354"/>
    </row>
    <row r="756" spans="1:11">
      <c r="A756" s="337"/>
      <c r="B756" s="337"/>
      <c r="C756" s="337"/>
      <c r="D756" s="1277" t="s">
        <v>524</v>
      </c>
      <c r="E756" s="1277"/>
      <c r="F756" s="1277"/>
      <c r="G756" s="354"/>
      <c r="H756" s="354"/>
      <c r="I756" s="337"/>
      <c r="J756" s="354"/>
      <c r="K756" s="354"/>
    </row>
    <row r="757" spans="1:11">
      <c r="A757" s="337"/>
      <c r="B757" s="337"/>
      <c r="C757" s="337"/>
      <c r="G757" s="354"/>
      <c r="H757" s="354"/>
      <c r="I757" s="337"/>
      <c r="J757" s="354"/>
      <c r="K757" s="354"/>
    </row>
    <row r="758" spans="1:11" ht="14.25">
      <c r="A758" s="338"/>
      <c r="B758" s="339" t="s">
        <v>2760</v>
      </c>
      <c r="D758" s="1275" t="s">
        <v>525</v>
      </c>
      <c r="E758" s="1275"/>
      <c r="F758" s="1275"/>
      <c r="G758" s="354"/>
      <c r="H758" s="354"/>
      <c r="I758" s="337"/>
      <c r="J758" s="354"/>
      <c r="K758" s="354"/>
    </row>
    <row r="759" spans="1:11" ht="10.5" customHeight="1">
      <c r="D759" s="1275"/>
      <c r="E759" s="1275"/>
      <c r="F759" s="1275"/>
      <c r="G759" s="354"/>
      <c r="H759" s="354"/>
      <c r="I759" s="337"/>
      <c r="J759" s="354"/>
      <c r="K759" s="354"/>
    </row>
    <row r="760" spans="1:11">
      <c r="D760" s="1275"/>
      <c r="E760" s="1275"/>
      <c r="F760" s="1275"/>
      <c r="G760" s="354"/>
      <c r="H760" s="354"/>
      <c r="I760" s="337"/>
      <c r="J760" s="354"/>
      <c r="K760" s="354"/>
    </row>
    <row r="761" spans="1:11">
      <c r="D761" s="1275"/>
      <c r="E761" s="1275"/>
      <c r="F761" s="1275"/>
      <c r="G761" s="354"/>
      <c r="H761" s="354"/>
      <c r="I761" s="337"/>
      <c r="J761" s="354"/>
      <c r="K761" s="354"/>
    </row>
    <row r="762" spans="1:11">
      <c r="D762" s="1275"/>
      <c r="E762" s="1275"/>
      <c r="F762" s="1275"/>
      <c r="G762" s="354"/>
      <c r="H762" s="354"/>
      <c r="I762" s="337"/>
      <c r="J762" s="354"/>
      <c r="K762" s="354"/>
    </row>
    <row r="763" spans="1:11" ht="15.6" customHeight="1">
      <c r="D763" s="1275"/>
      <c r="E763" s="1275"/>
      <c r="F763" s="1275"/>
      <c r="G763" s="354"/>
      <c r="H763" s="354"/>
      <c r="I763" s="337"/>
      <c r="J763" s="354"/>
      <c r="K763" s="354"/>
    </row>
    <row r="764" spans="1:11">
      <c r="D764" s="352"/>
      <c r="E764" s="1056"/>
      <c r="F764" s="1056"/>
      <c r="G764" s="354"/>
      <c r="H764" s="354"/>
      <c r="I764" s="337"/>
      <c r="J764" s="354"/>
      <c r="K764" s="354"/>
    </row>
    <row r="765" spans="1:11" s="358" customFormat="1" ht="14.25">
      <c r="A765" s="356"/>
      <c r="B765" s="339" t="s">
        <v>2761</v>
      </c>
      <c r="C765" s="357"/>
      <c r="D765" s="1275" t="s">
        <v>526</v>
      </c>
      <c r="E765" s="1275"/>
      <c r="F765" s="1275"/>
      <c r="I765" s="942"/>
    </row>
    <row r="766" spans="1:11" s="358" customFormat="1">
      <c r="A766" s="357"/>
      <c r="B766" s="357"/>
      <c r="C766" s="357"/>
      <c r="D766" s="1275"/>
      <c r="E766" s="1275"/>
      <c r="F766" s="1275"/>
      <c r="I766" s="942"/>
    </row>
    <row r="767" spans="1:11" s="358" customFormat="1">
      <c r="A767" s="357"/>
      <c r="B767" s="357"/>
      <c r="C767" s="357"/>
      <c r="D767" s="1275"/>
      <c r="E767" s="1275"/>
      <c r="F767" s="1275"/>
      <c r="I767" s="942"/>
    </row>
    <row r="768" spans="1:11" s="358" customFormat="1">
      <c r="A768" s="357"/>
      <c r="B768" s="357"/>
      <c r="C768" s="357"/>
      <c r="D768" s="1275"/>
      <c r="E768" s="1275"/>
      <c r="F768" s="1275"/>
      <c r="I768" s="942"/>
    </row>
    <row r="769" spans="1:11" s="358" customFormat="1">
      <c r="A769" s="357"/>
      <c r="B769" s="357"/>
      <c r="C769" s="357"/>
      <c r="D769" s="352"/>
      <c r="I769" s="942"/>
    </row>
    <row r="770" spans="1:11" s="358" customFormat="1" ht="14.25">
      <c r="A770" s="338"/>
      <c r="B770" s="339" t="s">
        <v>2761</v>
      </c>
      <c r="C770" s="357"/>
      <c r="D770" s="1281" t="s">
        <v>527</v>
      </c>
      <c r="E770" s="1281"/>
      <c r="F770" s="1281"/>
      <c r="I770" s="942"/>
    </row>
    <row r="771" spans="1:11" s="358" customFormat="1">
      <c r="A771" s="357"/>
      <c r="B771" s="357"/>
      <c r="C771" s="357"/>
      <c r="D771" s="1281"/>
      <c r="E771" s="1281"/>
      <c r="F771" s="1281"/>
      <c r="I771" s="942"/>
    </row>
    <row r="772" spans="1:11" s="358" customFormat="1">
      <c r="A772" s="357"/>
      <c r="B772" s="357"/>
      <c r="C772" s="357"/>
      <c r="D772" s="1281"/>
      <c r="E772" s="1281"/>
      <c r="F772" s="1281"/>
      <c r="I772" s="942"/>
    </row>
    <row r="773" spans="1:11">
      <c r="D773" s="352"/>
      <c r="E773" s="1056"/>
      <c r="F773" s="1056"/>
      <c r="G773" s="354"/>
      <c r="H773" s="354"/>
      <c r="I773" s="337"/>
      <c r="J773" s="354"/>
      <c r="K773" s="354"/>
    </row>
    <row r="774" spans="1:11" ht="14.25">
      <c r="A774" s="338"/>
      <c r="B774" s="339" t="s">
        <v>2761</v>
      </c>
      <c r="D774" s="1275" t="s">
        <v>528</v>
      </c>
      <c r="E774" s="1275"/>
      <c r="F774" s="1275"/>
      <c r="G774" s="354"/>
      <c r="H774" s="354"/>
      <c r="I774" s="337"/>
      <c r="J774" s="354"/>
      <c r="K774" s="354"/>
    </row>
    <row r="775" spans="1:11">
      <c r="D775" s="1275"/>
      <c r="E775" s="1275"/>
      <c r="F775" s="1275"/>
      <c r="G775" s="354"/>
      <c r="H775" s="354"/>
      <c r="I775" s="337"/>
      <c r="J775" s="354"/>
      <c r="K775" s="354"/>
    </row>
    <row r="776" spans="1:11">
      <c r="D776" s="1057"/>
      <c r="E776" s="1057"/>
      <c r="F776" s="1057"/>
      <c r="G776" s="354"/>
      <c r="H776" s="354"/>
      <c r="I776" s="337"/>
      <c r="J776" s="354"/>
      <c r="K776" s="354"/>
    </row>
    <row r="777" spans="1:11">
      <c r="B777" s="339" t="s">
        <v>2761</v>
      </c>
      <c r="D777" s="1275" t="s">
        <v>529</v>
      </c>
      <c r="E777" s="1275"/>
      <c r="F777" s="1275"/>
      <c r="G777" s="354"/>
      <c r="H777" s="354"/>
      <c r="I777" s="337"/>
      <c r="J777" s="354"/>
      <c r="K777" s="354"/>
    </row>
    <row r="778" spans="1:11">
      <c r="D778" s="1275"/>
      <c r="E778" s="1275"/>
      <c r="F778" s="1275"/>
      <c r="G778" s="354"/>
      <c r="H778" s="354"/>
      <c r="I778" s="337"/>
      <c r="J778" s="354"/>
      <c r="K778" s="354"/>
    </row>
    <row r="779" spans="1:11">
      <c r="D779" s="1275"/>
      <c r="E779" s="1275"/>
      <c r="F779" s="1275"/>
      <c r="G779" s="354"/>
      <c r="H779" s="354"/>
      <c r="I779" s="337"/>
      <c r="J779" s="354"/>
      <c r="K779" s="354"/>
    </row>
    <row r="780" spans="1:11">
      <c r="D780" s="1057"/>
      <c r="E780" s="1057"/>
      <c r="F780" s="1057"/>
      <c r="G780" s="354"/>
      <c r="H780" s="354"/>
      <c r="I780" s="337"/>
      <c r="J780" s="354"/>
      <c r="K780" s="354"/>
    </row>
    <row r="781" spans="1:11">
      <c r="A781" s="1290" t="s">
        <v>530</v>
      </c>
      <c r="B781" s="1290"/>
      <c r="C781" s="1290"/>
      <c r="D781" s="1290"/>
      <c r="E781" s="1290"/>
      <c r="F781" s="1290"/>
      <c r="G781" s="1290"/>
      <c r="H781" s="816"/>
      <c r="I781" s="937"/>
    </row>
    <row r="782" spans="1:11">
      <c r="A782" s="38"/>
      <c r="B782" s="38"/>
      <c r="C782" s="1075"/>
      <c r="D782" s="2"/>
      <c r="E782" s="2"/>
      <c r="F782" s="2"/>
      <c r="G782" s="2"/>
      <c r="I782" s="1065"/>
    </row>
    <row r="783" spans="1:11">
      <c r="A783" s="38"/>
      <c r="B783" s="38"/>
      <c r="C783" s="1075"/>
      <c r="D783" s="1289" t="s">
        <v>531</v>
      </c>
      <c r="E783" s="1289"/>
      <c r="F783" s="1289"/>
      <c r="G783" s="2"/>
      <c r="I783" s="1065"/>
    </row>
    <row r="784" spans="1:11">
      <c r="A784" s="38"/>
      <c r="B784" s="38"/>
      <c r="C784" s="1075"/>
      <c r="D784" s="1292" t="s">
        <v>532</v>
      </c>
      <c r="E784" s="1292"/>
      <c r="F784" s="1292"/>
      <c r="G784" s="2"/>
      <c r="I784" s="1065"/>
    </row>
    <row r="785" spans="1:9">
      <c r="A785" s="38"/>
      <c r="B785" s="38"/>
      <c r="C785" s="1075"/>
      <c r="D785" s="1064"/>
      <c r="E785" s="1064"/>
      <c r="F785" s="1064"/>
      <c r="G785" s="2"/>
      <c r="I785" s="1065"/>
    </row>
    <row r="786" spans="1:9">
      <c r="A786" s="38"/>
      <c r="B786" s="339" t="s">
        <v>2760</v>
      </c>
      <c r="C786" s="1075"/>
      <c r="D786" s="1268" t="s">
        <v>533</v>
      </c>
      <c r="E786" s="1268"/>
      <c r="F786" s="1268"/>
      <c r="G786" s="2"/>
      <c r="I786" s="337"/>
    </row>
    <row r="787" spans="1:9">
      <c r="A787" s="38"/>
      <c r="B787" s="38"/>
      <c r="C787" s="1075"/>
      <c r="D787" s="1268"/>
      <c r="E787" s="1268"/>
      <c r="F787" s="1268"/>
      <c r="G787" s="2"/>
      <c r="I787" s="1065"/>
    </row>
    <row r="788" spans="1:9">
      <c r="A788" s="99"/>
      <c r="B788" s="99"/>
      <c r="C788" s="99"/>
      <c r="D788" s="1268"/>
      <c r="E788" s="1268"/>
      <c r="F788" s="1268"/>
      <c r="G788" s="68"/>
      <c r="I788" s="1065"/>
    </row>
    <row r="789" spans="1:9">
      <c r="A789" s="1075"/>
      <c r="B789" s="1075"/>
      <c r="C789" s="1075"/>
      <c r="D789" s="1053"/>
      <c r="E789" s="2"/>
      <c r="F789" s="2"/>
      <c r="G789" s="2"/>
      <c r="I789" s="1065"/>
    </row>
    <row r="790" spans="1:9">
      <c r="A790" s="98"/>
      <c r="B790" s="339" t="s">
        <v>2761</v>
      </c>
      <c r="C790" s="98"/>
      <c r="D790" s="1268" t="s">
        <v>534</v>
      </c>
      <c r="E790" s="1268"/>
      <c r="F790" s="1268"/>
      <c r="G790" s="2"/>
      <c r="I790" s="337"/>
    </row>
    <row r="791" spans="1:9">
      <c r="A791" s="98"/>
      <c r="B791" s="98"/>
      <c r="C791" s="98"/>
      <c r="D791" s="1268"/>
      <c r="E791" s="1268"/>
      <c r="F791" s="1268"/>
      <c r="G791" s="2"/>
      <c r="I791" s="1065"/>
    </row>
    <row r="792" spans="1:9">
      <c r="A792" s="98"/>
      <c r="B792" s="98"/>
      <c r="C792" s="98"/>
      <c r="D792" s="1268"/>
      <c r="E792" s="1268"/>
      <c r="F792" s="1268"/>
      <c r="G792" s="2"/>
      <c r="I792" s="1065"/>
    </row>
    <row r="793" spans="1:9">
      <c r="A793" s="99"/>
      <c r="B793" s="99"/>
      <c r="C793" s="99"/>
      <c r="D793" s="2"/>
      <c r="E793" s="785"/>
      <c r="F793" s="785"/>
      <c r="G793" s="785"/>
      <c r="I793" s="1065"/>
    </row>
    <row r="794" spans="1:9" ht="14.25">
      <c r="A794" s="100"/>
      <c r="B794" s="339" t="s">
        <v>2761</v>
      </c>
      <c r="C794" s="786"/>
      <c r="D794" s="1268" t="s">
        <v>535</v>
      </c>
      <c r="E794" s="1268"/>
      <c r="F794" s="1268"/>
      <c r="G794" s="785"/>
      <c r="I794" s="337"/>
    </row>
    <row r="795" spans="1:9" ht="14.25">
      <c r="A795" s="100"/>
      <c r="B795" s="100"/>
      <c r="C795" s="786"/>
      <c r="D795" s="1268"/>
      <c r="E795" s="1268"/>
      <c r="F795" s="1268"/>
      <c r="G795" s="785"/>
      <c r="I795" s="1065"/>
    </row>
    <row r="796" spans="1:9" ht="14.25">
      <c r="A796" s="100"/>
      <c r="B796" s="100"/>
      <c r="C796" s="786"/>
      <c r="D796" s="1268"/>
      <c r="E796" s="1268"/>
      <c r="F796" s="1268"/>
      <c r="G796" s="785"/>
      <c r="I796" s="1065"/>
    </row>
    <row r="797" spans="1:9" ht="14.25">
      <c r="A797" s="100"/>
      <c r="B797" s="100"/>
      <c r="C797" s="786"/>
      <c r="D797" s="68"/>
      <c r="E797" s="2"/>
      <c r="F797" s="2"/>
      <c r="G797" s="785"/>
      <c r="I797" s="1065"/>
    </row>
    <row r="798" spans="1:9" ht="14.25">
      <c r="A798" s="100"/>
      <c r="B798" s="339" t="s">
        <v>2761</v>
      </c>
      <c r="C798" s="786"/>
      <c r="D798" s="1268" t="s">
        <v>536</v>
      </c>
      <c r="E798" s="1268"/>
      <c r="F798" s="1268"/>
      <c r="G798" s="785"/>
      <c r="I798" s="337"/>
    </row>
    <row r="799" spans="1:9" ht="14.25">
      <c r="A799" s="100"/>
      <c r="B799" s="100"/>
      <c r="C799" s="786"/>
      <c r="D799" s="1268"/>
      <c r="E799" s="1268"/>
      <c r="F799" s="1268"/>
      <c r="G799" s="785"/>
      <c r="I799" s="1065"/>
    </row>
    <row r="800" spans="1:9" ht="14.25">
      <c r="A800" s="100"/>
      <c r="B800" s="100"/>
      <c r="C800" s="786"/>
      <c r="D800" s="1268"/>
      <c r="E800" s="1268"/>
      <c r="F800" s="1268"/>
      <c r="G800" s="785"/>
      <c r="I800" s="1065"/>
    </row>
    <row r="801" spans="1:9" ht="14.25">
      <c r="A801" s="100"/>
      <c r="B801" s="100"/>
      <c r="C801" s="786"/>
      <c r="D801" s="1268"/>
      <c r="E801" s="1268"/>
      <c r="F801" s="1268"/>
      <c r="G801" s="785"/>
      <c r="I801" s="1065"/>
    </row>
    <row r="802" spans="1:9" ht="14.25">
      <c r="A802" s="100"/>
      <c r="B802" s="100"/>
      <c r="C802" s="786"/>
      <c r="D802" s="1268"/>
      <c r="E802" s="1268"/>
      <c r="F802" s="1268"/>
      <c r="G802" s="785"/>
      <c r="I802" s="1065"/>
    </row>
    <row r="803" spans="1:9" ht="14.25">
      <c r="A803" s="100"/>
      <c r="B803" s="100"/>
      <c r="C803" s="786"/>
      <c r="D803" s="1268"/>
      <c r="E803" s="1268"/>
      <c r="F803" s="1268"/>
      <c r="G803" s="785"/>
      <c r="I803" s="1065"/>
    </row>
    <row r="804" spans="1:9" ht="14.25">
      <c r="A804" s="100"/>
      <c r="B804" s="100"/>
      <c r="C804" s="786"/>
      <c r="D804" s="1268" t="s">
        <v>537</v>
      </c>
      <c r="E804" s="1268"/>
      <c r="F804" s="1268"/>
      <c r="G804" s="785"/>
      <c r="I804" s="1065"/>
    </row>
    <row r="805" spans="1:9" ht="14.25">
      <c r="A805" s="100"/>
      <c r="B805" s="100"/>
      <c r="C805" s="786"/>
      <c r="D805" s="1268"/>
      <c r="E805" s="1268"/>
      <c r="F805" s="1268"/>
      <c r="G805" s="785"/>
      <c r="I805" s="1065"/>
    </row>
    <row r="806" spans="1:9" ht="14.25">
      <c r="A806" s="100"/>
      <c r="B806" s="100"/>
      <c r="C806" s="786"/>
      <c r="D806" s="1268"/>
      <c r="E806" s="1268"/>
      <c r="F806" s="1268"/>
      <c r="G806" s="785"/>
      <c r="I806" s="1065"/>
    </row>
    <row r="807" spans="1:9" ht="14.25">
      <c r="A807" s="100"/>
      <c r="B807" s="1075"/>
      <c r="C807" s="786"/>
      <c r="D807" s="787"/>
      <c r="E807" s="787"/>
      <c r="F807" s="787"/>
      <c r="G807" s="785"/>
      <c r="I807" s="1065"/>
    </row>
    <row r="808" spans="1:9" ht="14.25">
      <c r="A808" s="100"/>
      <c r="B808" s="339" t="s">
        <v>2761</v>
      </c>
      <c r="C808" s="786"/>
      <c r="D808" s="1268" t="s">
        <v>538</v>
      </c>
      <c r="E808" s="1268"/>
      <c r="F808" s="1268"/>
      <c r="G808" s="785"/>
      <c r="I808" s="337"/>
    </row>
    <row r="809" spans="1:9" ht="14.25">
      <c r="A809" s="100"/>
      <c r="B809" s="100"/>
      <c r="C809" s="786"/>
      <c r="D809" s="1268"/>
      <c r="E809" s="1268"/>
      <c r="F809" s="1268"/>
      <c r="G809" s="785"/>
      <c r="I809" s="1065"/>
    </row>
    <row r="810" spans="1:9" ht="14.25">
      <c r="A810" s="100"/>
      <c r="B810" s="100"/>
      <c r="C810" s="786"/>
      <c r="D810" s="1268"/>
      <c r="E810" s="1268"/>
      <c r="F810" s="1268"/>
      <c r="G810" s="785"/>
      <c r="I810" s="1065"/>
    </row>
    <row r="811" spans="1:9" ht="14.25">
      <c r="A811" s="100"/>
      <c r="B811" s="100"/>
      <c r="C811" s="786"/>
      <c r="D811" s="1268"/>
      <c r="E811" s="1268"/>
      <c r="F811" s="1268"/>
      <c r="G811" s="785"/>
      <c r="I811" s="1065"/>
    </row>
    <row r="812" spans="1:9" ht="14.25">
      <c r="A812" s="100"/>
      <c r="B812" s="100"/>
      <c r="C812" s="786"/>
      <c r="D812" s="1268"/>
      <c r="E812" s="1268"/>
      <c r="F812" s="1268"/>
      <c r="G812" s="785"/>
      <c r="I812" s="1065"/>
    </row>
    <row r="813" spans="1:9" ht="14.25">
      <c r="A813" s="100"/>
      <c r="B813" s="100"/>
      <c r="C813" s="786"/>
      <c r="D813" s="1268"/>
      <c r="E813" s="1268"/>
      <c r="F813" s="1268"/>
      <c r="G813" s="785"/>
      <c r="I813" s="1065"/>
    </row>
    <row r="814" spans="1:9" ht="14.25">
      <c r="A814" s="100"/>
      <c r="B814" s="100"/>
      <c r="C814" s="786"/>
      <c r="D814" s="1052"/>
      <c r="E814" s="1052"/>
      <c r="F814" s="1052"/>
      <c r="G814" s="785"/>
      <c r="I814" s="1065"/>
    </row>
    <row r="815" spans="1:9" ht="14.25">
      <c r="A815" s="100"/>
      <c r="B815" s="339" t="s">
        <v>2761</v>
      </c>
      <c r="C815" s="786"/>
      <c r="D815" s="1268" t="s">
        <v>539</v>
      </c>
      <c r="E815" s="1268"/>
      <c r="F815" s="1268"/>
      <c r="G815" s="785"/>
      <c r="I815" s="337"/>
    </row>
    <row r="816" spans="1:9" ht="14.25">
      <c r="A816" s="100"/>
      <c r="B816" s="100"/>
      <c r="C816" s="786"/>
      <c r="D816" s="1268"/>
      <c r="E816" s="1268"/>
      <c r="F816" s="1268"/>
      <c r="G816" s="785"/>
      <c r="I816" s="1065"/>
    </row>
    <row r="817" spans="1:9" ht="14.25">
      <c r="A817" s="100"/>
      <c r="B817" s="100"/>
      <c r="C817" s="786"/>
      <c r="D817" s="1268"/>
      <c r="E817" s="1268"/>
      <c r="F817" s="1268"/>
      <c r="G817" s="785"/>
      <c r="I817" s="1065"/>
    </row>
    <row r="818" spans="1:9" ht="14.25">
      <c r="A818" s="100"/>
      <c r="B818" s="100"/>
      <c r="C818" s="786"/>
      <c r="D818" s="1268"/>
      <c r="E818" s="1268"/>
      <c r="F818" s="1268"/>
      <c r="G818" s="785"/>
      <c r="I818" s="1065"/>
    </row>
    <row r="819" spans="1:9" ht="14.25">
      <c r="A819" s="100"/>
      <c r="B819" s="100"/>
      <c r="C819" s="786"/>
      <c r="D819" s="1268"/>
      <c r="E819" s="1268"/>
      <c r="F819" s="1268"/>
      <c r="G819" s="785"/>
      <c r="I819" s="1065"/>
    </row>
    <row r="820" spans="1:9" ht="14.25">
      <c r="A820" s="100"/>
      <c r="B820" s="100"/>
      <c r="C820" s="786"/>
      <c r="D820" s="1268"/>
      <c r="E820" s="1268"/>
      <c r="F820" s="1268"/>
      <c r="G820" s="785"/>
      <c r="I820" s="1065"/>
    </row>
    <row r="821" spans="1:9" ht="14.25">
      <c r="A821" s="100"/>
      <c r="B821" s="100"/>
      <c r="C821" s="786"/>
      <c r="D821" s="1052"/>
      <c r="E821" s="1052"/>
      <c r="F821" s="1052"/>
      <c r="G821" s="785"/>
      <c r="I821" s="1065"/>
    </row>
    <row r="822" spans="1:9" ht="14.25">
      <c r="A822" s="100"/>
      <c r="B822" s="339" t="s">
        <v>2761</v>
      </c>
      <c r="C822" s="786"/>
      <c r="D822" s="1263" t="s">
        <v>540</v>
      </c>
      <c r="E822" s="1263"/>
      <c r="F822" s="1263"/>
      <c r="G822" s="785"/>
      <c r="I822" s="337"/>
    </row>
    <row r="823" spans="1:9" ht="14.25">
      <c r="A823" s="100"/>
      <c r="B823" s="100"/>
      <c r="C823" s="786"/>
      <c r="D823" s="1263"/>
      <c r="E823" s="1263"/>
      <c r="F823" s="1263"/>
      <c r="G823" s="785"/>
      <c r="I823" s="1065"/>
    </row>
    <row r="824" spans="1:9">
      <c r="A824" s="1073"/>
      <c r="B824" s="1073"/>
      <c r="C824" s="786"/>
      <c r="D824" s="1263"/>
      <c r="E824" s="1263"/>
      <c r="F824" s="1263"/>
      <c r="G824" s="785"/>
      <c r="I824" s="1065"/>
    </row>
    <row r="825" spans="1:9" ht="14.25">
      <c r="A825" s="100"/>
      <c r="B825" s="1073"/>
      <c r="C825" s="786"/>
      <c r="D825" s="1263"/>
      <c r="E825" s="1263"/>
      <c r="F825" s="1263"/>
      <c r="G825" s="785"/>
      <c r="I825" s="1065"/>
    </row>
    <row r="826" spans="1:9" ht="12.75" customHeight="1">
      <c r="A826" s="100"/>
      <c r="B826" s="1073"/>
      <c r="C826" s="786"/>
      <c r="D826" s="1263"/>
      <c r="E826" s="1263"/>
      <c r="F826" s="1263"/>
      <c r="G826" s="785"/>
      <c r="I826" s="1065"/>
    </row>
    <row r="827" spans="1:9" ht="12.75" customHeight="1">
      <c r="A827" s="100"/>
      <c r="B827" s="1073"/>
      <c r="C827" s="786"/>
      <c r="D827" s="1263"/>
      <c r="E827" s="1263"/>
      <c r="F827" s="1263"/>
      <c r="G827" s="785"/>
      <c r="I827" s="1065"/>
    </row>
    <row r="828" spans="1:9" ht="12.75" customHeight="1">
      <c r="A828" s="1073"/>
      <c r="B828" s="1073"/>
      <c r="C828" s="786"/>
      <c r="D828" s="785"/>
      <c r="E828" s="2"/>
      <c r="F828" s="2"/>
      <c r="G828" s="785"/>
      <c r="I828" s="1065"/>
    </row>
    <row r="829" spans="1:9" ht="12.75" customHeight="1">
      <c r="A829" s="1259" t="s">
        <v>541</v>
      </c>
      <c r="B829" s="1259"/>
      <c r="C829" s="1259"/>
      <c r="D829" s="1259"/>
      <c r="E829" s="1259"/>
      <c r="F829" s="1259"/>
      <c r="G829" s="1259"/>
      <c r="H829" s="816"/>
      <c r="I829" s="937"/>
    </row>
    <row r="830" spans="1:9" ht="12.75" customHeight="1">
      <c r="A830" s="98"/>
      <c r="B830" s="98"/>
      <c r="C830" s="786"/>
      <c r="D830" s="785"/>
      <c r="E830" s="785"/>
      <c r="F830" s="785"/>
      <c r="G830" s="785"/>
      <c r="I830" s="1065"/>
    </row>
    <row r="831" spans="1:9" ht="12.75" customHeight="1">
      <c r="A831" s="100"/>
      <c r="B831" s="100"/>
      <c r="C831" s="1075"/>
      <c r="D831" s="1279" t="s">
        <v>542</v>
      </c>
      <c r="E831" s="1279"/>
      <c r="F831" s="1279"/>
      <c r="G831" s="2"/>
      <c r="I831" s="1065"/>
    </row>
    <row r="832" spans="1:9" ht="14.25" customHeight="1">
      <c r="A832" s="100"/>
      <c r="B832" s="100"/>
      <c r="C832" s="1075"/>
      <c r="D832" s="1236" t="s">
        <v>543</v>
      </c>
      <c r="E832" s="1236"/>
      <c r="F832" s="1236"/>
      <c r="G832" s="2"/>
      <c r="I832" s="1065"/>
    </row>
    <row r="833" spans="1:9" ht="12.75" customHeight="1">
      <c r="A833" s="100"/>
      <c r="B833" s="100"/>
      <c r="C833" s="1075"/>
      <c r="D833" s="1038"/>
      <c r="E833" s="1038"/>
      <c r="F833" s="1038"/>
      <c r="G833" s="2"/>
      <c r="I833" s="1065"/>
    </row>
    <row r="834" spans="1:9" ht="12.75" customHeight="1">
      <c r="A834" s="1075"/>
      <c r="B834" s="339" t="s">
        <v>2760</v>
      </c>
      <c r="C834" s="786"/>
      <c r="D834" s="1236" t="s">
        <v>544</v>
      </c>
      <c r="E834" s="1236"/>
      <c r="F834" s="1236"/>
      <c r="G834" s="2"/>
      <c r="I834" s="1065" t="s">
        <v>545</v>
      </c>
    </row>
    <row r="835" spans="1:9" ht="14.25" customHeight="1">
      <c r="A835" s="1073"/>
      <c r="B835" s="1073"/>
      <c r="C835" s="786"/>
      <c r="E835" s="824" t="s">
        <v>374</v>
      </c>
      <c r="F835" s="1054"/>
      <c r="G835" s="2"/>
      <c r="I835" s="1065"/>
    </row>
    <row r="836" spans="1:9" ht="12.75" customHeight="1">
      <c r="A836" s="1073"/>
      <c r="B836" s="1073"/>
      <c r="C836" s="786"/>
      <c r="D836" s="788"/>
      <c r="E836" s="2"/>
      <c r="F836" s="2"/>
      <c r="G836" s="2"/>
      <c r="I836" s="1065"/>
    </row>
    <row r="837" spans="1:9" ht="14.25" hidden="1" customHeight="1">
      <c r="A837" s="1073"/>
      <c r="B837" s="339" t="s">
        <v>309</v>
      </c>
      <c r="C837" s="786"/>
      <c r="D837" s="1280" t="s">
        <v>546</v>
      </c>
      <c r="E837" s="1280"/>
      <c r="F837" s="1280"/>
      <c r="G837" s="2"/>
      <c r="I837" s="1065"/>
    </row>
    <row r="838" spans="1:9" ht="12.75" hidden="1" customHeight="1">
      <c r="A838" s="1073"/>
      <c r="B838" s="1073"/>
      <c r="C838" s="786"/>
      <c r="D838" s="1280"/>
      <c r="E838" s="1280"/>
      <c r="F838" s="1280"/>
      <c r="G838" s="2"/>
      <c r="I838" s="1065"/>
    </row>
    <row r="839" spans="1:9" ht="12.75" hidden="1" customHeight="1">
      <c r="A839" s="1073"/>
      <c r="B839" s="1073"/>
      <c r="C839" s="786"/>
      <c r="D839" s="1280"/>
      <c r="E839" s="1280"/>
      <c r="F839" s="1280"/>
      <c r="G839" s="2"/>
      <c r="I839" s="1065"/>
    </row>
    <row r="840" spans="1:9" ht="12.75" hidden="1" customHeight="1">
      <c r="A840" s="1073"/>
      <c r="B840" s="1073"/>
      <c r="C840" s="786"/>
      <c r="D840" s="1280"/>
      <c r="E840" s="1280"/>
      <c r="F840" s="1280"/>
      <c r="G840" s="2"/>
      <c r="I840" s="1065"/>
    </row>
    <row r="841" spans="1:9" ht="12.75" hidden="1" customHeight="1">
      <c r="A841" s="1073"/>
      <c r="B841" s="1073"/>
      <c r="C841" s="786"/>
      <c r="D841" s="1280"/>
      <c r="E841" s="1280"/>
      <c r="F841" s="1280"/>
      <c r="G841" s="2"/>
      <c r="I841" s="1065"/>
    </row>
    <row r="842" spans="1:9" ht="12.75" hidden="1" customHeight="1">
      <c r="A842" s="1073"/>
      <c r="B842" s="1073"/>
      <c r="C842" s="786"/>
      <c r="D842" s="1280"/>
      <c r="E842" s="1280"/>
      <c r="F842" s="1280"/>
      <c r="G842" s="2"/>
      <c r="I842" s="1065"/>
    </row>
    <row r="843" spans="1:9" ht="12.75" hidden="1" customHeight="1">
      <c r="A843" s="1073"/>
      <c r="B843" s="1073"/>
      <c r="C843" s="786"/>
      <c r="D843" s="1280"/>
      <c r="E843" s="1280"/>
      <c r="F843" s="1280"/>
      <c r="G843" s="2"/>
      <c r="I843" s="1065"/>
    </row>
    <row r="844" spans="1:9" ht="12.75" hidden="1" customHeight="1">
      <c r="A844" s="1073"/>
      <c r="B844" s="1073"/>
      <c r="C844" s="786"/>
      <c r="D844" s="1280"/>
      <c r="E844" s="1280"/>
      <c r="F844" s="1280"/>
      <c r="G844" s="2"/>
      <c r="I844" s="1065"/>
    </row>
    <row r="845" spans="1:9" ht="12.75" hidden="1" customHeight="1">
      <c r="A845" s="1073"/>
      <c r="B845" s="1073"/>
      <c r="C845" s="786"/>
      <c r="D845" s="1280"/>
      <c r="E845" s="1280"/>
      <c r="F845" s="1280"/>
      <c r="G845" s="2"/>
      <c r="I845" s="1065"/>
    </row>
    <row r="846" spans="1:9" ht="12.75" hidden="1" customHeight="1">
      <c r="A846" s="1073"/>
      <c r="B846" s="1073"/>
      <c r="C846" s="786"/>
      <c r="D846" s="1280"/>
      <c r="E846" s="1280"/>
      <c r="F846" s="1280"/>
      <c r="G846" s="2"/>
      <c r="I846" s="1065"/>
    </row>
    <row r="847" spans="1:9" ht="12.75" hidden="1" customHeight="1">
      <c r="A847" s="1073"/>
      <c r="B847" s="1073"/>
      <c r="C847" s="786"/>
      <c r="D847" s="788"/>
      <c r="E847" s="2"/>
      <c r="F847" s="2"/>
      <c r="G847" s="2"/>
      <c r="I847" s="1065"/>
    </row>
    <row r="848" spans="1:9" ht="12.75" customHeight="1">
      <c r="A848" s="100"/>
      <c r="B848" s="339" t="s">
        <v>2760</v>
      </c>
      <c r="C848" s="786"/>
      <c r="D848" s="1236" t="s">
        <v>547</v>
      </c>
      <c r="E848" s="1236"/>
      <c r="F848" s="1236"/>
      <c r="G848" s="2"/>
      <c r="I848" s="1065" t="s">
        <v>548</v>
      </c>
    </row>
    <row r="849" spans="1:9" ht="12.75" customHeight="1">
      <c r="A849" s="100"/>
      <c r="B849" s="100"/>
      <c r="C849" s="786"/>
      <c r="D849" s="1236"/>
      <c r="E849" s="1236"/>
      <c r="F849" s="1236"/>
      <c r="G849" s="2"/>
      <c r="I849" s="1065"/>
    </row>
    <row r="850" spans="1:9" ht="12.75" customHeight="1">
      <c r="A850" s="100"/>
      <c r="B850" s="100"/>
      <c r="C850" s="786"/>
      <c r="D850" s="1236"/>
      <c r="E850" s="1236"/>
      <c r="F850" s="1236"/>
      <c r="G850" s="2"/>
      <c r="I850" s="1065"/>
    </row>
    <row r="851" spans="1:9" ht="12.75" customHeight="1">
      <c r="A851" s="100"/>
      <c r="B851" s="100"/>
      <c r="C851" s="786"/>
      <c r="D851" s="68"/>
      <c r="E851" s="2"/>
      <c r="F851" s="2"/>
      <c r="G851" s="2"/>
      <c r="I851" s="1065"/>
    </row>
    <row r="852" spans="1:9" ht="12.75" customHeight="1">
      <c r="A852" s="789"/>
      <c r="B852" s="339" t="s">
        <v>2761</v>
      </c>
      <c r="C852" s="786"/>
      <c r="D852" s="1279" t="s">
        <v>549</v>
      </c>
      <c r="E852" s="1279"/>
      <c r="F852" s="1279"/>
      <c r="G852" s="2"/>
      <c r="I852" s="1065"/>
    </row>
    <row r="853" spans="1:9" ht="12.75" customHeight="1">
      <c r="A853" s="1075"/>
      <c r="B853" s="789"/>
      <c r="C853" s="786"/>
      <c r="D853" s="1279"/>
      <c r="E853" s="1279"/>
      <c r="F853" s="1279"/>
      <c r="G853" s="2"/>
      <c r="I853" s="1065"/>
    </row>
    <row r="854" spans="1:9" ht="12.75" customHeight="1">
      <c r="A854" s="100"/>
      <c r="B854" s="1075"/>
      <c r="C854" s="786"/>
      <c r="D854" s="1236" t="s">
        <v>550</v>
      </c>
      <c r="E854" s="1236"/>
      <c r="F854" s="1236"/>
      <c r="G854" s="2"/>
      <c r="I854" s="1065"/>
    </row>
    <row r="855" spans="1:9" ht="12.75" customHeight="1">
      <c r="A855" s="100"/>
      <c r="B855" s="100"/>
      <c r="C855" s="786"/>
      <c r="D855" s="1236"/>
      <c r="E855" s="1236"/>
      <c r="F855" s="1236"/>
      <c r="G855" s="2"/>
      <c r="I855" s="1065"/>
    </row>
    <row r="856" spans="1:9" ht="12.75" customHeight="1">
      <c r="A856" s="100"/>
      <c r="B856" s="100"/>
      <c r="C856" s="786"/>
      <c r="D856" s="1236"/>
      <c r="E856" s="1236"/>
      <c r="F856" s="1236"/>
      <c r="G856" s="2"/>
      <c r="I856" s="1065"/>
    </row>
    <row r="857" spans="1:9" ht="12.75" customHeight="1">
      <c r="A857" s="100"/>
      <c r="B857" s="100"/>
      <c r="C857" s="786"/>
      <c r="D857" s="1236"/>
      <c r="E857" s="1236"/>
      <c r="F857" s="1236"/>
      <c r="G857" s="2"/>
      <c r="I857" s="1065"/>
    </row>
    <row r="858" spans="1:9" ht="12.75" customHeight="1">
      <c r="A858" s="100"/>
      <c r="B858" s="100"/>
      <c r="C858" s="786"/>
      <c r="D858" s="1236"/>
      <c r="E858" s="1236"/>
      <c r="F858" s="1236"/>
      <c r="G858" s="2"/>
      <c r="I858" s="1065"/>
    </row>
    <row r="859" spans="1:9" ht="12.75" customHeight="1">
      <c r="A859" s="100"/>
      <c r="B859" s="100"/>
      <c r="C859" s="786"/>
      <c r="D859" s="1236"/>
      <c r="E859" s="1236"/>
      <c r="F859" s="1236"/>
      <c r="G859" s="2"/>
      <c r="I859" s="1065"/>
    </row>
    <row r="860" spans="1:9" ht="12.75" customHeight="1">
      <c r="A860" s="100"/>
      <c r="B860" s="100"/>
      <c r="C860" s="786"/>
      <c r="D860" s="68"/>
      <c r="E860" s="2"/>
      <c r="F860" s="2"/>
      <c r="G860" s="2"/>
      <c r="I860" s="1065"/>
    </row>
    <row r="861" spans="1:9" ht="12.75" customHeight="1">
      <c r="A861" s="100"/>
      <c r="B861" s="339" t="s">
        <v>2761</v>
      </c>
      <c r="C861" s="786"/>
      <c r="D861" s="1236" t="s">
        <v>551</v>
      </c>
      <c r="E861" s="1236"/>
      <c r="F861" s="1236"/>
      <c r="G861" s="2"/>
      <c r="I861" s="1065" t="s">
        <v>552</v>
      </c>
    </row>
    <row r="862" spans="1:9" ht="12.75" customHeight="1">
      <c r="A862" s="100"/>
      <c r="B862" s="100"/>
      <c r="C862" s="786"/>
      <c r="D862" s="1236" t="s">
        <v>553</v>
      </c>
      <c r="E862" s="1236"/>
      <c r="F862" s="1236"/>
      <c r="G862" s="2"/>
      <c r="I862" s="1065"/>
    </row>
    <row r="863" spans="1:9" ht="12.75" customHeight="1">
      <c r="A863" s="100"/>
      <c r="B863" s="100"/>
      <c r="C863" s="786"/>
      <c r="E863" s="824" t="s">
        <v>383</v>
      </c>
      <c r="F863" s="1054"/>
      <c r="G863" s="2"/>
      <c r="I863" s="1065"/>
    </row>
    <row r="864" spans="1:9" ht="12.75" customHeight="1">
      <c r="A864" s="100"/>
      <c r="B864" s="100"/>
      <c r="C864" s="786"/>
      <c r="D864" s="68"/>
      <c r="E864" s="2"/>
      <c r="F864" s="2"/>
      <c r="G864" s="2"/>
      <c r="I864" s="1065"/>
    </row>
    <row r="865" spans="1:9" ht="12.75" customHeight="1">
      <c r="A865" s="100"/>
      <c r="B865" s="339" t="s">
        <v>2761</v>
      </c>
      <c r="C865" s="786"/>
      <c r="D865" s="1236" t="s">
        <v>554</v>
      </c>
      <c r="E865" s="1236"/>
      <c r="F865" s="1236"/>
      <c r="G865" s="2"/>
      <c r="I865" s="1065" t="s">
        <v>555</v>
      </c>
    </row>
    <row r="866" spans="1:9" ht="12.75" customHeight="1">
      <c r="A866" s="100"/>
      <c r="B866" s="100"/>
      <c r="C866" s="786"/>
      <c r="D866" s="1236"/>
      <c r="E866" s="1236"/>
      <c r="F866" s="1236"/>
      <c r="G866" s="2"/>
      <c r="I866" s="1065"/>
    </row>
    <row r="867" spans="1:9" ht="12.75" customHeight="1">
      <c r="A867" s="100"/>
      <c r="B867" s="100"/>
      <c r="C867" s="786"/>
      <c r="D867" s="1236"/>
      <c r="E867" s="1236"/>
      <c r="F867" s="1236"/>
      <c r="G867" s="2"/>
      <c r="I867" s="1065"/>
    </row>
    <row r="868" spans="1:9" ht="12.75" customHeight="1">
      <c r="A868" s="100"/>
      <c r="B868" s="100"/>
      <c r="C868" s="786"/>
      <c r="D868" s="1236"/>
      <c r="E868" s="1236"/>
      <c r="F868" s="1236"/>
      <c r="G868" s="2"/>
      <c r="I868" s="1065"/>
    </row>
    <row r="869" spans="1:9" ht="12.75" customHeight="1">
      <c r="A869" s="98"/>
      <c r="B869" s="98"/>
      <c r="C869" s="98"/>
      <c r="D869" s="68"/>
      <c r="E869" s="2"/>
      <c r="F869" s="2"/>
      <c r="G869" s="2"/>
      <c r="I869" s="1065"/>
    </row>
    <row r="870" spans="1:9" ht="12.75" customHeight="1">
      <c r="A870" s="1049" t="s">
        <v>556</v>
      </c>
      <c r="B870" s="1049"/>
      <c r="C870" s="1104"/>
      <c r="D870" s="1104"/>
      <c r="E870" s="1104"/>
      <c r="F870" s="1104"/>
      <c r="G870" s="1104"/>
      <c r="H870" s="816"/>
      <c r="I870" s="937"/>
    </row>
    <row r="871" spans="1:9" ht="12.75" customHeight="1">
      <c r="A871" s="98"/>
      <c r="B871" s="98"/>
      <c r="C871" s="98"/>
      <c r="D871" s="790"/>
      <c r="E871" s="2"/>
      <c r="F871" s="2"/>
      <c r="G871" s="2"/>
      <c r="I871" s="1065"/>
    </row>
    <row r="872" spans="1:9" ht="12.75" customHeight="1">
      <c r="A872" s="1075"/>
      <c r="B872" s="1075"/>
      <c r="C872" s="99"/>
      <c r="D872" s="1269" t="s">
        <v>557</v>
      </c>
      <c r="E872" s="1269"/>
      <c r="F872" s="1269"/>
      <c r="G872" s="785"/>
      <c r="I872" s="1065"/>
    </row>
    <row r="873" spans="1:9" ht="12.75" customHeight="1">
      <c r="A873" s="1075"/>
      <c r="B873" s="1075"/>
      <c r="C873" s="99"/>
      <c r="D873" s="1278" t="s">
        <v>558</v>
      </c>
      <c r="E873" s="1278"/>
      <c r="F873" s="1278"/>
      <c r="G873" s="785"/>
      <c r="I873" s="1065"/>
    </row>
    <row r="874" spans="1:9" ht="12.75" customHeight="1">
      <c r="A874" s="1075"/>
      <c r="B874" s="1075"/>
      <c r="C874" s="99"/>
      <c r="D874" s="1060"/>
      <c r="E874" s="1060"/>
      <c r="F874" s="1060"/>
      <c r="G874" s="785"/>
      <c r="I874" s="1065"/>
    </row>
    <row r="875" spans="1:9" ht="12.75" customHeight="1">
      <c r="A875" s="100"/>
      <c r="B875" s="339" t="s">
        <v>2760</v>
      </c>
      <c r="C875" s="1075"/>
      <c r="D875" s="1262" t="s">
        <v>559</v>
      </c>
      <c r="E875" s="1262"/>
      <c r="F875" s="1262"/>
      <c r="G875" s="785"/>
      <c r="I875" s="1065" t="s">
        <v>552</v>
      </c>
    </row>
    <row r="876" spans="1:9" ht="12.75" customHeight="1">
      <c r="A876" s="1075"/>
      <c r="B876" s="1075"/>
      <c r="C876" s="1075"/>
      <c r="D876" s="1" t="s">
        <v>354</v>
      </c>
      <c r="E876" s="824" t="s">
        <v>383</v>
      </c>
      <c r="F876" s="826"/>
      <c r="G876" s="785"/>
      <c r="I876" s="1065"/>
    </row>
    <row r="877" spans="1:9" ht="12.75" customHeight="1">
      <c r="A877" s="1075"/>
      <c r="B877" s="1075"/>
      <c r="C877" s="1075"/>
      <c r="D877" s="68"/>
      <c r="E877" s="785"/>
      <c r="F877" s="785"/>
      <c r="G877" s="785"/>
      <c r="I877" s="1065"/>
    </row>
    <row r="878" spans="1:9" ht="12.75" customHeight="1">
      <c r="A878" s="100"/>
      <c r="B878" s="339" t="s">
        <v>2760</v>
      </c>
      <c r="C878" s="1075"/>
      <c r="D878" s="1236" t="s">
        <v>560</v>
      </c>
      <c r="E878" s="1285"/>
      <c r="F878" s="1285"/>
      <c r="G878" s="2"/>
      <c r="I878" s="1065" t="s">
        <v>555</v>
      </c>
    </row>
    <row r="879" spans="1:9" ht="12.75" customHeight="1">
      <c r="A879" s="1075"/>
      <c r="B879" s="1075"/>
      <c r="C879" s="1075"/>
      <c r="D879" s="1285"/>
      <c r="E879" s="1285"/>
      <c r="F879" s="1285"/>
      <c r="G879" s="2"/>
      <c r="I879" s="1065"/>
    </row>
    <row r="880" spans="1:9" ht="12.75" customHeight="1">
      <c r="A880" s="1075"/>
      <c r="B880" s="1075"/>
      <c r="C880" s="1075"/>
      <c r="D880" s="68"/>
      <c r="E880" s="2"/>
      <c r="F880" s="2"/>
      <c r="G880" s="2"/>
      <c r="I880" s="1065"/>
    </row>
    <row r="881" spans="1:9" ht="12.75" customHeight="1">
      <c r="A881" s="1075"/>
      <c r="B881" s="339" t="s">
        <v>2761</v>
      </c>
      <c r="C881" s="1075"/>
      <c r="D881" s="1286" t="s">
        <v>561</v>
      </c>
      <c r="E881" s="1286"/>
      <c r="F881" s="1286"/>
      <c r="G881" s="785"/>
      <c r="I881" s="1065"/>
    </row>
    <row r="882" spans="1:9" ht="12.75" customHeight="1">
      <c r="A882" s="1075"/>
      <c r="B882" s="791"/>
      <c r="C882" s="1075"/>
      <c r="D882" s="1286"/>
      <c r="E882" s="1286"/>
      <c r="F882" s="1286"/>
      <c r="G882" s="785"/>
      <c r="I882" s="1065"/>
    </row>
    <row r="883" spans="1:9" ht="12.75" customHeight="1">
      <c r="A883" s="100"/>
      <c r="B883"/>
      <c r="C883" s="1075"/>
      <c r="D883" s="1236" t="s">
        <v>550</v>
      </c>
      <c r="E883" s="1236"/>
      <c r="F883" s="1236"/>
      <c r="G883" s="785"/>
      <c r="I883" s="1065"/>
    </row>
    <row r="884" spans="1:9" ht="12.75" customHeight="1">
      <c r="A884" s="100"/>
      <c r="B884" s="100"/>
      <c r="C884" s="1075"/>
      <c r="D884" s="1236"/>
      <c r="E884" s="1236"/>
      <c r="F884" s="1236"/>
      <c r="G884" s="785"/>
      <c r="I884" s="1065"/>
    </row>
    <row r="885" spans="1:9" ht="12.75" customHeight="1">
      <c r="A885" s="100"/>
      <c r="B885" s="100"/>
      <c r="C885" s="1075"/>
      <c r="D885" s="1236"/>
      <c r="E885" s="1236"/>
      <c r="F885" s="1236"/>
      <c r="G885" s="785"/>
      <c r="I885" s="1065"/>
    </row>
    <row r="886" spans="1:9" ht="12.75" customHeight="1">
      <c r="A886" s="100"/>
      <c r="B886" s="100"/>
      <c r="C886" s="1075"/>
      <c r="D886" s="1236"/>
      <c r="E886" s="1236"/>
      <c r="F886" s="1236"/>
      <c r="G886" s="785"/>
      <c r="I886" s="1065"/>
    </row>
    <row r="887" spans="1:9" ht="12.75" customHeight="1">
      <c r="A887" s="100"/>
      <c r="B887" s="100"/>
      <c r="C887" s="1075"/>
      <c r="D887" s="1236"/>
      <c r="E887" s="1236"/>
      <c r="F887" s="1236"/>
      <c r="G887" s="785"/>
      <c r="I887" s="1065"/>
    </row>
    <row r="888" spans="1:9" ht="12.75" customHeight="1">
      <c r="A888" s="100"/>
      <c r="B888" s="100"/>
      <c r="C888" s="1075"/>
      <c r="D888" s="1236"/>
      <c r="E888" s="1236"/>
      <c r="F888" s="1236"/>
      <c r="G888" s="785"/>
      <c r="I888" s="1065"/>
    </row>
    <row r="889" spans="1:9" ht="12.75" customHeight="1">
      <c r="A889" s="100"/>
      <c r="B889" s="100"/>
      <c r="C889" s="1075"/>
      <c r="D889" s="68"/>
      <c r="E889" s="785"/>
      <c r="F889" s="785"/>
      <c r="G889" s="785"/>
      <c r="I889" s="1065"/>
    </row>
    <row r="890" spans="1:9" ht="12.75" customHeight="1">
      <c r="A890" s="100"/>
      <c r="B890" s="339" t="s">
        <v>2761</v>
      </c>
      <c r="C890" s="1075"/>
      <c r="D890" s="1261" t="s">
        <v>551</v>
      </c>
      <c r="E890" s="1261"/>
      <c r="F890" s="1261"/>
      <c r="G890" s="785"/>
      <c r="I890" s="1065"/>
    </row>
    <row r="891" spans="1:9" ht="12.75" customHeight="1">
      <c r="A891" s="100"/>
      <c r="B891" s="100"/>
      <c r="C891" s="1075"/>
      <c r="D891" s="1261" t="s">
        <v>553</v>
      </c>
      <c r="E891" s="1261"/>
      <c r="F891" s="1261"/>
      <c r="G891" s="785"/>
      <c r="I891" s="1065"/>
    </row>
    <row r="892" spans="1:9" ht="12.75" customHeight="1">
      <c r="A892" s="100"/>
      <c r="B892" s="100"/>
      <c r="C892" s="1075"/>
      <c r="D892" s="1" t="s">
        <v>562</v>
      </c>
      <c r="E892" s="824" t="s">
        <v>383</v>
      </c>
      <c r="F892" s="827"/>
      <c r="G892" s="785"/>
      <c r="I892" s="1065"/>
    </row>
    <row r="893" spans="1:9" ht="12.75" customHeight="1">
      <c r="A893" s="100"/>
      <c r="B893" s="100"/>
      <c r="C893" s="1075"/>
      <c r="D893" s="68"/>
      <c r="E893" s="785"/>
      <c r="F893" s="785"/>
      <c r="G893" s="785"/>
      <c r="I893" s="1065"/>
    </row>
    <row r="894" spans="1:9" ht="12.75" customHeight="1">
      <c r="A894" s="100"/>
      <c r="B894" s="339" t="s">
        <v>2761</v>
      </c>
      <c r="C894" s="1075"/>
      <c r="D894" s="1236" t="s">
        <v>554</v>
      </c>
      <c r="E894" s="1236"/>
      <c r="F894" s="1236"/>
      <c r="G894" s="785"/>
      <c r="I894" s="1065"/>
    </row>
    <row r="895" spans="1:9" ht="12.75" customHeight="1">
      <c r="A895" s="100"/>
      <c r="B895" s="100"/>
      <c r="C895" s="1075"/>
      <c r="D895" s="1236"/>
      <c r="E895" s="1236"/>
      <c r="F895" s="1236"/>
      <c r="G895" s="785"/>
      <c r="I895" s="1065"/>
    </row>
    <row r="896" spans="1:9" ht="12.75" customHeight="1">
      <c r="A896" s="100"/>
      <c r="B896" s="100"/>
      <c r="C896" s="1075"/>
      <c r="D896" s="1236"/>
      <c r="E896" s="1236"/>
      <c r="F896" s="1236"/>
      <c r="G896" s="785"/>
      <c r="I896" s="1065"/>
    </row>
    <row r="897" spans="1:9" ht="12.75" customHeight="1">
      <c r="A897" s="100"/>
      <c r="B897" s="100"/>
      <c r="C897" s="1075"/>
      <c r="D897" s="1236"/>
      <c r="E897" s="1236"/>
      <c r="F897" s="1236"/>
      <c r="G897" s="785"/>
      <c r="I897" s="1065"/>
    </row>
    <row r="898" spans="1:9" ht="12.75" customHeight="1">
      <c r="A898" s="68"/>
      <c r="B898" s="68"/>
      <c r="C898" s="786"/>
      <c r="D898" s="785"/>
      <c r="E898" s="785"/>
      <c r="F898" s="785"/>
      <c r="G898" s="785"/>
      <c r="I898" s="1065"/>
    </row>
    <row r="899" spans="1:9" ht="12.75" customHeight="1">
      <c r="A899" s="1259" t="s">
        <v>563</v>
      </c>
      <c r="B899" s="1259"/>
      <c r="C899" s="1259"/>
      <c r="D899" s="1259"/>
      <c r="E899" s="1259"/>
      <c r="F899" s="1259"/>
      <c r="G899" s="1259"/>
      <c r="H899" s="816"/>
      <c r="I899" s="937"/>
    </row>
    <row r="900" spans="1:9" ht="12.75" customHeight="1">
      <c r="A900" s="38"/>
      <c r="B900" s="38"/>
      <c r="C900" s="38"/>
      <c r="D900" s="38"/>
      <c r="E900" s="38"/>
      <c r="F900" s="38"/>
      <c r="G900" s="38"/>
      <c r="I900" s="1065"/>
    </row>
    <row r="901" spans="1:9" ht="12.75" customHeight="1">
      <c r="A901" s="38"/>
      <c r="B901" s="38"/>
      <c r="C901" s="38"/>
      <c r="D901" s="1257" t="s">
        <v>564</v>
      </c>
      <c r="E901" s="1257"/>
      <c r="F901" s="1257"/>
      <c r="G901" s="38"/>
      <c r="I901" s="1065"/>
    </row>
    <row r="902" spans="1:9" ht="12.75" customHeight="1">
      <c r="A902" s="38"/>
      <c r="B902" s="38"/>
      <c r="C902" s="38"/>
      <c r="D902" s="1047"/>
      <c r="E902" s="1047"/>
      <c r="F902" s="1047"/>
      <c r="G902" s="38"/>
      <c r="I902" s="1065"/>
    </row>
    <row r="903" spans="1:9" ht="12.75" customHeight="1">
      <c r="A903" s="38"/>
      <c r="B903" s="339" t="s">
        <v>2760</v>
      </c>
      <c r="C903" s="38"/>
      <c r="D903" s="1048" t="s">
        <v>565</v>
      </c>
      <c r="E903" s="1047"/>
      <c r="F903" s="1047"/>
      <c r="G903" s="38"/>
      <c r="I903" s="1065"/>
    </row>
    <row r="904" spans="1:9" ht="12.75" customHeight="1">
      <c r="A904" s="38"/>
      <c r="B904" s="38"/>
      <c r="C904" s="38"/>
      <c r="D904" s="1047"/>
      <c r="E904" s="1047"/>
      <c r="F904" s="1047"/>
      <c r="G904" s="38"/>
      <c r="I904" s="1065"/>
    </row>
    <row r="905" spans="1:9" ht="12.75" customHeight="1">
      <c r="A905" s="1075"/>
      <c r="B905" s="1075"/>
      <c r="C905" s="786"/>
      <c r="D905" s="1257" t="s">
        <v>566</v>
      </c>
      <c r="E905" s="1257"/>
      <c r="F905" s="1257"/>
      <c r="G905" s="785"/>
      <c r="I905" s="1065"/>
    </row>
    <row r="906" spans="1:9" ht="12.75" customHeight="1">
      <c r="A906" s="98"/>
      <c r="B906" s="98"/>
      <c r="C906" s="98"/>
      <c r="D906" s="1262" t="s">
        <v>567</v>
      </c>
      <c r="E906" s="1262"/>
      <c r="F906" s="1262"/>
      <c r="G906" s="785"/>
      <c r="I906" s="1065"/>
    </row>
    <row r="907" spans="1:9" ht="12.75" customHeight="1">
      <c r="A907" s="786"/>
      <c r="B907" s="786"/>
      <c r="C907" s="786"/>
      <c r="D907" s="1"/>
      <c r="E907" s="785"/>
      <c r="F907" s="785"/>
      <c r="G907" s="785"/>
      <c r="I907" s="1065"/>
    </row>
    <row r="908" spans="1:9" ht="12.75" customHeight="1">
      <c r="A908" s="100"/>
      <c r="B908" s="339" t="s">
        <v>2760</v>
      </c>
      <c r="C908" s="1075"/>
      <c r="D908" s="1236" t="s">
        <v>568</v>
      </c>
      <c r="E908" s="1236"/>
      <c r="F908" s="1236"/>
      <c r="G908" s="2"/>
      <c r="I908" s="1065"/>
    </row>
    <row r="909" spans="1:9" ht="12.75" customHeight="1">
      <c r="A909" s="1075"/>
      <c r="B909" s="1075"/>
      <c r="C909" s="1075"/>
      <c r="D909" s="1236"/>
      <c r="E909" s="1236"/>
      <c r="F909" s="1236"/>
      <c r="G909" s="2"/>
      <c r="I909" s="1065"/>
    </row>
    <row r="910" spans="1:9" ht="12.75" customHeight="1">
      <c r="A910" s="98"/>
      <c r="B910" s="98"/>
      <c r="C910" s="98"/>
      <c r="D910" s="1236" t="s">
        <v>569</v>
      </c>
      <c r="E910" s="1236"/>
      <c r="F910" s="1236"/>
      <c r="G910" s="785"/>
      <c r="I910" s="1065"/>
    </row>
    <row r="911" spans="1:9" ht="12.75" customHeight="1">
      <c r="A911" s="98"/>
      <c r="B911" s="98"/>
      <c r="C911" s="98"/>
      <c r="D911" s="1236"/>
      <c r="E911" s="1236"/>
      <c r="F911" s="1236"/>
      <c r="G911" s="785"/>
      <c r="I911" s="1065"/>
    </row>
    <row r="912" spans="1:9" ht="12.75" customHeight="1">
      <c r="A912" s="98"/>
      <c r="B912" s="98"/>
      <c r="C912" s="98"/>
      <c r="D912" s="2"/>
      <c r="E912" s="2"/>
      <c r="F912" s="785"/>
      <c r="G912" s="785"/>
      <c r="I912" s="1065"/>
    </row>
    <row r="913" spans="1:9" ht="12.75" customHeight="1">
      <c r="A913" s="100"/>
      <c r="B913" s="339" t="s">
        <v>2760</v>
      </c>
      <c r="C913" s="99"/>
      <c r="D913" s="1247" t="s">
        <v>570</v>
      </c>
      <c r="E913" s="1247"/>
      <c r="F913" s="1247"/>
      <c r="G913" s="785"/>
      <c r="I913" s="1065"/>
    </row>
    <row r="914" spans="1:9" ht="12.75" customHeight="1">
      <c r="A914" s="100"/>
      <c r="B914" s="100"/>
      <c r="C914" s="99"/>
      <c r="D914" s="1247"/>
      <c r="E914" s="1247"/>
      <c r="F914" s="1247"/>
      <c r="G914" s="785"/>
      <c r="I914" s="1065"/>
    </row>
    <row r="915" spans="1:9" ht="12.75" customHeight="1">
      <c r="A915" s="100"/>
      <c r="B915" s="100"/>
      <c r="C915" s="99"/>
      <c r="D915" s="1247"/>
      <c r="E915" s="1247"/>
      <c r="F915" s="1247"/>
      <c r="G915" s="785"/>
      <c r="I915" s="1065"/>
    </row>
    <row r="916" spans="1:9" ht="12.75" customHeight="1">
      <c r="A916" s="100"/>
      <c r="B916" s="100"/>
      <c r="C916" s="99"/>
      <c r="D916" s="1247"/>
      <c r="E916" s="1247"/>
      <c r="F916" s="1247"/>
      <c r="G916" s="785"/>
      <c r="I916" s="1065"/>
    </row>
    <row r="917" spans="1:9" ht="12.75" customHeight="1">
      <c r="A917" s="100"/>
      <c r="B917" s="100"/>
      <c r="C917" s="99"/>
      <c r="D917" s="1247"/>
      <c r="E917" s="1247"/>
      <c r="F917" s="1247"/>
      <c r="G917" s="785"/>
      <c r="I917" s="1065"/>
    </row>
    <row r="918" spans="1:9" ht="12.75" customHeight="1">
      <c r="A918" s="99"/>
      <c r="B918" s="99"/>
      <c r="C918" s="99"/>
      <c r="D918" s="1247"/>
      <c r="E918" s="1247"/>
      <c r="F918" s="1247"/>
      <c r="G918" s="785"/>
      <c r="I918" s="1065"/>
    </row>
    <row r="919" spans="1:9" ht="12.75" customHeight="1">
      <c r="A919" s="99"/>
      <c r="B919" s="99"/>
      <c r="C919" s="99"/>
      <c r="D919" s="1247"/>
      <c r="E919" s="1247"/>
      <c r="F919" s="1247"/>
      <c r="G919" s="785"/>
      <c r="I919" s="1065"/>
    </row>
    <row r="920" spans="1:9" ht="12.75" customHeight="1">
      <c r="A920" s="99"/>
      <c r="B920" s="99"/>
      <c r="C920" s="99"/>
      <c r="D920" s="1247"/>
      <c r="E920" s="1247"/>
      <c r="F920" s="1247"/>
      <c r="G920" s="785"/>
      <c r="I920" s="1065"/>
    </row>
    <row r="921" spans="1:9" ht="12.75" customHeight="1">
      <c r="A921" s="99"/>
      <c r="B921" s="99"/>
      <c r="C921" s="99"/>
      <c r="D921" s="1043"/>
      <c r="E921" s="1043"/>
      <c r="F921" s="1043"/>
      <c r="G921" s="785"/>
      <c r="I921" s="1065"/>
    </row>
    <row r="922" spans="1:9" ht="12.75" customHeight="1">
      <c r="A922" s="786"/>
      <c r="B922" s="339" t="s">
        <v>2761</v>
      </c>
      <c r="C922" s="786"/>
      <c r="D922" s="1236" t="s">
        <v>571</v>
      </c>
      <c r="E922" s="1236"/>
      <c r="F922" s="1236"/>
      <c r="G922" s="785"/>
      <c r="I922" s="1065"/>
    </row>
    <row r="923" spans="1:9" ht="12.75" customHeight="1">
      <c r="A923" s="786"/>
      <c r="B923" s="786"/>
      <c r="C923" s="786"/>
      <c r="D923" s="1236"/>
      <c r="E923" s="1236"/>
      <c r="F923" s="1236"/>
      <c r="G923" s="785"/>
      <c r="I923" s="1065"/>
    </row>
    <row r="924" spans="1:9" ht="12.75" customHeight="1">
      <c r="A924" s="786"/>
      <c r="B924" s="786"/>
      <c r="C924" s="786"/>
      <c r="D924" s="785"/>
      <c r="E924" s="785"/>
      <c r="F924" s="785"/>
      <c r="G924" s="785"/>
      <c r="I924" s="1065"/>
    </row>
    <row r="925" spans="1:9" ht="12.75" customHeight="1">
      <c r="A925" s="786"/>
      <c r="B925" s="339" t="s">
        <v>2761</v>
      </c>
      <c r="C925" s="786"/>
      <c r="D925" s="1263" t="s">
        <v>572</v>
      </c>
      <c r="E925" s="1263"/>
      <c r="F925" s="1263"/>
      <c r="G925" s="785"/>
      <c r="I925" s="1065"/>
    </row>
    <row r="926" spans="1:9" ht="12.75" customHeight="1">
      <c r="A926" s="786"/>
      <c r="B926" s="786"/>
      <c r="C926" s="786"/>
      <c r="D926" s="1263"/>
      <c r="E926" s="1263"/>
      <c r="F926" s="1263"/>
      <c r="G926" s="785"/>
      <c r="I926" s="1065"/>
    </row>
    <row r="927" spans="1:9" ht="12.75" customHeight="1">
      <c r="A927" s="786"/>
      <c r="B927" s="786"/>
      <c r="C927" s="786"/>
      <c r="D927" s="1263"/>
      <c r="E927" s="1263"/>
      <c r="F927" s="1263"/>
      <c r="G927" s="785"/>
      <c r="I927" s="1065"/>
    </row>
    <row r="928" spans="1:9" ht="12.75" customHeight="1">
      <c r="A928" s="786"/>
      <c r="B928" s="786"/>
      <c r="C928" s="786"/>
      <c r="D928" s="1263"/>
      <c r="E928" s="1263"/>
      <c r="F928" s="1263"/>
      <c r="G928" s="785"/>
      <c r="I928" s="1065"/>
    </row>
    <row r="929" spans="1:9" ht="12.75" customHeight="1">
      <c r="A929" s="786"/>
      <c r="B929" s="786"/>
      <c r="C929" s="786"/>
      <c r="D929" s="68"/>
      <c r="E929" s="785"/>
      <c r="F929" s="785"/>
      <c r="G929" s="785"/>
      <c r="I929" s="1065"/>
    </row>
    <row r="930" spans="1:9" ht="12.75" customHeight="1">
      <c r="A930" s="786"/>
      <c r="B930" s="339" t="s">
        <v>2761</v>
      </c>
      <c r="C930" s="786"/>
      <c r="D930" s="1262" t="s">
        <v>573</v>
      </c>
      <c r="E930" s="1262"/>
      <c r="F930" s="1262"/>
      <c r="G930" s="785"/>
      <c r="I930" s="1065"/>
    </row>
    <row r="931" spans="1:9" ht="12.75" customHeight="1">
      <c r="A931" s="786"/>
      <c r="B931" s="786"/>
      <c r="C931" s="786"/>
      <c r="D931" s="68"/>
      <c r="E931" s="785"/>
      <c r="F931" s="785"/>
      <c r="G931" s="785"/>
      <c r="I931" s="1065"/>
    </row>
    <row r="932" spans="1:9" ht="12.75" customHeight="1">
      <c r="A932" s="786"/>
      <c r="B932" s="339" t="s">
        <v>2761</v>
      </c>
      <c r="C932" s="786"/>
      <c r="D932" s="1262" t="s">
        <v>574</v>
      </c>
      <c r="E932" s="1262"/>
      <c r="F932" s="1262"/>
      <c r="G932" s="785"/>
      <c r="I932" s="1065"/>
    </row>
    <row r="933" spans="1:9" ht="12.75" customHeight="1">
      <c r="A933" s="99"/>
      <c r="B933" s="99"/>
      <c r="C933" s="99"/>
      <c r="D933" s="1"/>
      <c r="E933" s="2"/>
      <c r="F933" s="785"/>
      <c r="G933" s="785"/>
      <c r="I933" s="1065"/>
    </row>
    <row r="934" spans="1:9" ht="12.75" customHeight="1">
      <c r="A934" s="792"/>
      <c r="B934" s="339" t="s">
        <v>2761</v>
      </c>
      <c r="C934" s="793"/>
      <c r="D934" s="1247" t="s">
        <v>575</v>
      </c>
      <c r="E934" s="1247"/>
      <c r="F934" s="1247"/>
      <c r="G934" s="794"/>
      <c r="I934" s="1065"/>
    </row>
    <row r="935" spans="1:9" ht="12.75" customHeight="1">
      <c r="A935" s="792"/>
      <c r="B935" s="792"/>
      <c r="C935" s="793"/>
      <c r="D935" s="1247"/>
      <c r="E935" s="1247"/>
      <c r="F935" s="1247"/>
      <c r="G935" s="794"/>
      <c r="I935" s="1065"/>
    </row>
    <row r="936" spans="1:9" ht="12.75" customHeight="1">
      <c r="A936" s="792"/>
      <c r="B936" s="792"/>
      <c r="C936" s="793"/>
      <c r="D936" s="1247"/>
      <c r="E936" s="1247"/>
      <c r="F936" s="1247"/>
      <c r="G936" s="794"/>
      <c r="I936" s="1065"/>
    </row>
    <row r="937" spans="1:9" ht="12.75" customHeight="1">
      <c r="A937" s="792"/>
      <c r="B937" s="792"/>
      <c r="C937" s="793"/>
      <c r="D937" s="1247"/>
      <c r="E937" s="1247"/>
      <c r="F937" s="1247"/>
      <c r="G937" s="794"/>
      <c r="I937" s="1065"/>
    </row>
    <row r="938" spans="1:9" ht="12.75" customHeight="1">
      <c r="A938" s="792"/>
      <c r="B938" s="792"/>
      <c r="C938" s="793"/>
      <c r="D938" s="1247"/>
      <c r="E938" s="1247"/>
      <c r="F938" s="1247"/>
      <c r="G938" s="794"/>
      <c r="I938" s="1065"/>
    </row>
    <row r="939" spans="1:9" ht="12.75" customHeight="1">
      <c r="A939" s="792"/>
      <c r="B939" s="792"/>
      <c r="C939" s="793"/>
      <c r="D939" s="1247"/>
      <c r="E939" s="1247"/>
      <c r="F939" s="1247"/>
      <c r="G939" s="794"/>
      <c r="I939" s="1065"/>
    </row>
    <row r="940" spans="1:9" ht="12.75" customHeight="1">
      <c r="A940" s="792"/>
      <c r="B940" s="792"/>
      <c r="C940" s="793"/>
      <c r="D940" s="1247"/>
      <c r="E940" s="1247"/>
      <c r="F940" s="1247"/>
      <c r="G940" s="794"/>
      <c r="I940" s="1065"/>
    </row>
    <row r="941" spans="1:9" ht="12.75" customHeight="1">
      <c r="A941" s="792"/>
      <c r="B941" s="792"/>
      <c r="C941" s="793"/>
      <c r="D941" s="1247"/>
      <c r="E941" s="1247"/>
      <c r="F941" s="1247"/>
      <c r="G941" s="794"/>
      <c r="I941" s="1065"/>
    </row>
    <row r="942" spans="1:9" ht="12.75" customHeight="1">
      <c r="A942" s="792"/>
      <c r="B942" s="792"/>
      <c r="C942" s="793"/>
      <c r="D942" s="1247"/>
      <c r="E942" s="1247"/>
      <c r="F942" s="1247"/>
      <c r="G942" s="794"/>
      <c r="I942" s="1065"/>
    </row>
    <row r="943" spans="1:9" ht="12.75" customHeight="1">
      <c r="A943" s="99"/>
      <c r="B943" s="99"/>
      <c r="C943" s="99"/>
      <c r="D943" s="1"/>
      <c r="E943" s="2"/>
      <c r="F943" s="785"/>
      <c r="G943" s="785"/>
      <c r="I943" s="1065"/>
    </row>
    <row r="944" spans="1:9" ht="12.75" customHeight="1">
      <c r="A944" s="100"/>
      <c r="B944" s="339" t="s">
        <v>2760</v>
      </c>
      <c r="C944" s="99"/>
      <c r="D944" s="1271" t="s">
        <v>576</v>
      </c>
      <c r="E944" s="1271"/>
      <c r="F944" s="1271"/>
      <c r="G944" s="785"/>
      <c r="I944" s="1065"/>
    </row>
    <row r="945" spans="1:9" ht="12.75" customHeight="1">
      <c r="A945" s="100"/>
      <c r="B945" s="100"/>
      <c r="C945" s="99"/>
      <c r="D945" s="1271"/>
      <c r="E945" s="1271"/>
      <c r="F945" s="1271"/>
      <c r="G945" s="785"/>
      <c r="I945" s="1065"/>
    </row>
    <row r="946" spans="1:9" ht="12.75" customHeight="1">
      <c r="A946" s="100"/>
      <c r="B946" s="100"/>
      <c r="C946" s="99"/>
      <c r="D946" s="1271"/>
      <c r="E946" s="1271"/>
      <c r="F946" s="1271"/>
      <c r="G946" s="785"/>
      <c r="I946" s="1065"/>
    </row>
    <row r="947" spans="1:9" ht="12.75" customHeight="1">
      <c r="A947" s="100"/>
      <c r="B947" s="100"/>
      <c r="C947" s="99"/>
      <c r="D947" s="1271"/>
      <c r="E947" s="1271"/>
      <c r="F947" s="1271"/>
      <c r="G947" s="785"/>
      <c r="I947" s="1065"/>
    </row>
    <row r="948" spans="1:9" ht="12.75" customHeight="1">
      <c r="A948" s="100"/>
      <c r="B948" s="100"/>
      <c r="C948" s="99"/>
      <c r="D948" s="1271"/>
      <c r="E948" s="1271"/>
      <c r="F948" s="1271"/>
      <c r="G948" s="785"/>
      <c r="I948" s="1065"/>
    </row>
    <row r="949" spans="1:9" ht="12.75" customHeight="1">
      <c r="A949" s="100"/>
      <c r="B949" s="100"/>
      <c r="C949" s="99"/>
      <c r="D949" s="1271"/>
      <c r="E949" s="1271"/>
      <c r="F949" s="1271"/>
      <c r="G949" s="785"/>
      <c r="I949" s="1065"/>
    </row>
    <row r="950" spans="1:9" ht="12.75" customHeight="1">
      <c r="A950" s="100"/>
      <c r="B950" s="100"/>
      <c r="C950" s="99"/>
      <c r="D950" s="1271"/>
      <c r="E950" s="1271"/>
      <c r="F950" s="1271"/>
      <c r="G950" s="785"/>
      <c r="I950" s="1065"/>
    </row>
    <row r="951" spans="1:9" ht="12.75" customHeight="1">
      <c r="A951" s="100"/>
      <c r="B951" s="100"/>
      <c r="C951" s="99"/>
      <c r="D951" s="1055"/>
      <c r="E951" s="1055"/>
      <c r="F951" s="1055"/>
      <c r="G951" s="785"/>
      <c r="I951" s="1065"/>
    </row>
    <row r="952" spans="1:9" ht="12.75" customHeight="1">
      <c r="A952" s="100"/>
      <c r="B952" s="339" t="s">
        <v>2760</v>
      </c>
      <c r="C952" s="99"/>
      <c r="D952" s="1246" t="s">
        <v>577</v>
      </c>
      <c r="E952" s="1246"/>
      <c r="F952" s="1246"/>
      <c r="G952" s="785"/>
      <c r="I952" s="1065"/>
    </row>
    <row r="953" spans="1:9" ht="12.75" customHeight="1">
      <c r="A953" s="100"/>
      <c r="B953" s="100"/>
      <c r="C953" s="99"/>
      <c r="D953" s="1246"/>
      <c r="E953" s="1246"/>
      <c r="F953" s="1246"/>
      <c r="G953" s="785"/>
      <c r="I953" s="1065"/>
    </row>
    <row r="954" spans="1:9" ht="12.75" customHeight="1">
      <c r="A954" s="100"/>
      <c r="B954" s="100"/>
      <c r="C954" s="99"/>
      <c r="D954" s="1246"/>
      <c r="E954" s="1246"/>
      <c r="F954" s="1246"/>
      <c r="G954" s="785"/>
      <c r="I954" s="1065"/>
    </row>
    <row r="955" spans="1:9" ht="12.75" customHeight="1">
      <c r="A955" s="100"/>
      <c r="B955" s="100"/>
      <c r="C955" s="99"/>
      <c r="D955" s="1246"/>
      <c r="E955" s="1246"/>
      <c r="F955" s="1246"/>
      <c r="G955" s="785"/>
      <c r="I955" s="1065"/>
    </row>
    <row r="956" spans="1:9" ht="12.75" customHeight="1">
      <c r="A956" s="100"/>
      <c r="B956" s="100"/>
      <c r="C956" s="99"/>
      <c r="D956" s="1246"/>
      <c r="E956" s="1246"/>
      <c r="F956" s="1246"/>
      <c r="G956" s="785"/>
      <c r="I956" s="1065"/>
    </row>
    <row r="957" spans="1:9" ht="12.75" customHeight="1">
      <c r="A957" s="100"/>
      <c r="B957" s="100"/>
      <c r="C957" s="99"/>
      <c r="D957" s="1246"/>
      <c r="E957" s="1246"/>
      <c r="F957" s="1246"/>
      <c r="G957" s="785"/>
      <c r="I957" s="1065"/>
    </row>
    <row r="958" spans="1:9" ht="12.75" customHeight="1">
      <c r="A958" s="100"/>
      <c r="B958" s="100"/>
      <c r="C958" s="99"/>
      <c r="D958" s="1055"/>
      <c r="E958" s="1055"/>
      <c r="F958" s="1055"/>
      <c r="G958" s="785"/>
      <c r="I958" s="1065"/>
    </row>
    <row r="959" spans="1:9" ht="12.75" customHeight="1">
      <c r="A959" s="786"/>
      <c r="B959" s="339" t="s">
        <v>2760</v>
      </c>
      <c r="C959" s="786"/>
      <c r="D959" s="1263" t="s">
        <v>578</v>
      </c>
      <c r="E959" s="1263"/>
      <c r="F959" s="1263"/>
      <c r="G959" s="785"/>
      <c r="I959" s="1065"/>
    </row>
    <row r="960" spans="1:9" ht="12.75" customHeight="1">
      <c r="A960" s="786"/>
      <c r="B960" s="786"/>
      <c r="C960" s="786"/>
      <c r="D960" s="1263"/>
      <c r="E960" s="1263"/>
      <c r="F960" s="1263"/>
      <c r="G960" s="785"/>
      <c r="I960" s="1065"/>
    </row>
    <row r="961" spans="1:9" ht="12.75" customHeight="1">
      <c r="A961" s="786"/>
      <c r="B961" s="786"/>
      <c r="C961" s="786"/>
      <c r="D961" s="1263"/>
      <c r="E961" s="1263"/>
      <c r="F961" s="1263"/>
      <c r="G961" s="785"/>
      <c r="I961" s="1065"/>
    </row>
    <row r="962" spans="1:9" ht="12.75" customHeight="1">
      <c r="A962" s="100"/>
      <c r="B962" s="100"/>
      <c r="C962" s="99"/>
      <c r="D962" s="1055"/>
      <c r="E962" s="1055"/>
      <c r="F962" s="1055"/>
      <c r="G962" s="785"/>
      <c r="I962" s="1065"/>
    </row>
    <row r="963" spans="1:9" ht="12.75" customHeight="1">
      <c r="A963" s="100"/>
      <c r="B963" s="100"/>
      <c r="C963" s="99"/>
      <c r="D963" s="669"/>
      <c r="E963" s="2"/>
      <c r="F963" s="785"/>
      <c r="G963" s="785"/>
      <c r="I963" s="1065"/>
    </row>
    <row r="964" spans="1:9" ht="12.75" customHeight="1">
      <c r="A964" s="100"/>
      <c r="B964" s="339" t="s">
        <v>2760</v>
      </c>
      <c r="C964" s="99"/>
      <c r="D964" s="1247" t="s">
        <v>579</v>
      </c>
      <c r="E964" s="1247"/>
      <c r="F964" s="1247"/>
      <c r="G964" s="785"/>
      <c r="I964" s="1065"/>
    </row>
    <row r="965" spans="1:9" ht="12.75" customHeight="1">
      <c r="A965" s="100"/>
      <c r="B965" s="100"/>
      <c r="C965" s="99"/>
      <c r="D965" s="1247"/>
      <c r="E965" s="1247"/>
      <c r="F965" s="1247"/>
      <c r="G965" s="785"/>
      <c r="I965" s="1065"/>
    </row>
    <row r="966" spans="1:9" ht="12.75" customHeight="1">
      <c r="A966" s="100"/>
      <c r="B966" s="100"/>
      <c r="C966" s="99"/>
      <c r="D966" s="1247"/>
      <c r="E966" s="1247"/>
      <c r="F966" s="1247"/>
      <c r="G966" s="785"/>
      <c r="I966" s="1065"/>
    </row>
    <row r="967" spans="1:9" ht="12.75" customHeight="1">
      <c r="A967" s="100"/>
      <c r="B967" s="100"/>
      <c r="C967" s="99"/>
      <c r="D967" s="1247"/>
      <c r="E967" s="1247"/>
      <c r="F967" s="1247"/>
      <c r="G967" s="785"/>
      <c r="I967" s="1065"/>
    </row>
    <row r="968" spans="1:9" ht="12.75" customHeight="1">
      <c r="A968" s="786"/>
      <c r="B968" s="786"/>
      <c r="C968" s="786"/>
      <c r="D968" s="1041"/>
      <c r="E968" s="1041"/>
      <c r="F968" s="1041"/>
      <c r="G968" s="1041"/>
      <c r="I968" s="1065"/>
    </row>
    <row r="969" spans="1:9" ht="12.75" customHeight="1">
      <c r="A969" s="1075"/>
      <c r="B969" s="1075"/>
      <c r="C969" s="1075"/>
      <c r="D969" s="1269" t="s">
        <v>580</v>
      </c>
      <c r="E969" s="1269"/>
      <c r="F969" s="1269"/>
      <c r="G969" s="2"/>
      <c r="I969" s="1065"/>
    </row>
    <row r="970" spans="1:9" ht="12.75" customHeight="1">
      <c r="A970" s="100"/>
      <c r="B970" s="339" t="s">
        <v>2760</v>
      </c>
      <c r="C970" s="1075"/>
      <c r="D970" s="1262" t="s">
        <v>581</v>
      </c>
      <c r="E970" s="1262"/>
      <c r="F970" s="1262"/>
      <c r="G970" s="2"/>
      <c r="I970" s="1065"/>
    </row>
    <row r="971" spans="1:9" ht="12.75" customHeight="1">
      <c r="A971" s="1075"/>
      <c r="B971" s="1075"/>
      <c r="C971" s="1075"/>
      <c r="D971" s="2"/>
      <c r="E971" s="2"/>
      <c r="F971" s="2"/>
      <c r="G971" s="2"/>
      <c r="I971" s="1065"/>
    </row>
    <row r="972" spans="1:9" ht="12.75" customHeight="1">
      <c r="A972" s="1075"/>
      <c r="B972" s="1075"/>
      <c r="C972" s="1075"/>
      <c r="D972" s="1269" t="s">
        <v>582</v>
      </c>
      <c r="E972" s="1269"/>
      <c r="F972" s="1269"/>
      <c r="G972"/>
      <c r="I972" s="1065"/>
    </row>
    <row r="973" spans="1:9" ht="12.75" customHeight="1">
      <c r="A973" s="100"/>
      <c r="B973" s="339" t="s">
        <v>2760</v>
      </c>
      <c r="C973" s="1075"/>
      <c r="D973" s="1236" t="s">
        <v>583</v>
      </c>
      <c r="E973" s="1236"/>
      <c r="F973" s="1236"/>
      <c r="G973"/>
      <c r="I973" s="1065"/>
    </row>
    <row r="974" spans="1:9" ht="12.75" customHeight="1">
      <c r="A974" s="100"/>
      <c r="B974" s="100"/>
      <c r="C974" s="1075"/>
      <c r="D974" s="1236"/>
      <c r="E974" s="1236"/>
      <c r="F974" s="1236"/>
      <c r="G974"/>
      <c r="I974" s="1065"/>
    </row>
    <row r="975" spans="1:9" ht="12.75" customHeight="1">
      <c r="A975" s="100"/>
      <c r="B975" s="100"/>
      <c r="C975" s="1075"/>
      <c r="D975" s="1236"/>
      <c r="E975" s="1236"/>
      <c r="F975" s="1236"/>
      <c r="G975"/>
      <c r="I975" s="1065"/>
    </row>
    <row r="976" spans="1:9" ht="12.75" customHeight="1">
      <c r="A976" s="100"/>
      <c r="B976" s="100"/>
      <c r="C976" s="1075"/>
      <c r="D976" s="1236"/>
      <c r="E976" s="1236"/>
      <c r="F976" s="1236"/>
      <c r="G976"/>
      <c r="I976" s="1065"/>
    </row>
    <row r="977" spans="1:9" ht="12.75" customHeight="1">
      <c r="A977" s="100"/>
      <c r="B977" s="100"/>
      <c r="C977" s="1075"/>
      <c r="D977" s="1236"/>
      <c r="E977" s="1236"/>
      <c r="F977" s="1236"/>
      <c r="G977"/>
      <c r="I977" s="1065"/>
    </row>
    <row r="978" spans="1:9" ht="12.75" customHeight="1">
      <c r="A978" s="100"/>
      <c r="B978" s="100"/>
      <c r="C978" s="1075"/>
      <c r="D978" s="1236"/>
      <c r="E978" s="1236"/>
      <c r="F978" s="1236"/>
      <c r="G978"/>
      <c r="I978" s="1065"/>
    </row>
    <row r="979" spans="1:9" ht="12.75" customHeight="1">
      <c r="A979" s="100"/>
      <c r="B979" s="100"/>
      <c r="C979" s="1075"/>
      <c r="D979" s="1236"/>
      <c r="E979" s="1236"/>
      <c r="F979" s="1236"/>
      <c r="G979"/>
      <c r="I979" s="1065"/>
    </row>
    <row r="980" spans="1:9" ht="12.75" customHeight="1">
      <c r="A980" s="100"/>
      <c r="B980" s="100"/>
      <c r="C980" s="1075"/>
      <c r="D980" s="1236"/>
      <c r="E980" s="1236"/>
      <c r="F980" s="1236"/>
      <c r="G980"/>
      <c r="I980" s="1065"/>
    </row>
    <row r="981" spans="1:9" ht="12.75" customHeight="1">
      <c r="A981" s="100"/>
      <c r="B981" s="100"/>
      <c r="C981" s="1075"/>
      <c r="D981" s="1236"/>
      <c r="E981" s="1236"/>
      <c r="F981" s="1236"/>
      <c r="G981"/>
      <c r="I981" s="1065"/>
    </row>
    <row r="982" spans="1:9" ht="12.75" customHeight="1">
      <c r="A982" s="100"/>
      <c r="B982" s="100"/>
      <c r="C982" s="1075"/>
      <c r="D982" s="1236"/>
      <c r="E982" s="1236"/>
      <c r="F982" s="1236"/>
      <c r="G982"/>
      <c r="I982" s="1065"/>
    </row>
    <row r="983" spans="1:9" ht="12.75" customHeight="1">
      <c r="A983" s="100"/>
      <c r="B983" s="100"/>
      <c r="C983" s="1075"/>
      <c r="D983" s="1236"/>
      <c r="E983" s="1236"/>
      <c r="F983" s="1236"/>
      <c r="G983"/>
      <c r="I983" s="1065"/>
    </row>
    <row r="984" spans="1:9" ht="12.75" customHeight="1">
      <c r="A984" s="100"/>
      <c r="B984" s="100"/>
      <c r="C984" s="1075"/>
      <c r="D984" s="1236"/>
      <c r="E984" s="1236"/>
      <c r="F984" s="1236"/>
      <c r="G984"/>
      <c r="I984" s="1065"/>
    </row>
    <row r="985" spans="1:9" ht="12.75" customHeight="1">
      <c r="A985" s="100"/>
      <c r="B985" s="100"/>
      <c r="C985" s="1075"/>
      <c r="D985" s="1236"/>
      <c r="E985" s="1236"/>
      <c r="F985" s="1236"/>
      <c r="G985"/>
      <c r="I985" s="1065"/>
    </row>
    <row r="986" spans="1:9" ht="12.75" customHeight="1">
      <c r="A986" s="100"/>
      <c r="B986" s="100"/>
      <c r="C986" s="1075"/>
      <c r="D986" s="1236"/>
      <c r="E986" s="1236"/>
      <c r="F986" s="1236"/>
      <c r="G986"/>
      <c r="I986" s="1065"/>
    </row>
    <row r="987" spans="1:9" ht="12.75" customHeight="1">
      <c r="A987" s="100"/>
      <c r="B987" s="100"/>
      <c r="C987" s="1075"/>
      <c r="D987" s="1236"/>
      <c r="E987" s="1236"/>
      <c r="F987" s="1236"/>
      <c r="G987" s="2"/>
      <c r="I987" s="1065"/>
    </row>
    <row r="988" spans="1:9" ht="12.75" customHeight="1">
      <c r="A988" s="1075"/>
      <c r="B988" s="1075"/>
      <c r="C988" s="1075"/>
      <c r="D988" s="2"/>
      <c r="E988" s="2"/>
      <c r="F988" s="2"/>
      <c r="G988" s="2"/>
      <c r="I988" s="1065"/>
    </row>
    <row r="989" spans="1:9" ht="12.75" customHeight="1">
      <c r="A989" s="1259" t="s">
        <v>584</v>
      </c>
      <c r="B989" s="1259"/>
      <c r="C989" s="1259"/>
      <c r="D989" s="1259"/>
      <c r="E989" s="1259"/>
      <c r="F989" s="1259"/>
      <c r="G989" s="1259"/>
      <c r="H989" s="816"/>
      <c r="I989" s="937"/>
    </row>
    <row r="990" spans="1:9" ht="12.75" customHeight="1">
      <c r="A990" s="68"/>
      <c r="B990" s="68"/>
      <c r="C990" s="1075"/>
      <c r="D990" s="2"/>
      <c r="E990" s="2"/>
      <c r="F990" s="2"/>
      <c r="G990" s="2"/>
      <c r="I990" s="1065"/>
    </row>
    <row r="991" spans="1:9" ht="12.75" customHeight="1">
      <c r="A991" s="1075"/>
      <c r="B991" s="1075"/>
      <c r="C991" s="786"/>
      <c r="D991" s="1269" t="s">
        <v>585</v>
      </c>
      <c r="E991" s="1269"/>
      <c r="F991" s="1269"/>
      <c r="G991" s="2"/>
      <c r="I991" s="1065"/>
    </row>
    <row r="992" spans="1:9" ht="12.75" customHeight="1">
      <c r="A992" s="98"/>
      <c r="B992" s="98"/>
      <c r="C992" s="98"/>
      <c r="D992" s="1262" t="s">
        <v>586</v>
      </c>
      <c r="E992" s="1262"/>
      <c r="F992" s="1262"/>
      <c r="G992" s="2"/>
      <c r="I992" s="1065"/>
    </row>
    <row r="993" spans="1:9" ht="12.75" customHeight="1">
      <c r="A993" s="98"/>
      <c r="B993" s="98"/>
      <c r="C993" s="98"/>
      <c r="D993" s="2"/>
      <c r="E993" s="2"/>
      <c r="F993" s="785"/>
      <c r="G993"/>
      <c r="I993" s="1065"/>
    </row>
    <row r="994" spans="1:9" ht="12.75" customHeight="1">
      <c r="A994" s="1075"/>
      <c r="B994" s="339" t="s">
        <v>2760</v>
      </c>
      <c r="C994" s="1075"/>
      <c r="D994" s="1270" t="s">
        <v>587</v>
      </c>
      <c r="E994" s="1270"/>
      <c r="F994" s="1270"/>
      <c r="G994"/>
      <c r="I994" s="1065"/>
    </row>
    <row r="995" spans="1:9" ht="12.75" customHeight="1">
      <c r="A995" s="1075"/>
      <c r="B995" s="1075"/>
      <c r="C995" s="1075"/>
      <c r="D995" s="1270"/>
      <c r="E995" s="1270"/>
      <c r="F995" s="1270"/>
      <c r="G995"/>
      <c r="I995" s="1065"/>
    </row>
    <row r="996" spans="1:9" ht="12.75" customHeight="1">
      <c r="A996" s="1075"/>
      <c r="B996" s="1075"/>
      <c r="C996" s="1075"/>
      <c r="D996" s="1054"/>
      <c r="E996" s="824" t="s">
        <v>588</v>
      </c>
      <c r="F996" s="1054"/>
      <c r="G996"/>
      <c r="I996" s="1065"/>
    </row>
    <row r="997" spans="1:9" ht="12.75" customHeight="1">
      <c r="A997" s="1075"/>
      <c r="B997" s="1075"/>
      <c r="C997" s="1075"/>
      <c r="D997" s="1241" t="s">
        <v>589</v>
      </c>
      <c r="E997" s="1241"/>
      <c r="F997" s="1241"/>
      <c r="G997"/>
      <c r="I997" s="1065"/>
    </row>
    <row r="998" spans="1:9" ht="12.75" customHeight="1">
      <c r="A998" s="1075"/>
      <c r="B998" s="1075"/>
      <c r="C998" s="1075"/>
      <c r="D998" s="1241"/>
      <c r="E998" s="1241"/>
      <c r="F998" s="1241"/>
      <c r="G998"/>
      <c r="I998" s="1065"/>
    </row>
    <row r="999" spans="1:9" ht="12.75" customHeight="1">
      <c r="A999" s="99"/>
      <c r="B999" s="99"/>
      <c r="C999" s="99"/>
      <c r="D999" s="1241"/>
      <c r="E999" s="1241"/>
      <c r="F999" s="1241"/>
      <c r="G999"/>
      <c r="I999" s="1065"/>
    </row>
    <row r="1000" spans="1:9" ht="12.75" customHeight="1">
      <c r="A1000" s="99"/>
      <c r="B1000" s="99"/>
      <c r="C1000" s="99"/>
      <c r="D1000" s="1241"/>
      <c r="E1000" s="1241"/>
      <c r="F1000" s="1241"/>
      <c r="G1000"/>
      <c r="I1000" s="1065"/>
    </row>
    <row r="1001" spans="1:9" ht="12.75" customHeight="1">
      <c r="A1001" s="99"/>
      <c r="B1001" s="99"/>
      <c r="C1001" s="99"/>
      <c r="D1001" s="1043"/>
      <c r="E1001" s="1043"/>
      <c r="F1001" s="1043"/>
      <c r="G1001"/>
      <c r="I1001" s="1065"/>
    </row>
    <row r="1002" spans="1:9" ht="12.75" customHeight="1">
      <c r="A1002" s="99"/>
      <c r="B1002" s="339" t="s">
        <v>2760</v>
      </c>
      <c r="C1002" s="99"/>
      <c r="D1002" s="1236" t="s">
        <v>590</v>
      </c>
      <c r="E1002" s="1236"/>
      <c r="F1002" s="1236"/>
      <c r="G1002"/>
      <c r="I1002" s="1065"/>
    </row>
    <row r="1003" spans="1:9" ht="12.75" customHeight="1">
      <c r="A1003" s="99"/>
      <c r="B1003" s="99"/>
      <c r="C1003" s="99"/>
      <c r="D1003" s="1236"/>
      <c r="E1003" s="1236"/>
      <c r="F1003" s="1236"/>
      <c r="G1003"/>
      <c r="I1003" s="1065"/>
    </row>
    <row r="1004" spans="1:9" ht="12.75" customHeight="1">
      <c r="A1004" s="99"/>
      <c r="B1004" s="99"/>
      <c r="C1004" s="99"/>
      <c r="D1004" s="1236"/>
      <c r="E1004" s="1236"/>
      <c r="F1004" s="1236"/>
      <c r="G1004"/>
      <c r="I1004" s="1065"/>
    </row>
    <row r="1005" spans="1:9" ht="12.75" customHeight="1">
      <c r="A1005" s="99"/>
      <c r="B1005" s="99"/>
      <c r="C1005" s="99"/>
      <c r="D1005" s="1236"/>
      <c r="E1005" s="1236"/>
      <c r="F1005" s="1236"/>
      <c r="G1005"/>
      <c r="I1005" s="1065"/>
    </row>
    <row r="1006" spans="1:9" ht="12.75" customHeight="1">
      <c r="A1006" s="99"/>
      <c r="B1006" s="99"/>
      <c r="C1006" s="99"/>
      <c r="D1006" s="1038"/>
      <c r="E1006" s="1038"/>
      <c r="F1006" s="1038"/>
      <c r="G1006"/>
      <c r="I1006" s="1065"/>
    </row>
    <row r="1007" spans="1:9" ht="12.75" customHeight="1">
      <c r="A1007" s="99"/>
      <c r="B1007" s="339" t="s">
        <v>2761</v>
      </c>
      <c r="C1007" s="99"/>
      <c r="D1007" s="1236" t="s">
        <v>591</v>
      </c>
      <c r="E1007" s="1236"/>
      <c r="F1007" s="1236"/>
      <c r="G1007"/>
      <c r="I1007" s="1065"/>
    </row>
    <row r="1008" spans="1:9" ht="12.75" customHeight="1">
      <c r="A1008" s="99"/>
      <c r="B1008" s="99"/>
      <c r="C1008" s="99"/>
      <c r="D1008" s="1236"/>
      <c r="E1008" s="1236"/>
      <c r="F1008" s="1236"/>
      <c r="G1008"/>
      <c r="I1008" s="1065"/>
    </row>
    <row r="1009" spans="1:9" ht="12.75" customHeight="1">
      <c r="A1009" s="99"/>
      <c r="B1009" s="99"/>
      <c r="C1009" s="99"/>
      <c r="D1009" s="1038"/>
      <c r="E1009" s="1038"/>
      <c r="F1009" s="1038"/>
      <c r="G1009"/>
      <c r="I1009" s="1065"/>
    </row>
    <row r="1010" spans="1:9" ht="12.75" customHeight="1">
      <c r="A1010" s="100"/>
      <c r="B1010" s="339" t="s">
        <v>2760</v>
      </c>
      <c r="C1010" s="1075"/>
      <c r="D1010" s="1262" t="s">
        <v>592</v>
      </c>
      <c r="E1010" s="1262"/>
      <c r="F1010" s="1262"/>
      <c r="G1010"/>
      <c r="I1010" s="1065"/>
    </row>
    <row r="1011" spans="1:9" ht="12.75" customHeight="1">
      <c r="A1011" s="1075"/>
      <c r="B1011" s="1075"/>
      <c r="C1011" s="1075"/>
      <c r="D1011" s="2"/>
      <c r="E1011" s="2"/>
      <c r="F1011" s="2"/>
      <c r="G1011"/>
      <c r="I1011" s="1065"/>
    </row>
    <row r="1012" spans="1:9" ht="12.75" customHeight="1">
      <c r="A1012" s="100"/>
      <c r="B1012" s="339" t="s">
        <v>2760</v>
      </c>
      <c r="C1012" s="1075"/>
      <c r="D1012" s="1262" t="s">
        <v>593</v>
      </c>
      <c r="E1012" s="1262"/>
      <c r="F1012" s="1262"/>
      <c r="G1012"/>
      <c r="I1012" s="1065"/>
    </row>
    <row r="1013" spans="1:9" ht="12.75" customHeight="1">
      <c r="A1013" s="1075"/>
      <c r="B1013" s="1075"/>
      <c r="C1013" s="1075"/>
      <c r="D1013" s="68"/>
      <c r="E1013" s="2"/>
      <c r="F1013" s="2"/>
      <c r="G1013"/>
      <c r="I1013" s="1065"/>
    </row>
    <row r="1014" spans="1:9" ht="12.75" customHeight="1">
      <c r="A1014" s="100"/>
      <c r="B1014" s="339" t="s">
        <v>2761</v>
      </c>
      <c r="C1014" s="1075"/>
      <c r="D1014" s="1262" t="s">
        <v>594</v>
      </c>
      <c r="E1014" s="1262"/>
      <c r="F1014" s="1262"/>
      <c r="G1014"/>
      <c r="I1014" s="1065"/>
    </row>
    <row r="1015" spans="1:9" ht="12.75" customHeight="1">
      <c r="A1015" s="1075"/>
      <c r="B1015" s="1075"/>
      <c r="C1015" s="1075"/>
      <c r="D1015" s="68"/>
      <c r="E1015" s="2"/>
      <c r="F1015" s="2"/>
      <c r="G1015"/>
      <c r="I1015" s="1065"/>
    </row>
    <row r="1016" spans="1:9" ht="12.75" customHeight="1">
      <c r="A1016" s="100"/>
      <c r="B1016" s="339" t="s">
        <v>2761</v>
      </c>
      <c r="C1016" s="1075"/>
      <c r="D1016" s="1236" t="s">
        <v>595</v>
      </c>
      <c r="E1016" s="1236"/>
      <c r="F1016" s="1236"/>
      <c r="G1016"/>
      <c r="I1016" s="1065"/>
    </row>
    <row r="1017" spans="1:9" ht="12.75" customHeight="1">
      <c r="A1017" s="100"/>
      <c r="B1017" s="100"/>
      <c r="C1017" s="1075"/>
      <c r="D1017" s="1236"/>
      <c r="E1017" s="1236"/>
      <c r="F1017" s="1236"/>
      <c r="G1017"/>
      <c r="I1017" s="1065"/>
    </row>
    <row r="1018" spans="1:9" ht="12.75" customHeight="1">
      <c r="A1018" s="100"/>
      <c r="B1018" s="100"/>
      <c r="C1018" s="1075"/>
      <c r="D1018" s="68"/>
      <c r="E1018" s="2"/>
      <c r="F1018" s="2"/>
      <c r="G1018" s="2"/>
      <c r="I1018" s="1065"/>
    </row>
    <row r="1019" spans="1:9" ht="12.75" customHeight="1">
      <c r="A1019" s="145"/>
      <c r="B1019" s="339" t="s">
        <v>2761</v>
      </c>
      <c r="C1019" s="795"/>
      <c r="D1019" s="1268" t="s">
        <v>596</v>
      </c>
      <c r="E1019" s="1268"/>
      <c r="F1019" s="1268"/>
      <c r="G1019" s="796"/>
      <c r="I1019" s="1065"/>
    </row>
    <row r="1020" spans="1:9" ht="12.75" customHeight="1">
      <c r="A1020" s="795"/>
      <c r="B1020" s="795"/>
      <c r="C1020" s="795"/>
      <c r="D1020" s="1268"/>
      <c r="E1020" s="1268"/>
      <c r="F1020" s="1268"/>
      <c r="G1020" s="796"/>
      <c r="I1020" s="1065"/>
    </row>
    <row r="1021" spans="1:9" ht="12.75" customHeight="1">
      <c r="A1021" s="795"/>
      <c r="B1021" s="795"/>
      <c r="C1021" s="795"/>
      <c r="D1021" s="1048"/>
      <c r="E1021" s="796"/>
      <c r="F1021" s="796"/>
      <c r="G1021" s="796"/>
      <c r="I1021" s="1065"/>
    </row>
    <row r="1022" spans="1:9" ht="12.75" customHeight="1">
      <c r="A1022" s="145"/>
      <c r="B1022" s="339" t="s">
        <v>2761</v>
      </c>
      <c r="C1022" s="795"/>
      <c r="D1022" s="1258" t="s">
        <v>597</v>
      </c>
      <c r="E1022" s="1258"/>
      <c r="F1022" s="1258"/>
      <c r="G1022" s="796"/>
      <c r="I1022" s="1065"/>
    </row>
    <row r="1023" spans="1:9" ht="12.75" customHeight="1">
      <c r="A1023" s="795"/>
      <c r="B1023" s="795"/>
      <c r="C1023" s="795"/>
      <c r="D1023" s="1048"/>
      <c r="E1023" s="796"/>
      <c r="F1023" s="796"/>
      <c r="G1023" s="796"/>
      <c r="I1023" s="1065"/>
    </row>
    <row r="1024" spans="1:9" ht="12.75" customHeight="1">
      <c r="A1024" s="100"/>
      <c r="B1024" s="339" t="s">
        <v>2760</v>
      </c>
      <c r="C1024" s="1075"/>
      <c r="D1024" s="1262" t="s">
        <v>598</v>
      </c>
      <c r="E1024" s="1262"/>
      <c r="F1024" s="1262"/>
      <c r="G1024" s="2"/>
      <c r="I1024" s="1065"/>
    </row>
    <row r="1025" spans="1:9" ht="12.75" customHeight="1">
      <c r="A1025" s="100"/>
      <c r="B1025" s="100"/>
      <c r="C1025" s="1075"/>
      <c r="D1025" s="68"/>
      <c r="E1025" s="2"/>
      <c r="F1025" s="2"/>
      <c r="G1025" s="2"/>
      <c r="I1025" s="1065"/>
    </row>
    <row r="1026" spans="1:9" ht="12.75" customHeight="1">
      <c r="A1026" s="100"/>
      <c r="B1026" s="339" t="s">
        <v>2761</v>
      </c>
      <c r="C1026" s="1075"/>
      <c r="D1026" s="1236" t="s">
        <v>599</v>
      </c>
      <c r="E1026" s="1236"/>
      <c r="F1026" s="1236"/>
      <c r="G1026" s="2"/>
      <c r="I1026" s="1065"/>
    </row>
    <row r="1027" spans="1:9" ht="12.75" customHeight="1">
      <c r="A1027" s="100"/>
      <c r="B1027" s="100"/>
      <c r="C1027" s="1075"/>
      <c r="D1027" s="1236"/>
      <c r="E1027" s="1236"/>
      <c r="F1027" s="1236"/>
      <c r="G1027" s="2"/>
      <c r="I1027" s="1065"/>
    </row>
    <row r="1028" spans="1:9" ht="12.75" customHeight="1">
      <c r="A1028" s="1075"/>
      <c r="B1028" s="1075"/>
      <c r="C1028" s="1075"/>
      <c r="D1028" s="2"/>
      <c r="E1028" s="2"/>
      <c r="F1028" s="2"/>
      <c r="G1028" s="2"/>
      <c r="I1028" s="1065"/>
    </row>
    <row r="1029" spans="1:9" ht="12.75" customHeight="1">
      <c r="A1029" s="1259" t="s">
        <v>600</v>
      </c>
      <c r="B1029" s="1259"/>
      <c r="C1029" s="1259"/>
      <c r="D1029" s="1259"/>
      <c r="E1029" s="1259"/>
      <c r="F1029" s="1259"/>
      <c r="G1029" s="1259"/>
      <c r="H1029" s="816"/>
      <c r="I1029" s="937"/>
    </row>
    <row r="1030" spans="1:9" ht="12.75" customHeight="1">
      <c r="A1030" s="1075"/>
      <c r="B1030" s="1075"/>
      <c r="C1030" s="1075"/>
      <c r="D1030" s="2"/>
      <c r="E1030" s="2"/>
      <c r="F1030" s="2"/>
      <c r="G1030" s="2"/>
      <c r="I1030" s="1065"/>
    </row>
    <row r="1031" spans="1:9" ht="12.75" customHeight="1">
      <c r="A1031" s="1075"/>
      <c r="B1031" s="1075"/>
      <c r="C1031" s="1075"/>
      <c r="D1031" s="1257" t="s">
        <v>601</v>
      </c>
      <c r="E1031" s="1257"/>
      <c r="F1031" s="1257"/>
      <c r="G1031" s="2"/>
      <c r="I1031" s="1065"/>
    </row>
    <row r="1032" spans="1:9" ht="12.75" customHeight="1">
      <c r="A1032" s="1075"/>
      <c r="B1032" s="1075"/>
      <c r="C1032" s="1075"/>
      <c r="D1032" s="1258" t="s">
        <v>602</v>
      </c>
      <c r="E1032" s="1258"/>
      <c r="F1032" s="1258"/>
      <c r="G1032" s="2"/>
      <c r="I1032" s="1065"/>
    </row>
    <row r="1033" spans="1:9" ht="12.75" customHeight="1">
      <c r="A1033" s="98"/>
      <c r="B1033" s="98"/>
      <c r="C1033" s="98"/>
      <c r="D1033" s="2"/>
      <c r="E1033" s="2"/>
      <c r="F1033" s="2"/>
      <c r="G1033" s="2"/>
      <c r="I1033" s="1065"/>
    </row>
    <row r="1034" spans="1:9" ht="12.75" customHeight="1">
      <c r="A1034" s="100"/>
      <c r="B1034" s="100"/>
      <c r="C1034" s="99"/>
      <c r="D1034" s="1257" t="s">
        <v>603</v>
      </c>
      <c r="E1034" s="1257"/>
      <c r="F1034" s="1257"/>
      <c r="G1034" s="2"/>
      <c r="I1034" s="1065"/>
    </row>
    <row r="1035" spans="1:9" ht="12.75" customHeight="1">
      <c r="A1035" s="1075"/>
      <c r="B1035" s="339" t="s">
        <v>2760</v>
      </c>
      <c r="C1035" s="1075"/>
      <c r="D1035" s="1258" t="s">
        <v>604</v>
      </c>
      <c r="E1035" s="1258"/>
      <c r="F1035" s="1258"/>
      <c r="G1035" s="2"/>
      <c r="I1035" s="1065"/>
    </row>
    <row r="1036" spans="1:9" ht="12.75" customHeight="1">
      <c r="A1036" s="1075"/>
      <c r="B1036" s="100"/>
      <c r="C1036" s="1075"/>
      <c r="D1036" s="1258" t="s">
        <v>605</v>
      </c>
      <c r="E1036" s="1258"/>
      <c r="F1036" s="1258"/>
      <c r="G1036" s="2"/>
      <c r="I1036" s="1065"/>
    </row>
    <row r="1037" spans="1:9" ht="12.75" customHeight="1">
      <c r="A1037" s="1075"/>
      <c r="B1037" s="1075"/>
      <c r="C1037" s="1075"/>
      <c r="D1037" s="1258"/>
      <c r="E1037" s="1258"/>
      <c r="F1037" s="1258"/>
      <c r="G1037" s="2"/>
      <c r="I1037" s="1065"/>
    </row>
    <row r="1038" spans="1:9" ht="12.75" customHeight="1">
      <c r="A1038" s="1259" t="s">
        <v>606</v>
      </c>
      <c r="B1038" s="1259"/>
      <c r="C1038" s="1259"/>
      <c r="D1038" s="1259"/>
      <c r="E1038" s="1259"/>
      <c r="F1038" s="1259"/>
      <c r="G1038" s="1259"/>
      <c r="H1038" s="816"/>
      <c r="I1038" s="937"/>
    </row>
    <row r="1039" spans="1:9" ht="12.75" customHeight="1">
      <c r="A1039" s="68"/>
      <c r="B1039" s="68"/>
      <c r="C1039" s="1075"/>
      <c r="D1039" s="2"/>
      <c r="E1039" s="2"/>
      <c r="F1039" s="2"/>
      <c r="G1039" s="2"/>
      <c r="I1039" s="1065"/>
    </row>
    <row r="1040" spans="1:9" ht="12.75" hidden="1" customHeight="1">
      <c r="A1040" s="68"/>
      <c r="B1040" s="273"/>
      <c r="D1040" s="1256" t="s">
        <v>607</v>
      </c>
      <c r="E1040" s="1256"/>
      <c r="F1040" s="1256"/>
      <c r="G1040" s="2"/>
      <c r="I1040" s="1065"/>
    </row>
    <row r="1041" spans="1:9" ht="12.75" hidden="1" customHeight="1">
      <c r="A1041" s="68"/>
      <c r="B1041" s="339" t="s">
        <v>309</v>
      </c>
      <c r="D1041" s="1255" t="s">
        <v>604</v>
      </c>
      <c r="E1041" s="1255"/>
      <c r="F1041" s="1255"/>
      <c r="G1041" s="2"/>
      <c r="I1041" s="1065"/>
    </row>
    <row r="1042" spans="1:9" ht="12.75" hidden="1" customHeight="1">
      <c r="A1042" s="68"/>
      <c r="B1042" s="273"/>
      <c r="D1042" s="1255" t="s">
        <v>608</v>
      </c>
      <c r="E1042" s="1255"/>
      <c r="F1042" s="1255"/>
      <c r="G1042" s="2"/>
      <c r="I1042" s="1065"/>
    </row>
    <row r="1043" spans="1:9" ht="12.75" hidden="1" customHeight="1">
      <c r="A1043" s="68"/>
      <c r="B1043" s="273"/>
      <c r="D1043" s="1046"/>
      <c r="E1043" s="1046"/>
      <c r="F1043" s="1046"/>
      <c r="G1043" s="2"/>
      <c r="I1043" s="1065"/>
    </row>
    <row r="1044" spans="1:9" ht="12.75" customHeight="1">
      <c r="A1044" s="68"/>
      <c r="B1044" s="68"/>
      <c r="C1044" s="1075"/>
      <c r="D1044" s="1260" t="s">
        <v>609</v>
      </c>
      <c r="E1044" s="1260"/>
      <c r="F1044" s="1260"/>
      <c r="G1044" s="2"/>
      <c r="I1044" s="1065"/>
    </row>
    <row r="1045" spans="1:9" ht="12.75" customHeight="1">
      <c r="A1045" s="199"/>
      <c r="B1045" s="199"/>
      <c r="C1045" s="199"/>
      <c r="D1045" s="1261" t="s">
        <v>610</v>
      </c>
      <c r="E1045" s="1261"/>
      <c r="F1045" s="1261"/>
      <c r="G1045" s="57"/>
      <c r="I1045" s="1065"/>
    </row>
    <row r="1046" spans="1:9" ht="12.75" customHeight="1">
      <c r="A1046" s="100"/>
      <c r="B1046" s="339" t="s">
        <v>2761</v>
      </c>
      <c r="C1046" s="1075"/>
      <c r="D1046" s="1261" t="s">
        <v>611</v>
      </c>
      <c r="E1046" s="1261"/>
      <c r="F1046" s="1261"/>
      <c r="G1046" s="2"/>
      <c r="I1046" s="1065"/>
    </row>
    <row r="1047" spans="1:9" ht="12.75" customHeight="1">
      <c r="A1047" s="1075"/>
      <c r="B1047" s="1075"/>
      <c r="C1047" s="1075"/>
      <c r="D1047" s="824" t="s">
        <v>612</v>
      </c>
      <c r="E1047" s="55"/>
      <c r="F1047" s="55"/>
      <c r="G1047" s="2"/>
      <c r="I1047" s="1065"/>
    </row>
    <row r="1048" spans="1:9">
      <c r="A1048" s="273"/>
      <c r="B1048" s="273"/>
      <c r="C1048" s="273"/>
      <c r="I1048" s="1065"/>
    </row>
    <row r="1049" spans="1:9">
      <c r="A1049" s="1259" t="s">
        <v>613</v>
      </c>
      <c r="B1049" s="1259"/>
      <c r="C1049" s="1259"/>
      <c r="D1049" s="1259"/>
      <c r="E1049" s="1259"/>
      <c r="F1049" s="1259"/>
      <c r="G1049" s="1259"/>
      <c r="H1049" s="816"/>
      <c r="I1049" s="937"/>
    </row>
    <row r="1050" spans="1:9">
      <c r="A1050" s="273"/>
      <c r="B1050" s="273"/>
      <c r="C1050" s="273"/>
      <c r="I1050" s="1065"/>
    </row>
    <row r="1051" spans="1:9">
      <c r="A1051" s="273"/>
      <c r="B1051" s="273"/>
      <c r="C1051" s="273"/>
      <c r="D1051" s="275" t="s">
        <v>614</v>
      </c>
      <c r="I1051" s="1065"/>
    </row>
    <row r="1052" spans="1:9">
      <c r="A1052" s="273"/>
      <c r="B1052" s="273"/>
      <c r="C1052" s="273"/>
      <c r="D1052" s="273" t="s">
        <v>615</v>
      </c>
      <c r="I1052" s="1065"/>
    </row>
    <row r="1053" spans="1:9">
      <c r="A1053" s="273"/>
      <c r="B1053" s="273"/>
      <c r="C1053" s="273"/>
      <c r="D1053" s="275"/>
      <c r="I1053" s="1065"/>
    </row>
    <row r="1054" spans="1:9">
      <c r="A1054" s="273"/>
      <c r="B1054" s="339" t="s">
        <v>2761</v>
      </c>
      <c r="C1054" s="273"/>
      <c r="D1054" s="1265" t="s">
        <v>616</v>
      </c>
      <c r="E1054" s="1265"/>
      <c r="F1054" s="1265"/>
      <c r="I1054" s="1065"/>
    </row>
    <row r="1055" spans="1:9">
      <c r="A1055" s="273"/>
      <c r="B1055" s="273"/>
      <c r="C1055" s="273"/>
      <c r="D1055" s="1265"/>
      <c r="E1055" s="1265"/>
      <c r="F1055" s="1265"/>
      <c r="I1055" s="1065"/>
    </row>
    <row r="1056" spans="1:9">
      <c r="A1056" s="273"/>
      <c r="B1056" s="273"/>
      <c r="C1056" s="273"/>
      <c r="D1056" s="1265"/>
      <c r="E1056" s="1265"/>
      <c r="F1056" s="1265"/>
      <c r="I1056" s="1065"/>
    </row>
    <row r="1057" spans="1:9">
      <c r="A1057" s="273"/>
      <c r="B1057" s="273"/>
      <c r="C1057" s="273"/>
      <c r="D1057" s="1265"/>
      <c r="E1057" s="1265"/>
      <c r="F1057" s="1265"/>
      <c r="I1057" s="1065"/>
    </row>
    <row r="1058" spans="1:9">
      <c r="A1058" s="273"/>
      <c r="B1058" s="273"/>
      <c r="C1058" s="273"/>
      <c r="I1058" s="1065"/>
    </row>
    <row r="1059" spans="1:9">
      <c r="A1059" s="273"/>
      <c r="B1059" s="273"/>
      <c r="C1059" s="273"/>
      <c r="D1059" s="275" t="s">
        <v>617</v>
      </c>
      <c r="I1059" s="1065"/>
    </row>
    <row r="1060" spans="1:9">
      <c r="A1060" s="273"/>
      <c r="B1060" s="273"/>
      <c r="C1060" s="273"/>
      <c r="D1060" s="273" t="s">
        <v>618</v>
      </c>
      <c r="I1060" s="1065"/>
    </row>
    <row r="1061" spans="1:9">
      <c r="A1061" s="273"/>
      <c r="B1061" s="273"/>
      <c r="C1061" s="273"/>
      <c r="I1061" s="1065"/>
    </row>
    <row r="1062" spans="1:9">
      <c r="A1062" s="273"/>
      <c r="B1062" s="339" t="s">
        <v>2760</v>
      </c>
      <c r="C1062" s="273"/>
      <c r="D1062" s="273" t="s">
        <v>565</v>
      </c>
      <c r="I1062" s="1065"/>
    </row>
    <row r="1063" spans="1:9">
      <c r="A1063" s="273"/>
      <c r="B1063" s="273"/>
      <c r="C1063" s="273"/>
      <c r="I1063" s="1065"/>
    </row>
    <row r="1064" spans="1:9">
      <c r="A1064" s="273"/>
      <c r="B1064" s="339" t="s">
        <v>2760</v>
      </c>
      <c r="C1064" s="273"/>
      <c r="D1064" s="1265" t="s">
        <v>619</v>
      </c>
      <c r="E1064" s="1265"/>
      <c r="F1064" s="1265"/>
      <c r="I1064" s="1065"/>
    </row>
    <row r="1065" spans="1:9">
      <c r="A1065" s="273"/>
      <c r="B1065" s="273"/>
      <c r="C1065" s="273"/>
      <c r="D1065" s="1265"/>
      <c r="E1065" s="1265"/>
      <c r="F1065" s="1265"/>
      <c r="I1065" s="1065"/>
    </row>
    <row r="1066" spans="1:9">
      <c r="A1066" s="273"/>
      <c r="B1066" s="273"/>
      <c r="C1066" s="273"/>
      <c r="D1066" s="1265"/>
      <c r="E1066" s="1265"/>
      <c r="F1066" s="1265"/>
      <c r="I1066" s="1065"/>
    </row>
    <row r="1067" spans="1:9">
      <c r="A1067" s="273"/>
      <c r="B1067" s="273"/>
      <c r="C1067" s="273"/>
      <c r="D1067" s="1265"/>
      <c r="E1067" s="1265"/>
      <c r="F1067" s="1265"/>
      <c r="I1067" s="1065"/>
    </row>
    <row r="1068" spans="1:9">
      <c r="A1068" s="273"/>
      <c r="B1068" s="273"/>
      <c r="C1068" s="273"/>
      <c r="D1068" s="1265"/>
      <c r="E1068" s="1265"/>
      <c r="F1068" s="1265"/>
      <c r="I1068" s="1065"/>
    </row>
    <row r="1069" spans="1:9">
      <c r="A1069" s="273"/>
      <c r="B1069" s="273"/>
      <c r="C1069" s="273"/>
      <c r="I1069" s="1065"/>
    </row>
    <row r="1070" spans="1:9">
      <c r="A1070" s="1259" t="s">
        <v>620</v>
      </c>
      <c r="B1070" s="1259"/>
      <c r="C1070" s="1259"/>
      <c r="D1070" s="1259"/>
      <c r="E1070" s="1259"/>
      <c r="F1070" s="1259"/>
      <c r="G1070" s="1259"/>
      <c r="H1070" s="816"/>
      <c r="I1070" s="937"/>
    </row>
    <row r="1071" spans="1:9">
      <c r="A1071" s="273"/>
      <c r="B1071" s="273"/>
      <c r="C1071" s="273"/>
      <c r="I1071" s="1065"/>
    </row>
    <row r="1072" spans="1:9">
      <c r="A1072" s="273"/>
      <c r="B1072" s="273"/>
      <c r="C1072" s="273"/>
      <c r="I1072" s="1065"/>
    </row>
    <row r="1073" spans="1:9">
      <c r="A1073" s="273"/>
      <c r="B1073" s="339" t="s">
        <v>2760</v>
      </c>
      <c r="C1073" s="273"/>
      <c r="D1073" s="377" t="s">
        <v>621</v>
      </c>
      <c r="I1073" s="1065"/>
    </row>
    <row r="1074" spans="1:9">
      <c r="A1074" s="273"/>
      <c r="B1074" s="273"/>
      <c r="C1074" s="273"/>
      <c r="D1074" s="377" t="s">
        <v>622</v>
      </c>
      <c r="I1074" s="1065"/>
    </row>
    <row r="1075" spans="1:9">
      <c r="A1075" s="273"/>
      <c r="B1075" s="273"/>
      <c r="C1075" s="273"/>
      <c r="D1075" s="377"/>
      <c r="I1075" s="1065"/>
    </row>
    <row r="1076" spans="1:9">
      <c r="A1076" s="273"/>
      <c r="B1076" s="339" t="s">
        <v>2760</v>
      </c>
      <c r="C1076" s="273"/>
      <c r="D1076" s="377" t="s">
        <v>623</v>
      </c>
      <c r="I1076" s="1065"/>
    </row>
    <row r="1077" spans="1:9">
      <c r="A1077" s="273"/>
      <c r="B1077" s="273"/>
      <c r="C1077" s="273"/>
      <c r="D1077" s="377" t="s">
        <v>624</v>
      </c>
      <c r="I1077" s="1065"/>
    </row>
    <row r="1078" spans="1:9">
      <c r="A1078" s="273"/>
      <c r="B1078" s="273"/>
      <c r="C1078" s="273"/>
      <c r="D1078" s="377"/>
      <c r="I1078" s="1065"/>
    </row>
    <row r="1079" spans="1:9">
      <c r="A1079" s="273"/>
      <c r="B1079" s="339" t="s">
        <v>2761</v>
      </c>
      <c r="C1079" s="273"/>
      <c r="D1079" s="69" t="s">
        <v>625</v>
      </c>
      <c r="I1079" s="1065"/>
    </row>
    <row r="1080" spans="1:9">
      <c r="A1080" s="273"/>
      <c r="B1080" s="273"/>
      <c r="C1080" s="273"/>
      <c r="D1080" s="1236" t="s">
        <v>626</v>
      </c>
      <c r="E1080" s="1236"/>
      <c r="F1080" s="1236"/>
      <c r="I1080" s="1065"/>
    </row>
    <row r="1081" spans="1:9">
      <c r="A1081" s="273"/>
      <c r="B1081" s="273"/>
      <c r="C1081" s="273"/>
      <c r="D1081" s="1236"/>
      <c r="E1081" s="1236"/>
      <c r="F1081" s="1236"/>
      <c r="I1081" s="1065"/>
    </row>
    <row r="1082" spans="1:9">
      <c r="A1082" s="273"/>
      <c r="B1082" s="273"/>
      <c r="C1082" s="273"/>
      <c r="D1082" s="1236"/>
      <c r="E1082" s="1236"/>
      <c r="F1082" s="1236"/>
      <c r="I1082" s="1065"/>
    </row>
    <row r="1083" spans="1:9">
      <c r="A1083" s="273"/>
      <c r="B1083" s="273"/>
      <c r="C1083" s="273"/>
      <c r="D1083" s="1236"/>
      <c r="E1083" s="1236"/>
      <c r="F1083" s="1236"/>
      <c r="I1083" s="1065"/>
    </row>
    <row r="1084" spans="1:9">
      <c r="A1084" s="273"/>
      <c r="B1084" s="273"/>
      <c r="C1084" s="273"/>
      <c r="D1084" s="69" t="s">
        <v>627</v>
      </c>
      <c r="I1084" s="1065"/>
    </row>
    <row r="1085" spans="1:9">
      <c r="A1085" s="273"/>
      <c r="B1085" s="273"/>
      <c r="C1085" s="273"/>
      <c r="D1085" s="69"/>
      <c r="I1085" s="1065"/>
    </row>
    <row r="1086" spans="1:9">
      <c r="A1086" s="273"/>
      <c r="B1086" s="273"/>
      <c r="C1086" s="273"/>
      <c r="D1086" s="377" t="s">
        <v>628</v>
      </c>
      <c r="I1086" s="1065"/>
    </row>
    <row r="1087" spans="1:9">
      <c r="A1087" s="273"/>
      <c r="B1087" s="339" t="s">
        <v>2761</v>
      </c>
      <c r="C1087" s="273"/>
      <c r="D1087" s="1264" t="s">
        <v>629</v>
      </c>
      <c r="E1087" s="1264"/>
      <c r="F1087" s="1264"/>
      <c r="I1087" s="1065"/>
    </row>
    <row r="1088" spans="1:9">
      <c r="A1088" s="273"/>
      <c r="B1088" s="273"/>
      <c r="C1088" s="273"/>
      <c r="D1088" s="1264"/>
      <c r="E1088" s="1264"/>
      <c r="F1088" s="1264"/>
      <c r="I1088" s="1065"/>
    </row>
    <row r="1089" spans="1:9">
      <c r="A1089" s="273"/>
      <c r="B1089" s="273"/>
      <c r="C1089" s="273"/>
      <c r="D1089" s="1264"/>
      <c r="E1089" s="1264"/>
      <c r="F1089" s="1264"/>
      <c r="I1089" s="1065"/>
    </row>
    <row r="1090" spans="1:9">
      <c r="A1090" s="273"/>
      <c r="B1090" s="273"/>
      <c r="C1090" s="273"/>
      <c r="D1090" s="1264"/>
      <c r="E1090" s="1264"/>
      <c r="F1090" s="1264"/>
      <c r="I1090" s="1065"/>
    </row>
    <row r="1091" spans="1:9">
      <c r="A1091" s="273"/>
      <c r="B1091" s="273"/>
      <c r="C1091" s="273"/>
      <c r="D1091" s="1264"/>
      <c r="E1091" s="1264"/>
      <c r="F1091" s="1264"/>
      <c r="I1091" s="1065"/>
    </row>
    <row r="1092" spans="1:9">
      <c r="A1092" s="273"/>
      <c r="B1092" s="273"/>
      <c r="C1092" s="273"/>
      <c r="D1092" s="377" t="s">
        <v>630</v>
      </c>
      <c r="I1092" s="1065"/>
    </row>
    <row r="1093" spans="1:9">
      <c r="A1093" s="273"/>
      <c r="B1093" s="273"/>
      <c r="C1093" s="273"/>
      <c r="I1093" s="1065"/>
    </row>
    <row r="1094" spans="1:9">
      <c r="A1094" s="273"/>
      <c r="B1094" s="339" t="s">
        <v>2761</v>
      </c>
      <c r="C1094" s="273"/>
      <c r="D1094" s="1250" t="s">
        <v>631</v>
      </c>
      <c r="E1094" s="1250"/>
      <c r="F1094" s="1250"/>
      <c r="I1094" s="1065"/>
    </row>
    <row r="1095" spans="1:9">
      <c r="A1095" s="273"/>
      <c r="B1095" s="273"/>
      <c r="C1095" s="273"/>
      <c r="D1095" s="1250"/>
      <c r="E1095" s="1250"/>
      <c r="F1095" s="1250"/>
      <c r="I1095" s="1065"/>
    </row>
    <row r="1096" spans="1:9">
      <c r="A1096" s="273"/>
      <c r="B1096" s="273"/>
      <c r="C1096" s="273"/>
      <c r="D1096" s="1250"/>
      <c r="E1096" s="1250"/>
      <c r="F1096" s="1250"/>
      <c r="I1096" s="1065"/>
    </row>
    <row r="1097" spans="1:9">
      <c r="A1097" s="273"/>
      <c r="B1097" s="273"/>
      <c r="C1097" s="273"/>
      <c r="I1097" s="1065"/>
    </row>
    <row r="1098" spans="1:9">
      <c r="A1098" s="1259" t="s">
        <v>632</v>
      </c>
      <c r="B1098" s="1259"/>
      <c r="C1098" s="1259"/>
      <c r="D1098" s="1259"/>
      <c r="E1098" s="1259"/>
      <c r="F1098" s="1259"/>
      <c r="G1098" s="1259"/>
      <c r="H1098" s="816"/>
      <c r="I1098" s="937"/>
    </row>
    <row r="1099" spans="1:9">
      <c r="A1099" s="273"/>
      <c r="B1099" s="273"/>
      <c r="C1099" s="273"/>
      <c r="I1099" s="1065"/>
    </row>
    <row r="1100" spans="1:9">
      <c r="A1100" s="273"/>
      <c r="B1100" s="273"/>
      <c r="C1100" s="273"/>
      <c r="I1100" s="1065"/>
    </row>
    <row r="1101" spans="1:9" ht="12.75" customHeight="1">
      <c r="A1101" s="273"/>
      <c r="B1101" s="339" t="s">
        <v>2761</v>
      </c>
      <c r="C1101" s="273"/>
      <c r="D1101" s="1266" t="s">
        <v>633</v>
      </c>
      <c r="E1101" s="1266"/>
      <c r="F1101" s="1266"/>
      <c r="I1101" s="1065"/>
    </row>
    <row r="1102" spans="1:9">
      <c r="A1102" s="273"/>
      <c r="B1102" s="273"/>
      <c r="C1102" s="273"/>
      <c r="D1102" s="1266"/>
      <c r="E1102" s="1266"/>
      <c r="F1102" s="1266"/>
      <c r="I1102" s="1065"/>
    </row>
    <row r="1103" spans="1:9">
      <c r="A1103" s="273"/>
      <c r="B1103" s="273"/>
      <c r="C1103" s="273"/>
      <c r="D1103" s="1267" t="s">
        <v>634</v>
      </c>
      <c r="E1103" s="1236"/>
      <c r="F1103" s="1236"/>
      <c r="I1103" s="1065"/>
    </row>
    <row r="1104" spans="1:9">
      <c r="A1104" s="273"/>
      <c r="B1104" s="273"/>
      <c r="C1104" s="273"/>
      <c r="D1104" s="377"/>
      <c r="I1104" s="1065"/>
    </row>
    <row r="1105" spans="1:9">
      <c r="A1105" s="273"/>
      <c r="B1105" s="339" t="s">
        <v>2761</v>
      </c>
      <c r="C1105" s="273"/>
      <c r="D1105" s="1264" t="s">
        <v>635</v>
      </c>
      <c r="E1105" s="1264"/>
      <c r="F1105" s="1264"/>
      <c r="I1105" s="1065"/>
    </row>
    <row r="1106" spans="1:9">
      <c r="A1106" s="273"/>
      <c r="B1106" s="273"/>
      <c r="C1106" s="273"/>
      <c r="D1106" s="1264"/>
      <c r="E1106" s="1264"/>
      <c r="F1106" s="1264"/>
      <c r="I1106" s="1065"/>
    </row>
    <row r="1107" spans="1:9">
      <c r="A1107" s="273"/>
      <c r="B1107" s="273"/>
      <c r="C1107" s="273"/>
      <c r="D1107" s="377"/>
      <c r="I1107" s="1065"/>
    </row>
    <row r="1108" spans="1:9">
      <c r="A1108" s="273"/>
      <c r="B1108" s="339" t="s">
        <v>2761</v>
      </c>
      <c r="C1108" s="273"/>
      <c r="D1108" s="1264" t="s">
        <v>636</v>
      </c>
      <c r="E1108" s="1264"/>
      <c r="F1108" s="1264"/>
      <c r="I1108" s="1065"/>
    </row>
    <row r="1109" spans="1:9">
      <c r="A1109" s="273"/>
      <c r="B1109" s="273"/>
      <c r="C1109" s="273"/>
      <c r="D1109" s="1264"/>
      <c r="E1109" s="1264"/>
      <c r="F1109" s="1264"/>
      <c r="I1109" s="1065"/>
    </row>
    <row r="1110" spans="1:9">
      <c r="A1110" s="273"/>
      <c r="B1110" s="273"/>
      <c r="C1110" s="273"/>
      <c r="D1110" s="1264"/>
      <c r="E1110" s="1264"/>
      <c r="F1110" s="1264"/>
      <c r="I1110" s="1065"/>
    </row>
    <row r="1111" spans="1:9">
      <c r="A1111" s="273"/>
      <c r="B1111" s="273"/>
      <c r="C1111" s="273"/>
      <c r="D1111" s="1264"/>
      <c r="E1111" s="1264"/>
      <c r="F1111" s="1264"/>
      <c r="I1111" s="1065"/>
    </row>
    <row r="1112" spans="1:9">
      <c r="A1112" s="273"/>
      <c r="B1112" s="273"/>
      <c r="C1112" s="273"/>
      <c r="D1112" s="1264"/>
      <c r="E1112" s="1264"/>
      <c r="F1112" s="1264"/>
      <c r="I1112" s="1065"/>
    </row>
    <row r="1113" spans="1:9">
      <c r="A1113" s="273"/>
      <c r="B1113" s="273"/>
      <c r="C1113" s="273"/>
      <c r="D1113" s="1264"/>
      <c r="E1113" s="1264"/>
      <c r="F1113" s="1264"/>
      <c r="I1113" s="1065"/>
    </row>
    <row r="1114" spans="1:9">
      <c r="A1114" s="273"/>
      <c r="B1114" s="273"/>
      <c r="C1114" s="273"/>
      <c r="D1114" s="377"/>
      <c r="I1114" s="336"/>
    </row>
    <row r="1115" spans="1:9">
      <c r="A1115" s="273"/>
      <c r="B1115" s="339" t="s">
        <v>2761</v>
      </c>
      <c r="C1115" s="273"/>
      <c r="D1115" s="1264" t="s">
        <v>637</v>
      </c>
      <c r="E1115" s="1264"/>
      <c r="F1115" s="1264"/>
      <c r="I1115" s="1065"/>
    </row>
    <row r="1116" spans="1:9">
      <c r="A1116" s="273"/>
      <c r="B1116" s="273"/>
      <c r="C1116" s="273"/>
      <c r="D1116" s="1264"/>
      <c r="E1116" s="1264"/>
      <c r="F1116" s="1264"/>
      <c r="I1116" s="1065"/>
    </row>
    <row r="1117" spans="1:9">
      <c r="A1117" s="273"/>
      <c r="B1117" s="273"/>
      <c r="C1117" s="273"/>
      <c r="D1117" s="1264"/>
      <c r="E1117" s="1264"/>
      <c r="F1117" s="1264"/>
      <c r="I1117" s="1065"/>
    </row>
    <row r="1118" spans="1:9">
      <c r="A1118" s="273"/>
      <c r="B1118" s="273"/>
      <c r="C1118" s="273"/>
      <c r="D1118" s="377"/>
      <c r="I1118" s="1065"/>
    </row>
    <row r="1119" spans="1:9">
      <c r="A1119" s="273"/>
      <c r="B1119" s="339" t="s">
        <v>2760</v>
      </c>
      <c r="C1119" s="273"/>
      <c r="D1119" s="1241" t="s">
        <v>638</v>
      </c>
      <c r="E1119" s="1241"/>
      <c r="F1119" s="1241"/>
      <c r="I1119" s="1065"/>
    </row>
    <row r="1120" spans="1:9">
      <c r="A1120" s="273"/>
      <c r="B1120" s="273"/>
      <c r="C1120" s="273"/>
      <c r="D1120" s="1241"/>
      <c r="E1120" s="1241"/>
      <c r="F1120" s="1241"/>
      <c r="I1120" s="1065"/>
    </row>
    <row r="1121" spans="1:9">
      <c r="A1121" s="273"/>
      <c r="B1121" s="273"/>
      <c r="C1121" s="273"/>
      <c r="D1121" s="1241"/>
      <c r="E1121" s="1241"/>
      <c r="F1121" s="1241"/>
      <c r="I1121" s="1065"/>
    </row>
    <row r="1122" spans="1:9">
      <c r="A1122" s="273"/>
      <c r="B1122" s="273"/>
      <c r="C1122" s="273"/>
      <c r="D1122" s="1041"/>
      <c r="E1122" s="1041"/>
      <c r="F1122" s="1041"/>
      <c r="I1122" s="1065"/>
    </row>
    <row r="1123" spans="1:9" ht="15.75" customHeight="1">
      <c r="A1123" s="273"/>
      <c r="B1123" s="339" t="s">
        <v>2760</v>
      </c>
      <c r="C1123" s="273"/>
      <c r="D1123" s="1236" t="s">
        <v>639</v>
      </c>
      <c r="E1123" s="1236"/>
      <c r="F1123" s="1236"/>
      <c r="I1123" s="1065"/>
    </row>
    <row r="1124" spans="1:9">
      <c r="A1124" s="273"/>
      <c r="B1124" s="273"/>
      <c r="C1124" s="273"/>
      <c r="D1124" s="1236"/>
      <c r="E1124" s="1236"/>
      <c r="F1124" s="1236"/>
      <c r="I1124" s="1065"/>
    </row>
    <row r="1125" spans="1:9">
      <c r="A1125" s="273"/>
      <c r="B1125" s="273"/>
      <c r="C1125" s="273"/>
      <c r="D1125" s="1236"/>
      <c r="E1125" s="1236"/>
      <c r="F1125" s="1236"/>
      <c r="I1125" s="1065"/>
    </row>
    <row r="1126" spans="1:9">
      <c r="A1126" s="273"/>
      <c r="B1126" s="273"/>
      <c r="C1126" s="273"/>
      <c r="D1126" s="1236"/>
      <c r="E1126" s="1236"/>
      <c r="F1126" s="1236"/>
      <c r="I1126" s="1065"/>
    </row>
    <row r="1127" spans="1:9">
      <c r="A1127" s="273"/>
      <c r="B1127" s="273"/>
      <c r="C1127" s="273"/>
      <c r="D1127" s="1041"/>
      <c r="E1127" s="1041"/>
      <c r="F1127" s="1041"/>
      <c r="I1127" s="1065"/>
    </row>
    <row r="1128" spans="1:9">
      <c r="A1128" s="273"/>
      <c r="B1128" s="273"/>
      <c r="C1128" s="273"/>
      <c r="I1128" s="943"/>
    </row>
    <row r="1129" spans="1:9">
      <c r="A1129" s="273"/>
      <c r="B1129" s="273"/>
      <c r="C1129" s="273"/>
      <c r="I1129" s="1065"/>
    </row>
    <row r="1130" spans="1:9">
      <c r="A1130" s="273"/>
      <c r="B1130" s="273"/>
      <c r="C1130" s="273"/>
      <c r="I1130" s="1065"/>
    </row>
    <row r="1131" spans="1:9">
      <c r="A1131" s="273"/>
      <c r="B1131" s="273"/>
      <c r="C1131" s="273"/>
    </row>
    <row r="1132" spans="1:9">
      <c r="A1132" s="273"/>
      <c r="B1132" s="273"/>
      <c r="C1132" s="273"/>
    </row>
    <row r="1133" spans="1:9">
      <c r="A1133" s="273"/>
      <c r="B1133" s="273"/>
      <c r="C1133" s="273"/>
    </row>
    <row r="1134" spans="1:9">
      <c r="A1134" s="273"/>
      <c r="B1134" s="273"/>
      <c r="C1134" s="273"/>
    </row>
    <row r="1135" spans="1:9">
      <c r="A1135" s="273"/>
      <c r="B1135" s="273"/>
      <c r="C1135" s="273"/>
    </row>
    <row r="1136" spans="1:9">
      <c r="A1136" s="273"/>
      <c r="B1136" s="273"/>
      <c r="C1136" s="273"/>
    </row>
    <row r="1137" spans="1:3">
      <c r="A1137" s="273"/>
      <c r="B1137" s="273"/>
      <c r="C1137" s="273"/>
    </row>
    <row r="1138" spans="1:3">
      <c r="A1138" s="273"/>
      <c r="B1138" s="273"/>
      <c r="C1138" s="273"/>
    </row>
    <row r="1139" spans="1:3">
      <c r="A1139" s="273"/>
      <c r="B1139" s="273"/>
      <c r="C1139" s="273"/>
    </row>
    <row r="1140" spans="1:3">
      <c r="A1140" s="273"/>
      <c r="B1140" s="273"/>
      <c r="C1140" s="273"/>
    </row>
    <row r="1141" spans="1:3">
      <c r="A1141" s="273"/>
      <c r="B1141" s="273"/>
      <c r="C1141" s="273"/>
    </row>
    <row r="1142" spans="1:3">
      <c r="A1142" s="273"/>
      <c r="B1142" s="273"/>
      <c r="C1142" s="273"/>
    </row>
    <row r="1143" spans="1:3">
      <c r="A1143" s="273"/>
      <c r="B1143" s="273"/>
      <c r="C1143" s="273"/>
    </row>
    <row r="1144" spans="1:3">
      <c r="A1144" s="273"/>
      <c r="B1144" s="273"/>
      <c r="C1144" s="273"/>
    </row>
    <row r="1145" spans="1:3">
      <c r="A1145" s="273"/>
      <c r="B1145" s="273"/>
      <c r="C1145" s="273"/>
    </row>
    <row r="1146" spans="1:3"/>
    <row r="1147" spans="1:3"/>
    <row r="1148" spans="1:3"/>
    <row r="1149" spans="1:3"/>
    <row r="1150" spans="1:3"/>
    <row r="1151" spans="1:3"/>
    <row r="1152" spans="1:3"/>
    <row r="1153" spans="1:3">
      <c r="A1153" s="273"/>
      <c r="B1153" s="273"/>
      <c r="C1153" s="273"/>
    </row>
    <row r="1154" spans="1:3">
      <c r="A1154" s="273"/>
      <c r="B1154" s="273"/>
      <c r="C1154" s="273"/>
    </row>
    <row r="1155" spans="1:3">
      <c r="A1155" s="273"/>
      <c r="B1155" s="273"/>
      <c r="C1155" s="273"/>
    </row>
    <row r="1156" spans="1:3">
      <c r="A1156" s="273"/>
      <c r="B1156" s="273"/>
      <c r="C1156" s="273"/>
    </row>
    <row r="1157" spans="1:3">
      <c r="A1157" s="273"/>
      <c r="B1157" s="273"/>
      <c r="C1157" s="273"/>
    </row>
    <row r="1158" spans="1:3">
      <c r="A1158" s="273"/>
      <c r="B1158" s="273"/>
      <c r="C1158" s="273"/>
    </row>
    <row r="1159" spans="1:3">
      <c r="A1159" s="273"/>
      <c r="B1159" s="273"/>
      <c r="C1159" s="273"/>
    </row>
    <row r="1160" spans="1:3">
      <c r="A1160" s="273"/>
      <c r="B1160" s="273"/>
      <c r="C1160" s="273"/>
    </row>
    <row r="1161" spans="1:3">
      <c r="A1161" s="273"/>
      <c r="B1161" s="273"/>
      <c r="C1161" s="273"/>
    </row>
    <row r="1162" spans="1:3">
      <c r="A1162" s="273"/>
      <c r="B1162" s="273"/>
      <c r="C1162" s="273"/>
    </row>
    <row r="1163" spans="1:3">
      <c r="A1163" s="273"/>
      <c r="B1163" s="273"/>
      <c r="C1163" s="273"/>
    </row>
    <row r="1164" spans="1:3">
      <c r="A1164" s="273"/>
      <c r="B1164" s="273"/>
      <c r="C1164" s="273"/>
    </row>
    <row r="1165" spans="1:3">
      <c r="A1165" s="273"/>
      <c r="B1165" s="273"/>
      <c r="C1165" s="273"/>
    </row>
    <row r="1166" spans="1:3">
      <c r="A1166" s="273"/>
      <c r="B1166" s="273"/>
      <c r="C1166" s="273"/>
    </row>
    <row r="1167" spans="1:3">
      <c r="A1167" s="273"/>
      <c r="B1167" s="273"/>
      <c r="C1167" s="273"/>
    </row>
    <row r="1168" spans="1:3">
      <c r="A1168" s="273"/>
      <c r="B1168" s="273"/>
      <c r="C1168" s="273"/>
    </row>
    <row r="1169" spans="1:3">
      <c r="A1169" s="273"/>
      <c r="B1169" s="273"/>
      <c r="C1169" s="273"/>
    </row>
    <row r="1170" spans="1:3">
      <c r="A1170" s="273"/>
      <c r="B1170" s="273"/>
      <c r="C1170" s="273"/>
    </row>
    <row r="1171" spans="1:3">
      <c r="A1171" s="273"/>
      <c r="B1171" s="273"/>
      <c r="C1171" s="273"/>
    </row>
    <row r="1172" spans="1:3">
      <c r="A1172" s="273"/>
      <c r="B1172" s="273"/>
      <c r="C1172" s="273"/>
    </row>
    <row r="1173" spans="1:3">
      <c r="A1173" s="273"/>
      <c r="B1173" s="273"/>
      <c r="C1173" s="273"/>
    </row>
    <row r="1174" spans="1:3">
      <c r="A1174" s="273"/>
      <c r="B1174" s="273"/>
      <c r="C1174" s="273"/>
    </row>
    <row r="1175" spans="1:3">
      <c r="A1175" s="273"/>
      <c r="B1175" s="273"/>
      <c r="C1175" s="273"/>
    </row>
    <row r="1176" spans="1:3">
      <c r="A1176" s="273"/>
      <c r="B1176" s="273"/>
      <c r="C1176" s="273"/>
    </row>
    <row r="1177" spans="1:3">
      <c r="A1177" s="273"/>
      <c r="B1177" s="273"/>
      <c r="C1177" s="273"/>
    </row>
    <row r="1178" spans="1:3">
      <c r="A1178" s="273"/>
      <c r="B1178" s="273"/>
      <c r="C1178" s="273"/>
    </row>
    <row r="1179" spans="1:3">
      <c r="A1179" s="273"/>
      <c r="B1179" s="273"/>
      <c r="C1179" s="273"/>
    </row>
    <row r="1180" spans="1:3">
      <c r="A1180" s="273"/>
      <c r="B1180" s="273"/>
      <c r="C1180" s="273"/>
    </row>
    <row r="1181" spans="1:3">
      <c r="A1181" s="273"/>
      <c r="B1181" s="273"/>
      <c r="C1181" s="273"/>
    </row>
    <row r="1182" spans="1:3">
      <c r="A1182" s="273"/>
      <c r="B1182" s="273"/>
      <c r="C1182" s="273"/>
    </row>
    <row r="1183" spans="1:3">
      <c r="A1183" s="273"/>
      <c r="B1183" s="273"/>
      <c r="C1183" s="273"/>
    </row>
    <row r="1184" spans="1:3">
      <c r="A1184" s="273"/>
      <c r="B1184" s="273"/>
      <c r="C1184" s="273"/>
    </row>
    <row r="1185" spans="1:3">
      <c r="A1185" s="273"/>
      <c r="B1185" s="273"/>
      <c r="C1185" s="273"/>
    </row>
    <row r="1186" spans="1:3">
      <c r="A1186" s="273"/>
      <c r="B1186" s="273"/>
      <c r="C1186" s="273"/>
    </row>
    <row r="1187" spans="1:3">
      <c r="A1187" s="273"/>
      <c r="B1187" s="273"/>
      <c r="C1187" s="273"/>
    </row>
    <row r="1188" spans="1:3">
      <c r="A1188" s="273"/>
      <c r="B1188" s="273"/>
      <c r="C1188" s="273"/>
    </row>
    <row r="1189" spans="1:3">
      <c r="A1189" s="273"/>
      <c r="B1189" s="273"/>
      <c r="C1189" s="273"/>
    </row>
    <row r="1190" spans="1:3">
      <c r="A1190" s="273"/>
      <c r="B1190" s="273"/>
      <c r="C1190" s="273"/>
    </row>
    <row r="1191" spans="1:3">
      <c r="A1191" s="273"/>
      <c r="B1191" s="273"/>
      <c r="C1191" s="273"/>
    </row>
    <row r="1192" spans="1:3">
      <c r="A1192" s="273"/>
      <c r="B1192" s="273"/>
      <c r="C1192" s="273"/>
    </row>
    <row r="1193" spans="1:3">
      <c r="A1193" s="273"/>
      <c r="B1193" s="273"/>
      <c r="C1193" s="273"/>
    </row>
    <row r="1194" spans="1:3">
      <c r="A1194" s="273"/>
      <c r="B1194" s="273"/>
      <c r="C1194" s="273"/>
    </row>
    <row r="1195" spans="1:3">
      <c r="A1195" s="273"/>
      <c r="B1195" s="273"/>
      <c r="C1195" s="273"/>
    </row>
    <row r="1196" spans="1:3">
      <c r="A1196" s="273"/>
      <c r="B1196" s="273"/>
      <c r="C1196" s="273"/>
    </row>
    <row r="1197" spans="1:3">
      <c r="A1197" s="273"/>
      <c r="B1197" s="273"/>
      <c r="C1197" s="273"/>
    </row>
    <row r="1198" spans="1:3">
      <c r="A1198" s="273"/>
      <c r="B1198" s="273"/>
      <c r="C1198" s="273"/>
    </row>
    <row r="1199" spans="1:3">
      <c r="A1199" s="273"/>
      <c r="B1199" s="273"/>
      <c r="C1199" s="273"/>
    </row>
    <row r="1200" spans="1:3">
      <c r="A1200" s="273"/>
      <c r="B1200" s="273"/>
      <c r="C1200" s="273"/>
    </row>
    <row r="1201" spans="1:3">
      <c r="A1201" s="273"/>
      <c r="B1201" s="273"/>
      <c r="C1201" s="273"/>
    </row>
    <row r="1202" spans="1:3">
      <c r="A1202" s="273"/>
      <c r="B1202" s="273"/>
      <c r="C1202" s="273"/>
    </row>
    <row r="1203" spans="1:3">
      <c r="A1203" s="273"/>
      <c r="B1203" s="273"/>
      <c r="C1203" s="273"/>
    </row>
    <row r="1204" spans="1:3">
      <c r="A1204" s="273"/>
      <c r="B1204" s="273"/>
      <c r="C1204" s="273"/>
    </row>
    <row r="1205" spans="1:3">
      <c r="A1205" s="273"/>
      <c r="B1205" s="273"/>
      <c r="C1205" s="273"/>
    </row>
    <row r="1206" spans="1:3">
      <c r="A1206" s="273"/>
      <c r="B1206" s="273"/>
      <c r="C1206" s="273"/>
    </row>
    <row r="1207" spans="1:3">
      <c r="A1207" s="273"/>
      <c r="B1207" s="273"/>
      <c r="C1207" s="273"/>
    </row>
    <row r="1208" spans="1:3">
      <c r="A1208" s="273"/>
      <c r="B1208" s="273"/>
      <c r="C1208" s="273"/>
    </row>
    <row r="1209" spans="1:3">
      <c r="A1209" s="273"/>
      <c r="B1209" s="273"/>
      <c r="C1209" s="273"/>
    </row>
    <row r="1210" spans="1:3">
      <c r="A1210" s="273"/>
      <c r="B1210" s="273"/>
      <c r="C1210" s="273"/>
    </row>
    <row r="1211" spans="1:3">
      <c r="A1211" s="273"/>
      <c r="B1211" s="273"/>
      <c r="C1211" s="273"/>
    </row>
    <row r="1212" spans="1:3">
      <c r="A1212" s="273"/>
      <c r="B1212" s="273"/>
      <c r="C1212" s="273"/>
    </row>
    <row r="1213" spans="1:3">
      <c r="A1213" s="273"/>
      <c r="B1213" s="273"/>
      <c r="C1213" s="273"/>
    </row>
    <row r="1214" spans="1:3">
      <c r="A1214" s="273"/>
      <c r="B1214" s="273"/>
      <c r="C1214" s="273"/>
    </row>
    <row r="1215" spans="1:3">
      <c r="A1215" s="273"/>
      <c r="B1215" s="273"/>
      <c r="C1215" s="273"/>
    </row>
    <row r="1216" spans="1:3">
      <c r="A1216" s="273"/>
      <c r="B1216" s="273"/>
      <c r="C1216" s="273"/>
    </row>
    <row r="1217" spans="1:3">
      <c r="A1217" s="273"/>
      <c r="B1217" s="273"/>
      <c r="C1217" s="273"/>
    </row>
    <row r="1218" spans="1:3">
      <c r="A1218" s="273"/>
      <c r="B1218" s="273"/>
      <c r="C1218" s="273"/>
    </row>
    <row r="1219" spans="1:3">
      <c r="A1219" s="273"/>
      <c r="B1219" s="273"/>
      <c r="C1219" s="273"/>
    </row>
    <row r="1220" spans="1:3">
      <c r="A1220" s="273"/>
      <c r="B1220" s="273"/>
      <c r="C1220" s="273"/>
    </row>
    <row r="1221" spans="1:3">
      <c r="A1221" s="273"/>
      <c r="B1221" s="273"/>
      <c r="C1221" s="273"/>
    </row>
    <row r="1222" spans="1:3">
      <c r="A1222" s="273"/>
      <c r="B1222" s="273"/>
      <c r="C1222" s="273"/>
    </row>
    <row r="1223" spans="1:3">
      <c r="A1223" s="273"/>
      <c r="B1223" s="273"/>
      <c r="C1223" s="273"/>
    </row>
    <row r="1224" spans="1:3">
      <c r="A1224" s="273"/>
      <c r="B1224" s="273"/>
      <c r="C1224" s="273"/>
    </row>
    <row r="1225" spans="1:3">
      <c r="A1225" s="273"/>
      <c r="B1225" s="273"/>
      <c r="C1225" s="273"/>
    </row>
    <row r="1226" spans="1:3">
      <c r="A1226" s="273"/>
      <c r="B1226" s="273"/>
      <c r="C1226" s="273"/>
    </row>
    <row r="1227" spans="1:3">
      <c r="A1227" s="273"/>
      <c r="B1227" s="273"/>
      <c r="C1227" s="273"/>
    </row>
    <row r="1228" spans="1:3">
      <c r="A1228" s="273"/>
      <c r="B1228" s="273"/>
      <c r="C1228" s="273"/>
    </row>
    <row r="1229" spans="1:3">
      <c r="A1229" s="273"/>
      <c r="B1229" s="273"/>
      <c r="C1229" s="273"/>
    </row>
    <row r="1230" spans="1:3">
      <c r="A1230" s="273"/>
      <c r="B1230" s="273"/>
      <c r="C1230" s="273"/>
    </row>
    <row r="1231" spans="1:3">
      <c r="A1231" s="273"/>
      <c r="B1231" s="273"/>
      <c r="C1231" s="273"/>
    </row>
    <row r="1232" spans="1:3">
      <c r="A1232" s="273"/>
      <c r="B1232" s="273"/>
      <c r="C1232" s="273"/>
    </row>
    <row r="1233" spans="1:3">
      <c r="A1233" s="273"/>
      <c r="B1233" s="273"/>
      <c r="C1233" s="273"/>
    </row>
    <row r="1234" spans="1:3">
      <c r="A1234" s="273"/>
      <c r="B1234" s="273"/>
      <c r="C1234" s="273"/>
    </row>
    <row r="1235" spans="1:3">
      <c r="A1235" s="273"/>
      <c r="B1235" s="273"/>
      <c r="C1235" s="273"/>
    </row>
    <row r="1236" spans="1:3">
      <c r="A1236" s="273"/>
      <c r="B1236" s="273"/>
      <c r="C1236" s="273"/>
    </row>
    <row r="1237" spans="1:3">
      <c r="A1237" s="273"/>
      <c r="B1237" s="273"/>
      <c r="C1237" s="273"/>
    </row>
    <row r="1238" spans="1:3">
      <c r="A1238" s="273"/>
      <c r="B1238" s="273"/>
      <c r="C1238" s="273"/>
    </row>
    <row r="1239" spans="1:3">
      <c r="A1239" s="273"/>
      <c r="B1239" s="273"/>
      <c r="C1239" s="273"/>
    </row>
    <row r="1240" spans="1:3">
      <c r="A1240" s="273"/>
      <c r="B1240" s="273"/>
      <c r="C1240" s="273"/>
    </row>
    <row r="1241" spans="1:3">
      <c r="A1241" s="273"/>
      <c r="B1241" s="273"/>
      <c r="C1241" s="273"/>
    </row>
    <row r="1242" spans="1:3">
      <c r="A1242" s="273"/>
      <c r="B1242" s="273"/>
      <c r="C1242" s="273"/>
    </row>
    <row r="1243" spans="1:3">
      <c r="A1243" s="273"/>
      <c r="B1243" s="273"/>
      <c r="C1243" s="273"/>
    </row>
    <row r="1244" spans="1:3">
      <c r="A1244" s="273"/>
      <c r="B1244" s="273"/>
      <c r="C1244" s="273"/>
    </row>
    <row r="1245" spans="1:3">
      <c r="A1245" s="273"/>
      <c r="B1245" s="273"/>
      <c r="C1245" s="273"/>
    </row>
    <row r="1246" spans="1:3">
      <c r="A1246" s="273"/>
      <c r="B1246" s="273"/>
      <c r="C1246" s="273"/>
    </row>
    <row r="1247" spans="1:3">
      <c r="A1247" s="273"/>
      <c r="B1247" s="273"/>
      <c r="C1247" s="273"/>
    </row>
    <row r="1248" spans="1:3">
      <c r="A1248" s="273"/>
      <c r="B1248" s="273"/>
      <c r="C1248" s="273"/>
    </row>
    <row r="1249" spans="1:3">
      <c r="A1249" s="273"/>
      <c r="B1249" s="273"/>
      <c r="C1249" s="273"/>
    </row>
    <row r="1250" spans="1:3">
      <c r="A1250" s="273"/>
      <c r="B1250" s="273"/>
      <c r="C1250" s="273"/>
    </row>
    <row r="1251" spans="1:3">
      <c r="A1251" s="273"/>
      <c r="B1251" s="273"/>
      <c r="C1251" s="273"/>
    </row>
    <row r="1252" spans="1:3">
      <c r="A1252" s="273"/>
      <c r="B1252" s="273"/>
      <c r="C1252" s="273"/>
    </row>
    <row r="1253" spans="1:3">
      <c r="A1253" s="273"/>
      <c r="B1253" s="273"/>
      <c r="C1253" s="273"/>
    </row>
    <row r="1254" spans="1:3">
      <c r="A1254" s="273"/>
      <c r="B1254" s="273"/>
      <c r="C1254" s="273"/>
    </row>
    <row r="1255" spans="1:3">
      <c r="A1255" s="273"/>
      <c r="B1255" s="273"/>
      <c r="C1255" s="273"/>
    </row>
    <row r="1256" spans="1:3">
      <c r="A1256" s="273"/>
      <c r="B1256" s="273"/>
      <c r="C1256" s="273"/>
    </row>
    <row r="1257" spans="1:3">
      <c r="A1257" s="273"/>
      <c r="B1257" s="273"/>
      <c r="C1257" s="273"/>
    </row>
    <row r="1258" spans="1:3">
      <c r="A1258" s="273"/>
      <c r="B1258" s="273"/>
      <c r="C1258" s="273"/>
    </row>
    <row r="1259" spans="1:3">
      <c r="A1259" s="273"/>
      <c r="B1259" s="273"/>
      <c r="C1259" s="273"/>
    </row>
    <row r="1260" spans="1:3">
      <c r="A1260" s="273"/>
      <c r="B1260" s="273"/>
      <c r="C1260" s="273"/>
    </row>
    <row r="1261" spans="1:3">
      <c r="A1261" s="273"/>
      <c r="B1261" s="273"/>
      <c r="C1261" s="273"/>
    </row>
    <row r="1262" spans="1:3">
      <c r="A1262" s="273"/>
      <c r="B1262" s="273"/>
      <c r="C1262" s="273"/>
    </row>
    <row r="1263" spans="1:3">
      <c r="A1263" s="273"/>
      <c r="B1263" s="273"/>
      <c r="C1263" s="273"/>
    </row>
    <row r="1264" spans="1:3">
      <c r="A1264" s="273"/>
      <c r="B1264" s="273"/>
      <c r="C1264" s="273"/>
    </row>
    <row r="1265" spans="1:3">
      <c r="A1265" s="273"/>
      <c r="B1265" s="273"/>
      <c r="C1265" s="273"/>
    </row>
    <row r="1266" spans="1:3">
      <c r="A1266" s="273"/>
      <c r="B1266" s="273"/>
      <c r="C1266" s="273"/>
    </row>
    <row r="1267" spans="1:3">
      <c r="A1267" s="273"/>
      <c r="B1267" s="273"/>
      <c r="C1267" s="273"/>
    </row>
    <row r="1268" spans="1:3">
      <c r="A1268" s="273"/>
      <c r="B1268" s="273"/>
      <c r="C1268" s="273"/>
    </row>
    <row r="1269" spans="1:3">
      <c r="A1269" s="273"/>
      <c r="B1269" s="273"/>
      <c r="C1269" s="273"/>
    </row>
    <row r="1270" spans="1:3">
      <c r="A1270" s="273"/>
      <c r="B1270" s="273"/>
      <c r="C1270" s="273"/>
    </row>
    <row r="1271" spans="1:3">
      <c r="A1271" s="273"/>
      <c r="B1271" s="273"/>
      <c r="C1271" s="273"/>
    </row>
    <row r="1272" spans="1:3">
      <c r="A1272" s="273"/>
      <c r="B1272" s="273"/>
      <c r="C1272" s="273"/>
    </row>
    <row r="1273" spans="1:3">
      <c r="A1273" s="273"/>
      <c r="B1273" s="273"/>
      <c r="C1273" s="273"/>
    </row>
    <row r="1274" spans="1:3">
      <c r="A1274" s="273"/>
      <c r="B1274" s="273"/>
      <c r="C1274" s="273"/>
    </row>
    <row r="1275" spans="1:3">
      <c r="A1275" s="273"/>
      <c r="B1275" s="273"/>
      <c r="C1275" s="273"/>
    </row>
    <row r="1276" spans="1:3">
      <c r="A1276" s="273"/>
      <c r="B1276" s="273"/>
      <c r="C1276" s="273"/>
    </row>
    <row r="1277" spans="1:3">
      <c r="A1277" s="273"/>
      <c r="B1277" s="273"/>
      <c r="C1277" s="273"/>
    </row>
    <row r="1278" spans="1:3">
      <c r="A1278" s="273"/>
      <c r="B1278" s="273"/>
      <c r="C1278" s="273"/>
    </row>
    <row r="1279" spans="1:3">
      <c r="A1279" s="273"/>
      <c r="B1279" s="273"/>
      <c r="C1279" s="273"/>
    </row>
    <row r="1280" spans="1:3">
      <c r="A1280" s="273"/>
      <c r="B1280" s="273"/>
      <c r="C1280" s="273"/>
    </row>
    <row r="1281" spans="1:3">
      <c r="A1281" s="273"/>
      <c r="B1281" s="273"/>
      <c r="C1281" s="273"/>
    </row>
    <row r="1282" spans="1:3">
      <c r="A1282" s="273"/>
      <c r="B1282" s="273"/>
      <c r="C1282" s="273"/>
    </row>
    <row r="1283" spans="1:3">
      <c r="A1283" s="273"/>
      <c r="B1283" s="273"/>
      <c r="C1283" s="273"/>
    </row>
    <row r="1284" spans="1:3">
      <c r="A1284" s="273"/>
      <c r="B1284" s="273"/>
      <c r="C1284" s="273"/>
    </row>
    <row r="1285" spans="1:3">
      <c r="A1285" s="273"/>
      <c r="B1285" s="273"/>
      <c r="C1285" s="273"/>
    </row>
    <row r="1286" spans="1:3">
      <c r="A1286" s="273"/>
      <c r="B1286" s="273"/>
      <c r="C1286" s="273"/>
    </row>
    <row r="1287" spans="1:3">
      <c r="A1287" s="273"/>
      <c r="B1287" s="273"/>
      <c r="C1287" s="273"/>
    </row>
    <row r="1288" spans="1:3">
      <c r="A1288" s="273"/>
      <c r="B1288" s="273"/>
      <c r="C1288" s="273"/>
    </row>
    <row r="1289" spans="1:3">
      <c r="A1289" s="273"/>
      <c r="B1289" s="273"/>
      <c r="C1289" s="273"/>
    </row>
    <row r="1290" spans="1:3">
      <c r="A1290" s="273"/>
      <c r="B1290" s="273"/>
      <c r="C1290" s="273"/>
    </row>
    <row r="1291" spans="1:3">
      <c r="A1291" s="273"/>
      <c r="B1291" s="273"/>
      <c r="C1291" s="273"/>
    </row>
    <row r="1292" spans="1:3">
      <c r="A1292" s="273"/>
      <c r="B1292" s="273"/>
      <c r="C1292" s="273"/>
    </row>
    <row r="1293" spans="1:3">
      <c r="A1293" s="273"/>
      <c r="B1293" s="273"/>
      <c r="C1293" s="273"/>
    </row>
    <row r="1294" spans="1:3">
      <c r="A1294" s="273"/>
      <c r="B1294" s="273"/>
      <c r="C1294" s="273"/>
    </row>
    <row r="1295" spans="1:3">
      <c r="A1295" s="273"/>
      <c r="B1295" s="273"/>
      <c r="C1295" s="273"/>
    </row>
    <row r="1296" spans="1:3">
      <c r="A1296" s="273"/>
      <c r="B1296" s="273"/>
      <c r="C1296" s="273"/>
    </row>
    <row r="1297" spans="1:3">
      <c r="A1297" s="273"/>
      <c r="B1297" s="273"/>
      <c r="C1297" s="273"/>
    </row>
    <row r="1298" spans="1:3">
      <c r="A1298" s="273"/>
      <c r="B1298" s="273"/>
      <c r="C1298" s="273"/>
    </row>
    <row r="1299" spans="1:3">
      <c r="A1299" s="273"/>
      <c r="B1299" s="273"/>
      <c r="C1299" s="273"/>
    </row>
    <row r="1300" spans="1:3">
      <c r="A1300" s="273"/>
      <c r="B1300" s="273"/>
      <c r="C1300" s="273"/>
    </row>
    <row r="1301" spans="1:3">
      <c r="A1301" s="273"/>
      <c r="B1301" s="273"/>
      <c r="C1301" s="273"/>
    </row>
    <row r="1302" spans="1:3">
      <c r="A1302" s="273"/>
      <c r="B1302" s="273"/>
      <c r="C1302" s="273"/>
    </row>
    <row r="1303" spans="1:3">
      <c r="A1303" s="273"/>
      <c r="B1303" s="273"/>
      <c r="C1303" s="273"/>
    </row>
    <row r="1304" spans="1:3">
      <c r="A1304" s="273"/>
      <c r="B1304" s="273"/>
      <c r="C1304" s="273"/>
    </row>
    <row r="1305" spans="1:3">
      <c r="A1305" s="273"/>
      <c r="B1305" s="273"/>
      <c r="C1305" s="273"/>
    </row>
    <row r="1306" spans="1:3">
      <c r="A1306" s="273"/>
      <c r="B1306" s="273"/>
      <c r="C1306" s="273"/>
    </row>
    <row r="1307" spans="1:3">
      <c r="A1307" s="273"/>
      <c r="B1307" s="273"/>
      <c r="C1307" s="273"/>
    </row>
    <row r="1308" spans="1:3">
      <c r="A1308" s="273"/>
      <c r="B1308" s="273"/>
      <c r="C1308" s="273"/>
    </row>
    <row r="1309" spans="1:3">
      <c r="A1309" s="273"/>
      <c r="B1309" s="273"/>
      <c r="C1309" s="273"/>
    </row>
    <row r="1310" spans="1:3">
      <c r="A1310" s="273"/>
      <c r="B1310" s="273"/>
      <c r="C1310" s="273"/>
    </row>
    <row r="1311" spans="1:3">
      <c r="A1311" s="273"/>
      <c r="B1311" s="273"/>
      <c r="C1311" s="273"/>
    </row>
    <row r="1312" spans="1:3">
      <c r="A1312" s="273"/>
      <c r="B1312" s="273"/>
      <c r="C1312" s="273"/>
    </row>
    <row r="1313" spans="1:3">
      <c r="A1313" s="273"/>
      <c r="B1313" s="273"/>
      <c r="C1313" s="273"/>
    </row>
    <row r="1314" spans="1:3">
      <c r="A1314" s="273"/>
      <c r="B1314" s="273"/>
      <c r="C1314" s="273"/>
    </row>
    <row r="1315" spans="1:3">
      <c r="A1315" s="273"/>
      <c r="B1315" s="273"/>
      <c r="C1315" s="273"/>
    </row>
    <row r="1316" spans="1:3">
      <c r="A1316" s="273"/>
      <c r="B1316" s="273"/>
      <c r="C1316" s="273"/>
    </row>
    <row r="1317" spans="1:3">
      <c r="A1317" s="273"/>
      <c r="B1317" s="273"/>
      <c r="C1317" s="273"/>
    </row>
    <row r="1318" spans="1:3">
      <c r="A1318" s="273"/>
      <c r="B1318" s="273"/>
      <c r="C1318" s="273"/>
    </row>
    <row r="1319" spans="1:3">
      <c r="A1319" s="273"/>
      <c r="B1319" s="273"/>
      <c r="C1319" s="273"/>
    </row>
    <row r="1320" spans="1:3">
      <c r="A1320" s="273"/>
      <c r="B1320" s="273"/>
      <c r="C1320" s="273"/>
    </row>
    <row r="1321" spans="1:3">
      <c r="A1321" s="273"/>
      <c r="B1321" s="273"/>
      <c r="C1321" s="273"/>
    </row>
    <row r="1322" spans="1:3">
      <c r="A1322" s="273"/>
      <c r="B1322" s="273"/>
      <c r="C1322" s="273"/>
    </row>
    <row r="1323" spans="1:3">
      <c r="A1323" s="273"/>
      <c r="B1323" s="273"/>
      <c r="C1323" s="273"/>
    </row>
    <row r="1324" spans="1:3">
      <c r="A1324" s="273"/>
      <c r="B1324" s="273"/>
      <c r="C1324" s="273"/>
    </row>
    <row r="1325" spans="1:3">
      <c r="A1325" s="273"/>
      <c r="B1325" s="273"/>
      <c r="C1325" s="273"/>
    </row>
    <row r="1326" spans="1:3">
      <c r="A1326" s="273"/>
      <c r="B1326" s="273"/>
      <c r="C1326" s="273"/>
    </row>
    <row r="1327" spans="1:3">
      <c r="A1327" s="273"/>
      <c r="B1327" s="273"/>
      <c r="C1327" s="273"/>
    </row>
    <row r="1328" spans="1:3">
      <c r="A1328" s="273"/>
      <c r="B1328" s="273"/>
      <c r="C1328" s="273"/>
    </row>
    <row r="1329" spans="1:3">
      <c r="A1329" s="273"/>
      <c r="B1329" s="273"/>
      <c r="C1329" s="273"/>
    </row>
    <row r="1330" spans="1:3">
      <c r="A1330" s="273"/>
      <c r="B1330" s="273"/>
      <c r="C1330" s="273"/>
    </row>
    <row r="1331" spans="1:3">
      <c r="A1331" s="273"/>
      <c r="B1331" s="273"/>
      <c r="C1331" s="273"/>
    </row>
    <row r="1332" spans="1:3">
      <c r="A1332" s="273"/>
      <c r="B1332" s="273"/>
      <c r="C1332" s="273"/>
    </row>
    <row r="1333" spans="1:3">
      <c r="A1333" s="273"/>
      <c r="B1333" s="273"/>
      <c r="C1333" s="273"/>
    </row>
    <row r="1334" spans="1:3">
      <c r="A1334" s="273"/>
      <c r="B1334" s="273"/>
      <c r="C1334" s="273"/>
    </row>
    <row r="1335" spans="1:3">
      <c r="A1335" s="273"/>
      <c r="B1335" s="273"/>
      <c r="C1335" s="273"/>
    </row>
    <row r="1336" spans="1:3">
      <c r="A1336" s="273"/>
      <c r="B1336" s="273"/>
      <c r="C1336" s="273"/>
    </row>
    <row r="1337" spans="1:3">
      <c r="A1337" s="273"/>
      <c r="B1337" s="273"/>
      <c r="C1337" s="273"/>
    </row>
    <row r="1338" spans="1:3">
      <c r="A1338" s="273"/>
      <c r="B1338" s="273"/>
      <c r="C1338" s="273"/>
    </row>
    <row r="1339" spans="1:3">
      <c r="A1339" s="273"/>
      <c r="B1339" s="273"/>
      <c r="C1339" s="273"/>
    </row>
    <row r="1340" spans="1:3">
      <c r="A1340" s="273"/>
      <c r="B1340" s="273"/>
      <c r="C1340" s="273"/>
    </row>
    <row r="1341" spans="1:3">
      <c r="A1341" s="273"/>
      <c r="B1341" s="273"/>
      <c r="C1341" s="273"/>
    </row>
    <row r="1342" spans="1:3">
      <c r="A1342" s="273"/>
      <c r="B1342" s="273"/>
      <c r="C1342" s="273"/>
    </row>
    <row r="1343" spans="1:3">
      <c r="A1343" s="273"/>
      <c r="B1343" s="273"/>
      <c r="C1343" s="273"/>
    </row>
    <row r="1344" spans="1:3">
      <c r="A1344" s="273"/>
      <c r="B1344" s="273"/>
      <c r="C1344" s="273"/>
    </row>
    <row r="1345" spans="1:3">
      <c r="A1345" s="273"/>
      <c r="B1345" s="273"/>
      <c r="C1345" s="273"/>
    </row>
    <row r="1346" spans="1:3">
      <c r="A1346" s="273"/>
      <c r="B1346" s="273"/>
      <c r="C1346" s="273"/>
    </row>
    <row r="1347" spans="1:3">
      <c r="A1347" s="273"/>
      <c r="B1347" s="273"/>
      <c r="C1347" s="273"/>
    </row>
    <row r="1348" spans="1:3">
      <c r="A1348" s="273"/>
      <c r="B1348" s="273"/>
      <c r="C1348" s="273"/>
    </row>
    <row r="1349" spans="1:3">
      <c r="A1349" s="273"/>
      <c r="B1349" s="273"/>
      <c r="C1349" s="273"/>
    </row>
    <row r="1350" spans="1:3">
      <c r="A1350" s="273"/>
      <c r="B1350" s="273"/>
      <c r="C1350" s="273"/>
    </row>
    <row r="1351" spans="1:3">
      <c r="A1351" s="273"/>
      <c r="B1351" s="273"/>
      <c r="C1351" s="273"/>
    </row>
    <row r="1352" spans="1:3">
      <c r="A1352" s="273"/>
      <c r="B1352" s="273"/>
      <c r="C1352" s="273"/>
    </row>
    <row r="1353" spans="1:3">
      <c r="A1353" s="273"/>
      <c r="B1353" s="273"/>
      <c r="C1353" s="273"/>
    </row>
    <row r="1354" spans="1:3">
      <c r="A1354" s="273"/>
      <c r="B1354" s="273"/>
      <c r="C1354" s="273"/>
    </row>
    <row r="1355" spans="1:3">
      <c r="A1355" s="273"/>
      <c r="B1355" s="273"/>
      <c r="C1355" s="273"/>
    </row>
    <row r="1356" spans="1:3">
      <c r="A1356" s="273"/>
      <c r="B1356" s="273"/>
      <c r="C1356" s="273"/>
    </row>
    <row r="1357" spans="1:3">
      <c r="A1357" s="273"/>
      <c r="B1357" s="273"/>
      <c r="C1357" s="273"/>
    </row>
    <row r="1358" spans="1:3">
      <c r="A1358" s="273"/>
      <c r="B1358" s="273"/>
      <c r="C1358" s="273"/>
    </row>
    <row r="1359" spans="1:3">
      <c r="A1359" s="273"/>
      <c r="B1359" s="273"/>
      <c r="C1359" s="273"/>
    </row>
    <row r="1360" spans="1:3">
      <c r="A1360" s="273"/>
      <c r="B1360" s="273"/>
      <c r="C1360" s="273"/>
    </row>
    <row r="1361" spans="1:3">
      <c r="A1361" s="273"/>
      <c r="B1361" s="273"/>
      <c r="C1361" s="273"/>
    </row>
    <row r="1362" spans="1:3">
      <c r="A1362" s="273"/>
      <c r="B1362" s="273"/>
      <c r="C1362" s="273"/>
    </row>
    <row r="1363" spans="1:3">
      <c r="A1363" s="273"/>
      <c r="B1363" s="273"/>
      <c r="C1363" s="273"/>
    </row>
    <row r="1364" spans="1:3">
      <c r="A1364" s="273"/>
      <c r="B1364" s="273"/>
      <c r="C1364" s="273"/>
    </row>
    <row r="1365" spans="1:3">
      <c r="A1365" s="273"/>
      <c r="B1365" s="273"/>
      <c r="C1365" s="273"/>
    </row>
    <row r="1366" spans="1:3">
      <c r="A1366" s="273"/>
      <c r="B1366" s="273"/>
      <c r="C1366" s="273"/>
    </row>
    <row r="1367" spans="1:3">
      <c r="A1367" s="273"/>
      <c r="B1367" s="273"/>
      <c r="C1367" s="273"/>
    </row>
    <row r="1368" spans="1:3">
      <c r="A1368" s="273"/>
      <c r="B1368" s="273"/>
      <c r="C1368" s="273"/>
    </row>
    <row r="1369" spans="1:3">
      <c r="A1369" s="273"/>
      <c r="B1369" s="273"/>
      <c r="C1369" s="273"/>
    </row>
    <row r="1370" spans="1:3">
      <c r="A1370" s="273"/>
      <c r="B1370" s="273"/>
      <c r="C1370" s="273"/>
    </row>
    <row r="1371" spans="1:3">
      <c r="A1371" s="273"/>
      <c r="B1371" s="273"/>
      <c r="C1371" s="273"/>
    </row>
    <row r="1372" spans="1:3">
      <c r="A1372" s="273"/>
      <c r="B1372" s="273"/>
      <c r="C1372" s="273"/>
    </row>
    <row r="1373" spans="1:3">
      <c r="A1373" s="273"/>
      <c r="B1373" s="273"/>
      <c r="C1373" s="273"/>
    </row>
    <row r="1374" spans="1:3">
      <c r="A1374" s="273"/>
      <c r="B1374" s="273"/>
      <c r="C1374" s="273"/>
    </row>
    <row r="1375" spans="1:3">
      <c r="A1375" s="273"/>
      <c r="B1375" s="273"/>
      <c r="C1375" s="273"/>
    </row>
    <row r="1376" spans="1:3">
      <c r="A1376" s="273"/>
      <c r="B1376" s="273"/>
      <c r="C1376" s="273"/>
    </row>
    <row r="1377" spans="1:3">
      <c r="A1377" s="273"/>
      <c r="B1377" s="273"/>
      <c r="C1377" s="273"/>
    </row>
    <row r="1378" spans="1:3">
      <c r="A1378" s="273"/>
      <c r="B1378" s="273"/>
      <c r="C1378" s="273"/>
    </row>
    <row r="1379" spans="1:3">
      <c r="A1379" s="273"/>
      <c r="B1379" s="273"/>
      <c r="C1379" s="273"/>
    </row>
    <row r="1380" spans="1:3">
      <c r="A1380" s="273"/>
      <c r="B1380" s="273"/>
      <c r="C1380" s="273"/>
    </row>
    <row r="1381" spans="1:3">
      <c r="A1381" s="273"/>
      <c r="B1381" s="273"/>
      <c r="C1381" s="273"/>
    </row>
    <row r="1382" spans="1:3">
      <c r="A1382" s="273"/>
      <c r="B1382" s="273"/>
      <c r="C1382" s="273"/>
    </row>
    <row r="1383" spans="1:3">
      <c r="A1383" s="273"/>
      <c r="B1383" s="273"/>
      <c r="C1383" s="273"/>
    </row>
    <row r="1384" spans="1:3">
      <c r="A1384" s="273"/>
      <c r="B1384" s="273"/>
      <c r="C1384" s="273"/>
    </row>
    <row r="1385" spans="1:3">
      <c r="A1385" s="273"/>
      <c r="B1385" s="273"/>
      <c r="C1385" s="273"/>
    </row>
    <row r="1386" spans="1:3">
      <c r="A1386" s="273"/>
      <c r="B1386" s="273"/>
      <c r="C1386" s="273"/>
    </row>
    <row r="1387" spans="1:3">
      <c r="A1387" s="273"/>
      <c r="B1387" s="273"/>
      <c r="C1387" s="273"/>
    </row>
    <row r="1388" spans="1:3">
      <c r="A1388" s="273"/>
      <c r="B1388" s="273"/>
      <c r="C1388" s="273"/>
    </row>
    <row r="1389" spans="1:3">
      <c r="A1389" s="273"/>
      <c r="B1389" s="273"/>
      <c r="C1389" s="273"/>
    </row>
    <row r="1390" spans="1:3">
      <c r="A1390" s="273"/>
      <c r="B1390" s="273"/>
      <c r="C1390" s="273"/>
    </row>
    <row r="1391" spans="1:3">
      <c r="A1391" s="273"/>
      <c r="B1391" s="273"/>
      <c r="C1391" s="273"/>
    </row>
    <row r="1392" spans="1:3">
      <c r="A1392" s="273"/>
      <c r="B1392" s="273"/>
      <c r="C1392" s="273"/>
    </row>
    <row r="1393" spans="1:3"/>
    <row r="1394" spans="1:3"/>
    <row r="1395" spans="1:3">
      <c r="A1395" s="273"/>
      <c r="B1395" s="273"/>
      <c r="C1395" s="273"/>
    </row>
    <row r="1396" spans="1:3">
      <c r="A1396" s="273"/>
      <c r="B1396" s="273"/>
      <c r="C1396" s="273"/>
    </row>
    <row r="1397" spans="1:3">
      <c r="A1397" s="273"/>
      <c r="B1397" s="273"/>
      <c r="C1397" s="273"/>
    </row>
    <row r="1398" spans="1:3">
      <c r="A1398" s="273"/>
      <c r="B1398" s="273"/>
      <c r="C1398" s="273"/>
    </row>
    <row r="1399" spans="1:3">
      <c r="A1399" s="273"/>
      <c r="B1399" s="273"/>
      <c r="C1399" s="273"/>
    </row>
    <row r="1400" spans="1:3">
      <c r="A1400" s="273"/>
      <c r="B1400" s="273"/>
      <c r="C1400" s="273"/>
    </row>
    <row r="1401" spans="1:3">
      <c r="A1401" s="273"/>
      <c r="B1401" s="273"/>
      <c r="C1401" s="273"/>
    </row>
    <row r="1402" spans="1:3">
      <c r="A1402" s="273"/>
      <c r="B1402" s="273"/>
      <c r="C1402" s="273"/>
    </row>
    <row r="1403" spans="1:3">
      <c r="A1403" s="273"/>
      <c r="B1403" s="273"/>
      <c r="C1403" s="273"/>
    </row>
    <row r="1404" spans="1:3">
      <c r="A1404" s="273"/>
      <c r="B1404" s="273"/>
      <c r="C1404" s="273"/>
    </row>
    <row r="1405" spans="1:3">
      <c r="A1405" s="273"/>
      <c r="B1405" s="273"/>
      <c r="C1405" s="273"/>
    </row>
    <row r="1406" spans="1:3">
      <c r="A1406" s="273"/>
      <c r="B1406" s="273"/>
      <c r="C1406" s="273"/>
    </row>
    <row r="1407" spans="1:3">
      <c r="A1407" s="273"/>
      <c r="B1407" s="273"/>
      <c r="C1407" s="273"/>
    </row>
    <row r="1408" spans="1:3">
      <c r="A1408" s="273"/>
      <c r="B1408" s="273"/>
      <c r="C1408" s="273"/>
    </row>
    <row r="1409" spans="1:3">
      <c r="A1409" s="273"/>
      <c r="B1409" s="273"/>
      <c r="C1409" s="273"/>
    </row>
    <row r="1410" spans="1:3">
      <c r="A1410" s="273"/>
      <c r="B1410" s="273"/>
      <c r="C1410" s="273"/>
    </row>
    <row r="1411" spans="1:3">
      <c r="A1411" s="273"/>
      <c r="B1411" s="273"/>
      <c r="C1411" s="273"/>
    </row>
    <row r="1412" spans="1:3">
      <c r="A1412" s="273"/>
      <c r="B1412" s="273"/>
      <c r="C1412" s="273"/>
    </row>
    <row r="1413" spans="1:3">
      <c r="A1413" s="273"/>
      <c r="B1413" s="273"/>
      <c r="C1413" s="273"/>
    </row>
    <row r="1414" spans="1:3">
      <c r="A1414" s="273"/>
      <c r="B1414" s="273"/>
      <c r="C1414" s="273"/>
    </row>
    <row r="1415" spans="1:3">
      <c r="A1415" s="273"/>
      <c r="B1415" s="273"/>
      <c r="C1415" s="273"/>
    </row>
    <row r="1416" spans="1:3">
      <c r="A1416" s="273"/>
      <c r="B1416" s="273"/>
      <c r="C1416" s="273"/>
    </row>
    <row r="1417" spans="1:3">
      <c r="A1417" s="273"/>
      <c r="B1417" s="273"/>
      <c r="C1417" s="273"/>
    </row>
    <row r="1418" spans="1:3">
      <c r="A1418" s="273"/>
      <c r="B1418" s="273"/>
      <c r="C1418" s="273"/>
    </row>
    <row r="1419" spans="1:3">
      <c r="A1419" s="273"/>
      <c r="B1419" s="273"/>
      <c r="C1419" s="273"/>
    </row>
    <row r="1420" spans="1:3">
      <c r="A1420" s="273"/>
      <c r="B1420" s="273"/>
      <c r="C1420" s="273"/>
    </row>
    <row r="1421" spans="1:3">
      <c r="A1421" s="273"/>
      <c r="B1421" s="273"/>
      <c r="C1421" s="273"/>
    </row>
    <row r="1422" spans="1:3">
      <c r="A1422" s="273"/>
      <c r="B1422" s="273"/>
      <c r="C1422" s="273"/>
    </row>
    <row r="1423" spans="1:3">
      <c r="A1423" s="273"/>
      <c r="B1423" s="273"/>
      <c r="C1423" s="273"/>
    </row>
    <row r="1424" spans="1:3">
      <c r="A1424" s="273"/>
      <c r="B1424" s="273"/>
      <c r="C1424" s="273"/>
    </row>
    <row r="1425" spans="1:3">
      <c r="A1425" s="273"/>
      <c r="B1425" s="273"/>
      <c r="C1425" s="273"/>
    </row>
    <row r="1426" spans="1:3">
      <c r="A1426" s="273"/>
      <c r="B1426" s="273"/>
      <c r="C1426" s="273"/>
    </row>
    <row r="1427" spans="1:3">
      <c r="A1427" s="273"/>
      <c r="B1427" s="273"/>
      <c r="C1427" s="273"/>
    </row>
    <row r="1428" spans="1:3">
      <c r="A1428" s="273"/>
      <c r="B1428" s="273"/>
      <c r="C1428" s="273"/>
    </row>
    <row r="1429" spans="1:3">
      <c r="A1429" s="273"/>
      <c r="B1429" s="273"/>
      <c r="C1429" s="273"/>
    </row>
    <row r="1430" spans="1:3">
      <c r="A1430" s="273"/>
      <c r="B1430" s="273"/>
      <c r="C1430" s="273"/>
    </row>
    <row r="1431" spans="1:3">
      <c r="A1431" s="273"/>
      <c r="B1431" s="273"/>
      <c r="C1431" s="273"/>
    </row>
    <row r="1432" spans="1:3">
      <c r="A1432" s="273"/>
      <c r="B1432" s="273"/>
      <c r="C1432" s="273"/>
    </row>
    <row r="1433" spans="1:3">
      <c r="A1433" s="273"/>
      <c r="B1433" s="273"/>
      <c r="C1433" s="273"/>
    </row>
    <row r="1434" spans="1:3">
      <c r="A1434" s="273"/>
      <c r="B1434" s="273"/>
      <c r="C1434" s="273"/>
    </row>
    <row r="1435" spans="1:3">
      <c r="A1435" s="273"/>
      <c r="B1435" s="273"/>
      <c r="C1435" s="273"/>
    </row>
    <row r="1436" spans="1:3">
      <c r="A1436" s="273"/>
      <c r="B1436" s="273"/>
      <c r="C1436" s="273"/>
    </row>
    <row r="1437" spans="1:3">
      <c r="A1437" s="273"/>
      <c r="B1437" s="273"/>
      <c r="C1437" s="273"/>
    </row>
    <row r="1438" spans="1:3">
      <c r="A1438" s="273"/>
      <c r="B1438" s="273"/>
      <c r="C1438" s="273"/>
    </row>
    <row r="1439" spans="1:3">
      <c r="A1439" s="273"/>
      <c r="B1439" s="273"/>
      <c r="C1439" s="273"/>
    </row>
    <row r="1440" spans="1:3">
      <c r="A1440" s="273"/>
      <c r="B1440" s="273"/>
      <c r="C1440" s="273"/>
    </row>
    <row r="1441" spans="1:3">
      <c r="A1441" s="273"/>
      <c r="B1441" s="273"/>
      <c r="C1441" s="273"/>
    </row>
    <row r="1442" spans="1:3">
      <c r="A1442" s="273"/>
      <c r="B1442" s="273"/>
      <c r="C1442" s="273"/>
    </row>
    <row r="1443" spans="1:3">
      <c r="A1443" s="273"/>
      <c r="B1443" s="273"/>
      <c r="C1443" s="273"/>
    </row>
    <row r="1444" spans="1:3">
      <c r="A1444" s="273"/>
      <c r="B1444" s="273"/>
      <c r="C1444" s="273"/>
    </row>
    <row r="1445" spans="1:3">
      <c r="A1445" s="273"/>
      <c r="B1445" s="273"/>
      <c r="C1445" s="273"/>
    </row>
    <row r="1446" spans="1:3">
      <c r="A1446" s="273"/>
      <c r="B1446" s="273"/>
      <c r="C1446" s="273"/>
    </row>
    <row r="1447" spans="1:3">
      <c r="A1447" s="273"/>
      <c r="B1447" s="273"/>
      <c r="C1447" s="273"/>
    </row>
    <row r="1448" spans="1:3">
      <c r="A1448" s="273"/>
      <c r="B1448" s="273"/>
      <c r="C1448" s="273"/>
    </row>
    <row r="1449" spans="1:3">
      <c r="A1449" s="273"/>
      <c r="B1449" s="273"/>
      <c r="C1449" s="273"/>
    </row>
    <row r="1450" spans="1:3">
      <c r="A1450" s="273"/>
      <c r="B1450" s="273"/>
      <c r="C1450" s="273"/>
    </row>
    <row r="1451" spans="1:3">
      <c r="A1451" s="273"/>
      <c r="B1451" s="273"/>
      <c r="C1451" s="273"/>
    </row>
    <row r="1452" spans="1:3">
      <c r="A1452" s="273"/>
      <c r="B1452" s="273"/>
      <c r="C1452" s="273"/>
    </row>
    <row r="1453" spans="1:3">
      <c r="A1453" s="273"/>
      <c r="B1453" s="273"/>
      <c r="C1453" s="273"/>
    </row>
    <row r="1454" spans="1:3">
      <c r="A1454" s="273"/>
      <c r="B1454" s="273"/>
      <c r="C1454" s="273"/>
    </row>
    <row r="1455" spans="1:3">
      <c r="A1455" s="273"/>
      <c r="B1455" s="273"/>
      <c r="C1455" s="273"/>
    </row>
    <row r="1456" spans="1:3">
      <c r="A1456" s="273"/>
      <c r="B1456" s="273"/>
      <c r="C1456" s="273"/>
    </row>
    <row r="1457" spans="1:3">
      <c r="A1457" s="273"/>
      <c r="B1457" s="273"/>
      <c r="C1457" s="273"/>
    </row>
    <row r="1458" spans="1:3">
      <c r="A1458" s="273"/>
      <c r="B1458" s="273"/>
      <c r="C1458" s="273"/>
    </row>
    <row r="1459" spans="1:3">
      <c r="A1459" s="273"/>
      <c r="B1459" s="273"/>
      <c r="C1459" s="273"/>
    </row>
    <row r="1460" spans="1:3">
      <c r="A1460" s="273"/>
      <c r="B1460" s="273"/>
      <c r="C1460" s="273"/>
    </row>
    <row r="1461" spans="1:3">
      <c r="A1461" s="273"/>
      <c r="B1461" s="273"/>
      <c r="C1461" s="273"/>
    </row>
    <row r="1462" spans="1:3">
      <c r="A1462" s="273"/>
      <c r="B1462" s="273"/>
      <c r="C1462" s="273"/>
    </row>
    <row r="1463" spans="1:3">
      <c r="A1463" s="273"/>
      <c r="B1463" s="273"/>
      <c r="C1463" s="273"/>
    </row>
    <row r="1464" spans="1:3">
      <c r="A1464" s="273"/>
      <c r="B1464" s="273"/>
      <c r="C1464" s="273"/>
    </row>
    <row r="1465" spans="1:3">
      <c r="A1465" s="273"/>
      <c r="B1465" s="273"/>
      <c r="C1465" s="273"/>
    </row>
    <row r="1466" spans="1:3">
      <c r="A1466" s="273"/>
      <c r="B1466" s="273"/>
      <c r="C1466" s="273"/>
    </row>
    <row r="1467" spans="1:3">
      <c r="A1467" s="273"/>
      <c r="B1467" s="273"/>
      <c r="C1467" s="273"/>
    </row>
    <row r="1468" spans="1:3">
      <c r="A1468" s="273"/>
      <c r="B1468" s="273"/>
      <c r="C1468" s="273"/>
    </row>
    <row r="1469" spans="1:3">
      <c r="A1469" s="273"/>
      <c r="B1469" s="273"/>
      <c r="C1469" s="273"/>
    </row>
    <row r="1470" spans="1:3">
      <c r="A1470" s="273"/>
      <c r="B1470" s="273"/>
      <c r="C1470" s="273"/>
    </row>
    <row r="1471" spans="1:3">
      <c r="A1471" s="273"/>
      <c r="B1471" s="273"/>
      <c r="C1471" s="273"/>
    </row>
    <row r="1472" spans="1:3">
      <c r="A1472" s="273"/>
      <c r="B1472" s="273"/>
      <c r="C1472" s="273"/>
    </row>
    <row r="1473" spans="1:3">
      <c r="A1473" s="273"/>
      <c r="B1473" s="273"/>
      <c r="C1473" s="273"/>
    </row>
    <row r="1474" spans="1:3">
      <c r="A1474" s="273"/>
      <c r="B1474" s="273"/>
      <c r="C1474" s="273"/>
    </row>
    <row r="1475" spans="1:3">
      <c r="A1475" s="273"/>
      <c r="B1475" s="273"/>
      <c r="C1475" s="273"/>
    </row>
    <row r="1476" spans="1:3">
      <c r="A1476" s="273"/>
      <c r="B1476" s="273"/>
      <c r="C1476" s="273"/>
    </row>
    <row r="1477" spans="1:3">
      <c r="A1477" s="273"/>
      <c r="B1477" s="273"/>
      <c r="C1477" s="273"/>
    </row>
    <row r="1478" spans="1:3">
      <c r="A1478" s="273"/>
      <c r="B1478" s="273"/>
      <c r="C1478" s="273"/>
    </row>
    <row r="1479" spans="1:3">
      <c r="A1479" s="273"/>
      <c r="B1479" s="273"/>
      <c r="C1479" s="273"/>
    </row>
    <row r="1480" spans="1:3">
      <c r="A1480" s="273"/>
      <c r="B1480" s="273"/>
      <c r="C1480" s="273"/>
    </row>
    <row r="1481" spans="1:3">
      <c r="A1481" s="273"/>
      <c r="B1481" s="273"/>
      <c r="C1481" s="273"/>
    </row>
    <row r="1482" spans="1:3">
      <c r="A1482" s="273"/>
      <c r="B1482" s="273"/>
      <c r="C1482" s="273"/>
    </row>
    <row r="1483" spans="1:3">
      <c r="A1483" s="273"/>
      <c r="B1483" s="273"/>
      <c r="C1483" s="273"/>
    </row>
    <row r="1484" spans="1:3">
      <c r="A1484" s="273"/>
      <c r="B1484" s="273"/>
      <c r="C1484" s="273"/>
    </row>
    <row r="1485" spans="1:3">
      <c r="A1485" s="273"/>
      <c r="B1485" s="273"/>
      <c r="C1485" s="273"/>
    </row>
    <row r="1486" spans="1:3">
      <c r="A1486" s="273"/>
      <c r="B1486" s="273"/>
      <c r="C1486" s="273"/>
    </row>
    <row r="1487" spans="1:3">
      <c r="A1487" s="273"/>
      <c r="B1487" s="273"/>
      <c r="C1487" s="273"/>
    </row>
    <row r="1488" spans="1:3">
      <c r="A1488" s="273"/>
      <c r="B1488" s="273"/>
      <c r="C1488" s="273"/>
    </row>
    <row r="1489" spans="1:3">
      <c r="A1489" s="273"/>
      <c r="B1489" s="273"/>
      <c r="C1489" s="273"/>
    </row>
    <row r="1490" spans="1:3">
      <c r="A1490" s="273"/>
      <c r="B1490" s="273"/>
      <c r="C1490" s="273"/>
    </row>
    <row r="1491" spans="1:3">
      <c r="A1491" s="273"/>
      <c r="B1491" s="273"/>
      <c r="C1491" s="273"/>
    </row>
    <row r="1492" spans="1:3">
      <c r="A1492" s="273"/>
      <c r="B1492" s="273"/>
      <c r="C1492" s="273"/>
    </row>
    <row r="1493" spans="1:3">
      <c r="A1493" s="273"/>
      <c r="B1493" s="273"/>
      <c r="C1493" s="273"/>
    </row>
    <row r="1494" spans="1:3">
      <c r="A1494" s="273"/>
      <c r="B1494" s="273"/>
      <c r="C1494" s="273"/>
    </row>
    <row r="1495" spans="1:3">
      <c r="A1495" s="273"/>
      <c r="B1495" s="273"/>
      <c r="C1495" s="273"/>
    </row>
    <row r="1496" spans="1:3">
      <c r="A1496" s="273"/>
      <c r="B1496" s="273"/>
      <c r="C1496" s="273"/>
    </row>
    <row r="1497" spans="1:3">
      <c r="A1497" s="273"/>
      <c r="B1497" s="273"/>
      <c r="C1497" s="273"/>
    </row>
    <row r="1498" spans="1:3">
      <c r="A1498" s="273"/>
      <c r="B1498" s="273"/>
      <c r="C1498" s="273"/>
    </row>
    <row r="1499" spans="1:3">
      <c r="A1499" s="273"/>
      <c r="B1499" s="273"/>
      <c r="C1499" s="273"/>
    </row>
    <row r="1500" spans="1:3">
      <c r="A1500" s="273"/>
      <c r="B1500" s="273"/>
      <c r="C1500" s="273"/>
    </row>
    <row r="1501" spans="1:3">
      <c r="A1501" s="273"/>
      <c r="B1501" s="273"/>
      <c r="C1501" s="273"/>
    </row>
    <row r="1502" spans="1:3">
      <c r="A1502" s="273"/>
      <c r="B1502" s="273"/>
      <c r="C1502" s="273"/>
    </row>
    <row r="1503" spans="1:3">
      <c r="A1503" s="273"/>
      <c r="B1503" s="273"/>
      <c r="C1503" s="273"/>
    </row>
    <row r="1504" spans="1:3">
      <c r="A1504" s="273"/>
      <c r="B1504" s="273"/>
      <c r="C1504" s="273"/>
    </row>
    <row r="1505" spans="1:3">
      <c r="A1505" s="273"/>
      <c r="B1505" s="273"/>
      <c r="C1505" s="273"/>
    </row>
    <row r="1506" spans="1:3">
      <c r="A1506" s="273"/>
      <c r="B1506" s="273"/>
      <c r="C1506" s="273"/>
    </row>
    <row r="1507" spans="1:3">
      <c r="A1507" s="273"/>
      <c r="B1507" s="273"/>
      <c r="C1507" s="273"/>
    </row>
    <row r="1508" spans="1:3">
      <c r="A1508" s="273"/>
      <c r="B1508" s="273"/>
      <c r="C1508" s="273"/>
    </row>
    <row r="1509" spans="1:3">
      <c r="A1509" s="273"/>
      <c r="B1509" s="273"/>
      <c r="C1509" s="273"/>
    </row>
    <row r="1510" spans="1:3">
      <c r="A1510" s="273"/>
      <c r="B1510" s="273"/>
      <c r="C1510" s="273"/>
    </row>
    <row r="1511" spans="1:3">
      <c r="A1511" s="273"/>
      <c r="B1511" s="273"/>
      <c r="C1511" s="273"/>
    </row>
    <row r="1512" spans="1:3">
      <c r="A1512" s="273"/>
      <c r="B1512" s="273"/>
      <c r="C1512" s="273"/>
    </row>
    <row r="1513" spans="1:3">
      <c r="A1513" s="273"/>
      <c r="B1513" s="273"/>
      <c r="C1513" s="273"/>
    </row>
    <row r="1514" spans="1:3">
      <c r="A1514" s="273"/>
      <c r="B1514" s="273"/>
      <c r="C1514" s="273"/>
    </row>
    <row r="1515" spans="1:3">
      <c r="A1515" s="273"/>
      <c r="B1515" s="273"/>
      <c r="C1515" s="273"/>
    </row>
    <row r="1516" spans="1:3">
      <c r="A1516" s="273"/>
      <c r="B1516" s="273"/>
      <c r="C1516" s="273"/>
    </row>
    <row r="1517" spans="1:3">
      <c r="A1517" s="273"/>
      <c r="B1517" s="273"/>
      <c r="C1517" s="273"/>
    </row>
    <row r="1518" spans="1:3">
      <c r="A1518" s="273"/>
      <c r="B1518" s="273"/>
      <c r="C1518" s="273"/>
    </row>
    <row r="1519" spans="1:3">
      <c r="A1519" s="273"/>
      <c r="B1519" s="273"/>
      <c r="C1519" s="273"/>
    </row>
    <row r="1520" spans="1:3">
      <c r="A1520" s="273"/>
      <c r="B1520" s="273"/>
      <c r="C1520" s="273"/>
    </row>
    <row r="1521" spans="1:3">
      <c r="A1521" s="273"/>
      <c r="B1521" s="273"/>
      <c r="C1521" s="273"/>
    </row>
    <row r="1522" spans="1:3">
      <c r="A1522" s="273"/>
      <c r="B1522" s="273"/>
      <c r="C1522" s="273"/>
    </row>
    <row r="1523" spans="1:3">
      <c r="A1523" s="273"/>
      <c r="B1523" s="273"/>
      <c r="C1523" s="273"/>
    </row>
    <row r="1524" spans="1:3">
      <c r="A1524" s="273"/>
      <c r="B1524" s="273"/>
      <c r="C1524" s="273"/>
    </row>
    <row r="1525" spans="1:3">
      <c r="A1525" s="273"/>
      <c r="B1525" s="273"/>
      <c r="C1525" s="273"/>
    </row>
    <row r="1526" spans="1:3">
      <c r="A1526" s="273"/>
      <c r="B1526" s="273"/>
      <c r="C1526" s="273"/>
    </row>
    <row r="1527" spans="1:3">
      <c r="A1527" s="273"/>
      <c r="B1527" s="273"/>
      <c r="C1527" s="273"/>
    </row>
    <row r="1528" spans="1:3">
      <c r="A1528" s="273"/>
      <c r="B1528" s="273"/>
      <c r="C1528" s="273"/>
    </row>
    <row r="1529" spans="1:3">
      <c r="A1529" s="273"/>
      <c r="B1529" s="273"/>
      <c r="C1529" s="273"/>
    </row>
    <row r="1530" spans="1:3">
      <c r="A1530" s="273"/>
      <c r="B1530" s="273"/>
      <c r="C1530" s="273"/>
    </row>
    <row r="1531" spans="1:3">
      <c r="A1531" s="273"/>
      <c r="B1531" s="273"/>
      <c r="C1531" s="273"/>
    </row>
    <row r="1532" spans="1:3">
      <c r="A1532" s="273"/>
      <c r="B1532" s="273"/>
      <c r="C1532" s="273"/>
    </row>
    <row r="1533" spans="1:3">
      <c r="A1533" s="273"/>
      <c r="B1533" s="273"/>
      <c r="C1533" s="273"/>
    </row>
    <row r="1534" spans="1:3">
      <c r="A1534" s="273"/>
      <c r="B1534" s="273"/>
      <c r="C1534" s="273"/>
    </row>
    <row r="1535" spans="1:3">
      <c r="A1535" s="273"/>
      <c r="B1535" s="273"/>
      <c r="C1535" s="273"/>
    </row>
    <row r="1536" spans="1:3">
      <c r="A1536" s="273"/>
      <c r="B1536" s="273"/>
      <c r="C1536" s="273"/>
    </row>
    <row r="1537" spans="1:9">
      <c r="A1537" s="273"/>
      <c r="B1537" s="273"/>
      <c r="C1537" s="273"/>
    </row>
    <row r="1538" spans="1:9"/>
    <row r="1539" spans="1:9"/>
    <row r="1540" spans="1:9"/>
    <row r="1541" spans="1:9">
      <c r="G1541" s="1283"/>
      <c r="H1541" s="1283"/>
      <c r="I1541" s="1283"/>
    </row>
    <row r="1542" spans="1:9"/>
    <row r="1543" spans="1:9"/>
    <row r="1544" spans="1:9"/>
    <row r="1545" spans="1:9"/>
    <row r="1546" spans="1:9"/>
    <row r="1547" spans="1:9"/>
    <row r="1548" spans="1:9"/>
    <row r="1549" spans="1:9"/>
    <row r="1550" spans="1:9"/>
    <row r="1551" spans="1:9"/>
    <row r="1552" spans="1:9"/>
    <row r="1553"/>
    <row r="1554"/>
    <row r="1555"/>
    <row r="1556"/>
    <row r="1557"/>
    <row r="1558"/>
    <row r="1559"/>
    <row r="1560"/>
    <row r="1561"/>
    <row r="1562"/>
    <row r="1563"/>
    <row r="1564"/>
    <row r="1565"/>
    <row r="1566"/>
    <row r="1567"/>
    <row r="1568"/>
    <row r="1569"/>
    <row r="1570"/>
    <row r="1571"/>
    <row r="1572"/>
    <row r="1573"/>
    <row r="1574"/>
    <row r="1575"/>
    <row r="1576"/>
    <row r="1577"/>
    <row r="1578"/>
    <row r="1579"/>
    <row r="1580"/>
    <row r="1581"/>
    <row r="1582"/>
    <row r="1583"/>
    <row r="1584"/>
    <row r="1585"/>
    <row r="1586"/>
    <row r="1587"/>
    <row r="1588"/>
    <row r="1589"/>
    <row r="1590"/>
    <row r="1591"/>
    <row r="1592"/>
    <row r="1593"/>
    <row r="1594"/>
    <row r="1595"/>
    <row r="1596"/>
    <row r="1597"/>
    <row r="1598"/>
    <row r="1599"/>
    <row r="1600"/>
    <row r="1601"/>
    <row r="1602"/>
    <row r="1603"/>
    <row r="1604"/>
    <row r="1605"/>
    <row r="1606"/>
    <row r="1607"/>
    <row r="1608"/>
    <row r="1609"/>
    <row r="1610"/>
    <row r="1611"/>
    <row r="1612"/>
    <row r="1613"/>
    <row r="1614"/>
    <row r="1615"/>
    <row r="1616"/>
    <row r="1617"/>
    <row r="1618"/>
    <row r="1619"/>
    <row r="1620"/>
    <row r="1621"/>
    <row r="1622"/>
    <row r="1623"/>
    <row r="1624"/>
    <row r="1625"/>
    <row r="1626"/>
    <row r="1627"/>
    <row r="1628"/>
    <row r="1629"/>
    <row r="1630"/>
    <row r="1631"/>
    <row r="1632"/>
    <row r="1633"/>
    <row r="1634"/>
    <row r="1635"/>
    <row r="1636"/>
    <row r="1637"/>
    <row r="1638"/>
    <row r="1639"/>
    <row r="1640"/>
    <row r="1641"/>
    <row r="1642"/>
    <row r="1643"/>
    <row r="1644"/>
    <row r="1645"/>
    <row r="1646"/>
    <row r="1647"/>
    <row r="1648"/>
    <row r="1649"/>
    <row r="1650"/>
    <row r="1651"/>
    <row r="1652"/>
    <row r="1653"/>
    <row r="1654"/>
    <row r="1655"/>
    <row r="1656"/>
    <row r="1657"/>
    <row r="1658"/>
    <row r="1659"/>
    <row r="1660"/>
    <row r="1661"/>
    <row r="1662"/>
    <row r="1663"/>
    <row r="1664"/>
    <row r="1665"/>
    <row r="1666"/>
    <row r="1667"/>
    <row r="1668"/>
    <row r="1669"/>
    <row r="1670"/>
    <row r="1671"/>
    <row r="1672"/>
    <row r="1673"/>
    <row r="1674"/>
    <row r="1675"/>
    <row r="1676"/>
    <row r="1677"/>
    <row r="1678"/>
    <row r="1679"/>
    <row r="1680"/>
    <row r="1681"/>
    <row r="1682"/>
    <row r="1683"/>
    <row r="1684"/>
    <row r="1685"/>
    <row r="1686"/>
    <row r="1687"/>
    <row r="1688"/>
    <row r="1689"/>
    <row r="1690"/>
    <row r="1691"/>
    <row r="1692"/>
    <row r="1693"/>
    <row r="1694"/>
    <row r="1695"/>
    <row r="1696"/>
    <row r="1697"/>
    <row r="1698"/>
    <row r="1699"/>
    <row r="1700"/>
    <row r="1701"/>
    <row r="1702"/>
    <row r="1703"/>
    <row r="1704"/>
    <row r="1705"/>
    <row r="1706"/>
    <row r="1707"/>
    <row r="1708"/>
    <row r="1709"/>
    <row r="1710"/>
    <row r="1711"/>
    <row r="1712"/>
    <row r="1713"/>
    <row r="1714"/>
    <row r="1715"/>
    <row r="1716"/>
    <row r="1717"/>
    <row r="1718"/>
    <row r="1719"/>
    <row r="1720"/>
    <row r="1721"/>
    <row r="1722"/>
    <row r="1723"/>
    <row r="1724"/>
    <row r="1725"/>
    <row r="1726"/>
    <row r="1727"/>
    <row r="1728"/>
    <row r="1729"/>
    <row r="1730"/>
    <row r="1731"/>
    <row r="1732"/>
    <row r="1733"/>
    <row r="1734"/>
    <row r="1735"/>
    <row r="1736"/>
    <row r="1737"/>
    <row r="1738"/>
    <row r="1739"/>
    <row r="1740"/>
    <row r="1741"/>
    <row r="1742"/>
    <row r="1743"/>
    <row r="1744"/>
    <row r="1745"/>
    <row r="1746"/>
    <row r="1747"/>
    <row r="1748"/>
    <row r="1749"/>
    <row r="1750"/>
    <row r="1751"/>
    <row r="1752"/>
    <row r="1753"/>
    <row r="1754"/>
    <row r="1755"/>
    <row r="1756"/>
    <row r="1757"/>
    <row r="1758"/>
    <row r="1759"/>
    <row r="1760"/>
    <row r="1761"/>
    <row r="1762"/>
    <row r="1763"/>
    <row r="1764"/>
    <row r="1765"/>
    <row r="1766"/>
    <row r="1767"/>
    <row r="1768"/>
    <row r="1769"/>
    <row r="1770"/>
    <row r="1771"/>
    <row r="1772"/>
    <row r="1773"/>
    <row r="1774"/>
    <row r="1775"/>
    <row r="1776"/>
    <row r="1777"/>
    <row r="1778"/>
    <row r="1779"/>
    <row r="1780"/>
    <row r="1781"/>
    <row r="1782"/>
    <row r="1783"/>
    <row r="1784"/>
    <row r="1785"/>
    <row r="1786"/>
    <row r="1787"/>
    <row r="1788"/>
    <row r="1789"/>
    <row r="1790"/>
    <row r="1791"/>
    <row r="1792"/>
    <row r="1793"/>
    <row r="1794"/>
    <row r="1795"/>
    <row r="1796"/>
    <row r="1797"/>
    <row r="1798"/>
    <row r="1799"/>
    <row r="1800"/>
    <row r="1801"/>
    <row r="1802"/>
    <row r="1803"/>
    <row r="1804"/>
    <row r="1805"/>
    <row r="1806"/>
    <row r="1807"/>
    <row r="1808"/>
    <row r="1809"/>
    <row r="1810"/>
    <row r="1811"/>
    <row r="1812"/>
    <row r="1813"/>
    <row r="1814"/>
    <row r="1815"/>
    <row r="1816"/>
    <row r="1817"/>
    <row r="1818"/>
    <row r="1819"/>
    <row r="1820"/>
    <row r="1821"/>
    <row r="1822"/>
    <row r="1823"/>
    <row r="1824"/>
    <row r="1825"/>
    <row r="1826"/>
    <row r="1827"/>
    <row r="1828"/>
    <row r="1829"/>
    <row r="1830"/>
    <row r="1831"/>
    <row r="1832"/>
    <row r="1833"/>
    <row r="1834"/>
    <row r="1835"/>
    <row r="1836"/>
    <row r="1837"/>
    <row r="1838"/>
    <row r="1839"/>
    <row r="1840"/>
    <row r="1841"/>
    <row r="1842"/>
    <row r="1843"/>
    <row r="1844"/>
    <row r="1845"/>
    <row r="1846"/>
    <row r="1847"/>
    <row r="1848"/>
    <row r="1849"/>
    <row r="1850"/>
    <row r="1851"/>
    <row r="1852"/>
    <row r="1853"/>
    <row r="1854"/>
    <row r="1855"/>
    <row r="1856"/>
    <row r="1857"/>
    <row r="1858"/>
    <row r="1859"/>
    <row r="1860"/>
    <row r="1861"/>
    <row r="1862"/>
    <row r="1863"/>
    <row r="1864"/>
    <row r="1865"/>
    <row r="1866"/>
    <row r="1867"/>
    <row r="1868"/>
    <row r="1869"/>
    <row r="1870"/>
    <row r="1871"/>
    <row r="1872"/>
    <row r="1873"/>
    <row r="1874"/>
    <row r="1875"/>
    <row r="1876"/>
    <row r="1877"/>
    <row r="1878"/>
    <row r="1879"/>
    <row r="1880"/>
    <row r="1881"/>
    <row r="1882"/>
    <row r="1883"/>
    <row r="1884"/>
    <row r="1885"/>
    <row r="1886"/>
    <row r="1887"/>
    <row r="1888"/>
    <row r="1889"/>
    <row r="1890"/>
    <row r="1891"/>
    <row r="1892"/>
    <row r="1893"/>
    <row r="1894"/>
    <row r="1895"/>
    <row r="1896"/>
    <row r="1897"/>
    <row r="1898"/>
    <row r="1899"/>
    <row r="1900"/>
    <row r="1901"/>
    <row r="1902"/>
    <row r="1903"/>
    <row r="1904"/>
    <row r="1905"/>
    <row r="1906"/>
    <row r="1907"/>
    <row r="1908"/>
    <row r="1909"/>
    <row r="1910"/>
    <row r="1911"/>
    <row r="1912"/>
    <row r="1913"/>
    <row r="1914"/>
    <row r="1915"/>
    <row r="1916"/>
    <row r="1917"/>
    <row r="1918"/>
    <row r="1919"/>
    <row r="1920"/>
    <row r="1921"/>
    <row r="1922"/>
    <row r="1923"/>
    <row r="1924"/>
    <row r="1925"/>
    <row r="1926"/>
    <row r="1927"/>
    <row r="1928"/>
    <row r="1929"/>
    <row r="1930"/>
    <row r="1931"/>
    <row r="1932"/>
    <row r="1933"/>
    <row r="1934"/>
    <row r="1935"/>
    <row r="1936"/>
    <row r="1937"/>
    <row r="1938"/>
    <row r="1939"/>
    <row r="1940"/>
    <row r="1941"/>
    <row r="1942"/>
    <row r="1943"/>
    <row r="1944"/>
    <row r="1945"/>
    <row r="1946"/>
    <row r="1947"/>
    <row r="1948"/>
    <row r="1949"/>
    <row r="1950"/>
    <row r="1951"/>
    <row r="1952"/>
    <row r="1953"/>
    <row r="1954"/>
    <row r="1955"/>
    <row r="1956"/>
    <row r="1957"/>
    <row r="1958"/>
    <row r="1959"/>
    <row r="1960"/>
    <row r="1961"/>
    <row r="1962"/>
    <row r="1963"/>
    <row r="1964"/>
    <row r="1965"/>
    <row r="1966"/>
    <row r="1967"/>
    <row r="1968"/>
    <row r="1969"/>
    <row r="1970"/>
    <row r="1971"/>
    <row r="1972"/>
    <row r="1973"/>
    <row r="1974"/>
    <row r="1975"/>
    <row r="1976"/>
    <row r="1977"/>
    <row r="1978"/>
    <row r="1979"/>
    <row r="1980"/>
    <row r="1981"/>
    <row r="1982"/>
    <row r="1983"/>
    <row r="1984"/>
    <row r="1985"/>
    <row r="1986"/>
    <row r="1987"/>
    <row r="1988"/>
    <row r="1989"/>
    <row r="1990"/>
    <row r="1991"/>
    <row r="1992"/>
    <row r="1993"/>
    <row r="1994"/>
    <row r="1995"/>
    <row r="1996"/>
    <row r="1997"/>
    <row r="1998"/>
    <row r="1999"/>
    <row r="2000"/>
    <row r="2001"/>
    <row r="2002"/>
    <row r="2003"/>
    <row r="2004"/>
    <row r="2005"/>
    <row r="2006"/>
    <row r="2007"/>
    <row r="2008"/>
    <row r="2009"/>
    <row r="2010"/>
    <row r="2011"/>
    <row r="2012"/>
    <row r="2013"/>
    <row r="2014"/>
    <row r="2015"/>
    <row r="2016"/>
    <row r="2017"/>
    <row r="2018"/>
  </sheetData>
  <sheetProtection algorithmName="SHA-512" hashValue="3H8u2xY2I2kc69exrIsVcmUwRBNvxm8gx1DYxTYMcPPWqaWV1sM3CphMKDF4OvmmdowrsVhuZ12M3dAd9jlooA==" saltValue="0RUvtT9fNdiBffAHkDGG5g==" spinCount="100000" sheet="1" objects="1" scenarios="1"/>
  <mergeCells count="301">
    <mergeCell ref="D1123:F1126"/>
    <mergeCell ref="A2:I2"/>
    <mergeCell ref="A3:I3"/>
    <mergeCell ref="D527:F528"/>
    <mergeCell ref="D467:F469"/>
    <mergeCell ref="D423:F427"/>
    <mergeCell ref="D509:F509"/>
    <mergeCell ref="D239:F243"/>
    <mergeCell ref="D245:F247"/>
    <mergeCell ref="D259:F260"/>
    <mergeCell ref="D250:F254"/>
    <mergeCell ref="D284:F285"/>
    <mergeCell ref="D271:F276"/>
    <mergeCell ref="D297:F298"/>
    <mergeCell ref="A282:G282"/>
    <mergeCell ref="D488:F492"/>
    <mergeCell ref="D494:F494"/>
    <mergeCell ref="D504:F507"/>
    <mergeCell ref="A496:G496"/>
    <mergeCell ref="D375:F378"/>
    <mergeCell ref="D357:F359"/>
    <mergeCell ref="D822:F827"/>
    <mergeCell ref="D516:F518"/>
    <mergeCell ref="D669:F677"/>
    <mergeCell ref="D573:F573"/>
    <mergeCell ref="D553:F554"/>
    <mergeCell ref="D550:F551"/>
    <mergeCell ref="D318:F332"/>
    <mergeCell ref="A614:G614"/>
    <mergeCell ref="B541:F541"/>
    <mergeCell ref="A543:G543"/>
    <mergeCell ref="D590:F593"/>
    <mergeCell ref="D594:F597"/>
    <mergeCell ref="D585:F585"/>
    <mergeCell ref="D586:F586"/>
    <mergeCell ref="D588:F588"/>
    <mergeCell ref="D559:F561"/>
    <mergeCell ref="D563:F564"/>
    <mergeCell ref="D569:F569"/>
    <mergeCell ref="D570:F570"/>
    <mergeCell ref="D566:F567"/>
    <mergeCell ref="D607:F607"/>
    <mergeCell ref="D608:F608"/>
    <mergeCell ref="D307:F311"/>
    <mergeCell ref="D352:F352"/>
    <mergeCell ref="D471:F472"/>
    <mergeCell ref="D511:F512"/>
    <mergeCell ref="D360:F360"/>
    <mergeCell ref="D362:F373"/>
    <mergeCell ref="D514:F514"/>
    <mergeCell ref="D474:F487"/>
    <mergeCell ref="A539:G539"/>
    <mergeCell ref="D344:F347"/>
    <mergeCell ref="D392:F400"/>
    <mergeCell ref="D401:F418"/>
    <mergeCell ref="D334:F342"/>
    <mergeCell ref="D420:F421"/>
    <mergeCell ref="D351:F351"/>
    <mergeCell ref="D536:F537"/>
    <mergeCell ref="D429:F432"/>
    <mergeCell ref="D433:F433"/>
    <mergeCell ref="D227:F227"/>
    <mergeCell ref="D287:F287"/>
    <mergeCell ref="D288:F288"/>
    <mergeCell ref="D290:F291"/>
    <mergeCell ref="D293:F295"/>
    <mergeCell ref="D228:F231"/>
    <mergeCell ref="D545:F545"/>
    <mergeCell ref="D546:F546"/>
    <mergeCell ref="D556:F557"/>
    <mergeCell ref="D548:F548"/>
    <mergeCell ref="D498:F498"/>
    <mergeCell ref="D499:F499"/>
    <mergeCell ref="D264:F264"/>
    <mergeCell ref="D305:F305"/>
    <mergeCell ref="A300:G300"/>
    <mergeCell ref="D233:F237"/>
    <mergeCell ref="A262:G262"/>
    <mergeCell ref="A521:G521"/>
    <mergeCell ref="D303:F303"/>
    <mergeCell ref="D532:F534"/>
    <mergeCell ref="D435:F465"/>
    <mergeCell ref="D355:F355"/>
    <mergeCell ref="D523:F523"/>
    <mergeCell ref="D387:F390"/>
    <mergeCell ref="D210:F210"/>
    <mergeCell ref="D195:F195"/>
    <mergeCell ref="D224:F224"/>
    <mergeCell ref="B188:F188"/>
    <mergeCell ref="A191:G191"/>
    <mergeCell ref="A222:G222"/>
    <mergeCell ref="D213:F213"/>
    <mergeCell ref="D214:F214"/>
    <mergeCell ref="E215:F215"/>
    <mergeCell ref="D198:F198"/>
    <mergeCell ref="E211:F211"/>
    <mergeCell ref="E207:F207"/>
    <mergeCell ref="D217:F220"/>
    <mergeCell ref="D80:F87"/>
    <mergeCell ref="D89:F90"/>
    <mergeCell ref="D100:F101"/>
    <mergeCell ref="D96:F97"/>
    <mergeCell ref="D92:F94"/>
    <mergeCell ref="D197:F197"/>
    <mergeCell ref="D206:F206"/>
    <mergeCell ref="D68:F70"/>
    <mergeCell ref="D72:F73"/>
    <mergeCell ref="D77:F77"/>
    <mergeCell ref="D193:F194"/>
    <mergeCell ref="D131:F135"/>
    <mergeCell ref="A186:G186"/>
    <mergeCell ref="D177:F180"/>
    <mergeCell ref="E199:F199"/>
    <mergeCell ref="D103:F117"/>
    <mergeCell ref="D119:F126"/>
    <mergeCell ref="D201:F201"/>
    <mergeCell ref="D202:F202"/>
    <mergeCell ref="E203:F203"/>
    <mergeCell ref="D205:F205"/>
    <mergeCell ref="A4:G4"/>
    <mergeCell ref="D170:G170"/>
    <mergeCell ref="D151:F168"/>
    <mergeCell ref="D169:F169"/>
    <mergeCell ref="D171:F175"/>
    <mergeCell ref="A5:G5"/>
    <mergeCell ref="A9:G9"/>
    <mergeCell ref="D11:F12"/>
    <mergeCell ref="D13:F13"/>
    <mergeCell ref="D15:F17"/>
    <mergeCell ref="D24:F25"/>
    <mergeCell ref="D27:F31"/>
    <mergeCell ref="D33:F34"/>
    <mergeCell ref="D36:F39"/>
    <mergeCell ref="D41:F45"/>
    <mergeCell ref="A6:G7"/>
    <mergeCell ref="D20:F21"/>
    <mergeCell ref="D78:F78"/>
    <mergeCell ref="D128:F129"/>
    <mergeCell ref="D137:F149"/>
    <mergeCell ref="D52:F54"/>
    <mergeCell ref="D56:F57"/>
    <mergeCell ref="D61:F63"/>
    <mergeCell ref="D65:F66"/>
    <mergeCell ref="D47:F50"/>
    <mergeCell ref="A75:G75"/>
    <mergeCell ref="G1541:I1541"/>
    <mergeCell ref="D744:F750"/>
    <mergeCell ref="D725:F727"/>
    <mergeCell ref="D626:F627"/>
    <mergeCell ref="D631:F631"/>
    <mergeCell ref="D640:F641"/>
    <mergeCell ref="D643:F645"/>
    <mergeCell ref="D646:F646"/>
    <mergeCell ref="D682:F682"/>
    <mergeCell ref="D702:F707"/>
    <mergeCell ref="D712:F724"/>
    <mergeCell ref="D681:F681"/>
    <mergeCell ref="D683:F683"/>
    <mergeCell ref="D685:F685"/>
    <mergeCell ref="A829:G829"/>
    <mergeCell ref="D225:F225"/>
    <mergeCell ref="D578:F581"/>
    <mergeCell ref="D784:F784"/>
    <mergeCell ref="A583:G583"/>
    <mergeCell ref="D574:F576"/>
    <mergeCell ref="D690:F692"/>
    <mergeCell ref="D182:F184"/>
    <mergeCell ref="D267:F268"/>
    <mergeCell ref="D501:F502"/>
    <mergeCell ref="D266:F266"/>
    <mergeCell ref="D278:F280"/>
    <mergeCell ref="D302:F302"/>
    <mergeCell ref="D313:F314"/>
    <mergeCell ref="D316:F316"/>
    <mergeCell ref="D878:F879"/>
    <mergeCell ref="D881:F882"/>
    <mergeCell ref="D599:F600"/>
    <mergeCell ref="D602:F603"/>
    <mergeCell ref="A605:G605"/>
    <mergeCell ref="D610:F611"/>
    <mergeCell ref="D633:F634"/>
    <mergeCell ref="D636:F638"/>
    <mergeCell ref="D852:F853"/>
    <mergeCell ref="D783:F783"/>
    <mergeCell ref="D774:F775"/>
    <mergeCell ref="D777:F779"/>
    <mergeCell ref="A781:G781"/>
    <mergeCell ref="D770:F772"/>
    <mergeCell ref="D755:F755"/>
    <mergeCell ref="D808:F813"/>
    <mergeCell ref="D804:F806"/>
    <mergeCell ref="D873:F873"/>
    <mergeCell ref="D875:F875"/>
    <mergeCell ref="D831:F831"/>
    <mergeCell ref="D832:F832"/>
    <mergeCell ref="D834:F834"/>
    <mergeCell ref="D837:F846"/>
    <mergeCell ref="D848:F850"/>
    <mergeCell ref="D620:F621"/>
    <mergeCell ref="D623:F624"/>
    <mergeCell ref="D729:F731"/>
    <mergeCell ref="A629:G629"/>
    <mergeCell ref="A648:G648"/>
    <mergeCell ref="D694:F694"/>
    <mergeCell ref="D695:F695"/>
    <mergeCell ref="A679:G679"/>
    <mergeCell ref="D650:F650"/>
    <mergeCell ref="D651:F651"/>
    <mergeCell ref="D738:F742"/>
    <mergeCell ref="D664:F667"/>
    <mergeCell ref="D698:F698"/>
    <mergeCell ref="D699:F699"/>
    <mergeCell ref="D658:F662"/>
    <mergeCell ref="D653:F656"/>
    <mergeCell ref="D906:F906"/>
    <mergeCell ref="D913:F920"/>
    <mergeCell ref="D934:F942"/>
    <mergeCell ref="D944:F950"/>
    <mergeCell ref="D616:F617"/>
    <mergeCell ref="D815:F820"/>
    <mergeCell ref="D686:F686"/>
    <mergeCell ref="A753:G753"/>
    <mergeCell ref="D733:F736"/>
    <mergeCell ref="D751:F751"/>
    <mergeCell ref="D709:F710"/>
    <mergeCell ref="D756:F756"/>
    <mergeCell ref="D758:F763"/>
    <mergeCell ref="D765:F768"/>
    <mergeCell ref="D786:F788"/>
    <mergeCell ref="D790:F792"/>
    <mergeCell ref="D794:F796"/>
    <mergeCell ref="D798:F803"/>
    <mergeCell ref="D618:F618"/>
    <mergeCell ref="D854:F859"/>
    <mergeCell ref="D861:F861"/>
    <mergeCell ref="D862:F862"/>
    <mergeCell ref="D865:F868"/>
    <mergeCell ref="D872:F872"/>
    <mergeCell ref="D883:F888"/>
    <mergeCell ref="D890:F890"/>
    <mergeCell ref="D891:F891"/>
    <mergeCell ref="D1019:F1020"/>
    <mergeCell ref="D1022:F1022"/>
    <mergeCell ref="D1024:F1024"/>
    <mergeCell ref="D969:F969"/>
    <mergeCell ref="D970:F970"/>
    <mergeCell ref="D972:F972"/>
    <mergeCell ref="D973:F987"/>
    <mergeCell ref="A989:G989"/>
    <mergeCell ref="D991:F991"/>
    <mergeCell ref="D992:F992"/>
    <mergeCell ref="D997:F1000"/>
    <mergeCell ref="D994:F995"/>
    <mergeCell ref="D894:F897"/>
    <mergeCell ref="D952:F957"/>
    <mergeCell ref="D908:F909"/>
    <mergeCell ref="D922:F923"/>
    <mergeCell ref="D925:F928"/>
    <mergeCell ref="D930:F930"/>
    <mergeCell ref="D932:F932"/>
    <mergeCell ref="A899:G899"/>
    <mergeCell ref="D905:F905"/>
    <mergeCell ref="D1105:F1106"/>
    <mergeCell ref="D1108:F1113"/>
    <mergeCell ref="D1115:F1117"/>
    <mergeCell ref="D1119:F1121"/>
    <mergeCell ref="D1046:F1046"/>
    <mergeCell ref="D1054:F1057"/>
    <mergeCell ref="D1064:F1068"/>
    <mergeCell ref="A1070:G1070"/>
    <mergeCell ref="D1080:F1083"/>
    <mergeCell ref="A1049:G1049"/>
    <mergeCell ref="D1087:F1091"/>
    <mergeCell ref="A1098:G1098"/>
    <mergeCell ref="D1101:F1102"/>
    <mergeCell ref="D1103:F1103"/>
    <mergeCell ref="D1094:F1096"/>
    <mergeCell ref="D1041:F1041"/>
    <mergeCell ref="D1042:F1042"/>
    <mergeCell ref="D1040:F1040"/>
    <mergeCell ref="D901:F901"/>
    <mergeCell ref="D1036:F1036"/>
    <mergeCell ref="A1038:G1038"/>
    <mergeCell ref="D1044:F1044"/>
    <mergeCell ref="D1045:F1045"/>
    <mergeCell ref="A1029:G1029"/>
    <mergeCell ref="D1031:F1031"/>
    <mergeCell ref="D1032:F1032"/>
    <mergeCell ref="D1034:F1034"/>
    <mergeCell ref="D1035:F1035"/>
    <mergeCell ref="D1037:F1037"/>
    <mergeCell ref="D1026:F1027"/>
    <mergeCell ref="D1002:F1005"/>
    <mergeCell ref="D1007:F1008"/>
    <mergeCell ref="D1010:F1010"/>
    <mergeCell ref="D1012:F1012"/>
    <mergeCell ref="D964:F967"/>
    <mergeCell ref="D910:F911"/>
    <mergeCell ref="D959:F961"/>
    <mergeCell ref="D1014:F1014"/>
    <mergeCell ref="D1016:F1017"/>
  </mergeCells>
  <dataValidations count="2">
    <dataValidation type="list" allowBlank="1" showInputMessage="1" showErrorMessage="1" sqref="WVJ217 WLN217 WBR217 VRV217 VHZ217 UYD217 UOH217 UEL217 TUP217 TKT217 TAX217 SRB217 SHF217 RXJ217 RNN217 RDR217 QTV217 QJZ217 QAD217 PQH217 PGL217 OWP217 OMT217 OCX217 NTB217 NJF217 MZJ217 MPN217 MFR217 LVV217 LLZ217 LCD217 KSH217 KIL217 JYP217 JOT217 JEX217 IVB217 ILF217 IBJ217 HRN217 HHR217 GXV217 GNZ217 GED217 FUH217 FKL217 FAP217 EQT217 EGX217 DXB217 DNF217 DDJ217 CTN217 CJR217 BZV217 BPZ217 BGD217 AWH217 AML217 ACP217 ST217 IX217" xr:uid="{00000000-0002-0000-0300-000000000000}">
      <formula1>$I$2:$I$4</formula1>
    </dataValidation>
    <dataValidation type="list" allowBlank="1" showInputMessage="1" showErrorMessage="1" sqref="B15 B1123 B24 B27 B33 B36 B41 B47 B52 B56 B61 B65 B68 B72 B80 B89 B103 B119 B128 B131 B137 B151 B171 B177 B182 B209 B217 B228 B256 B250 B259 B267 B271 B278 B290 B293 B297 B305 B307 B313 B316 B318 B334 B344 B360 B362 B375 B387 B420 B423 B429 B435 B355 B467 B471 B474 B478 B481 B486 B488 B494 B501 B504 B509 B511 B530 B527 B536 B548 B550 B553 B556 B559 B563 B566 B569 B573 B578 B588 B590 B594 B599 B602 B610 B620 B623 B626 B633 B640 B643 B646 B653 B658 B664 B669 B685 B690 B694 B702 B709 B712 B1094 B729 B733 B738 B744 B758 B765 B770 B774 B777 B245 B20 B100 B96 B92 B205 B201 B197 B213 B233 B786 B790 B794 B798 B808 B815 B822 B834 B837 B848 B852 B861 B865 B875 B878 B881 B890 B894 B913 B934 B944 B964 B908 B922 B925 B930 B932 B959 B970 B973 B994 B1002 B1007 B1010 B1012 B1014 B1016 B1019 B1022 B1024 B1026 B903 B1041 B1046 B1035 B1054 B1062 B1064 B1073 B1076 B1079 B1087 B1115 B1105 B1119 B1108 B1101 B380 B952 B514 B516 B725 B698" xr:uid="{00000000-0002-0000-0300-000001000000}">
      <formula1>"(select one),Need to Provide,Provided,Not Applicable"</formula1>
    </dataValidation>
  </dataValidations>
  <hyperlinks>
    <hyperlink ref="D169" r:id="rId1" display="https://www.treasurer.ca.gov/ctcac/cuac/index.asp" xr:uid="{00000000-0004-0000-0300-000001000000}"/>
    <hyperlink ref="D433" r:id="rId2" display="https://www.treasurer.ca.gov/ctcac/forms/reserve-certification.docx" xr:uid="{00000000-0004-0000-0300-000003000000}"/>
    <hyperlink ref="D1103" r:id="rId3" xr:uid="{1371D56A-BB6E-43D5-8B85-4AC2755ADDE6}"/>
  </hyperlinks>
  <printOptions horizontalCentered="1"/>
  <pageMargins left="0.75" right="0.5" top="1" bottom="1" header="0.5" footer="0.5"/>
  <pageSetup scale="77" fitToHeight="20" orientation="portrait" r:id="rId4"/>
  <headerFooter alignWithMargins="0"/>
  <rowBreaks count="32" manualBreakCount="32">
    <brk id="67" max="8" man="1"/>
    <brk id="74" max="8" man="1"/>
    <brk id="185" max="8" man="1"/>
    <brk id="190" max="8" man="1"/>
    <brk id="221" max="8" man="1"/>
    <brk id="261" max="8" man="1"/>
    <brk id="281" max="8" man="1"/>
    <brk id="299" max="8" man="1"/>
    <brk id="350" max="8" man="1"/>
    <brk id="407" max="8" man="1"/>
    <brk id="470" max="8" man="1"/>
    <brk id="495" max="8" man="1"/>
    <brk id="520" max="8" man="1"/>
    <brk id="538" max="8" man="1"/>
    <brk id="542" max="8" man="1"/>
    <brk id="582" max="8" man="1"/>
    <brk id="604" max="8" man="1"/>
    <brk id="613" max="8" man="1"/>
    <brk id="628" max="8" man="1"/>
    <brk id="647" max="8" man="1"/>
    <brk id="678" max="8" man="1"/>
    <brk id="780" max="8" man="1"/>
    <brk id="828" max="8" man="1"/>
    <brk id="869" max="8" man="1"/>
    <brk id="898" max="8" man="1"/>
    <brk id="962" max="8" man="1"/>
    <brk id="988" max="8" man="1"/>
    <brk id="1028" max="8" man="1"/>
    <brk id="1037" max="8" man="1"/>
    <brk id="1048" max="8" man="1"/>
    <brk id="1069" max="8" man="1"/>
    <brk id="1097" max="8"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24"/>
  <dimension ref="A1:GC2017"/>
  <sheetViews>
    <sheetView showGridLines="0" tabSelected="1" zoomScale="110" zoomScaleNormal="110" workbookViewId="0">
      <selection activeCell="AG665" sqref="AG665:AH665"/>
    </sheetView>
  </sheetViews>
  <sheetFormatPr defaultColWidth="0" defaultRowHeight="0" customHeight="1" zeroHeight="1"/>
  <cols>
    <col min="1" max="46" width="2.7109375" customWidth="1"/>
    <col min="47" max="47" width="2.7109375" hidden="1" customWidth="1"/>
    <col min="48" max="50" width="3.7109375" hidden="1" customWidth="1"/>
    <col min="51" max="51" width="4.7109375" hidden="1" customWidth="1"/>
    <col min="52" max="52" width="8.42578125" hidden="1" customWidth="1"/>
    <col min="53" max="53" width="7.42578125" hidden="1" customWidth="1"/>
    <col min="54" max="55" width="3.7109375" hidden="1" customWidth="1"/>
    <col min="56" max="56" width="8.28515625" hidden="1" customWidth="1"/>
    <col min="57" max="57" width="8.42578125" hidden="1" customWidth="1"/>
    <col min="58" max="58" width="8.140625" hidden="1" customWidth="1"/>
    <col min="59" max="59" width="11.140625" hidden="1" customWidth="1"/>
    <col min="60" max="60" width="3.7109375" hidden="1" customWidth="1"/>
    <col min="61" max="61" width="8.28515625" hidden="1" customWidth="1"/>
    <col min="62" max="16384" width="3.7109375" hidden="1"/>
  </cols>
  <sheetData>
    <row r="1" spans="1:58" ht="12.95" customHeight="1">
      <c r="J1" s="59"/>
      <c r="AS1" s="819">
        <v>4</v>
      </c>
      <c r="BD1" s="2" t="s">
        <v>640</v>
      </c>
      <c r="BE1" s="2"/>
      <c r="BF1" s="2"/>
    </row>
    <row r="2" spans="1:58" ht="12.95" customHeight="1">
      <c r="BD2" s="2" t="s">
        <v>641</v>
      </c>
      <c r="BE2" s="2" t="s">
        <v>642</v>
      </c>
      <c r="BF2" s="2" t="s">
        <v>643</v>
      </c>
    </row>
    <row r="3" spans="1:58" ht="12.95" customHeight="1">
      <c r="BD3" s="2" t="s">
        <v>644</v>
      </c>
      <c r="BE3" t="str">
        <f>AC220</f>
        <v>Bay Area ((Alameda, Contra Costa, Marin, San Francisco, San Mateo, Santa Clara, and Santa Cruz Counties)</v>
      </c>
    </row>
    <row r="4" spans="1:58" ht="12.95" customHeight="1">
      <c r="BD4" s="2" t="s">
        <v>645</v>
      </c>
      <c r="BE4" s="1025"/>
    </row>
    <row r="5" spans="1:58" ht="12.95" customHeight="1">
      <c r="BD5" s="2" t="s">
        <v>646</v>
      </c>
      <c r="BE5">
        <f>SUMIF($AC$718:$AC$752,"&lt;=20%",$G$718:G$752)</f>
        <v>0</v>
      </c>
      <c r="BF5" s="2" t="s">
        <v>647</v>
      </c>
    </row>
    <row r="6" spans="1:58" ht="12.95" customHeight="1">
      <c r="BD6" s="2" t="s">
        <v>648</v>
      </c>
      <c r="BE6" s="1028">
        <f>SUMIF($AC$718:$AC$752,"&lt;=25%",$G$718:G$752)-SUM($BE$5:BE5)</f>
        <v>0</v>
      </c>
    </row>
    <row r="7" spans="1:58" ht="12.95" customHeight="1">
      <c r="BD7" s="1026" t="s">
        <v>649</v>
      </c>
      <c r="BE7" s="1028">
        <f>SUMIF($AC$718:$AC$752,"&lt;=30%",$G$718:G$752)-SUM($BE$5:BE6)</f>
        <v>40</v>
      </c>
    </row>
    <row r="8" spans="1:58" ht="26.25" customHeight="1">
      <c r="A8" s="1384" t="s">
        <v>650</v>
      </c>
      <c r="B8" s="1384"/>
      <c r="C8" s="1384"/>
      <c r="D8" s="1384"/>
      <c r="E8" s="1384"/>
      <c r="F8" s="1384"/>
      <c r="G8" s="1384"/>
      <c r="H8" s="1384"/>
      <c r="I8" s="1384"/>
      <c r="J8" s="1384"/>
      <c r="K8" s="1384"/>
      <c r="L8" s="1384"/>
      <c r="M8" s="1384"/>
      <c r="N8" s="1384"/>
      <c r="O8" s="1384"/>
      <c r="P8" s="1384"/>
      <c r="Q8" s="1384"/>
      <c r="R8" s="1384"/>
      <c r="S8" s="1384"/>
      <c r="T8" s="1384"/>
      <c r="U8" s="1384"/>
      <c r="V8" s="1384"/>
      <c r="W8" s="1384"/>
      <c r="X8" s="1384"/>
      <c r="Y8" s="1384"/>
      <c r="Z8" s="1384"/>
      <c r="AA8" s="1384"/>
      <c r="AB8" s="1384"/>
      <c r="AC8" s="1384"/>
      <c r="AD8" s="1384"/>
      <c r="AE8" s="1384"/>
      <c r="AF8" s="1384"/>
      <c r="AG8" s="1384"/>
      <c r="AH8" s="1384"/>
      <c r="AI8" s="1384"/>
      <c r="AJ8" s="1384"/>
      <c r="AK8" s="1384"/>
      <c r="AL8" s="1384"/>
      <c r="AM8" s="1384"/>
      <c r="AN8" s="1384"/>
      <c r="AO8" s="1384"/>
      <c r="AP8" s="1384"/>
      <c r="AQ8" s="1384"/>
      <c r="AR8" s="1384"/>
      <c r="AS8" s="1384"/>
      <c r="AT8" s="1384"/>
      <c r="AU8" s="1074"/>
      <c r="AV8" s="1074"/>
      <c r="AW8" s="1074"/>
      <c r="AX8" s="1074"/>
      <c r="AY8" s="1074"/>
      <c r="BD8" s="2" t="s">
        <v>651</v>
      </c>
      <c r="BE8" s="1028">
        <f>SUMIF($AC$718:$AC$752,"&lt;=35%",$G$718:G$752)-SUM($BE$5:BE7)</f>
        <v>0</v>
      </c>
    </row>
    <row r="9" spans="1:58" ht="12.95" customHeight="1">
      <c r="A9" s="1346" t="s">
        <v>652</v>
      </c>
      <c r="B9" s="1346"/>
      <c r="C9" s="1346"/>
      <c r="D9" s="1346"/>
      <c r="E9" s="1346"/>
      <c r="F9" s="1346"/>
      <c r="G9" s="1346"/>
      <c r="H9" s="1346"/>
      <c r="I9" s="1346"/>
      <c r="J9" s="1346"/>
      <c r="K9" s="1346"/>
      <c r="L9" s="1346"/>
      <c r="M9" s="1346"/>
      <c r="N9" s="1346"/>
      <c r="O9" s="1346"/>
      <c r="P9" s="1346"/>
      <c r="Q9" s="1346"/>
      <c r="R9" s="1346"/>
      <c r="S9" s="1346"/>
      <c r="T9" s="1346"/>
      <c r="U9" s="1346"/>
      <c r="V9" s="1346"/>
      <c r="W9" s="1346"/>
      <c r="X9" s="1346"/>
      <c r="Y9" s="1346"/>
      <c r="Z9" s="1346"/>
      <c r="AA9" s="1346"/>
      <c r="AB9" s="1346"/>
      <c r="AC9" s="1346"/>
      <c r="AD9" s="1346"/>
      <c r="AE9" s="1346"/>
      <c r="AF9" s="1346"/>
      <c r="AG9" s="1346"/>
      <c r="AH9" s="1346"/>
      <c r="AI9" s="1346"/>
      <c r="AJ9" s="1346"/>
      <c r="AK9" s="1346"/>
      <c r="AL9" s="1346"/>
      <c r="AM9" s="1346"/>
      <c r="AN9" s="1346"/>
      <c r="AO9" s="1346"/>
      <c r="AP9" s="1346"/>
      <c r="AQ9" s="1346"/>
      <c r="AR9" s="1346"/>
      <c r="AS9" s="1346"/>
      <c r="AT9" s="1346"/>
      <c r="AU9" s="1073"/>
      <c r="AV9" s="1073"/>
      <c r="AW9" s="1073"/>
      <c r="AX9" s="1073"/>
      <c r="AY9" s="1073"/>
      <c r="BD9" s="1027" t="s">
        <v>653</v>
      </c>
      <c r="BE9" s="1028">
        <f>SUMIF($AC$718:$AC$752,"&lt;=40%",$G$718:G$752)-SUM($BE$5:BE8)</f>
        <v>12</v>
      </c>
    </row>
    <row r="10" spans="1:58" ht="12.95" customHeight="1">
      <c r="A10" s="1346" t="s">
        <v>654</v>
      </c>
      <c r="B10" s="1346"/>
      <c r="C10" s="1346"/>
      <c r="D10" s="1346"/>
      <c r="E10" s="1346"/>
      <c r="F10" s="1346"/>
      <c r="G10" s="1346"/>
      <c r="H10" s="1346"/>
      <c r="I10" s="1346"/>
      <c r="J10" s="1346"/>
      <c r="K10" s="1346"/>
      <c r="L10" s="1346"/>
      <c r="M10" s="1346"/>
      <c r="N10" s="1346"/>
      <c r="O10" s="1346"/>
      <c r="P10" s="1346"/>
      <c r="Q10" s="1346"/>
      <c r="R10" s="1346"/>
      <c r="S10" s="1346"/>
      <c r="T10" s="1346"/>
      <c r="U10" s="1346"/>
      <c r="V10" s="1346"/>
      <c r="W10" s="1346"/>
      <c r="X10" s="1346"/>
      <c r="Y10" s="1346"/>
      <c r="Z10" s="1346"/>
      <c r="AA10" s="1346"/>
      <c r="AB10" s="1346"/>
      <c r="AC10" s="1346"/>
      <c r="AD10" s="1346"/>
      <c r="AE10" s="1346"/>
      <c r="AF10" s="1346"/>
      <c r="AG10" s="1346"/>
      <c r="AH10" s="1346"/>
      <c r="AI10" s="1346"/>
      <c r="AJ10" s="1346"/>
      <c r="AK10" s="1346"/>
      <c r="AL10" s="1346"/>
      <c r="AM10" s="1346"/>
      <c r="AN10" s="1346"/>
      <c r="AO10" s="1346"/>
      <c r="AP10" s="1346"/>
      <c r="AQ10" s="1346"/>
      <c r="AR10" s="1346"/>
      <c r="AS10" s="1346"/>
      <c r="AT10" s="1346"/>
      <c r="AU10" s="1073"/>
      <c r="AV10" s="1073"/>
      <c r="AW10" s="1073"/>
      <c r="AX10" s="1073"/>
      <c r="AY10" s="1073"/>
      <c r="BD10" s="2" t="s">
        <v>655</v>
      </c>
      <c r="BE10" s="1028">
        <f>SUMIF($AC$718:$AC$752,"&lt;=45%",$G$718:G$752)-SUM($BE$5:BE9)</f>
        <v>0</v>
      </c>
    </row>
    <row r="11" spans="1:58" ht="12.95" customHeight="1">
      <c r="A11" s="1346" t="s">
        <v>656</v>
      </c>
      <c r="B11" s="1346"/>
      <c r="C11" s="1346"/>
      <c r="D11" s="1346"/>
      <c r="E11" s="1346"/>
      <c r="F11" s="1346"/>
      <c r="G11" s="1346"/>
      <c r="H11" s="1346"/>
      <c r="I11" s="1346"/>
      <c r="J11" s="1346"/>
      <c r="K11" s="1346"/>
      <c r="L11" s="1346"/>
      <c r="M11" s="1346"/>
      <c r="N11" s="1346"/>
      <c r="O11" s="1346"/>
      <c r="P11" s="1346"/>
      <c r="Q11" s="1346"/>
      <c r="R11" s="1346"/>
      <c r="S11" s="1346"/>
      <c r="T11" s="1346"/>
      <c r="U11" s="1346"/>
      <c r="V11" s="1346"/>
      <c r="W11" s="1346"/>
      <c r="X11" s="1346"/>
      <c r="Y11" s="1346"/>
      <c r="Z11" s="1346"/>
      <c r="AA11" s="1346"/>
      <c r="AB11" s="1346"/>
      <c r="AC11" s="1346"/>
      <c r="AD11" s="1346"/>
      <c r="AE11" s="1346"/>
      <c r="AF11" s="1346"/>
      <c r="AG11" s="1346"/>
      <c r="AH11" s="1346"/>
      <c r="AI11" s="1346"/>
      <c r="AJ11" s="1346"/>
      <c r="AK11" s="1346"/>
      <c r="AL11" s="1346"/>
      <c r="AM11" s="1346"/>
      <c r="AN11" s="1346"/>
      <c r="AO11" s="1346"/>
      <c r="AP11" s="1346"/>
      <c r="AQ11" s="1346"/>
      <c r="AR11" s="1346"/>
      <c r="AS11" s="1346"/>
      <c r="AT11" s="1346"/>
      <c r="AU11" s="1073"/>
      <c r="AV11" s="1073"/>
      <c r="AW11" s="1073"/>
      <c r="AX11" s="1073"/>
      <c r="AY11" s="1073"/>
      <c r="BD11" s="1026" t="s">
        <v>657</v>
      </c>
      <c r="BE11" s="1028">
        <f>SUMIF($AC$718:$AC$752,"&lt;=50%",$G$718:G$752)-SUM($BE$5:BE10)</f>
        <v>27</v>
      </c>
    </row>
    <row r="12" spans="1:58" ht="12.95" customHeight="1">
      <c r="A12" s="1385" t="s">
        <v>658</v>
      </c>
      <c r="B12" s="1385"/>
      <c r="C12" s="1385"/>
      <c r="D12" s="1385"/>
      <c r="E12" s="1385"/>
      <c r="F12" s="1385"/>
      <c r="G12" s="1385"/>
      <c r="H12" s="1385"/>
      <c r="I12" s="1385"/>
      <c r="J12" s="1385"/>
      <c r="K12" s="1385"/>
      <c r="L12" s="1385"/>
      <c r="M12" s="1385"/>
      <c r="N12" s="1385"/>
      <c r="O12" s="1385"/>
      <c r="P12" s="1385"/>
      <c r="Q12" s="1385"/>
      <c r="R12" s="1385"/>
      <c r="S12" s="1385"/>
      <c r="T12" s="1385"/>
      <c r="U12" s="1385"/>
      <c r="V12" s="1385"/>
      <c r="W12" s="1385"/>
      <c r="X12" s="1385"/>
      <c r="Y12" s="1385"/>
      <c r="Z12" s="1385"/>
      <c r="AA12" s="1385"/>
      <c r="AB12" s="1385"/>
      <c r="AC12" s="1385"/>
      <c r="AD12" s="1385"/>
      <c r="AE12" s="1385"/>
      <c r="AF12" s="1385"/>
      <c r="AG12" s="1385"/>
      <c r="AH12" s="1385"/>
      <c r="AI12" s="1385"/>
      <c r="AJ12" s="1385"/>
      <c r="AK12" s="1385"/>
      <c r="AL12" s="1385"/>
      <c r="AM12" s="1385"/>
      <c r="AN12" s="1385"/>
      <c r="AO12" s="1385"/>
      <c r="AP12" s="1385"/>
      <c r="AQ12" s="1385"/>
      <c r="AR12" s="1385"/>
      <c r="AS12" s="1385"/>
      <c r="AT12" s="1385"/>
      <c r="AU12" s="1075"/>
      <c r="AV12" s="1075"/>
      <c r="AW12" s="1075"/>
      <c r="AX12" s="1075"/>
      <c r="AY12" s="1075"/>
      <c r="BD12" s="2" t="s">
        <v>659</v>
      </c>
      <c r="BE12" s="1028">
        <f>SUMIF($AC$718:$AC$752,"&lt;=55%",$G$718:G$752)-SUM($BE$5:BE11)</f>
        <v>0</v>
      </c>
    </row>
    <row r="13" spans="1:58" ht="12.95" customHeight="1">
      <c r="A13" s="1234" t="s">
        <v>660</v>
      </c>
      <c r="B13" s="1234"/>
      <c r="C13" s="1234"/>
      <c r="D13" s="1234"/>
      <c r="E13" s="1234"/>
      <c r="F13" s="1234"/>
      <c r="G13" s="1234"/>
      <c r="H13" s="1234"/>
      <c r="I13" s="1234"/>
      <c r="J13" s="1234"/>
      <c r="K13" s="1234"/>
      <c r="L13" s="1234"/>
      <c r="M13" s="1234"/>
      <c r="N13" s="1234"/>
      <c r="O13" s="1234"/>
      <c r="P13" s="1234"/>
      <c r="Q13" s="1234"/>
      <c r="R13" s="1234"/>
      <c r="S13" s="1234"/>
      <c r="T13" s="1234"/>
      <c r="U13" s="1234"/>
      <c r="V13" s="1234"/>
      <c r="W13" s="1234"/>
      <c r="X13" s="1234"/>
      <c r="Y13" s="1234"/>
      <c r="Z13" s="1234"/>
      <c r="AA13" s="1234"/>
      <c r="AB13" s="1234"/>
      <c r="AC13" s="1234"/>
      <c r="AD13" s="1234"/>
      <c r="AE13" s="1234"/>
      <c r="AF13" s="1234"/>
      <c r="AG13" s="1234"/>
      <c r="AH13" s="1234"/>
      <c r="AI13" s="1234"/>
      <c r="AJ13" s="1234"/>
      <c r="AK13" s="1234"/>
      <c r="AL13" s="1234"/>
      <c r="AM13" s="1234"/>
      <c r="AN13" s="1234"/>
      <c r="AO13" s="1234"/>
      <c r="AP13" s="1234"/>
      <c r="AQ13" s="1234"/>
      <c r="AR13" s="1234"/>
      <c r="AS13" s="1234"/>
      <c r="AT13" s="1234"/>
      <c r="AU13" s="711"/>
      <c r="AV13" s="711"/>
      <c r="AW13" s="711"/>
      <c r="AX13" s="711"/>
      <c r="AY13" s="711"/>
      <c r="BD13" s="1027" t="s">
        <v>661</v>
      </c>
      <c r="BE13" s="1028">
        <f>SUMIF($AC$718:$AC$752,"&lt;=60%",$G$718:G$752)-SUM($BE$5:BE12)</f>
        <v>0</v>
      </c>
    </row>
    <row r="14" spans="1:58" ht="12.95" customHeight="1">
      <c r="A14" s="1234"/>
      <c r="B14" s="1234"/>
      <c r="C14" s="1234"/>
      <c r="D14" s="1234"/>
      <c r="E14" s="1234"/>
      <c r="F14" s="1234"/>
      <c r="G14" s="1234"/>
      <c r="H14" s="1234"/>
      <c r="I14" s="1234"/>
      <c r="J14" s="1234"/>
      <c r="K14" s="1234"/>
      <c r="L14" s="1234"/>
      <c r="M14" s="1234"/>
      <c r="N14" s="1234"/>
      <c r="O14" s="1234"/>
      <c r="P14" s="1234"/>
      <c r="Q14" s="1234"/>
      <c r="R14" s="1234"/>
      <c r="S14" s="1234"/>
      <c r="T14" s="1234"/>
      <c r="U14" s="1234"/>
      <c r="V14" s="1234"/>
      <c r="W14" s="1234"/>
      <c r="X14" s="1234"/>
      <c r="Y14" s="1234"/>
      <c r="Z14" s="1234"/>
      <c r="AA14" s="1234"/>
      <c r="AB14" s="1234"/>
      <c r="AC14" s="1234"/>
      <c r="AD14" s="1234"/>
      <c r="AE14" s="1234"/>
      <c r="AF14" s="1234"/>
      <c r="AG14" s="1234"/>
      <c r="AH14" s="1234"/>
      <c r="AI14" s="1234"/>
      <c r="AJ14" s="1234"/>
      <c r="AK14" s="1234"/>
      <c r="AL14" s="1234"/>
      <c r="AM14" s="1234"/>
      <c r="AN14" s="1234"/>
      <c r="AO14" s="1234"/>
      <c r="AP14" s="1234"/>
      <c r="AQ14" s="1234"/>
      <c r="AR14" s="1234"/>
      <c r="AS14" s="1234"/>
      <c r="AT14" s="1234"/>
      <c r="AU14" s="711"/>
      <c r="AV14" s="711"/>
      <c r="AW14" s="711"/>
      <c r="AX14" s="711"/>
      <c r="AY14" s="711"/>
      <c r="BD14" s="1026" t="s">
        <v>662</v>
      </c>
      <c r="BE14" s="1028">
        <f>SUMIF($AC$718:$AC$752,"&lt;=70%",$G$718:G$752)-SUM($BE$5:BE13)</f>
        <v>0</v>
      </c>
    </row>
    <row r="15" spans="1:58" ht="12.95" customHeight="1">
      <c r="A15" s="55"/>
      <c r="B15" s="55"/>
      <c r="C15" s="55"/>
      <c r="D15" s="55"/>
      <c r="E15" s="55"/>
      <c r="F15" s="55"/>
      <c r="G15" s="55"/>
      <c r="AC15" s="55"/>
      <c r="AD15" s="55"/>
      <c r="AE15" s="55"/>
      <c r="AF15" s="55"/>
      <c r="AG15" s="55"/>
      <c r="AH15" s="55"/>
      <c r="AI15" s="55"/>
      <c r="AJ15" s="55"/>
      <c r="AK15" s="55"/>
      <c r="AL15" s="55"/>
      <c r="AM15" s="55"/>
      <c r="AN15" s="55"/>
      <c r="AO15" s="55"/>
      <c r="AP15" s="55"/>
      <c r="AQ15" s="55"/>
      <c r="AR15" s="55"/>
      <c r="AS15" s="55"/>
      <c r="AT15" s="55"/>
      <c r="AU15" s="55"/>
      <c r="AV15" s="55"/>
      <c r="AW15" s="55"/>
      <c r="AX15" s="55"/>
      <c r="AY15" s="55"/>
      <c r="BD15" s="1027" t="s">
        <v>663</v>
      </c>
      <c r="BE15" s="1028">
        <f>SUMIF($AC$718:$AC$752,"&lt;=80%",$G$718:G$752)-SUM($BE$5:BE14)</f>
        <v>0</v>
      </c>
    </row>
    <row r="16" spans="1:58" ht="12.95" customHeight="1">
      <c r="A16" s="38" t="s">
        <v>664</v>
      </c>
      <c r="C16" s="2"/>
      <c r="D16" s="2"/>
      <c r="E16" s="2"/>
      <c r="F16" s="2"/>
      <c r="G16" s="2"/>
      <c r="H16" s="1391" t="s">
        <v>665</v>
      </c>
      <c r="I16" s="1391"/>
      <c r="J16" s="1391"/>
      <c r="K16" s="1391"/>
      <c r="L16" s="1391"/>
      <c r="M16" s="1391"/>
      <c r="N16" s="1391"/>
      <c r="O16" s="1391"/>
      <c r="P16" s="1391"/>
      <c r="Q16" s="1391"/>
      <c r="R16" s="1391"/>
      <c r="S16" s="1391"/>
      <c r="T16" s="1391"/>
      <c r="U16" s="1391"/>
      <c r="V16" s="1391"/>
      <c r="W16" s="1391"/>
      <c r="X16" s="1391"/>
      <c r="Y16" s="1391"/>
      <c r="Z16" s="1391"/>
      <c r="AA16" s="1391"/>
      <c r="AB16" s="1391"/>
      <c r="AC16" s="1391"/>
      <c r="AD16" s="1391"/>
      <c r="AE16" s="1391"/>
      <c r="AF16" s="1391"/>
      <c r="AG16" s="1391"/>
      <c r="AH16" s="1391"/>
      <c r="AI16" s="1391"/>
      <c r="AJ16" s="1391"/>
      <c r="BD16" s="1027" t="s">
        <v>77</v>
      </c>
      <c r="BE16" s="1028" t="str">
        <f>Application!H18</f>
        <v xml:space="preserve">Ephesian Legacy Court </v>
      </c>
    </row>
    <row r="17" spans="1:58" ht="12.95" customHeight="1">
      <c r="BD17" s="1026" t="s">
        <v>666</v>
      </c>
      <c r="BE17" s="1028">
        <f>Application!AA934</f>
        <v>0</v>
      </c>
    </row>
    <row r="18" spans="1:58" ht="12.95" customHeight="1">
      <c r="A18" s="38" t="s">
        <v>667</v>
      </c>
      <c r="C18" s="2"/>
      <c r="D18" s="2"/>
      <c r="E18" s="2"/>
      <c r="F18" s="2"/>
      <c r="G18" s="2"/>
      <c r="H18" s="1389" t="s">
        <v>668</v>
      </c>
      <c r="I18" s="1389"/>
      <c r="J18" s="1389"/>
      <c r="K18" s="1389"/>
      <c r="L18" s="1389"/>
      <c r="M18" s="1389"/>
      <c r="N18" s="1389"/>
      <c r="O18" s="1389"/>
      <c r="P18" s="1389"/>
      <c r="Q18" s="1389"/>
      <c r="R18" s="1389"/>
      <c r="S18" s="1389"/>
      <c r="T18" s="1389"/>
      <c r="U18" s="1389"/>
      <c r="V18" s="1389"/>
      <c r="W18" s="1389"/>
      <c r="X18" s="1389"/>
      <c r="Y18" s="1389"/>
      <c r="Z18" s="1389"/>
      <c r="AA18" s="1389"/>
      <c r="AB18" s="1389"/>
      <c r="AC18" s="1389"/>
      <c r="AD18" s="1389"/>
      <c r="AE18" s="1389"/>
      <c r="AF18" s="1389"/>
      <c r="AG18" s="1389"/>
      <c r="AH18" s="1389"/>
      <c r="AI18" s="1389"/>
      <c r="AJ18" s="1389"/>
      <c r="BD18" s="1027" t="s">
        <v>669</v>
      </c>
      <c r="BE18" s="1028">
        <f>'CalHFA Addendum'!N11</f>
        <v>0</v>
      </c>
    </row>
    <row r="19" spans="1:58" ht="12.95" customHeight="1">
      <c r="BD19" s="1026" t="s">
        <v>670</v>
      </c>
      <c r="BE19" s="1028">
        <f>Application!M26</f>
        <v>3174942</v>
      </c>
    </row>
    <row r="20" spans="1:58" ht="12.95" customHeight="1">
      <c r="A20" s="1386" t="s">
        <v>671</v>
      </c>
      <c r="B20" s="1386"/>
      <c r="C20" s="1386"/>
      <c r="D20" s="1386"/>
      <c r="E20" s="1386"/>
      <c r="F20" s="1386"/>
      <c r="G20" s="1386"/>
      <c r="H20" s="1386"/>
      <c r="I20" s="1386"/>
      <c r="J20" s="1386"/>
      <c r="K20" s="1386"/>
      <c r="L20" s="1386"/>
      <c r="M20" s="1386"/>
      <c r="N20" s="1386"/>
      <c r="O20" s="1386"/>
      <c r="P20" s="1386"/>
      <c r="Q20" s="1386"/>
      <c r="R20" s="1386"/>
      <c r="S20" s="1386"/>
      <c r="T20" s="1386"/>
      <c r="U20" s="1386"/>
      <c r="V20" s="1386"/>
      <c r="W20" s="1386"/>
      <c r="X20" s="1386"/>
      <c r="Y20" s="1386"/>
      <c r="Z20" s="1386"/>
      <c r="AA20" s="1386"/>
      <c r="AB20" s="1386"/>
      <c r="AC20" s="1386"/>
      <c r="AD20" s="1386"/>
      <c r="AE20" s="1386"/>
      <c r="AF20" s="1386"/>
      <c r="AG20" s="1386"/>
      <c r="AH20" s="1386"/>
      <c r="AI20" s="1386"/>
      <c r="AJ20" s="1386"/>
      <c r="AK20" s="1386"/>
      <c r="AL20" s="1386"/>
      <c r="AM20" s="1386"/>
      <c r="AN20" s="1386"/>
      <c r="AO20" s="1386"/>
      <c r="AP20" s="1386"/>
      <c r="AQ20" s="1386"/>
      <c r="AR20" s="1386"/>
      <c r="AS20" s="1386"/>
      <c r="AT20" s="1386"/>
      <c r="AU20" s="1076"/>
      <c r="AV20" s="1076"/>
      <c r="AW20" s="1076"/>
      <c r="AX20" s="1076"/>
      <c r="AY20" s="1076"/>
      <c r="BD20" s="1027" t="s">
        <v>672</v>
      </c>
      <c r="BE20" s="1028">
        <f>Application!M27</f>
        <v>0</v>
      </c>
    </row>
    <row r="21" spans="1:58" ht="12.95" customHeight="1">
      <c r="A21" s="1392" t="s">
        <v>673</v>
      </c>
      <c r="B21" s="1392"/>
      <c r="C21" s="1392"/>
      <c r="D21" s="1392"/>
      <c r="E21" s="1392"/>
      <c r="F21" s="1392"/>
      <c r="G21" s="1392"/>
      <c r="H21" s="1392"/>
      <c r="I21" s="1392"/>
      <c r="J21" s="1392"/>
      <c r="K21" s="1392"/>
      <c r="L21" s="1392"/>
      <c r="M21" s="1392"/>
      <c r="N21" s="1392"/>
      <c r="O21" s="1392"/>
      <c r="P21" s="1392"/>
      <c r="Q21" s="1392"/>
      <c r="R21" s="1392"/>
      <c r="S21" s="1392"/>
      <c r="T21" s="1392"/>
      <c r="U21" s="1392"/>
      <c r="V21" s="1392"/>
      <c r="W21" s="1392"/>
      <c r="X21" s="1392"/>
      <c r="Y21" s="1392"/>
      <c r="Z21" s="1392"/>
      <c r="AA21" s="1392"/>
      <c r="AB21" s="1392"/>
      <c r="AC21" s="1392"/>
      <c r="AD21" s="1392"/>
      <c r="AE21" s="1392"/>
      <c r="AF21" s="1392"/>
      <c r="AG21" s="1392"/>
      <c r="AH21" s="1392"/>
      <c r="AI21" s="1392"/>
      <c r="AJ21" s="1392"/>
      <c r="AK21" s="1392"/>
      <c r="AL21" s="1392"/>
      <c r="AM21" s="1078"/>
      <c r="AN21" s="1078"/>
      <c r="AO21" s="1078"/>
      <c r="AP21" s="1078"/>
      <c r="AQ21" s="1078"/>
      <c r="AR21" s="1078"/>
      <c r="AS21" s="1078"/>
      <c r="AT21" s="1078"/>
      <c r="AU21" s="1078"/>
      <c r="AV21" s="1078"/>
      <c r="AW21" s="1078"/>
      <c r="AX21" s="1078"/>
      <c r="AY21" s="1078"/>
      <c r="BD21" s="1026" t="s">
        <v>674</v>
      </c>
      <c r="BE21" s="1028">
        <f>Application!AM554</f>
        <v>37794904.067323655</v>
      </c>
    </row>
    <row r="22" spans="1:58" ht="12.95" customHeight="1">
      <c r="A22" s="12"/>
      <c r="B22" s="2"/>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BD22" s="1027" t="s">
        <v>675</v>
      </c>
      <c r="BE22" s="1028">
        <f>'Sources and Uses Budget'!B105</f>
        <v>73188732</v>
      </c>
      <c r="BF22" s="2" t="s">
        <v>676</v>
      </c>
    </row>
    <row r="23" spans="1:58" ht="12.95" customHeight="1">
      <c r="A23" s="1266" t="s">
        <v>677</v>
      </c>
      <c r="B23" s="1266"/>
      <c r="C23" s="1266"/>
      <c r="D23" s="1266"/>
      <c r="E23" s="1266"/>
      <c r="F23" s="1266"/>
      <c r="G23" s="1266"/>
      <c r="H23" s="1266"/>
      <c r="I23" s="1266"/>
      <c r="J23" s="1266"/>
      <c r="K23" s="1266"/>
      <c r="L23" s="1266"/>
      <c r="M23" s="1266"/>
      <c r="N23" s="1266"/>
      <c r="O23" s="1266"/>
      <c r="P23" s="1266"/>
      <c r="Q23" s="1266"/>
      <c r="R23" s="1266"/>
      <c r="S23" s="1266"/>
      <c r="T23" s="1266"/>
      <c r="U23" s="1266"/>
      <c r="V23" s="1266"/>
      <c r="W23" s="1266"/>
      <c r="X23" s="1266"/>
      <c r="Y23" s="1266"/>
      <c r="Z23" s="1266"/>
      <c r="AA23" s="1266"/>
      <c r="AB23" s="1266"/>
      <c r="AC23" s="1266"/>
      <c r="AD23" s="1266"/>
      <c r="AE23" s="1266"/>
      <c r="AF23" s="1266"/>
      <c r="AG23" s="1266"/>
      <c r="AH23" s="1266"/>
      <c r="AI23" s="1266"/>
      <c r="AJ23" s="1266"/>
      <c r="AK23" s="1266"/>
      <c r="AL23" s="1266"/>
      <c r="AM23" s="1266"/>
      <c r="AN23" s="1266"/>
      <c r="AO23" s="1266"/>
      <c r="AP23" s="1266"/>
      <c r="AQ23" s="1266"/>
      <c r="AR23" s="1266"/>
      <c r="AS23" s="1266"/>
      <c r="AT23" s="1266"/>
      <c r="AU23" s="14"/>
      <c r="AV23" s="14"/>
      <c r="AW23" s="14"/>
      <c r="AX23" s="14"/>
      <c r="AY23" s="14"/>
      <c r="AZ23" s="14"/>
      <c r="BD23" s="1026" t="s">
        <v>678</v>
      </c>
      <c r="BE23" s="1028">
        <f>'Sources and Uses Budget'!B4</f>
        <v>0</v>
      </c>
    </row>
    <row r="24" spans="1:58" ht="12.95" customHeight="1">
      <c r="A24" s="1266"/>
      <c r="B24" s="1266"/>
      <c r="C24" s="1266"/>
      <c r="D24" s="1266"/>
      <c r="E24" s="1266"/>
      <c r="F24" s="1266"/>
      <c r="G24" s="1266"/>
      <c r="H24" s="1266"/>
      <c r="I24" s="1266"/>
      <c r="J24" s="1266"/>
      <c r="K24" s="1266"/>
      <c r="L24" s="1266"/>
      <c r="M24" s="1266"/>
      <c r="N24" s="1266"/>
      <c r="O24" s="1266"/>
      <c r="P24" s="1266"/>
      <c r="Q24" s="1266"/>
      <c r="R24" s="1266"/>
      <c r="S24" s="1266"/>
      <c r="T24" s="1266"/>
      <c r="U24" s="1266"/>
      <c r="V24" s="1266"/>
      <c r="W24" s="1266"/>
      <c r="X24" s="1266"/>
      <c r="Y24" s="1266"/>
      <c r="Z24" s="1266"/>
      <c r="AA24" s="1266"/>
      <c r="AB24" s="1266"/>
      <c r="AC24" s="1266"/>
      <c r="AD24" s="1266"/>
      <c r="AE24" s="1266"/>
      <c r="AF24" s="1266"/>
      <c r="AG24" s="1266"/>
      <c r="AH24" s="1266"/>
      <c r="AI24" s="1266"/>
      <c r="AJ24" s="1266"/>
      <c r="AK24" s="1266"/>
      <c r="AL24" s="1266"/>
      <c r="AM24" s="1266"/>
      <c r="AN24" s="1266"/>
      <c r="AO24" s="1266"/>
      <c r="AP24" s="1266"/>
      <c r="AQ24" s="1266"/>
      <c r="AR24" s="1266"/>
      <c r="AS24" s="1266"/>
      <c r="AT24" s="1266"/>
      <c r="AU24" s="14"/>
      <c r="AV24" s="14"/>
      <c r="AW24" s="14"/>
      <c r="AX24" s="14"/>
      <c r="AY24" s="14"/>
      <c r="AZ24" s="14"/>
      <c r="BD24" s="1027" t="s">
        <v>679</v>
      </c>
      <c r="BE24" s="1028">
        <f>Application!AG450</f>
        <v>61402</v>
      </c>
    </row>
    <row r="25" spans="1:58" ht="12.95" customHeight="1">
      <c r="A25" s="1038"/>
      <c r="C25" s="1038"/>
      <c r="D25" s="1038"/>
      <c r="E25" s="1038"/>
      <c r="F25" s="1038"/>
      <c r="G25" s="1038"/>
      <c r="H25" s="1038"/>
      <c r="I25" s="1038"/>
      <c r="J25" s="1038"/>
      <c r="K25" s="1038"/>
      <c r="L25" s="1038"/>
      <c r="M25" s="1038"/>
      <c r="N25" s="1038"/>
      <c r="O25" s="1038"/>
      <c r="P25" s="1038"/>
      <c r="Q25" s="1038"/>
      <c r="R25" s="1038"/>
      <c r="S25" s="1038"/>
      <c r="T25" s="1038"/>
      <c r="U25" s="1038"/>
      <c r="V25" s="1038"/>
      <c r="W25" s="1038"/>
      <c r="X25" s="1038"/>
      <c r="Y25" s="1038"/>
      <c r="Z25" s="1038"/>
      <c r="AA25" s="1038"/>
      <c r="AB25" s="1038"/>
      <c r="AC25" s="1038"/>
      <c r="AD25" s="1038"/>
      <c r="AE25" s="1038"/>
      <c r="AF25" s="1038"/>
      <c r="AG25" s="1038"/>
      <c r="AH25" s="1038"/>
      <c r="AI25" s="1038"/>
      <c r="AJ25" s="1038"/>
      <c r="AK25" s="2"/>
      <c r="BD25" s="1026" t="s">
        <v>680</v>
      </c>
      <c r="BE25" s="1028" t="str">
        <f>Application!D208</f>
        <v>40%/60%</v>
      </c>
    </row>
    <row r="26" spans="1:58" ht="12.95" customHeight="1">
      <c r="A26" s="2"/>
      <c r="C26" s="2"/>
      <c r="D26" s="2"/>
      <c r="E26" s="2"/>
      <c r="F26" s="2"/>
      <c r="G26" s="2"/>
      <c r="H26" s="2"/>
      <c r="I26" s="2"/>
      <c r="J26" s="2"/>
      <c r="K26" s="2"/>
      <c r="L26" s="2"/>
      <c r="M26" s="1390">
        <f>'Basis &amp; Credits'!AB56</f>
        <v>3174942</v>
      </c>
      <c r="N26" s="1390"/>
      <c r="O26" s="1390"/>
      <c r="P26" s="1390"/>
      <c r="Q26" s="1390"/>
      <c r="R26" s="2" t="s">
        <v>681</v>
      </c>
      <c r="S26" s="2"/>
      <c r="T26" s="2"/>
      <c r="U26" s="2"/>
      <c r="V26" s="2"/>
      <c r="W26" s="2"/>
      <c r="X26" s="2"/>
      <c r="Y26" s="2"/>
      <c r="Z26" s="2"/>
      <c r="AF26" s="2"/>
      <c r="AG26" s="2"/>
      <c r="AH26" s="2"/>
      <c r="AI26" s="2"/>
      <c r="AJ26" s="2"/>
      <c r="AK26" s="2"/>
      <c r="BD26" s="1027" t="s">
        <v>682</v>
      </c>
      <c r="BE26" s="1028" t="b">
        <f>Application!M356="Yes"</f>
        <v>0</v>
      </c>
    </row>
    <row r="27" spans="1:58" ht="12.95" customHeight="1">
      <c r="A27" s="2"/>
      <c r="C27" s="2"/>
      <c r="D27" s="2"/>
      <c r="E27" s="2"/>
      <c r="F27" s="2"/>
      <c r="G27" s="2"/>
      <c r="H27" s="2"/>
      <c r="I27" s="2"/>
      <c r="J27" s="2"/>
      <c r="K27" s="2"/>
      <c r="L27" s="2"/>
      <c r="M27" s="1327">
        <f>'Basis &amp; Credits'!AB78</f>
        <v>0</v>
      </c>
      <c r="N27" s="1327"/>
      <c r="O27" s="1327"/>
      <c r="P27" s="1327"/>
      <c r="Q27" s="1327"/>
      <c r="R27" s="2" t="s">
        <v>683</v>
      </c>
      <c r="S27" s="2"/>
      <c r="T27" s="2"/>
      <c r="U27" s="2"/>
      <c r="V27" s="2"/>
      <c r="W27" s="2"/>
      <c r="X27" s="2"/>
      <c r="Y27" s="2"/>
      <c r="Z27" s="2"/>
      <c r="AF27" s="2"/>
      <c r="AG27" s="2"/>
      <c r="AH27" s="2"/>
      <c r="AI27" s="2"/>
      <c r="AJ27" s="2"/>
      <c r="AK27" s="2"/>
      <c r="BD27" s="1026" t="s">
        <v>684</v>
      </c>
      <c r="BE27" s="1028" t="b">
        <f>Application!M355="Yes"</f>
        <v>1</v>
      </c>
    </row>
    <row r="28" spans="1:58" ht="12.95" customHeight="1">
      <c r="A28" s="2"/>
      <c r="C28" s="2"/>
      <c r="D28" s="2"/>
      <c r="E28" s="2"/>
      <c r="F28" s="2"/>
      <c r="G28" s="2"/>
      <c r="H28" s="2"/>
      <c r="I28" s="2"/>
      <c r="J28" s="2"/>
      <c r="K28" s="2"/>
      <c r="L28" s="2"/>
      <c r="M28" s="2"/>
      <c r="N28" s="2"/>
      <c r="O28" s="2"/>
      <c r="P28" s="2"/>
      <c r="Q28" s="2"/>
      <c r="R28" s="2"/>
      <c r="S28" s="2"/>
      <c r="T28" s="2"/>
      <c r="U28" s="2"/>
      <c r="V28" s="2"/>
      <c r="W28" s="2"/>
      <c r="X28" s="2"/>
      <c r="Y28" s="2"/>
      <c r="Z28" s="2"/>
      <c r="AF28" s="2"/>
      <c r="AG28" s="2"/>
      <c r="AH28" s="2"/>
      <c r="AI28" s="2"/>
      <c r="AJ28" s="2"/>
      <c r="AK28" s="2"/>
      <c r="BD28" s="1027" t="s">
        <v>685</v>
      </c>
      <c r="BE28" s="1028" t="b">
        <f>Application!M357="Yes"</f>
        <v>0</v>
      </c>
    </row>
    <row r="29" spans="1:58" ht="12.95" customHeight="1">
      <c r="A29" s="1387" t="s">
        <v>686</v>
      </c>
      <c r="B29" s="1387"/>
      <c r="C29" s="1387"/>
      <c r="D29" s="1387"/>
      <c r="E29" s="1387"/>
      <c r="F29" s="1387"/>
      <c r="G29" s="1387"/>
      <c r="H29" s="1387"/>
      <c r="I29" s="1387"/>
      <c r="J29" s="1387"/>
      <c r="K29" s="1387"/>
      <c r="L29" s="1387"/>
      <c r="M29" s="1387"/>
      <c r="N29" s="1387"/>
      <c r="O29" s="1387"/>
      <c r="P29" s="1387"/>
      <c r="Q29" s="1387"/>
      <c r="R29" s="1387"/>
      <c r="S29" s="1387"/>
      <c r="T29" s="1387"/>
      <c r="U29" s="1387"/>
      <c r="V29" s="1387"/>
      <c r="W29" s="1387"/>
      <c r="X29" s="1387"/>
      <c r="Y29" s="1387"/>
      <c r="Z29" s="1387"/>
      <c r="AA29" s="1387"/>
      <c r="AB29" s="1387"/>
      <c r="AC29" s="1387"/>
      <c r="AD29" s="1387"/>
      <c r="AE29" s="1387"/>
      <c r="AF29" s="1387"/>
      <c r="AG29" s="1387"/>
      <c r="AH29" s="1387"/>
      <c r="AI29" s="1387"/>
      <c r="AJ29" s="1387"/>
      <c r="AK29" s="1387"/>
      <c r="AL29" s="1387"/>
      <c r="AM29" s="1387"/>
      <c r="AN29" s="1387"/>
      <c r="AO29" s="1387"/>
      <c r="AP29" s="1387"/>
      <c r="AQ29" s="1387"/>
      <c r="AR29" s="1387"/>
      <c r="AS29" s="1387"/>
      <c r="AT29" s="1387"/>
      <c r="BD29" s="1026" t="s">
        <v>687</v>
      </c>
      <c r="BE29" s="1028" t="b">
        <f>Application!M358="Yes"</f>
        <v>0</v>
      </c>
    </row>
    <row r="30" spans="1:58" ht="12.95" customHeight="1">
      <c r="A30" s="1387"/>
      <c r="B30" s="1387"/>
      <c r="C30" s="1387"/>
      <c r="D30" s="1387"/>
      <c r="E30" s="1387"/>
      <c r="F30" s="1387"/>
      <c r="G30" s="1387"/>
      <c r="H30" s="1387"/>
      <c r="I30" s="1387"/>
      <c r="J30" s="1387"/>
      <c r="K30" s="1387"/>
      <c r="L30" s="1387"/>
      <c r="M30" s="1387"/>
      <c r="N30" s="1387"/>
      <c r="O30" s="1387"/>
      <c r="P30" s="1387"/>
      <c r="Q30" s="1387"/>
      <c r="R30" s="1387"/>
      <c r="S30" s="1387"/>
      <c r="T30" s="1387"/>
      <c r="U30" s="1387"/>
      <c r="V30" s="1387"/>
      <c r="W30" s="1387"/>
      <c r="X30" s="1387"/>
      <c r="Y30" s="1387"/>
      <c r="Z30" s="1387"/>
      <c r="AA30" s="1387"/>
      <c r="AB30" s="1387"/>
      <c r="AC30" s="1387"/>
      <c r="AD30" s="1387"/>
      <c r="AE30" s="1387"/>
      <c r="AF30" s="1387"/>
      <c r="AG30" s="1387"/>
      <c r="AH30" s="1387"/>
      <c r="AI30" s="1387"/>
      <c r="AJ30" s="1387"/>
      <c r="AK30" s="1387"/>
      <c r="AL30" s="1387"/>
      <c r="AM30" s="1387"/>
      <c r="AN30" s="1387"/>
      <c r="AO30" s="1387"/>
      <c r="AP30" s="1387"/>
      <c r="AQ30" s="1387"/>
      <c r="AR30" s="1387"/>
      <c r="AS30" s="1387"/>
      <c r="AT30" s="1387"/>
      <c r="AZ30" s="15"/>
      <c r="BD30" s="1027" t="s">
        <v>688</v>
      </c>
      <c r="BE30" s="1028" t="b">
        <f>Application!AJ355="Yes"</f>
        <v>1</v>
      </c>
    </row>
    <row r="31" spans="1:58" ht="12.95" customHeight="1">
      <c r="A31" s="1387"/>
      <c r="B31" s="1387"/>
      <c r="C31" s="1387"/>
      <c r="D31" s="1387"/>
      <c r="E31" s="1387"/>
      <c r="F31" s="1387"/>
      <c r="G31" s="1387"/>
      <c r="H31" s="1387"/>
      <c r="I31" s="1387"/>
      <c r="J31" s="1387"/>
      <c r="K31" s="1387"/>
      <c r="L31" s="1387"/>
      <c r="M31" s="1387"/>
      <c r="N31" s="1387"/>
      <c r="O31" s="1387"/>
      <c r="P31" s="1387"/>
      <c r="Q31" s="1387"/>
      <c r="R31" s="1387"/>
      <c r="S31" s="1387"/>
      <c r="T31" s="1387"/>
      <c r="U31" s="1387"/>
      <c r="V31" s="1387"/>
      <c r="W31" s="1387"/>
      <c r="X31" s="1387"/>
      <c r="Y31" s="1387"/>
      <c r="Z31" s="1387"/>
      <c r="AA31" s="1387"/>
      <c r="AB31" s="1387"/>
      <c r="AC31" s="1387"/>
      <c r="AD31" s="1387"/>
      <c r="AE31" s="1387"/>
      <c r="AF31" s="1387"/>
      <c r="AG31" s="1387"/>
      <c r="AH31" s="1387"/>
      <c r="AI31" s="1387"/>
      <c r="AJ31" s="1387"/>
      <c r="AK31" s="1387"/>
      <c r="AL31" s="1387"/>
      <c r="AM31" s="1387"/>
      <c r="AN31" s="1387"/>
      <c r="AO31" s="1387"/>
      <c r="AP31" s="1387"/>
      <c r="AQ31" s="1387"/>
      <c r="AR31" s="1387"/>
      <c r="AS31" s="1387"/>
      <c r="AT31" s="1387"/>
      <c r="AU31" s="15"/>
      <c r="AV31" s="15"/>
      <c r="AW31" s="15"/>
      <c r="AX31" s="15"/>
      <c r="AY31" s="15"/>
      <c r="AZ31" s="15"/>
      <c r="BD31" s="1026" t="s">
        <v>689</v>
      </c>
      <c r="BE31" s="1028" t="str">
        <f>Application!D211</f>
        <v>Special Needs</v>
      </c>
    </row>
    <row r="32" spans="1:58" ht="12.95" customHeight="1">
      <c r="A32" s="1050"/>
      <c r="C32" s="1050"/>
      <c r="D32" s="1050"/>
      <c r="E32" s="1050"/>
      <c r="F32" s="1050"/>
      <c r="G32" s="1050"/>
      <c r="H32" s="1050"/>
      <c r="I32" s="1050"/>
      <c r="J32" s="1050"/>
      <c r="K32" s="1050"/>
      <c r="L32" s="1050"/>
      <c r="M32" s="1050"/>
      <c r="N32" s="1050"/>
      <c r="O32" s="1050"/>
      <c r="P32" s="1050"/>
      <c r="Q32" s="1050"/>
      <c r="R32" s="1050"/>
      <c r="S32" s="1050"/>
      <c r="T32" s="1050"/>
      <c r="U32" s="1050"/>
      <c r="V32" s="1050"/>
      <c r="W32" s="1050"/>
      <c r="X32" s="1050"/>
      <c r="Y32" s="1050"/>
      <c r="Z32" s="1050"/>
      <c r="AA32" s="15"/>
      <c r="AB32" s="15"/>
      <c r="AC32" s="15"/>
      <c r="AD32" s="15"/>
      <c r="AE32" s="15"/>
      <c r="AF32" s="15"/>
      <c r="AG32" s="15"/>
      <c r="AH32" s="15"/>
      <c r="AI32" s="15"/>
      <c r="AJ32" s="15"/>
      <c r="AK32" s="15"/>
      <c r="AL32" s="15"/>
      <c r="AM32" s="15"/>
      <c r="AN32" s="15"/>
      <c r="AO32" s="15"/>
      <c r="AP32" s="15"/>
      <c r="AQ32" s="15"/>
      <c r="AR32" s="15"/>
      <c r="AS32" s="15"/>
      <c r="AT32" s="15"/>
      <c r="AU32" s="15"/>
      <c r="AV32" s="15"/>
      <c r="AW32" s="15"/>
      <c r="AX32" s="15"/>
      <c r="AY32" s="15"/>
      <c r="AZ32" s="15"/>
      <c r="BD32" s="1027" t="s">
        <v>690</v>
      </c>
      <c r="BE32" s="1028">
        <f>IF(ISNUMBER(Application!W465),W465,0)</f>
        <v>40</v>
      </c>
    </row>
    <row r="33" spans="1:57" ht="12.95" customHeight="1">
      <c r="A33" s="1050" t="s">
        <v>691</v>
      </c>
      <c r="C33" s="1050"/>
      <c r="D33" s="1050"/>
      <c r="E33" s="1050"/>
      <c r="F33" s="1050"/>
      <c r="G33" s="1050"/>
      <c r="H33" s="1050"/>
      <c r="I33" s="1050"/>
      <c r="J33" s="1050"/>
      <c r="K33" s="1050"/>
      <c r="L33" s="1050"/>
      <c r="M33" s="1050"/>
      <c r="N33" s="1050"/>
      <c r="O33" s="1306" t="s">
        <v>692</v>
      </c>
      <c r="P33" s="1306"/>
      <c r="Q33" s="1388" t="s">
        <v>693</v>
      </c>
      <c r="R33" s="1388"/>
      <c r="S33" s="1388"/>
      <c r="T33" s="1388"/>
      <c r="U33" s="1388"/>
      <c r="V33" s="1388"/>
      <c r="W33" s="1388"/>
      <c r="X33" s="1388"/>
      <c r="Y33" s="1388"/>
      <c r="Z33" s="1388"/>
      <c r="AA33" s="1388"/>
      <c r="AB33" s="1388"/>
      <c r="AC33" s="1388"/>
      <c r="AD33" s="1388"/>
      <c r="AE33" s="1388"/>
      <c r="AF33" s="1388"/>
      <c r="AG33" s="1388"/>
      <c r="AH33" s="1388"/>
      <c r="AI33" s="1388"/>
      <c r="AJ33" s="1388"/>
      <c r="AK33" s="1388"/>
      <c r="AL33" s="1388"/>
      <c r="AM33" s="1388"/>
      <c r="AN33" s="1388"/>
      <c r="AO33" s="1388"/>
      <c r="AP33" s="1388"/>
      <c r="AQ33" s="1388"/>
      <c r="AR33" s="1388"/>
      <c r="AS33" s="1388"/>
      <c r="AT33" s="1388"/>
      <c r="AU33" s="15"/>
      <c r="AV33" s="15"/>
      <c r="AW33" s="15"/>
      <c r="AX33" s="15"/>
      <c r="AY33" s="15"/>
      <c r="BD33" s="1026" t="s">
        <v>694</v>
      </c>
      <c r="BE33" s="1028" t="str">
        <f>Application!D220</f>
        <v>East Bay Region: Alameda and Contra Costa Counties</v>
      </c>
    </row>
    <row r="34" spans="1:57" ht="12.95" customHeight="1">
      <c r="A34" s="1387" t="s">
        <v>695</v>
      </c>
      <c r="B34" s="1387"/>
      <c r="C34" s="1387"/>
      <c r="D34" s="1387"/>
      <c r="E34" s="1387"/>
      <c r="F34" s="1387"/>
      <c r="G34" s="1387"/>
      <c r="H34" s="1387"/>
      <c r="I34" s="1387"/>
      <c r="J34" s="1387"/>
      <c r="K34" s="1387"/>
      <c r="L34" s="1387"/>
      <c r="M34" s="1387"/>
      <c r="N34" s="1387"/>
      <c r="O34" s="1387"/>
      <c r="P34" s="1387"/>
      <c r="Q34" s="1387"/>
      <c r="R34" s="1387"/>
      <c r="S34" s="1387"/>
      <c r="T34" s="1387"/>
      <c r="U34" s="1387"/>
      <c r="V34" s="1387"/>
      <c r="W34" s="1387"/>
      <c r="X34" s="1387"/>
      <c r="Y34" s="1387"/>
      <c r="Z34" s="1387"/>
      <c r="AA34" s="1387"/>
      <c r="AB34" s="1387"/>
      <c r="AC34" s="1387"/>
      <c r="AD34" s="1387"/>
      <c r="AE34" s="1387"/>
      <c r="AF34" s="1387"/>
      <c r="AG34" s="1387"/>
      <c r="AH34" s="1387"/>
      <c r="AI34" s="1387"/>
      <c r="AJ34" s="1387"/>
      <c r="AK34" s="1387"/>
      <c r="AL34" s="1387"/>
      <c r="AM34" s="1387"/>
      <c r="AN34" s="1387"/>
      <c r="AO34" s="1387"/>
      <c r="AP34" s="1387"/>
      <c r="AQ34" s="1387"/>
      <c r="AR34" s="1387"/>
      <c r="AS34" s="1387"/>
      <c r="AT34" s="1387"/>
      <c r="AU34" s="15"/>
      <c r="AV34" s="15"/>
      <c r="AW34" s="15"/>
      <c r="AX34" s="15"/>
      <c r="AY34" s="15"/>
      <c r="AZ34" s="15"/>
      <c r="BD34" s="1027" t="s">
        <v>696</v>
      </c>
      <c r="BE34" s="1028" t="str">
        <f>Application!I185</f>
        <v xml:space="preserve">1708 Harmon St. Berkeley, Ca 94704 </v>
      </c>
    </row>
    <row r="35" spans="1:57" ht="12.95" customHeight="1">
      <c r="A35" s="1387"/>
      <c r="B35" s="1387"/>
      <c r="C35" s="1387"/>
      <c r="D35" s="1387"/>
      <c r="E35" s="1387"/>
      <c r="F35" s="1387"/>
      <c r="G35" s="1387"/>
      <c r="H35" s="1387"/>
      <c r="I35" s="1387"/>
      <c r="J35" s="1387"/>
      <c r="K35" s="1387"/>
      <c r="L35" s="1387"/>
      <c r="M35" s="1387"/>
      <c r="N35" s="1387"/>
      <c r="O35" s="1387"/>
      <c r="P35" s="1387"/>
      <c r="Q35" s="1387"/>
      <c r="R35" s="1387"/>
      <c r="S35" s="1387"/>
      <c r="T35" s="1387"/>
      <c r="U35" s="1387"/>
      <c r="V35" s="1387"/>
      <c r="W35" s="1387"/>
      <c r="X35" s="1387"/>
      <c r="Y35" s="1387"/>
      <c r="Z35" s="1387"/>
      <c r="AA35" s="1387"/>
      <c r="AB35" s="1387"/>
      <c r="AC35" s="1387"/>
      <c r="AD35" s="1387"/>
      <c r="AE35" s="1387"/>
      <c r="AF35" s="1387"/>
      <c r="AG35" s="1387"/>
      <c r="AH35" s="1387"/>
      <c r="AI35" s="1387"/>
      <c r="AJ35" s="1387"/>
      <c r="AK35" s="1387"/>
      <c r="AL35" s="1387"/>
      <c r="AM35" s="1387"/>
      <c r="AN35" s="1387"/>
      <c r="AO35" s="1387"/>
      <c r="AP35" s="1387"/>
      <c r="AQ35" s="1387"/>
      <c r="AR35" s="1387"/>
      <c r="AS35" s="1387"/>
      <c r="AT35" s="1387"/>
      <c r="AU35" s="15"/>
      <c r="AV35" s="15"/>
      <c r="AW35" s="15"/>
      <c r="AX35" s="15"/>
      <c r="AY35" s="15"/>
      <c r="AZ35" s="15"/>
      <c r="BD35" s="1026" t="s">
        <v>697</v>
      </c>
      <c r="BE35" s="1028" t="str">
        <f>IF(Application!E187="","",Application!E187)</f>
        <v/>
      </c>
    </row>
    <row r="36" spans="1:57" ht="12.95" customHeight="1">
      <c r="A36" s="1387"/>
      <c r="B36" s="1387"/>
      <c r="C36" s="1387"/>
      <c r="D36" s="1387"/>
      <c r="E36" s="1387"/>
      <c r="F36" s="1387"/>
      <c r="G36" s="1387"/>
      <c r="H36" s="1387"/>
      <c r="I36" s="1387"/>
      <c r="J36" s="1387"/>
      <c r="K36" s="1387"/>
      <c r="L36" s="1387"/>
      <c r="M36" s="1387"/>
      <c r="N36" s="1387"/>
      <c r="O36" s="1387"/>
      <c r="P36" s="1387"/>
      <c r="Q36" s="1387"/>
      <c r="R36" s="1387"/>
      <c r="S36" s="1387"/>
      <c r="T36" s="1387"/>
      <c r="U36" s="1387"/>
      <c r="V36" s="1387"/>
      <c r="W36" s="1387"/>
      <c r="X36" s="1387"/>
      <c r="Y36" s="1387"/>
      <c r="Z36" s="1387"/>
      <c r="AA36" s="1387"/>
      <c r="AB36" s="1387"/>
      <c r="AC36" s="1387"/>
      <c r="AD36" s="1387"/>
      <c r="AE36" s="1387"/>
      <c r="AF36" s="1387"/>
      <c r="AG36" s="1387"/>
      <c r="AH36" s="1387"/>
      <c r="AI36" s="1387"/>
      <c r="AJ36" s="1387"/>
      <c r="AK36" s="1387"/>
      <c r="AL36" s="1387"/>
      <c r="AM36" s="1387"/>
      <c r="AN36" s="1387"/>
      <c r="AO36" s="1387"/>
      <c r="AP36" s="1387"/>
      <c r="AQ36" s="1387"/>
      <c r="AR36" s="1387"/>
      <c r="AS36" s="1387"/>
      <c r="AT36" s="1387"/>
      <c r="AU36" s="15"/>
      <c r="AV36" s="15"/>
      <c r="AW36" s="15"/>
      <c r="AX36" s="15"/>
      <c r="AY36" s="15"/>
      <c r="AZ36" s="15"/>
      <c r="BD36" s="1027" t="s">
        <v>698</v>
      </c>
      <c r="BE36" s="1028" t="str">
        <f>Application!I189</f>
        <v xml:space="preserve">Berkeley </v>
      </c>
    </row>
    <row r="37" spans="1:57" ht="12.95" customHeight="1">
      <c r="A37" s="1387"/>
      <c r="B37" s="1387"/>
      <c r="C37" s="1387"/>
      <c r="D37" s="1387"/>
      <c r="E37" s="1387"/>
      <c r="F37" s="1387"/>
      <c r="G37" s="1387"/>
      <c r="H37" s="1387"/>
      <c r="I37" s="1387"/>
      <c r="J37" s="1387"/>
      <c r="K37" s="1387"/>
      <c r="L37" s="1387"/>
      <c r="M37" s="1387"/>
      <c r="N37" s="1387"/>
      <c r="O37" s="1387"/>
      <c r="P37" s="1387"/>
      <c r="Q37" s="1387"/>
      <c r="R37" s="1387"/>
      <c r="S37" s="1387"/>
      <c r="T37" s="1387"/>
      <c r="U37" s="1387"/>
      <c r="V37" s="1387"/>
      <c r="W37" s="1387"/>
      <c r="X37" s="1387"/>
      <c r="Y37" s="1387"/>
      <c r="Z37" s="1387"/>
      <c r="AA37" s="1387"/>
      <c r="AB37" s="1387"/>
      <c r="AC37" s="1387"/>
      <c r="AD37" s="1387"/>
      <c r="AE37" s="1387"/>
      <c r="AF37" s="1387"/>
      <c r="AG37" s="1387"/>
      <c r="AH37" s="1387"/>
      <c r="AI37" s="1387"/>
      <c r="AJ37" s="1387"/>
      <c r="AK37" s="1387"/>
      <c r="AL37" s="1387"/>
      <c r="AM37" s="1387"/>
      <c r="AN37" s="1387"/>
      <c r="AO37" s="1387"/>
      <c r="AP37" s="1387"/>
      <c r="AQ37" s="1387"/>
      <c r="AR37" s="1387"/>
      <c r="AS37" s="1387"/>
      <c r="AT37" s="1387"/>
      <c r="AZ37" s="15"/>
      <c r="BD37" s="1026" t="s">
        <v>699</v>
      </c>
      <c r="BE37" s="1028" t="str">
        <f>Application!T189</f>
        <v>Alameda</v>
      </c>
    </row>
    <row r="38" spans="1:57" ht="12.95" customHeight="1">
      <c r="A38" s="2"/>
      <c r="AZ38" s="15"/>
      <c r="BD38" s="1027" t="s">
        <v>700</v>
      </c>
      <c r="BE38" s="1028">
        <f>Application!I190</f>
        <v>94703</v>
      </c>
    </row>
    <row r="39" spans="1:57" ht="12.95" customHeight="1">
      <c r="A39" s="1236" t="s">
        <v>701</v>
      </c>
      <c r="B39" s="1236"/>
      <c r="C39" s="1236"/>
      <c r="D39" s="1236"/>
      <c r="E39" s="1236"/>
      <c r="F39" s="1236"/>
      <c r="G39" s="1236"/>
      <c r="H39" s="1236"/>
      <c r="I39" s="1236"/>
      <c r="J39" s="1236"/>
      <c r="K39" s="1236"/>
      <c r="L39" s="1236"/>
      <c r="M39" s="1236"/>
      <c r="N39" s="1236"/>
      <c r="O39" s="1236"/>
      <c r="P39" s="1236"/>
      <c r="Q39" s="1236"/>
      <c r="R39" s="1236"/>
      <c r="S39" s="1236"/>
      <c r="T39" s="1236"/>
      <c r="U39" s="1236"/>
      <c r="V39" s="1236"/>
      <c r="W39" s="1236"/>
      <c r="X39" s="1236"/>
      <c r="Y39" s="1236"/>
      <c r="Z39" s="1236"/>
      <c r="AA39" s="1236"/>
      <c r="AB39" s="1236"/>
      <c r="AC39" s="1236"/>
      <c r="AD39" s="1236"/>
      <c r="AE39" s="1236"/>
      <c r="AF39" s="1236"/>
      <c r="AG39" s="1236"/>
      <c r="AH39" s="1236"/>
      <c r="AI39" s="1236"/>
      <c r="AJ39" s="1236"/>
      <c r="AK39" s="1236"/>
      <c r="AL39" s="1236"/>
      <c r="AM39" s="1236"/>
      <c r="AN39" s="1236"/>
      <c r="AO39" s="1236"/>
      <c r="AP39" s="1236"/>
      <c r="AQ39" s="1236"/>
      <c r="AR39" s="1236"/>
      <c r="AS39" s="1236"/>
      <c r="AT39" s="1236"/>
      <c r="AZ39" s="15"/>
      <c r="BD39" s="1026" t="s">
        <v>702</v>
      </c>
      <c r="BE39" s="1028">
        <f>Application!AG437</f>
        <v>80</v>
      </c>
    </row>
    <row r="40" spans="1:57" ht="12.95" customHeight="1">
      <c r="A40" s="1236"/>
      <c r="B40" s="1236"/>
      <c r="C40" s="1236"/>
      <c r="D40" s="1236"/>
      <c r="E40" s="1236"/>
      <c r="F40" s="1236"/>
      <c r="G40" s="1236"/>
      <c r="H40" s="1236"/>
      <c r="I40" s="1236"/>
      <c r="J40" s="1236"/>
      <c r="K40" s="1236"/>
      <c r="L40" s="1236"/>
      <c r="M40" s="1236"/>
      <c r="N40" s="1236"/>
      <c r="O40" s="1236"/>
      <c r="P40" s="1236"/>
      <c r="Q40" s="1236"/>
      <c r="R40" s="1236"/>
      <c r="S40" s="1236"/>
      <c r="T40" s="1236"/>
      <c r="U40" s="1236"/>
      <c r="V40" s="1236"/>
      <c r="W40" s="1236"/>
      <c r="X40" s="1236"/>
      <c r="Y40" s="1236"/>
      <c r="Z40" s="1236"/>
      <c r="AA40" s="1236"/>
      <c r="AB40" s="1236"/>
      <c r="AC40" s="1236"/>
      <c r="AD40" s="1236"/>
      <c r="AE40" s="1236"/>
      <c r="AF40" s="1236"/>
      <c r="AG40" s="1236"/>
      <c r="AH40" s="1236"/>
      <c r="AI40" s="1236"/>
      <c r="AJ40" s="1236"/>
      <c r="AK40" s="1236"/>
      <c r="AL40" s="1236"/>
      <c r="AM40" s="1236"/>
      <c r="AN40" s="1236"/>
      <c r="AO40" s="1236"/>
      <c r="AP40" s="1236"/>
      <c r="AQ40" s="1236"/>
      <c r="AR40" s="1236"/>
      <c r="AS40" s="1236"/>
      <c r="AT40" s="1236"/>
      <c r="AU40" s="15"/>
      <c r="AV40" s="15"/>
      <c r="AW40" s="15"/>
      <c r="AX40" s="15"/>
      <c r="AY40" s="15"/>
      <c r="AZ40" s="15"/>
      <c r="BD40" s="1027" t="s">
        <v>201</v>
      </c>
      <c r="BE40" s="1028">
        <f>Application!AG440</f>
        <v>79</v>
      </c>
    </row>
    <row r="41" spans="1:57" ht="12.95" customHeight="1">
      <c r="A41" s="1236"/>
      <c r="B41" s="1236"/>
      <c r="C41" s="1236"/>
      <c r="D41" s="1236"/>
      <c r="E41" s="1236"/>
      <c r="F41" s="1236"/>
      <c r="G41" s="1236"/>
      <c r="H41" s="1236"/>
      <c r="I41" s="1236"/>
      <c r="J41" s="1236"/>
      <c r="K41" s="1236"/>
      <c r="L41" s="1236"/>
      <c r="M41" s="1236"/>
      <c r="N41" s="1236"/>
      <c r="O41" s="1236"/>
      <c r="P41" s="1236"/>
      <c r="Q41" s="1236"/>
      <c r="R41" s="1236"/>
      <c r="S41" s="1236"/>
      <c r="T41" s="1236"/>
      <c r="U41" s="1236"/>
      <c r="V41" s="1236"/>
      <c r="W41" s="1236"/>
      <c r="X41" s="1236"/>
      <c r="Y41" s="1236"/>
      <c r="Z41" s="1236"/>
      <c r="AA41" s="1236"/>
      <c r="AB41" s="1236"/>
      <c r="AC41" s="1236"/>
      <c r="AD41" s="1236"/>
      <c r="AE41" s="1236"/>
      <c r="AF41" s="1236"/>
      <c r="AG41" s="1236"/>
      <c r="AH41" s="1236"/>
      <c r="AI41" s="1236"/>
      <c r="AJ41" s="1236"/>
      <c r="AK41" s="1236"/>
      <c r="AL41" s="1236"/>
      <c r="AM41" s="1236"/>
      <c r="AN41" s="1236"/>
      <c r="AO41" s="1236"/>
      <c r="AP41" s="1236"/>
      <c r="AQ41" s="1236"/>
      <c r="AR41" s="1236"/>
      <c r="AS41" s="1236"/>
      <c r="AT41" s="1236"/>
      <c r="AU41" s="15"/>
      <c r="AV41" s="15"/>
      <c r="AW41" s="15"/>
      <c r="AX41" s="15"/>
      <c r="AY41" s="15"/>
      <c r="AZ41" s="15"/>
      <c r="BD41" s="1026" t="s">
        <v>209</v>
      </c>
      <c r="BE41" s="1028">
        <f>Application!AG438</f>
        <v>0</v>
      </c>
    </row>
    <row r="42" spans="1:57" ht="12.95" customHeight="1">
      <c r="A42" s="1236"/>
      <c r="B42" s="1236"/>
      <c r="C42" s="1236"/>
      <c r="D42" s="1236"/>
      <c r="E42" s="1236"/>
      <c r="F42" s="1236"/>
      <c r="G42" s="1236"/>
      <c r="H42" s="1236"/>
      <c r="I42" s="1236"/>
      <c r="J42" s="1236"/>
      <c r="K42" s="1236"/>
      <c r="L42" s="1236"/>
      <c r="M42" s="1236"/>
      <c r="N42" s="1236"/>
      <c r="O42" s="1236"/>
      <c r="P42" s="1236"/>
      <c r="Q42" s="1236"/>
      <c r="R42" s="1236"/>
      <c r="S42" s="1236"/>
      <c r="T42" s="1236"/>
      <c r="U42" s="1236"/>
      <c r="V42" s="1236"/>
      <c r="W42" s="1236"/>
      <c r="X42" s="1236"/>
      <c r="Y42" s="1236"/>
      <c r="Z42" s="1236"/>
      <c r="AA42" s="1236"/>
      <c r="AB42" s="1236"/>
      <c r="AC42" s="1236"/>
      <c r="AD42" s="1236"/>
      <c r="AE42" s="1236"/>
      <c r="AF42" s="1236"/>
      <c r="AG42" s="1236"/>
      <c r="AH42" s="1236"/>
      <c r="AI42" s="1236"/>
      <c r="AJ42" s="1236"/>
      <c r="AK42" s="1236"/>
      <c r="AL42" s="1236"/>
      <c r="AM42" s="1236"/>
      <c r="AN42" s="1236"/>
      <c r="AO42" s="1236"/>
      <c r="AP42" s="1236"/>
      <c r="AQ42" s="1236"/>
      <c r="AR42" s="1236"/>
      <c r="AS42" s="1236"/>
      <c r="AT42" s="1236"/>
      <c r="AZ42" s="15"/>
      <c r="BD42" s="1027" t="s">
        <v>703</v>
      </c>
      <c r="BE42" s="1030">
        <f>Application!AC753</f>
        <v>0.3835443037974684</v>
      </c>
    </row>
    <row r="43" spans="1:57" ht="12.95" customHeight="1">
      <c r="A43" s="1236"/>
      <c r="B43" s="1236"/>
      <c r="C43" s="1236"/>
      <c r="D43" s="1236"/>
      <c r="E43" s="1236"/>
      <c r="F43" s="1236"/>
      <c r="G43" s="1236"/>
      <c r="H43" s="1236"/>
      <c r="I43" s="1236"/>
      <c r="J43" s="1236"/>
      <c r="K43" s="1236"/>
      <c r="L43" s="1236"/>
      <c r="M43" s="1236"/>
      <c r="N43" s="1236"/>
      <c r="O43" s="1236"/>
      <c r="P43" s="1236"/>
      <c r="Q43" s="1236"/>
      <c r="R43" s="1236"/>
      <c r="S43" s="1236"/>
      <c r="T43" s="1236"/>
      <c r="U43" s="1236"/>
      <c r="V43" s="1236"/>
      <c r="W43" s="1236"/>
      <c r="X43" s="1236"/>
      <c r="Y43" s="1236"/>
      <c r="Z43" s="1236"/>
      <c r="AA43" s="1236"/>
      <c r="AB43" s="1236"/>
      <c r="AC43" s="1236"/>
      <c r="AD43" s="1236"/>
      <c r="AE43" s="1236"/>
      <c r="AF43" s="1236"/>
      <c r="AG43" s="1236"/>
      <c r="AH43" s="1236"/>
      <c r="AI43" s="1236"/>
      <c r="AJ43" s="1236"/>
      <c r="AK43" s="1236"/>
      <c r="AL43" s="1236"/>
      <c r="AM43" s="1236"/>
      <c r="AN43" s="1236"/>
      <c r="AO43" s="1236"/>
      <c r="AP43" s="1236"/>
      <c r="AQ43" s="1236"/>
      <c r="AR43" s="1236"/>
      <c r="AS43" s="1236"/>
      <c r="AT43" s="1236"/>
      <c r="AU43" s="15"/>
      <c r="AV43" s="15"/>
      <c r="AW43" s="15"/>
      <c r="AX43" s="15"/>
      <c r="AY43" s="15"/>
      <c r="AZ43" s="15"/>
      <c r="BD43" s="1026" t="s">
        <v>704</v>
      </c>
      <c r="BE43" s="1030">
        <f>Application!AH753</f>
        <v>0.38364654983015334</v>
      </c>
    </row>
    <row r="44" spans="1:57" ht="12.95" customHeight="1">
      <c r="A44" s="1236"/>
      <c r="B44" s="1236"/>
      <c r="C44" s="1236"/>
      <c r="D44" s="1236"/>
      <c r="E44" s="1236"/>
      <c r="F44" s="1236"/>
      <c r="G44" s="1236"/>
      <c r="H44" s="1236"/>
      <c r="I44" s="1236"/>
      <c r="J44" s="1236"/>
      <c r="K44" s="1236"/>
      <c r="L44" s="1236"/>
      <c r="M44" s="1236"/>
      <c r="N44" s="1236"/>
      <c r="O44" s="1236"/>
      <c r="P44" s="1236"/>
      <c r="Q44" s="1236"/>
      <c r="R44" s="1236"/>
      <c r="S44" s="1236"/>
      <c r="T44" s="1236"/>
      <c r="U44" s="1236"/>
      <c r="V44" s="1236"/>
      <c r="W44" s="1236"/>
      <c r="X44" s="1236"/>
      <c r="Y44" s="1236"/>
      <c r="Z44" s="1236"/>
      <c r="AA44" s="1236"/>
      <c r="AB44" s="1236"/>
      <c r="AC44" s="1236"/>
      <c r="AD44" s="1236"/>
      <c r="AE44" s="1236"/>
      <c r="AF44" s="1236"/>
      <c r="AG44" s="1236"/>
      <c r="AH44" s="1236"/>
      <c r="AI44" s="1236"/>
      <c r="AJ44" s="1236"/>
      <c r="AK44" s="1236"/>
      <c r="AL44" s="1236"/>
      <c r="AM44" s="1236"/>
      <c r="AN44" s="1236"/>
      <c r="AO44" s="1236"/>
      <c r="AP44" s="1236"/>
      <c r="AQ44" s="1236"/>
      <c r="AR44" s="1236"/>
      <c r="AS44" s="1236"/>
      <c r="AT44" s="1236"/>
      <c r="AU44" s="15"/>
      <c r="AV44" s="15"/>
      <c r="AW44" s="15"/>
      <c r="AX44" s="15"/>
      <c r="AY44" s="15"/>
      <c r="AZ44" s="15"/>
      <c r="BD44" s="1027" t="s">
        <v>705</v>
      </c>
      <c r="BE44" s="1028">
        <f>Application!AC454</f>
        <v>914859.15</v>
      </c>
    </row>
    <row r="45" spans="1:57" ht="12.95" customHeight="1">
      <c r="A45" s="1050"/>
      <c r="C45" s="1050"/>
      <c r="D45" s="1050"/>
      <c r="E45" s="1050"/>
      <c r="F45" s="1050"/>
      <c r="G45" s="1050"/>
      <c r="H45" s="1050"/>
      <c r="I45" s="1050"/>
      <c r="J45" s="1050"/>
      <c r="K45" s="1050"/>
      <c r="L45" s="1050"/>
      <c r="M45" s="1050"/>
      <c r="N45" s="1050"/>
      <c r="O45" s="1050"/>
      <c r="P45" s="1050"/>
      <c r="Q45" s="1050"/>
      <c r="R45" s="1050"/>
      <c r="S45" s="1050"/>
      <c r="T45" s="1050"/>
      <c r="U45" s="1050"/>
      <c r="V45" s="1050"/>
      <c r="W45" s="1050"/>
      <c r="X45" s="1050"/>
      <c r="Y45" s="1050"/>
      <c r="Z45" s="1050"/>
      <c r="AA45" s="15"/>
      <c r="AB45" s="15"/>
      <c r="AC45" s="15"/>
      <c r="AD45" s="15"/>
      <c r="AE45" s="15"/>
      <c r="AF45" s="15"/>
      <c r="AG45" s="15"/>
      <c r="AH45" s="15"/>
      <c r="AI45" s="15"/>
      <c r="AJ45" s="15"/>
      <c r="AK45" s="15"/>
      <c r="AL45" s="15"/>
      <c r="AM45" s="15"/>
      <c r="AN45" s="15"/>
      <c r="AO45" s="15"/>
      <c r="AP45" s="15"/>
      <c r="AQ45" s="15"/>
      <c r="AR45" s="15"/>
      <c r="AS45" s="15"/>
      <c r="AT45" s="15"/>
      <c r="AU45" s="15"/>
      <c r="AV45" s="15"/>
      <c r="AW45" s="15"/>
      <c r="AX45" s="15"/>
      <c r="AY45" s="15"/>
      <c r="BD45" s="1026" t="s">
        <v>706</v>
      </c>
      <c r="BE45" s="1028">
        <f>Application!AE424</f>
        <v>2</v>
      </c>
    </row>
    <row r="46" spans="1:57" ht="12.95" customHeight="1">
      <c r="A46" s="1266" t="s">
        <v>707</v>
      </c>
      <c r="B46" s="1266"/>
      <c r="C46" s="1266"/>
      <c r="D46" s="1266"/>
      <c r="E46" s="1266"/>
      <c r="F46" s="1266"/>
      <c r="G46" s="1266"/>
      <c r="H46" s="1266"/>
      <c r="I46" s="1266"/>
      <c r="J46" s="1266"/>
      <c r="K46" s="1266"/>
      <c r="L46" s="1266"/>
      <c r="M46" s="1266"/>
      <c r="N46" s="1266"/>
      <c r="O46" s="1266"/>
      <c r="P46" s="1266"/>
      <c r="Q46" s="1266"/>
      <c r="R46" s="1266"/>
      <c r="S46" s="1266"/>
      <c r="T46" s="1266"/>
      <c r="U46" s="1266"/>
      <c r="V46" s="1266"/>
      <c r="W46" s="1266"/>
      <c r="X46" s="1266"/>
      <c r="Y46" s="1266"/>
      <c r="Z46" s="1266"/>
      <c r="AA46" s="1266"/>
      <c r="AB46" s="1266"/>
      <c r="AC46" s="1266"/>
      <c r="AD46" s="1266"/>
      <c r="AE46" s="1266"/>
      <c r="AF46" s="1266"/>
      <c r="AG46" s="1266"/>
      <c r="AH46" s="1266"/>
      <c r="AI46" s="1266"/>
      <c r="AJ46" s="1266"/>
      <c r="AK46" s="1266"/>
      <c r="AL46" s="1266"/>
      <c r="AM46" s="1266"/>
      <c r="AN46" s="1266"/>
      <c r="AO46" s="1266"/>
      <c r="AP46" s="1266"/>
      <c r="AQ46" s="1266"/>
      <c r="AR46" s="1266"/>
      <c r="AS46" s="1266"/>
      <c r="AT46" s="1266"/>
      <c r="AU46" s="15"/>
      <c r="AV46" s="15"/>
      <c r="AW46" s="15"/>
      <c r="AX46" s="15"/>
      <c r="AY46" s="15"/>
      <c r="AZ46" s="15"/>
      <c r="BD46" s="1027" t="s">
        <v>708</v>
      </c>
      <c r="BE46" s="1028" t="b">
        <f>Application!T195="Yes"</f>
        <v>1</v>
      </c>
    </row>
    <row r="47" spans="1:57" ht="12.95" customHeight="1">
      <c r="A47" s="1266"/>
      <c r="B47" s="1266"/>
      <c r="C47" s="1266"/>
      <c r="D47" s="1266"/>
      <c r="E47" s="1266"/>
      <c r="F47" s="1266"/>
      <c r="G47" s="1266"/>
      <c r="H47" s="1266"/>
      <c r="I47" s="1266"/>
      <c r="J47" s="1266"/>
      <c r="K47" s="1266"/>
      <c r="L47" s="1266"/>
      <c r="M47" s="1266"/>
      <c r="N47" s="1266"/>
      <c r="O47" s="1266"/>
      <c r="P47" s="1266"/>
      <c r="Q47" s="1266"/>
      <c r="R47" s="1266"/>
      <c r="S47" s="1266"/>
      <c r="T47" s="1266"/>
      <c r="U47" s="1266"/>
      <c r="V47" s="1266"/>
      <c r="W47" s="1266"/>
      <c r="X47" s="1266"/>
      <c r="Y47" s="1266"/>
      <c r="Z47" s="1266"/>
      <c r="AA47" s="1266"/>
      <c r="AB47" s="1266"/>
      <c r="AC47" s="1266"/>
      <c r="AD47" s="1266"/>
      <c r="AE47" s="1266"/>
      <c r="AF47" s="1266"/>
      <c r="AG47" s="1266"/>
      <c r="AH47" s="1266"/>
      <c r="AI47" s="1266"/>
      <c r="AJ47" s="1266"/>
      <c r="AK47" s="1266"/>
      <c r="AL47" s="1266"/>
      <c r="AM47" s="1266"/>
      <c r="AN47" s="1266"/>
      <c r="AO47" s="1266"/>
      <c r="AP47" s="1266"/>
      <c r="AQ47" s="1266"/>
      <c r="AR47" s="1266"/>
      <c r="AS47" s="1266"/>
      <c r="AT47" s="1266"/>
      <c r="AU47" s="15"/>
      <c r="AV47" s="15"/>
      <c r="AW47" s="15"/>
      <c r="AX47" s="15"/>
      <c r="AY47" s="15"/>
      <c r="AZ47" s="15"/>
      <c r="BD47" s="1026" t="s">
        <v>709</v>
      </c>
      <c r="BE47" s="1028" t="b">
        <f>Application!T196="Yes"</f>
        <v>0</v>
      </c>
    </row>
    <row r="48" spans="1:57" ht="12.95" customHeight="1">
      <c r="A48" s="1266"/>
      <c r="B48" s="1266"/>
      <c r="C48" s="1266"/>
      <c r="D48" s="1266"/>
      <c r="E48" s="1266"/>
      <c r="F48" s="1266"/>
      <c r="G48" s="1266"/>
      <c r="H48" s="1266"/>
      <c r="I48" s="1266"/>
      <c r="J48" s="1266"/>
      <c r="K48" s="1266"/>
      <c r="L48" s="1266"/>
      <c r="M48" s="1266"/>
      <c r="N48" s="1266"/>
      <c r="O48" s="1266"/>
      <c r="P48" s="1266"/>
      <c r="Q48" s="1266"/>
      <c r="R48" s="1266"/>
      <c r="S48" s="1266"/>
      <c r="T48" s="1266"/>
      <c r="U48" s="1266"/>
      <c r="V48" s="1266"/>
      <c r="W48" s="1266"/>
      <c r="X48" s="1266"/>
      <c r="Y48" s="1266"/>
      <c r="Z48" s="1266"/>
      <c r="AA48" s="1266"/>
      <c r="AB48" s="1266"/>
      <c r="AC48" s="1266"/>
      <c r="AD48" s="1266"/>
      <c r="AE48" s="1266"/>
      <c r="AF48" s="1266"/>
      <c r="AG48" s="1266"/>
      <c r="AH48" s="1266"/>
      <c r="AI48" s="1266"/>
      <c r="AJ48" s="1266"/>
      <c r="AK48" s="1266"/>
      <c r="AL48" s="1266"/>
      <c r="AM48" s="1266"/>
      <c r="AN48" s="1266"/>
      <c r="AO48" s="1266"/>
      <c r="AP48" s="1266"/>
      <c r="AQ48" s="1266"/>
      <c r="AR48" s="1266"/>
      <c r="AS48" s="1266"/>
      <c r="AT48" s="1266"/>
      <c r="AU48" s="15"/>
      <c r="AV48" s="15"/>
      <c r="AW48" s="15"/>
      <c r="AX48" s="15"/>
      <c r="AY48" s="15"/>
      <c r="AZ48" s="15"/>
      <c r="BD48" s="1027" t="s">
        <v>710</v>
      </c>
      <c r="BE48" s="1028" t="str">
        <f>Application!M243</f>
        <v xml:space="preserve">CHDC Ephesian Legacy Court, LLC </v>
      </c>
    </row>
    <row r="49" spans="1:57" ht="12.95" customHeight="1">
      <c r="A49" s="1266"/>
      <c r="B49" s="1266"/>
      <c r="C49" s="1266"/>
      <c r="D49" s="1266"/>
      <c r="E49" s="1266"/>
      <c r="F49" s="1266"/>
      <c r="G49" s="1266"/>
      <c r="H49" s="1266"/>
      <c r="I49" s="1266"/>
      <c r="J49" s="1266"/>
      <c r="K49" s="1266"/>
      <c r="L49" s="1266"/>
      <c r="M49" s="1266"/>
      <c r="N49" s="1266"/>
      <c r="O49" s="1266"/>
      <c r="P49" s="1266"/>
      <c r="Q49" s="1266"/>
      <c r="R49" s="1266"/>
      <c r="S49" s="1266"/>
      <c r="T49" s="1266"/>
      <c r="U49" s="1266"/>
      <c r="V49" s="1266"/>
      <c r="W49" s="1266"/>
      <c r="X49" s="1266"/>
      <c r="Y49" s="1266"/>
      <c r="Z49" s="1266"/>
      <c r="AA49" s="1266"/>
      <c r="AB49" s="1266"/>
      <c r="AC49" s="1266"/>
      <c r="AD49" s="1266"/>
      <c r="AE49" s="1266"/>
      <c r="AF49" s="1266"/>
      <c r="AG49" s="1266"/>
      <c r="AH49" s="1266"/>
      <c r="AI49" s="1266"/>
      <c r="AJ49" s="1266"/>
      <c r="AK49" s="1266"/>
      <c r="AL49" s="1266"/>
      <c r="AM49" s="1266"/>
      <c r="AN49" s="1266"/>
      <c r="AO49" s="1266"/>
      <c r="AP49" s="1266"/>
      <c r="AQ49" s="1266"/>
      <c r="AR49" s="1266"/>
      <c r="AS49" s="1266"/>
      <c r="AT49" s="1266"/>
      <c r="AU49" s="15"/>
      <c r="AV49" s="15"/>
      <c r="AW49" s="15"/>
      <c r="AX49" s="15"/>
      <c r="AY49" s="15"/>
      <c r="AZ49" s="15"/>
      <c r="BD49" s="1026" t="s">
        <v>711</v>
      </c>
      <c r="BE49" s="1028" t="str">
        <f>Application!M246</f>
        <v xml:space="preserve">Donald Gilmore </v>
      </c>
    </row>
    <row r="50" spans="1:57" ht="12.95" customHeight="1">
      <c r="A50" s="1051"/>
      <c r="B50" s="1051"/>
      <c r="C50" s="1051"/>
      <c r="D50" s="1051"/>
      <c r="E50" s="1051"/>
      <c r="F50" s="1051"/>
      <c r="G50" s="1051"/>
      <c r="H50" s="1051"/>
      <c r="I50" s="1051"/>
      <c r="J50" s="1051"/>
      <c r="K50" s="1051"/>
      <c r="L50" s="1051"/>
      <c r="M50" s="1051"/>
      <c r="N50" s="1051"/>
      <c r="O50" s="1051"/>
      <c r="P50" s="1051"/>
      <c r="Q50" s="1051"/>
      <c r="R50" s="1051"/>
      <c r="S50" s="1051"/>
      <c r="T50" s="1051"/>
      <c r="U50" s="1051"/>
      <c r="V50" s="1051"/>
      <c r="W50" s="1051"/>
      <c r="X50" s="1051"/>
      <c r="Y50" s="1051"/>
      <c r="Z50" s="1051"/>
      <c r="AA50" s="1051"/>
      <c r="AB50" s="1051"/>
      <c r="AC50" s="1051"/>
      <c r="AD50" s="1051"/>
      <c r="AE50" s="1051"/>
      <c r="AF50" s="1051"/>
      <c r="AG50" s="1051"/>
      <c r="AH50" s="1051"/>
      <c r="AI50" s="1051"/>
      <c r="AJ50" s="1051"/>
      <c r="AK50" s="1051"/>
      <c r="AL50" s="1051"/>
      <c r="AM50" s="1051"/>
      <c r="AN50" s="1051"/>
      <c r="AO50" s="1051"/>
      <c r="AP50" s="1051"/>
      <c r="AQ50" s="1051"/>
      <c r="AR50" s="1051"/>
      <c r="AS50" s="1051"/>
      <c r="AT50" s="1051"/>
      <c r="AU50" s="15"/>
      <c r="AV50" s="15"/>
      <c r="AW50" s="15"/>
      <c r="AX50" s="15"/>
      <c r="AY50" s="15"/>
      <c r="AZ50" s="15"/>
      <c r="BD50" s="1027" t="s">
        <v>712</v>
      </c>
      <c r="BE50" s="1028" t="str">
        <f>Application!AA249</f>
        <v>Community Housing Development Corporation</v>
      </c>
    </row>
    <row r="51" spans="1:57" ht="12.95" customHeight="1">
      <c r="A51" s="1236" t="s">
        <v>713</v>
      </c>
      <c r="B51" s="1236"/>
      <c r="C51" s="1236"/>
      <c r="D51" s="1236"/>
      <c r="E51" s="1236"/>
      <c r="F51" s="1236"/>
      <c r="G51" s="1236"/>
      <c r="H51" s="1236"/>
      <c r="I51" s="1236"/>
      <c r="J51" s="1236"/>
      <c r="K51" s="1236"/>
      <c r="L51" s="1236"/>
      <c r="M51" s="1236"/>
      <c r="N51" s="1236"/>
      <c r="O51" s="1236"/>
      <c r="P51" s="1236"/>
      <c r="Q51" s="1236"/>
      <c r="R51" s="1236"/>
      <c r="S51" s="1236"/>
      <c r="T51" s="1236"/>
      <c r="U51" s="1236"/>
      <c r="V51" s="1236"/>
      <c r="W51" s="1236"/>
      <c r="X51" s="1236"/>
      <c r="Y51" s="1236"/>
      <c r="Z51" s="1236"/>
      <c r="AA51" s="1236"/>
      <c r="AB51" s="1236"/>
      <c r="AC51" s="1236"/>
      <c r="AD51" s="1236"/>
      <c r="AE51" s="1236"/>
      <c r="AF51" s="1236"/>
      <c r="AG51" s="1236"/>
      <c r="AH51" s="1236"/>
      <c r="AI51" s="1236"/>
      <c r="AJ51" s="1236"/>
      <c r="AK51" s="1236"/>
      <c r="AL51" s="1236"/>
      <c r="AM51" s="1236"/>
      <c r="AN51" s="1236"/>
      <c r="AO51" s="1236"/>
      <c r="AP51" s="1236"/>
      <c r="AQ51" s="1236"/>
      <c r="AR51" s="1236"/>
      <c r="AS51" s="1236"/>
      <c r="AT51" s="1236"/>
      <c r="AU51" s="15"/>
      <c r="AV51" s="15"/>
      <c r="AW51" s="15"/>
      <c r="AX51" s="15"/>
      <c r="AY51" s="15"/>
      <c r="AZ51" s="15"/>
      <c r="BD51" s="1026" t="s">
        <v>714</v>
      </c>
      <c r="BE51" s="1028" t="str">
        <f>Application!M251</f>
        <v xml:space="preserve">Ephesian Legacy Court Berkeley, LLC </v>
      </c>
    </row>
    <row r="52" spans="1:57" ht="12.95" customHeight="1">
      <c r="A52" s="1236"/>
      <c r="B52" s="1236"/>
      <c r="C52" s="1236"/>
      <c r="D52" s="1236"/>
      <c r="E52" s="1236"/>
      <c r="F52" s="1236"/>
      <c r="G52" s="1236"/>
      <c r="H52" s="1236"/>
      <c r="I52" s="1236"/>
      <c r="J52" s="1236"/>
      <c r="K52" s="1236"/>
      <c r="L52" s="1236"/>
      <c r="M52" s="1236"/>
      <c r="N52" s="1236"/>
      <c r="O52" s="1236"/>
      <c r="P52" s="1236"/>
      <c r="Q52" s="1236"/>
      <c r="R52" s="1236"/>
      <c r="S52" s="1236"/>
      <c r="T52" s="1236"/>
      <c r="U52" s="1236"/>
      <c r="V52" s="1236"/>
      <c r="W52" s="1236"/>
      <c r="X52" s="1236"/>
      <c r="Y52" s="1236"/>
      <c r="Z52" s="1236"/>
      <c r="AA52" s="1236"/>
      <c r="AB52" s="1236"/>
      <c r="AC52" s="1236"/>
      <c r="AD52" s="1236"/>
      <c r="AE52" s="1236"/>
      <c r="AF52" s="1236"/>
      <c r="AG52" s="1236"/>
      <c r="AH52" s="1236"/>
      <c r="AI52" s="1236"/>
      <c r="AJ52" s="1236"/>
      <c r="AK52" s="1236"/>
      <c r="AL52" s="1236"/>
      <c r="AM52" s="1236"/>
      <c r="AN52" s="1236"/>
      <c r="AO52" s="1236"/>
      <c r="AP52" s="1236"/>
      <c r="AQ52" s="1236"/>
      <c r="AR52" s="1236"/>
      <c r="AS52" s="1236"/>
      <c r="AT52" s="1236"/>
      <c r="AU52" s="15"/>
      <c r="AV52" s="15"/>
      <c r="AW52" s="15"/>
      <c r="AX52" s="15"/>
      <c r="AY52" s="15"/>
      <c r="AZ52" s="15"/>
      <c r="BD52" s="1027" t="s">
        <v>715</v>
      </c>
      <c r="BE52" s="1028" t="str">
        <f>Application!M254</f>
        <v>Johnathan Logan</v>
      </c>
    </row>
    <row r="53" spans="1:57" ht="12.95" customHeight="1">
      <c r="C53" s="1050"/>
      <c r="D53" s="1050"/>
      <c r="E53" s="1050"/>
      <c r="F53" s="1050"/>
      <c r="G53" s="1050"/>
      <c r="H53" s="1050"/>
      <c r="I53" s="1050"/>
      <c r="J53" s="1050"/>
      <c r="K53" s="1050"/>
      <c r="L53" s="1050"/>
      <c r="M53" s="1050"/>
      <c r="N53" s="1050"/>
      <c r="O53" s="1050"/>
      <c r="P53" s="1050"/>
      <c r="Q53" s="1050"/>
      <c r="R53" s="1050"/>
      <c r="S53" s="1050"/>
      <c r="T53" s="1050"/>
      <c r="U53" s="1050"/>
      <c r="V53" s="1050"/>
      <c r="W53" s="1050"/>
      <c r="X53" s="1050"/>
      <c r="Y53" s="1050"/>
      <c r="Z53" s="1050"/>
      <c r="AA53" s="15"/>
      <c r="AB53" s="15"/>
      <c r="AC53" s="15"/>
      <c r="AD53" s="15"/>
      <c r="AE53" s="15"/>
      <c r="AF53" s="15"/>
      <c r="AG53" s="15"/>
      <c r="AH53" s="15"/>
      <c r="AI53" s="15"/>
      <c r="AJ53" s="15"/>
      <c r="AK53" s="15"/>
      <c r="AL53" s="15"/>
      <c r="AM53" s="15"/>
      <c r="AN53" s="15"/>
      <c r="AO53" s="15"/>
      <c r="AP53" s="15"/>
      <c r="AQ53" s="15"/>
      <c r="AR53" s="15"/>
      <c r="AS53" s="15"/>
      <c r="AT53" s="15"/>
      <c r="AU53" s="15"/>
      <c r="AV53" s="15"/>
      <c r="AW53" s="15"/>
      <c r="AX53" s="15"/>
      <c r="AY53" s="15"/>
      <c r="AZ53" s="15"/>
      <c r="BD53" s="1026" t="s">
        <v>716</v>
      </c>
      <c r="BE53" s="1028" t="str">
        <f>Application!AA257</f>
        <v>Ephesian Church of God in Christ</v>
      </c>
    </row>
    <row r="54" spans="1:57" ht="12.95" customHeight="1">
      <c r="A54" s="1236" t="s">
        <v>717</v>
      </c>
      <c r="B54" s="1236"/>
      <c r="C54" s="1236"/>
      <c r="D54" s="1236"/>
      <c r="E54" s="1236"/>
      <c r="F54" s="1236"/>
      <c r="G54" s="1236"/>
      <c r="H54" s="1236"/>
      <c r="I54" s="1236"/>
      <c r="J54" s="1236"/>
      <c r="K54" s="1236"/>
      <c r="L54" s="1236"/>
      <c r="M54" s="1236"/>
      <c r="N54" s="1236"/>
      <c r="O54" s="1236"/>
      <c r="P54" s="1236"/>
      <c r="Q54" s="1236"/>
      <c r="R54" s="1236"/>
      <c r="S54" s="1236"/>
      <c r="T54" s="1236"/>
      <c r="U54" s="1236"/>
      <c r="V54" s="1236"/>
      <c r="W54" s="1236"/>
      <c r="X54" s="1236"/>
      <c r="Y54" s="1236"/>
      <c r="Z54" s="1236"/>
      <c r="AA54" s="1236"/>
      <c r="AB54" s="1236"/>
      <c r="AC54" s="1236"/>
      <c r="AD54" s="1236"/>
      <c r="AE54" s="1236"/>
      <c r="AF54" s="1236"/>
      <c r="AG54" s="1236"/>
      <c r="AH54" s="1236"/>
      <c r="AI54" s="1236"/>
      <c r="AJ54" s="1236"/>
      <c r="AK54" s="1236"/>
      <c r="AL54" s="1236"/>
      <c r="AM54" s="1236"/>
      <c r="AN54" s="1236"/>
      <c r="AO54" s="1236"/>
      <c r="AP54" s="1236"/>
      <c r="AQ54" s="1236"/>
      <c r="AR54" s="1236"/>
      <c r="AS54" s="1236"/>
      <c r="AT54" s="1236"/>
      <c r="AU54" s="15"/>
      <c r="AV54" s="15"/>
      <c r="AW54" s="15"/>
      <c r="AX54" s="15"/>
      <c r="AY54" s="15"/>
      <c r="AZ54" s="16"/>
      <c r="BD54" s="1027" t="s">
        <v>718</v>
      </c>
      <c r="BE54" s="1028">
        <f>Application!M259</f>
        <v>0</v>
      </c>
    </row>
    <row r="55" spans="1:57" ht="12.95" customHeight="1">
      <c r="A55" s="1236"/>
      <c r="B55" s="1236"/>
      <c r="C55" s="1236"/>
      <c r="D55" s="1236"/>
      <c r="E55" s="1236"/>
      <c r="F55" s="1236"/>
      <c r="G55" s="1236"/>
      <c r="H55" s="1236"/>
      <c r="I55" s="1236"/>
      <c r="J55" s="1236"/>
      <c r="K55" s="1236"/>
      <c r="L55" s="1236"/>
      <c r="M55" s="1236"/>
      <c r="N55" s="1236"/>
      <c r="O55" s="1236"/>
      <c r="P55" s="1236"/>
      <c r="Q55" s="1236"/>
      <c r="R55" s="1236"/>
      <c r="S55" s="1236"/>
      <c r="T55" s="1236"/>
      <c r="U55" s="1236"/>
      <c r="V55" s="1236"/>
      <c r="W55" s="1236"/>
      <c r="X55" s="1236"/>
      <c r="Y55" s="1236"/>
      <c r="Z55" s="1236"/>
      <c r="AA55" s="1236"/>
      <c r="AB55" s="1236"/>
      <c r="AC55" s="1236"/>
      <c r="AD55" s="1236"/>
      <c r="AE55" s="1236"/>
      <c r="AF55" s="1236"/>
      <c r="AG55" s="1236"/>
      <c r="AH55" s="1236"/>
      <c r="AI55" s="1236"/>
      <c r="AJ55" s="1236"/>
      <c r="AK55" s="1236"/>
      <c r="AL55" s="1236"/>
      <c r="AM55" s="1236"/>
      <c r="AN55" s="1236"/>
      <c r="AO55" s="1236"/>
      <c r="AP55" s="1236"/>
      <c r="AQ55" s="1236"/>
      <c r="AR55" s="1236"/>
      <c r="AS55" s="1236"/>
      <c r="AT55" s="1236"/>
      <c r="AZ55" s="16"/>
      <c r="BD55" s="1026" t="s">
        <v>719</v>
      </c>
      <c r="BE55" s="1028">
        <f>Application!M262</f>
        <v>0</v>
      </c>
    </row>
    <row r="56" spans="1:57" ht="12.95" customHeight="1">
      <c r="A56" s="1236"/>
      <c r="B56" s="1236"/>
      <c r="C56" s="1236"/>
      <c r="D56" s="1236"/>
      <c r="E56" s="1236"/>
      <c r="F56" s="1236"/>
      <c r="G56" s="1236"/>
      <c r="H56" s="1236"/>
      <c r="I56" s="1236"/>
      <c r="J56" s="1236"/>
      <c r="K56" s="1236"/>
      <c r="L56" s="1236"/>
      <c r="M56" s="1236"/>
      <c r="N56" s="1236"/>
      <c r="O56" s="1236"/>
      <c r="P56" s="1236"/>
      <c r="Q56" s="1236"/>
      <c r="R56" s="1236"/>
      <c r="S56" s="1236"/>
      <c r="T56" s="1236"/>
      <c r="U56" s="1236"/>
      <c r="V56" s="1236"/>
      <c r="W56" s="1236"/>
      <c r="X56" s="1236"/>
      <c r="Y56" s="1236"/>
      <c r="Z56" s="1236"/>
      <c r="AA56" s="1236"/>
      <c r="AB56" s="1236"/>
      <c r="AC56" s="1236"/>
      <c r="AD56" s="1236"/>
      <c r="AE56" s="1236"/>
      <c r="AF56" s="1236"/>
      <c r="AG56" s="1236"/>
      <c r="AH56" s="1236"/>
      <c r="AI56" s="1236"/>
      <c r="AJ56" s="1236"/>
      <c r="AK56" s="1236"/>
      <c r="AL56" s="1236"/>
      <c r="AM56" s="1236"/>
      <c r="AN56" s="1236"/>
      <c r="AO56" s="1236"/>
      <c r="AP56" s="1236"/>
      <c r="AQ56" s="1236"/>
      <c r="AR56" s="1236"/>
      <c r="AS56" s="1236"/>
      <c r="AT56" s="1236"/>
      <c r="BD56" s="1027" t="s">
        <v>720</v>
      </c>
      <c r="BE56" s="1028">
        <f>Application!AA265</f>
        <v>0</v>
      </c>
    </row>
    <row r="57" spans="1:57" ht="12.95" customHeight="1">
      <c r="A57" s="1236"/>
      <c r="B57" s="1236"/>
      <c r="C57" s="1236"/>
      <c r="D57" s="1236"/>
      <c r="E57" s="1236"/>
      <c r="F57" s="1236"/>
      <c r="G57" s="1236"/>
      <c r="H57" s="1236"/>
      <c r="I57" s="1236"/>
      <c r="J57" s="1236"/>
      <c r="K57" s="1236"/>
      <c r="L57" s="1236"/>
      <c r="M57" s="1236"/>
      <c r="N57" s="1236"/>
      <c r="O57" s="1236"/>
      <c r="P57" s="1236"/>
      <c r="Q57" s="1236"/>
      <c r="R57" s="1236"/>
      <c r="S57" s="1236"/>
      <c r="T57" s="1236"/>
      <c r="U57" s="1236"/>
      <c r="V57" s="1236"/>
      <c r="W57" s="1236"/>
      <c r="X57" s="1236"/>
      <c r="Y57" s="1236"/>
      <c r="Z57" s="1236"/>
      <c r="AA57" s="1236"/>
      <c r="AB57" s="1236"/>
      <c r="AC57" s="1236"/>
      <c r="AD57" s="1236"/>
      <c r="AE57" s="1236"/>
      <c r="AF57" s="1236"/>
      <c r="AG57" s="1236"/>
      <c r="AH57" s="1236"/>
      <c r="AI57" s="1236"/>
      <c r="AJ57" s="1236"/>
      <c r="AK57" s="1236"/>
      <c r="AL57" s="1236"/>
      <c r="AM57" s="1236"/>
      <c r="AN57" s="1236"/>
      <c r="AO57" s="1236"/>
      <c r="AP57" s="1236"/>
      <c r="AQ57" s="1236"/>
      <c r="AR57" s="1236"/>
      <c r="AS57" s="1236"/>
      <c r="AT57" s="1236"/>
      <c r="BD57" s="1026" t="s">
        <v>721</v>
      </c>
      <c r="BE57" s="1028" t="str">
        <f>Application!H287</f>
        <v>Community Housing Development Corporation</v>
      </c>
    </row>
    <row r="58" spans="1:57" ht="12.95" customHeight="1">
      <c r="A58" s="1236"/>
      <c r="B58" s="1236"/>
      <c r="C58" s="1236"/>
      <c r="D58" s="1236"/>
      <c r="E58" s="1236"/>
      <c r="F58" s="1236"/>
      <c r="G58" s="1236"/>
      <c r="H58" s="1236"/>
      <c r="I58" s="1236"/>
      <c r="J58" s="1236"/>
      <c r="K58" s="1236"/>
      <c r="L58" s="1236"/>
      <c r="M58" s="1236"/>
      <c r="N58" s="1236"/>
      <c r="O58" s="1236"/>
      <c r="P58" s="1236"/>
      <c r="Q58" s="1236"/>
      <c r="R58" s="1236"/>
      <c r="S58" s="1236"/>
      <c r="T58" s="1236"/>
      <c r="U58" s="1236"/>
      <c r="V58" s="1236"/>
      <c r="W58" s="1236"/>
      <c r="X58" s="1236"/>
      <c r="Y58" s="1236"/>
      <c r="Z58" s="1236"/>
      <c r="AA58" s="1236"/>
      <c r="AB58" s="1236"/>
      <c r="AC58" s="1236"/>
      <c r="AD58" s="1236"/>
      <c r="AE58" s="1236"/>
      <c r="AF58" s="1236"/>
      <c r="AG58" s="1236"/>
      <c r="AH58" s="1236"/>
      <c r="AI58" s="1236"/>
      <c r="AJ58" s="1236"/>
      <c r="AK58" s="1236"/>
      <c r="AL58" s="1236"/>
      <c r="AM58" s="1236"/>
      <c r="AN58" s="1236"/>
      <c r="AO58" s="1236"/>
      <c r="AP58" s="1236"/>
      <c r="AQ58" s="1236"/>
      <c r="AR58" s="1236"/>
      <c r="AS58" s="1236"/>
      <c r="AT58" s="1236"/>
      <c r="BD58" s="1027" t="s">
        <v>722</v>
      </c>
      <c r="BE58" s="1028" t="str">
        <f>Application!H288</f>
        <v>1535 Fred Jackson Way</v>
      </c>
    </row>
    <row r="59" spans="1:57" ht="12.95" customHeight="1">
      <c r="A59" s="1050"/>
      <c r="C59" s="1050"/>
      <c r="D59" s="1050"/>
      <c r="E59" s="1050"/>
      <c r="F59" s="1050"/>
      <c r="G59" s="1050"/>
      <c r="H59" s="1050"/>
      <c r="I59" s="1050"/>
      <c r="J59" s="1050"/>
      <c r="K59" s="1050"/>
      <c r="L59" s="1050"/>
      <c r="M59" s="1050"/>
      <c r="N59" s="1050"/>
      <c r="O59" s="1050"/>
      <c r="P59" s="1050"/>
      <c r="Q59" s="1050"/>
      <c r="R59" s="1050"/>
      <c r="S59" s="1050"/>
      <c r="T59" s="1050"/>
      <c r="U59" s="1050"/>
      <c r="V59" s="1050"/>
      <c r="W59" s="1050"/>
      <c r="X59" s="1050"/>
      <c r="Y59" s="1050"/>
      <c r="Z59" s="1050"/>
      <c r="AA59" s="15"/>
      <c r="AB59" s="15"/>
      <c r="AC59" s="15"/>
      <c r="AD59" s="15"/>
      <c r="AE59" s="15"/>
      <c r="AF59" s="15"/>
      <c r="AG59" s="15"/>
      <c r="AH59" s="15"/>
      <c r="AI59" s="15"/>
      <c r="AJ59" s="15"/>
      <c r="AK59" s="15"/>
      <c r="AL59" s="15"/>
      <c r="AM59" s="15"/>
      <c r="AN59" s="15"/>
      <c r="AO59" s="15"/>
      <c r="AP59" s="15"/>
      <c r="AQ59" s="15"/>
      <c r="AR59" s="15"/>
      <c r="AS59" s="15"/>
      <c r="AT59" s="15"/>
      <c r="AU59" s="15"/>
      <c r="AV59" s="15"/>
      <c r="AW59" s="15"/>
      <c r="AX59" s="15"/>
      <c r="AY59" s="15"/>
      <c r="AZ59" s="15"/>
      <c r="BD59" s="1026" t="s">
        <v>723</v>
      </c>
      <c r="BE59" s="1028" t="str">
        <f>Application!H289</f>
        <v xml:space="preserve">Richmond, Ca 94801 </v>
      </c>
    </row>
    <row r="60" spans="1:57" ht="12.95" customHeight="1">
      <c r="A60" s="1236" t="s">
        <v>724</v>
      </c>
      <c r="B60" s="1236"/>
      <c r="C60" s="1236"/>
      <c r="D60" s="1236"/>
      <c r="E60" s="1236"/>
      <c r="F60" s="1236"/>
      <c r="G60" s="1236"/>
      <c r="H60" s="1236"/>
      <c r="I60" s="1236"/>
      <c r="J60" s="1236"/>
      <c r="K60" s="1236"/>
      <c r="L60" s="1236"/>
      <c r="M60" s="1236"/>
      <c r="N60" s="1236"/>
      <c r="O60" s="1236"/>
      <c r="P60" s="1236"/>
      <c r="Q60" s="1236"/>
      <c r="R60" s="1236"/>
      <c r="S60" s="1236"/>
      <c r="T60" s="1236"/>
      <c r="U60" s="1236"/>
      <c r="V60" s="1236"/>
      <c r="W60" s="1236"/>
      <c r="X60" s="1236"/>
      <c r="Y60" s="1236"/>
      <c r="Z60" s="1236"/>
      <c r="AA60" s="1236"/>
      <c r="AB60" s="1236"/>
      <c r="AC60" s="1236"/>
      <c r="AD60" s="1236"/>
      <c r="AE60" s="1236"/>
      <c r="AF60" s="1236"/>
      <c r="AG60" s="1236"/>
      <c r="AH60" s="1236"/>
      <c r="AI60" s="1236"/>
      <c r="AJ60" s="1236"/>
      <c r="AK60" s="1236"/>
      <c r="AL60" s="1236"/>
      <c r="AM60" s="1236"/>
      <c r="AN60" s="1236"/>
      <c r="AO60" s="1236"/>
      <c r="AP60" s="1236"/>
      <c r="AQ60" s="1236"/>
      <c r="AR60" s="1236"/>
      <c r="AS60" s="1236"/>
      <c r="AT60" s="1236"/>
      <c r="AU60" s="15"/>
      <c r="AV60" s="15"/>
      <c r="AW60" s="15"/>
      <c r="AX60" s="15"/>
      <c r="AY60" s="15"/>
      <c r="AZ60" s="15"/>
      <c r="BD60" s="1027" t="s">
        <v>725</v>
      </c>
      <c r="BE60" s="1028" t="str">
        <f>Application!H290</f>
        <v xml:space="preserve">Donald Gilmore </v>
      </c>
    </row>
    <row r="61" spans="1:57" ht="12.95" customHeight="1">
      <c r="A61" s="1236"/>
      <c r="B61" s="1236"/>
      <c r="C61" s="1236"/>
      <c r="D61" s="1236"/>
      <c r="E61" s="1236"/>
      <c r="F61" s="1236"/>
      <c r="G61" s="1236"/>
      <c r="H61" s="1236"/>
      <c r="I61" s="1236"/>
      <c r="J61" s="1236"/>
      <c r="K61" s="1236"/>
      <c r="L61" s="1236"/>
      <c r="M61" s="1236"/>
      <c r="N61" s="1236"/>
      <c r="O61" s="1236"/>
      <c r="P61" s="1236"/>
      <c r="Q61" s="1236"/>
      <c r="R61" s="1236"/>
      <c r="S61" s="1236"/>
      <c r="T61" s="1236"/>
      <c r="U61" s="1236"/>
      <c r="V61" s="1236"/>
      <c r="W61" s="1236"/>
      <c r="X61" s="1236"/>
      <c r="Y61" s="1236"/>
      <c r="Z61" s="1236"/>
      <c r="AA61" s="1236"/>
      <c r="AB61" s="1236"/>
      <c r="AC61" s="1236"/>
      <c r="AD61" s="1236"/>
      <c r="AE61" s="1236"/>
      <c r="AF61" s="1236"/>
      <c r="AG61" s="1236"/>
      <c r="AH61" s="1236"/>
      <c r="AI61" s="1236"/>
      <c r="AJ61" s="1236"/>
      <c r="AK61" s="1236"/>
      <c r="AL61" s="1236"/>
      <c r="AM61" s="1236"/>
      <c r="AN61" s="1236"/>
      <c r="AO61" s="1236"/>
      <c r="AP61" s="1236"/>
      <c r="AQ61" s="1236"/>
      <c r="AR61" s="1236"/>
      <c r="AS61" s="1236"/>
      <c r="AT61" s="1236"/>
      <c r="AU61" s="15"/>
      <c r="AV61" s="15"/>
      <c r="AW61" s="15"/>
      <c r="AX61" s="15"/>
      <c r="AY61" s="15"/>
      <c r="AZ61" s="15"/>
      <c r="BD61" s="1026" t="s">
        <v>726</v>
      </c>
      <c r="BE61" s="1028" t="str">
        <f>Application!H293</f>
        <v>dgilmore@communityhdc.org</v>
      </c>
    </row>
    <row r="62" spans="1:57" ht="12.95" customHeight="1">
      <c r="A62" s="1050"/>
      <c r="C62" s="1050"/>
      <c r="D62" s="1050"/>
      <c r="E62" s="1050"/>
      <c r="F62" s="1050"/>
      <c r="G62" s="1050"/>
      <c r="H62" s="1050"/>
      <c r="I62" s="1050"/>
      <c r="J62" s="1050"/>
      <c r="K62" s="1050"/>
      <c r="L62" s="1050"/>
      <c r="M62" s="1050"/>
      <c r="N62" s="1050"/>
      <c r="O62" s="1050"/>
      <c r="P62" s="1050"/>
      <c r="Q62" s="1050"/>
      <c r="R62" s="1050"/>
      <c r="S62" s="1050"/>
      <c r="T62" s="1050"/>
      <c r="U62" s="1050"/>
      <c r="V62" s="1050"/>
      <c r="W62" s="1050"/>
      <c r="X62" s="1050"/>
      <c r="Y62" s="1050"/>
      <c r="Z62" s="1050"/>
      <c r="AA62" s="15"/>
      <c r="AB62" s="15"/>
      <c r="AC62" s="15"/>
      <c r="AD62" s="15"/>
      <c r="AE62" s="15"/>
      <c r="AF62" s="15"/>
      <c r="AG62" s="15"/>
      <c r="AH62" s="15"/>
      <c r="AI62" s="15"/>
      <c r="AJ62" s="15"/>
      <c r="AK62" s="15"/>
      <c r="AL62" s="15"/>
      <c r="AM62" s="15"/>
      <c r="AN62" s="15"/>
      <c r="AO62" s="15"/>
      <c r="AP62" s="15"/>
      <c r="AQ62" s="15"/>
      <c r="AR62" s="15"/>
      <c r="AS62" s="15"/>
      <c r="AT62" s="15"/>
      <c r="AU62" s="15"/>
      <c r="AV62" s="15"/>
      <c r="AW62" s="15"/>
      <c r="AX62" s="15"/>
      <c r="AY62" s="15"/>
      <c r="AZ62" s="15"/>
      <c r="BD62" s="1027" t="s">
        <v>727</v>
      </c>
      <c r="BE62" s="1031">
        <f>'Basis &amp; Credits'!AB50</f>
        <v>0.84379516224233386</v>
      </c>
    </row>
    <row r="63" spans="1:57" ht="12.95" customHeight="1">
      <c r="A63" s="1050" t="s">
        <v>728</v>
      </c>
      <c r="C63" s="1050"/>
      <c r="D63" s="1050"/>
      <c r="E63" s="1050"/>
      <c r="F63" s="1050"/>
      <c r="G63" s="1050"/>
      <c r="H63" s="1050"/>
      <c r="I63" s="1050"/>
      <c r="J63" s="1050"/>
      <c r="K63" s="1050"/>
      <c r="L63" s="1050"/>
      <c r="M63" s="1050"/>
      <c r="N63" s="1050"/>
      <c r="O63" s="1050"/>
      <c r="P63" s="1050"/>
      <c r="Q63" s="1050"/>
      <c r="R63" s="1050"/>
      <c r="S63" s="1050"/>
      <c r="T63" s="1050"/>
      <c r="U63" s="1050"/>
      <c r="V63" s="1050"/>
      <c r="W63" s="1050"/>
      <c r="X63" s="1050"/>
      <c r="Y63" s="1050"/>
      <c r="Z63" s="1050"/>
      <c r="AA63" s="15"/>
      <c r="AB63" s="15"/>
      <c r="AC63" s="15"/>
      <c r="AD63" s="15"/>
      <c r="AE63" s="15"/>
      <c r="AF63" s="15"/>
      <c r="AG63" s="15"/>
      <c r="AH63" s="15"/>
      <c r="AI63" s="15"/>
      <c r="AJ63" s="15"/>
      <c r="AK63" s="15"/>
      <c r="AL63" s="15"/>
      <c r="AM63" s="15"/>
      <c r="AN63" s="15"/>
      <c r="AO63" s="15"/>
      <c r="AP63" s="15"/>
      <c r="AQ63" s="15"/>
      <c r="AR63" s="15"/>
      <c r="AS63" s="15"/>
      <c r="AT63" s="15"/>
      <c r="AU63" s="15"/>
      <c r="AV63" s="15"/>
      <c r="AW63" s="15"/>
      <c r="AX63" s="15"/>
      <c r="AY63" s="15"/>
      <c r="AZ63" s="15"/>
      <c r="BD63" s="1026" t="s">
        <v>729</v>
      </c>
      <c r="BE63" s="1031">
        <f>'Basis &amp; Credits'!AB72</f>
        <v>0</v>
      </c>
    </row>
    <row r="64" spans="1:57" ht="12.95" customHeight="1">
      <c r="C64" s="1050"/>
      <c r="D64" s="1050"/>
      <c r="E64" s="1050"/>
      <c r="F64" s="1050"/>
      <c r="G64" s="1050"/>
      <c r="H64" s="1050"/>
      <c r="I64" s="1050"/>
      <c r="J64" s="1050"/>
      <c r="K64" s="1050"/>
      <c r="L64" s="1050"/>
      <c r="M64" s="1050"/>
      <c r="N64" s="1050"/>
      <c r="O64" s="1050"/>
      <c r="P64" s="1050"/>
      <c r="Q64" s="1050"/>
      <c r="R64" s="1050"/>
      <c r="S64" s="1050"/>
      <c r="T64" s="1050"/>
      <c r="U64" s="1050"/>
      <c r="V64" s="1050"/>
      <c r="W64" s="1050"/>
      <c r="X64" s="1050"/>
      <c r="Y64" s="1050"/>
      <c r="Z64" s="1050"/>
      <c r="AA64" s="15"/>
      <c r="AB64" s="15"/>
      <c r="AC64" s="15"/>
      <c r="AD64" s="15"/>
      <c r="AE64" s="15"/>
      <c r="AF64" s="15"/>
      <c r="AG64" s="15"/>
      <c r="AH64" s="15"/>
      <c r="AI64" s="15"/>
      <c r="AJ64" s="15"/>
      <c r="AK64" s="15"/>
      <c r="AL64" s="15"/>
      <c r="AM64" s="15"/>
      <c r="AN64" s="15"/>
      <c r="AO64" s="15"/>
      <c r="AP64" s="15"/>
      <c r="AQ64" s="15"/>
      <c r="AR64" s="15"/>
      <c r="AS64" s="15"/>
      <c r="AT64" s="15"/>
      <c r="AU64" s="15"/>
      <c r="AV64" s="15"/>
      <c r="AW64" s="15"/>
      <c r="AX64" s="15"/>
      <c r="AY64" s="15"/>
      <c r="AZ64" s="15"/>
      <c r="BD64" s="1027" t="s">
        <v>730</v>
      </c>
      <c r="BE64" s="1028" t="str">
        <f>Application!X180</f>
        <v>No</v>
      </c>
    </row>
    <row r="65" spans="1:57" ht="12.95" customHeight="1">
      <c r="A65" s="1236" t="s">
        <v>731</v>
      </c>
      <c r="B65" s="1236"/>
      <c r="C65" s="1236"/>
      <c r="D65" s="1236"/>
      <c r="E65" s="1236"/>
      <c r="F65" s="1236"/>
      <c r="G65" s="1236"/>
      <c r="H65" s="1236"/>
      <c r="I65" s="1236"/>
      <c r="J65" s="1236"/>
      <c r="K65" s="1236"/>
      <c r="L65" s="1236"/>
      <c r="M65" s="1236"/>
      <c r="N65" s="1236"/>
      <c r="O65" s="1236"/>
      <c r="P65" s="1236"/>
      <c r="Q65" s="1236"/>
      <c r="R65" s="1236"/>
      <c r="S65" s="1236"/>
      <c r="T65" s="1236"/>
      <c r="U65" s="1236"/>
      <c r="V65" s="1236"/>
      <c r="W65" s="1236"/>
      <c r="X65" s="1236"/>
      <c r="Y65" s="1236"/>
      <c r="Z65" s="1236"/>
      <c r="AA65" s="1236"/>
      <c r="AB65" s="1236"/>
      <c r="AC65" s="1236"/>
      <c r="AD65" s="1236"/>
      <c r="AE65" s="1236"/>
      <c r="AF65" s="1236"/>
      <c r="AG65" s="1236"/>
      <c r="AH65" s="1236"/>
      <c r="AI65" s="1236"/>
      <c r="AJ65" s="1236"/>
      <c r="AK65" s="1236"/>
      <c r="AL65" s="1236"/>
      <c r="AM65" s="1236"/>
      <c r="AN65" s="1236"/>
      <c r="AO65" s="1236"/>
      <c r="AP65" s="1236"/>
      <c r="AQ65" s="1236"/>
      <c r="AR65" s="1236"/>
      <c r="AS65" s="1236"/>
      <c r="AT65" s="1236"/>
      <c r="AU65" s="16"/>
      <c r="AV65" s="16"/>
      <c r="AW65" s="16"/>
      <c r="AX65" s="16"/>
      <c r="AY65" s="16"/>
      <c r="AZ65" s="15"/>
      <c r="BD65" s="1026" t="s">
        <v>732</v>
      </c>
      <c r="BE65" s="1028" t="str">
        <f>Z205</f>
        <v>(select)</v>
      </c>
    </row>
    <row r="66" spans="1:57" ht="12.95" customHeight="1">
      <c r="A66" s="1236"/>
      <c r="B66" s="1236"/>
      <c r="C66" s="1236"/>
      <c r="D66" s="1236"/>
      <c r="E66" s="1236"/>
      <c r="F66" s="1236"/>
      <c r="G66" s="1236"/>
      <c r="H66" s="1236"/>
      <c r="I66" s="1236"/>
      <c r="J66" s="1236"/>
      <c r="K66" s="1236"/>
      <c r="L66" s="1236"/>
      <c r="M66" s="1236"/>
      <c r="N66" s="1236"/>
      <c r="O66" s="1236"/>
      <c r="P66" s="1236"/>
      <c r="Q66" s="1236"/>
      <c r="R66" s="1236"/>
      <c r="S66" s="1236"/>
      <c r="T66" s="1236"/>
      <c r="U66" s="1236"/>
      <c r="V66" s="1236"/>
      <c r="W66" s="1236"/>
      <c r="X66" s="1236"/>
      <c r="Y66" s="1236"/>
      <c r="Z66" s="1236"/>
      <c r="AA66" s="1236"/>
      <c r="AB66" s="1236"/>
      <c r="AC66" s="1236"/>
      <c r="AD66" s="1236"/>
      <c r="AE66" s="1236"/>
      <c r="AF66" s="1236"/>
      <c r="AG66" s="1236"/>
      <c r="AH66" s="1236"/>
      <c r="AI66" s="1236"/>
      <c r="AJ66" s="1236"/>
      <c r="AK66" s="1236"/>
      <c r="AL66" s="1236"/>
      <c r="AM66" s="1236"/>
      <c r="AN66" s="1236"/>
      <c r="AO66" s="1236"/>
      <c r="AP66" s="1236"/>
      <c r="AQ66" s="1236"/>
      <c r="AR66" s="1236"/>
      <c r="AS66" s="1236"/>
      <c r="AT66" s="1236"/>
      <c r="AU66" s="16"/>
      <c r="AV66" s="16"/>
      <c r="AW66" s="16"/>
      <c r="AX66" s="16"/>
      <c r="AY66" s="16"/>
      <c r="AZ66" s="15"/>
      <c r="BD66" s="1027" t="s">
        <v>733</v>
      </c>
      <c r="BE66" s="1028" t="b">
        <f>Application!Z205="State Farmworker Credit"</f>
        <v>0</v>
      </c>
    </row>
    <row r="67" spans="1:57" ht="12.95" customHeight="1">
      <c r="A67" s="1236"/>
      <c r="B67" s="1236"/>
      <c r="C67" s="1236"/>
      <c r="D67" s="1236"/>
      <c r="E67" s="1236"/>
      <c r="F67" s="1236"/>
      <c r="G67" s="1236"/>
      <c r="H67" s="1236"/>
      <c r="I67" s="1236"/>
      <c r="J67" s="1236"/>
      <c r="K67" s="1236"/>
      <c r="L67" s="1236"/>
      <c r="M67" s="1236"/>
      <c r="N67" s="1236"/>
      <c r="O67" s="1236"/>
      <c r="P67" s="1236"/>
      <c r="Q67" s="1236"/>
      <c r="R67" s="1236"/>
      <c r="S67" s="1236"/>
      <c r="T67" s="1236"/>
      <c r="U67" s="1236"/>
      <c r="V67" s="1236"/>
      <c r="W67" s="1236"/>
      <c r="X67" s="1236"/>
      <c r="Y67" s="1236"/>
      <c r="Z67" s="1236"/>
      <c r="AA67" s="1236"/>
      <c r="AB67" s="1236"/>
      <c r="AC67" s="1236"/>
      <c r="AD67" s="1236"/>
      <c r="AE67" s="1236"/>
      <c r="AF67" s="1236"/>
      <c r="AG67" s="1236"/>
      <c r="AH67" s="1236"/>
      <c r="AI67" s="1236"/>
      <c r="AJ67" s="1236"/>
      <c r="AK67" s="1236"/>
      <c r="AL67" s="1236"/>
      <c r="AM67" s="1236"/>
      <c r="AN67" s="1236"/>
      <c r="AO67" s="1236"/>
      <c r="AP67" s="1236"/>
      <c r="AQ67" s="1236"/>
      <c r="AR67" s="1236"/>
      <c r="AS67" s="1236"/>
      <c r="AT67" s="1236"/>
      <c r="AZ67" s="15"/>
      <c r="BD67" s="1026" t="s">
        <v>734</v>
      </c>
      <c r="BE67" s="1028" t="b">
        <f>Application!O33="Yes"</f>
        <v>0</v>
      </c>
    </row>
    <row r="68" spans="1:57" ht="12.95" customHeight="1">
      <c r="A68" s="68"/>
      <c r="C68" s="2"/>
      <c r="D68" s="2"/>
      <c r="E68" s="2"/>
      <c r="F68" s="2"/>
      <c r="G68" s="2"/>
      <c r="H68" s="2"/>
      <c r="I68" s="2"/>
      <c r="J68" s="2"/>
      <c r="K68" s="2"/>
      <c r="L68" s="2"/>
      <c r="M68" s="2"/>
      <c r="N68" s="2"/>
      <c r="O68" s="2"/>
      <c r="P68" s="2"/>
      <c r="Q68" s="2"/>
      <c r="R68" s="2"/>
      <c r="S68" s="2"/>
      <c r="T68" s="2"/>
      <c r="U68" s="2"/>
      <c r="V68" s="2"/>
      <c r="W68" s="2"/>
      <c r="X68" s="2"/>
      <c r="Y68" s="2"/>
      <c r="Z68" s="2"/>
      <c r="AZ68" s="15"/>
      <c r="BD68" s="1027" t="s">
        <v>735</v>
      </c>
      <c r="BE68" s="1028">
        <f>'Sources and Uses Budget'!D105</f>
        <v>1713980</v>
      </c>
    </row>
    <row r="69" spans="1:57" ht="12.95" customHeight="1">
      <c r="A69" s="1236" t="s">
        <v>736</v>
      </c>
      <c r="B69" s="1236"/>
      <c r="C69" s="1236"/>
      <c r="D69" s="1236"/>
      <c r="E69" s="1236"/>
      <c r="F69" s="1236"/>
      <c r="G69" s="1236"/>
      <c r="H69" s="1236"/>
      <c r="I69" s="1236"/>
      <c r="J69" s="1236"/>
      <c r="K69" s="1236"/>
      <c r="L69" s="1236"/>
      <c r="M69" s="1236"/>
      <c r="N69" s="1236"/>
      <c r="O69" s="1236"/>
      <c r="P69" s="1236"/>
      <c r="Q69" s="1236"/>
      <c r="R69" s="1236"/>
      <c r="S69" s="1236"/>
      <c r="T69" s="1236"/>
      <c r="U69" s="1236"/>
      <c r="V69" s="1236"/>
      <c r="W69" s="1236"/>
      <c r="X69" s="1236"/>
      <c r="Y69" s="1236"/>
      <c r="Z69" s="1236"/>
      <c r="AA69" s="1236"/>
      <c r="AB69" s="1236"/>
      <c r="AC69" s="1236"/>
      <c r="AD69" s="1236"/>
      <c r="AE69" s="1236"/>
      <c r="AF69" s="1236"/>
      <c r="AG69" s="1236"/>
      <c r="AH69" s="1236"/>
      <c r="AI69" s="1236"/>
      <c r="AJ69" s="1236"/>
      <c r="AK69" s="1236"/>
      <c r="AL69" s="1236"/>
      <c r="AM69" s="1236"/>
      <c r="AN69" s="1236"/>
      <c r="AO69" s="1236"/>
      <c r="AP69" s="1236"/>
      <c r="AQ69" s="1236"/>
      <c r="AR69" s="1236"/>
      <c r="AS69" s="1236"/>
      <c r="AT69" s="1236"/>
      <c r="AZ69" s="15"/>
      <c r="BD69" s="1026" t="s">
        <v>737</v>
      </c>
      <c r="BE69" s="1028" t="str">
        <f>Application!W700</f>
        <v xml:space="preserve">California Municipal Finance Authority </v>
      </c>
    </row>
    <row r="70" spans="1:57" ht="12.95" customHeight="1">
      <c r="A70" s="1236"/>
      <c r="B70" s="1236"/>
      <c r="C70" s="1236"/>
      <c r="D70" s="1236"/>
      <c r="E70" s="1236"/>
      <c r="F70" s="1236"/>
      <c r="G70" s="1236"/>
      <c r="H70" s="1236"/>
      <c r="I70" s="1236"/>
      <c r="J70" s="1236"/>
      <c r="K70" s="1236"/>
      <c r="L70" s="1236"/>
      <c r="M70" s="1236"/>
      <c r="N70" s="1236"/>
      <c r="O70" s="1236"/>
      <c r="P70" s="1236"/>
      <c r="Q70" s="1236"/>
      <c r="R70" s="1236"/>
      <c r="S70" s="1236"/>
      <c r="T70" s="1236"/>
      <c r="U70" s="1236"/>
      <c r="V70" s="1236"/>
      <c r="W70" s="1236"/>
      <c r="X70" s="1236"/>
      <c r="Y70" s="1236"/>
      <c r="Z70" s="1236"/>
      <c r="AA70" s="1236"/>
      <c r="AB70" s="1236"/>
      <c r="AC70" s="1236"/>
      <c r="AD70" s="1236"/>
      <c r="AE70" s="1236"/>
      <c r="AF70" s="1236"/>
      <c r="AG70" s="1236"/>
      <c r="AH70" s="1236"/>
      <c r="AI70" s="1236"/>
      <c r="AJ70" s="1236"/>
      <c r="AK70" s="1236"/>
      <c r="AL70" s="1236"/>
      <c r="AM70" s="1236"/>
      <c r="AN70" s="1236"/>
      <c r="AO70" s="1236"/>
      <c r="AP70" s="1236"/>
      <c r="AQ70" s="1236"/>
      <c r="AR70" s="1236"/>
      <c r="AS70" s="1236"/>
      <c r="AT70" s="1236"/>
      <c r="AU70" s="15"/>
      <c r="AV70" s="15"/>
      <c r="AW70" s="15"/>
      <c r="AX70" s="15"/>
      <c r="AY70" s="15"/>
      <c r="AZ70" s="15"/>
      <c r="BD70" s="1027" t="s">
        <v>738</v>
      </c>
      <c r="BE70" s="1028">
        <f ca="1">'Points System'!AF821</f>
        <v>120</v>
      </c>
    </row>
    <row r="71" spans="1:57" ht="12.95" customHeight="1">
      <c r="A71" s="1050"/>
      <c r="C71" s="1050"/>
      <c r="D71" s="1050"/>
      <c r="E71" s="1050"/>
      <c r="F71" s="1050"/>
      <c r="G71" s="1050"/>
      <c r="H71" s="1050"/>
      <c r="I71" s="1050"/>
      <c r="J71" s="1050"/>
      <c r="K71" s="1050"/>
      <c r="L71" s="1050"/>
      <c r="M71" s="1050"/>
      <c r="N71" s="1050"/>
      <c r="O71" s="1050"/>
      <c r="P71" s="1050"/>
      <c r="Q71" s="1050"/>
      <c r="R71" s="1050"/>
      <c r="S71" s="1050"/>
      <c r="T71" s="1050"/>
      <c r="U71" s="1050"/>
      <c r="V71" s="1050"/>
      <c r="W71" s="1050"/>
      <c r="X71" s="1050"/>
      <c r="Y71" s="1050"/>
      <c r="Z71" s="1050"/>
      <c r="AA71" s="15"/>
      <c r="AB71" s="15"/>
      <c r="AC71" s="15"/>
      <c r="AD71" s="15"/>
      <c r="AE71" s="15"/>
      <c r="AF71" s="15"/>
      <c r="AG71" s="15"/>
      <c r="AH71" s="15"/>
      <c r="AI71" s="15"/>
      <c r="AJ71" s="15"/>
      <c r="AK71" s="15"/>
      <c r="AL71" s="15"/>
      <c r="AM71" s="15"/>
      <c r="AN71" s="15"/>
      <c r="AO71" s="15"/>
      <c r="AP71" s="15"/>
      <c r="AQ71" s="15"/>
      <c r="AR71" s="15"/>
      <c r="AS71" s="15"/>
      <c r="AT71" s="15"/>
      <c r="AU71" s="15"/>
      <c r="AV71" s="15"/>
      <c r="AW71" s="15"/>
      <c r="AX71" s="15"/>
      <c r="AY71" s="15"/>
      <c r="AZ71" s="15"/>
      <c r="BD71" s="1026" t="s">
        <v>739</v>
      </c>
      <c r="BE71" s="1028">
        <f>'Points System'!AF804</f>
        <v>0</v>
      </c>
    </row>
    <row r="72" spans="1:57" ht="12.95" customHeight="1">
      <c r="A72" s="1387" t="s">
        <v>740</v>
      </c>
      <c r="B72" s="1387"/>
      <c r="C72" s="1387"/>
      <c r="D72" s="1387"/>
      <c r="E72" s="1387"/>
      <c r="F72" s="1387"/>
      <c r="G72" s="1387"/>
      <c r="H72" s="1387"/>
      <c r="I72" s="1387"/>
      <c r="J72" s="1387"/>
      <c r="K72" s="1387"/>
      <c r="L72" s="1387"/>
      <c r="M72" s="1387"/>
      <c r="N72" s="1387"/>
      <c r="O72" s="1387"/>
      <c r="P72" s="1387"/>
      <c r="Q72" s="1387"/>
      <c r="R72" s="1387"/>
      <c r="S72" s="1387"/>
      <c r="T72" s="1387"/>
      <c r="U72" s="1387"/>
      <c r="V72" s="1387"/>
      <c r="W72" s="1387"/>
      <c r="X72" s="1387"/>
      <c r="Y72" s="1387"/>
      <c r="Z72" s="1387"/>
      <c r="AA72" s="1387"/>
      <c r="AB72" s="1387"/>
      <c r="AC72" s="1387"/>
      <c r="AD72" s="1387"/>
      <c r="AE72" s="1387"/>
      <c r="AF72" s="1387"/>
      <c r="AG72" s="1387"/>
      <c r="AH72" s="1387"/>
      <c r="AI72" s="1387"/>
      <c r="AJ72" s="1387"/>
      <c r="AK72" s="1387"/>
      <c r="AL72" s="1387"/>
      <c r="AM72" s="1387"/>
      <c r="AN72" s="1387"/>
      <c r="AO72" s="1387"/>
      <c r="AP72" s="1387"/>
      <c r="AQ72" s="1387"/>
      <c r="AR72" s="1387"/>
      <c r="AS72" s="1387"/>
      <c r="AT72" s="1387"/>
      <c r="AU72" s="15"/>
      <c r="AV72" s="15"/>
      <c r="AW72" s="15"/>
      <c r="AX72" s="15"/>
      <c r="AY72" s="15"/>
      <c r="AZ72" s="15"/>
      <c r="BD72" s="1027" t="s">
        <v>741</v>
      </c>
      <c r="BE72" s="1028">
        <f>'Points System'!AF805</f>
        <v>10</v>
      </c>
    </row>
    <row r="73" spans="1:57" ht="12.95" customHeight="1">
      <c r="A73" s="1387"/>
      <c r="B73" s="1387"/>
      <c r="C73" s="1387"/>
      <c r="D73" s="1387"/>
      <c r="E73" s="1387"/>
      <c r="F73" s="1387"/>
      <c r="G73" s="1387"/>
      <c r="H73" s="1387"/>
      <c r="I73" s="1387"/>
      <c r="J73" s="1387"/>
      <c r="K73" s="1387"/>
      <c r="L73" s="1387"/>
      <c r="M73" s="1387"/>
      <c r="N73" s="1387"/>
      <c r="O73" s="1387"/>
      <c r="P73" s="1387"/>
      <c r="Q73" s="1387"/>
      <c r="R73" s="1387"/>
      <c r="S73" s="1387"/>
      <c r="T73" s="1387"/>
      <c r="U73" s="1387"/>
      <c r="V73" s="1387"/>
      <c r="W73" s="1387"/>
      <c r="X73" s="1387"/>
      <c r="Y73" s="1387"/>
      <c r="Z73" s="1387"/>
      <c r="AA73" s="1387"/>
      <c r="AB73" s="1387"/>
      <c r="AC73" s="1387"/>
      <c r="AD73" s="1387"/>
      <c r="AE73" s="1387"/>
      <c r="AF73" s="1387"/>
      <c r="AG73" s="1387"/>
      <c r="AH73" s="1387"/>
      <c r="AI73" s="1387"/>
      <c r="AJ73" s="1387"/>
      <c r="AK73" s="1387"/>
      <c r="AL73" s="1387"/>
      <c r="AM73" s="1387"/>
      <c r="AN73" s="1387"/>
      <c r="AO73" s="1387"/>
      <c r="AP73" s="1387"/>
      <c r="AQ73" s="1387"/>
      <c r="AR73" s="1387"/>
      <c r="AS73" s="1387"/>
      <c r="AT73" s="1387"/>
      <c r="AU73" s="15"/>
      <c r="AV73" s="15"/>
      <c r="AW73" s="15"/>
      <c r="AX73" s="15"/>
      <c r="AY73" s="15"/>
      <c r="AZ73" s="15"/>
      <c r="BD73" s="1026" t="s">
        <v>742</v>
      </c>
      <c r="BE73" s="1028">
        <f ca="1">'Points System'!AF806</f>
        <v>20</v>
      </c>
    </row>
    <row r="74" spans="1:57" ht="12.95" customHeight="1">
      <c r="A74" s="1050"/>
      <c r="C74" s="1050"/>
      <c r="D74" s="1050"/>
      <c r="E74" s="1050"/>
      <c r="F74" s="1050"/>
      <c r="G74" s="1050"/>
      <c r="H74" s="1050"/>
      <c r="I74" s="1050"/>
      <c r="J74" s="1050"/>
      <c r="K74" s="1050"/>
      <c r="L74" s="1050"/>
      <c r="M74" s="1050"/>
      <c r="N74" s="1050"/>
      <c r="O74" s="1050"/>
      <c r="P74" s="1050"/>
      <c r="Q74" s="1050"/>
      <c r="R74" s="1050"/>
      <c r="S74" s="1050"/>
      <c r="T74" s="1050"/>
      <c r="U74" s="1050"/>
      <c r="V74" s="1050"/>
      <c r="W74" s="1050"/>
      <c r="X74" s="1050"/>
      <c r="Y74" s="1050"/>
      <c r="Z74" s="1050"/>
      <c r="AA74" s="15"/>
      <c r="AB74" s="15"/>
      <c r="AC74" s="15"/>
      <c r="AD74" s="15"/>
      <c r="AE74" s="15"/>
      <c r="AF74" s="15"/>
      <c r="AG74" s="15"/>
      <c r="AH74" s="15"/>
      <c r="AI74" s="15"/>
      <c r="AJ74" s="15"/>
      <c r="AK74" s="15"/>
      <c r="AL74" s="15"/>
      <c r="AM74" s="15"/>
      <c r="AN74" s="15"/>
      <c r="AO74" s="15"/>
      <c r="AP74" s="15"/>
      <c r="AQ74" s="15"/>
      <c r="AR74" s="15"/>
      <c r="AS74" s="15"/>
      <c r="AT74" s="15"/>
      <c r="AU74" s="15"/>
      <c r="AV74" s="15"/>
      <c r="AW74" s="15"/>
      <c r="AX74" s="15"/>
      <c r="AY74" s="15"/>
      <c r="AZ74" s="15"/>
      <c r="BD74" s="1027" t="s">
        <v>743</v>
      </c>
      <c r="BE74" s="1028">
        <f>'Points System'!AF807</f>
        <v>10</v>
      </c>
    </row>
    <row r="75" spans="1:57" ht="12.95" customHeight="1">
      <c r="A75" s="1743" t="s">
        <v>744</v>
      </c>
      <c r="B75" s="1743"/>
      <c r="C75" s="1743"/>
      <c r="D75" s="1743"/>
      <c r="E75" s="1743"/>
      <c r="F75" s="1743"/>
      <c r="G75" s="1743"/>
      <c r="H75" s="1743"/>
      <c r="I75" s="1743"/>
      <c r="J75" s="1743"/>
      <c r="K75" s="1743"/>
      <c r="L75" s="1743"/>
      <c r="M75" s="1743"/>
      <c r="N75" s="1743"/>
      <c r="O75" s="1743"/>
      <c r="P75" s="1743"/>
      <c r="Q75" s="1743"/>
      <c r="R75" s="1743"/>
      <c r="S75" s="1743"/>
      <c r="T75" s="1743"/>
      <c r="U75" s="1743"/>
      <c r="V75" s="1743"/>
      <c r="W75" s="1743"/>
      <c r="X75" s="1743"/>
      <c r="Y75" s="1743"/>
      <c r="Z75" s="1743"/>
      <c r="AA75" s="1743"/>
      <c r="AB75" s="1743"/>
      <c r="AC75" s="1743"/>
      <c r="AD75" s="1743"/>
      <c r="AE75" s="1743"/>
      <c r="AF75" s="1743"/>
      <c r="AG75" s="1743"/>
      <c r="AH75" s="1743"/>
      <c r="AI75" s="1743"/>
      <c r="AJ75" s="1743"/>
      <c r="AK75" s="1743"/>
      <c r="AL75" s="1743"/>
      <c r="AM75" s="1743"/>
      <c r="AN75" s="1743"/>
      <c r="AO75" s="1743"/>
      <c r="AP75" s="1743"/>
      <c r="AQ75" s="1743"/>
      <c r="AR75" s="1743"/>
      <c r="AS75" s="1743"/>
      <c r="AT75" s="1743"/>
      <c r="AU75" s="15"/>
      <c r="AV75" s="15"/>
      <c r="AW75" s="15"/>
      <c r="AX75" s="15"/>
      <c r="AY75" s="15"/>
      <c r="AZ75" s="15"/>
      <c r="BD75" s="1026" t="s">
        <v>745</v>
      </c>
      <c r="BE75" s="1028">
        <f>'Points System'!AF808</f>
        <v>10</v>
      </c>
    </row>
    <row r="76" spans="1:57" ht="12.95" customHeight="1">
      <c r="A76" s="1743"/>
      <c r="B76" s="1743"/>
      <c r="C76" s="1743"/>
      <c r="D76" s="1743"/>
      <c r="E76" s="1743"/>
      <c r="F76" s="1743"/>
      <c r="G76" s="1743"/>
      <c r="H76" s="1743"/>
      <c r="I76" s="1743"/>
      <c r="J76" s="1743"/>
      <c r="K76" s="1743"/>
      <c r="L76" s="1743"/>
      <c r="M76" s="1743"/>
      <c r="N76" s="1743"/>
      <c r="O76" s="1743"/>
      <c r="P76" s="1743"/>
      <c r="Q76" s="1743"/>
      <c r="R76" s="1743"/>
      <c r="S76" s="1743"/>
      <c r="T76" s="1743"/>
      <c r="U76" s="1743"/>
      <c r="V76" s="1743"/>
      <c r="W76" s="1743"/>
      <c r="X76" s="1743"/>
      <c r="Y76" s="1743"/>
      <c r="Z76" s="1743"/>
      <c r="AA76" s="1743"/>
      <c r="AB76" s="1743"/>
      <c r="AC76" s="1743"/>
      <c r="AD76" s="1743"/>
      <c r="AE76" s="1743"/>
      <c r="AF76" s="1743"/>
      <c r="AG76" s="1743"/>
      <c r="AH76" s="1743"/>
      <c r="AI76" s="1743"/>
      <c r="AJ76" s="1743"/>
      <c r="AK76" s="1743"/>
      <c r="AL76" s="1743"/>
      <c r="AM76" s="1743"/>
      <c r="AN76" s="1743"/>
      <c r="AO76" s="1743"/>
      <c r="AP76" s="1743"/>
      <c r="AQ76" s="1743"/>
      <c r="AR76" s="1743"/>
      <c r="AS76" s="1743"/>
      <c r="AT76" s="1743"/>
      <c r="AU76" s="15"/>
      <c r="AV76" s="15"/>
      <c r="AW76" s="15"/>
      <c r="AX76" s="15"/>
      <c r="AY76" s="15"/>
      <c r="AZ76" s="13"/>
      <c r="BD76" s="1027" t="s">
        <v>746</v>
      </c>
      <c r="BE76" s="1028">
        <f>'Points System'!AF811</f>
        <v>10</v>
      </c>
    </row>
    <row r="77" spans="1:57" ht="12.95" customHeight="1">
      <c r="A77" s="1743"/>
      <c r="B77" s="1743"/>
      <c r="C77" s="1743"/>
      <c r="D77" s="1743"/>
      <c r="E77" s="1743"/>
      <c r="F77" s="1743"/>
      <c r="G77" s="1743"/>
      <c r="H77" s="1743"/>
      <c r="I77" s="1743"/>
      <c r="J77" s="1743"/>
      <c r="K77" s="1743"/>
      <c r="L77" s="1743"/>
      <c r="M77" s="1743"/>
      <c r="N77" s="1743"/>
      <c r="O77" s="1743"/>
      <c r="P77" s="1743"/>
      <c r="Q77" s="1743"/>
      <c r="R77" s="1743"/>
      <c r="S77" s="1743"/>
      <c r="T77" s="1743"/>
      <c r="U77" s="1743"/>
      <c r="V77" s="1743"/>
      <c r="W77" s="1743"/>
      <c r="X77" s="1743"/>
      <c r="Y77" s="1743"/>
      <c r="Z77" s="1743"/>
      <c r="AA77" s="1743"/>
      <c r="AB77" s="1743"/>
      <c r="AC77" s="1743"/>
      <c r="AD77" s="1743"/>
      <c r="AE77" s="1743"/>
      <c r="AF77" s="1743"/>
      <c r="AG77" s="1743"/>
      <c r="AH77" s="1743"/>
      <c r="AI77" s="1743"/>
      <c r="AJ77" s="1743"/>
      <c r="AK77" s="1743"/>
      <c r="AL77" s="1743"/>
      <c r="AM77" s="1743"/>
      <c r="AN77" s="1743"/>
      <c r="AO77" s="1743"/>
      <c r="AP77" s="1743"/>
      <c r="AQ77" s="1743"/>
      <c r="AR77" s="1743"/>
      <c r="AS77" s="1743"/>
      <c r="AT77" s="1743"/>
      <c r="AU77" s="15"/>
      <c r="AV77" s="15"/>
      <c r="AW77" s="15"/>
      <c r="AX77" s="15"/>
      <c r="AY77" s="15"/>
      <c r="AZ77" s="13"/>
      <c r="BD77" s="1026" t="s">
        <v>747</v>
      </c>
      <c r="BE77" s="1028">
        <f>'Points System'!AF812</f>
        <v>8</v>
      </c>
    </row>
    <row r="78" spans="1:57" ht="12.95" customHeight="1">
      <c r="C78" s="1050"/>
      <c r="D78" s="1050"/>
      <c r="E78" s="1050"/>
      <c r="F78" s="1050"/>
      <c r="G78" s="1050"/>
      <c r="H78" s="1050"/>
      <c r="I78" s="1050"/>
      <c r="J78" s="1050"/>
      <c r="K78" s="1050"/>
      <c r="L78" s="1050"/>
      <c r="M78" s="1050"/>
      <c r="N78" s="1050"/>
      <c r="O78" s="1050"/>
      <c r="P78" s="1050"/>
      <c r="Q78" s="1050"/>
      <c r="R78" s="1050"/>
      <c r="S78" s="1050"/>
      <c r="T78" s="1050"/>
      <c r="U78" s="1050"/>
      <c r="V78" s="1050"/>
      <c r="W78" s="1050"/>
      <c r="X78" s="1050"/>
      <c r="Y78" s="1050"/>
      <c r="Z78" s="1050"/>
      <c r="AA78" s="15"/>
      <c r="AB78" s="15"/>
      <c r="AC78" s="15"/>
      <c r="AD78" s="15"/>
      <c r="AE78" s="15"/>
      <c r="AF78" s="15"/>
      <c r="AG78" s="15"/>
      <c r="AH78" s="15"/>
      <c r="AI78" s="15"/>
      <c r="AJ78" s="15"/>
      <c r="AK78" s="15"/>
      <c r="AL78" s="15"/>
      <c r="AM78" s="15"/>
      <c r="AN78" s="15"/>
      <c r="AO78" s="15"/>
      <c r="AP78" s="15"/>
      <c r="AQ78" s="15"/>
      <c r="AR78" s="15"/>
      <c r="AS78" s="15"/>
      <c r="AT78" s="15"/>
      <c r="AU78" s="15"/>
      <c r="AV78" s="15"/>
      <c r="AW78" s="15"/>
      <c r="AX78" s="15"/>
      <c r="AY78" s="15"/>
      <c r="AZ78" s="13"/>
      <c r="BD78" s="1027" t="s">
        <v>748</v>
      </c>
      <c r="BE78" s="1028">
        <f>'Points System'!AF814</f>
        <v>10</v>
      </c>
    </row>
    <row r="79" spans="1:57" ht="12.95" customHeight="1">
      <c r="A79" s="1236" t="s">
        <v>749</v>
      </c>
      <c r="B79" s="1236"/>
      <c r="C79" s="1236"/>
      <c r="D79" s="1236"/>
      <c r="E79" s="1236"/>
      <c r="F79" s="1236"/>
      <c r="G79" s="1236"/>
      <c r="H79" s="1236"/>
      <c r="I79" s="1236"/>
      <c r="J79" s="1236"/>
      <c r="K79" s="1236"/>
      <c r="L79" s="1236"/>
      <c r="M79" s="1236"/>
      <c r="N79" s="1236"/>
      <c r="O79" s="1236"/>
      <c r="P79" s="1236"/>
      <c r="Q79" s="1236"/>
      <c r="R79" s="1236"/>
      <c r="S79" s="1236"/>
      <c r="T79" s="1236"/>
      <c r="U79" s="1236"/>
      <c r="V79" s="1236"/>
      <c r="W79" s="1236"/>
      <c r="X79" s="1236"/>
      <c r="Y79" s="1236"/>
      <c r="Z79" s="1236"/>
      <c r="AA79" s="1236"/>
      <c r="AB79" s="1236"/>
      <c r="AC79" s="1236"/>
      <c r="AD79" s="1236"/>
      <c r="AE79" s="1236"/>
      <c r="AF79" s="1236"/>
      <c r="AG79" s="1236"/>
      <c r="AH79" s="1236"/>
      <c r="AI79" s="1236"/>
      <c r="AJ79" s="1236"/>
      <c r="AK79" s="1236"/>
      <c r="AL79" s="1236"/>
      <c r="AM79" s="1236"/>
      <c r="AN79" s="1236"/>
      <c r="AO79" s="1236"/>
      <c r="AP79" s="1236"/>
      <c r="AQ79" s="1236"/>
      <c r="AR79" s="1236"/>
      <c r="AS79" s="1236"/>
      <c r="AT79" s="1236"/>
      <c r="AU79" s="15"/>
      <c r="AV79" s="15"/>
      <c r="AW79" s="15"/>
      <c r="AX79" s="15"/>
      <c r="AY79" s="15"/>
      <c r="AZ79" s="15"/>
      <c r="BD79" s="1026" t="s">
        <v>750</v>
      </c>
      <c r="BE79" s="1028">
        <f>'Points System'!AF815</f>
        <v>10</v>
      </c>
    </row>
    <row r="80" spans="1:57" ht="12.95" customHeight="1">
      <c r="A80" s="1236"/>
      <c r="B80" s="1236"/>
      <c r="C80" s="1236"/>
      <c r="D80" s="1236"/>
      <c r="E80" s="1236"/>
      <c r="F80" s="1236"/>
      <c r="G80" s="1236"/>
      <c r="H80" s="1236"/>
      <c r="I80" s="1236"/>
      <c r="J80" s="1236"/>
      <c r="K80" s="1236"/>
      <c r="L80" s="1236"/>
      <c r="M80" s="1236"/>
      <c r="N80" s="1236"/>
      <c r="O80" s="1236"/>
      <c r="P80" s="1236"/>
      <c r="Q80" s="1236"/>
      <c r="R80" s="1236"/>
      <c r="S80" s="1236"/>
      <c r="T80" s="1236"/>
      <c r="U80" s="1236"/>
      <c r="V80" s="1236"/>
      <c r="W80" s="1236"/>
      <c r="X80" s="1236"/>
      <c r="Y80" s="1236"/>
      <c r="Z80" s="1236"/>
      <c r="AA80" s="1236"/>
      <c r="AB80" s="1236"/>
      <c r="AC80" s="1236"/>
      <c r="AD80" s="1236"/>
      <c r="AE80" s="1236"/>
      <c r="AF80" s="1236"/>
      <c r="AG80" s="1236"/>
      <c r="AH80" s="1236"/>
      <c r="AI80" s="1236"/>
      <c r="AJ80" s="1236"/>
      <c r="AK80" s="1236"/>
      <c r="AL80" s="1236"/>
      <c r="AM80" s="1236"/>
      <c r="AN80" s="1236"/>
      <c r="AO80" s="1236"/>
      <c r="AP80" s="1236"/>
      <c r="AQ80" s="1236"/>
      <c r="AR80" s="1236"/>
      <c r="AS80" s="1236"/>
      <c r="AT80" s="1236"/>
      <c r="AU80" s="15"/>
      <c r="AV80" s="15"/>
      <c r="AW80" s="15"/>
      <c r="AX80" s="15"/>
      <c r="AY80" s="15"/>
      <c r="AZ80" s="15"/>
      <c r="BD80" s="1027" t="s">
        <v>751</v>
      </c>
      <c r="BE80" s="1028">
        <f>'Points System'!AF817</f>
        <v>10</v>
      </c>
    </row>
    <row r="81" spans="1:57" ht="12.95" customHeight="1">
      <c r="A81" s="1236"/>
      <c r="B81" s="1236"/>
      <c r="C81" s="1236"/>
      <c r="D81" s="1236"/>
      <c r="E81" s="1236"/>
      <c r="F81" s="1236"/>
      <c r="G81" s="1236"/>
      <c r="H81" s="1236"/>
      <c r="I81" s="1236"/>
      <c r="J81" s="1236"/>
      <c r="K81" s="1236"/>
      <c r="L81" s="1236"/>
      <c r="M81" s="1236"/>
      <c r="N81" s="1236"/>
      <c r="O81" s="1236"/>
      <c r="P81" s="1236"/>
      <c r="Q81" s="1236"/>
      <c r="R81" s="1236"/>
      <c r="S81" s="1236"/>
      <c r="T81" s="1236"/>
      <c r="U81" s="1236"/>
      <c r="V81" s="1236"/>
      <c r="W81" s="1236"/>
      <c r="X81" s="1236"/>
      <c r="Y81" s="1236"/>
      <c r="Z81" s="1236"/>
      <c r="AA81" s="1236"/>
      <c r="AB81" s="1236"/>
      <c r="AC81" s="1236"/>
      <c r="AD81" s="1236"/>
      <c r="AE81" s="1236"/>
      <c r="AF81" s="1236"/>
      <c r="AG81" s="1236"/>
      <c r="AH81" s="1236"/>
      <c r="AI81" s="1236"/>
      <c r="AJ81" s="1236"/>
      <c r="AK81" s="1236"/>
      <c r="AL81" s="1236"/>
      <c r="AM81" s="1236"/>
      <c r="AN81" s="1236"/>
      <c r="AO81" s="1236"/>
      <c r="AP81" s="1236"/>
      <c r="AQ81" s="1236"/>
      <c r="AR81" s="1236"/>
      <c r="AS81" s="1236"/>
      <c r="AT81" s="1236"/>
      <c r="AU81" s="15"/>
      <c r="AV81" s="15"/>
      <c r="AW81" s="15"/>
      <c r="AX81" s="15"/>
      <c r="AY81" s="15"/>
      <c r="AZ81" s="15"/>
      <c r="BD81" s="1026" t="s">
        <v>752</v>
      </c>
      <c r="BE81" s="1028">
        <f>'Points System'!AF818</f>
        <v>12</v>
      </c>
    </row>
    <row r="82" spans="1:57" ht="12.95" customHeight="1">
      <c r="A82" s="1050"/>
      <c r="C82" s="1050"/>
      <c r="D82" s="1050"/>
      <c r="E82" s="1050"/>
      <c r="F82" s="1050"/>
      <c r="G82" s="1050"/>
      <c r="H82" s="1050"/>
      <c r="I82" s="1050"/>
      <c r="J82" s="1050"/>
      <c r="K82" s="1050"/>
      <c r="L82" s="1050"/>
      <c r="M82" s="1050"/>
      <c r="N82" s="1050"/>
      <c r="O82" s="1050"/>
      <c r="P82" s="1050"/>
      <c r="Q82" s="1050"/>
      <c r="R82" s="1050"/>
      <c r="S82" s="1050"/>
      <c r="T82" s="1050"/>
      <c r="U82" s="1050"/>
      <c r="V82" s="1050"/>
      <c r="W82" s="1050"/>
      <c r="X82" s="1050"/>
      <c r="Y82" s="1050"/>
      <c r="Z82" s="1050"/>
      <c r="AA82" s="15"/>
      <c r="AB82" s="15"/>
      <c r="AC82" s="15"/>
      <c r="AD82" s="15"/>
      <c r="AE82" s="15"/>
      <c r="AF82" s="15"/>
      <c r="AG82" s="15"/>
      <c r="AH82" s="15"/>
      <c r="AI82" s="15"/>
      <c r="AJ82" s="15"/>
      <c r="AK82" s="15"/>
      <c r="AL82" s="15"/>
      <c r="AM82" s="15"/>
      <c r="AN82" s="15"/>
      <c r="AO82" s="15"/>
      <c r="AP82" s="15"/>
      <c r="AQ82" s="15"/>
      <c r="AR82" s="15"/>
      <c r="AS82" s="15"/>
      <c r="AT82" s="15"/>
      <c r="AU82" s="15"/>
      <c r="AV82" s="15"/>
      <c r="AW82" s="15"/>
      <c r="AX82" s="15"/>
      <c r="AY82" s="15"/>
      <c r="AZ82" s="15"/>
      <c r="BD82" s="1027" t="s">
        <v>753</v>
      </c>
      <c r="BE82" s="1028">
        <f>'Points System'!AF819</f>
        <v>10</v>
      </c>
    </row>
    <row r="83" spans="1:57" ht="12.95" customHeight="1">
      <c r="A83" s="1236" t="s">
        <v>754</v>
      </c>
      <c r="B83" s="1236"/>
      <c r="C83" s="1236"/>
      <c r="D83" s="1236"/>
      <c r="E83" s="1236"/>
      <c r="F83" s="1236"/>
      <c r="G83" s="1236"/>
      <c r="H83" s="1236"/>
      <c r="I83" s="1236"/>
      <c r="J83" s="1236"/>
      <c r="K83" s="1236"/>
      <c r="L83" s="1236"/>
      <c r="M83" s="1236"/>
      <c r="N83" s="1236"/>
      <c r="O83" s="1236"/>
      <c r="P83" s="1236"/>
      <c r="Q83" s="1236"/>
      <c r="R83" s="1236"/>
      <c r="S83" s="1236"/>
      <c r="T83" s="1236"/>
      <c r="U83" s="1236"/>
      <c r="V83" s="1236"/>
      <c r="W83" s="1236"/>
      <c r="X83" s="1236"/>
      <c r="Y83" s="1236"/>
      <c r="Z83" s="1236"/>
      <c r="AA83" s="1236"/>
      <c r="AB83" s="1236"/>
      <c r="AC83" s="1236"/>
      <c r="AD83" s="1236"/>
      <c r="AE83" s="1236"/>
      <c r="AF83" s="1236"/>
      <c r="AG83" s="1236"/>
      <c r="AH83" s="1236"/>
      <c r="AI83" s="1236"/>
      <c r="AJ83" s="1236"/>
      <c r="AK83" s="1236"/>
      <c r="AL83" s="1236"/>
      <c r="AM83" s="1236"/>
      <c r="AN83" s="1236"/>
      <c r="AO83" s="1236"/>
      <c r="AP83" s="1236"/>
      <c r="AQ83" s="1236"/>
      <c r="AR83" s="1236"/>
      <c r="AS83" s="1236"/>
      <c r="AT83" s="1236"/>
      <c r="AU83" s="15"/>
      <c r="AV83" s="15"/>
      <c r="AW83" s="15"/>
      <c r="AX83" s="15"/>
      <c r="AY83" s="15"/>
      <c r="AZ83" s="15"/>
      <c r="BD83" s="1026" t="s">
        <v>755</v>
      </c>
      <c r="BE83" s="1032">
        <f>'Tie Breaker'!H5</f>
        <v>0.98832675531415737</v>
      </c>
    </row>
    <row r="84" spans="1:57" ht="12.95" customHeight="1">
      <c r="A84" s="1236"/>
      <c r="B84" s="1236"/>
      <c r="C84" s="1236"/>
      <c r="D84" s="1236"/>
      <c r="E84" s="1236"/>
      <c r="F84" s="1236"/>
      <c r="G84" s="1236"/>
      <c r="H84" s="1236"/>
      <c r="I84" s="1236"/>
      <c r="J84" s="1236"/>
      <c r="K84" s="1236"/>
      <c r="L84" s="1236"/>
      <c r="M84" s="1236"/>
      <c r="N84" s="1236"/>
      <c r="O84" s="1236"/>
      <c r="P84" s="1236"/>
      <c r="Q84" s="1236"/>
      <c r="R84" s="1236"/>
      <c r="S84" s="1236"/>
      <c r="T84" s="1236"/>
      <c r="U84" s="1236"/>
      <c r="V84" s="1236"/>
      <c r="W84" s="1236"/>
      <c r="X84" s="1236"/>
      <c r="Y84" s="1236"/>
      <c r="Z84" s="1236"/>
      <c r="AA84" s="1236"/>
      <c r="AB84" s="1236"/>
      <c r="AC84" s="1236"/>
      <c r="AD84" s="1236"/>
      <c r="AE84" s="1236"/>
      <c r="AF84" s="1236"/>
      <c r="AG84" s="1236"/>
      <c r="AH84" s="1236"/>
      <c r="AI84" s="1236"/>
      <c r="AJ84" s="1236"/>
      <c r="AK84" s="1236"/>
      <c r="AL84" s="1236"/>
      <c r="AM84" s="1236"/>
      <c r="AN84" s="1236"/>
      <c r="AO84" s="1236"/>
      <c r="AP84" s="1236"/>
      <c r="AQ84" s="1236"/>
      <c r="AR84" s="1236"/>
      <c r="AS84" s="1236"/>
      <c r="AT84" s="1236"/>
      <c r="AU84" s="15"/>
      <c r="AV84" s="15"/>
      <c r="AW84" s="15"/>
      <c r="AX84" s="15"/>
      <c r="AY84" s="15"/>
      <c r="AZ84" s="15"/>
      <c r="BD84" s="1027" t="s">
        <v>756</v>
      </c>
      <c r="BE84" s="1028" t="str">
        <f>Application!O153</f>
        <v xml:space="preserve">City of Berkeley </v>
      </c>
    </row>
    <row r="85" spans="1:57" ht="12.95" customHeight="1">
      <c r="C85" s="1050"/>
      <c r="D85" s="1050"/>
      <c r="E85" s="1050"/>
      <c r="F85" s="1050"/>
      <c r="G85" s="1050"/>
      <c r="H85" s="1050"/>
      <c r="I85" s="1050"/>
      <c r="J85" s="1050"/>
      <c r="K85" s="1050"/>
      <c r="L85" s="1050"/>
      <c r="M85" s="1050"/>
      <c r="N85" s="1050"/>
      <c r="O85" s="1050"/>
      <c r="P85" s="1050"/>
      <c r="Q85" s="1050"/>
      <c r="R85" s="1050"/>
      <c r="S85" s="1050"/>
      <c r="T85" s="1050"/>
      <c r="U85" s="1050"/>
      <c r="V85" s="1050"/>
      <c r="W85" s="1050"/>
      <c r="X85" s="1050"/>
      <c r="Y85" s="1050"/>
      <c r="Z85" s="1050"/>
      <c r="AA85" s="15"/>
      <c r="AB85" s="15"/>
      <c r="AC85" s="15"/>
      <c r="AD85" s="15"/>
      <c r="AE85" s="15"/>
      <c r="AF85" s="15"/>
      <c r="AG85" s="15"/>
      <c r="AH85" s="15"/>
      <c r="AI85" s="15"/>
      <c r="AJ85" s="15"/>
      <c r="AK85" s="15"/>
      <c r="AL85" s="15"/>
      <c r="AM85" s="15"/>
      <c r="AN85" s="15"/>
      <c r="AO85" s="15"/>
      <c r="AP85" s="15"/>
      <c r="AQ85" s="15"/>
      <c r="AR85" s="15"/>
      <c r="AS85" s="15"/>
      <c r="AT85" s="15"/>
      <c r="AU85" s="15"/>
      <c r="AV85" s="15"/>
      <c r="AW85" s="15"/>
      <c r="AX85" s="15"/>
      <c r="AY85" s="15"/>
      <c r="AZ85" s="15"/>
      <c r="BD85" s="1026" t="s">
        <v>757</v>
      </c>
      <c r="BE85" s="1028" t="str">
        <f>Application!O154</f>
        <v>Paul Buddenhagen</v>
      </c>
    </row>
    <row r="86" spans="1:57" ht="12.95" customHeight="1">
      <c r="A86" s="1236" t="s">
        <v>758</v>
      </c>
      <c r="B86" s="1236"/>
      <c r="C86" s="1236"/>
      <c r="D86" s="1236"/>
      <c r="E86" s="1236"/>
      <c r="F86" s="1236"/>
      <c r="G86" s="1236"/>
      <c r="H86" s="1236"/>
      <c r="I86" s="1236"/>
      <c r="J86" s="1236"/>
      <c r="K86" s="1236"/>
      <c r="L86" s="1236"/>
      <c r="M86" s="1236"/>
      <c r="N86" s="1236"/>
      <c r="O86" s="1236"/>
      <c r="P86" s="1236"/>
      <c r="Q86" s="1236"/>
      <c r="R86" s="1236"/>
      <c r="S86" s="1236"/>
      <c r="T86" s="1236"/>
      <c r="U86" s="1236"/>
      <c r="V86" s="1236"/>
      <c r="W86" s="1236"/>
      <c r="X86" s="1236"/>
      <c r="Y86" s="1236"/>
      <c r="Z86" s="1236"/>
      <c r="AA86" s="1236"/>
      <c r="AB86" s="1236"/>
      <c r="AC86" s="1236"/>
      <c r="AD86" s="1236"/>
      <c r="AE86" s="1236"/>
      <c r="AF86" s="1236"/>
      <c r="AG86" s="1236"/>
      <c r="AH86" s="1236"/>
      <c r="AI86" s="1236"/>
      <c r="AJ86" s="1236"/>
      <c r="AK86" s="1236"/>
      <c r="AL86" s="1236"/>
      <c r="AM86" s="1236"/>
      <c r="AN86" s="1236"/>
      <c r="AO86" s="1236"/>
      <c r="AP86" s="1236"/>
      <c r="AQ86" s="1236"/>
      <c r="AR86" s="1236"/>
      <c r="AS86" s="1236"/>
      <c r="AT86" s="1236"/>
      <c r="AU86" s="15"/>
      <c r="AV86" s="15"/>
      <c r="AW86" s="15"/>
      <c r="AX86" s="15"/>
      <c r="AY86" s="15"/>
      <c r="AZ86" s="15"/>
      <c r="BD86" s="1027" t="s">
        <v>759</v>
      </c>
      <c r="BE86" s="1028" t="str">
        <f>Application!O155</f>
        <v>City Manager</v>
      </c>
    </row>
    <row r="87" spans="1:57" ht="12.95" customHeight="1">
      <c r="A87" s="1236"/>
      <c r="B87" s="1236"/>
      <c r="C87" s="1236"/>
      <c r="D87" s="1236"/>
      <c r="E87" s="1236"/>
      <c r="F87" s="1236"/>
      <c r="G87" s="1236"/>
      <c r="H87" s="1236"/>
      <c r="I87" s="1236"/>
      <c r="J87" s="1236"/>
      <c r="K87" s="1236"/>
      <c r="L87" s="1236"/>
      <c r="M87" s="1236"/>
      <c r="N87" s="1236"/>
      <c r="O87" s="1236"/>
      <c r="P87" s="1236"/>
      <c r="Q87" s="1236"/>
      <c r="R87" s="1236"/>
      <c r="S87" s="1236"/>
      <c r="T87" s="1236"/>
      <c r="U87" s="1236"/>
      <c r="V87" s="1236"/>
      <c r="W87" s="1236"/>
      <c r="X87" s="1236"/>
      <c r="Y87" s="1236"/>
      <c r="Z87" s="1236"/>
      <c r="AA87" s="1236"/>
      <c r="AB87" s="1236"/>
      <c r="AC87" s="1236"/>
      <c r="AD87" s="1236"/>
      <c r="AE87" s="1236"/>
      <c r="AF87" s="1236"/>
      <c r="AG87" s="1236"/>
      <c r="AH87" s="1236"/>
      <c r="AI87" s="1236"/>
      <c r="AJ87" s="1236"/>
      <c r="AK87" s="1236"/>
      <c r="AL87" s="1236"/>
      <c r="AM87" s="1236"/>
      <c r="AN87" s="1236"/>
      <c r="AO87" s="1236"/>
      <c r="AP87" s="1236"/>
      <c r="AQ87" s="1236"/>
      <c r="AR87" s="1236"/>
      <c r="AS87" s="1236"/>
      <c r="AT87" s="1236"/>
      <c r="AU87" s="15"/>
      <c r="AV87" s="15"/>
      <c r="AW87" s="15"/>
      <c r="AX87" s="15"/>
      <c r="AY87" s="15"/>
      <c r="AZ87" s="15"/>
      <c r="BD87" s="1026" t="s">
        <v>760</v>
      </c>
      <c r="BE87" s="1028" t="str">
        <f>Application!O156</f>
        <v>2180 Milvia Street</v>
      </c>
    </row>
    <row r="88" spans="1:57" ht="12.95" customHeight="1">
      <c r="A88" s="1050"/>
      <c r="C88" s="1050"/>
      <c r="D88" s="1050"/>
      <c r="E88" s="1050"/>
      <c r="F88" s="1050"/>
      <c r="G88" s="1050"/>
      <c r="H88" s="1050"/>
      <c r="I88" s="1050"/>
      <c r="J88" s="1050"/>
      <c r="K88" s="1050"/>
      <c r="L88" s="1050"/>
      <c r="M88" s="1050"/>
      <c r="N88" s="1050"/>
      <c r="O88" s="1050"/>
      <c r="P88" s="1050"/>
      <c r="Q88" s="1050"/>
      <c r="R88" s="1050"/>
      <c r="S88" s="1050"/>
      <c r="T88" s="1050"/>
      <c r="U88" s="1050"/>
      <c r="V88" s="1050"/>
      <c r="W88" s="1050"/>
      <c r="X88" s="1050"/>
      <c r="Y88" s="1050"/>
      <c r="Z88" s="1050"/>
      <c r="AA88" s="15"/>
      <c r="AB88" s="15"/>
      <c r="AC88" s="15"/>
      <c r="AD88" s="15"/>
      <c r="AE88" s="15"/>
      <c r="AF88" s="15"/>
      <c r="AG88" s="15"/>
      <c r="AH88" s="15"/>
      <c r="AI88" s="15"/>
      <c r="AJ88" s="15"/>
      <c r="AK88" s="15"/>
      <c r="AL88" s="15"/>
      <c r="AM88" s="15"/>
      <c r="AN88" s="15"/>
      <c r="AO88" s="15"/>
      <c r="AP88" s="15"/>
      <c r="AQ88" s="15"/>
      <c r="AR88" s="15"/>
      <c r="AS88" s="15"/>
      <c r="AT88" s="15"/>
      <c r="AU88" s="15"/>
      <c r="AV88" s="15"/>
      <c r="AW88" s="15"/>
      <c r="AX88" s="15"/>
      <c r="AY88" s="15"/>
      <c r="AZ88" s="15"/>
      <c r="BD88" s="1027" t="s">
        <v>761</v>
      </c>
      <c r="BE88" s="1028" t="str">
        <f>Application!O157</f>
        <v xml:space="preserve">Berkeley </v>
      </c>
    </row>
    <row r="89" spans="1:57" ht="12.95" customHeight="1">
      <c r="A89" s="1742" t="s">
        <v>762</v>
      </c>
      <c r="B89" s="1742"/>
      <c r="C89" s="1742"/>
      <c r="D89" s="1742"/>
      <c r="E89" s="1742"/>
      <c r="F89" s="1742"/>
      <c r="G89" s="1742"/>
      <c r="H89" s="1742"/>
      <c r="I89" s="1742"/>
      <c r="J89" s="1742"/>
      <c r="K89" s="1742"/>
      <c r="L89" s="1742"/>
      <c r="M89" s="1742"/>
      <c r="N89" s="1742"/>
      <c r="O89" s="1742"/>
      <c r="P89" s="1742"/>
      <c r="Q89" s="1742"/>
      <c r="R89" s="1742"/>
      <c r="S89" s="1742"/>
      <c r="T89" s="1742"/>
      <c r="U89" s="1742"/>
      <c r="V89" s="1742"/>
      <c r="W89" s="1742"/>
      <c r="X89" s="1742"/>
      <c r="Y89" s="1742"/>
      <c r="Z89" s="1742"/>
      <c r="AA89" s="1742"/>
      <c r="AB89" s="1742"/>
      <c r="AC89" s="1742"/>
      <c r="AD89" s="1742"/>
      <c r="AE89" s="1742"/>
      <c r="AF89" s="1742"/>
      <c r="AG89" s="1742"/>
      <c r="AH89" s="1742"/>
      <c r="AI89" s="1742"/>
      <c r="AJ89" s="1742"/>
      <c r="AK89" s="1742"/>
      <c r="AL89" s="1742"/>
      <c r="AM89" s="1742"/>
      <c r="AN89" s="1742"/>
      <c r="AO89" s="1742"/>
      <c r="AP89" s="1742"/>
      <c r="AQ89" s="1742"/>
      <c r="AR89" s="1742"/>
      <c r="AS89" s="1742"/>
      <c r="AT89" s="1742"/>
      <c r="AU89" s="13"/>
      <c r="AV89" s="13"/>
      <c r="AW89" s="13"/>
      <c r="AX89" s="13"/>
      <c r="AY89" s="13"/>
      <c r="AZ89" s="15"/>
      <c r="BD89" s="1026" t="s">
        <v>763</v>
      </c>
      <c r="BE89" s="1028">
        <f>Application!O158</f>
        <v>94704</v>
      </c>
    </row>
    <row r="90" spans="1:57" ht="12.95" customHeight="1">
      <c r="A90" s="1742"/>
      <c r="B90" s="1742"/>
      <c r="C90" s="1742"/>
      <c r="D90" s="1742"/>
      <c r="E90" s="1742"/>
      <c r="F90" s="1742"/>
      <c r="G90" s="1742"/>
      <c r="H90" s="1742"/>
      <c r="I90" s="1742"/>
      <c r="J90" s="1742"/>
      <c r="K90" s="1742"/>
      <c r="L90" s="1742"/>
      <c r="M90" s="1742"/>
      <c r="N90" s="1742"/>
      <c r="O90" s="1742"/>
      <c r="P90" s="1742"/>
      <c r="Q90" s="1742"/>
      <c r="R90" s="1742"/>
      <c r="S90" s="1742"/>
      <c r="T90" s="1742"/>
      <c r="U90" s="1742"/>
      <c r="V90" s="1742"/>
      <c r="W90" s="1742"/>
      <c r="X90" s="1742"/>
      <c r="Y90" s="1742"/>
      <c r="Z90" s="1742"/>
      <c r="AA90" s="1742"/>
      <c r="AB90" s="1742"/>
      <c r="AC90" s="1742"/>
      <c r="AD90" s="1742"/>
      <c r="AE90" s="1742"/>
      <c r="AF90" s="1742"/>
      <c r="AG90" s="1742"/>
      <c r="AH90" s="1742"/>
      <c r="AI90" s="1742"/>
      <c r="AJ90" s="1742"/>
      <c r="AK90" s="1742"/>
      <c r="AL90" s="1742"/>
      <c r="AM90" s="1742"/>
      <c r="AN90" s="1742"/>
      <c r="AO90" s="1742"/>
      <c r="AP90" s="1742"/>
      <c r="AQ90" s="1742"/>
      <c r="AR90" s="1742"/>
      <c r="AS90" s="1742"/>
      <c r="AT90" s="1742"/>
      <c r="AU90" s="13"/>
      <c r="AV90" s="13"/>
      <c r="AW90" s="13"/>
      <c r="AX90" s="13"/>
      <c r="AY90" s="13"/>
      <c r="AZ90" s="15"/>
      <c r="BD90" s="1027" t="s">
        <v>764</v>
      </c>
      <c r="BE90" s="1028" t="str">
        <f>Application!H16</f>
        <v>Ephesian Legacy Court LP</v>
      </c>
    </row>
    <row r="91" spans="1:57" ht="12.95" customHeight="1">
      <c r="A91" s="1050"/>
      <c r="C91" s="69"/>
      <c r="D91" s="69"/>
      <c r="E91" s="69"/>
      <c r="F91" s="69"/>
      <c r="G91" s="69"/>
      <c r="H91" s="69"/>
      <c r="I91" s="69"/>
      <c r="J91" s="69"/>
      <c r="K91" s="69"/>
      <c r="L91" s="69"/>
      <c r="M91" s="69"/>
      <c r="N91" s="69"/>
      <c r="O91" s="69"/>
      <c r="P91" s="69"/>
      <c r="Q91" s="69"/>
      <c r="R91" s="69"/>
      <c r="S91" s="69"/>
      <c r="T91" s="69"/>
      <c r="U91" s="69"/>
      <c r="V91" s="69"/>
      <c r="W91" s="69"/>
      <c r="X91" s="69"/>
      <c r="Y91" s="69"/>
      <c r="Z91" s="69"/>
      <c r="AA91" s="13"/>
      <c r="AB91" s="13"/>
      <c r="AC91" s="13"/>
      <c r="AD91" s="13"/>
      <c r="AE91" s="13"/>
      <c r="AF91" s="13"/>
      <c r="AG91" s="13"/>
      <c r="AH91" s="13"/>
      <c r="AI91" s="13"/>
      <c r="AJ91" s="13"/>
      <c r="AK91" s="13"/>
      <c r="AL91" s="13"/>
      <c r="AM91" s="13"/>
      <c r="AN91" s="13"/>
      <c r="AO91" s="13"/>
      <c r="AP91" s="13"/>
      <c r="AQ91" s="13"/>
      <c r="AR91" s="13"/>
      <c r="AS91" s="13"/>
      <c r="AT91" s="13"/>
      <c r="AU91" s="13"/>
      <c r="AV91" s="13"/>
      <c r="AW91" s="13"/>
      <c r="AX91" s="13"/>
      <c r="AY91" s="13"/>
      <c r="AZ91" s="15"/>
      <c r="BD91" s="1026" t="s">
        <v>765</v>
      </c>
      <c r="BE91" s="1028" t="str">
        <f>Application!M233</f>
        <v>1535 Fred Jackson Way</v>
      </c>
    </row>
    <row r="92" spans="1:57" ht="12.95" customHeight="1">
      <c r="A92" s="1743" t="s">
        <v>766</v>
      </c>
      <c r="B92" s="1743"/>
      <c r="C92" s="1743"/>
      <c r="D92" s="1743"/>
      <c r="E92" s="1743"/>
      <c r="F92" s="1743"/>
      <c r="G92" s="1743"/>
      <c r="H92" s="1743"/>
      <c r="I92" s="1743"/>
      <c r="J92" s="1743"/>
      <c r="K92" s="1743"/>
      <c r="L92" s="1743"/>
      <c r="M92" s="1743"/>
      <c r="N92" s="1743"/>
      <c r="O92" s="1743"/>
      <c r="P92" s="1743"/>
      <c r="Q92" s="1743"/>
      <c r="R92" s="1743"/>
      <c r="S92" s="1743"/>
      <c r="T92" s="1743"/>
      <c r="U92" s="1743"/>
      <c r="V92" s="1743"/>
      <c r="W92" s="1743"/>
      <c r="X92" s="1743"/>
      <c r="Y92" s="1743"/>
      <c r="Z92" s="1743"/>
      <c r="AA92" s="1743"/>
      <c r="AB92" s="1743"/>
      <c r="AC92" s="1743"/>
      <c r="AD92" s="1743"/>
      <c r="AE92" s="1743"/>
      <c r="AF92" s="1743"/>
      <c r="AG92" s="1743"/>
      <c r="AH92" s="1743"/>
      <c r="AI92" s="1743"/>
      <c r="AJ92" s="1743"/>
      <c r="AK92" s="1743"/>
      <c r="AL92" s="1743"/>
      <c r="AM92" s="1743"/>
      <c r="AN92" s="1743"/>
      <c r="AO92" s="1743"/>
      <c r="AP92" s="1743"/>
      <c r="AQ92" s="1743"/>
      <c r="AR92" s="1743"/>
      <c r="AS92" s="1743"/>
      <c r="AT92" s="1743"/>
      <c r="AU92" s="15"/>
      <c r="AV92" s="15"/>
      <c r="AW92" s="15"/>
      <c r="AX92" s="15"/>
      <c r="AY92" s="15"/>
      <c r="AZ92" s="15"/>
      <c r="BD92" s="1027" t="s">
        <v>767</v>
      </c>
      <c r="BE92" s="1028" t="str">
        <f>Application!M234</f>
        <v xml:space="preserve">Richmond </v>
      </c>
    </row>
    <row r="93" spans="1:57" ht="12.95" customHeight="1">
      <c r="A93" s="1743"/>
      <c r="B93" s="1743"/>
      <c r="C93" s="1743"/>
      <c r="D93" s="1743"/>
      <c r="E93" s="1743"/>
      <c r="F93" s="1743"/>
      <c r="G93" s="1743"/>
      <c r="H93" s="1743"/>
      <c r="I93" s="1743"/>
      <c r="J93" s="1743"/>
      <c r="K93" s="1743"/>
      <c r="L93" s="1743"/>
      <c r="M93" s="1743"/>
      <c r="N93" s="1743"/>
      <c r="O93" s="1743"/>
      <c r="P93" s="1743"/>
      <c r="Q93" s="1743"/>
      <c r="R93" s="1743"/>
      <c r="S93" s="1743"/>
      <c r="T93" s="1743"/>
      <c r="U93" s="1743"/>
      <c r="V93" s="1743"/>
      <c r="W93" s="1743"/>
      <c r="X93" s="1743"/>
      <c r="Y93" s="1743"/>
      <c r="Z93" s="1743"/>
      <c r="AA93" s="1743"/>
      <c r="AB93" s="1743"/>
      <c r="AC93" s="1743"/>
      <c r="AD93" s="1743"/>
      <c r="AE93" s="1743"/>
      <c r="AF93" s="1743"/>
      <c r="AG93" s="1743"/>
      <c r="AH93" s="1743"/>
      <c r="AI93" s="1743"/>
      <c r="AJ93" s="1743"/>
      <c r="AK93" s="1743"/>
      <c r="AL93" s="1743"/>
      <c r="AM93" s="1743"/>
      <c r="AN93" s="1743"/>
      <c r="AO93" s="1743"/>
      <c r="AP93" s="1743"/>
      <c r="AQ93" s="1743"/>
      <c r="AR93" s="1743"/>
      <c r="AS93" s="1743"/>
      <c r="AT93" s="1743"/>
      <c r="AU93" s="15"/>
      <c r="AV93" s="15"/>
      <c r="AW93" s="15"/>
      <c r="AX93" s="15"/>
      <c r="AY93" s="15"/>
      <c r="AZ93" s="15"/>
      <c r="BD93" s="1026" t="s">
        <v>768</v>
      </c>
      <c r="BE93" s="1028" t="str">
        <f>Application!W234</f>
        <v>Ca</v>
      </c>
    </row>
    <row r="94" spans="1:57" ht="12.95" customHeight="1">
      <c r="A94" s="1743"/>
      <c r="B94" s="1743"/>
      <c r="C94" s="1743"/>
      <c r="D94" s="1743"/>
      <c r="E94" s="1743"/>
      <c r="F94" s="1743"/>
      <c r="G94" s="1743"/>
      <c r="H94" s="1743"/>
      <c r="I94" s="1743"/>
      <c r="J94" s="1743"/>
      <c r="K94" s="1743"/>
      <c r="L94" s="1743"/>
      <c r="M94" s="1743"/>
      <c r="N94" s="1743"/>
      <c r="O94" s="1743"/>
      <c r="P94" s="1743"/>
      <c r="Q94" s="1743"/>
      <c r="R94" s="1743"/>
      <c r="S94" s="1743"/>
      <c r="T94" s="1743"/>
      <c r="U94" s="1743"/>
      <c r="V94" s="1743"/>
      <c r="W94" s="1743"/>
      <c r="X94" s="1743"/>
      <c r="Y94" s="1743"/>
      <c r="Z94" s="1743"/>
      <c r="AA94" s="1743"/>
      <c r="AB94" s="1743"/>
      <c r="AC94" s="1743"/>
      <c r="AD94" s="1743"/>
      <c r="AE94" s="1743"/>
      <c r="AF94" s="1743"/>
      <c r="AG94" s="1743"/>
      <c r="AH94" s="1743"/>
      <c r="AI94" s="1743"/>
      <c r="AJ94" s="1743"/>
      <c r="AK94" s="1743"/>
      <c r="AL94" s="1743"/>
      <c r="AM94" s="1743"/>
      <c r="AN94" s="1743"/>
      <c r="AO94" s="1743"/>
      <c r="AP94" s="1743"/>
      <c r="AQ94" s="1743"/>
      <c r="AR94" s="1743"/>
      <c r="AS94" s="1743"/>
      <c r="AT94" s="1743"/>
      <c r="AU94" s="15"/>
      <c r="AV94" s="15"/>
      <c r="AW94" s="15"/>
      <c r="AX94" s="15"/>
      <c r="AY94" s="15"/>
      <c r="AZ94" s="15"/>
      <c r="BD94" s="1027" t="s">
        <v>769</v>
      </c>
      <c r="BE94" s="1028">
        <f>Application!AC234</f>
        <v>94801</v>
      </c>
    </row>
    <row r="95" spans="1:57" ht="12.95" customHeight="1">
      <c r="A95" s="1743"/>
      <c r="B95" s="1743"/>
      <c r="C95" s="1743"/>
      <c r="D95" s="1743"/>
      <c r="E95" s="1743"/>
      <c r="F95" s="1743"/>
      <c r="G95" s="1743"/>
      <c r="H95" s="1743"/>
      <c r="I95" s="1743"/>
      <c r="J95" s="1743"/>
      <c r="K95" s="1743"/>
      <c r="L95" s="1743"/>
      <c r="M95" s="1743"/>
      <c r="N95" s="1743"/>
      <c r="O95" s="1743"/>
      <c r="P95" s="1743"/>
      <c r="Q95" s="1743"/>
      <c r="R95" s="1743"/>
      <c r="S95" s="1743"/>
      <c r="T95" s="1743"/>
      <c r="U95" s="1743"/>
      <c r="V95" s="1743"/>
      <c r="W95" s="1743"/>
      <c r="X95" s="1743"/>
      <c r="Y95" s="1743"/>
      <c r="Z95" s="1743"/>
      <c r="AA95" s="1743"/>
      <c r="AB95" s="1743"/>
      <c r="AC95" s="1743"/>
      <c r="AD95" s="1743"/>
      <c r="AE95" s="1743"/>
      <c r="AF95" s="1743"/>
      <c r="AG95" s="1743"/>
      <c r="AH95" s="1743"/>
      <c r="AI95" s="1743"/>
      <c r="AJ95" s="1743"/>
      <c r="AK95" s="1743"/>
      <c r="AL95" s="1743"/>
      <c r="AM95" s="1743"/>
      <c r="AN95" s="1743"/>
      <c r="AO95" s="1743"/>
      <c r="AP95" s="1743"/>
      <c r="AQ95" s="1743"/>
      <c r="AR95" s="1743"/>
      <c r="AS95" s="1743"/>
      <c r="AT95" s="1743"/>
      <c r="AU95" s="15"/>
      <c r="AV95" s="15"/>
      <c r="AW95" s="15"/>
      <c r="AX95" s="15"/>
      <c r="AY95" s="15"/>
      <c r="AZ95" s="15"/>
      <c r="BD95" s="1026" t="s">
        <v>770</v>
      </c>
      <c r="BE95" s="1028" t="str">
        <f>Application!M235</f>
        <v>Donald Gilmore</v>
      </c>
    </row>
    <row r="96" spans="1:57" ht="12.95" customHeight="1">
      <c r="A96" s="1743"/>
      <c r="B96" s="1743"/>
      <c r="C96" s="1743"/>
      <c r="D96" s="1743"/>
      <c r="E96" s="1743"/>
      <c r="F96" s="1743"/>
      <c r="G96" s="1743"/>
      <c r="H96" s="1743"/>
      <c r="I96" s="1743"/>
      <c r="J96" s="1743"/>
      <c r="K96" s="1743"/>
      <c r="L96" s="1743"/>
      <c r="M96" s="1743"/>
      <c r="N96" s="1743"/>
      <c r="O96" s="1743"/>
      <c r="P96" s="1743"/>
      <c r="Q96" s="1743"/>
      <c r="R96" s="1743"/>
      <c r="S96" s="1743"/>
      <c r="T96" s="1743"/>
      <c r="U96" s="1743"/>
      <c r="V96" s="1743"/>
      <c r="W96" s="1743"/>
      <c r="X96" s="1743"/>
      <c r="Y96" s="1743"/>
      <c r="Z96" s="1743"/>
      <c r="AA96" s="1743"/>
      <c r="AB96" s="1743"/>
      <c r="AC96" s="1743"/>
      <c r="AD96" s="1743"/>
      <c r="AE96" s="1743"/>
      <c r="AF96" s="1743"/>
      <c r="AG96" s="1743"/>
      <c r="AH96" s="1743"/>
      <c r="AI96" s="1743"/>
      <c r="AJ96" s="1743"/>
      <c r="AK96" s="1743"/>
      <c r="AL96" s="1743"/>
      <c r="AM96" s="1743"/>
      <c r="AN96" s="1743"/>
      <c r="AO96" s="1743"/>
      <c r="AP96" s="1743"/>
      <c r="AQ96" s="1743"/>
      <c r="AR96" s="1743"/>
      <c r="AS96" s="1743"/>
      <c r="AT96" s="1743"/>
      <c r="AU96" s="15"/>
      <c r="AV96" s="15"/>
      <c r="AW96" s="15"/>
      <c r="AX96" s="15"/>
      <c r="AY96" s="15"/>
      <c r="AZ96" s="15"/>
      <c r="BD96" s="1027" t="s">
        <v>771</v>
      </c>
      <c r="BE96" s="1028" t="str">
        <f>Application!M237</f>
        <v>dgilmore@communityhdc.org</v>
      </c>
    </row>
    <row r="97" spans="1:57" ht="12.95" customHeight="1">
      <c r="A97" s="1743"/>
      <c r="B97" s="1743"/>
      <c r="C97" s="1743"/>
      <c r="D97" s="1743"/>
      <c r="E97" s="1743"/>
      <c r="F97" s="1743"/>
      <c r="G97" s="1743"/>
      <c r="H97" s="1743"/>
      <c r="I97" s="1743"/>
      <c r="J97" s="1743"/>
      <c r="K97" s="1743"/>
      <c r="L97" s="1743"/>
      <c r="M97" s="1743"/>
      <c r="N97" s="1743"/>
      <c r="O97" s="1743"/>
      <c r="P97" s="1743"/>
      <c r="Q97" s="1743"/>
      <c r="R97" s="1743"/>
      <c r="S97" s="1743"/>
      <c r="T97" s="1743"/>
      <c r="U97" s="1743"/>
      <c r="V97" s="1743"/>
      <c r="W97" s="1743"/>
      <c r="X97" s="1743"/>
      <c r="Y97" s="1743"/>
      <c r="Z97" s="1743"/>
      <c r="AA97" s="1743"/>
      <c r="AB97" s="1743"/>
      <c r="AC97" s="1743"/>
      <c r="AD97" s="1743"/>
      <c r="AE97" s="1743"/>
      <c r="AF97" s="1743"/>
      <c r="AG97" s="1743"/>
      <c r="AH97" s="1743"/>
      <c r="AI97" s="1743"/>
      <c r="AJ97" s="1743"/>
      <c r="AK97" s="1743"/>
      <c r="AL97" s="1743"/>
      <c r="AM97" s="1743"/>
      <c r="AN97" s="1743"/>
      <c r="AO97" s="1743"/>
      <c r="AP97" s="1743"/>
      <c r="AQ97" s="1743"/>
      <c r="AR97" s="1743"/>
      <c r="AS97" s="1743"/>
      <c r="AT97" s="1743"/>
      <c r="AU97" s="15"/>
      <c r="AV97" s="15"/>
      <c r="AW97" s="15"/>
      <c r="AX97" s="15"/>
      <c r="AY97" s="15"/>
      <c r="AZ97" s="15"/>
      <c r="BD97" s="1026" t="s">
        <v>772</v>
      </c>
      <c r="BE97" s="1028" t="str">
        <f>Application!M248</f>
        <v>dgilmore@communityhdc.org</v>
      </c>
    </row>
    <row r="98" spans="1:57" ht="12.95" customHeight="1">
      <c r="A98" s="1743"/>
      <c r="B98" s="1743"/>
      <c r="C98" s="1743"/>
      <c r="D98" s="1743"/>
      <c r="E98" s="1743"/>
      <c r="F98" s="1743"/>
      <c r="G98" s="1743"/>
      <c r="H98" s="1743"/>
      <c r="I98" s="1743"/>
      <c r="J98" s="1743"/>
      <c r="K98" s="1743"/>
      <c r="L98" s="1743"/>
      <c r="M98" s="1743"/>
      <c r="N98" s="1743"/>
      <c r="O98" s="1743"/>
      <c r="P98" s="1743"/>
      <c r="Q98" s="1743"/>
      <c r="R98" s="1743"/>
      <c r="S98" s="1743"/>
      <c r="T98" s="1743"/>
      <c r="U98" s="1743"/>
      <c r="V98" s="1743"/>
      <c r="W98" s="1743"/>
      <c r="X98" s="1743"/>
      <c r="Y98" s="1743"/>
      <c r="Z98" s="1743"/>
      <c r="AA98" s="1743"/>
      <c r="AB98" s="1743"/>
      <c r="AC98" s="1743"/>
      <c r="AD98" s="1743"/>
      <c r="AE98" s="1743"/>
      <c r="AF98" s="1743"/>
      <c r="AG98" s="1743"/>
      <c r="AH98" s="1743"/>
      <c r="AI98" s="1743"/>
      <c r="AJ98" s="1743"/>
      <c r="AK98" s="1743"/>
      <c r="AL98" s="1743"/>
      <c r="AM98" s="1743"/>
      <c r="AN98" s="1743"/>
      <c r="AO98" s="1743"/>
      <c r="AP98" s="1743"/>
      <c r="AQ98" s="1743"/>
      <c r="AR98" s="1743"/>
      <c r="AS98" s="1743"/>
      <c r="AT98" s="1743"/>
      <c r="AU98" s="15"/>
      <c r="AV98" s="15"/>
      <c r="AW98" s="15"/>
      <c r="AX98" s="15"/>
      <c r="AY98" s="15"/>
      <c r="AZ98" s="15"/>
      <c r="BD98" s="1027" t="s">
        <v>773</v>
      </c>
      <c r="BE98" s="1028" t="str">
        <f>Application!M256</f>
        <v>pastorjlogan@gmail.com</v>
      </c>
    </row>
    <row r="99" spans="1:57" ht="12.95" customHeight="1">
      <c r="C99" s="1050"/>
      <c r="D99" s="1050"/>
      <c r="E99" s="1050"/>
      <c r="F99" s="1050"/>
      <c r="G99" s="1050"/>
      <c r="H99" s="1050"/>
      <c r="I99" s="1050"/>
      <c r="J99" s="1050"/>
      <c r="K99" s="1050"/>
      <c r="L99" s="1050"/>
      <c r="M99" s="1050"/>
      <c r="N99" s="1050"/>
      <c r="O99" s="1050"/>
      <c r="P99" s="1050"/>
      <c r="Q99" s="1050"/>
      <c r="R99" s="1050"/>
      <c r="S99" s="1050"/>
      <c r="T99" s="1050"/>
      <c r="U99" s="1050"/>
      <c r="V99" s="1050"/>
      <c r="W99" s="1050"/>
      <c r="X99" s="1050"/>
      <c r="Y99" s="1050"/>
      <c r="Z99" s="1050"/>
      <c r="AA99" s="15"/>
      <c r="AB99" s="15"/>
      <c r="AC99" s="15"/>
      <c r="AD99" s="15"/>
      <c r="AE99" s="15"/>
      <c r="AF99" s="15"/>
      <c r="AG99" s="15"/>
      <c r="AH99" s="15"/>
      <c r="AI99" s="15"/>
      <c r="AJ99" s="15"/>
      <c r="AK99" s="15"/>
      <c r="AL99" s="15"/>
      <c r="AM99" s="15"/>
      <c r="AN99" s="15"/>
      <c r="AO99" s="15"/>
      <c r="AP99" s="15"/>
      <c r="AQ99" s="15"/>
      <c r="AR99" s="15"/>
      <c r="AS99" s="15"/>
      <c r="AT99" s="15"/>
      <c r="AU99" s="15"/>
      <c r="AV99" s="15"/>
      <c r="AW99" s="15"/>
      <c r="AX99" s="15"/>
      <c r="AY99" s="15"/>
      <c r="AZ99" s="15"/>
      <c r="BD99" s="1026" t="s">
        <v>774</v>
      </c>
      <c r="BE99" s="1028">
        <f>Application!M264</f>
        <v>0</v>
      </c>
    </row>
    <row r="100" spans="1:57" ht="12.95" customHeight="1">
      <c r="A100" s="1744" t="s">
        <v>775</v>
      </c>
      <c r="B100" s="1744"/>
      <c r="C100" s="1744"/>
      <c r="D100" s="1744"/>
      <c r="E100" s="1744"/>
      <c r="F100" s="1744"/>
      <c r="G100" s="1744"/>
      <c r="H100" s="1744"/>
      <c r="I100" s="1744"/>
      <c r="J100" s="1744"/>
      <c r="K100" s="1744"/>
      <c r="L100" s="1744"/>
      <c r="M100" s="1744"/>
      <c r="N100" s="1744"/>
      <c r="O100" s="1744"/>
      <c r="P100" s="1744"/>
      <c r="Q100" s="1744"/>
      <c r="R100" s="1744"/>
      <c r="S100" s="1744"/>
      <c r="T100" s="1744"/>
      <c r="U100" s="1744"/>
      <c r="V100" s="1744"/>
      <c r="W100" s="1744"/>
      <c r="X100" s="1744"/>
      <c r="Y100" s="1744"/>
      <c r="Z100" s="1744"/>
      <c r="AA100" s="1744"/>
      <c r="AB100" s="1744"/>
      <c r="AC100" s="1744"/>
      <c r="AD100" s="1744"/>
      <c r="AE100" s="1744"/>
      <c r="AF100" s="1744"/>
      <c r="AG100" s="1744"/>
      <c r="AH100" s="1744"/>
      <c r="AI100" s="1744"/>
      <c r="AJ100" s="1744"/>
      <c r="AK100" s="1744"/>
      <c r="AL100" s="1744"/>
      <c r="AM100" s="1744"/>
      <c r="AN100" s="1744"/>
      <c r="AO100" s="1744"/>
      <c r="AP100" s="1744"/>
      <c r="AQ100" s="1744"/>
      <c r="AR100" s="1744"/>
      <c r="AS100" s="1744"/>
      <c r="AT100" s="1744"/>
      <c r="AU100" s="15"/>
      <c r="AV100" s="15"/>
      <c r="AW100" s="15"/>
      <c r="AX100" s="15"/>
      <c r="AY100" s="15"/>
      <c r="AZ100" s="15"/>
      <c r="BD100" s="1027" t="s">
        <v>776</v>
      </c>
      <c r="BE100" s="1028" t="str">
        <f>Application!L279</f>
        <v>dgilmore@communityhdc.org</v>
      </c>
    </row>
    <row r="101" spans="1:57" ht="12.95" customHeight="1">
      <c r="A101" s="1744"/>
      <c r="B101" s="1744"/>
      <c r="C101" s="1744"/>
      <c r="D101" s="1744"/>
      <c r="E101" s="1744"/>
      <c r="F101" s="1744"/>
      <c r="G101" s="1744"/>
      <c r="H101" s="1744"/>
      <c r="I101" s="1744"/>
      <c r="J101" s="1744"/>
      <c r="K101" s="1744"/>
      <c r="L101" s="1744"/>
      <c r="M101" s="1744"/>
      <c r="N101" s="1744"/>
      <c r="O101" s="1744"/>
      <c r="P101" s="1744"/>
      <c r="Q101" s="1744"/>
      <c r="R101" s="1744"/>
      <c r="S101" s="1744"/>
      <c r="T101" s="1744"/>
      <c r="U101" s="1744"/>
      <c r="V101" s="1744"/>
      <c r="W101" s="1744"/>
      <c r="X101" s="1744"/>
      <c r="Y101" s="1744"/>
      <c r="Z101" s="1744"/>
      <c r="AA101" s="1744"/>
      <c r="AB101" s="1744"/>
      <c r="AC101" s="1744"/>
      <c r="AD101" s="1744"/>
      <c r="AE101" s="1744"/>
      <c r="AF101" s="1744"/>
      <c r="AG101" s="1744"/>
      <c r="AH101" s="1744"/>
      <c r="AI101" s="1744"/>
      <c r="AJ101" s="1744"/>
      <c r="AK101" s="1744"/>
      <c r="AL101" s="1744"/>
      <c r="AM101" s="1744"/>
      <c r="AN101" s="1744"/>
      <c r="AO101" s="1744"/>
      <c r="AP101" s="1744"/>
      <c r="AQ101" s="1744"/>
      <c r="AR101" s="1744"/>
      <c r="AS101" s="1744"/>
      <c r="AT101" s="1744"/>
      <c r="AU101" s="15"/>
      <c r="AV101" s="15"/>
      <c r="AW101" s="15"/>
      <c r="AX101" s="15"/>
      <c r="AY101" s="15"/>
      <c r="AZ101" s="15"/>
      <c r="BD101" s="2" t="s">
        <v>777</v>
      </c>
      <c r="BE101">
        <f>'Sources and Uses Budget'!C105</f>
        <v>71474752</v>
      </c>
    </row>
    <row r="102" spans="1:57" ht="12.95" customHeight="1">
      <c r="A102" s="1744"/>
      <c r="B102" s="1744"/>
      <c r="C102" s="1744"/>
      <c r="D102" s="1744"/>
      <c r="E102" s="1744"/>
      <c r="F102" s="1744"/>
      <c r="G102" s="1744"/>
      <c r="H102" s="1744"/>
      <c r="I102" s="1744"/>
      <c r="J102" s="1744"/>
      <c r="K102" s="1744"/>
      <c r="L102" s="1744"/>
      <c r="M102" s="1744"/>
      <c r="N102" s="1744"/>
      <c r="O102" s="1744"/>
      <c r="P102" s="1744"/>
      <c r="Q102" s="1744"/>
      <c r="R102" s="1744"/>
      <c r="S102" s="1744"/>
      <c r="T102" s="1744"/>
      <c r="U102" s="1744"/>
      <c r="V102" s="1744"/>
      <c r="W102" s="1744"/>
      <c r="X102" s="1744"/>
      <c r="Y102" s="1744"/>
      <c r="Z102" s="1744"/>
      <c r="AA102" s="1744"/>
      <c r="AB102" s="1744"/>
      <c r="AC102" s="1744"/>
      <c r="AD102" s="1744"/>
      <c r="AE102" s="1744"/>
      <c r="AF102" s="1744"/>
      <c r="AG102" s="1744"/>
      <c r="AH102" s="1744"/>
      <c r="AI102" s="1744"/>
      <c r="AJ102" s="1744"/>
      <c r="AK102" s="1744"/>
      <c r="AL102" s="1744"/>
      <c r="AM102" s="1744"/>
      <c r="AN102" s="1744"/>
      <c r="AO102" s="1744"/>
      <c r="AP102" s="1744"/>
      <c r="AQ102" s="1744"/>
      <c r="AR102" s="1744"/>
      <c r="AS102" s="1744"/>
      <c r="AT102" s="1744"/>
      <c r="AU102" s="15"/>
      <c r="AV102" s="15"/>
      <c r="AW102" s="15"/>
      <c r="AX102" s="15"/>
      <c r="AY102" s="15"/>
      <c r="AZ102" s="15"/>
      <c r="BD102" s="2" t="s">
        <v>778</v>
      </c>
      <c r="BE102" t="b">
        <f>T197="Yes"</f>
        <v>0</v>
      </c>
    </row>
    <row r="103" spans="1:57" ht="12.95" customHeight="1">
      <c r="A103" s="1744"/>
      <c r="B103" s="1744"/>
      <c r="C103" s="1744"/>
      <c r="D103" s="1744"/>
      <c r="E103" s="1744"/>
      <c r="F103" s="1744"/>
      <c r="G103" s="1744"/>
      <c r="H103" s="1744"/>
      <c r="I103" s="1744"/>
      <c r="J103" s="1744"/>
      <c r="K103" s="1744"/>
      <c r="L103" s="1744"/>
      <c r="M103" s="1744"/>
      <c r="N103" s="1744"/>
      <c r="O103" s="1744"/>
      <c r="P103" s="1744"/>
      <c r="Q103" s="1744"/>
      <c r="R103" s="1744"/>
      <c r="S103" s="1744"/>
      <c r="T103" s="1744"/>
      <c r="U103" s="1744"/>
      <c r="V103" s="1744"/>
      <c r="W103" s="1744"/>
      <c r="X103" s="1744"/>
      <c r="Y103" s="1744"/>
      <c r="Z103" s="1744"/>
      <c r="AA103" s="1744"/>
      <c r="AB103" s="1744"/>
      <c r="AC103" s="1744"/>
      <c r="AD103" s="1744"/>
      <c r="AE103" s="1744"/>
      <c r="AF103" s="1744"/>
      <c r="AG103" s="1744"/>
      <c r="AH103" s="1744"/>
      <c r="AI103" s="1744"/>
      <c r="AJ103" s="1744"/>
      <c r="AK103" s="1744"/>
      <c r="AL103" s="1744"/>
      <c r="AM103" s="1744"/>
      <c r="AN103" s="1744"/>
      <c r="AO103" s="1744"/>
      <c r="AP103" s="1744"/>
      <c r="AQ103" s="1744"/>
      <c r="AR103" s="1744"/>
      <c r="AS103" s="1744"/>
      <c r="AT103" s="1744"/>
      <c r="AU103" s="15"/>
      <c r="AV103" s="15"/>
      <c r="AW103" s="15"/>
      <c r="AX103" s="15"/>
      <c r="AY103" s="15"/>
      <c r="BD103" t="s">
        <v>779</v>
      </c>
      <c r="BE103" s="1028" t="b">
        <f>T199="Yes"</f>
        <v>0</v>
      </c>
    </row>
    <row r="104" spans="1:57" ht="12.95" customHeight="1">
      <c r="C104" s="1050"/>
      <c r="D104" s="1050"/>
      <c r="E104" s="1050"/>
      <c r="F104" s="1050"/>
      <c r="G104" s="1050"/>
      <c r="H104" s="1050"/>
      <c r="I104" s="1050"/>
      <c r="J104" s="1050"/>
      <c r="K104" s="1050"/>
      <c r="L104" s="1050"/>
      <c r="M104" s="1050"/>
      <c r="N104" s="1050"/>
      <c r="O104" s="1050"/>
      <c r="P104" s="1050"/>
      <c r="Q104" s="1050"/>
      <c r="R104" s="1050"/>
      <c r="S104" s="1050"/>
      <c r="T104" s="1050"/>
      <c r="U104" s="1050"/>
      <c r="V104" s="1050"/>
      <c r="W104" s="1050"/>
      <c r="X104" s="1050"/>
      <c r="Y104" s="1050"/>
      <c r="Z104" s="1050"/>
      <c r="AA104" s="15"/>
      <c r="AB104" s="15"/>
      <c r="AC104" s="15"/>
      <c r="AD104" s="15"/>
      <c r="AE104" s="15"/>
      <c r="AF104" s="15"/>
      <c r="AG104" s="15"/>
      <c r="AH104" s="15"/>
      <c r="AI104" s="15"/>
      <c r="AJ104" s="15"/>
      <c r="AK104" s="15"/>
      <c r="AL104" s="15"/>
      <c r="AM104" s="15"/>
      <c r="AN104" s="15"/>
      <c r="AO104" s="15"/>
      <c r="AP104" s="15"/>
      <c r="AQ104" s="15"/>
      <c r="AR104" s="15"/>
      <c r="AS104" s="15"/>
      <c r="AT104" s="15"/>
      <c r="AU104" s="15"/>
      <c r="AV104" s="15"/>
      <c r="AW104" s="15"/>
      <c r="AX104" s="15"/>
      <c r="AY104" s="15"/>
    </row>
    <row r="105" spans="1:57" ht="12.95" customHeight="1">
      <c r="A105" s="1744" t="s">
        <v>780</v>
      </c>
      <c r="B105" s="1744"/>
      <c r="C105" s="1744"/>
      <c r="D105" s="1744"/>
      <c r="E105" s="1744"/>
      <c r="F105" s="1744"/>
      <c r="G105" s="1744"/>
      <c r="H105" s="1744"/>
      <c r="I105" s="1744"/>
      <c r="J105" s="1744"/>
      <c r="K105" s="1744"/>
      <c r="L105" s="1744"/>
      <c r="M105" s="1744"/>
      <c r="N105" s="1744"/>
      <c r="O105" s="1744"/>
      <c r="P105" s="1744"/>
      <c r="Q105" s="1744"/>
      <c r="R105" s="1744"/>
      <c r="S105" s="1744"/>
      <c r="T105" s="1744"/>
      <c r="U105" s="1744"/>
      <c r="V105" s="1744"/>
      <c r="W105" s="1744"/>
      <c r="X105" s="1744"/>
      <c r="Y105" s="1744"/>
      <c r="Z105" s="1744"/>
      <c r="AA105" s="1744"/>
      <c r="AB105" s="1744"/>
      <c r="AC105" s="1744"/>
      <c r="AD105" s="1744"/>
      <c r="AE105" s="1744"/>
      <c r="AF105" s="1744"/>
      <c r="AG105" s="1744"/>
      <c r="AH105" s="1744"/>
      <c r="AI105" s="1744"/>
      <c r="AJ105" s="1744"/>
      <c r="AK105" s="1744"/>
      <c r="AL105" s="1744"/>
      <c r="AM105" s="1744"/>
      <c r="AN105" s="1744"/>
      <c r="AO105" s="1744"/>
      <c r="AP105" s="1744"/>
      <c r="AQ105" s="1744"/>
      <c r="AR105" s="1744"/>
      <c r="AS105" s="1744"/>
      <c r="AT105" s="1744"/>
      <c r="AU105" s="15"/>
      <c r="AV105" s="15"/>
      <c r="AW105" s="15"/>
      <c r="AX105" s="15"/>
      <c r="AY105" s="15"/>
    </row>
    <row r="106" spans="1:57" ht="12.95" customHeight="1">
      <c r="A106" s="1744"/>
      <c r="B106" s="1744"/>
      <c r="C106" s="1744"/>
      <c r="D106" s="1744"/>
      <c r="E106" s="1744"/>
      <c r="F106" s="1744"/>
      <c r="G106" s="1744"/>
      <c r="H106" s="1744"/>
      <c r="I106" s="1744"/>
      <c r="J106" s="1744"/>
      <c r="K106" s="1744"/>
      <c r="L106" s="1744"/>
      <c r="M106" s="1744"/>
      <c r="N106" s="1744"/>
      <c r="O106" s="1744"/>
      <c r="P106" s="1744"/>
      <c r="Q106" s="1744"/>
      <c r="R106" s="1744"/>
      <c r="S106" s="1744"/>
      <c r="T106" s="1744"/>
      <c r="U106" s="1744"/>
      <c r="V106" s="1744"/>
      <c r="W106" s="1744"/>
      <c r="X106" s="1744"/>
      <c r="Y106" s="1744"/>
      <c r="Z106" s="1744"/>
      <c r="AA106" s="1744"/>
      <c r="AB106" s="1744"/>
      <c r="AC106" s="1744"/>
      <c r="AD106" s="1744"/>
      <c r="AE106" s="1744"/>
      <c r="AF106" s="1744"/>
      <c r="AG106" s="1744"/>
      <c r="AH106" s="1744"/>
      <c r="AI106" s="1744"/>
      <c r="AJ106" s="1744"/>
      <c r="AK106" s="1744"/>
      <c r="AL106" s="1744"/>
      <c r="AM106" s="1744"/>
      <c r="AN106" s="1744"/>
      <c r="AO106" s="1744"/>
      <c r="AP106" s="1744"/>
      <c r="AQ106" s="1744"/>
      <c r="AR106" s="1744"/>
      <c r="AS106" s="1744"/>
      <c r="AT106" s="1744"/>
      <c r="AU106" s="15"/>
      <c r="AV106" s="15"/>
      <c r="AW106" s="15"/>
      <c r="AX106" s="15"/>
      <c r="AY106" s="15"/>
    </row>
    <row r="107" spans="1:57" ht="12.95" customHeight="1">
      <c r="A107" s="369"/>
      <c r="C107" s="1050"/>
      <c r="D107" s="1050"/>
      <c r="E107" s="1050"/>
      <c r="F107" s="1050"/>
      <c r="G107" s="1050"/>
      <c r="H107" s="1050"/>
      <c r="I107" s="1050"/>
      <c r="J107" s="1050"/>
      <c r="K107" s="1050"/>
      <c r="L107" s="1050"/>
      <c r="M107" s="1050"/>
      <c r="N107" s="1050"/>
      <c r="O107" s="1050"/>
      <c r="P107" s="1050"/>
      <c r="Q107" s="1050"/>
      <c r="R107" s="1050"/>
      <c r="S107" s="1050"/>
      <c r="T107" s="1050"/>
      <c r="U107" s="1050"/>
      <c r="V107" s="1050"/>
      <c r="W107" s="1050"/>
      <c r="X107" s="1050"/>
      <c r="Y107" s="1050"/>
      <c r="Z107" s="1050"/>
      <c r="AA107" s="15"/>
      <c r="AB107" s="15"/>
      <c r="AC107" s="15"/>
      <c r="AD107" s="15"/>
      <c r="AE107" s="15"/>
      <c r="AF107" s="15"/>
      <c r="AG107" s="15"/>
      <c r="AH107" s="15"/>
      <c r="AI107" s="15"/>
      <c r="AJ107" s="15"/>
      <c r="AK107" s="15"/>
      <c r="AL107" s="15"/>
      <c r="AM107" s="15"/>
      <c r="AN107" s="15"/>
      <c r="AO107" s="15"/>
      <c r="AP107" s="15"/>
      <c r="AQ107" s="15"/>
      <c r="AR107" s="15"/>
      <c r="AS107" s="15"/>
      <c r="AT107" s="15"/>
      <c r="AU107" s="15"/>
      <c r="AV107" s="15"/>
      <c r="AW107" s="15"/>
      <c r="AX107" s="15"/>
      <c r="AY107" s="15"/>
    </row>
    <row r="108" spans="1:57" ht="12.95" customHeight="1">
      <c r="A108" s="369" t="s">
        <v>781</v>
      </c>
      <c r="C108" s="1050"/>
      <c r="D108" s="1050"/>
      <c r="E108" s="1050"/>
      <c r="F108" s="1050"/>
      <c r="G108" s="1050"/>
      <c r="H108" s="1050"/>
      <c r="I108" s="1050"/>
      <c r="J108" s="1050"/>
      <c r="K108" s="1050"/>
      <c r="L108" s="1050"/>
      <c r="M108" s="1050"/>
      <c r="N108" s="1050"/>
      <c r="O108" s="1050"/>
      <c r="P108" s="1050"/>
      <c r="Q108" s="1050"/>
      <c r="R108" s="1050"/>
      <c r="S108" s="1050"/>
      <c r="T108" s="1050"/>
      <c r="U108" s="1050"/>
      <c r="V108" s="1050"/>
      <c r="W108" s="1050"/>
      <c r="X108" s="1050"/>
      <c r="Y108" s="1050"/>
      <c r="Z108" s="1050"/>
      <c r="AA108" s="15"/>
      <c r="AB108" s="15"/>
      <c r="AC108" s="15"/>
      <c r="AD108" s="15"/>
      <c r="AE108" s="15"/>
      <c r="AF108" s="15"/>
      <c r="AG108" s="15"/>
      <c r="AH108" s="15"/>
      <c r="AI108" s="15"/>
      <c r="AJ108" s="15"/>
      <c r="AK108" s="15"/>
      <c r="AL108" s="15"/>
      <c r="AM108" s="15"/>
      <c r="AN108" s="15"/>
      <c r="AO108" s="15"/>
      <c r="AP108" s="15"/>
      <c r="AQ108" s="15"/>
      <c r="AR108" s="15"/>
      <c r="AS108" s="15"/>
      <c r="AT108" s="15"/>
      <c r="AU108" s="15"/>
      <c r="AV108" s="15"/>
      <c r="AW108" s="15"/>
      <c r="AX108" s="15"/>
      <c r="AY108" s="15"/>
    </row>
    <row r="109" spans="1:57" ht="12.95" customHeight="1">
      <c r="C109" s="1050"/>
      <c r="D109" s="1050"/>
      <c r="E109" s="1050"/>
      <c r="F109" s="1050"/>
      <c r="G109" s="1050"/>
      <c r="H109" s="1050"/>
      <c r="I109" s="1050"/>
      <c r="J109" s="1050"/>
      <c r="K109" s="1050"/>
      <c r="L109" s="1050"/>
      <c r="M109" s="1050"/>
      <c r="N109" s="1050"/>
      <c r="O109" s="1050"/>
      <c r="P109" s="1050"/>
      <c r="Q109" s="1050"/>
      <c r="R109" s="1050"/>
      <c r="S109" s="1050"/>
      <c r="T109" s="1050"/>
      <c r="U109" s="1050"/>
      <c r="V109" s="1050"/>
      <c r="W109" s="1050"/>
      <c r="X109" s="1050"/>
      <c r="Y109" s="1050"/>
      <c r="Z109" s="1050"/>
      <c r="AA109" s="15"/>
      <c r="AB109" s="15"/>
      <c r="AC109" s="15"/>
      <c r="AD109" s="15"/>
      <c r="AE109" s="15"/>
      <c r="AF109" s="15"/>
      <c r="AG109" s="15"/>
      <c r="AH109" s="15"/>
      <c r="AI109" s="15"/>
      <c r="AJ109" s="15"/>
      <c r="AK109" s="15"/>
      <c r="AL109" s="15"/>
      <c r="AM109" s="15"/>
      <c r="AN109" s="15"/>
      <c r="AO109" s="15"/>
      <c r="AP109" s="15"/>
      <c r="AQ109" s="15"/>
      <c r="AR109" s="15"/>
      <c r="AS109" s="15"/>
      <c r="AT109" s="15"/>
      <c r="AU109" s="15"/>
      <c r="AV109" s="15"/>
      <c r="AW109" s="15"/>
      <c r="AX109" s="15"/>
      <c r="AY109" s="15"/>
    </row>
    <row r="110" spans="1:57" ht="12.95" customHeight="1">
      <c r="A110" s="369"/>
      <c r="C110" s="1050"/>
      <c r="D110" s="1050"/>
      <c r="E110" s="1050"/>
      <c r="F110" s="1050"/>
      <c r="G110" s="1050"/>
      <c r="H110" s="1050"/>
      <c r="I110" s="1050"/>
      <c r="J110" s="1050"/>
      <c r="K110" s="1050"/>
      <c r="L110" s="1050"/>
      <c r="M110" s="1050"/>
      <c r="N110" s="1050"/>
      <c r="O110" s="1050"/>
      <c r="P110" s="1050"/>
      <c r="Q110" s="1050"/>
      <c r="R110" s="1050"/>
      <c r="S110" s="1050"/>
      <c r="T110" s="1050"/>
      <c r="U110" s="1050"/>
      <c r="V110" s="1050"/>
      <c r="W110" s="1050"/>
      <c r="X110" s="1050"/>
      <c r="Y110" s="1050"/>
      <c r="Z110" s="1050"/>
      <c r="AA110" s="15"/>
      <c r="AB110" s="15"/>
      <c r="AC110" s="15"/>
      <c r="AD110" s="15"/>
      <c r="AE110" s="15"/>
      <c r="AF110" s="15"/>
      <c r="AG110" s="15"/>
      <c r="AH110" s="15"/>
      <c r="AI110" s="15"/>
      <c r="AJ110" s="15"/>
      <c r="AK110" s="15"/>
      <c r="AL110" s="15"/>
      <c r="AM110" s="15"/>
      <c r="AN110" s="15"/>
      <c r="AO110" s="15"/>
      <c r="AP110" s="15"/>
      <c r="AQ110" s="15"/>
      <c r="AR110" s="15"/>
      <c r="AS110" s="15"/>
      <c r="AT110" s="15"/>
      <c r="AU110" s="15"/>
      <c r="AV110" s="15"/>
      <c r="AW110" s="15"/>
      <c r="AX110" s="15"/>
      <c r="AY110" s="15"/>
    </row>
    <row r="111" spans="1:57" ht="12.95" customHeight="1">
      <c r="A111" s="369"/>
      <c r="C111" s="1050"/>
      <c r="D111" s="1050"/>
      <c r="E111" s="1050"/>
      <c r="F111" s="1050"/>
      <c r="G111" s="1050"/>
      <c r="H111" s="1050"/>
      <c r="I111" s="1050"/>
      <c r="J111" s="1050"/>
      <c r="K111" s="1050"/>
      <c r="L111" s="1050"/>
      <c r="M111" s="1050"/>
      <c r="N111" s="1050"/>
      <c r="O111" s="1050"/>
      <c r="P111" s="1050"/>
      <c r="Q111" s="1050"/>
      <c r="R111" s="1050"/>
      <c r="S111" s="1050"/>
      <c r="T111" s="1050"/>
      <c r="U111" s="1050"/>
      <c r="V111" s="1050"/>
      <c r="W111" s="1050"/>
      <c r="X111" s="1050"/>
      <c r="Y111" s="1050"/>
      <c r="Z111" s="1050"/>
      <c r="AA111" s="15"/>
      <c r="AB111" s="15"/>
      <c r="AC111" s="15"/>
      <c r="AD111" s="15"/>
      <c r="AE111" s="15"/>
      <c r="AF111" s="15"/>
      <c r="AG111" s="15"/>
      <c r="AH111" s="15"/>
      <c r="AI111" s="15"/>
      <c r="AJ111" s="15"/>
      <c r="AK111" s="15"/>
      <c r="AL111" s="15"/>
      <c r="AM111" s="15"/>
      <c r="AN111" s="15"/>
      <c r="AO111" s="15"/>
      <c r="AP111" s="15"/>
      <c r="AQ111" s="15"/>
      <c r="AR111" s="15"/>
      <c r="AS111" s="15"/>
      <c r="AT111" s="15"/>
      <c r="AU111" s="15"/>
      <c r="AV111" s="15"/>
      <c r="AW111" s="15"/>
      <c r="AX111" s="15"/>
      <c r="AY111" s="15"/>
    </row>
    <row r="112" spans="1:57" ht="12.95" customHeight="1">
      <c r="A112" s="369"/>
      <c r="C112" s="1050"/>
      <c r="D112" s="1050"/>
      <c r="E112" s="1050"/>
      <c r="F112" s="1050"/>
      <c r="G112" s="1050"/>
      <c r="H112" s="1050"/>
      <c r="I112" s="1050"/>
      <c r="J112" s="1050"/>
      <c r="K112" s="1050"/>
      <c r="L112" s="1050"/>
      <c r="M112" s="1050"/>
      <c r="N112" s="1050"/>
      <c r="O112" s="1050"/>
      <c r="P112" s="1050"/>
      <c r="Q112" s="1050"/>
      <c r="R112" s="1050"/>
      <c r="S112" s="1050"/>
      <c r="T112" s="1050"/>
      <c r="U112" s="1050"/>
      <c r="V112" s="1050"/>
      <c r="W112" s="1050"/>
      <c r="X112" s="1050"/>
      <c r="Y112" s="1050"/>
      <c r="Z112" s="1050"/>
      <c r="AA112" s="15"/>
      <c r="AB112" s="15"/>
      <c r="AC112" s="15"/>
      <c r="AD112" s="15"/>
      <c r="AE112" s="15"/>
      <c r="AF112" s="15"/>
      <c r="AG112" s="15"/>
      <c r="AH112" s="15"/>
      <c r="AI112" s="15"/>
      <c r="AJ112" s="15"/>
      <c r="AK112" s="15"/>
      <c r="AL112" s="15"/>
      <c r="AM112" s="15"/>
      <c r="AN112" s="15"/>
      <c r="AO112" s="15"/>
      <c r="AP112" s="15"/>
      <c r="AQ112" s="15"/>
      <c r="AR112" s="15"/>
      <c r="AS112" s="15"/>
      <c r="AT112" s="15"/>
      <c r="AU112" s="15"/>
      <c r="AV112" s="15"/>
      <c r="AW112" s="15"/>
      <c r="AX112" s="15"/>
      <c r="AY112" s="15"/>
    </row>
    <row r="113" spans="1:117" ht="12.95" customHeight="1">
      <c r="A113" s="175"/>
      <c r="C113" s="2" t="s">
        <v>782</v>
      </c>
      <c r="G113" s="1745"/>
      <c r="H113" s="1745"/>
      <c r="I113" s="2" t="s">
        <v>783</v>
      </c>
      <c r="L113" s="1745"/>
      <c r="M113" s="1745"/>
      <c r="N113" s="1745"/>
      <c r="O113" s="1745"/>
      <c r="P113" s="1750" t="s">
        <v>784</v>
      </c>
      <c r="Q113" s="1750"/>
      <c r="R113" s="1750"/>
      <c r="S113" s="1750"/>
      <c r="T113" s="1050"/>
      <c r="U113" s="1050"/>
      <c r="V113" s="1050"/>
      <c r="W113" s="1050"/>
      <c r="X113" s="1050"/>
      <c r="Y113" s="1050"/>
      <c r="Z113" s="1050"/>
      <c r="AA113" s="15"/>
      <c r="AB113" s="15"/>
      <c r="AC113" s="15"/>
      <c r="AD113" s="15"/>
      <c r="AE113" s="15"/>
      <c r="AF113" s="15"/>
      <c r="AG113" s="15"/>
      <c r="AH113" s="15"/>
      <c r="AI113" s="15"/>
      <c r="AJ113" s="15"/>
      <c r="AK113" s="15"/>
      <c r="AL113" s="15"/>
      <c r="AM113" s="15"/>
      <c r="AN113" s="15"/>
      <c r="AO113" s="15"/>
      <c r="AP113" s="15"/>
      <c r="AQ113" s="15"/>
      <c r="AR113" s="15"/>
      <c r="AS113" s="15"/>
      <c r="AT113" s="15"/>
      <c r="AU113" s="15"/>
      <c r="AV113" s="15"/>
      <c r="AW113" s="15"/>
      <c r="AX113" s="15"/>
      <c r="AY113" s="15"/>
    </row>
    <row r="114" spans="1:117" ht="12.95" customHeight="1">
      <c r="M114" s="2"/>
      <c r="S114" s="2"/>
      <c r="T114" s="1050"/>
      <c r="U114" s="1050"/>
      <c r="V114" s="1050"/>
      <c r="W114" s="1050"/>
      <c r="X114" s="1050"/>
      <c r="Y114" s="1050"/>
      <c r="Z114" s="1050"/>
      <c r="AA114" s="15"/>
      <c r="AB114" s="15"/>
      <c r="AC114" s="15"/>
      <c r="AD114" s="15"/>
      <c r="AE114" s="15"/>
      <c r="AF114" s="15"/>
      <c r="AG114" s="15"/>
      <c r="AH114" s="15"/>
      <c r="AI114" s="15"/>
      <c r="AJ114" s="15"/>
      <c r="AK114" s="15"/>
      <c r="AL114" s="15"/>
      <c r="AM114" s="15"/>
      <c r="AN114" s="15"/>
      <c r="AO114" s="15"/>
      <c r="AP114" s="15"/>
      <c r="AQ114" s="15"/>
      <c r="AR114" s="15"/>
      <c r="AS114" s="15"/>
      <c r="AT114" s="15"/>
      <c r="AU114" s="15"/>
      <c r="AV114" s="15"/>
      <c r="AW114" s="15"/>
      <c r="AX114" s="15"/>
      <c r="AY114" s="15"/>
    </row>
    <row r="115" spans="1:117" ht="12.95" customHeight="1">
      <c r="A115" s="1050"/>
      <c r="C115" s="1755"/>
      <c r="D115" s="1755"/>
      <c r="E115" s="1755"/>
      <c r="F115" s="1755"/>
      <c r="G115" s="1755"/>
      <c r="H115" s="1755"/>
      <c r="I115" s="1755"/>
      <c r="J115" s="1755"/>
      <c r="K115" s="1755"/>
      <c r="L115" s="112" t="s">
        <v>785</v>
      </c>
      <c r="S115" s="2"/>
      <c r="T115" s="1050"/>
      <c r="U115" s="1050"/>
      <c r="V115" s="1050"/>
      <c r="W115" s="1050"/>
      <c r="X115" s="1050"/>
      <c r="Y115" s="1050"/>
      <c r="Z115" s="1050"/>
      <c r="AA115" s="15"/>
      <c r="AB115" s="15"/>
      <c r="AC115" s="15"/>
      <c r="AD115" s="15"/>
      <c r="AE115" s="15"/>
      <c r="AF115" s="15"/>
      <c r="AG115" s="15"/>
      <c r="AH115" s="15"/>
      <c r="AI115" s="15"/>
      <c r="AJ115" s="15"/>
      <c r="AK115" s="15"/>
      <c r="AL115" s="15"/>
      <c r="AM115" s="15"/>
      <c r="AN115" s="15"/>
      <c r="AO115" s="15"/>
      <c r="AP115" s="15"/>
      <c r="AQ115" s="15"/>
      <c r="AR115" s="15"/>
      <c r="AS115" s="15"/>
      <c r="AT115" s="15"/>
      <c r="AU115" s="15"/>
      <c r="AV115" s="15"/>
      <c r="AW115" s="15"/>
      <c r="AX115" s="15"/>
      <c r="AY115" s="15"/>
    </row>
    <row r="116" spans="1:117" ht="12.95" customHeight="1">
      <c r="A116" s="1050"/>
      <c r="C116" s="1050"/>
      <c r="D116" s="1050"/>
      <c r="E116" s="1050"/>
      <c r="F116" s="1050"/>
      <c r="G116" s="1050"/>
      <c r="H116" s="1050"/>
      <c r="I116" s="1050"/>
      <c r="J116" s="1050"/>
      <c r="K116" s="1050"/>
      <c r="L116" s="1050"/>
      <c r="M116" s="1050"/>
      <c r="N116" s="1050"/>
      <c r="O116" s="1050"/>
      <c r="P116" s="1050"/>
      <c r="Q116" s="1050"/>
      <c r="R116" s="1050"/>
      <c r="S116" s="1050"/>
      <c r="T116" s="1050"/>
      <c r="U116" s="1050"/>
      <c r="V116" s="1050"/>
      <c r="W116" s="1050"/>
      <c r="X116" s="1050"/>
      <c r="Y116" s="1050"/>
      <c r="Z116" s="1050"/>
      <c r="AA116" s="15"/>
      <c r="AB116" s="15"/>
      <c r="AC116" s="15"/>
      <c r="AD116" s="15"/>
      <c r="AE116" s="15"/>
      <c r="AF116" s="15"/>
      <c r="AG116" s="15"/>
      <c r="AH116" s="15"/>
      <c r="AI116" s="15"/>
      <c r="AJ116" s="15"/>
      <c r="AK116" s="15"/>
      <c r="AL116" s="15"/>
      <c r="AM116" s="15"/>
      <c r="AN116" s="15"/>
      <c r="AO116" s="15"/>
      <c r="AP116" s="15"/>
      <c r="AQ116" s="15"/>
      <c r="AR116" s="15"/>
      <c r="AS116" s="15"/>
      <c r="AT116" s="15"/>
      <c r="AU116" s="15"/>
      <c r="AV116" s="15"/>
      <c r="AW116" s="15"/>
      <c r="AX116" s="15"/>
      <c r="AY116" s="15"/>
    </row>
    <row r="117" spans="1:117" ht="12.95" customHeight="1">
      <c r="A117" s="1050"/>
      <c r="B117" s="17"/>
      <c r="C117" s="17"/>
      <c r="X117" s="2" t="s">
        <v>786</v>
      </c>
      <c r="Y117" s="1745"/>
      <c r="Z117" s="1745"/>
      <c r="AA117" s="1745"/>
      <c r="AB117" s="1745"/>
      <c r="AC117" s="1745"/>
      <c r="AD117" s="1745"/>
      <c r="AE117" s="1745"/>
      <c r="AF117" s="1745"/>
      <c r="AG117" s="1745"/>
      <c r="AH117" s="1745"/>
      <c r="AI117" s="1745"/>
      <c r="AJ117" s="1745"/>
      <c r="AK117" s="1745"/>
    </row>
    <row r="118" spans="1:117" ht="12.95" customHeight="1">
      <c r="X118" s="2"/>
      <c r="Y118" s="2"/>
      <c r="Z118" s="2" t="s">
        <v>787</v>
      </c>
      <c r="AA118" s="2"/>
      <c r="AB118" s="2"/>
      <c r="AC118" s="2"/>
      <c r="AD118" s="2"/>
      <c r="AE118" s="2"/>
      <c r="AF118" s="2"/>
      <c r="AG118" s="2"/>
      <c r="AH118" s="2"/>
      <c r="AI118" s="2"/>
      <c r="AJ118" s="2"/>
      <c r="AK118" s="2"/>
    </row>
    <row r="119" spans="1:117" ht="12.95" customHeight="1">
      <c r="A119" s="1050"/>
      <c r="B119" s="2"/>
      <c r="E119" s="2"/>
      <c r="F119" s="2"/>
      <c r="J119" s="2"/>
      <c r="P119" s="2"/>
      <c r="Q119" s="2"/>
      <c r="R119" s="2"/>
      <c r="S119" s="2"/>
      <c r="T119" s="2"/>
      <c r="U119" s="2"/>
      <c r="V119" s="2"/>
      <c r="W119" s="2"/>
      <c r="X119" s="2"/>
      <c r="AL119" s="2"/>
      <c r="AM119" s="2"/>
      <c r="AN119" s="2"/>
      <c r="AO119" s="2"/>
      <c r="AP119" s="2"/>
      <c r="AQ119" s="2"/>
      <c r="AR119" s="2"/>
      <c r="AS119" s="2"/>
      <c r="AT119" s="2"/>
      <c r="AU119" s="2"/>
      <c r="AV119" s="2"/>
      <c r="AW119" s="2"/>
      <c r="AX119" s="2"/>
      <c r="AY119" s="2"/>
    </row>
    <row r="120" spans="1:117" ht="12.95" customHeight="1">
      <c r="A120" s="1050"/>
      <c r="B120" s="2"/>
      <c r="P120" s="2"/>
      <c r="Q120" s="2"/>
      <c r="R120" s="2"/>
      <c r="S120" s="2"/>
      <c r="T120" s="2"/>
      <c r="U120" s="2"/>
      <c r="V120" s="2"/>
      <c r="W120" s="2"/>
      <c r="X120" s="2"/>
      <c r="Y120" s="1745" t="s">
        <v>788</v>
      </c>
      <c r="Z120" s="1745"/>
      <c r="AA120" s="1745"/>
      <c r="AB120" s="1745"/>
      <c r="AC120" s="1745"/>
      <c r="AD120" s="1745"/>
      <c r="AE120" s="1745"/>
      <c r="AF120" s="1745"/>
      <c r="AG120" s="1745"/>
      <c r="AH120" s="1745"/>
      <c r="AI120" s="1745"/>
      <c r="AJ120" s="1745"/>
      <c r="AK120" s="1745"/>
      <c r="AL120" s="2"/>
      <c r="AM120" s="2"/>
      <c r="AN120" s="2"/>
      <c r="AO120" s="2"/>
      <c r="AP120" s="2"/>
      <c r="AQ120" s="2"/>
      <c r="AR120" s="2"/>
      <c r="AS120" s="2"/>
      <c r="AT120" s="2"/>
      <c r="AU120" s="2"/>
      <c r="AV120" s="2"/>
      <c r="AW120" s="2"/>
      <c r="AX120" s="2"/>
      <c r="AY120" s="2"/>
    </row>
    <row r="121" spans="1:117" ht="12.95" customHeight="1">
      <c r="A121" s="2"/>
      <c r="B121" s="2"/>
      <c r="P121" s="2"/>
      <c r="Q121" s="2"/>
      <c r="R121" s="2"/>
      <c r="S121" s="2"/>
      <c r="T121" s="2"/>
      <c r="U121" s="2"/>
      <c r="V121" s="2"/>
      <c r="W121" s="2"/>
      <c r="X121" s="2"/>
      <c r="Y121" s="2"/>
      <c r="Z121" s="2" t="s">
        <v>789</v>
      </c>
      <c r="AA121" s="2"/>
      <c r="AB121" s="2"/>
      <c r="AC121" s="2"/>
      <c r="AD121" s="2"/>
      <c r="AE121" s="2"/>
      <c r="AF121" s="2"/>
      <c r="AG121" s="2"/>
      <c r="AH121" s="2"/>
      <c r="AI121" s="2"/>
      <c r="AJ121" s="2"/>
      <c r="AK121" s="2"/>
      <c r="AL121" s="2"/>
      <c r="AM121" s="2"/>
      <c r="AN121" s="2"/>
      <c r="AO121" s="2"/>
      <c r="AP121" s="2"/>
      <c r="AQ121" s="2"/>
      <c r="AR121" s="2"/>
      <c r="AS121" s="2"/>
      <c r="AT121" s="2"/>
      <c r="AU121" s="2"/>
      <c r="AV121" s="2"/>
      <c r="AW121" s="2"/>
      <c r="AX121" s="2"/>
      <c r="AY121" s="2"/>
    </row>
    <row r="122" spans="1:117" ht="12.95" customHeight="1">
      <c r="A122" s="2"/>
      <c r="B122" s="2"/>
      <c r="T122" s="2"/>
      <c r="U122" s="2"/>
      <c r="V122" s="2"/>
      <c r="W122" s="2"/>
      <c r="AL122" s="2"/>
      <c r="AM122" s="2"/>
      <c r="AN122" s="2"/>
      <c r="AO122" s="2"/>
      <c r="AP122" s="2"/>
      <c r="AQ122" s="2"/>
      <c r="AR122" s="2"/>
      <c r="AS122" s="2"/>
      <c r="AT122" s="2"/>
      <c r="AU122" s="2"/>
      <c r="AV122" s="2"/>
      <c r="AW122" s="2"/>
      <c r="AX122" s="2"/>
      <c r="AY122" s="2"/>
      <c r="CQ122" s="11" t="s">
        <v>790</v>
      </c>
      <c r="CR122" s="11"/>
      <c r="CS122" s="11"/>
      <c r="CT122" s="11"/>
      <c r="CU122" s="1615" t="s">
        <v>791</v>
      </c>
      <c r="CV122" s="1616"/>
      <c r="CW122" s="11"/>
      <c r="CX122" s="11" t="s">
        <v>792</v>
      </c>
      <c r="CY122" s="11"/>
      <c r="CZ122" s="11"/>
      <c r="DA122" s="11"/>
      <c r="DB122" s="11"/>
      <c r="DC122" s="11"/>
      <c r="DD122" s="11"/>
      <c r="DE122" s="11"/>
      <c r="DF122" s="11"/>
      <c r="DG122" s="1612" t="str">
        <f>T189</f>
        <v>Alameda</v>
      </c>
      <c r="DH122" s="1613"/>
      <c r="DI122" s="1613"/>
      <c r="DJ122" s="1613"/>
      <c r="DK122" s="1613"/>
      <c r="DL122" s="1613"/>
      <c r="DM122" s="1614"/>
    </row>
    <row r="123" spans="1:117" ht="12.95" customHeight="1">
      <c r="A123" s="2"/>
      <c r="B123" s="2"/>
      <c r="T123" s="2"/>
      <c r="U123" s="2"/>
      <c r="V123" s="2"/>
      <c r="W123" s="2"/>
      <c r="X123" s="2"/>
      <c r="Y123" s="1745" t="s">
        <v>793</v>
      </c>
      <c r="Z123" s="1745"/>
      <c r="AA123" s="1745"/>
      <c r="AB123" s="1745"/>
      <c r="AC123" s="1745"/>
      <c r="AD123" s="1745"/>
      <c r="AE123" s="1745"/>
      <c r="AF123" s="1745"/>
      <c r="AG123" s="1745"/>
      <c r="AH123" s="1745"/>
      <c r="AI123" s="1745"/>
      <c r="AJ123" s="1745"/>
      <c r="AK123" s="1745"/>
      <c r="AL123" s="2"/>
      <c r="AM123" s="2"/>
      <c r="AN123" s="2"/>
      <c r="AO123" s="2"/>
      <c r="AP123" s="2"/>
      <c r="AQ123" s="2"/>
      <c r="AR123" s="2"/>
      <c r="AS123" s="2"/>
      <c r="AT123" s="2"/>
      <c r="AU123" s="2"/>
      <c r="AV123" s="2"/>
      <c r="AW123" s="2"/>
      <c r="AX123" s="2"/>
      <c r="AY123" s="2"/>
      <c r="DJ123" s="2"/>
      <c r="DK123" s="2"/>
      <c r="DL123" s="2"/>
      <c r="DM123" s="2"/>
    </row>
    <row r="124" spans="1:117" ht="12.95" customHeight="1">
      <c r="A124" s="2"/>
      <c r="B124" s="2"/>
      <c r="T124" s="2"/>
      <c r="U124" s="2"/>
      <c r="V124" s="2"/>
      <c r="W124" s="2"/>
      <c r="X124" s="2"/>
      <c r="Y124" s="2"/>
      <c r="Z124" s="2" t="s">
        <v>794</v>
      </c>
      <c r="AA124" s="2"/>
      <c r="AB124" s="2"/>
      <c r="AC124" s="2"/>
      <c r="AD124" s="2"/>
      <c r="AE124" s="2"/>
      <c r="AF124" s="2"/>
      <c r="AG124" s="2"/>
      <c r="AH124" s="2"/>
      <c r="AI124" s="2"/>
      <c r="AJ124" s="2"/>
      <c r="AK124" s="2"/>
      <c r="AL124" s="2"/>
      <c r="AM124" s="2"/>
      <c r="AN124" s="2"/>
      <c r="AO124" s="2"/>
      <c r="AP124" s="2"/>
      <c r="AQ124" s="2"/>
      <c r="AR124" s="2"/>
      <c r="AS124" s="2"/>
      <c r="AT124" s="2"/>
      <c r="AU124" s="2"/>
      <c r="AV124" s="2"/>
      <c r="AW124" s="2"/>
      <c r="AX124" s="2"/>
      <c r="AY124" s="2"/>
      <c r="CQ124" s="11"/>
      <c r="CR124" s="11"/>
      <c r="CS124" s="11"/>
      <c r="CT124" s="11"/>
      <c r="CU124" s="43" t="s">
        <v>791</v>
      </c>
      <c r="CV124" s="11"/>
      <c r="CW124" s="11"/>
      <c r="CX124" s="11"/>
      <c r="CY124" s="11"/>
      <c r="CZ124" s="11"/>
      <c r="DA124" s="11"/>
      <c r="DB124" s="11"/>
      <c r="DE124" s="25"/>
      <c r="DF124" s="25"/>
      <c r="DG124" s="25"/>
      <c r="DH124" s="25"/>
      <c r="DI124" s="25"/>
      <c r="DJ124" s="11"/>
      <c r="DK124" s="11"/>
      <c r="DL124" s="11"/>
      <c r="DM124" s="11"/>
    </row>
    <row r="125" spans="1:117" ht="12.95" customHeight="1">
      <c r="A125" s="2"/>
      <c r="B125" s="2"/>
      <c r="S125" s="2"/>
      <c r="T125" s="2"/>
      <c r="U125" s="2"/>
      <c r="V125" s="2"/>
      <c r="W125" s="2"/>
      <c r="AL125" s="2"/>
      <c r="AM125" s="2"/>
      <c r="AN125" s="2"/>
      <c r="AO125" s="2"/>
      <c r="AP125" s="2"/>
      <c r="AQ125" s="2"/>
      <c r="AR125" s="2"/>
      <c r="AS125" s="2"/>
      <c r="AT125" s="2"/>
      <c r="AU125" s="2"/>
      <c r="AV125" s="2"/>
      <c r="AW125" s="2"/>
      <c r="AX125" s="2"/>
      <c r="AY125" s="2"/>
      <c r="CQ125" s="11"/>
      <c r="CR125" s="11"/>
      <c r="CS125" s="11"/>
      <c r="CT125" s="11"/>
      <c r="CU125" s="43" t="s">
        <v>795</v>
      </c>
      <c r="CV125" s="2"/>
      <c r="CW125" s="11"/>
      <c r="CX125" s="11"/>
      <c r="CY125" s="11"/>
      <c r="CZ125" s="11"/>
      <c r="DA125" s="11"/>
      <c r="DB125" s="11"/>
      <c r="DE125" s="2"/>
      <c r="DF125" s="2"/>
      <c r="DG125" s="2"/>
      <c r="DH125" s="2"/>
      <c r="DI125" s="2"/>
      <c r="DJ125" s="2"/>
      <c r="DK125" s="2"/>
      <c r="DL125" s="2"/>
      <c r="DM125" s="2"/>
    </row>
    <row r="126" spans="1:117" ht="12.95" customHeight="1">
      <c r="CQ126" s="11"/>
      <c r="CR126" s="11"/>
      <c r="CS126" s="11"/>
      <c r="CT126" s="11"/>
      <c r="CU126" s="11"/>
      <c r="CV126" s="11"/>
      <c r="CW126" s="11"/>
      <c r="CX126" s="11"/>
      <c r="CY126" s="11"/>
      <c r="CZ126" s="11"/>
      <c r="DA126" s="11"/>
      <c r="DB126" s="11"/>
      <c r="DC126" s="43"/>
      <c r="DD126" s="2"/>
      <c r="DE126" s="2"/>
      <c r="DF126" s="2"/>
      <c r="DG126" s="2"/>
      <c r="DH126" s="2"/>
      <c r="DI126" s="2"/>
      <c r="DJ126" s="2"/>
      <c r="DK126" s="2"/>
      <c r="DL126" s="2"/>
      <c r="DM126" s="2"/>
    </row>
    <row r="127" spans="1:117" ht="12.95" customHeight="1">
      <c r="A127" s="2"/>
      <c r="B127" s="2"/>
      <c r="R127" s="2"/>
      <c r="S127" s="2"/>
      <c r="T127" s="2"/>
      <c r="U127" s="2"/>
      <c r="V127" s="2"/>
      <c r="W127" s="2"/>
      <c r="AL127" s="2"/>
      <c r="AM127" s="2"/>
      <c r="AN127" s="2"/>
      <c r="AO127" s="2"/>
      <c r="AP127" s="2"/>
      <c r="AQ127" s="2"/>
      <c r="AR127" s="2"/>
      <c r="AS127" s="2"/>
      <c r="AT127" s="2"/>
      <c r="AU127" s="2"/>
      <c r="AV127" s="2"/>
      <c r="AW127" s="2"/>
      <c r="AX127" s="2"/>
      <c r="AY127" s="2"/>
      <c r="CQ127" s="11"/>
      <c r="CR127" s="11"/>
      <c r="CS127" s="11"/>
      <c r="CT127" s="11"/>
      <c r="CU127" s="11"/>
      <c r="CV127" s="11"/>
      <c r="CW127" s="11"/>
      <c r="CX127" s="11"/>
      <c r="CY127" s="11"/>
      <c r="CZ127" s="11"/>
      <c r="DA127" s="11"/>
      <c r="DB127" s="11"/>
      <c r="DC127" s="43" t="s">
        <v>791</v>
      </c>
      <c r="DD127" s="2"/>
      <c r="DE127" s="2"/>
      <c r="DF127" s="2"/>
      <c r="DG127" s="2"/>
      <c r="DH127" s="2"/>
      <c r="DI127" s="2"/>
      <c r="DJ127" s="2"/>
      <c r="DK127" s="2"/>
      <c r="DL127" s="2"/>
      <c r="DM127" s="2"/>
    </row>
    <row r="128" spans="1:117" ht="12.95" customHeight="1">
      <c r="A128" s="1075"/>
      <c r="AL128" s="1075"/>
      <c r="AM128" s="1075"/>
      <c r="AN128" s="1075"/>
      <c r="AO128" s="1075"/>
      <c r="AP128" s="1075"/>
      <c r="AQ128" s="1075"/>
      <c r="AR128" s="1075"/>
      <c r="AS128" s="1075"/>
      <c r="AT128" s="1075"/>
      <c r="AU128" s="1075"/>
      <c r="AV128" s="1075"/>
      <c r="AW128" s="1075"/>
      <c r="AX128" s="1075"/>
      <c r="AY128" s="1075"/>
    </row>
    <row r="129" spans="1:51" ht="12.95" customHeight="1">
      <c r="A129" s="1075"/>
      <c r="B129" s="2"/>
      <c r="R129" s="1075"/>
      <c r="S129" s="1075"/>
      <c r="T129" s="1075"/>
      <c r="U129" s="1075"/>
      <c r="V129" s="1075"/>
      <c r="W129" s="1075"/>
      <c r="AL129" s="1075"/>
      <c r="AM129" s="1075"/>
      <c r="AN129" s="1075"/>
      <c r="AO129" s="1075"/>
      <c r="AP129" s="1075"/>
      <c r="AQ129" s="1075"/>
      <c r="AR129" s="1075"/>
      <c r="AS129" s="1075"/>
      <c r="AT129" s="1075"/>
      <c r="AU129" s="1075"/>
      <c r="AV129" s="1075"/>
      <c r="AW129" s="1075"/>
      <c r="AX129" s="1075"/>
      <c r="AY129" s="1075"/>
    </row>
    <row r="130" spans="1:51" ht="12.95" customHeight="1">
      <c r="A130" s="2"/>
      <c r="B130" s="68"/>
      <c r="C130" s="1075"/>
      <c r="R130" s="1075"/>
      <c r="S130" s="1075"/>
      <c r="T130" s="1075"/>
      <c r="U130" s="1075"/>
      <c r="V130" s="1075"/>
      <c r="W130" s="1075"/>
      <c r="AL130" s="2"/>
      <c r="AM130" s="2"/>
      <c r="AN130" s="2"/>
      <c r="AO130" s="2"/>
      <c r="AP130" s="2"/>
      <c r="AQ130" s="2"/>
      <c r="AR130" s="2"/>
      <c r="AS130" s="2"/>
      <c r="AT130" s="2"/>
      <c r="AU130" s="2"/>
      <c r="AV130" s="2"/>
      <c r="AW130" s="2"/>
      <c r="AX130" s="2"/>
      <c r="AY130" s="2"/>
    </row>
    <row r="131" spans="1:51" ht="12.95" customHeight="1">
      <c r="A131" s="2"/>
      <c r="AL131" s="2"/>
      <c r="AM131" s="2"/>
      <c r="AN131" s="2"/>
      <c r="AO131" s="2"/>
      <c r="AP131" s="2"/>
      <c r="AQ131" s="2"/>
      <c r="AR131" s="2"/>
      <c r="AS131" s="2"/>
      <c r="AT131" s="2"/>
      <c r="AU131" s="2"/>
      <c r="AV131" s="2"/>
      <c r="AW131" s="2"/>
      <c r="AX131" s="2"/>
      <c r="AY131" s="2"/>
    </row>
    <row r="132" spans="1:51" ht="12.95" customHeight="1">
      <c r="A132" s="2"/>
      <c r="B132" s="2"/>
      <c r="C132" s="2"/>
      <c r="D132" s="2"/>
      <c r="F132" s="112"/>
      <c r="G132" s="112"/>
      <c r="H132" s="112"/>
      <c r="I132" s="112"/>
      <c r="J132" s="112"/>
      <c r="K132" s="112"/>
      <c r="L132" s="112"/>
      <c r="M132" s="112"/>
      <c r="N132" s="2"/>
      <c r="P132" s="2"/>
      <c r="Q132" s="2"/>
      <c r="U132" s="2"/>
      <c r="V132" s="2"/>
      <c r="W132" s="2"/>
      <c r="AL132" s="2"/>
      <c r="AM132" s="2"/>
      <c r="AN132" s="2"/>
      <c r="AO132" s="2"/>
      <c r="AP132" s="2"/>
      <c r="AQ132" s="2"/>
      <c r="AR132" s="2"/>
      <c r="AS132" s="2"/>
      <c r="AT132" s="2"/>
      <c r="AU132" s="2"/>
      <c r="AV132" s="2"/>
      <c r="AW132" s="2"/>
      <c r="AX132" s="2"/>
      <c r="AY132" s="2"/>
    </row>
    <row r="133" spans="1:51" ht="12.95" customHeight="1">
      <c r="A133" s="2"/>
      <c r="W133" s="2"/>
      <c r="AL133" s="2"/>
      <c r="AM133" s="2"/>
      <c r="AN133" s="2"/>
      <c r="AO133" s="2"/>
      <c r="AP133" s="2"/>
      <c r="AQ133" s="2"/>
      <c r="AR133" s="2"/>
      <c r="AS133" s="2"/>
      <c r="AT133" s="2"/>
      <c r="AU133" s="2"/>
      <c r="AV133" s="2"/>
      <c r="AW133" s="2"/>
      <c r="AX133" s="2"/>
      <c r="AY133" s="2"/>
    </row>
    <row r="134" spans="1:51" ht="12.95" customHeight="1">
      <c r="A134" s="2"/>
      <c r="B134" s="2"/>
      <c r="C134" s="2"/>
      <c r="D134" s="2"/>
      <c r="E134" s="2"/>
      <c r="G134" s="2"/>
      <c r="H134" s="2"/>
      <c r="I134" s="2"/>
      <c r="J134" s="2"/>
      <c r="K134" s="2"/>
      <c r="L134" s="2"/>
      <c r="M134" s="2"/>
      <c r="N134" s="2"/>
      <c r="O134" s="2"/>
      <c r="P134" s="2"/>
      <c r="R134" s="2"/>
      <c r="S134" s="2"/>
      <c r="T134" s="2"/>
      <c r="U134" s="2"/>
      <c r="V134" s="2"/>
      <c r="W134" s="2"/>
      <c r="X134" s="2"/>
      <c r="Y134" s="2"/>
      <c r="Z134" s="2"/>
      <c r="AA134" s="2"/>
      <c r="AB134" s="2"/>
      <c r="AC134" s="2"/>
      <c r="AD134" s="2"/>
      <c r="AE134" s="2"/>
      <c r="AF134" s="2"/>
      <c r="AG134" s="2"/>
      <c r="AH134" s="2"/>
      <c r="AI134" s="2"/>
      <c r="AJ134" s="2"/>
      <c r="AK134" s="2"/>
      <c r="AL134" s="2"/>
      <c r="AM134" s="2"/>
      <c r="AN134" s="2"/>
      <c r="AO134" s="2"/>
      <c r="AP134" s="2"/>
      <c r="AQ134" s="2"/>
      <c r="AR134" s="2"/>
      <c r="AS134" s="2"/>
      <c r="AT134" s="2"/>
      <c r="AU134" s="2"/>
      <c r="AV134" s="2"/>
      <c r="AW134" s="2"/>
      <c r="AX134" s="2"/>
      <c r="AY134" s="2"/>
    </row>
    <row r="135" spans="1:51" ht="12.95" customHeight="1">
      <c r="A135" s="2"/>
      <c r="M135" s="2"/>
      <c r="N135" s="2"/>
      <c r="O135" s="2"/>
      <c r="AK135" s="2"/>
      <c r="AL135" s="2"/>
      <c r="AM135" s="2"/>
      <c r="AN135" s="2"/>
      <c r="AO135" s="2"/>
      <c r="AP135" s="2"/>
      <c r="AQ135" s="2"/>
      <c r="AR135" s="2"/>
      <c r="AS135" s="2"/>
      <c r="AT135" s="2"/>
      <c r="AU135" s="2"/>
      <c r="AV135" s="2"/>
      <c r="AW135" s="2"/>
      <c r="AX135" s="2"/>
      <c r="AY135" s="2"/>
    </row>
    <row r="136" spans="1:51" ht="12.95" customHeight="1">
      <c r="A136" s="2"/>
      <c r="B136" s="2"/>
      <c r="D136" s="2"/>
      <c r="E136" s="2"/>
      <c r="F136" s="2"/>
      <c r="G136" s="2"/>
      <c r="H136" s="2"/>
      <c r="I136" s="2"/>
      <c r="J136" s="2"/>
      <c r="K136" s="2"/>
      <c r="L136" s="2"/>
      <c r="P136" s="2"/>
      <c r="Q136" s="2"/>
      <c r="R136" s="2"/>
      <c r="S136" s="2"/>
      <c r="T136" s="2"/>
      <c r="U136" s="2"/>
      <c r="V136" s="2"/>
      <c r="W136" s="2"/>
      <c r="X136" s="2"/>
      <c r="Y136" s="2"/>
      <c r="Z136" s="2"/>
      <c r="AA136" s="2"/>
      <c r="AB136" s="2"/>
      <c r="AC136" s="2"/>
      <c r="AD136" s="2"/>
      <c r="AE136" s="2"/>
      <c r="AF136" s="2"/>
      <c r="AG136" s="2"/>
      <c r="AH136" s="2"/>
      <c r="AI136" s="2"/>
      <c r="AJ136" s="2"/>
      <c r="AK136" s="2"/>
      <c r="AL136" s="2"/>
      <c r="AM136" s="2"/>
      <c r="AN136" s="2"/>
      <c r="AO136" s="2"/>
      <c r="AP136" s="2"/>
      <c r="AQ136" s="2"/>
      <c r="AR136" s="2"/>
      <c r="AS136" s="2"/>
      <c r="AT136" s="2"/>
      <c r="AU136" s="2"/>
      <c r="AV136" s="2"/>
      <c r="AW136" s="2"/>
      <c r="AX136" s="2"/>
      <c r="AY136" s="2"/>
    </row>
    <row r="137" spans="1:51" ht="12.95" customHeight="1">
      <c r="A137" s="2"/>
      <c r="B137" s="2"/>
      <c r="I137" s="2"/>
      <c r="J137" s="2"/>
      <c r="K137" s="2"/>
      <c r="L137" s="2"/>
      <c r="M137" s="2"/>
      <c r="N137" s="2"/>
      <c r="O137" s="2"/>
      <c r="P137" s="2"/>
      <c r="Q137" s="2"/>
      <c r="R137" s="2"/>
      <c r="S137" s="2"/>
      <c r="T137" s="2"/>
      <c r="U137" s="2"/>
      <c r="V137" s="2"/>
      <c r="W137" s="2"/>
      <c r="X137" s="2"/>
      <c r="Y137" s="2"/>
      <c r="Z137" s="2"/>
      <c r="AA137" s="2"/>
      <c r="AB137" s="2"/>
      <c r="AC137" s="2"/>
      <c r="AD137" s="2"/>
      <c r="AE137" s="2"/>
      <c r="AF137" s="2"/>
      <c r="AG137" s="2"/>
      <c r="AH137" s="2"/>
      <c r="AI137" s="2"/>
      <c r="AJ137" s="2"/>
      <c r="AK137" s="2"/>
      <c r="AL137" s="2"/>
      <c r="AM137" s="2"/>
      <c r="AN137" s="2"/>
      <c r="AO137" s="2"/>
      <c r="AP137" s="2"/>
      <c r="AQ137" s="2"/>
      <c r="AR137" s="2"/>
      <c r="AS137" s="2"/>
      <c r="AT137" s="2"/>
      <c r="AU137" s="2"/>
      <c r="AV137" s="2"/>
      <c r="AW137" s="2"/>
      <c r="AX137" s="2"/>
      <c r="AY137" s="2"/>
    </row>
    <row r="138" spans="1:51" ht="12.95" customHeight="1">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c r="AA138" s="2"/>
      <c r="AB138" s="2"/>
      <c r="AC138" s="2"/>
      <c r="AD138" s="2"/>
      <c r="AE138" s="2"/>
      <c r="AF138" s="2"/>
      <c r="AG138" s="2"/>
      <c r="AH138" s="2"/>
      <c r="AI138" s="2"/>
      <c r="AJ138" s="2"/>
      <c r="AK138" s="2"/>
      <c r="AL138" s="2"/>
      <c r="AM138" s="2"/>
      <c r="AN138" s="2"/>
      <c r="AO138" s="2"/>
      <c r="AP138" s="2"/>
      <c r="AQ138" s="2"/>
      <c r="AR138" s="2"/>
      <c r="AS138" s="2"/>
      <c r="AT138" s="2"/>
      <c r="AU138" s="2"/>
      <c r="AV138" s="2"/>
      <c r="AW138" s="2"/>
      <c r="AX138" s="2"/>
      <c r="AY138" s="2"/>
    </row>
    <row r="139" spans="1:51" ht="12.95" customHeight="1">
      <c r="A139" s="2"/>
      <c r="B139" s="2"/>
      <c r="C139" s="2"/>
      <c r="D139" s="2"/>
      <c r="E139" s="2"/>
      <c r="F139" s="2"/>
      <c r="G139" s="2"/>
      <c r="H139" s="2"/>
      <c r="I139" s="2"/>
      <c r="J139" s="2"/>
      <c r="K139" s="2"/>
      <c r="L139" s="2"/>
      <c r="M139" s="2"/>
      <c r="N139" s="2"/>
      <c r="O139" s="2"/>
      <c r="P139" s="2"/>
      <c r="Q139" s="2"/>
      <c r="R139" s="2"/>
      <c r="S139" s="68"/>
      <c r="T139" s="1051"/>
      <c r="U139" s="1051"/>
      <c r="V139" s="1051"/>
      <c r="W139" s="1051"/>
      <c r="X139" s="1051"/>
      <c r="Y139" s="1051"/>
      <c r="Z139" s="1051"/>
      <c r="AA139" s="1051"/>
      <c r="AB139" s="1051"/>
      <c r="AC139" s="1051"/>
      <c r="AD139" s="1051"/>
      <c r="AE139" s="1051"/>
      <c r="AF139" s="1051"/>
      <c r="AG139" s="1051"/>
      <c r="AH139" s="1051"/>
      <c r="AI139" s="1051"/>
      <c r="AJ139" s="1051"/>
      <c r="AK139" s="2"/>
      <c r="AL139" s="2"/>
      <c r="AM139" s="2"/>
      <c r="AN139" s="2"/>
      <c r="AO139" s="2"/>
      <c r="AP139" s="2"/>
      <c r="AQ139" s="2"/>
      <c r="AR139" s="2"/>
      <c r="AS139" s="2"/>
      <c r="AT139" s="2"/>
      <c r="AU139" s="2"/>
      <c r="AV139" s="2"/>
      <c r="AW139" s="2"/>
      <c r="AX139" s="2"/>
      <c r="AY139" s="2"/>
    </row>
    <row r="140" spans="1:51" ht="12.95" customHeight="1">
      <c r="A140" s="2"/>
      <c r="B140" s="69"/>
      <c r="C140" s="1051"/>
      <c r="D140" s="1051"/>
      <c r="E140" s="1051"/>
      <c r="F140" s="1051"/>
      <c r="G140" s="1051"/>
      <c r="H140" s="1051"/>
      <c r="I140" s="1051"/>
      <c r="J140" s="1051"/>
      <c r="K140" s="1051"/>
      <c r="L140" s="1051"/>
      <c r="M140" s="1051"/>
      <c r="N140" s="1051"/>
      <c r="O140" s="1051"/>
      <c r="P140" s="1051"/>
      <c r="Q140" s="1051"/>
      <c r="R140" s="1051"/>
      <c r="S140" s="1051"/>
      <c r="T140" s="1051"/>
      <c r="U140" s="1051"/>
      <c r="V140" s="1051"/>
      <c r="W140" s="1051"/>
      <c r="X140" s="1051"/>
      <c r="Y140" s="1051"/>
      <c r="Z140" s="1051"/>
      <c r="AA140" s="1051"/>
      <c r="AB140" s="1051"/>
      <c r="AC140" s="1051"/>
      <c r="AD140" s="1051"/>
      <c r="AE140" s="1051"/>
      <c r="AF140" s="1051"/>
      <c r="AG140" s="1051"/>
      <c r="AH140" s="1051"/>
      <c r="AI140" s="1051"/>
      <c r="AJ140" s="1051"/>
      <c r="AK140" s="2"/>
      <c r="AL140" s="2"/>
      <c r="AM140" s="2"/>
      <c r="AN140" s="2"/>
      <c r="AO140" s="2"/>
      <c r="AP140" s="2"/>
      <c r="AQ140" s="2"/>
      <c r="AR140" s="2"/>
      <c r="AS140" s="2"/>
      <c r="AT140" s="2"/>
      <c r="AU140" s="2"/>
      <c r="AV140" s="2"/>
      <c r="AW140" s="2"/>
      <c r="AX140" s="2"/>
      <c r="AY140" s="2"/>
    </row>
    <row r="141" spans="1:51" ht="12.95" customHeight="1">
      <c r="A141" s="2"/>
      <c r="B141" s="69"/>
      <c r="C141" s="1051"/>
      <c r="D141" s="1051"/>
      <c r="E141" s="1051"/>
      <c r="F141" s="1051"/>
      <c r="G141" s="1051"/>
      <c r="H141" s="1051"/>
      <c r="I141" s="1051"/>
      <c r="J141" s="1051"/>
      <c r="K141" s="1051"/>
      <c r="L141" s="1051"/>
      <c r="M141" s="1051"/>
      <c r="N141" s="1051"/>
      <c r="O141" s="1051"/>
      <c r="P141" s="1051"/>
      <c r="Q141" s="1051"/>
      <c r="R141" s="1051"/>
      <c r="S141" s="1051"/>
      <c r="T141" s="1051"/>
      <c r="U141" s="1051"/>
      <c r="V141" s="1051"/>
      <c r="W141" s="1051"/>
      <c r="X141" s="1051"/>
      <c r="Y141" s="1051"/>
      <c r="Z141" s="1051"/>
      <c r="AA141" s="1051"/>
      <c r="AB141" s="1051"/>
      <c r="AC141" s="1051"/>
      <c r="AD141" s="1051"/>
      <c r="AE141" s="1051"/>
      <c r="AF141" s="1051"/>
      <c r="AG141" s="1051"/>
      <c r="AH141" s="1051"/>
      <c r="AI141" s="1051"/>
      <c r="AJ141" s="1051"/>
      <c r="AK141" s="2"/>
      <c r="AL141" s="2"/>
      <c r="AM141" s="2"/>
      <c r="AN141" s="2"/>
      <c r="AO141" s="2"/>
      <c r="AP141" s="2"/>
      <c r="AQ141" s="2"/>
      <c r="AR141" s="2"/>
      <c r="AS141" s="2"/>
      <c r="AT141" s="2"/>
      <c r="AU141" s="2"/>
      <c r="AV141" s="2"/>
      <c r="AW141" s="2"/>
      <c r="AX141" s="2"/>
      <c r="AY141" s="2"/>
    </row>
    <row r="142" spans="1:51" ht="12.95" customHeight="1">
      <c r="A142" s="2"/>
      <c r="B142" s="69"/>
      <c r="C142" s="1038"/>
      <c r="D142" s="1038"/>
      <c r="E142" s="1038"/>
      <c r="F142" s="1038"/>
      <c r="G142" s="1038"/>
      <c r="H142" s="1038"/>
      <c r="I142" s="1038"/>
      <c r="J142" s="1038"/>
      <c r="K142" s="1038"/>
      <c r="L142" s="1038"/>
      <c r="M142" s="1038"/>
      <c r="N142" s="1038"/>
      <c r="O142" s="1038"/>
      <c r="P142" s="1038"/>
      <c r="Q142" s="1038"/>
      <c r="R142" s="1038"/>
      <c r="S142" s="1038"/>
      <c r="T142" s="1038"/>
      <c r="U142" s="1038"/>
      <c r="V142" s="1038"/>
      <c r="W142" s="1038"/>
      <c r="X142" s="1038"/>
      <c r="Y142" s="1038"/>
      <c r="Z142" s="1038"/>
      <c r="AA142" s="1038"/>
      <c r="AB142" s="1038"/>
      <c r="AC142" s="1038"/>
      <c r="AD142" s="1038"/>
      <c r="AE142" s="1038"/>
      <c r="AF142" s="1038"/>
      <c r="AG142" s="1038"/>
      <c r="AH142" s="1038"/>
      <c r="AI142" s="1038"/>
      <c r="AJ142" s="1038"/>
      <c r="AK142" s="2"/>
      <c r="AL142" s="2"/>
      <c r="AM142" s="2"/>
      <c r="AN142" s="2"/>
      <c r="AO142" s="2"/>
      <c r="AP142" s="2"/>
      <c r="AQ142" s="2"/>
      <c r="AR142" s="2"/>
      <c r="AS142" s="2"/>
      <c r="AT142" s="2"/>
      <c r="AU142" s="2"/>
      <c r="AV142" s="2"/>
      <c r="AW142" s="2"/>
      <c r="AX142" s="2"/>
      <c r="AY142" s="2"/>
    </row>
    <row r="143" spans="1:51" ht="12.95" customHeight="1">
      <c r="A143" s="2"/>
      <c r="D143" s="1038"/>
      <c r="E143" s="1038"/>
      <c r="F143" s="1038"/>
      <c r="G143" s="1038"/>
      <c r="H143" s="1038"/>
      <c r="I143" s="1038"/>
      <c r="J143" s="1038"/>
      <c r="K143" s="1038"/>
      <c r="L143" s="1038"/>
      <c r="M143" s="1038"/>
      <c r="N143" s="1038"/>
      <c r="O143" s="1038"/>
      <c r="P143" s="1038"/>
      <c r="Q143" s="1038"/>
      <c r="R143" s="1038"/>
      <c r="S143" s="1038"/>
      <c r="T143" s="1038"/>
      <c r="U143" s="1038"/>
      <c r="V143" s="1038"/>
      <c r="W143" s="1038"/>
      <c r="X143" s="1038"/>
      <c r="Y143" s="1038"/>
      <c r="Z143" s="1038"/>
      <c r="AA143" s="1038"/>
      <c r="AB143" s="1038"/>
      <c r="AC143" s="1038"/>
      <c r="AD143" s="1038"/>
      <c r="AE143" s="1038"/>
      <c r="AF143" s="1038"/>
      <c r="AG143" s="1038"/>
      <c r="AH143" s="1038"/>
      <c r="AI143" s="1038"/>
      <c r="AJ143" s="1038"/>
      <c r="AK143" s="2"/>
      <c r="AL143" s="2"/>
      <c r="AM143" s="2"/>
      <c r="AN143" s="2"/>
      <c r="AO143" s="2"/>
      <c r="AP143" s="2"/>
      <c r="AQ143" s="2"/>
      <c r="AR143" s="2"/>
      <c r="AS143" s="2"/>
      <c r="AT143" s="2"/>
      <c r="AU143" s="2"/>
      <c r="AV143" s="2"/>
      <c r="AW143" s="2"/>
      <c r="AX143" s="2"/>
      <c r="AY143" s="2"/>
    </row>
    <row r="144" spans="1:51" ht="12.95" customHeight="1">
      <c r="A144" s="2"/>
      <c r="B144" s="1050"/>
      <c r="C144" s="1038"/>
      <c r="D144" s="1038"/>
      <c r="E144" s="1038"/>
      <c r="F144" s="1038"/>
      <c r="G144" s="1038"/>
      <c r="H144" s="1038"/>
      <c r="I144" s="1038"/>
      <c r="J144" s="1038"/>
      <c r="K144" s="2"/>
      <c r="L144" s="2"/>
      <c r="M144" s="2"/>
      <c r="N144" s="2"/>
      <c r="O144" s="2"/>
      <c r="P144" s="2"/>
      <c r="Q144" s="2"/>
      <c r="R144" s="2"/>
      <c r="S144" s="2"/>
      <c r="T144" s="2"/>
      <c r="U144" s="2"/>
      <c r="V144" s="2"/>
      <c r="W144" s="2"/>
      <c r="X144" s="2"/>
      <c r="Y144" s="2"/>
      <c r="Z144" s="2"/>
      <c r="AA144" s="2"/>
      <c r="AB144" s="2"/>
      <c r="AC144" s="2"/>
      <c r="AD144" s="2"/>
      <c r="AE144" s="2"/>
      <c r="AF144" s="2"/>
      <c r="AG144" s="2"/>
      <c r="AH144" s="2"/>
      <c r="AI144" s="1038"/>
      <c r="AJ144" s="1038"/>
      <c r="AK144" s="2"/>
      <c r="AL144" s="2"/>
      <c r="AM144" s="2"/>
      <c r="AN144" s="2"/>
      <c r="AO144" s="2"/>
      <c r="AP144" s="2"/>
      <c r="AQ144" s="2"/>
      <c r="AR144" s="2"/>
      <c r="AS144" s="2"/>
      <c r="AT144" s="2"/>
      <c r="AU144" s="2"/>
      <c r="AV144" s="2"/>
      <c r="AW144" s="2"/>
      <c r="AX144" s="2"/>
      <c r="AY144" s="2"/>
    </row>
    <row r="145" spans="1:108" ht="12.95" customHeight="1">
      <c r="A145" s="2"/>
      <c r="B145" s="2"/>
      <c r="C145" s="1038"/>
      <c r="D145" s="1038"/>
      <c r="E145" s="1038"/>
      <c r="F145" s="1038"/>
      <c r="G145" s="1038"/>
      <c r="H145" s="1038"/>
      <c r="I145" s="1038"/>
      <c r="J145" s="1038"/>
      <c r="K145" s="2"/>
      <c r="L145" s="2"/>
      <c r="M145" s="2"/>
      <c r="N145" s="2"/>
      <c r="O145" s="2"/>
      <c r="P145" s="2"/>
      <c r="Q145" s="2"/>
      <c r="R145" s="2"/>
      <c r="S145" s="2"/>
      <c r="T145" s="2"/>
      <c r="U145" s="2"/>
      <c r="V145" s="2"/>
      <c r="W145" s="2"/>
      <c r="X145" s="2"/>
      <c r="Y145" s="2"/>
      <c r="Z145" s="2"/>
      <c r="AA145" s="2"/>
      <c r="AB145" s="2"/>
      <c r="AC145" s="2"/>
      <c r="AD145" s="2"/>
      <c r="AE145" s="2"/>
      <c r="AF145" s="2"/>
      <c r="AG145" s="2"/>
      <c r="AH145" s="2"/>
      <c r="AI145" s="1038"/>
      <c r="AJ145" s="1038"/>
      <c r="AK145" s="2"/>
      <c r="AL145" s="2"/>
      <c r="AM145" s="2"/>
      <c r="AN145" s="2"/>
      <c r="AO145" s="2"/>
      <c r="AP145" s="2"/>
      <c r="AQ145" s="2"/>
      <c r="AR145" s="2"/>
      <c r="AS145" s="2"/>
      <c r="AT145" s="2"/>
      <c r="AU145" s="2"/>
      <c r="AV145" s="2"/>
      <c r="AW145" s="2"/>
      <c r="AX145" s="2"/>
      <c r="AY145" s="2"/>
    </row>
    <row r="146" spans="1:108" ht="12.95" customHeight="1">
      <c r="A146" s="2"/>
      <c r="D146" s="1038"/>
      <c r="E146" s="1038"/>
      <c r="F146" s="1038"/>
      <c r="G146" s="1038"/>
      <c r="H146" s="1038"/>
      <c r="I146" s="1038"/>
      <c r="J146" s="1038"/>
      <c r="K146" s="2"/>
      <c r="L146" s="2"/>
      <c r="M146" s="2"/>
      <c r="N146" s="2"/>
      <c r="O146" s="2"/>
      <c r="P146" s="2"/>
      <c r="Q146" s="2"/>
      <c r="R146" s="2"/>
      <c r="S146" s="2"/>
      <c r="T146" s="2"/>
      <c r="U146" s="2"/>
      <c r="V146" s="2"/>
      <c r="W146" s="2"/>
      <c r="X146" s="2"/>
      <c r="Y146" s="2"/>
      <c r="Z146" s="2"/>
      <c r="AA146" s="2"/>
      <c r="AB146" s="2"/>
      <c r="AC146" s="2"/>
      <c r="AD146" s="2"/>
      <c r="AE146" s="2"/>
      <c r="AF146" s="2"/>
      <c r="AG146" s="2"/>
      <c r="AH146" s="2"/>
      <c r="AI146" s="1038"/>
      <c r="AJ146" s="1038"/>
      <c r="AK146" s="2"/>
      <c r="AL146" s="2"/>
      <c r="AM146" s="2"/>
      <c r="AN146" s="2"/>
      <c r="AO146" s="2"/>
      <c r="AP146" s="2"/>
      <c r="AQ146" s="2"/>
      <c r="AR146" s="2"/>
      <c r="AS146" s="2"/>
      <c r="AT146" s="2"/>
      <c r="AU146" s="2"/>
      <c r="AV146" s="2"/>
      <c r="AW146" s="2"/>
      <c r="AX146" s="2"/>
      <c r="AY146" s="2"/>
    </row>
    <row r="147" spans="1:108" ht="12.95" customHeight="1">
      <c r="A147" s="2"/>
      <c r="B147" s="1050"/>
      <c r="D147" s="2"/>
      <c r="E147" s="2"/>
      <c r="F147" s="2"/>
      <c r="G147" s="2"/>
      <c r="H147" s="2"/>
      <c r="I147" s="2"/>
      <c r="J147" s="2"/>
      <c r="K147" s="2"/>
      <c r="L147" s="2"/>
      <c r="M147" s="2"/>
      <c r="N147" s="2"/>
      <c r="O147" s="2"/>
      <c r="P147" s="2"/>
      <c r="Q147" s="2"/>
      <c r="R147" s="2"/>
      <c r="S147" s="2"/>
      <c r="T147" s="2"/>
      <c r="U147" s="2"/>
      <c r="V147" s="2"/>
      <c r="W147" s="2"/>
      <c r="X147" s="2"/>
      <c r="Y147" s="2"/>
      <c r="Z147" s="2"/>
      <c r="AA147" s="2"/>
      <c r="AB147" s="2"/>
      <c r="AC147" s="2"/>
      <c r="AD147" s="2"/>
      <c r="AE147" s="2"/>
      <c r="AF147" s="2"/>
      <c r="AG147" s="2"/>
      <c r="AH147" s="2"/>
      <c r="AI147" s="2"/>
      <c r="AJ147" s="2"/>
      <c r="AK147" s="2"/>
      <c r="AL147" s="2"/>
      <c r="AM147" s="2"/>
      <c r="AN147" s="2"/>
      <c r="AO147" s="2"/>
      <c r="AP147" s="2"/>
      <c r="AQ147" s="2"/>
      <c r="AR147" s="2"/>
      <c r="AS147" s="2"/>
      <c r="AT147" s="2"/>
      <c r="AU147" s="2"/>
      <c r="AV147" s="2"/>
      <c r="AW147" s="2"/>
      <c r="AX147" s="2"/>
      <c r="AY147" s="2"/>
    </row>
    <row r="148" spans="1:108" ht="12.95" customHeight="1">
      <c r="A148" s="2"/>
      <c r="B148" s="2"/>
      <c r="D148" s="2"/>
      <c r="E148" s="2"/>
      <c r="F148" s="2"/>
      <c r="G148" s="2"/>
      <c r="H148" s="2"/>
      <c r="I148" s="2"/>
      <c r="J148" s="2"/>
      <c r="K148" s="2"/>
      <c r="L148" s="2"/>
      <c r="M148" s="2"/>
      <c r="N148" s="2"/>
      <c r="O148" s="2"/>
      <c r="P148" s="2"/>
      <c r="Q148" s="2"/>
      <c r="R148" s="2"/>
      <c r="S148" s="2"/>
      <c r="T148" s="2"/>
      <c r="U148" s="2"/>
      <c r="V148" s="2"/>
      <c r="W148" s="2"/>
      <c r="X148" s="2"/>
      <c r="Y148" s="2"/>
      <c r="Z148" s="2"/>
      <c r="AA148" s="2"/>
      <c r="AB148" s="2"/>
      <c r="AC148" s="2"/>
      <c r="AD148" s="2"/>
      <c r="AE148" s="2"/>
      <c r="AF148" s="2"/>
      <c r="AG148" s="2"/>
      <c r="AH148" s="2"/>
      <c r="AI148" s="2"/>
      <c r="AJ148" s="2"/>
      <c r="AK148" s="2"/>
      <c r="AL148" s="2"/>
      <c r="AM148" s="2"/>
      <c r="AN148" s="2"/>
      <c r="AO148" s="2"/>
      <c r="AP148" s="2"/>
      <c r="AQ148" s="2"/>
      <c r="AR148" s="2"/>
      <c r="AS148" s="2"/>
      <c r="AT148" s="2"/>
      <c r="AU148" s="2"/>
      <c r="AV148" s="2"/>
      <c r="AW148" s="2"/>
      <c r="AX148" s="2"/>
      <c r="AY148" s="2"/>
      <c r="BN148" s="2" t="s">
        <v>309</v>
      </c>
    </row>
    <row r="149" spans="1:108" ht="12.95" customHeight="1">
      <c r="A149" s="2"/>
      <c r="B149" s="2"/>
      <c r="D149" s="2"/>
      <c r="E149" s="2"/>
      <c r="U149" s="2"/>
      <c r="V149" s="2"/>
      <c r="W149" s="2"/>
      <c r="X149" s="2"/>
      <c r="Y149" s="2"/>
      <c r="Z149" s="2"/>
      <c r="AA149" s="2"/>
      <c r="AB149" s="2"/>
      <c r="AC149" s="2"/>
      <c r="AD149" s="2"/>
      <c r="AE149" s="2"/>
      <c r="AF149" s="2"/>
      <c r="AG149" s="2"/>
      <c r="AH149" s="2"/>
      <c r="AI149" s="2"/>
      <c r="AJ149" s="2"/>
      <c r="AK149" s="2"/>
      <c r="AL149" s="2"/>
      <c r="AM149" s="2"/>
      <c r="AN149" s="2"/>
      <c r="AO149" s="2"/>
      <c r="AP149" s="2"/>
      <c r="AQ149" s="2"/>
      <c r="AR149" s="2"/>
      <c r="AS149" s="2"/>
      <c r="AT149" s="2"/>
      <c r="AU149" s="2"/>
      <c r="AV149" s="2"/>
      <c r="AW149" s="2"/>
      <c r="AX149" s="2"/>
      <c r="AY149" s="2"/>
      <c r="BM149">
        <v>1</v>
      </c>
      <c r="BN149" t="s">
        <v>796</v>
      </c>
    </row>
    <row r="150" spans="1:108" ht="12.95" customHeight="1">
      <c r="A150" s="2"/>
      <c r="B150" s="2"/>
      <c r="D150" s="2"/>
      <c r="E150" s="2"/>
      <c r="F150" s="1309"/>
      <c r="G150" s="1309"/>
      <c r="H150" s="1309"/>
      <c r="I150" s="1309"/>
      <c r="J150" s="1309"/>
      <c r="K150" s="1309"/>
      <c r="L150" s="1309"/>
      <c r="M150" s="1309"/>
      <c r="N150" s="1309"/>
      <c r="O150" s="1309"/>
      <c r="P150" s="1309"/>
      <c r="Q150" s="1309"/>
      <c r="R150" s="1309"/>
      <c r="S150" s="1309"/>
      <c r="T150" s="1309"/>
      <c r="U150" s="2"/>
      <c r="V150" s="2"/>
      <c r="W150" s="2"/>
      <c r="X150" s="2"/>
      <c r="Y150" s="2"/>
      <c r="Z150" s="2"/>
      <c r="AA150" s="2"/>
      <c r="AB150" s="2"/>
      <c r="AC150" s="2"/>
      <c r="AD150" s="2"/>
      <c r="AE150" s="2"/>
      <c r="AF150" s="2"/>
      <c r="AG150" s="2"/>
      <c r="AH150" s="2"/>
      <c r="AI150" s="2"/>
      <c r="AJ150" s="2"/>
      <c r="AK150" s="2"/>
      <c r="AL150" s="2"/>
      <c r="AM150" s="2"/>
      <c r="AN150" s="2"/>
      <c r="AO150" s="2"/>
      <c r="AP150" s="2"/>
      <c r="AQ150" s="2"/>
      <c r="AR150" s="2"/>
      <c r="AS150" s="2"/>
      <c r="AT150" s="2"/>
      <c r="AU150" s="2"/>
      <c r="AV150" s="2"/>
      <c r="AW150" s="2"/>
      <c r="AX150" s="2"/>
      <c r="AY150" s="2"/>
      <c r="BM150">
        <v>2</v>
      </c>
      <c r="BN150" t="str">
        <f>IF(I189="Los Angeles",BN149,"Balance of Los Angeles County")</f>
        <v>Balance of Los Angeles County</v>
      </c>
    </row>
    <row r="151" spans="1:108" ht="12.95" customHeight="1">
      <c r="A151" s="2"/>
      <c r="B151" s="2"/>
      <c r="D151" s="2"/>
      <c r="E151" s="2"/>
      <c r="F151" s="1070"/>
      <c r="G151" s="1070"/>
      <c r="H151" s="1070"/>
      <c r="I151" s="1070"/>
      <c r="J151" s="1070"/>
      <c r="K151" s="1070"/>
      <c r="L151" s="1070"/>
      <c r="M151" s="1070"/>
      <c r="N151" s="1070"/>
      <c r="O151" s="1070"/>
      <c r="P151" s="1070"/>
      <c r="Q151" s="1070"/>
      <c r="R151" s="1070"/>
      <c r="S151" s="1070"/>
      <c r="T151" s="1070"/>
      <c r="U151" s="2"/>
      <c r="V151" s="2"/>
      <c r="W151" s="2"/>
      <c r="X151" s="2"/>
      <c r="Y151" s="2"/>
      <c r="Z151" s="2"/>
      <c r="AA151" s="2"/>
      <c r="AB151" s="2"/>
      <c r="AC151" s="2"/>
      <c r="AD151" s="2"/>
      <c r="AE151" s="2"/>
      <c r="AF151" s="2"/>
      <c r="AG151" s="2"/>
      <c r="AH151" s="2"/>
      <c r="AI151" s="2"/>
      <c r="AJ151" s="2"/>
      <c r="AK151" s="2"/>
      <c r="AL151" s="2"/>
      <c r="AM151" s="2"/>
      <c r="AN151" s="2"/>
      <c r="AO151" s="2"/>
      <c r="AP151" s="2"/>
      <c r="AQ151" s="2"/>
      <c r="AR151" s="2"/>
      <c r="AS151" s="2"/>
      <c r="AT151" s="2"/>
      <c r="AU151" s="2"/>
      <c r="AV151" s="2"/>
      <c r="AW151" s="2"/>
      <c r="AX151" s="2"/>
      <c r="AY151" s="2"/>
      <c r="BM151">
        <v>3</v>
      </c>
      <c r="BN151" s="2" t="s">
        <v>797</v>
      </c>
    </row>
    <row r="152" spans="1:108" ht="12.95" customHeight="1">
      <c r="BM152">
        <v>4</v>
      </c>
      <c r="BN152" s="2" t="s">
        <v>798</v>
      </c>
    </row>
    <row r="153" spans="1:108" ht="12.95" customHeight="1">
      <c r="D153" t="s">
        <v>799</v>
      </c>
      <c r="O153" s="1389" t="s">
        <v>800</v>
      </c>
      <c r="P153" s="1389"/>
      <c r="Q153" s="1389"/>
      <c r="R153" s="1389"/>
      <c r="S153" s="1389"/>
      <c r="T153" s="1389"/>
      <c r="U153" s="1389"/>
      <c r="V153" s="1389"/>
      <c r="W153" s="1389"/>
      <c r="X153" s="1389"/>
      <c r="Y153" s="1389"/>
      <c r="Z153" s="1389"/>
      <c r="AA153" s="1389"/>
      <c r="AB153" s="1389"/>
      <c r="AC153" s="1389"/>
      <c r="AD153" s="1389"/>
      <c r="AE153" s="1389"/>
      <c r="AF153" s="1389"/>
      <c r="AG153" s="1389"/>
      <c r="AH153" s="1389"/>
      <c r="BM153">
        <v>5</v>
      </c>
      <c r="BN153" s="2" t="s">
        <v>801</v>
      </c>
      <c r="CR153" s="24" t="s">
        <v>802</v>
      </c>
      <c r="CS153" s="25"/>
      <c r="CT153" s="25"/>
      <c r="CU153" s="25"/>
      <c r="CV153" s="25"/>
      <c r="CW153" s="25"/>
      <c r="CX153" s="11"/>
      <c r="CY153" s="24" t="s">
        <v>803</v>
      </c>
      <c r="CZ153" s="11"/>
      <c r="DA153" s="11"/>
      <c r="DB153" s="11"/>
      <c r="DC153" s="11"/>
      <c r="DD153" s="11"/>
    </row>
    <row r="154" spans="1:108" ht="12.95" customHeight="1">
      <c r="D154" s="186" t="s">
        <v>804</v>
      </c>
      <c r="O154" s="1407" t="s">
        <v>805</v>
      </c>
      <c r="P154" s="1407"/>
      <c r="Q154" s="1407"/>
      <c r="R154" s="1407"/>
      <c r="S154" s="1407"/>
      <c r="T154" s="1407"/>
      <c r="U154" s="1407"/>
      <c r="V154" s="1407"/>
      <c r="W154" s="1407"/>
      <c r="X154" s="1407"/>
      <c r="Y154" s="1407"/>
      <c r="Z154" s="1407"/>
      <c r="AA154" s="1407"/>
      <c r="AB154" s="1407"/>
      <c r="AC154" s="1407"/>
      <c r="AD154" s="1407"/>
      <c r="AE154" s="1407"/>
      <c r="AF154" s="1407"/>
      <c r="AG154" s="1407"/>
      <c r="AH154" s="1407"/>
      <c r="BM154">
        <v>6</v>
      </c>
      <c r="BN154" s="2" t="s">
        <v>806</v>
      </c>
      <c r="CR154" s="24"/>
      <c r="CS154" s="25"/>
      <c r="CT154" s="25"/>
      <c r="CU154" s="25"/>
      <c r="CV154" s="25"/>
      <c r="CW154" s="25"/>
      <c r="CX154" s="11"/>
      <c r="CY154" s="24"/>
      <c r="CZ154" s="11"/>
      <c r="DA154" s="11"/>
      <c r="DB154" s="11"/>
      <c r="DC154" s="11"/>
      <c r="DD154" s="11"/>
    </row>
    <row r="155" spans="1:108" ht="12.95" customHeight="1">
      <c r="D155" s="6" t="s">
        <v>807</v>
      </c>
      <c r="F155" s="6"/>
      <c r="G155" s="6"/>
      <c r="H155" s="6"/>
      <c r="I155" s="6"/>
      <c r="J155" s="6"/>
      <c r="K155" s="6"/>
      <c r="L155" s="6"/>
      <c r="M155" s="6"/>
      <c r="N155" s="6"/>
      <c r="O155" s="1762" t="s">
        <v>808</v>
      </c>
      <c r="P155" s="1762"/>
      <c r="Q155" s="1762"/>
      <c r="R155" s="1762"/>
      <c r="S155" s="1762"/>
      <c r="T155" s="1762"/>
      <c r="U155" s="1762"/>
      <c r="V155" s="1762"/>
      <c r="W155" s="1762"/>
      <c r="X155" s="1762"/>
      <c r="Y155" s="1762"/>
      <c r="Z155" s="1762"/>
      <c r="AA155" s="1762"/>
      <c r="AB155" s="1762"/>
      <c r="AC155" s="1762"/>
      <c r="AD155" s="1762"/>
      <c r="AE155" s="1762"/>
      <c r="AF155" s="1762"/>
      <c r="AG155" s="1762"/>
      <c r="AH155" s="1762"/>
      <c r="BM155">
        <v>7</v>
      </c>
      <c r="BN155" s="2" t="s">
        <v>809</v>
      </c>
      <c r="CR155" s="24"/>
      <c r="CS155" s="25"/>
      <c r="CT155" s="25"/>
      <c r="CU155" s="25"/>
      <c r="CV155" s="25"/>
      <c r="CW155" s="25"/>
      <c r="CX155" s="11"/>
      <c r="CY155" s="24"/>
      <c r="CZ155" s="11"/>
      <c r="DA155" s="11"/>
      <c r="DB155" s="11"/>
      <c r="DC155" s="11"/>
      <c r="DD155" s="11"/>
    </row>
    <row r="156" spans="1:108" ht="12.95" customHeight="1">
      <c r="D156" t="s">
        <v>810</v>
      </c>
      <c r="O156" s="1345" t="s">
        <v>811</v>
      </c>
      <c r="P156" s="1345"/>
      <c r="Q156" s="1345"/>
      <c r="R156" s="1345"/>
      <c r="S156" s="1345"/>
      <c r="T156" s="1345"/>
      <c r="U156" s="1345"/>
      <c r="V156" s="1345"/>
      <c r="W156" s="1345"/>
      <c r="X156" s="1345"/>
      <c r="Y156" s="1345"/>
      <c r="Z156" s="1345"/>
      <c r="AA156" s="1345"/>
      <c r="AB156" s="1345"/>
      <c r="AC156" s="1345"/>
      <c r="AD156" s="1345"/>
      <c r="AE156" s="1345"/>
      <c r="AF156" s="1345"/>
      <c r="AG156" s="1345"/>
      <c r="AH156" s="1345"/>
      <c r="BT156" t="s">
        <v>309</v>
      </c>
      <c r="CB156" s="109" t="s">
        <v>812</v>
      </c>
      <c r="CC156" s="110"/>
      <c r="CD156" s="110"/>
      <c r="CE156" s="110"/>
      <c r="CF156" s="110"/>
      <c r="CG156" s="110"/>
      <c r="CH156" s="110"/>
      <c r="CI156" s="2"/>
      <c r="CJ156" s="109" t="s">
        <v>813</v>
      </c>
      <c r="CK156" s="2"/>
      <c r="CL156" s="2"/>
      <c r="CM156" s="2"/>
      <c r="CN156" s="2"/>
      <c r="CR156" s="24"/>
      <c r="CS156" s="25"/>
      <c r="CT156" s="25"/>
      <c r="CU156" s="25"/>
      <c r="CV156" s="25"/>
      <c r="CW156" s="25"/>
      <c r="CX156" s="11"/>
      <c r="CY156" s="24"/>
      <c r="CZ156" s="11"/>
      <c r="DA156" s="11"/>
      <c r="DB156" s="11"/>
      <c r="DC156" s="11"/>
      <c r="DD156" s="11"/>
    </row>
    <row r="157" spans="1:108" ht="12.95" customHeight="1">
      <c r="D157" t="s">
        <v>814</v>
      </c>
      <c r="O157" s="1389" t="s">
        <v>815</v>
      </c>
      <c r="P157" s="1389"/>
      <c r="Q157" s="1389"/>
      <c r="R157" s="1389"/>
      <c r="S157" s="1389"/>
      <c r="T157" s="1389"/>
      <c r="U157" s="1389"/>
      <c r="V157" s="1389"/>
      <c r="W157" s="1389"/>
      <c r="X157" s="1389"/>
      <c r="Y157" s="6"/>
      <c r="Z157" s="6"/>
      <c r="AA157" s="6"/>
      <c r="AB157" s="6"/>
      <c r="AC157" s="6"/>
      <c r="AD157" s="6"/>
      <c r="AE157" s="6"/>
      <c r="AF157" s="6"/>
      <c r="BN157" s="111" t="s">
        <v>816</v>
      </c>
      <c r="BS157">
        <v>2</v>
      </c>
      <c r="BT157" t="s">
        <v>817</v>
      </c>
      <c r="CB157" s="172" t="s">
        <v>818</v>
      </c>
      <c r="CC157" s="110"/>
      <c r="CD157" s="110"/>
      <c r="CE157" s="110"/>
      <c r="CF157" s="110"/>
      <c r="CG157" s="110"/>
      <c r="CH157" s="110"/>
      <c r="CI157" s="2"/>
      <c r="CJ157" s="172" t="s">
        <v>819</v>
      </c>
      <c r="CK157" s="2"/>
      <c r="CL157" s="2"/>
      <c r="CM157" s="2"/>
      <c r="CN157" s="2"/>
      <c r="CR157" s="11"/>
      <c r="CS157" s="25"/>
      <c r="CT157" s="25"/>
      <c r="CU157" s="25"/>
      <c r="CV157" s="25"/>
      <c r="CW157" s="25"/>
      <c r="CX157" s="11"/>
      <c r="CY157" s="11"/>
      <c r="CZ157" s="11"/>
      <c r="DA157" s="11"/>
      <c r="DB157" s="11"/>
      <c r="DC157" s="11"/>
      <c r="DD157" s="11"/>
    </row>
    <row r="158" spans="1:108" ht="12.95" customHeight="1">
      <c r="D158" t="s">
        <v>820</v>
      </c>
      <c r="O158" s="1747">
        <v>94704</v>
      </c>
      <c r="P158" s="1747"/>
      <c r="Q158" s="1747"/>
      <c r="R158" s="1747"/>
      <c r="S158" s="7"/>
      <c r="T158" s="7"/>
      <c r="U158" s="7"/>
      <c r="V158" s="7"/>
      <c r="W158" s="7"/>
      <c r="X158" s="7"/>
      <c r="Y158" s="7"/>
      <c r="Z158" s="7"/>
      <c r="AA158" s="7"/>
      <c r="AB158" s="7"/>
      <c r="AC158" s="7"/>
      <c r="AD158" s="7"/>
      <c r="AE158" s="7"/>
      <c r="AF158" s="7"/>
      <c r="BN158" s="111" t="s">
        <v>821</v>
      </c>
      <c r="BS158">
        <v>7</v>
      </c>
      <c r="BT158" t="s">
        <v>822</v>
      </c>
      <c r="CB158" s="1154"/>
      <c r="CC158" s="1155"/>
      <c r="CD158" s="1156"/>
      <c r="CE158" s="1156"/>
      <c r="CF158" s="1156"/>
      <c r="CG158" s="1156"/>
      <c r="CH158" s="1156"/>
      <c r="CI158" s="2"/>
      <c r="CJ158" s="2"/>
      <c r="CK158" s="2"/>
      <c r="CL158" s="2"/>
      <c r="CM158" s="2"/>
      <c r="CN158" s="2"/>
      <c r="CR158" s="11"/>
      <c r="CS158" s="25"/>
      <c r="CT158" s="25"/>
      <c r="CU158" s="25"/>
      <c r="CV158" s="25"/>
      <c r="CW158" s="25"/>
      <c r="CX158" s="11"/>
      <c r="CY158" s="11"/>
      <c r="CZ158" s="11"/>
      <c r="DA158" s="11"/>
      <c r="DB158" s="11"/>
      <c r="DC158" s="11"/>
      <c r="DD158" s="11"/>
    </row>
    <row r="159" spans="1:108" ht="12.95" customHeight="1" thickBot="1">
      <c r="D159" t="s">
        <v>823</v>
      </c>
      <c r="O159" s="1737">
        <v>5109817000</v>
      </c>
      <c r="P159" s="1737"/>
      <c r="Q159" s="1737"/>
      <c r="R159" s="1737"/>
      <c r="S159" s="1737"/>
      <c r="T159" s="1737"/>
      <c r="V159" s="56" t="s">
        <v>824</v>
      </c>
      <c r="W159" s="1748"/>
      <c r="X159" s="1748"/>
      <c r="Y159" s="8"/>
      <c r="Z159" s="8"/>
      <c r="AA159" s="8"/>
      <c r="AB159" s="8"/>
      <c r="AC159" s="8"/>
      <c r="AD159" s="8"/>
      <c r="AE159" s="8"/>
      <c r="AF159" s="8"/>
      <c r="BN159" s="111" t="s">
        <v>825</v>
      </c>
      <c r="BS159">
        <v>7</v>
      </c>
      <c r="BT159" t="s">
        <v>826</v>
      </c>
      <c r="CB159" s="222" t="s">
        <v>827</v>
      </c>
      <c r="CC159" s="223" t="s">
        <v>828</v>
      </c>
      <c r="CD159" s="223" t="s">
        <v>829</v>
      </c>
      <c r="CE159" s="223" t="s">
        <v>830</v>
      </c>
      <c r="CF159" s="223" t="s">
        <v>831</v>
      </c>
      <c r="CG159" s="223" t="s">
        <v>832</v>
      </c>
      <c r="CH159" s="223" t="s">
        <v>833</v>
      </c>
      <c r="CI159" s="2"/>
      <c r="CJ159" s="223" t="s">
        <v>828</v>
      </c>
      <c r="CK159" s="223" t="s">
        <v>829</v>
      </c>
      <c r="CL159" s="223" t="s">
        <v>830</v>
      </c>
      <c r="CM159" s="223" t="s">
        <v>831</v>
      </c>
      <c r="CN159" s="223" t="s">
        <v>832</v>
      </c>
      <c r="CR159" s="11"/>
      <c r="CS159" s="1157" t="s">
        <v>834</v>
      </c>
      <c r="CT159" s="1158" t="s">
        <v>829</v>
      </c>
      <c r="CU159" s="1158" t="s">
        <v>830</v>
      </c>
      <c r="CV159" s="1158" t="s">
        <v>831</v>
      </c>
      <c r="CW159" s="1158" t="s">
        <v>835</v>
      </c>
      <c r="CX159" s="11"/>
      <c r="CY159" s="11"/>
      <c r="CZ159" s="1157" t="s">
        <v>834</v>
      </c>
      <c r="DA159" s="1158" t="s">
        <v>829</v>
      </c>
      <c r="DB159" s="1158" t="s">
        <v>830</v>
      </c>
      <c r="DC159" s="1158" t="s">
        <v>831</v>
      </c>
      <c r="DD159" s="1158" t="s">
        <v>835</v>
      </c>
    </row>
    <row r="160" spans="1:108" ht="12.95" customHeight="1">
      <c r="D160" t="s">
        <v>836</v>
      </c>
      <c r="O160" s="1737">
        <v>5109817099</v>
      </c>
      <c r="P160" s="1737"/>
      <c r="Q160" s="1737"/>
      <c r="R160" s="1737"/>
      <c r="S160" s="1737"/>
      <c r="T160" s="1737"/>
      <c r="U160" s="8"/>
      <c r="V160" s="8"/>
      <c r="W160" s="8"/>
      <c r="X160" s="8"/>
      <c r="Y160" s="8"/>
      <c r="Z160" s="8"/>
      <c r="AA160" s="8"/>
      <c r="AB160" s="8"/>
      <c r="AC160" s="8"/>
      <c r="AD160" s="8"/>
      <c r="AE160" s="8"/>
      <c r="AF160" s="8"/>
      <c r="BN160" s="111" t="s">
        <v>837</v>
      </c>
      <c r="BS160">
        <v>6</v>
      </c>
      <c r="BT160" t="s">
        <v>838</v>
      </c>
      <c r="CB160" s="224" t="s">
        <v>817</v>
      </c>
      <c r="CC160" s="314">
        <v>2796</v>
      </c>
      <c r="CD160" s="315">
        <v>2996</v>
      </c>
      <c r="CE160" s="316">
        <v>3596</v>
      </c>
      <c r="CF160" s="315">
        <v>4154</v>
      </c>
      <c r="CG160" s="316">
        <v>4634</v>
      </c>
      <c r="CH160" s="317">
        <v>5114</v>
      </c>
      <c r="CI160" s="2"/>
      <c r="CJ160" s="684">
        <v>1937</v>
      </c>
      <c r="CK160" s="684">
        <v>2201</v>
      </c>
      <c r="CL160" s="684">
        <v>2682</v>
      </c>
      <c r="CM160" s="684">
        <v>3432</v>
      </c>
      <c r="CN160" s="684">
        <v>4077</v>
      </c>
      <c r="CR160" s="111" t="s">
        <v>816</v>
      </c>
      <c r="CS160" s="203">
        <v>473390</v>
      </c>
      <c r="CT160" s="203">
        <v>545814</v>
      </c>
      <c r="CU160" s="203">
        <v>658400</v>
      </c>
      <c r="CV160" s="203">
        <v>842752</v>
      </c>
      <c r="CW160" s="203">
        <v>938878</v>
      </c>
      <c r="CX160" s="11"/>
      <c r="CY160" s="111" t="s">
        <v>816</v>
      </c>
      <c r="CZ160" s="203">
        <v>473390</v>
      </c>
      <c r="DA160" s="203">
        <v>545814</v>
      </c>
      <c r="DB160" s="203">
        <v>658400</v>
      </c>
      <c r="DC160" s="203">
        <v>842752</v>
      </c>
      <c r="DD160" s="203">
        <v>938878</v>
      </c>
    </row>
    <row r="161" spans="1:108" ht="12.95" customHeight="1">
      <c r="D161" t="s">
        <v>839</v>
      </c>
      <c r="O161" s="1741" t="s">
        <v>840</v>
      </c>
      <c r="P161" s="1741"/>
      <c r="Q161" s="1741"/>
      <c r="R161" s="1741"/>
      <c r="S161" s="1741"/>
      <c r="T161" s="1741"/>
      <c r="U161" s="1741"/>
      <c r="V161" s="1741"/>
      <c r="W161" s="1741"/>
      <c r="X161" s="1741"/>
      <c r="Y161" s="1741"/>
      <c r="Z161" s="1741"/>
      <c r="AA161" s="1741"/>
      <c r="AB161" s="1741"/>
      <c r="AC161" s="1741"/>
      <c r="AD161" s="1741"/>
      <c r="AE161" s="1741"/>
      <c r="AF161" s="1741"/>
      <c r="AG161" s="1741"/>
      <c r="AH161" s="1741"/>
      <c r="BJ161" t="s">
        <v>692</v>
      </c>
      <c r="BN161" s="111" t="s">
        <v>841</v>
      </c>
      <c r="BS161">
        <v>7</v>
      </c>
      <c r="BT161" t="s">
        <v>842</v>
      </c>
      <c r="CB161" s="225" t="s">
        <v>822</v>
      </c>
      <c r="CC161" s="318">
        <v>2020</v>
      </c>
      <c r="CD161" s="319">
        <v>2162</v>
      </c>
      <c r="CE161" s="318">
        <v>2594</v>
      </c>
      <c r="CF161" s="319">
        <v>3000</v>
      </c>
      <c r="CG161" s="319">
        <v>3346</v>
      </c>
      <c r="CH161" s="320">
        <v>3692</v>
      </c>
      <c r="CI161" s="2"/>
      <c r="CJ161" s="684">
        <v>1003</v>
      </c>
      <c r="CK161" s="684">
        <v>1101</v>
      </c>
      <c r="CL161" s="684">
        <v>1445</v>
      </c>
      <c r="CM161" s="684">
        <v>2025</v>
      </c>
      <c r="CN161" s="684">
        <v>2396</v>
      </c>
      <c r="CR161" s="111" t="s">
        <v>821</v>
      </c>
      <c r="CS161" s="201">
        <v>352022</v>
      </c>
      <c r="CT161" s="201">
        <v>405878</v>
      </c>
      <c r="CU161" s="201">
        <v>489600</v>
      </c>
      <c r="CV161" s="201">
        <v>626688</v>
      </c>
      <c r="CW161" s="201">
        <v>698170</v>
      </c>
      <c r="CX161" s="11"/>
      <c r="CY161" s="111" t="s">
        <v>821</v>
      </c>
      <c r="CZ161" s="201">
        <v>352022</v>
      </c>
      <c r="DA161" s="201">
        <v>405878</v>
      </c>
      <c r="DB161" s="201">
        <v>489600</v>
      </c>
      <c r="DC161" s="201">
        <v>626688</v>
      </c>
      <c r="DD161" s="201">
        <v>698170</v>
      </c>
    </row>
    <row r="162" spans="1:108" ht="12.95" customHeight="1">
      <c r="O162" s="95"/>
      <c r="P162" s="95"/>
      <c r="Q162" s="95"/>
      <c r="R162" s="95"/>
      <c r="S162" s="95"/>
      <c r="T162" s="95"/>
      <c r="U162" s="95"/>
      <c r="V162" s="95"/>
      <c r="W162" s="95"/>
      <c r="X162" s="95"/>
      <c r="Y162" s="95"/>
      <c r="Z162" s="95"/>
      <c r="AA162" s="95"/>
      <c r="AB162" s="95"/>
      <c r="AC162" s="95"/>
      <c r="AD162" s="95"/>
      <c r="AE162" s="95"/>
      <c r="AF162" s="95"/>
      <c r="AG162" s="95"/>
      <c r="AH162" s="95"/>
      <c r="BJ162" t="s">
        <v>843</v>
      </c>
      <c r="BN162" s="111" t="s">
        <v>844</v>
      </c>
      <c r="BS162">
        <v>7</v>
      </c>
      <c r="BT162" t="s">
        <v>845</v>
      </c>
      <c r="CB162" s="225" t="s">
        <v>826</v>
      </c>
      <c r="CC162" s="321">
        <v>1924</v>
      </c>
      <c r="CD162" s="322">
        <v>2062</v>
      </c>
      <c r="CE162" s="321">
        <v>2474</v>
      </c>
      <c r="CF162" s="322">
        <v>2856</v>
      </c>
      <c r="CG162" s="322">
        <v>3186</v>
      </c>
      <c r="CH162" s="323">
        <v>3516</v>
      </c>
      <c r="CI162" s="2"/>
      <c r="CJ162" s="684">
        <v>1253</v>
      </c>
      <c r="CK162" s="684">
        <v>1260</v>
      </c>
      <c r="CL162" s="684">
        <v>1493</v>
      </c>
      <c r="CM162" s="684">
        <v>2084</v>
      </c>
      <c r="CN162" s="684">
        <v>2507</v>
      </c>
      <c r="CR162" s="111" t="s">
        <v>825</v>
      </c>
      <c r="CS162" s="203">
        <v>352022</v>
      </c>
      <c r="CT162" s="203">
        <v>405878</v>
      </c>
      <c r="CU162" s="203">
        <v>489600</v>
      </c>
      <c r="CV162" s="203">
        <v>626688</v>
      </c>
      <c r="CW162" s="203">
        <v>698170</v>
      </c>
      <c r="CX162" s="11"/>
      <c r="CY162" s="111" t="s">
        <v>825</v>
      </c>
      <c r="CZ162" s="203">
        <v>352022</v>
      </c>
      <c r="DA162" s="203">
        <v>405878</v>
      </c>
      <c r="DB162" s="203">
        <v>489600</v>
      </c>
      <c r="DC162" s="203">
        <v>626688</v>
      </c>
      <c r="DD162" s="203">
        <v>698170</v>
      </c>
    </row>
    <row r="163" spans="1:108" ht="12.95" customHeight="1">
      <c r="C163" s="21" t="s">
        <v>846</v>
      </c>
      <c r="D163" s="2" t="s">
        <v>847</v>
      </c>
      <c r="O163" s="95"/>
      <c r="P163" s="95"/>
      <c r="Q163" s="95"/>
      <c r="R163" s="95"/>
      <c r="S163" s="95"/>
      <c r="T163" s="95"/>
      <c r="U163" s="95"/>
      <c r="V163" s="95"/>
      <c r="W163" s="95"/>
      <c r="X163" s="95"/>
      <c r="Y163" s="95"/>
      <c r="Z163" s="95"/>
      <c r="AA163" s="95"/>
      <c r="AB163" s="95"/>
      <c r="AC163" s="95"/>
      <c r="AD163" s="95"/>
      <c r="AE163" s="95"/>
      <c r="AF163" s="95"/>
      <c r="AG163" s="95"/>
      <c r="AH163" s="95"/>
      <c r="BN163" s="111" t="s">
        <v>848</v>
      </c>
      <c r="BS163">
        <v>2</v>
      </c>
      <c r="BT163" t="s">
        <v>849</v>
      </c>
      <c r="CB163" s="225" t="s">
        <v>838</v>
      </c>
      <c r="CC163" s="321">
        <v>1644</v>
      </c>
      <c r="CD163" s="322">
        <v>1762</v>
      </c>
      <c r="CE163" s="321">
        <v>2114</v>
      </c>
      <c r="CF163" s="322">
        <v>2442</v>
      </c>
      <c r="CG163" s="322">
        <v>2724</v>
      </c>
      <c r="CH163" s="323">
        <v>3006</v>
      </c>
      <c r="CI163" s="2"/>
      <c r="CJ163" s="684">
        <v>1069</v>
      </c>
      <c r="CK163" s="684">
        <v>1126</v>
      </c>
      <c r="CL163" s="684">
        <v>1466</v>
      </c>
      <c r="CM163" s="684">
        <v>2054</v>
      </c>
      <c r="CN163" s="684">
        <v>2462</v>
      </c>
      <c r="CR163" s="111" t="s">
        <v>837</v>
      </c>
      <c r="CS163" s="201">
        <v>319236</v>
      </c>
      <c r="CT163" s="201">
        <v>368076</v>
      </c>
      <c r="CU163" s="201">
        <v>444000</v>
      </c>
      <c r="CV163" s="201">
        <v>568320</v>
      </c>
      <c r="CW163" s="201">
        <v>633144</v>
      </c>
      <c r="CX163" s="11"/>
      <c r="CY163" s="111" t="s">
        <v>837</v>
      </c>
      <c r="CZ163" s="201">
        <v>319236</v>
      </c>
      <c r="DA163" s="201">
        <v>368076</v>
      </c>
      <c r="DB163" s="201">
        <v>444000</v>
      </c>
      <c r="DC163" s="201">
        <v>568320</v>
      </c>
      <c r="DD163" s="201">
        <v>633144</v>
      </c>
    </row>
    <row r="164" spans="1:108" ht="12.95" customHeight="1">
      <c r="C164" s="21"/>
      <c r="D164" s="1756" t="s">
        <v>850</v>
      </c>
      <c r="E164" s="1756"/>
      <c r="F164" s="1756"/>
      <c r="G164" s="1756"/>
      <c r="H164" s="1756"/>
      <c r="I164" s="1756"/>
      <c r="J164" s="1756"/>
      <c r="K164" s="1756"/>
      <c r="L164" s="1756"/>
      <c r="M164" s="1756"/>
      <c r="N164" s="1756"/>
      <c r="O164" s="1756"/>
      <c r="P164" s="1756"/>
      <c r="Q164" s="1756"/>
      <c r="R164" s="1756"/>
      <c r="S164" s="1756"/>
      <c r="T164" s="1756"/>
      <c r="U164" s="1756"/>
      <c r="V164" s="1756"/>
      <c r="W164" s="1756"/>
      <c r="X164" s="1756"/>
      <c r="Y164" s="1756"/>
      <c r="Z164" s="1756"/>
      <c r="AA164" s="1756"/>
      <c r="AB164" s="1756"/>
      <c r="AC164" s="1756"/>
      <c r="AD164" s="1756"/>
      <c r="AE164" s="1756"/>
      <c r="AF164" s="1756"/>
      <c r="AG164" s="1756"/>
      <c r="AH164" s="1756"/>
      <c r="BN164" s="111" t="s">
        <v>851</v>
      </c>
      <c r="BS164">
        <v>7</v>
      </c>
      <c r="BT164" t="s">
        <v>852</v>
      </c>
      <c r="CB164" s="225" t="s">
        <v>842</v>
      </c>
      <c r="CC164" s="321">
        <v>1776</v>
      </c>
      <c r="CD164" s="322">
        <v>1902</v>
      </c>
      <c r="CE164" s="321">
        <v>2284</v>
      </c>
      <c r="CF164" s="322">
        <v>2640</v>
      </c>
      <c r="CG164" s="322">
        <v>2944</v>
      </c>
      <c r="CH164" s="323">
        <v>3248</v>
      </c>
      <c r="CI164" s="2"/>
      <c r="CJ164" s="684">
        <v>989</v>
      </c>
      <c r="CK164" s="684">
        <v>1086</v>
      </c>
      <c r="CL164" s="684">
        <v>1425</v>
      </c>
      <c r="CM164" s="684">
        <v>1997</v>
      </c>
      <c r="CN164" s="684">
        <v>2195</v>
      </c>
      <c r="CR164" s="111" t="s">
        <v>841</v>
      </c>
      <c r="CS164" s="203">
        <v>352022</v>
      </c>
      <c r="CT164" s="203">
        <v>405878</v>
      </c>
      <c r="CU164" s="203">
        <v>489600</v>
      </c>
      <c r="CV164" s="203">
        <v>626688</v>
      </c>
      <c r="CW164" s="203">
        <v>698170</v>
      </c>
      <c r="CX164" s="11"/>
      <c r="CY164" s="111" t="s">
        <v>841</v>
      </c>
      <c r="CZ164" s="203">
        <v>352022</v>
      </c>
      <c r="DA164" s="203">
        <v>405878</v>
      </c>
      <c r="DB164" s="203">
        <v>489600</v>
      </c>
      <c r="DC164" s="203">
        <v>626688</v>
      </c>
      <c r="DD164" s="203">
        <v>698170</v>
      </c>
    </row>
    <row r="165" spans="1:108" ht="12.95" customHeight="1">
      <c r="C165" s="21"/>
      <c r="D165" s="57"/>
      <c r="E165" s="57"/>
      <c r="F165" s="57"/>
      <c r="G165" s="57"/>
      <c r="H165" s="57"/>
      <c r="I165" s="57"/>
      <c r="J165" s="57"/>
      <c r="K165" s="57"/>
      <c r="L165" s="57"/>
      <c r="M165" s="57"/>
      <c r="N165" s="57"/>
      <c r="O165" s="1159"/>
      <c r="P165" s="1159"/>
      <c r="Q165" s="1159"/>
      <c r="R165" s="1159"/>
      <c r="S165" s="1159"/>
      <c r="T165" s="1159"/>
      <c r="U165" s="1159"/>
      <c r="V165" s="1159"/>
      <c r="W165" s="1159"/>
      <c r="X165" s="1159"/>
      <c r="Y165" s="1159"/>
      <c r="Z165" s="1159"/>
      <c r="AA165" s="95"/>
      <c r="AB165" s="95"/>
      <c r="AC165" s="95"/>
      <c r="AD165" s="95"/>
      <c r="AE165" s="95"/>
      <c r="AF165" s="95"/>
      <c r="AG165" s="95"/>
      <c r="AH165" s="95"/>
      <c r="BN165" s="111" t="s">
        <v>853</v>
      </c>
      <c r="BS165">
        <v>6</v>
      </c>
      <c r="BT165" t="s">
        <v>854</v>
      </c>
      <c r="CB165" s="225" t="s">
        <v>845</v>
      </c>
      <c r="CC165" s="321">
        <v>1680</v>
      </c>
      <c r="CD165" s="322">
        <v>1800</v>
      </c>
      <c r="CE165" s="321">
        <v>2160</v>
      </c>
      <c r="CF165" s="322">
        <v>2496</v>
      </c>
      <c r="CG165" s="322">
        <v>2784</v>
      </c>
      <c r="CH165" s="323">
        <v>3072</v>
      </c>
      <c r="CI165" s="2"/>
      <c r="CJ165" s="684">
        <v>915</v>
      </c>
      <c r="CK165" s="684">
        <v>921</v>
      </c>
      <c r="CL165" s="684">
        <v>1208</v>
      </c>
      <c r="CM165" s="684">
        <v>1625</v>
      </c>
      <c r="CN165" s="684">
        <v>1631</v>
      </c>
      <c r="CR165" s="111" t="s">
        <v>844</v>
      </c>
      <c r="CS165" s="201">
        <v>352022</v>
      </c>
      <c r="CT165" s="201">
        <v>405878</v>
      </c>
      <c r="CU165" s="201">
        <v>489600</v>
      </c>
      <c r="CV165" s="201">
        <v>626688</v>
      </c>
      <c r="CW165" s="201">
        <v>698170</v>
      </c>
      <c r="CX165" s="11"/>
      <c r="CY165" s="111" t="s">
        <v>844</v>
      </c>
      <c r="CZ165" s="201">
        <v>352022</v>
      </c>
      <c r="DA165" s="201">
        <v>405878</v>
      </c>
      <c r="DB165" s="201">
        <v>489600</v>
      </c>
      <c r="DC165" s="201">
        <v>626688</v>
      </c>
      <c r="DD165" s="201">
        <v>698170</v>
      </c>
    </row>
    <row r="166" spans="1:108" ht="12.95" customHeight="1">
      <c r="B166" s="1"/>
      <c r="C166" s="21"/>
      <c r="D166" s="57"/>
      <c r="E166" s="57"/>
      <c r="F166" s="57"/>
      <c r="G166" s="57"/>
      <c r="H166" s="57"/>
      <c r="I166" s="57"/>
      <c r="J166" s="57"/>
      <c r="K166" s="57"/>
      <c r="L166" s="57"/>
      <c r="M166" s="57"/>
      <c r="N166" s="57"/>
      <c r="O166" s="1159"/>
      <c r="P166" s="1159"/>
      <c r="Q166" s="1159"/>
      <c r="R166" s="1159"/>
      <c r="S166" s="1159"/>
      <c r="T166" s="1159"/>
      <c r="U166" s="1159"/>
      <c r="V166" s="1159"/>
      <c r="W166" s="1159"/>
      <c r="X166" s="1159"/>
      <c r="Y166" s="1159"/>
      <c r="Z166" s="1159"/>
      <c r="AA166" s="95"/>
      <c r="AB166" s="95"/>
      <c r="AC166" s="95"/>
      <c r="AD166" s="95"/>
      <c r="AE166" s="95"/>
      <c r="AF166" s="95"/>
      <c r="AG166" s="95"/>
      <c r="AH166" s="95"/>
      <c r="BN166" s="111" t="s">
        <v>855</v>
      </c>
      <c r="BS166">
        <v>5</v>
      </c>
      <c r="BT166" t="s">
        <v>856</v>
      </c>
      <c r="CB166" s="225" t="s">
        <v>849</v>
      </c>
      <c r="CC166" s="321">
        <v>2796</v>
      </c>
      <c r="CD166" s="322">
        <v>2996</v>
      </c>
      <c r="CE166" s="321">
        <v>3596</v>
      </c>
      <c r="CF166" s="322">
        <v>4154</v>
      </c>
      <c r="CG166" s="322">
        <v>4634</v>
      </c>
      <c r="CH166" s="323">
        <v>5114</v>
      </c>
      <c r="CI166" s="2"/>
      <c r="CJ166" s="684">
        <v>1937</v>
      </c>
      <c r="CK166" s="684">
        <v>2201</v>
      </c>
      <c r="CL166" s="684">
        <v>2682</v>
      </c>
      <c r="CM166" s="684">
        <v>3432</v>
      </c>
      <c r="CN166" s="684">
        <v>4077</v>
      </c>
      <c r="CR166" s="111" t="s">
        <v>848</v>
      </c>
      <c r="CS166" s="203">
        <v>473390</v>
      </c>
      <c r="CT166" s="203">
        <v>545814</v>
      </c>
      <c r="CU166" s="203">
        <v>658400</v>
      </c>
      <c r="CV166" s="203">
        <v>842752</v>
      </c>
      <c r="CW166" s="203">
        <v>938878</v>
      </c>
      <c r="CX166" s="11"/>
      <c r="CY166" s="111" t="s">
        <v>848</v>
      </c>
      <c r="CZ166" s="203">
        <v>473390</v>
      </c>
      <c r="DA166" s="203">
        <v>545814</v>
      </c>
      <c r="DB166" s="203">
        <v>658400</v>
      </c>
      <c r="DC166" s="203">
        <v>842752</v>
      </c>
      <c r="DD166" s="203">
        <v>938878</v>
      </c>
    </row>
    <row r="167" spans="1:108" ht="12.95" customHeight="1">
      <c r="B167" s="1"/>
      <c r="C167" s="21"/>
      <c r="D167" s="57"/>
      <c r="E167" s="57"/>
      <c r="F167" s="57"/>
      <c r="G167" s="57"/>
      <c r="H167" s="57"/>
      <c r="I167" s="57"/>
      <c r="J167" s="57"/>
      <c r="K167" s="57"/>
      <c r="L167" s="57"/>
      <c r="M167" s="57"/>
      <c r="N167" s="57"/>
      <c r="O167" s="1159"/>
      <c r="P167" s="1159"/>
      <c r="Q167" s="1159"/>
      <c r="R167" s="1159"/>
      <c r="S167" s="1159"/>
      <c r="T167" s="1159"/>
      <c r="U167" s="1159"/>
      <c r="V167" s="1159"/>
      <c r="W167" s="1159"/>
      <c r="X167" s="1159"/>
      <c r="Y167" s="1159"/>
      <c r="Z167" s="1159"/>
      <c r="AA167" s="95"/>
      <c r="AB167" s="95"/>
      <c r="AC167" s="95"/>
      <c r="AD167" s="95"/>
      <c r="AE167" s="95"/>
      <c r="AF167" s="95"/>
      <c r="AG167" s="95"/>
      <c r="AH167" s="95"/>
      <c r="BN167" s="111" t="s">
        <v>857</v>
      </c>
      <c r="BS167">
        <v>7</v>
      </c>
      <c r="BT167" t="s">
        <v>858</v>
      </c>
      <c r="CB167" s="225" t="s">
        <v>852</v>
      </c>
      <c r="CC167" s="321">
        <v>1644</v>
      </c>
      <c r="CD167" s="322">
        <v>1762</v>
      </c>
      <c r="CE167" s="321">
        <v>2114</v>
      </c>
      <c r="CF167" s="322">
        <v>2442</v>
      </c>
      <c r="CG167" s="322">
        <v>2724</v>
      </c>
      <c r="CH167" s="323">
        <v>3006</v>
      </c>
      <c r="CI167" s="2"/>
      <c r="CJ167" s="684">
        <v>869</v>
      </c>
      <c r="CK167" s="684">
        <v>1086</v>
      </c>
      <c r="CL167" s="684">
        <v>1253</v>
      </c>
      <c r="CM167" s="684">
        <v>1756</v>
      </c>
      <c r="CN167" s="684">
        <v>2104</v>
      </c>
      <c r="CR167" s="111" t="s">
        <v>851</v>
      </c>
      <c r="CS167" s="201">
        <v>352022</v>
      </c>
      <c r="CT167" s="201">
        <v>405878</v>
      </c>
      <c r="CU167" s="201">
        <v>489600</v>
      </c>
      <c r="CV167" s="201">
        <v>626688</v>
      </c>
      <c r="CW167" s="201">
        <v>698170</v>
      </c>
      <c r="CX167" s="11"/>
      <c r="CY167" s="111" t="s">
        <v>851</v>
      </c>
      <c r="CZ167" s="201">
        <v>352022</v>
      </c>
      <c r="DA167" s="201">
        <v>405878</v>
      </c>
      <c r="DB167" s="201">
        <v>489600</v>
      </c>
      <c r="DC167" s="201">
        <v>626688</v>
      </c>
      <c r="DD167" s="201">
        <v>698170</v>
      </c>
    </row>
    <row r="168" spans="1:108" ht="12.95" customHeight="1">
      <c r="O168" s="95"/>
      <c r="P168" s="95"/>
      <c r="Q168" s="95"/>
      <c r="R168" s="95"/>
      <c r="S168" s="95"/>
      <c r="T168" s="95"/>
      <c r="U168" s="95"/>
      <c r="V168" s="95"/>
      <c r="W168" s="95"/>
      <c r="X168" s="95"/>
      <c r="Y168" s="95"/>
      <c r="Z168" s="95"/>
      <c r="AA168" s="95"/>
      <c r="AB168" s="95"/>
      <c r="AC168" s="95"/>
      <c r="AD168" s="95"/>
      <c r="AE168" s="95"/>
      <c r="AF168" s="95"/>
      <c r="AG168" s="95"/>
      <c r="AH168" s="95"/>
      <c r="BN168" s="111" t="s">
        <v>859</v>
      </c>
      <c r="BS168">
        <v>7</v>
      </c>
      <c r="BT168" t="s">
        <v>860</v>
      </c>
      <c r="CB168" s="225" t="s">
        <v>854</v>
      </c>
      <c r="CC168" s="321">
        <v>2252</v>
      </c>
      <c r="CD168" s="322">
        <v>2412</v>
      </c>
      <c r="CE168" s="321">
        <v>2894</v>
      </c>
      <c r="CF168" s="322">
        <v>3342</v>
      </c>
      <c r="CG168" s="322">
        <v>3730</v>
      </c>
      <c r="CH168" s="323">
        <v>4116</v>
      </c>
      <c r="CI168" s="2"/>
      <c r="CJ168" s="684">
        <v>1679</v>
      </c>
      <c r="CK168" s="684">
        <v>1777</v>
      </c>
      <c r="CL168" s="684">
        <v>2206</v>
      </c>
      <c r="CM168" s="684">
        <v>2992</v>
      </c>
      <c r="CN168" s="684">
        <v>3455</v>
      </c>
      <c r="CR168" s="111" t="s">
        <v>853</v>
      </c>
      <c r="CS168" s="203">
        <v>331890</v>
      </c>
      <c r="CT168" s="203">
        <v>382666</v>
      </c>
      <c r="CU168" s="203">
        <v>461600</v>
      </c>
      <c r="CV168" s="203">
        <v>590848</v>
      </c>
      <c r="CW168" s="203">
        <v>658242</v>
      </c>
      <c r="CX168" s="11"/>
      <c r="CY168" s="111" t="s">
        <v>853</v>
      </c>
      <c r="CZ168" s="203">
        <v>331890</v>
      </c>
      <c r="DA168" s="203">
        <v>382666</v>
      </c>
      <c r="DB168" s="203">
        <v>461600</v>
      </c>
      <c r="DC168" s="203">
        <v>590848</v>
      </c>
      <c r="DD168" s="203">
        <v>658242</v>
      </c>
    </row>
    <row r="169" spans="1:108" ht="12.95" customHeight="1">
      <c r="A169" s="1393" t="s">
        <v>861</v>
      </c>
      <c r="B169" s="1393"/>
      <c r="C169" s="1393"/>
      <c r="D169" s="1393"/>
      <c r="E169" s="1393"/>
      <c r="F169" s="1393"/>
      <c r="G169" s="1393"/>
      <c r="H169" s="1393"/>
      <c r="I169" s="1393"/>
      <c r="J169" s="1393"/>
      <c r="K169" s="1393"/>
      <c r="L169" s="1393"/>
      <c r="M169" s="1393"/>
      <c r="N169" s="1393"/>
      <c r="O169" s="1393"/>
      <c r="P169" s="1393"/>
      <c r="Q169" s="1393"/>
      <c r="R169" s="1393"/>
      <c r="S169" s="1393"/>
      <c r="T169" s="1393"/>
      <c r="U169" s="1393"/>
      <c r="V169" s="1393"/>
      <c r="W169" s="1393"/>
      <c r="X169" s="1393"/>
      <c r="Y169" s="1393"/>
      <c r="Z169" s="1393"/>
      <c r="AA169" s="1393"/>
      <c r="AB169" s="1393"/>
      <c r="AC169" s="1393"/>
      <c r="AD169" s="1393"/>
      <c r="AE169" s="1393"/>
      <c r="AF169" s="1393"/>
      <c r="AG169" s="1393"/>
      <c r="AH169" s="1393"/>
      <c r="AI169" s="1393"/>
      <c r="AJ169" s="1393"/>
      <c r="AK169" s="1393"/>
      <c r="AL169" s="1393"/>
      <c r="AM169" s="1393"/>
      <c r="AN169" s="1393"/>
      <c r="AO169" s="1393"/>
      <c r="AP169" s="1393"/>
      <c r="AQ169" s="1393"/>
      <c r="AR169" s="1393"/>
      <c r="AS169" s="1393"/>
      <c r="AT169" s="1393"/>
      <c r="AU169" s="54"/>
      <c r="AV169" s="54"/>
      <c r="AW169" s="54"/>
      <c r="AX169" s="54"/>
      <c r="AY169" s="54"/>
      <c r="BN169" s="111" t="s">
        <v>862</v>
      </c>
      <c r="BS169">
        <v>5</v>
      </c>
      <c r="BT169" t="s">
        <v>863</v>
      </c>
      <c r="CB169" s="225" t="s">
        <v>856</v>
      </c>
      <c r="CC169" s="321">
        <v>1644</v>
      </c>
      <c r="CD169" s="322">
        <v>1762</v>
      </c>
      <c r="CE169" s="321">
        <v>2114</v>
      </c>
      <c r="CF169" s="322">
        <v>2442</v>
      </c>
      <c r="CG169" s="322">
        <v>2724</v>
      </c>
      <c r="CH169" s="323">
        <v>3006</v>
      </c>
      <c r="CI169" s="2"/>
      <c r="CJ169" s="684">
        <v>1210</v>
      </c>
      <c r="CK169" s="684">
        <v>1217</v>
      </c>
      <c r="CL169" s="684">
        <v>1505</v>
      </c>
      <c r="CM169" s="684">
        <v>2109</v>
      </c>
      <c r="CN169" s="684">
        <v>2415</v>
      </c>
      <c r="CR169" s="111" t="s">
        <v>855</v>
      </c>
      <c r="CS169" s="201">
        <v>307732</v>
      </c>
      <c r="CT169" s="201">
        <v>354812</v>
      </c>
      <c r="CU169" s="201">
        <v>428000</v>
      </c>
      <c r="CV169" s="201">
        <v>547840</v>
      </c>
      <c r="CW169" s="201">
        <v>610328</v>
      </c>
      <c r="CX169" s="11"/>
      <c r="CY169" s="111" t="s">
        <v>855</v>
      </c>
      <c r="CZ169" s="201">
        <v>307732</v>
      </c>
      <c r="DA169" s="201">
        <v>354812</v>
      </c>
      <c r="DB169" s="201">
        <v>428000</v>
      </c>
      <c r="DC169" s="201">
        <v>547840</v>
      </c>
      <c r="DD169" s="201">
        <v>610328</v>
      </c>
    </row>
    <row r="170" spans="1:108" ht="12.95" customHeight="1">
      <c r="A170" s="1393"/>
      <c r="B170" s="1393"/>
      <c r="C170" s="1393"/>
      <c r="D170" s="1393"/>
      <c r="E170" s="1393"/>
      <c r="F170" s="1393"/>
      <c r="G170" s="1393"/>
      <c r="H170" s="1393"/>
      <c r="I170" s="1393"/>
      <c r="J170" s="1393"/>
      <c r="K170" s="1393"/>
      <c r="L170" s="1393"/>
      <c r="M170" s="1393"/>
      <c r="N170" s="1393"/>
      <c r="O170" s="1393"/>
      <c r="P170" s="1393"/>
      <c r="Q170" s="1393"/>
      <c r="R170" s="1393"/>
      <c r="S170" s="1393"/>
      <c r="T170" s="1393"/>
      <c r="U170" s="1393"/>
      <c r="V170" s="1393"/>
      <c r="W170" s="1393"/>
      <c r="X170" s="1393"/>
      <c r="Y170" s="1393"/>
      <c r="Z170" s="1393"/>
      <c r="AA170" s="1393"/>
      <c r="AB170" s="1393"/>
      <c r="AC170" s="1393"/>
      <c r="AD170" s="1393"/>
      <c r="AE170" s="1393"/>
      <c r="AF170" s="1393"/>
      <c r="AG170" s="1393"/>
      <c r="AH170" s="1393"/>
      <c r="AI170" s="1393"/>
      <c r="AJ170" s="1393"/>
      <c r="AK170" s="1393"/>
      <c r="AL170" s="1393"/>
      <c r="AM170" s="1393"/>
      <c r="AN170" s="1393"/>
      <c r="AO170" s="1393"/>
      <c r="AP170" s="1393"/>
      <c r="AQ170" s="1393"/>
      <c r="AR170" s="1393"/>
      <c r="AS170" s="1393"/>
      <c r="AT170" s="1393"/>
      <c r="AU170" s="54"/>
      <c r="AV170" s="54"/>
      <c r="AW170" s="54"/>
      <c r="AX170" s="54"/>
      <c r="AY170" s="54"/>
      <c r="BN170" s="111" t="s">
        <v>864</v>
      </c>
      <c r="BS170">
        <v>7</v>
      </c>
      <c r="BT170" t="s">
        <v>865</v>
      </c>
      <c r="CB170" s="225" t="s">
        <v>858</v>
      </c>
      <c r="CC170" s="321">
        <v>1644</v>
      </c>
      <c r="CD170" s="322">
        <v>1762</v>
      </c>
      <c r="CE170" s="321">
        <v>2114</v>
      </c>
      <c r="CF170" s="322">
        <v>2442</v>
      </c>
      <c r="CG170" s="322">
        <v>2724</v>
      </c>
      <c r="CH170" s="323">
        <v>3006</v>
      </c>
      <c r="CI170" s="2"/>
      <c r="CJ170" s="684">
        <v>841</v>
      </c>
      <c r="CK170" s="684">
        <v>935</v>
      </c>
      <c r="CL170" s="684">
        <v>1227</v>
      </c>
      <c r="CM170" s="684">
        <v>1631</v>
      </c>
      <c r="CN170" s="684">
        <v>2060</v>
      </c>
      <c r="CR170" s="111" t="s">
        <v>857</v>
      </c>
      <c r="CS170" s="203">
        <v>352022</v>
      </c>
      <c r="CT170" s="203">
        <v>405878</v>
      </c>
      <c r="CU170" s="203">
        <v>489600</v>
      </c>
      <c r="CV170" s="203">
        <v>626688</v>
      </c>
      <c r="CW170" s="203">
        <v>698170</v>
      </c>
      <c r="CX170" s="11"/>
      <c r="CY170" s="111" t="s">
        <v>857</v>
      </c>
      <c r="CZ170" s="203">
        <v>352022</v>
      </c>
      <c r="DA170" s="203">
        <v>405878</v>
      </c>
      <c r="DB170" s="203">
        <v>489600</v>
      </c>
      <c r="DC170" s="203">
        <v>626688</v>
      </c>
      <c r="DD170" s="203">
        <v>698170</v>
      </c>
    </row>
    <row r="171" spans="1:108" ht="12.95" customHeight="1">
      <c r="BN171" s="111" t="s">
        <v>866</v>
      </c>
      <c r="BS171">
        <v>5</v>
      </c>
      <c r="BT171" t="s">
        <v>867</v>
      </c>
      <c r="CB171" s="225" t="s">
        <v>860</v>
      </c>
      <c r="CC171" s="321">
        <v>1644</v>
      </c>
      <c r="CD171" s="322">
        <v>1762</v>
      </c>
      <c r="CE171" s="321">
        <v>2114</v>
      </c>
      <c r="CF171" s="322">
        <v>2442</v>
      </c>
      <c r="CG171" s="322">
        <v>2724</v>
      </c>
      <c r="CH171" s="323">
        <v>3006</v>
      </c>
      <c r="CI171" s="2"/>
      <c r="CJ171" s="684">
        <v>1065</v>
      </c>
      <c r="CK171" s="684">
        <v>1132</v>
      </c>
      <c r="CL171" s="684">
        <v>1478</v>
      </c>
      <c r="CM171" s="684">
        <v>2071</v>
      </c>
      <c r="CN171" s="684">
        <v>2482</v>
      </c>
      <c r="CR171" s="111" t="s">
        <v>859</v>
      </c>
      <c r="CS171" s="201">
        <v>352022</v>
      </c>
      <c r="CT171" s="201">
        <v>405878</v>
      </c>
      <c r="CU171" s="201">
        <v>489600</v>
      </c>
      <c r="CV171" s="201">
        <v>626688</v>
      </c>
      <c r="CW171" s="201">
        <v>698170</v>
      </c>
      <c r="CX171" s="11"/>
      <c r="CY171" s="111" t="s">
        <v>859</v>
      </c>
      <c r="CZ171" s="201">
        <v>352022</v>
      </c>
      <c r="DA171" s="201">
        <v>405878</v>
      </c>
      <c r="DB171" s="201">
        <v>489600</v>
      </c>
      <c r="DC171" s="201">
        <v>626688</v>
      </c>
      <c r="DD171" s="201">
        <v>698170</v>
      </c>
    </row>
    <row r="172" spans="1:108" ht="12.95" customHeight="1">
      <c r="A172" s="1" t="s">
        <v>868</v>
      </c>
      <c r="C172" s="1" t="s">
        <v>91</v>
      </c>
      <c r="BN172" s="111" t="s">
        <v>869</v>
      </c>
      <c r="BS172">
        <v>5</v>
      </c>
      <c r="BT172" t="s">
        <v>870</v>
      </c>
      <c r="CB172" s="225" t="s">
        <v>863</v>
      </c>
      <c r="CC172" s="321">
        <v>1644</v>
      </c>
      <c r="CD172" s="322">
        <v>1762</v>
      </c>
      <c r="CE172" s="321">
        <v>2114</v>
      </c>
      <c r="CF172" s="322">
        <v>2442</v>
      </c>
      <c r="CG172" s="322">
        <v>2724</v>
      </c>
      <c r="CH172" s="323">
        <v>3006</v>
      </c>
      <c r="CI172" s="2"/>
      <c r="CJ172" s="684">
        <v>940</v>
      </c>
      <c r="CK172" s="684">
        <v>1056</v>
      </c>
      <c r="CL172" s="684">
        <v>1371</v>
      </c>
      <c r="CM172" s="684">
        <v>1873</v>
      </c>
      <c r="CN172" s="684">
        <v>2287</v>
      </c>
      <c r="CR172" s="111" t="s">
        <v>862</v>
      </c>
      <c r="CS172" s="203">
        <v>324988</v>
      </c>
      <c r="CT172" s="203">
        <v>374708</v>
      </c>
      <c r="CU172" s="203">
        <v>452000</v>
      </c>
      <c r="CV172" s="203">
        <v>578560</v>
      </c>
      <c r="CW172" s="203">
        <v>644552</v>
      </c>
      <c r="CX172" s="11"/>
      <c r="CY172" s="111" t="s">
        <v>862</v>
      </c>
      <c r="CZ172" s="203">
        <v>324988</v>
      </c>
      <c r="DA172" s="203">
        <v>374708</v>
      </c>
      <c r="DB172" s="203">
        <v>452000</v>
      </c>
      <c r="DC172" s="203">
        <v>578560</v>
      </c>
      <c r="DD172" s="203">
        <v>644552</v>
      </c>
    </row>
    <row r="173" spans="1:108" ht="12.95" customHeight="1">
      <c r="C173" s="18"/>
      <c r="D173" t="s">
        <v>871</v>
      </c>
      <c r="J173" s="1761" t="s">
        <v>872</v>
      </c>
      <c r="K173" s="1761"/>
      <c r="L173" s="1761"/>
      <c r="M173" s="1761"/>
      <c r="N173" s="1761"/>
      <c r="O173" s="1761"/>
      <c r="P173" s="1761"/>
      <c r="Q173" s="1761"/>
      <c r="R173" s="1761"/>
      <c r="S173" s="1761"/>
      <c r="U173" s="19"/>
      <c r="X173" s="19"/>
      <c r="BB173" s="2" t="s">
        <v>309</v>
      </c>
      <c r="BN173" s="111" t="s">
        <v>873</v>
      </c>
      <c r="BS173">
        <v>7</v>
      </c>
      <c r="BT173" t="s">
        <v>874</v>
      </c>
      <c r="CB173" s="225" t="s">
        <v>865</v>
      </c>
      <c r="CC173" s="321">
        <v>1680</v>
      </c>
      <c r="CD173" s="322">
        <v>1800</v>
      </c>
      <c r="CE173" s="321">
        <v>2160</v>
      </c>
      <c r="CF173" s="322">
        <v>2496</v>
      </c>
      <c r="CG173" s="322">
        <v>2784</v>
      </c>
      <c r="CH173" s="323">
        <v>3072</v>
      </c>
      <c r="CI173" s="2"/>
      <c r="CJ173" s="684">
        <v>978</v>
      </c>
      <c r="CK173" s="684">
        <v>1254</v>
      </c>
      <c r="CL173" s="684">
        <v>1426</v>
      </c>
      <c r="CM173" s="684">
        <v>1734</v>
      </c>
      <c r="CN173" s="684">
        <v>2365</v>
      </c>
      <c r="CR173" s="111" t="s">
        <v>864</v>
      </c>
      <c r="CS173" s="201">
        <v>352022</v>
      </c>
      <c r="CT173" s="201">
        <v>405878</v>
      </c>
      <c r="CU173" s="201">
        <v>489600</v>
      </c>
      <c r="CV173" s="201">
        <v>626688</v>
      </c>
      <c r="CW173" s="201">
        <v>698170</v>
      </c>
      <c r="CX173" s="11"/>
      <c r="CY173" s="111" t="s">
        <v>864</v>
      </c>
      <c r="CZ173" s="201">
        <v>352022</v>
      </c>
      <c r="DA173" s="201">
        <v>405878</v>
      </c>
      <c r="DB173" s="201">
        <v>489600</v>
      </c>
      <c r="DC173" s="201">
        <v>626688</v>
      </c>
      <c r="DD173" s="201">
        <v>698170</v>
      </c>
    </row>
    <row r="174" spans="1:108" ht="12.95" customHeight="1">
      <c r="C174" s="18"/>
      <c r="D174" s="2" t="s">
        <v>875</v>
      </c>
      <c r="J174" s="1345" t="s">
        <v>876</v>
      </c>
      <c r="K174" s="1345"/>
      <c r="L174" s="1345"/>
      <c r="M174" s="1345"/>
      <c r="N174" s="1345"/>
      <c r="O174" s="1345"/>
      <c r="P174" s="1345"/>
      <c r="Q174" s="1345"/>
      <c r="R174" s="1345"/>
      <c r="S174" s="1345"/>
      <c r="T174" s="1345"/>
      <c r="U174" s="1345"/>
      <c r="V174" s="1345"/>
      <c r="W174" s="1345"/>
      <c r="X174" s="1345"/>
      <c r="Y174" s="1345"/>
      <c r="Z174" s="1345"/>
      <c r="AA174" s="1345"/>
      <c r="AB174" s="1345"/>
      <c r="BB174" t="s">
        <v>877</v>
      </c>
      <c r="BN174" s="111" t="s">
        <v>878</v>
      </c>
      <c r="BS174">
        <v>7</v>
      </c>
      <c r="BT174" t="s">
        <v>879</v>
      </c>
      <c r="CB174" s="225" t="s">
        <v>867</v>
      </c>
      <c r="CC174" s="321">
        <v>1644</v>
      </c>
      <c r="CD174" s="322">
        <v>1762</v>
      </c>
      <c r="CE174" s="321">
        <v>2114</v>
      </c>
      <c r="CF174" s="322">
        <v>2442</v>
      </c>
      <c r="CG174" s="322">
        <v>2724</v>
      </c>
      <c r="CH174" s="323">
        <v>3006</v>
      </c>
      <c r="CI174" s="2"/>
      <c r="CJ174" s="684">
        <v>1058</v>
      </c>
      <c r="CK174" s="684">
        <v>1064</v>
      </c>
      <c r="CL174" s="684">
        <v>1380</v>
      </c>
      <c r="CM174" s="684">
        <v>1934</v>
      </c>
      <c r="CN174" s="684">
        <v>2317</v>
      </c>
      <c r="CR174" s="111" t="s">
        <v>866</v>
      </c>
      <c r="CS174" s="203">
        <v>307732</v>
      </c>
      <c r="CT174" s="203">
        <v>354812</v>
      </c>
      <c r="CU174" s="203">
        <v>428000</v>
      </c>
      <c r="CV174" s="203">
        <v>547840</v>
      </c>
      <c r="CW174" s="203">
        <v>610328</v>
      </c>
      <c r="CX174" s="11"/>
      <c r="CY174" s="111" t="s">
        <v>866</v>
      </c>
      <c r="CZ174" s="203">
        <v>307732</v>
      </c>
      <c r="DA174" s="203">
        <v>354812</v>
      </c>
      <c r="DB174" s="203">
        <v>428000</v>
      </c>
      <c r="DC174" s="203">
        <v>547840</v>
      </c>
      <c r="DD174" s="203">
        <v>610328</v>
      </c>
    </row>
    <row r="175" spans="1:108" ht="12.95" customHeight="1">
      <c r="C175" s="6"/>
      <c r="D175" s="2" t="s">
        <v>880</v>
      </c>
      <c r="O175" s="21"/>
      <c r="U175" s="1306" t="s">
        <v>843</v>
      </c>
      <c r="V175" s="1306"/>
      <c r="BB175" t="s">
        <v>881</v>
      </c>
      <c r="BN175" s="111" t="s">
        <v>882</v>
      </c>
      <c r="BS175">
        <v>1</v>
      </c>
      <c r="BT175" t="s">
        <v>883</v>
      </c>
      <c r="CB175" s="225" t="s">
        <v>870</v>
      </c>
      <c r="CC175" s="321">
        <v>1644</v>
      </c>
      <c r="CD175" s="322">
        <v>1762</v>
      </c>
      <c r="CE175" s="321">
        <v>2114</v>
      </c>
      <c r="CF175" s="322">
        <v>2442</v>
      </c>
      <c r="CG175" s="322">
        <v>2724</v>
      </c>
      <c r="CH175" s="323">
        <v>3006</v>
      </c>
      <c r="CI175" s="2"/>
      <c r="CJ175" s="684">
        <v>1151</v>
      </c>
      <c r="CK175" s="684">
        <v>1158</v>
      </c>
      <c r="CL175" s="684">
        <v>1445</v>
      </c>
      <c r="CM175" s="684">
        <v>2025</v>
      </c>
      <c r="CN175" s="684">
        <v>2427</v>
      </c>
      <c r="CR175" s="111" t="s">
        <v>869</v>
      </c>
      <c r="CS175" s="201">
        <v>307732</v>
      </c>
      <c r="CT175" s="201">
        <v>354812</v>
      </c>
      <c r="CU175" s="201">
        <v>428000</v>
      </c>
      <c r="CV175" s="201">
        <v>547840</v>
      </c>
      <c r="CW175" s="201">
        <v>610328</v>
      </c>
      <c r="CX175" s="11"/>
      <c r="CY175" s="111" t="s">
        <v>869</v>
      </c>
      <c r="CZ175" s="201">
        <v>307732</v>
      </c>
      <c r="DA175" s="201">
        <v>354812</v>
      </c>
      <c r="DB175" s="201">
        <v>428000</v>
      </c>
      <c r="DC175" s="201">
        <v>547840</v>
      </c>
      <c r="DD175" s="201">
        <v>610328</v>
      </c>
    </row>
    <row r="176" spans="1:108" ht="12.95" customHeight="1">
      <c r="C176" s="6"/>
      <c r="D176" s="20"/>
      <c r="E176" t="s">
        <v>884</v>
      </c>
      <c r="O176" s="21"/>
      <c r="P176" t="s">
        <v>885</v>
      </c>
      <c r="T176" s="21" t="s">
        <v>886</v>
      </c>
      <c r="U176" s="1396">
        <v>24</v>
      </c>
      <c r="V176" s="1396"/>
      <c r="W176" s="1070" t="s">
        <v>887</v>
      </c>
      <c r="X176" s="1740">
        <v>498</v>
      </c>
      <c r="Y176" s="1740"/>
      <c r="BB176" t="s">
        <v>888</v>
      </c>
      <c r="BN176" s="111" t="s">
        <v>889</v>
      </c>
      <c r="BS176">
        <v>5</v>
      </c>
      <c r="BT176" t="s">
        <v>890</v>
      </c>
      <c r="CB176" s="225" t="s">
        <v>874</v>
      </c>
      <c r="CC176" s="321">
        <v>1644</v>
      </c>
      <c r="CD176" s="322">
        <v>1762</v>
      </c>
      <c r="CE176" s="321">
        <v>2114</v>
      </c>
      <c r="CF176" s="322">
        <v>2442</v>
      </c>
      <c r="CG176" s="322">
        <v>2724</v>
      </c>
      <c r="CH176" s="323">
        <v>3006</v>
      </c>
      <c r="CI176" s="2"/>
      <c r="CJ176" s="684">
        <v>1053</v>
      </c>
      <c r="CK176" s="684">
        <v>1060</v>
      </c>
      <c r="CL176" s="684">
        <v>1390</v>
      </c>
      <c r="CM176" s="684">
        <v>1948</v>
      </c>
      <c r="CN176" s="684">
        <v>2334</v>
      </c>
      <c r="CR176" s="111" t="s">
        <v>873</v>
      </c>
      <c r="CS176" s="203">
        <v>352022</v>
      </c>
      <c r="CT176" s="203">
        <v>405878</v>
      </c>
      <c r="CU176" s="203">
        <v>489600</v>
      </c>
      <c r="CV176" s="203">
        <v>626688</v>
      </c>
      <c r="CW176" s="203">
        <v>698170</v>
      </c>
      <c r="CX176" s="11"/>
      <c r="CY176" s="111" t="s">
        <v>873</v>
      </c>
      <c r="CZ176" s="203">
        <v>352022</v>
      </c>
      <c r="DA176" s="203">
        <v>405878</v>
      </c>
      <c r="DB176" s="203">
        <v>489600</v>
      </c>
      <c r="DC176" s="203">
        <v>626688</v>
      </c>
      <c r="DD176" s="203">
        <v>698170</v>
      </c>
    </row>
    <row r="177" spans="1:108" ht="12.95" customHeight="1">
      <c r="C177" s="18"/>
      <c r="D177" t="s">
        <v>891</v>
      </c>
      <c r="R177" s="1306" t="s">
        <v>692</v>
      </c>
      <c r="S177" s="1306"/>
      <c r="BB177" t="s">
        <v>892</v>
      </c>
      <c r="BN177" s="111" t="s">
        <v>893</v>
      </c>
      <c r="BS177">
        <v>2</v>
      </c>
      <c r="BT177" t="s">
        <v>894</v>
      </c>
      <c r="CB177" s="225" t="s">
        <v>879</v>
      </c>
      <c r="CC177" s="321">
        <v>1644</v>
      </c>
      <c r="CD177" s="322">
        <v>1762</v>
      </c>
      <c r="CE177" s="321">
        <v>2114</v>
      </c>
      <c r="CF177" s="322">
        <v>2442</v>
      </c>
      <c r="CG177" s="322">
        <v>2724</v>
      </c>
      <c r="CH177" s="323">
        <v>3006</v>
      </c>
      <c r="CI177" s="2"/>
      <c r="CJ177" s="684">
        <v>819</v>
      </c>
      <c r="CK177" s="684">
        <v>910</v>
      </c>
      <c r="CL177" s="684">
        <v>1194</v>
      </c>
      <c r="CM177" s="684">
        <v>1673</v>
      </c>
      <c r="CN177" s="684">
        <v>2005</v>
      </c>
      <c r="CR177" s="111" t="s">
        <v>878</v>
      </c>
      <c r="CS177" s="201">
        <v>352022</v>
      </c>
      <c r="CT177" s="201">
        <v>405878</v>
      </c>
      <c r="CU177" s="201">
        <v>489600</v>
      </c>
      <c r="CV177" s="201">
        <v>626688</v>
      </c>
      <c r="CW177" s="201">
        <v>698170</v>
      </c>
      <c r="CX177" s="11"/>
      <c r="CY177" s="111" t="s">
        <v>878</v>
      </c>
      <c r="CZ177" s="201">
        <v>352022</v>
      </c>
      <c r="DA177" s="201">
        <v>405878</v>
      </c>
      <c r="DB177" s="201">
        <v>489600</v>
      </c>
      <c r="DC177" s="201">
        <v>626688</v>
      </c>
      <c r="DD177" s="201">
        <v>698170</v>
      </c>
    </row>
    <row r="178" spans="1:108" ht="12.95" customHeight="1">
      <c r="C178" s="18"/>
      <c r="D178" s="2" t="s">
        <v>895</v>
      </c>
      <c r="AA178" t="s">
        <v>885</v>
      </c>
      <c r="AE178" s="21" t="s">
        <v>886</v>
      </c>
      <c r="AF178" s="1739"/>
      <c r="AG178" s="1739"/>
      <c r="AH178" s="1070" t="s">
        <v>887</v>
      </c>
      <c r="AI178" s="1758"/>
      <c r="AJ178" s="1758"/>
      <c r="AK178" s="1758"/>
      <c r="BB178" t="s">
        <v>896</v>
      </c>
      <c r="BN178" s="111" t="s">
        <v>897</v>
      </c>
      <c r="BS178">
        <v>7</v>
      </c>
      <c r="BT178" t="s">
        <v>898</v>
      </c>
      <c r="CB178" s="225" t="s">
        <v>883</v>
      </c>
      <c r="CC178" s="321">
        <v>2650</v>
      </c>
      <c r="CD178" s="322">
        <v>2840</v>
      </c>
      <c r="CE178" s="321">
        <v>3406</v>
      </c>
      <c r="CF178" s="322">
        <v>3938</v>
      </c>
      <c r="CG178" s="322">
        <v>4392</v>
      </c>
      <c r="CH178" s="323">
        <v>4846</v>
      </c>
      <c r="CI178" s="2"/>
      <c r="CJ178" s="684">
        <v>1856</v>
      </c>
      <c r="CK178" s="684">
        <v>2081</v>
      </c>
      <c r="CL178" s="684">
        <v>2625</v>
      </c>
      <c r="CM178" s="684">
        <v>3335</v>
      </c>
      <c r="CN178" s="684">
        <v>3698</v>
      </c>
      <c r="CR178" s="111" t="s">
        <v>882</v>
      </c>
      <c r="CS178" s="203">
        <v>437727</v>
      </c>
      <c r="CT178" s="203">
        <v>504695</v>
      </c>
      <c r="CU178" s="203">
        <v>608800</v>
      </c>
      <c r="CV178" s="203">
        <v>779264</v>
      </c>
      <c r="CW178" s="203">
        <v>868149</v>
      </c>
      <c r="CX178" s="11"/>
      <c r="CY178" s="111" t="s">
        <v>882</v>
      </c>
      <c r="CZ178" s="203">
        <v>437727</v>
      </c>
      <c r="DA178" s="203">
        <v>504695</v>
      </c>
      <c r="DB178" s="203">
        <v>608800</v>
      </c>
      <c r="DC178" s="203">
        <v>779264</v>
      </c>
      <c r="DD178" s="203">
        <v>868149</v>
      </c>
    </row>
    <row r="179" spans="1:108" ht="12.95" customHeight="1">
      <c r="C179" s="18"/>
      <c r="BN179" s="111" t="s">
        <v>899</v>
      </c>
      <c r="BS179">
        <v>7</v>
      </c>
      <c r="BT179" t="s">
        <v>900</v>
      </c>
      <c r="CB179" s="225" t="s">
        <v>890</v>
      </c>
      <c r="CC179" s="321">
        <v>1644</v>
      </c>
      <c r="CD179" s="322">
        <v>1762</v>
      </c>
      <c r="CE179" s="321">
        <v>2114</v>
      </c>
      <c r="CF179" s="322">
        <v>2442</v>
      </c>
      <c r="CG179" s="322">
        <v>2724</v>
      </c>
      <c r="CH179" s="323">
        <v>3006</v>
      </c>
      <c r="CI179" s="2"/>
      <c r="CJ179" s="684">
        <v>1099</v>
      </c>
      <c r="CK179" s="684">
        <v>1106</v>
      </c>
      <c r="CL179" s="684">
        <v>1433</v>
      </c>
      <c r="CM179" s="684">
        <v>2008</v>
      </c>
      <c r="CN179" s="684">
        <v>2293</v>
      </c>
      <c r="CR179" s="111" t="s">
        <v>889</v>
      </c>
      <c r="CS179" s="201">
        <v>307732</v>
      </c>
      <c r="CT179" s="201">
        <v>354812</v>
      </c>
      <c r="CU179" s="201">
        <v>428000</v>
      </c>
      <c r="CV179" s="201">
        <v>547840</v>
      </c>
      <c r="CW179" s="201">
        <v>610328</v>
      </c>
      <c r="CX179" s="11"/>
      <c r="CY179" s="111" t="s">
        <v>889</v>
      </c>
      <c r="CZ179" s="201">
        <v>307732</v>
      </c>
      <c r="DA179" s="201">
        <v>354812</v>
      </c>
      <c r="DB179" s="201">
        <v>428000</v>
      </c>
      <c r="DC179" s="201">
        <v>547840</v>
      </c>
      <c r="DD179" s="201">
        <v>610328</v>
      </c>
    </row>
    <row r="180" spans="1:108" ht="12.95" customHeight="1">
      <c r="C180" s="18"/>
      <c r="D180" t="s">
        <v>901</v>
      </c>
      <c r="X180" s="1306" t="s">
        <v>692</v>
      </c>
      <c r="Y180" s="1306"/>
      <c r="BN180" s="111" t="s">
        <v>902</v>
      </c>
      <c r="BS180">
        <v>5</v>
      </c>
      <c r="BT180" t="s">
        <v>903</v>
      </c>
      <c r="CB180" s="225" t="s">
        <v>894</v>
      </c>
      <c r="CC180" s="321">
        <v>3384</v>
      </c>
      <c r="CD180" s="322">
        <v>3626</v>
      </c>
      <c r="CE180" s="321">
        <v>4352</v>
      </c>
      <c r="CF180" s="322">
        <v>5028</v>
      </c>
      <c r="CG180" s="322">
        <v>5610</v>
      </c>
      <c r="CH180" s="323">
        <v>6190</v>
      </c>
      <c r="CI180" s="2"/>
      <c r="CJ180" s="684">
        <v>2275</v>
      </c>
      <c r="CK180" s="684">
        <v>2780</v>
      </c>
      <c r="CL180" s="684">
        <v>3318</v>
      </c>
      <c r="CM180" s="684">
        <v>4138</v>
      </c>
      <c r="CN180" s="684">
        <v>4399</v>
      </c>
      <c r="CR180" s="111" t="s">
        <v>893</v>
      </c>
      <c r="CS180" s="203">
        <v>384234</v>
      </c>
      <c r="CT180" s="203">
        <v>443018</v>
      </c>
      <c r="CU180" s="203">
        <v>534400</v>
      </c>
      <c r="CV180" s="203">
        <v>684032</v>
      </c>
      <c r="CW180" s="203">
        <v>762054</v>
      </c>
      <c r="CX180" s="11"/>
      <c r="CY180" s="111" t="s">
        <v>893</v>
      </c>
      <c r="CZ180" s="203">
        <v>384234</v>
      </c>
      <c r="DA180" s="203">
        <v>443018</v>
      </c>
      <c r="DB180" s="203">
        <v>534400</v>
      </c>
      <c r="DC180" s="203">
        <v>684032</v>
      </c>
      <c r="DD180" s="203">
        <v>762054</v>
      </c>
    </row>
    <row r="181" spans="1:108" ht="12.95" customHeight="1">
      <c r="C181" s="6"/>
      <c r="E181" s="2" t="s">
        <v>904</v>
      </c>
      <c r="BN181" s="111" t="s">
        <v>905</v>
      </c>
      <c r="BS181">
        <v>7</v>
      </c>
      <c r="BT181" t="s">
        <v>906</v>
      </c>
      <c r="CB181" s="225" t="s">
        <v>898</v>
      </c>
      <c r="CC181" s="321">
        <v>1644</v>
      </c>
      <c r="CD181" s="322">
        <v>1762</v>
      </c>
      <c r="CE181" s="321">
        <v>2114</v>
      </c>
      <c r="CF181" s="322">
        <v>2442</v>
      </c>
      <c r="CG181" s="322">
        <v>2724</v>
      </c>
      <c r="CH181" s="323">
        <v>3006</v>
      </c>
      <c r="CI181" s="2"/>
      <c r="CJ181" s="684">
        <v>928</v>
      </c>
      <c r="CK181" s="684">
        <v>1119</v>
      </c>
      <c r="CL181" s="684">
        <v>1338</v>
      </c>
      <c r="CM181" s="684">
        <v>1875</v>
      </c>
      <c r="CN181" s="684">
        <v>2247</v>
      </c>
      <c r="CR181" s="111" t="s">
        <v>897</v>
      </c>
      <c r="CS181" s="201">
        <v>352022</v>
      </c>
      <c r="CT181" s="201">
        <v>405878</v>
      </c>
      <c r="CU181" s="201">
        <v>489600</v>
      </c>
      <c r="CV181" s="201">
        <v>626688</v>
      </c>
      <c r="CW181" s="201">
        <v>698170</v>
      </c>
      <c r="CX181" s="11"/>
      <c r="CY181" s="111" t="s">
        <v>897</v>
      </c>
      <c r="CZ181" s="201">
        <v>352022</v>
      </c>
      <c r="DA181" s="201">
        <v>405878</v>
      </c>
      <c r="DB181" s="201">
        <v>489600</v>
      </c>
      <c r="DC181" s="201">
        <v>626688</v>
      </c>
      <c r="DD181" s="201">
        <v>698170</v>
      </c>
    </row>
    <row r="182" spans="1:108" ht="12.95" customHeight="1">
      <c r="C182" s="380"/>
      <c r="BN182" s="111" t="s">
        <v>907</v>
      </c>
      <c r="BS182">
        <v>7</v>
      </c>
      <c r="BT182" t="s">
        <v>908</v>
      </c>
      <c r="CB182" s="225" t="s">
        <v>900</v>
      </c>
      <c r="CC182" s="321">
        <v>1644</v>
      </c>
      <c r="CD182" s="322">
        <v>1762</v>
      </c>
      <c r="CE182" s="321">
        <v>2114</v>
      </c>
      <c r="CF182" s="322">
        <v>2442</v>
      </c>
      <c r="CG182" s="322">
        <v>2724</v>
      </c>
      <c r="CH182" s="323">
        <v>3006</v>
      </c>
      <c r="CI182" s="2"/>
      <c r="CJ182" s="684">
        <v>1173</v>
      </c>
      <c r="CK182" s="684">
        <v>1220</v>
      </c>
      <c r="CL182" s="684">
        <v>1601</v>
      </c>
      <c r="CM182" s="684">
        <v>2243</v>
      </c>
      <c r="CN182" s="684">
        <v>2688</v>
      </c>
      <c r="CR182" s="111" t="s">
        <v>899</v>
      </c>
      <c r="CS182" s="203">
        <v>352022</v>
      </c>
      <c r="CT182" s="203">
        <v>405878</v>
      </c>
      <c r="CU182" s="203">
        <v>489600</v>
      </c>
      <c r="CV182" s="203">
        <v>626688</v>
      </c>
      <c r="CW182" s="203">
        <v>698170</v>
      </c>
      <c r="CX182" s="11"/>
      <c r="CY182" s="111" t="s">
        <v>899</v>
      </c>
      <c r="CZ182" s="203">
        <v>352022</v>
      </c>
      <c r="DA182" s="203">
        <v>405878</v>
      </c>
      <c r="DB182" s="203">
        <v>489600</v>
      </c>
      <c r="DC182" s="203">
        <v>626688</v>
      </c>
      <c r="DD182" s="203">
        <v>698170</v>
      </c>
    </row>
    <row r="183" spans="1:108" ht="12.95" customHeight="1">
      <c r="A183" s="1" t="s">
        <v>909</v>
      </c>
      <c r="C183" s="1" t="s">
        <v>93</v>
      </c>
      <c r="BN183" s="111" t="s">
        <v>910</v>
      </c>
      <c r="BS183">
        <v>4</v>
      </c>
      <c r="BT183" t="s">
        <v>911</v>
      </c>
      <c r="CB183" s="225" t="s">
        <v>903</v>
      </c>
      <c r="CC183" s="321">
        <v>1644</v>
      </c>
      <c r="CD183" s="322">
        <v>1762</v>
      </c>
      <c r="CE183" s="321">
        <v>2114</v>
      </c>
      <c r="CF183" s="322">
        <v>2442</v>
      </c>
      <c r="CG183" s="322">
        <v>2724</v>
      </c>
      <c r="CH183" s="323">
        <v>3006</v>
      </c>
      <c r="CI183" s="2"/>
      <c r="CJ183" s="684">
        <v>1071</v>
      </c>
      <c r="CK183" s="684">
        <v>1227</v>
      </c>
      <c r="CL183" s="684">
        <v>1509</v>
      </c>
      <c r="CM183" s="684">
        <v>2081</v>
      </c>
      <c r="CN183" s="684">
        <v>2534</v>
      </c>
      <c r="CR183" s="111" t="s">
        <v>902</v>
      </c>
      <c r="CS183" s="201">
        <v>307732</v>
      </c>
      <c r="CT183" s="201">
        <v>354812</v>
      </c>
      <c r="CU183" s="201">
        <v>428000</v>
      </c>
      <c r="CV183" s="201">
        <v>547840</v>
      </c>
      <c r="CW183" s="201">
        <v>610328</v>
      </c>
      <c r="CX183" s="11"/>
      <c r="CY183" s="111" t="s">
        <v>902</v>
      </c>
      <c r="CZ183" s="201">
        <v>307732</v>
      </c>
      <c r="DA183" s="201">
        <v>354812</v>
      </c>
      <c r="DB183" s="201">
        <v>428000</v>
      </c>
      <c r="DC183" s="201">
        <v>547840</v>
      </c>
      <c r="DD183" s="201">
        <v>610328</v>
      </c>
    </row>
    <row r="184" spans="1:108" ht="12.95" customHeight="1">
      <c r="C184" s="16"/>
      <c r="D184" t="s">
        <v>912</v>
      </c>
      <c r="I184" s="1332" t="str">
        <f>H18</f>
        <v xml:space="preserve">Ephesian Legacy Court </v>
      </c>
      <c r="J184" s="1332"/>
      <c r="K184" s="1332"/>
      <c r="L184" s="1332"/>
      <c r="M184" s="1332"/>
      <c r="N184" s="1332"/>
      <c r="O184" s="1332"/>
      <c r="P184" s="1332"/>
      <c r="Q184" s="1332"/>
      <c r="R184" s="1332"/>
      <c r="S184" s="1332"/>
      <c r="T184" s="1332"/>
      <c r="U184" s="1332"/>
      <c r="V184" s="1332"/>
      <c r="W184" s="1332"/>
      <c r="X184" s="1332"/>
      <c r="Y184" s="1332"/>
      <c r="Z184" s="1332"/>
      <c r="AA184" s="1332"/>
      <c r="AB184" s="1332"/>
      <c r="AC184" s="1332"/>
      <c r="AD184" s="1332"/>
      <c r="AE184" s="1332"/>
      <c r="BC184" t="s">
        <v>913</v>
      </c>
      <c r="BN184" s="111" t="s">
        <v>914</v>
      </c>
      <c r="BS184">
        <v>4</v>
      </c>
      <c r="BT184" t="s">
        <v>915</v>
      </c>
      <c r="CB184" s="225" t="s">
        <v>906</v>
      </c>
      <c r="CC184" s="321">
        <v>1644</v>
      </c>
      <c r="CD184" s="322">
        <v>1762</v>
      </c>
      <c r="CE184" s="321">
        <v>2114</v>
      </c>
      <c r="CF184" s="322">
        <v>2442</v>
      </c>
      <c r="CG184" s="322">
        <v>2724</v>
      </c>
      <c r="CH184" s="323">
        <v>3006</v>
      </c>
      <c r="CI184" s="2"/>
      <c r="CJ184" s="684">
        <v>731</v>
      </c>
      <c r="CK184" s="684">
        <v>886</v>
      </c>
      <c r="CL184" s="684">
        <v>1054</v>
      </c>
      <c r="CM184" s="684">
        <v>1270</v>
      </c>
      <c r="CN184" s="684">
        <v>1748</v>
      </c>
      <c r="CR184" s="111" t="s">
        <v>905</v>
      </c>
      <c r="CS184" s="203">
        <v>352022</v>
      </c>
      <c r="CT184" s="203">
        <v>405878</v>
      </c>
      <c r="CU184" s="203">
        <v>489600</v>
      </c>
      <c r="CV184" s="203">
        <v>626688</v>
      </c>
      <c r="CW184" s="203">
        <v>698170</v>
      </c>
      <c r="CX184" s="11"/>
      <c r="CY184" s="111" t="s">
        <v>905</v>
      </c>
      <c r="CZ184" s="203">
        <v>352022</v>
      </c>
      <c r="DA184" s="203">
        <v>405878</v>
      </c>
      <c r="DB184" s="203">
        <v>489600</v>
      </c>
      <c r="DC184" s="203">
        <v>626688</v>
      </c>
      <c r="DD184" s="203">
        <v>698170</v>
      </c>
    </row>
    <row r="185" spans="1:108" ht="12.95" customHeight="1">
      <c r="C185" s="16"/>
      <c r="D185" t="s">
        <v>916</v>
      </c>
      <c r="I185" s="1322" t="s">
        <v>917</v>
      </c>
      <c r="J185" s="1322"/>
      <c r="K185" s="1322"/>
      <c r="L185" s="1322"/>
      <c r="M185" s="1322"/>
      <c r="N185" s="1322"/>
      <c r="O185" s="1322"/>
      <c r="P185" s="1322"/>
      <c r="Q185" s="1322"/>
      <c r="R185" s="1322"/>
      <c r="S185" s="1322"/>
      <c r="T185" s="1322"/>
      <c r="U185" s="1322"/>
      <c r="V185" s="1322"/>
      <c r="W185" s="1322"/>
      <c r="X185" s="1322"/>
      <c r="Y185" s="1322"/>
      <c r="Z185" s="1322"/>
      <c r="AA185" s="1322"/>
      <c r="AB185" s="1322"/>
      <c r="AC185" s="1322"/>
      <c r="AD185" s="1322"/>
      <c r="AE185" s="1322"/>
      <c r="BC185" t="s">
        <v>918</v>
      </c>
      <c r="BN185" s="111" t="s">
        <v>919</v>
      </c>
      <c r="BS185">
        <v>7</v>
      </c>
      <c r="BT185" t="s">
        <v>920</v>
      </c>
      <c r="CB185" s="225" t="s">
        <v>908</v>
      </c>
      <c r="CC185" s="321">
        <v>1784</v>
      </c>
      <c r="CD185" s="322">
        <v>1912</v>
      </c>
      <c r="CE185" s="321">
        <v>2294</v>
      </c>
      <c r="CF185" s="322">
        <v>2652</v>
      </c>
      <c r="CG185" s="322">
        <v>2960</v>
      </c>
      <c r="CH185" s="323">
        <v>3266</v>
      </c>
      <c r="CI185" s="2"/>
      <c r="CJ185" s="684">
        <v>1036</v>
      </c>
      <c r="CK185" s="684">
        <v>1348</v>
      </c>
      <c r="CL185" s="684">
        <v>1493</v>
      </c>
      <c r="CM185" s="684">
        <v>2092</v>
      </c>
      <c r="CN185" s="684">
        <v>2476</v>
      </c>
      <c r="CR185" s="111" t="s">
        <v>907</v>
      </c>
      <c r="CS185" s="201">
        <v>352022</v>
      </c>
      <c r="CT185" s="201">
        <v>405878</v>
      </c>
      <c r="CU185" s="201">
        <v>489600</v>
      </c>
      <c r="CV185" s="201">
        <v>626688</v>
      </c>
      <c r="CW185" s="201">
        <v>698170</v>
      </c>
      <c r="CX185" s="11"/>
      <c r="CY185" s="111" t="s">
        <v>907</v>
      </c>
      <c r="CZ185" s="201">
        <v>352022</v>
      </c>
      <c r="DA185" s="201">
        <v>405878</v>
      </c>
      <c r="DB185" s="201">
        <v>489600</v>
      </c>
      <c r="DC185" s="201">
        <v>626688</v>
      </c>
      <c r="DD185" s="201">
        <v>698170</v>
      </c>
    </row>
    <row r="186" spans="1:108" ht="12.95" customHeight="1">
      <c r="C186" s="16"/>
      <c r="E186" t="s">
        <v>921</v>
      </c>
      <c r="BN186" s="111" t="s">
        <v>922</v>
      </c>
      <c r="BS186">
        <v>4</v>
      </c>
      <c r="BT186" t="s">
        <v>923</v>
      </c>
      <c r="CB186" s="225" t="s">
        <v>911</v>
      </c>
      <c r="CC186" s="321">
        <v>2530</v>
      </c>
      <c r="CD186" s="322">
        <v>2710</v>
      </c>
      <c r="CE186" s="321">
        <v>3254</v>
      </c>
      <c r="CF186" s="322">
        <v>3760</v>
      </c>
      <c r="CG186" s="322">
        <v>4192</v>
      </c>
      <c r="CH186" s="323">
        <v>4626</v>
      </c>
      <c r="CI186" s="2"/>
      <c r="CJ186" s="684">
        <v>2414</v>
      </c>
      <c r="CK186" s="684">
        <v>2479</v>
      </c>
      <c r="CL186" s="684">
        <v>2982</v>
      </c>
      <c r="CM186" s="684">
        <v>4025</v>
      </c>
      <c r="CN186" s="684">
        <v>4383</v>
      </c>
      <c r="CR186" s="111" t="s">
        <v>910</v>
      </c>
      <c r="CS186" s="203">
        <v>404366</v>
      </c>
      <c r="CT186" s="203">
        <v>466230</v>
      </c>
      <c r="CU186" s="203">
        <v>562400</v>
      </c>
      <c r="CV186" s="203">
        <v>719872</v>
      </c>
      <c r="CW186" s="203">
        <v>801982</v>
      </c>
      <c r="CX186" s="11"/>
      <c r="CY186" s="111" t="s">
        <v>910</v>
      </c>
      <c r="CZ186" s="203">
        <v>404366</v>
      </c>
      <c r="DA186" s="203">
        <v>466230</v>
      </c>
      <c r="DB186" s="203">
        <v>562400</v>
      </c>
      <c r="DC186" s="203">
        <v>719872</v>
      </c>
      <c r="DD186" s="203">
        <v>801982</v>
      </c>
    </row>
    <row r="187" spans="1:108" ht="12.95" customHeight="1">
      <c r="C187" s="16"/>
      <c r="E187" s="1757"/>
      <c r="F187" s="1757"/>
      <c r="G187" s="1757"/>
      <c r="H187" s="1757"/>
      <c r="I187" s="1757"/>
      <c r="J187" s="1757"/>
      <c r="K187" s="1757"/>
      <c r="L187" s="1757"/>
      <c r="M187" s="1757"/>
      <c r="N187" s="1757"/>
      <c r="O187" s="1757"/>
      <c r="P187" s="1757"/>
      <c r="Q187" s="1757"/>
      <c r="R187" s="1757"/>
      <c r="S187" s="1757"/>
      <c r="T187" s="1757"/>
      <c r="U187" s="1757"/>
      <c r="V187" s="1757"/>
      <c r="W187" s="1757"/>
      <c r="X187" s="1757"/>
      <c r="Y187" s="1757"/>
      <c r="Z187" s="1757"/>
      <c r="AA187" s="1757"/>
      <c r="AB187" s="1757"/>
      <c r="AC187" s="1757"/>
      <c r="AD187" s="1757"/>
      <c r="AE187" s="1757"/>
      <c r="BN187" s="111" t="s">
        <v>924</v>
      </c>
      <c r="BS187">
        <v>6</v>
      </c>
      <c r="BT187" t="s">
        <v>925</v>
      </c>
      <c r="CB187" s="225" t="s">
        <v>915</v>
      </c>
      <c r="CC187" s="321">
        <v>2804</v>
      </c>
      <c r="CD187" s="322">
        <v>3004</v>
      </c>
      <c r="CE187" s="321">
        <v>3606</v>
      </c>
      <c r="CF187" s="322">
        <v>4168</v>
      </c>
      <c r="CG187" s="322">
        <v>4650</v>
      </c>
      <c r="CH187" s="323">
        <v>5130</v>
      </c>
      <c r="CI187" s="2"/>
      <c r="CJ187" s="684">
        <v>1915</v>
      </c>
      <c r="CK187" s="684">
        <v>2128</v>
      </c>
      <c r="CL187" s="684">
        <v>2792</v>
      </c>
      <c r="CM187" s="684">
        <v>3636</v>
      </c>
      <c r="CN187" s="684">
        <v>4144</v>
      </c>
      <c r="CR187" s="111" t="s">
        <v>914</v>
      </c>
      <c r="CS187" s="201">
        <v>384234</v>
      </c>
      <c r="CT187" s="201">
        <v>443018</v>
      </c>
      <c r="CU187" s="201">
        <v>534400</v>
      </c>
      <c r="CV187" s="201">
        <v>684032</v>
      </c>
      <c r="CW187" s="201">
        <v>762054</v>
      </c>
      <c r="CX187" s="11"/>
      <c r="CY187" s="111" t="s">
        <v>914</v>
      </c>
      <c r="CZ187" s="201">
        <v>384234</v>
      </c>
      <c r="DA187" s="201">
        <v>443018</v>
      </c>
      <c r="DB187" s="201">
        <v>534400</v>
      </c>
      <c r="DC187" s="201">
        <v>684032</v>
      </c>
      <c r="DD187" s="201">
        <v>762054</v>
      </c>
    </row>
    <row r="188" spans="1:108" ht="12.95" customHeight="1">
      <c r="C188" s="16"/>
      <c r="E188" s="1729"/>
      <c r="F188" s="1729"/>
      <c r="G188" s="1729"/>
      <c r="H188" s="1729"/>
      <c r="I188" s="1729"/>
      <c r="J188" s="1729"/>
      <c r="K188" s="1729"/>
      <c r="L188" s="1729"/>
      <c r="M188" s="1729"/>
      <c r="N188" s="1729"/>
      <c r="O188" s="1729"/>
      <c r="P188" s="1729"/>
      <c r="Q188" s="1729"/>
      <c r="R188" s="1729"/>
      <c r="S188" s="1729"/>
      <c r="T188" s="1729"/>
      <c r="U188" s="1729"/>
      <c r="V188" s="1729"/>
      <c r="W188" s="1729"/>
      <c r="X188" s="1729"/>
      <c r="Y188" s="1729"/>
      <c r="Z188" s="1729"/>
      <c r="AA188" s="1729"/>
      <c r="AB188" s="1729"/>
      <c r="AC188" s="1729"/>
      <c r="AD188" s="1729"/>
      <c r="AE188" s="1729"/>
      <c r="BN188" s="111" t="s">
        <v>926</v>
      </c>
      <c r="BS188">
        <v>7</v>
      </c>
      <c r="BT188" t="s">
        <v>927</v>
      </c>
      <c r="CB188" s="225" t="s">
        <v>920</v>
      </c>
      <c r="CC188" s="321">
        <v>1992</v>
      </c>
      <c r="CD188" s="322">
        <v>2132</v>
      </c>
      <c r="CE188" s="321">
        <v>2560</v>
      </c>
      <c r="CF188" s="322">
        <v>2958</v>
      </c>
      <c r="CG188" s="322">
        <v>3300</v>
      </c>
      <c r="CH188" s="323">
        <v>3642</v>
      </c>
      <c r="CI188" s="2"/>
      <c r="CJ188" s="684">
        <v>1352</v>
      </c>
      <c r="CK188" s="684">
        <v>1361</v>
      </c>
      <c r="CL188" s="684">
        <v>1785</v>
      </c>
      <c r="CM188" s="684">
        <v>2501</v>
      </c>
      <c r="CN188" s="684">
        <v>2997</v>
      </c>
      <c r="CR188" s="111" t="s">
        <v>919</v>
      </c>
      <c r="CS188" s="203">
        <v>352022</v>
      </c>
      <c r="CT188" s="203">
        <v>405878</v>
      </c>
      <c r="CU188" s="203">
        <v>489600</v>
      </c>
      <c r="CV188" s="203">
        <v>626688</v>
      </c>
      <c r="CW188" s="203">
        <v>698170</v>
      </c>
      <c r="CX188" s="11"/>
      <c r="CY188" s="111" t="s">
        <v>919</v>
      </c>
      <c r="CZ188" s="203">
        <v>352022</v>
      </c>
      <c r="DA188" s="203">
        <v>405878</v>
      </c>
      <c r="DB188" s="203">
        <v>489600</v>
      </c>
      <c r="DC188" s="203">
        <v>626688</v>
      </c>
      <c r="DD188" s="203">
        <v>698170</v>
      </c>
    </row>
    <row r="189" spans="1:108" ht="12.95" customHeight="1">
      <c r="C189" s="16"/>
      <c r="D189" t="s">
        <v>928</v>
      </c>
      <c r="I189" s="1389" t="s">
        <v>815</v>
      </c>
      <c r="J189" s="1345"/>
      <c r="K189" s="1345"/>
      <c r="L189" s="1345"/>
      <c r="M189" s="1345"/>
      <c r="N189" s="1345"/>
      <c r="O189" s="1345"/>
      <c r="P189" s="1345"/>
      <c r="Q189" t="s">
        <v>929</v>
      </c>
      <c r="T189" s="1345" t="s">
        <v>817</v>
      </c>
      <c r="U189" s="1345"/>
      <c r="V189" s="1345"/>
      <c r="W189" s="1345"/>
      <c r="X189" s="1345"/>
      <c r="Y189" s="1345"/>
      <c r="Z189" s="1345"/>
      <c r="AA189" s="1345"/>
      <c r="AB189" s="1345"/>
      <c r="AC189" s="1345"/>
      <c r="AD189" s="1345"/>
      <c r="AE189" s="1345"/>
      <c r="BC189" t="s">
        <v>309</v>
      </c>
      <c r="BH189" s="2" t="s">
        <v>809</v>
      </c>
      <c r="BN189" s="111" t="s">
        <v>930</v>
      </c>
      <c r="BS189">
        <v>5</v>
      </c>
      <c r="BT189" t="s">
        <v>931</v>
      </c>
      <c r="CB189" s="225" t="s">
        <v>923</v>
      </c>
      <c r="CC189" s="321">
        <v>2962</v>
      </c>
      <c r="CD189" s="322">
        <v>3172</v>
      </c>
      <c r="CE189" s="321">
        <v>3806</v>
      </c>
      <c r="CF189" s="322">
        <v>4400</v>
      </c>
      <c r="CG189" s="322">
        <v>4906</v>
      </c>
      <c r="CH189" s="323">
        <v>5416</v>
      </c>
      <c r="CI189" s="2"/>
      <c r="CJ189" s="684">
        <v>2352</v>
      </c>
      <c r="CK189" s="684">
        <v>2454</v>
      </c>
      <c r="CL189" s="684">
        <v>2903</v>
      </c>
      <c r="CM189" s="684">
        <v>3927</v>
      </c>
      <c r="CN189" s="684">
        <v>4693</v>
      </c>
      <c r="CR189" s="111" t="s">
        <v>922</v>
      </c>
      <c r="CS189" s="201">
        <v>396888</v>
      </c>
      <c r="CT189" s="201">
        <v>457608</v>
      </c>
      <c r="CU189" s="201">
        <v>552000</v>
      </c>
      <c r="CV189" s="201">
        <v>706560</v>
      </c>
      <c r="CW189" s="201">
        <v>787152</v>
      </c>
      <c r="CX189" s="11"/>
      <c r="CY189" s="111" t="s">
        <v>922</v>
      </c>
      <c r="CZ189" s="201">
        <v>396888</v>
      </c>
      <c r="DA189" s="201">
        <v>457608</v>
      </c>
      <c r="DB189" s="201">
        <v>552000</v>
      </c>
      <c r="DC189" s="201">
        <v>706560</v>
      </c>
      <c r="DD189" s="201">
        <v>787152</v>
      </c>
    </row>
    <row r="190" spans="1:108" ht="12.95" customHeight="1">
      <c r="C190" s="16"/>
      <c r="D190" t="s">
        <v>932</v>
      </c>
      <c r="I190" s="1322">
        <v>94703</v>
      </c>
      <c r="J190" s="1322"/>
      <c r="K190" s="1322"/>
      <c r="L190" s="1322"/>
      <c r="M190" s="1322"/>
      <c r="N190" s="1322"/>
      <c r="O190" t="s">
        <v>933</v>
      </c>
      <c r="T190" s="1746">
        <v>4240.01</v>
      </c>
      <c r="U190" s="1746"/>
      <c r="V190" s="1746"/>
      <c r="W190" s="1746"/>
      <c r="X190" s="1746"/>
      <c r="Y190" s="1746"/>
      <c r="Z190" s="1746"/>
      <c r="AA190" s="1746"/>
      <c r="AB190" s="1746"/>
      <c r="AC190" s="1746"/>
      <c r="AD190" s="1746"/>
      <c r="AE190" s="1746"/>
      <c r="BC190" t="s">
        <v>934</v>
      </c>
      <c r="BH190" t="s">
        <v>934</v>
      </c>
      <c r="BN190" s="111" t="s">
        <v>935</v>
      </c>
      <c r="BS190">
        <v>6</v>
      </c>
      <c r="BT190" t="s">
        <v>936</v>
      </c>
      <c r="CB190" s="225" t="s">
        <v>925</v>
      </c>
      <c r="CC190" s="321">
        <v>2252</v>
      </c>
      <c r="CD190" s="322">
        <v>2412</v>
      </c>
      <c r="CE190" s="321">
        <v>2894</v>
      </c>
      <c r="CF190" s="322">
        <v>3342</v>
      </c>
      <c r="CG190" s="322">
        <v>3730</v>
      </c>
      <c r="CH190" s="323">
        <v>4116</v>
      </c>
      <c r="CI190" s="2"/>
      <c r="CJ190" s="684">
        <v>1679</v>
      </c>
      <c r="CK190" s="684">
        <v>1777</v>
      </c>
      <c r="CL190" s="684">
        <v>2206</v>
      </c>
      <c r="CM190" s="684">
        <v>2992</v>
      </c>
      <c r="CN190" s="684">
        <v>3455</v>
      </c>
      <c r="CR190" s="111" t="s">
        <v>924</v>
      </c>
      <c r="CS190" s="203">
        <v>331890</v>
      </c>
      <c r="CT190" s="203">
        <v>382666</v>
      </c>
      <c r="CU190" s="203">
        <v>461600</v>
      </c>
      <c r="CV190" s="203">
        <v>590848</v>
      </c>
      <c r="CW190" s="203">
        <v>658242</v>
      </c>
      <c r="CX190" s="11"/>
      <c r="CY190" s="111" t="s">
        <v>924</v>
      </c>
      <c r="CZ190" s="203">
        <v>331890</v>
      </c>
      <c r="DA190" s="203">
        <v>382666</v>
      </c>
      <c r="DB190" s="203">
        <v>461600</v>
      </c>
      <c r="DC190" s="203">
        <v>590848</v>
      </c>
      <c r="DD190" s="203">
        <v>658242</v>
      </c>
    </row>
    <row r="191" spans="1:108" ht="12.95" customHeight="1">
      <c r="C191" s="16"/>
      <c r="D191" t="s">
        <v>937</v>
      </c>
      <c r="N191" s="1757" t="s">
        <v>938</v>
      </c>
      <c r="O191" s="1757"/>
      <c r="P191" s="1757"/>
      <c r="Q191" s="1757"/>
      <c r="R191" s="1757"/>
      <c r="S191" s="1757"/>
      <c r="T191" s="1757"/>
      <c r="U191" s="1757"/>
      <c r="V191" s="1757"/>
      <c r="W191" s="1757"/>
      <c r="X191" s="1757"/>
      <c r="Y191" s="1757"/>
      <c r="Z191" s="1757"/>
      <c r="AA191" s="1757"/>
      <c r="AB191" s="1757"/>
      <c r="AC191" s="1757"/>
      <c r="AD191" s="1757"/>
      <c r="AE191" s="1757"/>
      <c r="BC191" t="s">
        <v>939</v>
      </c>
      <c r="BH191" t="s">
        <v>939</v>
      </c>
      <c r="BN191" s="111" t="s">
        <v>940</v>
      </c>
      <c r="BS191">
        <v>4</v>
      </c>
      <c r="BT191" t="s">
        <v>941</v>
      </c>
      <c r="CB191" s="225" t="s">
        <v>927</v>
      </c>
      <c r="CC191" s="321">
        <v>1670</v>
      </c>
      <c r="CD191" s="322">
        <v>1788</v>
      </c>
      <c r="CE191" s="321">
        <v>2144</v>
      </c>
      <c r="CF191" s="322">
        <v>2478</v>
      </c>
      <c r="CG191" s="322">
        <v>2764</v>
      </c>
      <c r="CH191" s="323">
        <v>3050</v>
      </c>
      <c r="CI191" s="2"/>
      <c r="CJ191" s="684">
        <v>904</v>
      </c>
      <c r="CK191" s="684">
        <v>1005</v>
      </c>
      <c r="CL191" s="684">
        <v>1318</v>
      </c>
      <c r="CM191" s="684">
        <v>1847</v>
      </c>
      <c r="CN191" s="684">
        <v>1883</v>
      </c>
      <c r="CR191" s="111" t="s">
        <v>926</v>
      </c>
      <c r="CS191" s="201">
        <v>352022</v>
      </c>
      <c r="CT191" s="201">
        <v>405878</v>
      </c>
      <c r="CU191" s="201">
        <v>489600</v>
      </c>
      <c r="CV191" s="201">
        <v>626688</v>
      </c>
      <c r="CW191" s="201">
        <v>698170</v>
      </c>
      <c r="CX191" s="11"/>
      <c r="CY191" s="111" t="s">
        <v>926</v>
      </c>
      <c r="CZ191" s="201">
        <v>352022</v>
      </c>
      <c r="DA191" s="201">
        <v>405878</v>
      </c>
      <c r="DB191" s="201">
        <v>489600</v>
      </c>
      <c r="DC191" s="201">
        <v>626688</v>
      </c>
      <c r="DD191" s="201">
        <v>698170</v>
      </c>
    </row>
    <row r="192" spans="1:108" ht="12.95" customHeight="1">
      <c r="C192" s="16"/>
      <c r="M192" s="1110"/>
      <c r="N192" s="1729"/>
      <c r="O192" s="1729"/>
      <c r="P192" s="1729"/>
      <c r="Q192" s="1729"/>
      <c r="R192" s="1729"/>
      <c r="S192" s="1729"/>
      <c r="T192" s="1729"/>
      <c r="U192" s="1729"/>
      <c r="V192" s="1729"/>
      <c r="W192" s="1729"/>
      <c r="X192" s="1729"/>
      <c r="Y192" s="1729"/>
      <c r="Z192" s="1729"/>
      <c r="AA192" s="1729"/>
      <c r="AB192" s="1729"/>
      <c r="AC192" s="1729"/>
      <c r="AD192" s="1729"/>
      <c r="AE192" s="1729"/>
      <c r="BC192" t="s">
        <v>942</v>
      </c>
      <c r="BH192" s="2" t="s">
        <v>943</v>
      </c>
      <c r="BN192" s="111" t="s">
        <v>944</v>
      </c>
      <c r="BS192">
        <v>5</v>
      </c>
      <c r="BT192" t="s">
        <v>945</v>
      </c>
      <c r="CB192" s="225" t="s">
        <v>931</v>
      </c>
      <c r="CC192" s="321">
        <v>1960</v>
      </c>
      <c r="CD192" s="322">
        <v>2098</v>
      </c>
      <c r="CE192" s="321">
        <v>2516</v>
      </c>
      <c r="CF192" s="322">
        <v>2910</v>
      </c>
      <c r="CG192" s="322">
        <v>3244</v>
      </c>
      <c r="CH192" s="323">
        <v>3580</v>
      </c>
      <c r="CI192" s="2"/>
      <c r="CJ192" s="684">
        <v>1776</v>
      </c>
      <c r="CK192" s="684">
        <v>1852</v>
      </c>
      <c r="CL192" s="684">
        <v>2306</v>
      </c>
      <c r="CM192" s="684">
        <v>3079</v>
      </c>
      <c r="CN192" s="684">
        <v>3745</v>
      </c>
      <c r="CR192" s="111" t="s">
        <v>930</v>
      </c>
      <c r="CS192" s="203">
        <v>324988</v>
      </c>
      <c r="CT192" s="203">
        <v>374708</v>
      </c>
      <c r="CU192" s="203">
        <v>452000</v>
      </c>
      <c r="CV192" s="203">
        <v>578560</v>
      </c>
      <c r="CW192" s="203">
        <v>644552</v>
      </c>
      <c r="CX192" s="11"/>
      <c r="CY192" s="111" t="s">
        <v>930</v>
      </c>
      <c r="CZ192" s="203">
        <v>324988</v>
      </c>
      <c r="DA192" s="203">
        <v>374708</v>
      </c>
      <c r="DB192" s="203">
        <v>452000</v>
      </c>
      <c r="DC192" s="203">
        <v>578560</v>
      </c>
      <c r="DD192" s="203">
        <v>644552</v>
      </c>
    </row>
    <row r="193" spans="1:108" ht="12.95" customHeight="1">
      <c r="C193" s="16"/>
      <c r="D193" t="s">
        <v>946</v>
      </c>
      <c r="M193" s="1110"/>
      <c r="N193" s="707"/>
      <c r="O193" s="707"/>
      <c r="P193" s="707"/>
      <c r="Q193" s="707"/>
      <c r="R193" s="707"/>
      <c r="S193" s="707"/>
      <c r="T193" s="1749" t="s">
        <v>881</v>
      </c>
      <c r="U193" s="1749"/>
      <c r="V193" s="1749"/>
      <c r="W193" s="1749"/>
      <c r="X193" s="1749"/>
      <c r="Y193" s="1749"/>
      <c r="Z193" s="1749"/>
      <c r="AA193" s="1749"/>
      <c r="AB193" s="1749"/>
      <c r="AC193" s="1749"/>
      <c r="AD193" s="1749"/>
      <c r="AE193" s="1749"/>
      <c r="AF193" s="1749"/>
      <c r="AG193" s="1749"/>
      <c r="AH193" s="1749"/>
      <c r="AI193" s="1749"/>
      <c r="BC193" t="s">
        <v>947</v>
      </c>
      <c r="BH193" s="2" t="s">
        <v>948</v>
      </c>
      <c r="BN193" s="111" t="s">
        <v>949</v>
      </c>
      <c r="BS193">
        <v>4</v>
      </c>
      <c r="BT193" t="s">
        <v>950</v>
      </c>
      <c r="CB193" s="225" t="s">
        <v>936</v>
      </c>
      <c r="CC193" s="321">
        <v>2252</v>
      </c>
      <c r="CD193" s="322">
        <v>2412</v>
      </c>
      <c r="CE193" s="321">
        <v>2894</v>
      </c>
      <c r="CF193" s="322">
        <v>3342</v>
      </c>
      <c r="CG193" s="322">
        <v>3730</v>
      </c>
      <c r="CH193" s="323">
        <v>4116</v>
      </c>
      <c r="CI193" s="2"/>
      <c r="CJ193" s="684">
        <v>1679</v>
      </c>
      <c r="CK193" s="684">
        <v>1777</v>
      </c>
      <c r="CL193" s="684">
        <v>2206</v>
      </c>
      <c r="CM193" s="684">
        <v>2992</v>
      </c>
      <c r="CN193" s="684">
        <v>3455</v>
      </c>
      <c r="CR193" s="111" t="s">
        <v>935</v>
      </c>
      <c r="CS193" s="201">
        <v>331890</v>
      </c>
      <c r="CT193" s="201">
        <v>382666</v>
      </c>
      <c r="CU193" s="201">
        <v>461600</v>
      </c>
      <c r="CV193" s="201">
        <v>590848</v>
      </c>
      <c r="CW193" s="201">
        <v>658242</v>
      </c>
      <c r="CX193" s="11"/>
      <c r="CY193" s="111" t="s">
        <v>935</v>
      </c>
      <c r="CZ193" s="201">
        <v>331890</v>
      </c>
      <c r="DA193" s="201">
        <v>382666</v>
      </c>
      <c r="DB193" s="201">
        <v>461600</v>
      </c>
      <c r="DC193" s="201">
        <v>590848</v>
      </c>
      <c r="DD193" s="201">
        <v>658242</v>
      </c>
    </row>
    <row r="194" spans="1:108" ht="12.95" customHeight="1">
      <c r="C194" s="16"/>
      <c r="D194" s="2" t="s">
        <v>951</v>
      </c>
      <c r="M194" s="1110"/>
      <c r="N194" s="707"/>
      <c r="O194" s="707"/>
      <c r="P194" s="707"/>
      <c r="Q194" s="707"/>
      <c r="R194" s="707"/>
      <c r="S194" s="707"/>
      <c r="AH194" s="1306" t="s">
        <v>692</v>
      </c>
      <c r="AI194" s="1306"/>
      <c r="BC194" t="s">
        <v>943</v>
      </c>
      <c r="BN194" s="111" t="s">
        <v>952</v>
      </c>
      <c r="BS194">
        <v>2</v>
      </c>
      <c r="BT194" t="s">
        <v>953</v>
      </c>
      <c r="CB194" s="225" t="s">
        <v>941</v>
      </c>
      <c r="CC194" s="321">
        <v>2340</v>
      </c>
      <c r="CD194" s="322">
        <v>2506</v>
      </c>
      <c r="CE194" s="321">
        <v>3006</v>
      </c>
      <c r="CF194" s="322">
        <v>3472</v>
      </c>
      <c r="CG194" s="322">
        <v>3874</v>
      </c>
      <c r="CH194" s="323">
        <v>4276</v>
      </c>
      <c r="CI194" s="2"/>
      <c r="CJ194" s="684">
        <v>1799</v>
      </c>
      <c r="CK194" s="684">
        <v>1999</v>
      </c>
      <c r="CL194" s="684">
        <v>2623</v>
      </c>
      <c r="CM194" s="684">
        <v>3655</v>
      </c>
      <c r="CN194" s="684">
        <v>4046</v>
      </c>
      <c r="CR194" s="111" t="s">
        <v>940</v>
      </c>
      <c r="CS194" s="203">
        <v>352022</v>
      </c>
      <c r="CT194" s="203">
        <v>405878</v>
      </c>
      <c r="CU194" s="203">
        <v>489600</v>
      </c>
      <c r="CV194" s="203">
        <v>626688</v>
      </c>
      <c r="CW194" s="203">
        <v>698170</v>
      </c>
      <c r="CX194" s="11"/>
      <c r="CY194" s="111" t="s">
        <v>940</v>
      </c>
      <c r="CZ194" s="203">
        <v>352022</v>
      </c>
      <c r="DA194" s="203">
        <v>405878</v>
      </c>
      <c r="DB194" s="203">
        <v>489600</v>
      </c>
      <c r="DC194" s="203">
        <v>626688</v>
      </c>
      <c r="DD194" s="203">
        <v>698170</v>
      </c>
    </row>
    <row r="195" spans="1:108" ht="12.95" customHeight="1">
      <c r="C195" s="16"/>
      <c r="D195" t="s">
        <v>954</v>
      </c>
      <c r="T195" s="1306" t="s">
        <v>843</v>
      </c>
      <c r="U195" s="1306"/>
      <c r="W195" t="s">
        <v>955</v>
      </c>
      <c r="AH195" s="1306">
        <v>12</v>
      </c>
      <c r="AI195" s="1306"/>
      <c r="BC195" t="s">
        <v>956</v>
      </c>
      <c r="BN195" s="111" t="s">
        <v>957</v>
      </c>
      <c r="BS195">
        <v>6</v>
      </c>
      <c r="BT195" t="s">
        <v>958</v>
      </c>
      <c r="CB195" s="225" t="s">
        <v>945</v>
      </c>
      <c r="CC195" s="321">
        <v>1960</v>
      </c>
      <c r="CD195" s="322">
        <v>2098</v>
      </c>
      <c r="CE195" s="321">
        <v>2516</v>
      </c>
      <c r="CF195" s="322">
        <v>2910</v>
      </c>
      <c r="CG195" s="322">
        <v>3244</v>
      </c>
      <c r="CH195" s="323">
        <v>3580</v>
      </c>
      <c r="CI195" s="2"/>
      <c r="CJ195" s="684">
        <v>1776</v>
      </c>
      <c r="CK195" s="684">
        <v>1852</v>
      </c>
      <c r="CL195" s="684">
        <v>2306</v>
      </c>
      <c r="CM195" s="684">
        <v>3079</v>
      </c>
      <c r="CN195" s="684">
        <v>3745</v>
      </c>
      <c r="CR195" s="111" t="s">
        <v>944</v>
      </c>
      <c r="CS195" s="201">
        <v>324988</v>
      </c>
      <c r="CT195" s="201">
        <v>374708</v>
      </c>
      <c r="CU195" s="201">
        <v>452000</v>
      </c>
      <c r="CV195" s="201">
        <v>578560</v>
      </c>
      <c r="CW195" s="201">
        <v>644552</v>
      </c>
      <c r="CX195" s="11"/>
      <c r="CY195" s="111" t="s">
        <v>944</v>
      </c>
      <c r="CZ195" s="201">
        <v>324988</v>
      </c>
      <c r="DA195" s="201">
        <v>374708</v>
      </c>
      <c r="DB195" s="201">
        <v>452000</v>
      </c>
      <c r="DC195" s="201">
        <v>578560</v>
      </c>
      <c r="DD195" s="201">
        <v>644552</v>
      </c>
    </row>
    <row r="196" spans="1:108" ht="12.95" customHeight="1">
      <c r="C196" s="16"/>
      <c r="D196" t="s">
        <v>959</v>
      </c>
      <c r="T196" s="1376" t="s">
        <v>692</v>
      </c>
      <c r="U196" s="1376"/>
      <c r="W196" t="s">
        <v>960</v>
      </c>
      <c r="AH196" s="1306">
        <v>14</v>
      </c>
      <c r="AI196" s="1306"/>
      <c r="BN196" s="111" t="s">
        <v>961</v>
      </c>
      <c r="BS196">
        <v>4</v>
      </c>
      <c r="BT196" t="s">
        <v>962</v>
      </c>
      <c r="CB196" s="225" t="s">
        <v>950</v>
      </c>
      <c r="CC196" s="321">
        <v>2894</v>
      </c>
      <c r="CD196" s="322">
        <v>3100</v>
      </c>
      <c r="CE196" s="321">
        <v>3722</v>
      </c>
      <c r="CF196" s="322">
        <v>4300</v>
      </c>
      <c r="CG196" s="322">
        <v>4796</v>
      </c>
      <c r="CH196" s="323">
        <v>5292</v>
      </c>
      <c r="CI196" s="2"/>
      <c r="CJ196" s="684">
        <v>2145</v>
      </c>
      <c r="CK196" s="684">
        <v>2328</v>
      </c>
      <c r="CL196" s="684">
        <v>2881</v>
      </c>
      <c r="CM196" s="684">
        <v>3852</v>
      </c>
      <c r="CN196" s="684">
        <v>4690</v>
      </c>
      <c r="CR196" s="111" t="s">
        <v>949</v>
      </c>
      <c r="CS196" s="203">
        <v>353173</v>
      </c>
      <c r="CT196" s="203">
        <v>407205</v>
      </c>
      <c r="CU196" s="203">
        <v>491200</v>
      </c>
      <c r="CV196" s="203">
        <v>628736</v>
      </c>
      <c r="CW196" s="203">
        <v>700451</v>
      </c>
      <c r="CX196" s="11"/>
      <c r="CY196" s="111" t="s">
        <v>949</v>
      </c>
      <c r="CZ196" s="203">
        <v>353173</v>
      </c>
      <c r="DA196" s="203">
        <v>407205</v>
      </c>
      <c r="DB196" s="203">
        <v>491200</v>
      </c>
      <c r="DC196" s="203">
        <v>628736</v>
      </c>
      <c r="DD196" s="203">
        <v>700451</v>
      </c>
    </row>
    <row r="197" spans="1:108" ht="12.95" customHeight="1">
      <c r="C197" s="16"/>
      <c r="D197" s="2" t="s">
        <v>963</v>
      </c>
      <c r="T197" s="1376" t="s">
        <v>692</v>
      </c>
      <c r="U197" s="1376"/>
      <c r="W197" t="s">
        <v>964</v>
      </c>
      <c r="AH197" s="1306">
        <v>7</v>
      </c>
      <c r="AI197" s="1306"/>
      <c r="BC197" t="s">
        <v>309</v>
      </c>
      <c r="BN197" s="111" t="s">
        <v>965</v>
      </c>
      <c r="BS197">
        <v>2</v>
      </c>
      <c r="BT197" t="s">
        <v>966</v>
      </c>
      <c r="CB197" s="225" t="s">
        <v>953</v>
      </c>
      <c r="CC197" s="321">
        <v>3384</v>
      </c>
      <c r="CD197" s="322">
        <v>3626</v>
      </c>
      <c r="CE197" s="321">
        <v>4352</v>
      </c>
      <c r="CF197" s="322">
        <v>5028</v>
      </c>
      <c r="CG197" s="322">
        <v>5610</v>
      </c>
      <c r="CH197" s="323">
        <v>6190</v>
      </c>
      <c r="CI197" s="2"/>
      <c r="CJ197" s="684">
        <v>2275</v>
      </c>
      <c r="CK197" s="684">
        <v>2780</v>
      </c>
      <c r="CL197" s="684">
        <v>3318</v>
      </c>
      <c r="CM197" s="684">
        <v>4138</v>
      </c>
      <c r="CN197" s="684">
        <v>4399</v>
      </c>
      <c r="CR197" s="111" t="s">
        <v>952</v>
      </c>
      <c r="CS197" s="201">
        <v>689665</v>
      </c>
      <c r="CT197" s="201">
        <v>795177</v>
      </c>
      <c r="CU197" s="201">
        <v>959200</v>
      </c>
      <c r="CV197" s="201">
        <v>1227776</v>
      </c>
      <c r="CW197" s="201">
        <v>1367819</v>
      </c>
      <c r="CX197" s="11"/>
      <c r="CY197" s="111" t="s">
        <v>952</v>
      </c>
      <c r="CZ197" s="201">
        <v>689665</v>
      </c>
      <c r="DA197" s="201">
        <v>795177</v>
      </c>
      <c r="DB197" s="201">
        <v>959200</v>
      </c>
      <c r="DC197" s="201">
        <v>1227776</v>
      </c>
      <c r="DD197" s="201">
        <v>1367819</v>
      </c>
    </row>
    <row r="198" spans="1:108" s="11" customFormat="1" ht="12.95" customHeight="1">
      <c r="A198"/>
      <c r="B198"/>
      <c r="C198" s="16"/>
      <c r="D198" s="2" t="s">
        <v>967</v>
      </c>
      <c r="E198"/>
      <c r="F198"/>
      <c r="G198"/>
      <c r="H198"/>
      <c r="I198"/>
      <c r="J198"/>
      <c r="K198"/>
      <c r="L198"/>
      <c r="M198"/>
      <c r="N198"/>
      <c r="O198"/>
      <c r="P198"/>
      <c r="Q198"/>
      <c r="R198"/>
      <c r="S198"/>
      <c r="T198" s="1376">
        <v>0</v>
      </c>
      <c r="U198" s="1376"/>
      <c r="V198"/>
      <c r="X198" s="1387" t="s">
        <v>968</v>
      </c>
      <c r="Y198" s="1387"/>
      <c r="Z198" s="1387"/>
      <c r="AA198" s="1387"/>
      <c r="AB198" s="1387"/>
      <c r="AC198" s="1387"/>
      <c r="AD198" s="1387"/>
      <c r="AE198" s="1387"/>
      <c r="AF198" s="1387"/>
      <c r="AG198" s="1387"/>
      <c r="AH198" s="1387"/>
      <c r="AI198" s="1387"/>
      <c r="AJ198" s="1387"/>
      <c r="AK198" s="1387"/>
      <c r="AL198" s="1387"/>
      <c r="AM198" s="1387"/>
      <c r="AN198" s="1387"/>
      <c r="AO198" s="1387"/>
      <c r="AP198" s="1387"/>
      <c r="AQ198" s="1387"/>
      <c r="AR198" s="1387"/>
      <c r="AS198" s="1387"/>
      <c r="AT198" s="1387"/>
      <c r="AU198"/>
      <c r="AV198"/>
      <c r="AW198"/>
      <c r="AX198"/>
      <c r="AY198"/>
      <c r="AZ198" s="23"/>
      <c r="BA198" s="23"/>
      <c r="BC198" s="11" t="s">
        <v>809</v>
      </c>
      <c r="BD198"/>
      <c r="BN198" s="111" t="s">
        <v>969</v>
      </c>
      <c r="BO198"/>
      <c r="BP198"/>
      <c r="BQ198"/>
      <c r="BR198"/>
      <c r="BS198">
        <v>4</v>
      </c>
      <c r="BT198" t="s">
        <v>970</v>
      </c>
      <c r="BU198"/>
      <c r="BV198" s="24"/>
      <c r="CB198" s="225" t="s">
        <v>958</v>
      </c>
      <c r="CC198" s="321">
        <v>1832</v>
      </c>
      <c r="CD198" s="322">
        <v>1962</v>
      </c>
      <c r="CE198" s="321">
        <v>2354</v>
      </c>
      <c r="CF198" s="322">
        <v>2720</v>
      </c>
      <c r="CG198" s="322">
        <v>3034</v>
      </c>
      <c r="CH198" s="323">
        <v>3348</v>
      </c>
      <c r="CI198" s="2"/>
      <c r="CJ198" s="684">
        <v>1248</v>
      </c>
      <c r="CK198" s="684">
        <v>1363</v>
      </c>
      <c r="CL198" s="684">
        <v>1736</v>
      </c>
      <c r="CM198" s="684">
        <v>2433</v>
      </c>
      <c r="CN198" s="684">
        <v>2915</v>
      </c>
      <c r="CR198" s="111" t="s">
        <v>957</v>
      </c>
      <c r="CS198" s="203">
        <v>307732</v>
      </c>
      <c r="CT198" s="203">
        <v>354812</v>
      </c>
      <c r="CU198" s="203">
        <v>428000</v>
      </c>
      <c r="CV198" s="203">
        <v>547840</v>
      </c>
      <c r="CW198" s="203">
        <v>610328</v>
      </c>
      <c r="CY198" s="111" t="s">
        <v>957</v>
      </c>
      <c r="CZ198" s="203">
        <v>307732</v>
      </c>
      <c r="DA198" s="203">
        <v>354812</v>
      </c>
      <c r="DB198" s="203">
        <v>428000</v>
      </c>
      <c r="DC198" s="203">
        <v>547840</v>
      </c>
      <c r="DD198" s="203">
        <v>610328</v>
      </c>
    </row>
    <row r="199" spans="1:108" s="11" customFormat="1" ht="12.95" customHeight="1">
      <c r="A199"/>
      <c r="B199"/>
      <c r="C199" s="16"/>
      <c r="D199" s="68" t="s">
        <v>971</v>
      </c>
      <c r="E199"/>
      <c r="F199"/>
      <c r="G199"/>
      <c r="H199"/>
      <c r="I199"/>
      <c r="J199"/>
      <c r="K199"/>
      <c r="L199"/>
      <c r="M199"/>
      <c r="N199"/>
      <c r="O199"/>
      <c r="P199"/>
      <c r="Q199"/>
      <c r="R199"/>
      <c r="S199"/>
      <c r="T199" s="1306" t="s">
        <v>692</v>
      </c>
      <c r="U199" s="1306"/>
      <c r="V199"/>
      <c r="W199"/>
      <c r="X199" s="1387"/>
      <c r="Y199" s="1387"/>
      <c r="Z199" s="1387"/>
      <c r="AA199" s="1387"/>
      <c r="AB199" s="1387"/>
      <c r="AC199" s="1387"/>
      <c r="AD199" s="1387"/>
      <c r="AE199" s="1387"/>
      <c r="AF199" s="1387"/>
      <c r="AG199" s="1387"/>
      <c r="AH199" s="1387"/>
      <c r="AI199" s="1387"/>
      <c r="AJ199" s="1387"/>
      <c r="AK199" s="1387"/>
      <c r="AL199" s="1387"/>
      <c r="AM199" s="1387"/>
      <c r="AN199" s="1387"/>
      <c r="AO199" s="1387"/>
      <c r="AP199" s="1387"/>
      <c r="AQ199" s="1387"/>
      <c r="AR199" s="1387"/>
      <c r="AS199" s="1387"/>
      <c r="AT199" s="1387"/>
      <c r="AU199"/>
      <c r="AV199"/>
      <c r="AW199"/>
      <c r="AX199"/>
      <c r="AY199"/>
      <c r="AZ199" s="23"/>
      <c r="BA199" s="23"/>
      <c r="BC199" t="s">
        <v>796</v>
      </c>
      <c r="BD199"/>
      <c r="BN199" s="111" t="s">
        <v>972</v>
      </c>
      <c r="BO199"/>
      <c r="BP199"/>
      <c r="BQ199"/>
      <c r="BR199"/>
      <c r="BS199">
        <v>2</v>
      </c>
      <c r="BT199" s="25" t="s">
        <v>973</v>
      </c>
      <c r="BU199"/>
      <c r="BV199" s="24"/>
      <c r="CB199" s="225" t="s">
        <v>962</v>
      </c>
      <c r="CC199" s="321">
        <v>2432</v>
      </c>
      <c r="CD199" s="322">
        <v>2606</v>
      </c>
      <c r="CE199" s="321">
        <v>3126</v>
      </c>
      <c r="CF199" s="322">
        <v>3612</v>
      </c>
      <c r="CG199" s="322">
        <v>4032</v>
      </c>
      <c r="CH199" s="323">
        <v>4448</v>
      </c>
      <c r="CI199" s="2"/>
      <c r="CJ199" s="684">
        <v>1669</v>
      </c>
      <c r="CK199" s="684">
        <v>1855</v>
      </c>
      <c r="CL199" s="684">
        <v>2434</v>
      </c>
      <c r="CM199" s="684">
        <v>3250</v>
      </c>
      <c r="CN199" s="684">
        <v>3683</v>
      </c>
      <c r="CR199" s="111" t="s">
        <v>961</v>
      </c>
      <c r="CS199" s="201">
        <v>404366</v>
      </c>
      <c r="CT199" s="201">
        <v>466230</v>
      </c>
      <c r="CU199" s="201">
        <v>562400</v>
      </c>
      <c r="CV199" s="201">
        <v>719872</v>
      </c>
      <c r="CW199" s="201">
        <v>801982</v>
      </c>
      <c r="CY199" s="111" t="s">
        <v>961</v>
      </c>
      <c r="CZ199" s="201">
        <v>404366</v>
      </c>
      <c r="DA199" s="201">
        <v>466230</v>
      </c>
      <c r="DB199" s="201">
        <v>562400</v>
      </c>
      <c r="DC199" s="201">
        <v>719872</v>
      </c>
      <c r="DD199" s="201">
        <v>801982</v>
      </c>
    </row>
    <row r="200" spans="1:108" s="11" customFormat="1" ht="12.95" customHeight="1">
      <c r="A200"/>
      <c r="B200"/>
      <c r="C200" s="16"/>
      <c r="D200" s="11" t="s">
        <v>974</v>
      </c>
      <c r="T200" s="1306" t="s">
        <v>692</v>
      </c>
      <c r="U200" s="1306"/>
      <c r="V200"/>
      <c r="W200"/>
      <c r="X200"/>
      <c r="Y200"/>
      <c r="AA200"/>
      <c r="AB200" s="1029" t="s">
        <v>975</v>
      </c>
      <c r="AC200"/>
      <c r="AF200"/>
      <c r="AG200"/>
      <c r="AH200" s="1070"/>
      <c r="AJ200"/>
      <c r="AK200"/>
      <c r="AL200"/>
      <c r="AM200"/>
      <c r="AN200"/>
      <c r="AO200"/>
      <c r="AP200"/>
      <c r="AQ200"/>
      <c r="AR200"/>
      <c r="AS200"/>
      <c r="AU200"/>
      <c r="AV200"/>
      <c r="AW200"/>
      <c r="AX200"/>
      <c r="AY200"/>
      <c r="AZ200" s="23"/>
      <c r="BA200" s="23"/>
      <c r="BC200" s="2" t="s">
        <v>976</v>
      </c>
      <c r="BD200" s="305"/>
      <c r="BN200" s="111" t="s">
        <v>977</v>
      </c>
      <c r="BO200"/>
      <c r="BP200"/>
      <c r="BQ200"/>
      <c r="BR200"/>
      <c r="BS200">
        <v>2</v>
      </c>
      <c r="BT200" s="25" t="s">
        <v>978</v>
      </c>
      <c r="BU200"/>
      <c r="CB200" s="225" t="s">
        <v>966</v>
      </c>
      <c r="CC200" s="321">
        <v>3384</v>
      </c>
      <c r="CD200" s="322">
        <v>3626</v>
      </c>
      <c r="CE200" s="321">
        <v>4352</v>
      </c>
      <c r="CF200" s="322">
        <v>5028</v>
      </c>
      <c r="CG200" s="322">
        <v>5610</v>
      </c>
      <c r="CH200" s="323">
        <v>6190</v>
      </c>
      <c r="CI200" s="2"/>
      <c r="CJ200" s="684">
        <v>2275</v>
      </c>
      <c r="CK200" s="684">
        <v>2780</v>
      </c>
      <c r="CL200" s="684">
        <v>3318</v>
      </c>
      <c r="CM200" s="684">
        <v>4138</v>
      </c>
      <c r="CN200" s="684">
        <v>4399</v>
      </c>
      <c r="CR200" s="111" t="s">
        <v>965</v>
      </c>
      <c r="CS200" s="202">
        <v>532060</v>
      </c>
      <c r="CT200" s="202">
        <v>613460</v>
      </c>
      <c r="CU200" s="203">
        <v>740000</v>
      </c>
      <c r="CV200" s="202">
        <v>947200</v>
      </c>
      <c r="CW200" s="202">
        <v>1055240</v>
      </c>
      <c r="CY200" s="111" t="s">
        <v>965</v>
      </c>
      <c r="CZ200" s="202">
        <v>532060</v>
      </c>
      <c r="DA200" s="202">
        <v>613460</v>
      </c>
      <c r="DB200" s="202">
        <v>740000</v>
      </c>
      <c r="DC200" s="202">
        <v>947200</v>
      </c>
      <c r="DD200" s="202">
        <v>1055240</v>
      </c>
    </row>
    <row r="201" spans="1:108" s="11" customFormat="1" ht="12.95" customHeight="1">
      <c r="A201"/>
      <c r="B201"/>
      <c r="C201" s="16"/>
      <c r="E201" s="2" t="s">
        <v>979</v>
      </c>
      <c r="V201"/>
      <c r="X201"/>
      <c r="Y201"/>
      <c r="Z201"/>
      <c r="AB201" s="1029" t="s">
        <v>980</v>
      </c>
      <c r="AC201"/>
      <c r="AH201" s="1070"/>
      <c r="AJ201"/>
      <c r="AK201"/>
      <c r="AL201"/>
      <c r="AM201"/>
      <c r="AN201"/>
      <c r="AO201"/>
      <c r="AP201"/>
      <c r="AQ201"/>
      <c r="AR201"/>
      <c r="AS201"/>
      <c r="AU201"/>
      <c r="AV201"/>
      <c r="AW201"/>
      <c r="AX201"/>
      <c r="AY201"/>
      <c r="AZ201" s="23"/>
      <c r="BA201" s="23"/>
      <c r="BC201" s="2" t="s">
        <v>981</v>
      </c>
      <c r="BD201" s="305"/>
      <c r="BN201" s="111" t="s">
        <v>982</v>
      </c>
      <c r="BO201" s="24"/>
      <c r="BP201" s="25"/>
      <c r="BQ201" s="25"/>
      <c r="BR201" s="25"/>
      <c r="BS201">
        <v>6</v>
      </c>
      <c r="BT201" s="25" t="s">
        <v>983</v>
      </c>
      <c r="BU201"/>
      <c r="CB201" s="225" t="s">
        <v>970</v>
      </c>
      <c r="CC201" s="321">
        <v>3090</v>
      </c>
      <c r="CD201" s="322">
        <v>3310</v>
      </c>
      <c r="CE201" s="321">
        <v>3972</v>
      </c>
      <c r="CF201" s="322">
        <v>4590</v>
      </c>
      <c r="CG201" s="322">
        <v>5120</v>
      </c>
      <c r="CH201" s="323">
        <v>5648</v>
      </c>
      <c r="CI201" s="2"/>
      <c r="CJ201" s="684">
        <v>2381</v>
      </c>
      <c r="CK201" s="684">
        <v>2688</v>
      </c>
      <c r="CL201" s="684">
        <v>3028</v>
      </c>
      <c r="CM201" s="684">
        <v>4011</v>
      </c>
      <c r="CN201" s="684">
        <v>4468</v>
      </c>
      <c r="CR201" s="111" t="s">
        <v>969</v>
      </c>
      <c r="CS201" s="201">
        <v>404366</v>
      </c>
      <c r="CT201" s="201">
        <v>466230</v>
      </c>
      <c r="CU201" s="201">
        <v>562400</v>
      </c>
      <c r="CV201" s="201">
        <v>719872</v>
      </c>
      <c r="CW201" s="201">
        <v>801982</v>
      </c>
      <c r="CY201" s="111" t="s">
        <v>969</v>
      </c>
      <c r="CZ201" s="201">
        <v>404366</v>
      </c>
      <c r="DA201" s="201">
        <v>466230</v>
      </c>
      <c r="DB201" s="201">
        <v>562400</v>
      </c>
      <c r="DC201" s="201">
        <v>719872</v>
      </c>
      <c r="DD201" s="201">
        <v>801982</v>
      </c>
    </row>
    <row r="202" spans="1:108" ht="12.95" customHeight="1">
      <c r="C202" s="16"/>
      <c r="AE202" s="6"/>
      <c r="BC202" t="s">
        <v>984</v>
      </c>
      <c r="BD202" s="305"/>
      <c r="BN202" s="111" t="s">
        <v>985</v>
      </c>
      <c r="BO202" s="11"/>
      <c r="BP202" s="25"/>
      <c r="BQ202" s="25"/>
      <c r="BR202" s="25"/>
      <c r="BS202">
        <v>7</v>
      </c>
      <c r="BT202" s="25" t="s">
        <v>986</v>
      </c>
      <c r="CB202" s="225" t="s">
        <v>973</v>
      </c>
      <c r="CC202" s="321">
        <v>3516</v>
      </c>
      <c r="CD202" s="322">
        <v>3768</v>
      </c>
      <c r="CE202" s="321">
        <v>4522</v>
      </c>
      <c r="CF202" s="322">
        <v>5222</v>
      </c>
      <c r="CG202" s="322">
        <v>5826</v>
      </c>
      <c r="CH202" s="323">
        <v>6430</v>
      </c>
      <c r="CI202" s="2"/>
      <c r="CJ202" s="684">
        <v>2608</v>
      </c>
      <c r="CK202" s="684">
        <v>2975</v>
      </c>
      <c r="CL202" s="684">
        <v>3446</v>
      </c>
      <c r="CM202" s="684">
        <v>4477</v>
      </c>
      <c r="CN202" s="684">
        <v>4878</v>
      </c>
      <c r="CR202" s="111" t="s">
        <v>972</v>
      </c>
      <c r="CS202" s="202">
        <v>532060</v>
      </c>
      <c r="CT202" s="202">
        <v>613460</v>
      </c>
      <c r="CU202" s="202">
        <v>740000</v>
      </c>
      <c r="CV202" s="202">
        <v>947200</v>
      </c>
      <c r="CW202" s="202">
        <v>1055240</v>
      </c>
      <c r="CX202" s="11"/>
      <c r="CY202" s="111" t="s">
        <v>972</v>
      </c>
      <c r="CZ202" s="202">
        <v>532060</v>
      </c>
      <c r="DA202" s="202">
        <v>613460</v>
      </c>
      <c r="DB202" s="202">
        <v>740000</v>
      </c>
      <c r="DC202" s="202">
        <v>947200</v>
      </c>
      <c r="DD202" s="202">
        <v>1055240</v>
      </c>
    </row>
    <row r="203" spans="1:108" ht="12.95" customHeight="1">
      <c r="A203" s="1" t="s">
        <v>987</v>
      </c>
      <c r="C203" s="1" t="s">
        <v>988</v>
      </c>
      <c r="BC203" t="s">
        <v>989</v>
      </c>
      <c r="BN203" s="111" t="s">
        <v>990</v>
      </c>
      <c r="BO203" s="11"/>
      <c r="BP203" s="25"/>
      <c r="BQ203" s="25"/>
      <c r="BR203" s="25"/>
      <c r="BS203">
        <v>7</v>
      </c>
      <c r="BT203" s="25" t="s">
        <v>991</v>
      </c>
      <c r="CB203" s="225" t="s">
        <v>978</v>
      </c>
      <c r="CC203" s="321">
        <v>3462</v>
      </c>
      <c r="CD203" s="322">
        <v>3708</v>
      </c>
      <c r="CE203" s="321">
        <v>4450</v>
      </c>
      <c r="CF203" s="322">
        <v>5142</v>
      </c>
      <c r="CG203" s="322">
        <v>5734</v>
      </c>
      <c r="CH203" s="323">
        <v>6330</v>
      </c>
      <c r="CI203" s="2"/>
      <c r="CJ203" s="684">
        <v>3056</v>
      </c>
      <c r="CK203" s="684">
        <v>3221</v>
      </c>
      <c r="CL203" s="684">
        <v>4223</v>
      </c>
      <c r="CM203" s="684">
        <v>5256</v>
      </c>
      <c r="CN203" s="684">
        <v>5605</v>
      </c>
      <c r="CR203" s="111" t="s">
        <v>977</v>
      </c>
      <c r="CS203" s="201">
        <v>404366</v>
      </c>
      <c r="CT203" s="201">
        <v>466230</v>
      </c>
      <c r="CU203" s="201">
        <v>562400</v>
      </c>
      <c r="CV203" s="201">
        <v>719872</v>
      </c>
      <c r="CW203" s="201">
        <v>801982</v>
      </c>
      <c r="CX203" s="11"/>
      <c r="CY203" s="111" t="s">
        <v>977</v>
      </c>
      <c r="CZ203" s="201">
        <v>404366</v>
      </c>
      <c r="DA203" s="201">
        <v>466230</v>
      </c>
      <c r="DB203" s="201">
        <v>562400</v>
      </c>
      <c r="DC203" s="201">
        <v>719872</v>
      </c>
      <c r="DD203" s="201">
        <v>801982</v>
      </c>
    </row>
    <row r="204" spans="1:108" ht="12.95" customHeight="1">
      <c r="D204" s="1332" t="s">
        <v>992</v>
      </c>
      <c r="E204" s="1332"/>
      <c r="F204" s="1332"/>
      <c r="G204" s="1332"/>
      <c r="H204" s="1332"/>
      <c r="I204" s="1332"/>
      <c r="J204" s="1332"/>
      <c r="K204" s="1332"/>
      <c r="L204" s="1332"/>
      <c r="M204" s="1332"/>
      <c r="P204" s="1390">
        <f>M26</f>
        <v>3174942</v>
      </c>
      <c r="Q204" s="1738"/>
      <c r="R204" s="1738"/>
      <c r="S204" s="1738"/>
      <c r="T204" s="1738"/>
      <c r="U204" s="1738"/>
      <c r="BC204" t="s">
        <v>993</v>
      </c>
      <c r="BN204" s="111" t="s">
        <v>994</v>
      </c>
      <c r="BS204">
        <v>6</v>
      </c>
      <c r="BT204" s="25" t="s">
        <v>995</v>
      </c>
      <c r="BU204" s="11"/>
      <c r="CB204" s="225" t="s">
        <v>983</v>
      </c>
      <c r="CC204" s="321">
        <v>1702</v>
      </c>
      <c r="CD204" s="322">
        <v>1822</v>
      </c>
      <c r="CE204" s="321">
        <v>2190</v>
      </c>
      <c r="CF204" s="322">
        <v>2530</v>
      </c>
      <c r="CG204" s="322">
        <v>2822</v>
      </c>
      <c r="CH204" s="323">
        <v>3114</v>
      </c>
      <c r="CI204" s="2"/>
      <c r="CJ204" s="684">
        <v>1151</v>
      </c>
      <c r="CK204" s="684">
        <v>1229</v>
      </c>
      <c r="CL204" s="684">
        <v>1613</v>
      </c>
      <c r="CM204" s="684">
        <v>2260</v>
      </c>
      <c r="CN204" s="684">
        <v>2709</v>
      </c>
      <c r="CR204" s="111" t="s">
        <v>982</v>
      </c>
      <c r="CS204" s="203">
        <v>319236</v>
      </c>
      <c r="CT204" s="203">
        <v>368076</v>
      </c>
      <c r="CU204" s="203">
        <v>444000</v>
      </c>
      <c r="CV204" s="203">
        <v>568320</v>
      </c>
      <c r="CW204" s="203">
        <v>633144</v>
      </c>
      <c r="CX204" s="11"/>
      <c r="CY204" s="111" t="s">
        <v>982</v>
      </c>
      <c r="CZ204" s="203">
        <v>319236</v>
      </c>
      <c r="DA204" s="203">
        <v>368076</v>
      </c>
      <c r="DB204" s="203">
        <v>444000</v>
      </c>
      <c r="DC204" s="203">
        <v>568320</v>
      </c>
      <c r="DD204" s="203">
        <v>633144</v>
      </c>
    </row>
    <row r="205" spans="1:108" ht="12.95" customHeight="1">
      <c r="C205" s="16"/>
      <c r="D205" s="1735" t="s">
        <v>996</v>
      </c>
      <c r="E205" s="1332"/>
      <c r="F205" s="1332"/>
      <c r="G205" s="1332"/>
      <c r="H205" s="1332"/>
      <c r="I205" s="1332"/>
      <c r="J205" s="1332"/>
      <c r="K205" s="1332"/>
      <c r="L205" s="1332"/>
      <c r="M205" s="1332"/>
      <c r="P205" s="1738">
        <f>M27</f>
        <v>0</v>
      </c>
      <c r="Q205" s="1738"/>
      <c r="R205" s="1738"/>
      <c r="S205" s="1738"/>
      <c r="T205" s="1738"/>
      <c r="U205" s="1738"/>
      <c r="V205" s="17"/>
      <c r="W205" s="2" t="s">
        <v>997</v>
      </c>
      <c r="Z205" s="1763" t="s">
        <v>998</v>
      </c>
      <c r="AA205" s="1763"/>
      <c r="AB205" s="1763"/>
      <c r="AC205" s="1763"/>
      <c r="AD205" s="1763"/>
      <c r="AE205" s="1763"/>
      <c r="AF205" s="1763"/>
      <c r="AG205" s="1763"/>
      <c r="AH205" s="1763"/>
      <c r="AI205" s="1763"/>
      <c r="AJ205" s="1763"/>
      <c r="AK205" s="1763"/>
      <c r="AL205" s="1763"/>
      <c r="AM205" s="1763"/>
      <c r="AN205" s="1763"/>
      <c r="AP205" s="1309"/>
      <c r="AQ205" s="1309"/>
      <c r="BC205" t="s">
        <v>999</v>
      </c>
      <c r="BN205" s="111" t="s">
        <v>1000</v>
      </c>
      <c r="BS205">
        <v>4</v>
      </c>
      <c r="BT205" s="25" t="s">
        <v>1001</v>
      </c>
      <c r="BU205" s="11"/>
      <c r="CB205" s="225" t="s">
        <v>986</v>
      </c>
      <c r="CC205" s="321">
        <v>1644</v>
      </c>
      <c r="CD205" s="322">
        <v>1762</v>
      </c>
      <c r="CE205" s="321">
        <v>2114</v>
      </c>
      <c r="CF205" s="322">
        <v>2442</v>
      </c>
      <c r="CG205" s="322">
        <v>2724</v>
      </c>
      <c r="CH205" s="323">
        <v>3006</v>
      </c>
      <c r="CI205" s="2"/>
      <c r="CJ205" s="684">
        <v>1003</v>
      </c>
      <c r="CK205" s="684">
        <v>1101</v>
      </c>
      <c r="CL205" s="684">
        <v>1445</v>
      </c>
      <c r="CM205" s="684">
        <v>2025</v>
      </c>
      <c r="CN205" s="684">
        <v>2396</v>
      </c>
      <c r="CR205" s="111" t="s">
        <v>985</v>
      </c>
      <c r="CS205" s="201">
        <v>352022</v>
      </c>
      <c r="CT205" s="201">
        <v>405878</v>
      </c>
      <c r="CU205" s="201">
        <v>489600</v>
      </c>
      <c r="CV205" s="201">
        <v>626688</v>
      </c>
      <c r="CW205" s="201">
        <v>698170</v>
      </c>
      <c r="CX205" s="11"/>
      <c r="CY205" s="111" t="s">
        <v>985</v>
      </c>
      <c r="CZ205" s="201">
        <v>352022</v>
      </c>
      <c r="DA205" s="201">
        <v>405878</v>
      </c>
      <c r="DB205" s="201">
        <v>489600</v>
      </c>
      <c r="DC205" s="201">
        <v>626688</v>
      </c>
      <c r="DD205" s="201">
        <v>698170</v>
      </c>
    </row>
    <row r="206" spans="1:108" ht="12.95" customHeight="1">
      <c r="D206" s="22"/>
      <c r="E206" s="22"/>
      <c r="F206" s="22"/>
      <c r="G206" s="22"/>
      <c r="H206" s="22"/>
      <c r="I206" s="22"/>
      <c r="J206" s="22"/>
      <c r="K206" s="22"/>
      <c r="L206" s="22"/>
      <c r="M206" s="22"/>
      <c r="N206" s="22"/>
      <c r="O206" s="22"/>
      <c r="P206" s="22"/>
      <c r="BC206" t="s">
        <v>1002</v>
      </c>
      <c r="BN206" s="111" t="s">
        <v>1003</v>
      </c>
      <c r="BS206">
        <v>5</v>
      </c>
      <c r="BT206" s="25" t="s">
        <v>1004</v>
      </c>
      <c r="BU206" s="11"/>
      <c r="CB206" s="225" t="s">
        <v>991</v>
      </c>
      <c r="CC206" s="321">
        <v>1644</v>
      </c>
      <c r="CD206" s="322">
        <v>1762</v>
      </c>
      <c r="CE206" s="321">
        <v>2114</v>
      </c>
      <c r="CF206" s="322">
        <v>2442</v>
      </c>
      <c r="CG206" s="322">
        <v>2724</v>
      </c>
      <c r="CH206" s="323">
        <v>3006</v>
      </c>
      <c r="CI206" s="2"/>
      <c r="CJ206" s="684">
        <v>924</v>
      </c>
      <c r="CK206" s="684">
        <v>930</v>
      </c>
      <c r="CL206" s="684">
        <v>1201</v>
      </c>
      <c r="CM206" s="684">
        <v>1683</v>
      </c>
      <c r="CN206" s="684">
        <v>1834</v>
      </c>
      <c r="CR206" s="111" t="s">
        <v>990</v>
      </c>
      <c r="CS206" s="203">
        <v>352022</v>
      </c>
      <c r="CT206" s="203">
        <v>405878</v>
      </c>
      <c r="CU206" s="203">
        <v>489600</v>
      </c>
      <c r="CV206" s="203">
        <v>626688</v>
      </c>
      <c r="CW206" s="203">
        <v>698170</v>
      </c>
      <c r="CX206" s="11"/>
      <c r="CY206" s="111" t="s">
        <v>990</v>
      </c>
      <c r="CZ206" s="203">
        <v>352022</v>
      </c>
      <c r="DA206" s="203">
        <v>405878</v>
      </c>
      <c r="DB206" s="203">
        <v>489600</v>
      </c>
      <c r="DC206" s="203">
        <v>626688</v>
      </c>
      <c r="DD206" s="203">
        <v>698170</v>
      </c>
    </row>
    <row r="207" spans="1:108" ht="12.95" customHeight="1">
      <c r="A207" s="1" t="s">
        <v>1005</v>
      </c>
      <c r="C207" s="1" t="s">
        <v>1006</v>
      </c>
      <c r="BC207" s="306" t="s">
        <v>1007</v>
      </c>
      <c r="BN207" s="111" t="s">
        <v>1008</v>
      </c>
      <c r="BS207">
        <v>6</v>
      </c>
      <c r="BT207" s="25" t="s">
        <v>1009</v>
      </c>
      <c r="CB207" s="225" t="s">
        <v>995</v>
      </c>
      <c r="CC207" s="321">
        <v>2404</v>
      </c>
      <c r="CD207" s="322">
        <v>2576</v>
      </c>
      <c r="CE207" s="321">
        <v>3092</v>
      </c>
      <c r="CF207" s="322">
        <v>3572</v>
      </c>
      <c r="CG207" s="322">
        <v>3984</v>
      </c>
      <c r="CH207" s="323">
        <v>4396</v>
      </c>
      <c r="CI207" s="2"/>
      <c r="CJ207" s="684">
        <v>1724</v>
      </c>
      <c r="CK207" s="684">
        <v>1894</v>
      </c>
      <c r="CL207" s="684">
        <v>2420</v>
      </c>
      <c r="CM207" s="684">
        <v>3234</v>
      </c>
      <c r="CN207" s="684">
        <v>3663</v>
      </c>
      <c r="CR207" s="111" t="s">
        <v>994</v>
      </c>
      <c r="CS207" s="201">
        <v>384234</v>
      </c>
      <c r="CT207" s="201">
        <v>443018</v>
      </c>
      <c r="CU207" s="201">
        <v>534400</v>
      </c>
      <c r="CV207" s="201">
        <v>684032</v>
      </c>
      <c r="CW207" s="201">
        <v>762054</v>
      </c>
      <c r="CX207" s="11"/>
      <c r="CY207" s="111" t="s">
        <v>994</v>
      </c>
      <c r="CZ207" s="201">
        <v>384234</v>
      </c>
      <c r="DA207" s="201">
        <v>443018</v>
      </c>
      <c r="DB207" s="201">
        <v>534400</v>
      </c>
      <c r="DC207" s="201">
        <v>684032</v>
      </c>
      <c r="DD207" s="201">
        <v>762054</v>
      </c>
    </row>
    <row r="208" spans="1:108" ht="12.95" customHeight="1">
      <c r="C208" s="16"/>
      <c r="D208" s="1389" t="s">
        <v>1010</v>
      </c>
      <c r="E208" s="1389"/>
      <c r="F208" s="1389"/>
      <c r="G208" s="1389"/>
      <c r="H208" s="1389"/>
      <c r="I208" s="1389"/>
      <c r="J208" s="1389"/>
      <c r="K208" s="1389"/>
      <c r="L208" s="1389"/>
      <c r="M208" s="1389"/>
      <c r="BC208" s="2" t="s">
        <v>1011</v>
      </c>
      <c r="BN208" s="111" t="s">
        <v>1012</v>
      </c>
      <c r="BS208">
        <v>7</v>
      </c>
      <c r="BT208" s="25" t="s">
        <v>1013</v>
      </c>
      <c r="CB208" s="225" t="s">
        <v>1001</v>
      </c>
      <c r="CC208" s="321">
        <v>2642</v>
      </c>
      <c r="CD208" s="322">
        <v>2830</v>
      </c>
      <c r="CE208" s="321">
        <v>3396</v>
      </c>
      <c r="CF208" s="322">
        <v>3926</v>
      </c>
      <c r="CG208" s="322">
        <v>4380</v>
      </c>
      <c r="CH208" s="323">
        <v>4832</v>
      </c>
      <c r="CI208" s="2"/>
      <c r="CJ208" s="684">
        <v>1879</v>
      </c>
      <c r="CK208" s="684">
        <v>2089</v>
      </c>
      <c r="CL208" s="684">
        <v>2740</v>
      </c>
      <c r="CM208" s="684">
        <v>3743</v>
      </c>
      <c r="CN208" s="684">
        <v>3960</v>
      </c>
      <c r="CR208" s="111" t="s">
        <v>1000</v>
      </c>
      <c r="CS208" s="203">
        <v>384234</v>
      </c>
      <c r="CT208" s="203">
        <v>443018</v>
      </c>
      <c r="CU208" s="203">
        <v>534400</v>
      </c>
      <c r="CV208" s="203">
        <v>684032</v>
      </c>
      <c r="CW208" s="203">
        <v>762054</v>
      </c>
      <c r="CX208" s="11"/>
      <c r="CY208" s="111" t="s">
        <v>1000</v>
      </c>
      <c r="CZ208" s="203">
        <v>384234</v>
      </c>
      <c r="DA208" s="203">
        <v>443018</v>
      </c>
      <c r="DB208" s="203">
        <v>534400</v>
      </c>
      <c r="DC208" s="203">
        <v>684032</v>
      </c>
      <c r="DD208" s="203">
        <v>762054</v>
      </c>
    </row>
    <row r="209" spans="1:108" ht="12.95" customHeight="1">
      <c r="BC209" t="s">
        <v>1014</v>
      </c>
      <c r="BN209" s="111" t="s">
        <v>1015</v>
      </c>
      <c r="BS209">
        <v>7</v>
      </c>
      <c r="BT209" s="25" t="s">
        <v>1016</v>
      </c>
      <c r="CB209" s="225" t="s">
        <v>1004</v>
      </c>
      <c r="CC209" s="321">
        <v>1724</v>
      </c>
      <c r="CD209" s="322">
        <v>1846</v>
      </c>
      <c r="CE209" s="321">
        <v>2216</v>
      </c>
      <c r="CF209" s="322">
        <v>2560</v>
      </c>
      <c r="CG209" s="322">
        <v>2856</v>
      </c>
      <c r="CH209" s="323">
        <v>3152</v>
      </c>
      <c r="CI209" s="2"/>
      <c r="CJ209" s="684">
        <v>1130</v>
      </c>
      <c r="CK209" s="684">
        <v>1209</v>
      </c>
      <c r="CL209" s="684">
        <v>1566</v>
      </c>
      <c r="CM209" s="684">
        <v>2194</v>
      </c>
      <c r="CN209" s="684">
        <v>2549</v>
      </c>
      <c r="CR209" s="111" t="s">
        <v>1003</v>
      </c>
      <c r="CS209" s="201">
        <v>307732</v>
      </c>
      <c r="CT209" s="201">
        <v>354812</v>
      </c>
      <c r="CU209" s="201">
        <v>428000</v>
      </c>
      <c r="CV209" s="201">
        <v>547840</v>
      </c>
      <c r="CW209" s="201">
        <v>610328</v>
      </c>
      <c r="CX209" s="11"/>
      <c r="CY209" s="111" t="s">
        <v>1003</v>
      </c>
      <c r="CZ209" s="201">
        <v>307732</v>
      </c>
      <c r="DA209" s="201">
        <v>354812</v>
      </c>
      <c r="DB209" s="201">
        <v>428000</v>
      </c>
      <c r="DC209" s="201">
        <v>547840</v>
      </c>
      <c r="DD209" s="201">
        <v>610328</v>
      </c>
    </row>
    <row r="210" spans="1:108" ht="12.95" customHeight="1">
      <c r="A210" s="1" t="s">
        <v>1017</v>
      </c>
      <c r="C210" s="1" t="s">
        <v>1018</v>
      </c>
      <c r="BC210" t="s">
        <v>1019</v>
      </c>
      <c r="BN210" s="111" t="s">
        <v>1020</v>
      </c>
      <c r="BS210">
        <v>5</v>
      </c>
      <c r="BT210" s="25" t="s">
        <v>1021</v>
      </c>
      <c r="CB210" s="225" t="s">
        <v>1009</v>
      </c>
      <c r="CC210" s="321">
        <v>1680</v>
      </c>
      <c r="CD210" s="322">
        <v>1800</v>
      </c>
      <c r="CE210" s="321">
        <v>2160</v>
      </c>
      <c r="CF210" s="322">
        <v>2496</v>
      </c>
      <c r="CG210" s="322">
        <v>2784</v>
      </c>
      <c r="CH210" s="323">
        <v>3072</v>
      </c>
      <c r="CI210" s="2"/>
      <c r="CJ210" s="684">
        <v>1195</v>
      </c>
      <c r="CK210" s="684">
        <v>1197</v>
      </c>
      <c r="CL210" s="684">
        <v>1522</v>
      </c>
      <c r="CM210" s="684">
        <v>2133</v>
      </c>
      <c r="CN210" s="684">
        <v>2556</v>
      </c>
      <c r="CR210" s="111" t="s">
        <v>1008</v>
      </c>
      <c r="CS210" s="203">
        <v>331890</v>
      </c>
      <c r="CT210" s="203">
        <v>382666</v>
      </c>
      <c r="CU210" s="203">
        <v>461600</v>
      </c>
      <c r="CV210" s="203">
        <v>590848</v>
      </c>
      <c r="CW210" s="203">
        <v>658242</v>
      </c>
      <c r="CX210" s="11"/>
      <c r="CY210" s="111" t="s">
        <v>1008</v>
      </c>
      <c r="CZ210" s="203">
        <v>331890</v>
      </c>
      <c r="DA210" s="203">
        <v>382666</v>
      </c>
      <c r="DB210" s="203">
        <v>461600</v>
      </c>
      <c r="DC210" s="203">
        <v>590848</v>
      </c>
      <c r="DD210" s="203">
        <v>658242</v>
      </c>
    </row>
    <row r="211" spans="1:108" ht="12.95" customHeight="1">
      <c r="C211" s="16"/>
      <c r="D211" s="1389" t="s">
        <v>942</v>
      </c>
      <c r="E211" s="1389"/>
      <c r="F211" s="1389"/>
      <c r="G211" s="1389"/>
      <c r="H211" s="1389"/>
      <c r="I211" s="1389"/>
      <c r="J211" s="1389"/>
      <c r="K211" s="1389"/>
      <c r="L211" s="1389"/>
      <c r="M211" s="1389"/>
      <c r="BN211" s="111" t="s">
        <v>1022</v>
      </c>
      <c r="BS211">
        <v>7</v>
      </c>
      <c r="BT211" s="25" t="s">
        <v>1023</v>
      </c>
      <c r="CB211" s="225" t="s">
        <v>1013</v>
      </c>
      <c r="CC211" s="321">
        <v>1644</v>
      </c>
      <c r="CD211" s="322">
        <v>1762</v>
      </c>
      <c r="CE211" s="321">
        <v>2114</v>
      </c>
      <c r="CF211" s="322">
        <v>2442</v>
      </c>
      <c r="CG211" s="322">
        <v>2724</v>
      </c>
      <c r="CH211" s="323">
        <v>3006</v>
      </c>
      <c r="CI211" s="2"/>
      <c r="CJ211" s="684">
        <v>926</v>
      </c>
      <c r="CK211" s="684">
        <v>1030</v>
      </c>
      <c r="CL211" s="684">
        <v>1351</v>
      </c>
      <c r="CM211" s="684">
        <v>1778</v>
      </c>
      <c r="CN211" s="684">
        <v>2229</v>
      </c>
      <c r="CR211" s="111" t="s">
        <v>1012</v>
      </c>
      <c r="CS211" s="201">
        <v>352022</v>
      </c>
      <c r="CT211" s="201">
        <v>405878</v>
      </c>
      <c r="CU211" s="201">
        <v>489600</v>
      </c>
      <c r="CV211" s="201">
        <v>626688</v>
      </c>
      <c r="CW211" s="201">
        <v>698170</v>
      </c>
      <c r="CX211" s="11"/>
      <c r="CY211" s="111" t="s">
        <v>1012</v>
      </c>
      <c r="CZ211" s="201">
        <v>352022</v>
      </c>
      <c r="DA211" s="201">
        <v>405878</v>
      </c>
      <c r="DB211" s="201">
        <v>489600</v>
      </c>
      <c r="DC211" s="201">
        <v>626688</v>
      </c>
      <c r="DD211" s="201">
        <v>698170</v>
      </c>
    </row>
    <row r="212" spans="1:108" ht="12.95" customHeight="1">
      <c r="C212" s="16"/>
      <c r="D212" s="2" t="s">
        <v>1024</v>
      </c>
      <c r="Q212" s="1306">
        <v>40</v>
      </c>
      <c r="R212" s="1306"/>
      <c r="T212" s="1751">
        <f>IFERROR(Q212/AG440,0)</f>
        <v>0.50632911392405067</v>
      </c>
      <c r="U212" s="1752"/>
      <c r="BC212" t="s">
        <v>309</v>
      </c>
      <c r="BI212" t="s">
        <v>998</v>
      </c>
      <c r="BN212" s="111" t="s">
        <v>1025</v>
      </c>
      <c r="BS212">
        <v>4</v>
      </c>
      <c r="BT212" s="25" t="s">
        <v>1026</v>
      </c>
      <c r="CB212" s="225" t="s">
        <v>1016</v>
      </c>
      <c r="CC212" s="321">
        <v>1644</v>
      </c>
      <c r="CD212" s="322">
        <v>1762</v>
      </c>
      <c r="CE212" s="321">
        <v>2114</v>
      </c>
      <c r="CF212" s="322">
        <v>2442</v>
      </c>
      <c r="CG212" s="322">
        <v>2724</v>
      </c>
      <c r="CH212" s="323">
        <v>3006</v>
      </c>
      <c r="CI212" s="2"/>
      <c r="CJ212" s="684">
        <v>777</v>
      </c>
      <c r="CK212" s="684">
        <v>854</v>
      </c>
      <c r="CL212" s="684">
        <v>1120</v>
      </c>
      <c r="CM212" s="684">
        <v>1569</v>
      </c>
      <c r="CN212" s="684">
        <v>1708</v>
      </c>
      <c r="CR212" s="111" t="s">
        <v>1015</v>
      </c>
      <c r="CS212" s="203">
        <v>352022</v>
      </c>
      <c r="CT212" s="203">
        <v>405878</v>
      </c>
      <c r="CU212" s="203">
        <v>489600</v>
      </c>
      <c r="CV212" s="203">
        <v>626688</v>
      </c>
      <c r="CW212" s="203">
        <v>698170</v>
      </c>
      <c r="CX212" s="11"/>
      <c r="CY212" s="111" t="s">
        <v>1015</v>
      </c>
      <c r="CZ212" s="203">
        <v>352022</v>
      </c>
      <c r="DA212" s="203">
        <v>405878</v>
      </c>
      <c r="DB212" s="203">
        <v>489600</v>
      </c>
      <c r="DC212" s="203">
        <v>626688</v>
      </c>
      <c r="DD212" s="203">
        <v>698170</v>
      </c>
    </row>
    <row r="213" spans="1:108" ht="12.95" customHeight="1">
      <c r="D213" s="929" t="s">
        <v>1027</v>
      </c>
      <c r="BC213" t="s">
        <v>1028</v>
      </c>
      <c r="BI213" s="2" t="s">
        <v>1029</v>
      </c>
      <c r="BN213" s="111" t="s">
        <v>1030</v>
      </c>
      <c r="BS213">
        <v>6</v>
      </c>
      <c r="BT213" s="25" t="s">
        <v>1031</v>
      </c>
      <c r="CB213" s="225" t="s">
        <v>1021</v>
      </c>
      <c r="CC213" s="321">
        <v>1644</v>
      </c>
      <c r="CD213" s="322">
        <v>1762</v>
      </c>
      <c r="CE213" s="321">
        <v>2114</v>
      </c>
      <c r="CF213" s="322">
        <v>2442</v>
      </c>
      <c r="CG213" s="322">
        <v>2724</v>
      </c>
      <c r="CH213" s="323">
        <v>3006</v>
      </c>
      <c r="CI213" s="2"/>
      <c r="CJ213" s="684">
        <v>1082</v>
      </c>
      <c r="CK213" s="684">
        <v>1089</v>
      </c>
      <c r="CL213" s="684">
        <v>1429</v>
      </c>
      <c r="CM213" s="684">
        <v>1967</v>
      </c>
      <c r="CN213" s="684">
        <v>2272</v>
      </c>
      <c r="CR213" s="111" t="s">
        <v>1020</v>
      </c>
      <c r="CS213" s="201">
        <v>307732</v>
      </c>
      <c r="CT213" s="201">
        <v>354812</v>
      </c>
      <c r="CU213" s="201">
        <v>428000</v>
      </c>
      <c r="CV213" s="201">
        <v>547840</v>
      </c>
      <c r="CW213" s="201">
        <v>610328</v>
      </c>
      <c r="CX213" s="11"/>
      <c r="CY213" s="111" t="s">
        <v>1020</v>
      </c>
      <c r="CZ213" s="201">
        <v>307732</v>
      </c>
      <c r="DA213" s="201">
        <v>354812</v>
      </c>
      <c r="DB213" s="201">
        <v>428000</v>
      </c>
      <c r="DC213" s="201">
        <v>547840</v>
      </c>
      <c r="DD213" s="201">
        <v>610328</v>
      </c>
    </row>
    <row r="214" spans="1:108" ht="12.95" customHeight="1">
      <c r="D214" s="1754" t="s">
        <v>939</v>
      </c>
      <c r="E214" s="1754"/>
      <c r="F214" s="1754"/>
      <c r="G214" s="1754"/>
      <c r="H214" s="1754"/>
      <c r="I214" s="1754"/>
      <c r="J214" s="1754"/>
      <c r="K214" s="1754"/>
      <c r="L214" s="1754"/>
      <c r="M214" s="1754"/>
      <c r="N214" s="1754"/>
      <c r="O214" s="1754"/>
      <c r="P214" s="1754"/>
      <c r="Q214" s="1754"/>
      <c r="R214" s="1754"/>
      <c r="S214" s="1754"/>
      <c r="T214" s="1754"/>
      <c r="U214" s="1754"/>
      <c r="V214" s="1754"/>
      <c r="W214" s="1754"/>
      <c r="X214" s="1754"/>
      <c r="Y214" s="1754"/>
      <c r="Z214" s="1754"/>
      <c r="AU214" s="16"/>
      <c r="AV214" s="16"/>
      <c r="AW214" s="16"/>
      <c r="AX214" s="16"/>
      <c r="AY214" s="16"/>
      <c r="BC214" t="s">
        <v>1032</v>
      </c>
      <c r="BI214" s="2" t="s">
        <v>1033</v>
      </c>
      <c r="BN214" s="111" t="s">
        <v>1034</v>
      </c>
      <c r="BS214">
        <v>6</v>
      </c>
      <c r="BT214" s="25" t="s">
        <v>1035</v>
      </c>
      <c r="CB214" s="225" t="s">
        <v>1023</v>
      </c>
      <c r="CC214" s="321">
        <v>1780</v>
      </c>
      <c r="CD214" s="322">
        <v>1906</v>
      </c>
      <c r="CE214" s="321">
        <v>2286</v>
      </c>
      <c r="CF214" s="322">
        <v>2642</v>
      </c>
      <c r="CG214" s="322">
        <v>2946</v>
      </c>
      <c r="CH214" s="323">
        <v>3252</v>
      </c>
      <c r="CI214" s="2"/>
      <c r="CJ214" s="684">
        <v>987</v>
      </c>
      <c r="CK214" s="684">
        <v>1123</v>
      </c>
      <c r="CL214" s="684">
        <v>1439</v>
      </c>
      <c r="CM214" s="684">
        <v>1891</v>
      </c>
      <c r="CN214" s="684">
        <v>2416</v>
      </c>
      <c r="CR214" s="111" t="s">
        <v>1022</v>
      </c>
      <c r="CS214" s="203">
        <v>352022</v>
      </c>
      <c r="CT214" s="203">
        <v>405878</v>
      </c>
      <c r="CU214" s="203">
        <v>489600</v>
      </c>
      <c r="CV214" s="203">
        <v>626688</v>
      </c>
      <c r="CW214" s="203">
        <v>698170</v>
      </c>
      <c r="CX214" s="11"/>
      <c r="CY214" s="111" t="s">
        <v>1022</v>
      </c>
      <c r="CZ214" s="203">
        <v>352022</v>
      </c>
      <c r="DA214" s="203">
        <v>405878</v>
      </c>
      <c r="DB214" s="203">
        <v>489600</v>
      </c>
      <c r="DC214" s="203">
        <v>626688</v>
      </c>
      <c r="DD214" s="203">
        <v>698170</v>
      </c>
    </row>
    <row r="215" spans="1:108" ht="12.95" customHeight="1">
      <c r="D215" s="2" t="s">
        <v>1036</v>
      </c>
      <c r="Z215" s="1110"/>
      <c r="AB215" s="1753">
        <v>62</v>
      </c>
      <c r="AC215" s="1753"/>
      <c r="AD215" s="1753"/>
      <c r="AE215" s="1753"/>
      <c r="AF215" s="1753"/>
      <c r="AG215" s="1753"/>
      <c r="AH215" s="1753"/>
      <c r="AI215" s="1753"/>
      <c r="AJ215" s="1753"/>
      <c r="AK215" s="1753"/>
      <c r="AL215" s="1753"/>
      <c r="AM215" s="16"/>
      <c r="AN215" s="16"/>
      <c r="AO215" s="16"/>
      <c r="AP215" s="16"/>
      <c r="AQ215" s="16"/>
      <c r="AR215" s="16"/>
      <c r="AS215" s="16"/>
      <c r="AT215" s="16"/>
      <c r="AU215" s="16"/>
      <c r="AV215" s="16"/>
      <c r="AW215" s="16"/>
      <c r="AX215" s="16"/>
      <c r="AY215" s="16"/>
      <c r="BC215" t="s">
        <v>1037</v>
      </c>
      <c r="BI215" s="2" t="s">
        <v>1038</v>
      </c>
      <c r="CB215" s="225" t="s">
        <v>1026</v>
      </c>
      <c r="CC215" s="324">
        <v>2620</v>
      </c>
      <c r="CD215" s="325">
        <v>2806</v>
      </c>
      <c r="CE215" s="324">
        <v>3370</v>
      </c>
      <c r="CF215" s="325">
        <v>3892</v>
      </c>
      <c r="CG215" s="325">
        <v>4342</v>
      </c>
      <c r="CH215" s="326">
        <v>4792</v>
      </c>
      <c r="CI215" s="2"/>
      <c r="CJ215" s="684">
        <v>1871</v>
      </c>
      <c r="CK215" s="684">
        <v>2147</v>
      </c>
      <c r="CL215" s="684">
        <v>2569</v>
      </c>
      <c r="CM215" s="684">
        <v>3505</v>
      </c>
      <c r="CN215" s="684">
        <v>4080</v>
      </c>
      <c r="CR215" s="111" t="s">
        <v>1025</v>
      </c>
      <c r="CS215" s="201">
        <v>404366</v>
      </c>
      <c r="CT215" s="201">
        <v>466230</v>
      </c>
      <c r="CU215" s="201">
        <v>562400</v>
      </c>
      <c r="CV215" s="201">
        <v>719872</v>
      </c>
      <c r="CW215" s="201">
        <v>801982</v>
      </c>
      <c r="CX215" s="11"/>
      <c r="CY215" s="111" t="s">
        <v>1025</v>
      </c>
      <c r="CZ215" s="201">
        <v>404366</v>
      </c>
      <c r="DA215" s="201">
        <v>466230</v>
      </c>
      <c r="DB215" s="201">
        <v>562400</v>
      </c>
      <c r="DC215" s="201">
        <v>719872</v>
      </c>
      <c r="DD215" s="201">
        <v>801982</v>
      </c>
    </row>
    <row r="216" spans="1:108" ht="12.95" customHeight="1">
      <c r="D216" s="2" t="s">
        <v>1039</v>
      </c>
      <c r="Z216" s="1110"/>
      <c r="AB216" s="1753"/>
      <c r="AC216" s="1753"/>
      <c r="AD216" s="1753"/>
      <c r="AE216" s="1753"/>
      <c r="AF216" s="1753"/>
      <c r="AG216" s="1753"/>
      <c r="AH216" s="1753"/>
      <c r="AI216" s="1753"/>
      <c r="AJ216" s="1753"/>
      <c r="AK216" s="1753"/>
      <c r="AL216" s="1753"/>
      <c r="AM216" s="16"/>
      <c r="AN216" s="16"/>
      <c r="AO216" s="16"/>
      <c r="AP216" s="16"/>
      <c r="AQ216" s="16"/>
      <c r="AR216" s="16"/>
      <c r="AS216" s="16"/>
      <c r="AT216" s="16"/>
      <c r="AU216" s="16"/>
      <c r="AV216" s="16"/>
      <c r="AW216" s="16"/>
      <c r="AX216" s="16"/>
      <c r="AY216" s="16"/>
      <c r="BC216" t="s">
        <v>1040</v>
      </c>
      <c r="BI216" t="s">
        <v>1041</v>
      </c>
      <c r="CB216" s="225" t="s">
        <v>1031</v>
      </c>
      <c r="CC216" s="327">
        <v>2204</v>
      </c>
      <c r="CD216" s="328">
        <v>2362</v>
      </c>
      <c r="CE216" s="327">
        <v>2832</v>
      </c>
      <c r="CF216" s="328">
        <v>3272</v>
      </c>
      <c r="CG216" s="328">
        <v>3652</v>
      </c>
      <c r="CH216" s="329">
        <v>4030</v>
      </c>
      <c r="CI216" s="2"/>
      <c r="CJ216" s="684">
        <v>1602</v>
      </c>
      <c r="CK216" s="684">
        <v>1613</v>
      </c>
      <c r="CL216" s="684">
        <v>2116</v>
      </c>
      <c r="CM216" s="684">
        <v>2944</v>
      </c>
      <c r="CN216" s="684">
        <v>3299</v>
      </c>
      <c r="CR216" s="111" t="s">
        <v>1030</v>
      </c>
      <c r="CS216" s="203">
        <v>331890</v>
      </c>
      <c r="CT216" s="203">
        <v>382666</v>
      </c>
      <c r="CU216" s="203">
        <v>461600</v>
      </c>
      <c r="CV216" s="203">
        <v>590848</v>
      </c>
      <c r="CW216" s="203">
        <v>658242</v>
      </c>
      <c r="CX216" s="11"/>
      <c r="CY216" s="111" t="s">
        <v>1030</v>
      </c>
      <c r="CZ216" s="203">
        <v>331890</v>
      </c>
      <c r="DA216" s="203">
        <v>382666</v>
      </c>
      <c r="DB216" s="203">
        <v>461600</v>
      </c>
      <c r="DC216" s="203">
        <v>590848</v>
      </c>
      <c r="DD216" s="203">
        <v>658242</v>
      </c>
    </row>
    <row r="217" spans="1:108" ht="12.95" customHeight="1" thickBot="1">
      <c r="D217" s="2"/>
      <c r="Z217" s="1110"/>
      <c r="AB217" s="16"/>
      <c r="AC217" s="16"/>
      <c r="AD217" s="16"/>
      <c r="AE217" s="16"/>
      <c r="AF217" s="16"/>
      <c r="AG217" s="16"/>
      <c r="AH217" s="16"/>
      <c r="AI217" s="16"/>
      <c r="AJ217" s="16"/>
      <c r="AK217" s="16"/>
      <c r="AL217" s="16"/>
      <c r="AM217" s="16"/>
      <c r="AN217" s="16"/>
      <c r="AO217" s="16"/>
      <c r="AP217" s="16"/>
      <c r="AQ217" s="16"/>
      <c r="AR217" s="16"/>
      <c r="AS217" s="16"/>
      <c r="AT217" s="16"/>
      <c r="BC217" t="s">
        <v>1042</v>
      </c>
      <c r="BI217" t="s">
        <v>1043</v>
      </c>
      <c r="CB217" s="225" t="s">
        <v>1035</v>
      </c>
      <c r="CC217" s="330">
        <v>1680</v>
      </c>
      <c r="CD217" s="331">
        <v>1800</v>
      </c>
      <c r="CE217" s="330">
        <v>2160</v>
      </c>
      <c r="CF217" s="331">
        <v>2496</v>
      </c>
      <c r="CG217" s="331">
        <v>2784</v>
      </c>
      <c r="CH217" s="332">
        <v>3072</v>
      </c>
      <c r="CI217" s="2"/>
      <c r="CJ217" s="684">
        <v>1195</v>
      </c>
      <c r="CK217" s="684">
        <v>1197</v>
      </c>
      <c r="CL217" s="684">
        <v>1522</v>
      </c>
      <c r="CM217" s="684">
        <v>2133</v>
      </c>
      <c r="CN217" s="684">
        <v>2556</v>
      </c>
      <c r="CR217" s="111" t="s">
        <v>1034</v>
      </c>
      <c r="CS217" s="201">
        <v>331890</v>
      </c>
      <c r="CT217" s="201">
        <v>382666</v>
      </c>
      <c r="CU217" s="201">
        <v>461600</v>
      </c>
      <c r="CV217" s="201">
        <v>590848</v>
      </c>
      <c r="CW217" s="201">
        <v>658242</v>
      </c>
      <c r="CX217" s="11"/>
      <c r="CY217" s="111" t="s">
        <v>1034</v>
      </c>
      <c r="CZ217" s="201">
        <v>331890</v>
      </c>
      <c r="DA217" s="201">
        <v>382666</v>
      </c>
      <c r="DB217" s="201">
        <v>461600</v>
      </c>
      <c r="DC217" s="201">
        <v>590848</v>
      </c>
      <c r="DD217" s="201">
        <v>658242</v>
      </c>
    </row>
    <row r="218" spans="1:108" ht="12.95" customHeight="1">
      <c r="A218" s="1" t="s">
        <v>1044</v>
      </c>
      <c r="C218" s="1" t="s">
        <v>1045</v>
      </c>
      <c r="D218" s="17"/>
      <c r="AC218" s="1" t="s">
        <v>1046</v>
      </c>
      <c r="BC218" t="s">
        <v>1047</v>
      </c>
    </row>
    <row r="219" spans="1:108" ht="12.95" customHeight="1">
      <c r="A219" s="1"/>
      <c r="C219" s="1"/>
      <c r="D219" s="2" t="s">
        <v>1048</v>
      </c>
      <c r="AZ219" s="2"/>
      <c r="BA219" s="2"/>
      <c r="BC219" t="s">
        <v>1049</v>
      </c>
    </row>
    <row r="220" spans="1:108" ht="12.95" customHeight="1">
      <c r="A220" s="1"/>
      <c r="C220" s="1"/>
      <c r="D220" s="1389" t="s">
        <v>993</v>
      </c>
      <c r="E220" s="1389"/>
      <c r="F220" s="1389"/>
      <c r="G220" s="1389"/>
      <c r="H220" s="1389"/>
      <c r="I220" s="1389"/>
      <c r="J220" s="1389"/>
      <c r="K220" s="1389"/>
      <c r="L220" s="1389"/>
      <c r="M220" s="1389"/>
      <c r="N220" s="1389"/>
      <c r="O220" s="1389"/>
      <c r="P220" s="1389"/>
      <c r="Q220" s="1389"/>
      <c r="R220" s="1389"/>
      <c r="S220" s="1389"/>
      <c r="T220" s="1389"/>
      <c r="U220" s="1389"/>
      <c r="V220" s="1389"/>
      <c r="W220" s="1389"/>
      <c r="X220" s="1389"/>
      <c r="Y220" s="1389"/>
      <c r="Z220" s="1389"/>
      <c r="AC220" s="1701" t="s">
        <v>797</v>
      </c>
      <c r="AD220" s="1701"/>
      <c r="AE220" s="1701"/>
      <c r="AF220" s="1701"/>
      <c r="AG220" s="1701"/>
      <c r="AH220" s="1701"/>
      <c r="AI220" s="1701"/>
      <c r="AJ220" s="1701"/>
      <c r="AK220" s="1701"/>
      <c r="AL220" s="1701"/>
      <c r="AM220" s="1701"/>
      <c r="AN220" s="1701"/>
      <c r="AO220" s="1701"/>
      <c r="AP220" s="1701"/>
      <c r="AQ220" s="1701"/>
      <c r="BA220" s="2"/>
      <c r="BC220" t="s">
        <v>1050</v>
      </c>
    </row>
    <row r="221" spans="1:108" ht="12.95" customHeight="1">
      <c r="A221" s="1"/>
      <c r="B221" s="11"/>
      <c r="C221" s="1"/>
      <c r="BA221" s="2"/>
    </row>
    <row r="222" spans="1:108" ht="12.95" customHeight="1">
      <c r="A222" s="1393" t="s">
        <v>1051</v>
      </c>
      <c r="B222" s="1393"/>
      <c r="C222" s="1393"/>
      <c r="D222" s="1393"/>
      <c r="E222" s="1393"/>
      <c r="F222" s="1393"/>
      <c r="G222" s="1393"/>
      <c r="H222" s="1393"/>
      <c r="I222" s="1393"/>
      <c r="J222" s="1393"/>
      <c r="K222" s="1393"/>
      <c r="L222" s="1393"/>
      <c r="M222" s="1393"/>
      <c r="N222" s="1393"/>
      <c r="O222" s="1393"/>
      <c r="P222" s="1393"/>
      <c r="Q222" s="1393"/>
      <c r="R222" s="1393"/>
      <c r="S222" s="1393"/>
      <c r="T222" s="1393"/>
      <c r="U222" s="1393"/>
      <c r="V222" s="1393"/>
      <c r="W222" s="1393"/>
      <c r="X222" s="1393"/>
      <c r="Y222" s="1393"/>
      <c r="Z222" s="1393"/>
      <c r="AA222" s="1393"/>
      <c r="AB222" s="1393"/>
      <c r="AC222" s="1393"/>
      <c r="AD222" s="1393"/>
      <c r="AE222" s="1393"/>
      <c r="AF222" s="1393"/>
      <c r="AG222" s="1393"/>
      <c r="AH222" s="1393"/>
      <c r="AI222" s="1393"/>
      <c r="AJ222" s="1393"/>
      <c r="AK222" s="1393"/>
      <c r="AL222" s="1393"/>
      <c r="AM222" s="1393"/>
      <c r="AN222" s="1393"/>
      <c r="AO222" s="1393"/>
      <c r="AP222" s="1393"/>
      <c r="AQ222" s="1393"/>
      <c r="AR222" s="1393"/>
      <c r="AS222" s="1393"/>
      <c r="AT222" s="1393"/>
      <c r="AU222" s="54"/>
      <c r="AV222" s="54"/>
      <c r="AW222" s="54"/>
      <c r="AX222" s="54"/>
      <c r="AY222" s="54"/>
      <c r="AZ222" s="2"/>
      <c r="BA222" s="2"/>
      <c r="BP222" s="2"/>
    </row>
    <row r="223" spans="1:108" ht="12.95" customHeight="1">
      <c r="A223" s="1393"/>
      <c r="B223" s="1393"/>
      <c r="C223" s="1393"/>
      <c r="D223" s="1393"/>
      <c r="E223" s="1393"/>
      <c r="F223" s="1393"/>
      <c r="G223" s="1393"/>
      <c r="H223" s="1393"/>
      <c r="I223" s="1393"/>
      <c r="J223" s="1393"/>
      <c r="K223" s="1393"/>
      <c r="L223" s="1393"/>
      <c r="M223" s="1393"/>
      <c r="N223" s="1393"/>
      <c r="O223" s="1393"/>
      <c r="P223" s="1393"/>
      <c r="Q223" s="1393"/>
      <c r="R223" s="1393"/>
      <c r="S223" s="1393"/>
      <c r="T223" s="1393"/>
      <c r="U223" s="1393"/>
      <c r="V223" s="1393"/>
      <c r="W223" s="1393"/>
      <c r="X223" s="1393"/>
      <c r="Y223" s="1393"/>
      <c r="Z223" s="1393"/>
      <c r="AA223" s="1393"/>
      <c r="AB223" s="1393"/>
      <c r="AC223" s="1393"/>
      <c r="AD223" s="1393"/>
      <c r="AE223" s="1393"/>
      <c r="AF223" s="1393"/>
      <c r="AG223" s="1393"/>
      <c r="AH223" s="1393"/>
      <c r="AI223" s="1393"/>
      <c r="AJ223" s="1393"/>
      <c r="AK223" s="1393"/>
      <c r="AL223" s="1393"/>
      <c r="AM223" s="1393"/>
      <c r="AN223" s="1393"/>
      <c r="AO223" s="1393"/>
      <c r="AP223" s="1393"/>
      <c r="AQ223" s="1393"/>
      <c r="AR223" s="1393"/>
      <c r="AS223" s="1393"/>
      <c r="AT223" s="1393"/>
      <c r="BA223" s="2"/>
      <c r="BB223" s="2"/>
      <c r="BQ223" s="2"/>
    </row>
    <row r="224" spans="1:108" ht="12.95" customHeight="1">
      <c r="AZ224" s="2"/>
      <c r="BA224" s="2"/>
      <c r="BB224" s="2"/>
      <c r="BQ224" s="2"/>
    </row>
    <row r="225" spans="1:59" ht="12.95" customHeight="1">
      <c r="A225" s="1" t="s">
        <v>868</v>
      </c>
      <c r="B225" s="1"/>
      <c r="C225" s="1" t="s">
        <v>1052</v>
      </c>
      <c r="D225" s="1"/>
      <c r="E225" s="2"/>
      <c r="F225" s="2"/>
      <c r="G225" s="2"/>
      <c r="H225" s="2"/>
      <c r="I225" s="2"/>
      <c r="J225" s="2"/>
      <c r="K225" s="2"/>
      <c r="L225" s="2"/>
      <c r="M225" s="2"/>
      <c r="N225" s="2"/>
      <c r="O225" s="2"/>
      <c r="P225" s="2"/>
      <c r="Q225" s="2"/>
      <c r="R225" s="2"/>
      <c r="S225" s="2"/>
      <c r="T225" s="2"/>
      <c r="U225" s="2"/>
      <c r="V225" s="2"/>
      <c r="W225" s="2"/>
      <c r="X225" s="2"/>
      <c r="Y225" s="2"/>
      <c r="Z225" s="2"/>
      <c r="AA225" s="2"/>
      <c r="AB225" s="2"/>
      <c r="AC225" s="2"/>
      <c r="AD225" s="2"/>
      <c r="AE225" s="2"/>
      <c r="AF225" s="2"/>
      <c r="AG225" s="2"/>
      <c r="AH225" s="2"/>
      <c r="AI225" s="2"/>
      <c r="AJ225" s="2"/>
      <c r="AU225" s="2"/>
      <c r="AV225" s="2"/>
      <c r="AW225" s="2"/>
      <c r="AX225" s="2"/>
      <c r="AY225" s="2"/>
    </row>
    <row r="226" spans="1:59" ht="12.95" customHeight="1">
      <c r="B226" s="2"/>
      <c r="D226" s="2" t="s">
        <v>1053</v>
      </c>
      <c r="E226" s="2"/>
      <c r="F226" s="2"/>
      <c r="G226" s="2"/>
      <c r="H226" s="2"/>
      <c r="I226" s="2"/>
      <c r="J226" s="2"/>
      <c r="K226" s="2"/>
      <c r="L226" s="2"/>
      <c r="M226" s="2"/>
      <c r="N226" s="2"/>
      <c r="O226" s="2"/>
      <c r="P226" s="2"/>
      <c r="Q226" s="2"/>
      <c r="R226" s="2"/>
      <c r="S226" s="2"/>
      <c r="T226" s="2"/>
      <c r="U226" s="2"/>
      <c r="V226" s="2"/>
      <c r="W226" s="2"/>
      <c r="X226" s="2"/>
      <c r="Y226" s="2"/>
      <c r="Z226" s="2"/>
      <c r="AA226" s="2"/>
      <c r="AB226" s="2"/>
      <c r="AC226" s="2"/>
      <c r="AD226" s="2"/>
      <c r="AE226" s="2"/>
      <c r="AF226" s="2"/>
      <c r="AG226" s="2"/>
      <c r="AH226" s="2"/>
      <c r="AI226" s="1306" t="s">
        <v>843</v>
      </c>
      <c r="AJ226" s="1306"/>
      <c r="AL226" s="2"/>
      <c r="AM226" s="2"/>
      <c r="AN226" s="2"/>
      <c r="AO226" s="2"/>
      <c r="AP226" s="2"/>
      <c r="AQ226" s="2"/>
      <c r="AR226" s="2"/>
      <c r="AS226" s="2"/>
      <c r="AT226" s="2"/>
      <c r="AU226" s="2"/>
      <c r="AV226" s="2"/>
      <c r="AW226" s="2"/>
      <c r="AX226" s="2"/>
      <c r="AY226" s="2"/>
      <c r="AZ226" s="2"/>
      <c r="BB226" s="114" t="s">
        <v>1054</v>
      </c>
      <c r="BG226" s="144">
        <f>IF(AND(AND($M$249="for profit",$M$257="for profit",$M$265="nonprofit")),2,0)</f>
        <v>0</v>
      </c>
    </row>
    <row r="227" spans="1:59" ht="12.95" customHeight="1">
      <c r="B227" s="2"/>
      <c r="D227" s="2" t="s">
        <v>1055</v>
      </c>
      <c r="E227" s="2"/>
      <c r="F227" s="2"/>
      <c r="G227" s="2"/>
      <c r="H227" s="2"/>
      <c r="I227" s="2"/>
      <c r="J227" s="2"/>
      <c r="K227" s="2"/>
      <c r="L227" s="2"/>
      <c r="M227" s="2"/>
      <c r="N227" s="2"/>
      <c r="O227" s="2"/>
      <c r="P227" s="2"/>
      <c r="Q227" s="2"/>
      <c r="R227" s="2"/>
      <c r="S227" s="2"/>
      <c r="T227" s="2"/>
      <c r="U227" s="2"/>
      <c r="V227" s="2"/>
      <c r="W227" s="2"/>
      <c r="X227" s="2"/>
      <c r="Y227" s="2"/>
      <c r="Z227" s="2"/>
      <c r="AA227" s="2"/>
      <c r="AB227" s="2"/>
      <c r="AC227" s="2"/>
      <c r="AD227" s="2"/>
      <c r="AE227" s="2"/>
      <c r="AF227" s="2"/>
      <c r="AG227" s="2"/>
      <c r="AH227" s="2"/>
      <c r="AI227" s="1306" t="s">
        <v>809</v>
      </c>
      <c r="AJ227" s="1306"/>
      <c r="AL227" s="2"/>
      <c r="AM227" s="2"/>
      <c r="AN227" s="2"/>
      <c r="AO227" s="2"/>
      <c r="AP227" s="2"/>
      <c r="AQ227" s="2"/>
      <c r="AR227" s="2"/>
      <c r="AS227" s="2"/>
      <c r="AT227" s="2"/>
      <c r="AU227" s="2"/>
      <c r="AV227" s="2"/>
      <c r="AW227" s="2"/>
      <c r="AX227" s="2"/>
      <c r="AY227" s="2"/>
      <c r="BA227" s="2"/>
      <c r="BB227" s="114" t="s">
        <v>1054</v>
      </c>
      <c r="BG227" s="144">
        <f>IF(AND(AND($M$249="for profit",$M$257="nonprofit",$M$265="for profit")),2,0)</f>
        <v>0</v>
      </c>
    </row>
    <row r="228" spans="1:59" ht="12.95" customHeight="1">
      <c r="B228" s="2"/>
      <c r="D228" s="2" t="s">
        <v>1056</v>
      </c>
      <c r="E228" s="2"/>
      <c r="F228" s="2"/>
      <c r="G228" s="2"/>
      <c r="H228" s="2"/>
      <c r="I228" s="2"/>
      <c r="J228" s="2"/>
      <c r="K228" s="2"/>
      <c r="L228" s="2"/>
      <c r="M228" s="2"/>
      <c r="N228" s="2"/>
      <c r="O228" s="2"/>
      <c r="P228" s="2"/>
      <c r="Q228" s="2"/>
      <c r="R228" s="2"/>
      <c r="S228" s="2"/>
      <c r="T228" s="2"/>
      <c r="U228" s="2"/>
      <c r="V228" s="2"/>
      <c r="W228" s="2"/>
      <c r="X228" s="2"/>
      <c r="Y228" s="2"/>
      <c r="Z228" s="2"/>
      <c r="AA228" s="2"/>
      <c r="AB228" s="2"/>
      <c r="AC228" s="2"/>
      <c r="AD228" s="2"/>
      <c r="AE228" s="2"/>
      <c r="AF228" s="2"/>
      <c r="AG228" s="2"/>
      <c r="AH228" s="2"/>
      <c r="AI228" s="1306" t="s">
        <v>809</v>
      </c>
      <c r="AJ228" s="1306"/>
      <c r="AL228" s="2"/>
      <c r="AM228" s="2"/>
      <c r="AN228" s="2"/>
      <c r="AO228" s="2"/>
      <c r="AP228" s="2"/>
      <c r="AQ228" s="2"/>
      <c r="AR228" s="2"/>
      <c r="AS228" s="2"/>
      <c r="AT228" s="2"/>
      <c r="AU228" s="2"/>
      <c r="AV228" s="2"/>
      <c r="AW228" s="2"/>
      <c r="AX228" s="2"/>
      <c r="AY228" s="2"/>
      <c r="AZ228" s="2"/>
      <c r="BA228" s="2"/>
      <c r="BB228" s="114" t="s">
        <v>1054</v>
      </c>
      <c r="BG228" s="144">
        <f>IF(AND(AND($M$249="nonprofit",$M$257="for profit",$M$265="for profit")),2,0)</f>
        <v>0</v>
      </c>
    </row>
    <row r="229" spans="1:59" ht="12.95" customHeight="1">
      <c r="B229" s="2"/>
      <c r="D229" s="2" t="s">
        <v>1057</v>
      </c>
      <c r="E229" s="2"/>
      <c r="F229" s="2"/>
      <c r="G229" s="2"/>
      <c r="H229" s="2"/>
      <c r="I229" s="2"/>
      <c r="J229" s="2"/>
      <c r="K229" s="2"/>
      <c r="L229" s="2"/>
      <c r="M229" s="2"/>
      <c r="N229" s="2"/>
      <c r="O229" s="2"/>
      <c r="P229" s="2"/>
      <c r="Q229" s="2"/>
      <c r="R229" s="2"/>
      <c r="S229" s="2"/>
      <c r="T229" s="2"/>
      <c r="U229" s="2"/>
      <c r="V229" s="2"/>
      <c r="W229" s="2"/>
      <c r="X229" s="2"/>
      <c r="Y229" s="2"/>
      <c r="Z229" s="2"/>
      <c r="AA229" s="2"/>
      <c r="AB229" s="2"/>
      <c r="AC229" s="2"/>
      <c r="AD229" s="2"/>
      <c r="AE229" s="2"/>
      <c r="AF229" s="2"/>
      <c r="AG229" s="2"/>
      <c r="AH229" s="2"/>
      <c r="AI229" s="1306" t="s">
        <v>809</v>
      </c>
      <c r="AJ229" s="1306"/>
      <c r="AL229" s="2"/>
      <c r="AM229" s="2"/>
      <c r="AN229" s="2"/>
      <c r="AO229" s="2"/>
      <c r="AP229" s="2"/>
      <c r="AQ229" s="2"/>
      <c r="AR229" s="2"/>
      <c r="AS229" s="2"/>
      <c r="AT229" s="2"/>
      <c r="AU229" s="2"/>
      <c r="AV229" s="2"/>
      <c r="AW229" s="2"/>
      <c r="AX229" s="2"/>
      <c r="AY229" s="2"/>
      <c r="BA229" s="2"/>
      <c r="BB229" s="114" t="s">
        <v>1054</v>
      </c>
      <c r="BG229" s="144">
        <f>IF(AND(AND($M$249="for profit",$M$257="nonprofit",$M$265="(select one)")),2,0)</f>
        <v>0</v>
      </c>
    </row>
    <row r="230" spans="1:59" ht="12.95" customHeight="1">
      <c r="B230" s="2"/>
      <c r="D230" s="2"/>
      <c r="E230" s="2"/>
      <c r="F230" s="2"/>
      <c r="G230" s="2"/>
      <c r="H230" s="2"/>
      <c r="I230" s="2"/>
      <c r="J230" s="2"/>
      <c r="K230" s="2"/>
      <c r="L230" s="2"/>
      <c r="M230" s="2"/>
      <c r="N230" s="2"/>
      <c r="O230" s="2"/>
      <c r="P230" s="2"/>
      <c r="Q230" s="2"/>
      <c r="R230" s="2"/>
      <c r="S230" s="2"/>
      <c r="T230" s="2"/>
      <c r="U230" s="2"/>
      <c r="V230" s="2"/>
      <c r="W230" s="2"/>
      <c r="X230" s="2"/>
      <c r="Y230" s="2"/>
      <c r="Z230" s="2"/>
      <c r="AA230" s="2"/>
      <c r="AB230" s="2"/>
      <c r="AC230" s="2"/>
      <c r="AD230" s="2"/>
      <c r="AE230" s="2"/>
      <c r="AF230" s="2"/>
      <c r="AG230" s="2"/>
      <c r="AH230" s="2"/>
      <c r="AI230" s="2"/>
      <c r="AJ230" s="2"/>
      <c r="AL230" s="2"/>
      <c r="AM230" s="2"/>
      <c r="AN230" s="2"/>
      <c r="AO230" s="2"/>
      <c r="AP230" s="2"/>
      <c r="AQ230" s="2"/>
      <c r="AR230" s="2"/>
      <c r="AS230" s="2"/>
      <c r="AT230" s="2"/>
      <c r="AU230" s="2"/>
      <c r="AV230" s="2"/>
      <c r="AW230" s="2"/>
      <c r="AX230" s="2"/>
      <c r="AY230" s="2"/>
      <c r="BA230" s="2"/>
      <c r="BB230" s="114" t="s">
        <v>1054</v>
      </c>
      <c r="BG230" s="143">
        <f>IF(AND(AND($M$249="nonprofit",$M$257="for profit",$M$265="(select one)")),2,0)</f>
        <v>0</v>
      </c>
    </row>
    <row r="231" spans="1:59" ht="12.95" customHeight="1">
      <c r="A231" s="1" t="s">
        <v>909</v>
      </c>
      <c r="B231" s="2"/>
      <c r="C231" s="1" t="s">
        <v>1058</v>
      </c>
      <c r="D231" s="2"/>
      <c r="E231" s="2"/>
      <c r="F231" s="2"/>
      <c r="G231" s="2"/>
      <c r="H231" s="2"/>
      <c r="I231" s="2"/>
      <c r="J231" s="2"/>
      <c r="K231" s="2"/>
      <c r="L231" s="2"/>
      <c r="M231" s="2"/>
      <c r="N231" s="2"/>
      <c r="O231" s="2"/>
      <c r="P231" s="2"/>
      <c r="Q231" s="2"/>
      <c r="R231" s="2"/>
      <c r="S231" s="2"/>
      <c r="T231" s="2"/>
      <c r="U231" s="2"/>
      <c r="V231" s="2"/>
      <c r="W231" s="2"/>
      <c r="X231" s="2"/>
      <c r="Y231" s="2"/>
      <c r="Z231" s="2"/>
      <c r="AA231" s="2"/>
      <c r="AB231" s="2"/>
      <c r="AC231" s="2"/>
      <c r="AD231" s="2"/>
      <c r="AE231" s="2"/>
      <c r="AF231" s="2"/>
      <c r="AG231" s="2"/>
      <c r="AH231" s="2"/>
      <c r="AI231" s="2"/>
      <c r="AJ231" s="2"/>
      <c r="AL231" s="2"/>
      <c r="AM231" s="2"/>
      <c r="AN231" s="2"/>
      <c r="AO231" s="2"/>
      <c r="AP231" s="2"/>
      <c r="AQ231" s="2"/>
      <c r="AR231" s="2"/>
      <c r="AS231" s="2"/>
      <c r="AT231" s="2"/>
      <c r="BA231" s="2"/>
      <c r="BB231" s="114"/>
      <c r="BG231" s="114"/>
    </row>
    <row r="232" spans="1:59" ht="12.95" customHeight="1">
      <c r="D232" s="2" t="s">
        <v>1059</v>
      </c>
      <c r="E232" s="2"/>
      <c r="F232" s="2"/>
      <c r="G232" s="2"/>
      <c r="H232" s="2"/>
      <c r="I232" s="2"/>
      <c r="J232" s="2"/>
      <c r="K232" s="2"/>
      <c r="M232" s="1483" t="str">
        <f>H16</f>
        <v>Ephesian Legacy Court LP</v>
      </c>
      <c r="N232" s="1483"/>
      <c r="O232" s="1483"/>
      <c r="P232" s="1483"/>
      <c r="Q232" s="1483"/>
      <c r="R232" s="1483"/>
      <c r="S232" s="1483"/>
      <c r="T232" s="1483"/>
      <c r="U232" s="1483"/>
      <c r="V232" s="1483"/>
      <c r="W232" s="1483"/>
      <c r="X232" s="1483"/>
      <c r="Y232" s="1483"/>
      <c r="Z232" s="1483"/>
      <c r="AA232" s="1483"/>
      <c r="AB232" s="1483"/>
      <c r="AC232" s="1483"/>
      <c r="AD232" s="1483"/>
      <c r="AE232" s="1483"/>
      <c r="AF232" s="1483"/>
      <c r="AG232" s="1483"/>
      <c r="AH232" s="1483"/>
      <c r="AI232" s="1483"/>
      <c r="AJ232" s="1483"/>
      <c r="AK232" s="1483"/>
      <c r="AZ232" s="2"/>
      <c r="BA232" s="2"/>
      <c r="BB232" s="115" t="s">
        <v>1054</v>
      </c>
      <c r="BG232" s="144">
        <f>IF(AND(AND($M$249="nonprofit",$M$257="nonprofit",$M$265="for profit")),2,0)</f>
        <v>0</v>
      </c>
    </row>
    <row r="233" spans="1:59" ht="12.95" customHeight="1">
      <c r="D233" s="2" t="s">
        <v>1060</v>
      </c>
      <c r="E233" s="2"/>
      <c r="F233" s="2"/>
      <c r="G233" s="2"/>
      <c r="H233" s="2"/>
      <c r="I233" s="2"/>
      <c r="J233" s="2"/>
      <c r="K233" s="2"/>
      <c r="M233" s="1389" t="s">
        <v>1061</v>
      </c>
      <c r="N233" s="1389"/>
      <c r="O233" s="1389"/>
      <c r="P233" s="1389"/>
      <c r="Q233" s="1389"/>
      <c r="R233" s="1389"/>
      <c r="S233" s="1389"/>
      <c r="T233" s="1389"/>
      <c r="U233" s="1389"/>
      <c r="V233" s="1389"/>
      <c r="W233" s="1389"/>
      <c r="X233" s="1389"/>
      <c r="Y233" s="1389"/>
      <c r="Z233" s="1389"/>
      <c r="AA233" s="1389"/>
      <c r="AB233" s="1389"/>
      <c r="AC233" s="1389"/>
      <c r="AD233" s="1389"/>
      <c r="AE233" s="1389"/>
      <c r="BB233" s="115" t="s">
        <v>1054</v>
      </c>
      <c r="BG233" s="144">
        <f>IF(AND(AND($M$249="nonprofit",$M$257="for profit",$M$265="nonprofit")),2,0)</f>
        <v>0</v>
      </c>
    </row>
    <row r="234" spans="1:59" ht="12.95" customHeight="1">
      <c r="D234" s="2" t="s">
        <v>928</v>
      </c>
      <c r="E234" s="2"/>
      <c r="M234" s="1389" t="s">
        <v>1062</v>
      </c>
      <c r="N234" s="1389"/>
      <c r="O234" s="1389"/>
      <c r="P234" s="1389"/>
      <c r="Q234" s="1389"/>
      <c r="R234" s="1389"/>
      <c r="S234" s="1389"/>
      <c r="T234" s="1389"/>
      <c r="V234" s="820" t="s">
        <v>1063</v>
      </c>
      <c r="W234" s="1407" t="s">
        <v>1064</v>
      </c>
      <c r="X234" s="1407"/>
      <c r="Y234" s="2" t="s">
        <v>932</v>
      </c>
      <c r="AC234" s="1389">
        <v>94801</v>
      </c>
      <c r="AD234" s="1389"/>
      <c r="AE234" s="1389"/>
      <c r="AU234" s="2"/>
      <c r="AV234" s="2"/>
      <c r="AW234" s="2"/>
      <c r="AX234" s="2"/>
      <c r="AY234" s="2"/>
      <c r="AZ234" s="2"/>
      <c r="BB234" s="115" t="s">
        <v>1054</v>
      </c>
      <c r="BG234" s="143">
        <f>IF(AND(AND($M$249="for profit",$M$257="nonprofit",$M$265="nonprofit")),2,0)</f>
        <v>0</v>
      </c>
    </row>
    <row r="235" spans="1:59" ht="12.95" customHeight="1">
      <c r="D235" s="2" t="s">
        <v>1065</v>
      </c>
      <c r="E235" s="2"/>
      <c r="F235" s="2"/>
      <c r="G235" s="2"/>
      <c r="H235" s="2"/>
      <c r="I235" s="2"/>
      <c r="J235" s="2"/>
      <c r="K235" s="1160"/>
      <c r="M235" s="1389" t="s">
        <v>788</v>
      </c>
      <c r="N235" s="1389"/>
      <c r="O235" s="1389"/>
      <c r="P235" s="1389"/>
      <c r="Q235" s="1389"/>
      <c r="R235" s="1389"/>
      <c r="S235" s="1389"/>
      <c r="T235" s="1389"/>
      <c r="U235" s="1389"/>
      <c r="V235" s="1389"/>
      <c r="W235" s="1389"/>
      <c r="X235" s="1389"/>
      <c r="Y235" s="1389"/>
      <c r="Z235" s="1389"/>
      <c r="AA235" s="1389"/>
      <c r="AB235" s="1389"/>
      <c r="AC235" s="1389"/>
      <c r="AD235" s="1389"/>
      <c r="AE235" s="1389"/>
      <c r="AI235" s="2"/>
      <c r="AJ235" s="2"/>
      <c r="AK235" s="2"/>
      <c r="AL235" s="2"/>
      <c r="AM235" s="2"/>
      <c r="AN235" s="2"/>
      <c r="AO235" s="2"/>
      <c r="AP235" s="2"/>
      <c r="AQ235" s="2"/>
      <c r="AR235" s="2"/>
      <c r="AS235" s="2"/>
      <c r="AT235" s="2"/>
      <c r="BB235" s="115"/>
      <c r="BG235" s="114"/>
    </row>
    <row r="236" spans="1:59" ht="12.95" customHeight="1">
      <c r="D236" s="2" t="s">
        <v>1066</v>
      </c>
      <c r="E236" s="2"/>
      <c r="F236" s="2"/>
      <c r="M236" s="1320" t="s">
        <v>1067</v>
      </c>
      <c r="N236" s="1320"/>
      <c r="O236" s="1320"/>
      <c r="P236" s="1320"/>
      <c r="Q236" s="1320"/>
      <c r="R236" s="1320"/>
      <c r="S236" s="2" t="s">
        <v>1068</v>
      </c>
      <c r="T236" s="2"/>
      <c r="U236" s="1407">
        <v>215</v>
      </c>
      <c r="V236" s="1407"/>
      <c r="W236" s="1407"/>
      <c r="X236" s="2" t="s">
        <v>1069</v>
      </c>
      <c r="Z236" s="1320" t="s">
        <v>1070</v>
      </c>
      <c r="AA236" s="1320"/>
      <c r="AB236" s="1320"/>
      <c r="AC236" s="1320"/>
      <c r="AD236" s="1320"/>
      <c r="AE236" s="1320"/>
      <c r="AU236" s="2"/>
      <c r="AV236" s="2"/>
      <c r="AW236" s="2"/>
      <c r="AX236" s="2"/>
      <c r="AY236" s="2"/>
      <c r="AZ236" s="2"/>
      <c r="BB236" s="114" t="s">
        <v>1071</v>
      </c>
      <c r="BG236" s="144">
        <f>IF(AND(AND($M$249="nonprofit",$M$257="nonprofit",$M$265="(select one)")),1,0)</f>
        <v>0</v>
      </c>
    </row>
    <row r="237" spans="1:59" ht="12.95" customHeight="1">
      <c r="D237" s="2" t="s">
        <v>1072</v>
      </c>
      <c r="E237" s="2"/>
      <c r="F237" s="2"/>
      <c r="M237" s="1741" t="s">
        <v>1073</v>
      </c>
      <c r="N237" s="1741"/>
      <c r="O237" s="1741"/>
      <c r="P237" s="1741"/>
      <c r="Q237" s="1741"/>
      <c r="R237" s="1741"/>
      <c r="S237" s="1741"/>
      <c r="T237" s="1741"/>
      <c r="U237" s="1741"/>
      <c r="V237" s="1741"/>
      <c r="W237" s="1741"/>
      <c r="X237" s="1741"/>
      <c r="Y237" s="1741"/>
      <c r="Z237" s="1741"/>
      <c r="AA237" s="1741"/>
      <c r="AB237" s="1741"/>
      <c r="AC237" s="1741"/>
      <c r="AD237" s="1741"/>
      <c r="AE237" s="1741"/>
      <c r="AF237" s="2"/>
      <c r="AG237" s="2"/>
      <c r="AH237" s="2"/>
      <c r="AI237" s="2"/>
      <c r="AJ237" s="2"/>
      <c r="AK237" s="2"/>
      <c r="AL237" s="2"/>
      <c r="AM237" s="2"/>
      <c r="AN237" s="2"/>
      <c r="AO237" s="2"/>
      <c r="AP237" s="2"/>
      <c r="AQ237" s="2"/>
      <c r="AR237" s="2"/>
      <c r="AS237" s="2"/>
      <c r="AT237" s="2"/>
      <c r="AU237" s="2"/>
      <c r="AV237" s="2"/>
      <c r="AW237" s="2"/>
      <c r="AX237" s="2"/>
      <c r="AY237" s="2"/>
      <c r="BB237" s="114" t="s">
        <v>1071</v>
      </c>
      <c r="BG237" s="144">
        <f>IF(AND(AND($M$249="nonprofit",$M$257="nonprofit",$M$265="nonprofit")),1,0)</f>
        <v>0</v>
      </c>
    </row>
    <row r="238" spans="1:59" ht="12.95" customHeight="1">
      <c r="A238" s="1" t="s">
        <v>987</v>
      </c>
      <c r="C238" s="1" t="s">
        <v>1074</v>
      </c>
      <c r="M238" s="1322" t="s">
        <v>1049</v>
      </c>
      <c r="N238" s="1322"/>
      <c r="O238" s="1322"/>
      <c r="P238" s="1322"/>
      <c r="Q238" s="1322"/>
      <c r="R238" s="1322"/>
      <c r="S238" s="1322"/>
      <c r="T238" s="1322"/>
      <c r="U238" s="114" t="s">
        <v>1075</v>
      </c>
      <c r="V238" s="114"/>
      <c r="W238" s="114"/>
      <c r="X238" s="114"/>
      <c r="Y238" s="114"/>
      <c r="Z238" s="114"/>
      <c r="AA238" s="1731" t="s">
        <v>1076</v>
      </c>
      <c r="AB238" s="1732"/>
      <c r="AC238" s="1732"/>
      <c r="AD238" s="1732"/>
      <c r="AE238" s="1732"/>
      <c r="AF238" s="1732"/>
      <c r="AG238" s="1732"/>
      <c r="AH238" s="1732"/>
      <c r="AI238" s="1732"/>
      <c r="AJ238" s="1732"/>
      <c r="AK238" s="1732"/>
      <c r="AL238" s="2"/>
      <c r="AM238" s="2"/>
      <c r="AN238" s="2"/>
      <c r="AO238" s="2"/>
      <c r="AP238" s="2"/>
      <c r="AQ238" s="2"/>
      <c r="AR238" s="2"/>
      <c r="AS238" s="2"/>
      <c r="AT238" s="2"/>
      <c r="AU238" s="2"/>
      <c r="AV238" s="2"/>
      <c r="AW238" s="2"/>
      <c r="AX238" s="2"/>
      <c r="AY238" s="2"/>
      <c r="BB238" s="114" t="s">
        <v>1071</v>
      </c>
      <c r="BG238" s="144">
        <f>IF(AND(AND($M$249="nonprofit",$M$257="(select one)",$M$265="(select one)")),1,0)</f>
        <v>0</v>
      </c>
    </row>
    <row r="239" spans="1:59" ht="12.95" customHeight="1">
      <c r="D239" t="s">
        <v>1077</v>
      </c>
      <c r="M239" s="1345" t="s">
        <v>1078</v>
      </c>
      <c r="N239" s="1345"/>
      <c r="O239" s="1345"/>
      <c r="P239" s="1345"/>
      <c r="Q239" s="1345"/>
      <c r="R239" s="1345"/>
      <c r="S239" s="1345"/>
      <c r="T239" s="1345"/>
      <c r="U239" s="1345"/>
      <c r="V239" s="1345"/>
      <c r="W239" s="1345"/>
      <c r="X239" s="1345"/>
      <c r="Y239" s="1345"/>
      <c r="Z239" s="1345"/>
      <c r="AA239" s="1345"/>
      <c r="AB239" s="1345"/>
      <c r="AC239" s="1345"/>
      <c r="AD239" s="1345"/>
      <c r="AE239" s="1345"/>
      <c r="AF239" s="2"/>
      <c r="AG239" s="2"/>
      <c r="AH239" s="2"/>
      <c r="AI239" s="2"/>
      <c r="AJ239" s="2"/>
      <c r="AK239" s="2"/>
      <c r="AL239" s="2"/>
      <c r="AM239" s="2"/>
      <c r="AN239" s="2"/>
      <c r="AO239" s="2"/>
      <c r="AP239" s="2"/>
      <c r="AQ239" s="2"/>
      <c r="AR239" s="2"/>
      <c r="AS239" s="2"/>
      <c r="AT239" s="2"/>
      <c r="BB239" s="114" t="s">
        <v>1079</v>
      </c>
      <c r="BG239" s="144">
        <f>IF(AND(AND($M$249="for profit",$M$257="for profit",$M$265="(select one)")),3,0)</f>
        <v>0</v>
      </c>
    </row>
    <row r="240" spans="1:59" ht="12.95" customHeight="1">
      <c r="D240" s="2"/>
      <c r="BB240" s="114" t="s">
        <v>1079</v>
      </c>
      <c r="BG240" s="144">
        <f>IF(AND(AND($M$249="for profit",$M$257="for profit",$M$265="for profit")),3,0)</f>
        <v>0</v>
      </c>
    </row>
    <row r="241" spans="1:67" ht="12.95" customHeight="1">
      <c r="A241" s="1" t="s">
        <v>1005</v>
      </c>
      <c r="C241" s="1" t="s">
        <v>1080</v>
      </c>
      <c r="D241" s="2"/>
      <c r="L241" s="6"/>
      <c r="M241" s="6"/>
      <c r="N241" s="6"/>
      <c r="AU241" s="2"/>
      <c r="AV241" s="2"/>
      <c r="AW241" s="2"/>
      <c r="AX241" s="2"/>
      <c r="AY241" s="2"/>
      <c r="BB241" s="114" t="s">
        <v>1079</v>
      </c>
      <c r="BG241" s="144">
        <f>IF(AND(AND($M$249="for profit",$M$257="(select one)",$M$265="(select one)")),3,0)</f>
        <v>0</v>
      </c>
    </row>
    <row r="242" spans="1:67" ht="12.95" customHeight="1">
      <c r="D242" s="2"/>
      <c r="L242" s="6"/>
      <c r="M242" s="6"/>
      <c r="N242" s="6"/>
      <c r="O242" s="6"/>
      <c r="P242" s="6"/>
      <c r="Q242" s="6"/>
      <c r="R242" s="6"/>
      <c r="S242" s="6"/>
      <c r="T242" s="6"/>
      <c r="U242" s="6"/>
      <c r="V242" s="6"/>
      <c r="W242" s="6"/>
      <c r="X242" s="6"/>
      <c r="Y242" s="6"/>
      <c r="Z242" s="6"/>
      <c r="AA242" s="6"/>
      <c r="AB242" s="6"/>
      <c r="AC242" s="6"/>
      <c r="AD242" s="6"/>
      <c r="AE242" s="2"/>
      <c r="AF242" s="2"/>
      <c r="AG242" s="2"/>
      <c r="AH242" s="2"/>
      <c r="AI242" s="2"/>
      <c r="AJ242" s="2"/>
      <c r="AK242" s="2"/>
      <c r="AL242" s="2"/>
      <c r="AM242" s="2"/>
      <c r="AN242" s="2"/>
      <c r="AO242" s="2"/>
      <c r="AP242" s="2"/>
      <c r="AQ242" s="2"/>
      <c r="AR242" s="2"/>
      <c r="AS242" s="2"/>
      <c r="AT242" s="2"/>
      <c r="BO242" s="2"/>
    </row>
    <row r="243" spans="1:67" ht="12.95" customHeight="1">
      <c r="A243" s="1160"/>
      <c r="B243" s="2"/>
      <c r="C243" s="37" t="s">
        <v>1081</v>
      </c>
      <c r="D243" s="2" t="s">
        <v>1082</v>
      </c>
      <c r="E243" s="2"/>
      <c r="F243" s="2"/>
      <c r="G243" s="2"/>
      <c r="H243" s="2"/>
      <c r="I243" s="2"/>
      <c r="J243" s="2"/>
      <c r="K243" s="2"/>
      <c r="L243" s="2"/>
      <c r="M243" s="1391" t="s">
        <v>1083</v>
      </c>
      <c r="N243" s="1391"/>
      <c r="O243" s="1391"/>
      <c r="P243" s="1391"/>
      <c r="Q243" s="1391"/>
      <c r="R243" s="1391"/>
      <c r="S243" s="1391"/>
      <c r="T243" s="1391"/>
      <c r="U243" s="1391"/>
      <c r="V243" s="1391"/>
      <c r="W243" s="1391"/>
      <c r="X243" s="1391"/>
      <c r="Y243" s="1391"/>
      <c r="Z243" s="1391"/>
      <c r="AA243" s="1391"/>
      <c r="AB243" s="1391"/>
      <c r="AC243" s="1391"/>
      <c r="AD243" s="1391"/>
      <c r="AE243" s="1391"/>
      <c r="AF243" s="1391" t="s">
        <v>1084</v>
      </c>
      <c r="AG243" s="1391"/>
      <c r="AH243" s="1391"/>
      <c r="AI243" s="1391"/>
      <c r="AJ243" s="1391"/>
      <c r="AK243" s="1391"/>
      <c r="AU243" s="2"/>
      <c r="AV243" s="2"/>
      <c r="AW243" s="2"/>
      <c r="AX243" s="2"/>
      <c r="AY243" s="2"/>
      <c r="BG243">
        <f>SUM(BG226:BG241)</f>
        <v>0</v>
      </c>
    </row>
    <row r="244" spans="1:67" ht="12.95" customHeight="1">
      <c r="A244" s="1160"/>
      <c r="B244" s="2"/>
      <c r="C244" s="2"/>
      <c r="D244" s="2" t="s">
        <v>1060</v>
      </c>
      <c r="E244" s="2"/>
      <c r="F244" s="2"/>
      <c r="G244" s="2"/>
      <c r="H244" s="2"/>
      <c r="I244" s="2"/>
      <c r="J244" s="2"/>
      <c r="K244" s="2"/>
      <c r="L244" s="2"/>
      <c r="M244" s="1389" t="s">
        <v>1061</v>
      </c>
      <c r="N244" s="1389"/>
      <c r="O244" s="1389"/>
      <c r="P244" s="1389"/>
      <c r="Q244" s="1389"/>
      <c r="R244" s="1389"/>
      <c r="S244" s="1389"/>
      <c r="T244" s="1389"/>
      <c r="U244" s="1389"/>
      <c r="V244" s="1389"/>
      <c r="W244" s="1389"/>
      <c r="X244" s="1389"/>
      <c r="Y244" s="1389"/>
      <c r="Z244" s="1389"/>
      <c r="AA244" s="1389"/>
      <c r="AB244" s="1389"/>
      <c r="AC244" s="1389"/>
      <c r="AD244" s="1389"/>
      <c r="AE244" s="1389"/>
      <c r="AF244" s="2" t="s">
        <v>1085</v>
      </c>
      <c r="AL244" s="2"/>
      <c r="AM244" s="2"/>
      <c r="AN244" s="2"/>
      <c r="AO244" s="2"/>
      <c r="AP244" s="2"/>
      <c r="AQ244" s="2"/>
      <c r="AR244" s="2"/>
      <c r="AS244" s="2"/>
      <c r="AT244" s="2"/>
      <c r="BB244" t="s">
        <v>309</v>
      </c>
      <c r="BG244">
        <v>1</v>
      </c>
      <c r="BH244" t="s">
        <v>1086</v>
      </c>
    </row>
    <row r="245" spans="1:67" ht="12.95" customHeight="1">
      <c r="A245" s="1160"/>
      <c r="B245" s="2"/>
      <c r="C245" s="2"/>
      <c r="D245" s="2" t="s">
        <v>928</v>
      </c>
      <c r="E245" s="2"/>
      <c r="M245" s="1389" t="s">
        <v>1062</v>
      </c>
      <c r="N245" s="1389"/>
      <c r="O245" s="1389"/>
      <c r="P245" s="1389"/>
      <c r="Q245" s="1389"/>
      <c r="R245" s="1389"/>
      <c r="S245" s="1389"/>
      <c r="T245" s="1389"/>
      <c r="V245" s="820" t="s">
        <v>1063</v>
      </c>
      <c r="W245" s="1407" t="s">
        <v>1087</v>
      </c>
      <c r="X245" s="1407"/>
      <c r="Y245" s="2" t="s">
        <v>932</v>
      </c>
      <c r="AC245" s="1389">
        <v>94801</v>
      </c>
      <c r="AD245" s="1389"/>
      <c r="AE245" s="1389"/>
      <c r="AF245" s="2" t="s">
        <v>1088</v>
      </c>
      <c r="AU245" s="2"/>
      <c r="AV245" s="2"/>
      <c r="AW245" s="2"/>
      <c r="AX245" s="2"/>
      <c r="AY245" s="2"/>
      <c r="BB245" s="2" t="s">
        <v>1089</v>
      </c>
      <c r="BG245">
        <v>2</v>
      </c>
      <c r="BH245" t="s">
        <v>1040</v>
      </c>
      <c r="BO245" s="1161" t="str">
        <f>VLOOKUP(BG243,BG244:BH247,2,FALSE)</f>
        <v/>
      </c>
    </row>
    <row r="246" spans="1:67" ht="12.95" customHeight="1">
      <c r="A246" s="1160"/>
      <c r="B246" s="2"/>
      <c r="C246" s="2"/>
      <c r="D246" s="2" t="s">
        <v>1065</v>
      </c>
      <c r="E246" s="2"/>
      <c r="F246" s="2"/>
      <c r="G246" s="2"/>
      <c r="H246" s="2"/>
      <c r="I246" s="2"/>
      <c r="J246" s="2"/>
      <c r="K246" s="2"/>
      <c r="L246" s="1160"/>
      <c r="M246" s="1389" t="s">
        <v>1090</v>
      </c>
      <c r="N246" s="1389"/>
      <c r="O246" s="1389"/>
      <c r="P246" s="1389"/>
      <c r="Q246" s="1389"/>
      <c r="R246" s="1389"/>
      <c r="S246" s="1389"/>
      <c r="T246" s="1389"/>
      <c r="U246" s="1389"/>
      <c r="V246" s="1389"/>
      <c r="W246" s="1389"/>
      <c r="X246" s="1389"/>
      <c r="Y246" s="1389"/>
      <c r="Z246" s="1389"/>
      <c r="AA246" s="1389"/>
      <c r="AB246" s="1389"/>
      <c r="AC246" s="1389"/>
      <c r="AD246" s="1389"/>
      <c r="AE246" s="1389"/>
      <c r="AH246" s="1734">
        <v>0.5</v>
      </c>
      <c r="AI246" s="1734"/>
      <c r="AJ246" s="1734"/>
      <c r="AK246" s="1734"/>
      <c r="AL246" s="2"/>
      <c r="AM246" s="2"/>
      <c r="AN246" s="2"/>
      <c r="AO246" s="2"/>
      <c r="AP246" s="2"/>
      <c r="AQ246" s="2"/>
      <c r="AR246" s="2"/>
      <c r="AS246" s="2"/>
      <c r="AT246" s="2"/>
      <c r="BB246" s="2" t="s">
        <v>1091</v>
      </c>
      <c r="BG246">
        <v>3</v>
      </c>
      <c r="BH246" t="s">
        <v>1092</v>
      </c>
      <c r="BN246" s="2"/>
    </row>
    <row r="247" spans="1:67" ht="12.95" customHeight="1">
      <c r="A247" s="1160"/>
      <c r="B247" s="2"/>
      <c r="C247" s="2"/>
      <c r="D247" s="2" t="s">
        <v>1066</v>
      </c>
      <c r="E247" s="2"/>
      <c r="F247" s="2"/>
      <c r="M247" s="1320" t="s">
        <v>1067</v>
      </c>
      <c r="N247" s="1320"/>
      <c r="O247" s="1320"/>
      <c r="P247" s="1320"/>
      <c r="Q247" s="1320"/>
      <c r="R247" s="1320"/>
      <c r="S247" s="2" t="s">
        <v>1068</v>
      </c>
      <c r="T247" s="2"/>
      <c r="U247" s="1407">
        <v>215</v>
      </c>
      <c r="V247" s="1407"/>
      <c r="W247" s="1407"/>
      <c r="X247" s="2" t="s">
        <v>1069</v>
      </c>
      <c r="Z247" s="1320" t="s">
        <v>1093</v>
      </c>
      <c r="AA247" s="1320"/>
      <c r="AB247" s="1320"/>
      <c r="AC247" s="1320"/>
      <c r="AD247" s="1320"/>
      <c r="AE247" s="1320"/>
      <c r="AU247" s="2"/>
      <c r="AV247" s="2"/>
      <c r="AW247" s="2"/>
      <c r="AX247" s="2"/>
      <c r="AY247" s="2"/>
      <c r="BG247">
        <v>0</v>
      </c>
      <c r="BH247" s="2" t="str">
        <f>""</f>
        <v/>
      </c>
      <c r="BN247" s="2"/>
    </row>
    <row r="248" spans="1:67" ht="12.95" customHeight="1">
      <c r="A248" s="1160"/>
      <c r="B248" s="2"/>
      <c r="C248" s="2"/>
      <c r="D248" s="2" t="s">
        <v>1072</v>
      </c>
      <c r="E248" s="2"/>
      <c r="F248" s="2"/>
      <c r="M248" s="1741" t="s">
        <v>1073</v>
      </c>
      <c r="N248" s="1741"/>
      <c r="O248" s="1741"/>
      <c r="P248" s="1741"/>
      <c r="Q248" s="1741"/>
      <c r="R248" s="1741"/>
      <c r="S248" s="1741"/>
      <c r="T248" s="1741"/>
      <c r="U248" s="1741"/>
      <c r="V248" s="1741"/>
      <c r="W248" s="1741"/>
      <c r="X248" s="1741"/>
      <c r="Y248" s="1741"/>
      <c r="Z248" s="1741"/>
      <c r="AA248" s="1741"/>
      <c r="AB248" s="1741"/>
      <c r="AC248" s="1741"/>
      <c r="AD248" s="1741"/>
      <c r="AE248" s="1741"/>
      <c r="AG248" s="2"/>
      <c r="AH248" s="2"/>
      <c r="AI248" s="2"/>
      <c r="AJ248" s="2"/>
      <c r="AK248" s="2"/>
      <c r="AL248" s="2"/>
      <c r="AM248" s="2"/>
      <c r="AN248" s="2"/>
      <c r="AO248" s="2"/>
      <c r="AP248" s="2"/>
      <c r="AQ248" s="2"/>
      <c r="AR248" s="2"/>
      <c r="AS248" s="2"/>
      <c r="AT248" s="2"/>
      <c r="BN248" s="2"/>
    </row>
    <row r="249" spans="1:67" ht="12.95" customHeight="1">
      <c r="A249" s="1073"/>
      <c r="B249" s="2"/>
      <c r="C249" s="37"/>
      <c r="D249" s="2" t="s">
        <v>1094</v>
      </c>
      <c r="E249" s="2"/>
      <c r="F249" s="2"/>
      <c r="G249" s="2"/>
      <c r="H249" s="2"/>
      <c r="I249" s="2"/>
      <c r="J249" s="2"/>
      <c r="K249" s="2"/>
      <c r="L249" s="2"/>
      <c r="M249" s="1322" t="s">
        <v>309</v>
      </c>
      <c r="N249" s="1322"/>
      <c r="O249" s="1322"/>
      <c r="P249" s="1322"/>
      <c r="Q249" s="1322"/>
      <c r="R249" s="1322"/>
      <c r="S249" s="1322"/>
      <c r="T249" s="1322"/>
      <c r="U249" s="114" t="s">
        <v>1075</v>
      </c>
      <c r="V249" s="114"/>
      <c r="W249" s="114"/>
      <c r="X249" s="114"/>
      <c r="Y249" s="114"/>
      <c r="Z249" s="114"/>
      <c r="AA249" s="1731" t="s">
        <v>1076</v>
      </c>
      <c r="AB249" s="1732"/>
      <c r="AC249" s="1732"/>
      <c r="AD249" s="1732"/>
      <c r="AE249" s="1732"/>
      <c r="AF249" s="1732"/>
      <c r="AG249" s="1732"/>
      <c r="AH249" s="1732"/>
      <c r="AI249" s="1732"/>
      <c r="AJ249" s="1732"/>
      <c r="AK249" s="1732"/>
      <c r="BN249" s="2"/>
    </row>
    <row r="250" spans="1:67" ht="12.95" customHeight="1">
      <c r="A250" s="1160"/>
      <c r="B250" s="2"/>
      <c r="C250" s="2"/>
      <c r="D250" s="2"/>
      <c r="E250" s="2"/>
      <c r="F250" s="2"/>
      <c r="G250" s="2"/>
      <c r="H250" s="2"/>
      <c r="I250" s="2"/>
      <c r="J250" s="2"/>
      <c r="K250" s="2"/>
      <c r="L250" s="2"/>
      <c r="AG250" s="2"/>
      <c r="AH250" s="2"/>
      <c r="AI250" s="2"/>
      <c r="AJ250" s="2"/>
      <c r="BN250" s="2"/>
    </row>
    <row r="251" spans="1:67" ht="12.95" customHeight="1">
      <c r="A251" s="1"/>
      <c r="B251" s="2"/>
      <c r="C251" s="37" t="s">
        <v>1095</v>
      </c>
      <c r="D251" s="2" t="s">
        <v>1096</v>
      </c>
      <c r="E251" s="2"/>
      <c r="F251" s="2"/>
      <c r="G251" s="2"/>
      <c r="H251" s="2"/>
      <c r="I251" s="2"/>
      <c r="J251" s="2"/>
      <c r="K251" s="2"/>
      <c r="L251" s="2"/>
      <c r="M251" s="1391" t="s">
        <v>1097</v>
      </c>
      <c r="N251" s="1391"/>
      <c r="O251" s="1391"/>
      <c r="P251" s="1391"/>
      <c r="Q251" s="1391"/>
      <c r="R251" s="1391"/>
      <c r="S251" s="1391"/>
      <c r="T251" s="1391"/>
      <c r="U251" s="1391"/>
      <c r="V251" s="1391"/>
      <c r="W251" s="1391"/>
      <c r="X251" s="1391"/>
      <c r="Y251" s="1391"/>
      <c r="Z251" s="1391"/>
      <c r="AA251" s="1391"/>
      <c r="AB251" s="1391"/>
      <c r="AC251" s="1391"/>
      <c r="AD251" s="1391"/>
      <c r="AE251" s="1391"/>
      <c r="AF251" s="1391" t="s">
        <v>1098</v>
      </c>
      <c r="AG251" s="1391"/>
      <c r="AH251" s="1391"/>
      <c r="AI251" s="1391"/>
      <c r="AJ251" s="1391"/>
      <c r="AK251" s="1391"/>
      <c r="AU251" s="2"/>
      <c r="AV251" s="2"/>
      <c r="AW251" s="2"/>
      <c r="AX251" s="2"/>
      <c r="AY251" s="2"/>
      <c r="BN251" s="2"/>
    </row>
    <row r="252" spans="1:67" ht="12.95" customHeight="1">
      <c r="A252" s="1160"/>
      <c r="B252" s="2"/>
      <c r="C252" s="2"/>
      <c r="D252" s="2" t="s">
        <v>1060</v>
      </c>
      <c r="E252" s="2"/>
      <c r="F252" s="2"/>
      <c r="G252" s="2"/>
      <c r="H252" s="2"/>
      <c r="I252" s="2"/>
      <c r="J252" s="2"/>
      <c r="K252" s="2"/>
      <c r="L252" s="2"/>
      <c r="M252" s="1389" t="s">
        <v>1099</v>
      </c>
      <c r="N252" s="1389"/>
      <c r="O252" s="1389"/>
      <c r="P252" s="1389"/>
      <c r="Q252" s="1389"/>
      <c r="R252" s="1389"/>
      <c r="S252" s="1389"/>
      <c r="T252" s="1389"/>
      <c r="U252" s="1389"/>
      <c r="V252" s="1389"/>
      <c r="W252" s="1389"/>
      <c r="X252" s="1389"/>
      <c r="Y252" s="1389"/>
      <c r="Z252" s="1389"/>
      <c r="AA252" s="1389"/>
      <c r="AB252" s="1389"/>
      <c r="AC252" s="1389"/>
      <c r="AD252" s="1389"/>
      <c r="AE252" s="1389"/>
      <c r="AF252" s="2" t="s">
        <v>1085</v>
      </c>
      <c r="AL252" s="2"/>
      <c r="AM252" s="2"/>
      <c r="AN252" s="2"/>
      <c r="AO252" s="2"/>
      <c r="AP252" s="2"/>
      <c r="AQ252" s="2"/>
      <c r="AR252" s="2"/>
      <c r="AS252" s="2"/>
      <c r="AT252" s="2"/>
      <c r="BN252" s="2"/>
    </row>
    <row r="253" spans="1:67" ht="12.95" customHeight="1">
      <c r="A253" s="1160"/>
      <c r="B253" s="2"/>
      <c r="C253" s="2"/>
      <c r="D253" s="2" t="s">
        <v>928</v>
      </c>
      <c r="E253" s="2"/>
      <c r="M253" s="1389" t="s">
        <v>815</v>
      </c>
      <c r="N253" s="1389"/>
      <c r="O253" s="1389"/>
      <c r="P253" s="1389"/>
      <c r="Q253" s="1389"/>
      <c r="R253" s="1389"/>
      <c r="S253" s="1389"/>
      <c r="T253" s="1389"/>
      <c r="V253" s="820" t="s">
        <v>1063</v>
      </c>
      <c r="W253" s="1407" t="s">
        <v>1087</v>
      </c>
      <c r="X253" s="1407"/>
      <c r="Y253" s="2" t="s">
        <v>932</v>
      </c>
      <c r="AC253" s="1389">
        <v>94703</v>
      </c>
      <c r="AD253" s="1389"/>
      <c r="AE253" s="1389"/>
      <c r="AF253" s="2" t="s">
        <v>1088</v>
      </c>
      <c r="AU253" s="2"/>
      <c r="AV253" s="2"/>
      <c r="AW253" s="2"/>
      <c r="AX253" s="2"/>
      <c r="AY253" s="2"/>
      <c r="BN253" s="2"/>
    </row>
    <row r="254" spans="1:67" ht="12.95" customHeight="1">
      <c r="A254" s="1160"/>
      <c r="B254" s="2"/>
      <c r="C254" s="2"/>
      <c r="D254" s="2" t="s">
        <v>1065</v>
      </c>
      <c r="E254" s="2"/>
      <c r="F254" s="2"/>
      <c r="G254" s="2"/>
      <c r="H254" s="2"/>
      <c r="I254" s="2"/>
      <c r="J254" s="2"/>
      <c r="K254" s="2"/>
      <c r="L254" s="1160"/>
      <c r="M254" s="1389" t="s">
        <v>1100</v>
      </c>
      <c r="N254" s="1389"/>
      <c r="O254" s="1389"/>
      <c r="P254" s="1389"/>
      <c r="Q254" s="1389"/>
      <c r="R254" s="1389"/>
      <c r="S254" s="1389"/>
      <c r="T254" s="1389"/>
      <c r="U254" s="1389"/>
      <c r="V254" s="1389"/>
      <c r="W254" s="1389"/>
      <c r="X254" s="1389"/>
      <c r="Y254" s="1389"/>
      <c r="Z254" s="1389"/>
      <c r="AA254" s="1389"/>
      <c r="AB254" s="1389"/>
      <c r="AC254" s="1389"/>
      <c r="AD254" s="1389"/>
      <c r="AE254" s="1389"/>
      <c r="AH254" s="1734"/>
      <c r="AI254" s="1734"/>
      <c r="AJ254" s="1734"/>
      <c r="AK254" s="1734"/>
      <c r="AL254" s="2"/>
      <c r="AM254" s="2"/>
      <c r="AN254" s="2"/>
      <c r="AO254" s="2"/>
      <c r="AP254" s="2"/>
      <c r="AQ254" s="2"/>
      <c r="AR254" s="2"/>
      <c r="AS254" s="2"/>
      <c r="AT254" s="2"/>
    </row>
    <row r="255" spans="1:67" ht="12.95" customHeight="1">
      <c r="A255" s="1160"/>
      <c r="B255" s="2"/>
      <c r="C255" s="2"/>
      <c r="D255" s="2" t="s">
        <v>1066</v>
      </c>
      <c r="E255" s="2"/>
      <c r="F255" s="2"/>
      <c r="M255" s="1320" t="s">
        <v>1101</v>
      </c>
      <c r="N255" s="1320"/>
      <c r="O255" s="1320"/>
      <c r="P255" s="1320"/>
      <c r="Q255" s="1320"/>
      <c r="R255" s="1320"/>
      <c r="S255" s="2" t="s">
        <v>1068</v>
      </c>
      <c r="T255" s="2"/>
      <c r="U255" s="1407"/>
      <c r="V255" s="1407"/>
      <c r="W255" s="1407"/>
      <c r="X255" s="2" t="s">
        <v>1069</v>
      </c>
      <c r="Z255" s="1320"/>
      <c r="AA255" s="1320"/>
      <c r="AB255" s="1320"/>
      <c r="AC255" s="1320"/>
      <c r="AD255" s="1320"/>
      <c r="AE255" s="1320"/>
      <c r="AU255" s="2"/>
      <c r="AV255" s="2"/>
      <c r="AW255" s="2"/>
      <c r="AX255" s="2"/>
      <c r="AY255" s="2"/>
      <c r="BN255" s="2"/>
    </row>
    <row r="256" spans="1:67" ht="12.95" customHeight="1">
      <c r="A256" s="1160"/>
      <c r="B256" s="2"/>
      <c r="C256" s="2"/>
      <c r="D256" s="2" t="s">
        <v>1072</v>
      </c>
      <c r="E256" s="2"/>
      <c r="F256" s="2"/>
      <c r="M256" s="1741" t="s">
        <v>1102</v>
      </c>
      <c r="N256" s="1741"/>
      <c r="O256" s="1741"/>
      <c r="P256" s="1741"/>
      <c r="Q256" s="1741"/>
      <c r="R256" s="1741"/>
      <c r="S256" s="1741"/>
      <c r="T256" s="1741"/>
      <c r="U256" s="1741"/>
      <c r="V256" s="1741"/>
      <c r="W256" s="1741"/>
      <c r="X256" s="1741"/>
      <c r="Y256" s="1741"/>
      <c r="Z256" s="1741"/>
      <c r="AA256" s="1741"/>
      <c r="AB256" s="1741"/>
      <c r="AC256" s="1741"/>
      <c r="AD256" s="1741"/>
      <c r="AE256" s="1741"/>
      <c r="AG256" s="2"/>
      <c r="AH256" s="2"/>
      <c r="AI256" s="2"/>
      <c r="AJ256" s="2"/>
      <c r="AK256" s="2"/>
      <c r="AL256" s="2"/>
      <c r="AM256" s="2"/>
      <c r="AN256" s="2"/>
      <c r="AO256" s="2"/>
      <c r="AP256" s="2"/>
      <c r="AQ256" s="2"/>
      <c r="AR256" s="2"/>
      <c r="AS256" s="2"/>
      <c r="AT256" s="2"/>
      <c r="AU256" s="2"/>
      <c r="AV256" s="2"/>
      <c r="AW256" s="2"/>
      <c r="AX256" s="2"/>
      <c r="AY256" s="2"/>
      <c r="BN256" s="2"/>
    </row>
    <row r="257" spans="1:51" ht="12.95" customHeight="1">
      <c r="A257" s="1073"/>
      <c r="B257" s="2"/>
      <c r="C257" s="37"/>
      <c r="D257" s="2" t="s">
        <v>1094</v>
      </c>
      <c r="E257" s="2"/>
      <c r="F257" s="2"/>
      <c r="G257" s="2"/>
      <c r="H257" s="2"/>
      <c r="I257" s="2"/>
      <c r="J257" s="2"/>
      <c r="K257" s="2"/>
      <c r="L257" s="2"/>
      <c r="M257" s="1322" t="s">
        <v>1086</v>
      </c>
      <c r="N257" s="1322"/>
      <c r="O257" s="1322"/>
      <c r="P257" s="1322"/>
      <c r="Q257" s="1322"/>
      <c r="R257" s="1322"/>
      <c r="S257" s="1322"/>
      <c r="T257" s="1322"/>
      <c r="U257" s="114" t="s">
        <v>1075</v>
      </c>
      <c r="V257" s="114"/>
      <c r="W257" s="114"/>
      <c r="X257" s="114"/>
      <c r="Y257" s="114"/>
      <c r="Z257" s="114"/>
      <c r="AA257" s="1731" t="s">
        <v>1103</v>
      </c>
      <c r="AB257" s="1732"/>
      <c r="AC257" s="1732"/>
      <c r="AD257" s="1732"/>
      <c r="AE257" s="1732"/>
      <c r="AF257" s="1732"/>
      <c r="AG257" s="1732"/>
      <c r="AH257" s="1732"/>
      <c r="AI257" s="1732"/>
      <c r="AJ257" s="1732"/>
      <c r="AK257" s="1732"/>
      <c r="AL257" s="2"/>
      <c r="AM257" s="2"/>
      <c r="AN257" s="2"/>
      <c r="AO257" s="2"/>
      <c r="AP257" s="2"/>
      <c r="AQ257" s="2"/>
      <c r="AR257" s="2"/>
      <c r="AS257" s="2"/>
      <c r="AT257" s="2"/>
      <c r="AU257" s="2"/>
      <c r="AV257" s="2"/>
      <c r="AW257" s="2"/>
      <c r="AX257" s="2"/>
      <c r="AY257" s="2"/>
    </row>
    <row r="258" spans="1:51" ht="12.95" customHeight="1">
      <c r="A258" s="1073"/>
      <c r="B258" s="2"/>
      <c r="C258" s="37"/>
      <c r="D258" s="2"/>
      <c r="E258" s="2"/>
      <c r="F258" s="2"/>
      <c r="G258" s="2"/>
      <c r="H258" s="2"/>
      <c r="I258" s="2"/>
      <c r="J258" s="2"/>
      <c r="K258" s="2"/>
      <c r="L258" s="2"/>
      <c r="M258" s="6"/>
      <c r="N258" s="6"/>
      <c r="O258" s="6"/>
      <c r="P258" s="6"/>
      <c r="Q258" s="6"/>
      <c r="R258" s="6"/>
      <c r="S258" s="6"/>
      <c r="T258" s="6"/>
      <c r="U258" s="68"/>
      <c r="V258" s="68"/>
      <c r="W258" s="68"/>
      <c r="X258" s="68"/>
      <c r="Y258" s="68"/>
      <c r="Z258" s="68"/>
      <c r="AA258" s="68"/>
      <c r="AB258" s="68"/>
      <c r="AC258" s="68"/>
      <c r="AD258" s="68"/>
      <c r="AE258" s="2"/>
      <c r="AF258" s="2"/>
      <c r="AG258" s="2"/>
      <c r="AH258" s="2"/>
      <c r="AI258" s="2"/>
      <c r="AJ258" s="2"/>
      <c r="AK258" s="2"/>
      <c r="AL258" s="2"/>
      <c r="AM258" s="2"/>
      <c r="AN258" s="2"/>
      <c r="AO258" s="2"/>
      <c r="AP258" s="2"/>
      <c r="AQ258" s="2"/>
      <c r="AR258" s="2"/>
      <c r="AS258" s="2"/>
      <c r="AT258" s="2"/>
      <c r="AU258" s="2"/>
      <c r="AV258" s="2"/>
      <c r="AW258" s="2"/>
      <c r="AX258" s="2"/>
      <c r="AY258" s="2"/>
    </row>
    <row r="259" spans="1:51" ht="12.95" customHeight="1">
      <c r="A259" s="1073"/>
      <c r="B259" s="2"/>
      <c r="C259" s="37" t="s">
        <v>1104</v>
      </c>
      <c r="D259" s="2" t="s">
        <v>1082</v>
      </c>
      <c r="E259" s="2"/>
      <c r="F259" s="2"/>
      <c r="G259" s="2"/>
      <c r="H259" s="2"/>
      <c r="I259" s="2"/>
      <c r="J259" s="2"/>
      <c r="K259" s="2"/>
      <c r="L259" s="2"/>
      <c r="M259" s="1391"/>
      <c r="N259" s="1391"/>
      <c r="O259" s="1391"/>
      <c r="P259" s="1391"/>
      <c r="Q259" s="1391"/>
      <c r="R259" s="1391"/>
      <c r="S259" s="1391"/>
      <c r="T259" s="1391"/>
      <c r="U259" s="1391"/>
      <c r="V259" s="1391"/>
      <c r="W259" s="1391"/>
      <c r="X259" s="1391"/>
      <c r="Y259" s="1391"/>
      <c r="Z259" s="1391"/>
      <c r="AA259" s="1391"/>
      <c r="AB259" s="1391"/>
      <c r="AC259" s="1391"/>
      <c r="AD259" s="1391"/>
      <c r="AE259" s="1391"/>
      <c r="AF259" s="1391" t="s">
        <v>309</v>
      </c>
      <c r="AG259" s="1391"/>
      <c r="AH259" s="1391"/>
      <c r="AI259" s="1391"/>
      <c r="AJ259" s="1391"/>
      <c r="AK259" s="1391"/>
      <c r="AL259" s="2"/>
      <c r="AM259" s="2"/>
      <c r="AN259" s="2"/>
      <c r="AO259" s="2"/>
      <c r="AP259" s="2"/>
      <c r="AQ259" s="2"/>
      <c r="AR259" s="2"/>
      <c r="AS259" s="2"/>
      <c r="AT259" s="2"/>
      <c r="AU259" s="2"/>
      <c r="AV259" s="2"/>
      <c r="AW259" s="2"/>
      <c r="AX259" s="2"/>
      <c r="AY259" s="2"/>
    </row>
    <row r="260" spans="1:51" ht="12.95" customHeight="1">
      <c r="A260" s="1073"/>
      <c r="B260" s="2"/>
      <c r="C260" s="2"/>
      <c r="D260" s="2" t="s">
        <v>1060</v>
      </c>
      <c r="E260" s="2"/>
      <c r="F260" s="2"/>
      <c r="G260" s="2"/>
      <c r="H260" s="2"/>
      <c r="I260" s="2"/>
      <c r="J260" s="2"/>
      <c r="K260" s="2"/>
      <c r="L260" s="2"/>
      <c r="M260" s="1389"/>
      <c r="N260" s="1389"/>
      <c r="O260" s="1389"/>
      <c r="P260" s="1389"/>
      <c r="Q260" s="1389"/>
      <c r="R260" s="1389"/>
      <c r="S260" s="1389"/>
      <c r="T260" s="1389"/>
      <c r="U260" s="1389"/>
      <c r="V260" s="1389"/>
      <c r="W260" s="1389"/>
      <c r="X260" s="1389"/>
      <c r="Y260" s="1389"/>
      <c r="Z260" s="1389"/>
      <c r="AA260" s="1389"/>
      <c r="AB260" s="1389"/>
      <c r="AC260" s="1389"/>
      <c r="AD260" s="1389"/>
      <c r="AE260" s="1389"/>
      <c r="AF260" s="2" t="s">
        <v>1085</v>
      </c>
      <c r="AL260" s="2"/>
      <c r="AM260" s="2"/>
      <c r="AN260" s="2"/>
      <c r="AO260" s="2"/>
      <c r="AP260" s="2"/>
      <c r="AQ260" s="2"/>
      <c r="AR260" s="2"/>
      <c r="AS260" s="2"/>
      <c r="AT260" s="2"/>
      <c r="AU260" s="2"/>
      <c r="AV260" s="2"/>
      <c r="AW260" s="2"/>
      <c r="AX260" s="2"/>
      <c r="AY260" s="2"/>
    </row>
    <row r="261" spans="1:51" ht="12.95" customHeight="1">
      <c r="A261" s="1073"/>
      <c r="B261" s="2"/>
      <c r="C261" s="2"/>
      <c r="D261" s="2" t="s">
        <v>928</v>
      </c>
      <c r="E261" s="2"/>
      <c r="M261" s="1389"/>
      <c r="N261" s="1389"/>
      <c r="O261" s="1389"/>
      <c r="P261" s="1389"/>
      <c r="Q261" s="1389"/>
      <c r="R261" s="1389"/>
      <c r="S261" s="1389"/>
      <c r="T261" s="1389"/>
      <c r="V261" s="820" t="s">
        <v>1063</v>
      </c>
      <c r="W261" s="1407"/>
      <c r="X261" s="1407"/>
      <c r="Y261" s="2" t="s">
        <v>932</v>
      </c>
      <c r="AC261" s="1389"/>
      <c r="AD261" s="1389"/>
      <c r="AE261" s="1389"/>
      <c r="AF261" s="2" t="s">
        <v>1088</v>
      </c>
      <c r="AL261" s="2"/>
      <c r="AM261" s="2"/>
      <c r="AN261" s="2"/>
      <c r="AO261" s="2"/>
      <c r="AP261" s="2"/>
      <c r="AQ261" s="2"/>
      <c r="AR261" s="2"/>
      <c r="AS261" s="2"/>
      <c r="AT261" s="2"/>
      <c r="AU261" s="2"/>
      <c r="AV261" s="2"/>
      <c r="AW261" s="2"/>
      <c r="AX261" s="2"/>
      <c r="AY261" s="2"/>
    </row>
    <row r="262" spans="1:51" ht="12.95" customHeight="1">
      <c r="A262" s="1073"/>
      <c r="B262" s="2"/>
      <c r="C262" s="2"/>
      <c r="D262" s="2" t="s">
        <v>1065</v>
      </c>
      <c r="E262" s="2"/>
      <c r="F262" s="2"/>
      <c r="G262" s="2"/>
      <c r="H262" s="2"/>
      <c r="I262" s="2"/>
      <c r="J262" s="2"/>
      <c r="K262" s="2"/>
      <c r="L262" s="1160"/>
      <c r="M262" s="1389"/>
      <c r="N262" s="1389"/>
      <c r="O262" s="1389"/>
      <c r="P262" s="1389"/>
      <c r="Q262" s="1389"/>
      <c r="R262" s="1389"/>
      <c r="S262" s="1389"/>
      <c r="T262" s="1389"/>
      <c r="U262" s="1389"/>
      <c r="V262" s="1389"/>
      <c r="W262" s="1389"/>
      <c r="X262" s="1389"/>
      <c r="Y262" s="1389"/>
      <c r="Z262" s="1389"/>
      <c r="AA262" s="1389"/>
      <c r="AB262" s="1389"/>
      <c r="AC262" s="1389"/>
      <c r="AD262" s="1389"/>
      <c r="AE262" s="1389"/>
      <c r="AH262" s="1734"/>
      <c r="AI262" s="1734"/>
      <c r="AJ262" s="1734"/>
      <c r="AK262" s="1734"/>
      <c r="AL262" s="2"/>
      <c r="AM262" s="2"/>
      <c r="AN262" s="2"/>
      <c r="AO262" s="2"/>
      <c r="AP262" s="2"/>
      <c r="AQ262" s="2"/>
      <c r="AR262" s="2"/>
      <c r="AS262" s="2"/>
      <c r="AT262" s="2"/>
      <c r="AU262" s="2"/>
      <c r="AV262" s="2"/>
      <c r="AW262" s="2"/>
      <c r="AX262" s="2"/>
      <c r="AY262" s="2"/>
    </row>
    <row r="263" spans="1:51" ht="12.95" customHeight="1">
      <c r="A263" s="1073"/>
      <c r="B263" s="2"/>
      <c r="C263" s="2"/>
      <c r="D263" s="2" t="s">
        <v>1066</v>
      </c>
      <c r="E263" s="2"/>
      <c r="F263" s="2"/>
      <c r="M263" s="1320"/>
      <c r="N263" s="1320"/>
      <c r="O263" s="1320"/>
      <c r="P263" s="1320"/>
      <c r="Q263" s="1320"/>
      <c r="R263" s="1320"/>
      <c r="S263" s="2" t="s">
        <v>1068</v>
      </c>
      <c r="T263" s="2"/>
      <c r="U263" s="1407"/>
      <c r="V263" s="1407"/>
      <c r="W263" s="1407"/>
      <c r="X263" s="2" t="s">
        <v>1069</v>
      </c>
      <c r="Z263" s="1320"/>
      <c r="AA263" s="1320"/>
      <c r="AB263" s="1320"/>
      <c r="AC263" s="1320"/>
      <c r="AD263" s="1320"/>
      <c r="AE263" s="1320"/>
      <c r="AL263" s="2"/>
      <c r="AM263" s="2"/>
      <c r="AN263" s="2"/>
      <c r="AO263" s="2"/>
      <c r="AP263" s="2"/>
      <c r="AQ263" s="2"/>
      <c r="AR263" s="2"/>
      <c r="AS263" s="2"/>
      <c r="AT263" s="2"/>
      <c r="AU263" s="2"/>
      <c r="AV263" s="2"/>
      <c r="AW263" s="2"/>
      <c r="AX263" s="2"/>
      <c r="AY263" s="2"/>
    </row>
    <row r="264" spans="1:51" ht="12.95" customHeight="1">
      <c r="A264" s="1073"/>
      <c r="B264" s="2"/>
      <c r="C264" s="2"/>
      <c r="D264" s="2" t="s">
        <v>1072</v>
      </c>
      <c r="E264" s="2"/>
      <c r="F264" s="2"/>
      <c r="M264" s="1741"/>
      <c r="N264" s="1741"/>
      <c r="O264" s="1741"/>
      <c r="P264" s="1741"/>
      <c r="Q264" s="1741"/>
      <c r="R264" s="1741"/>
      <c r="S264" s="1741"/>
      <c r="T264" s="1741"/>
      <c r="U264" s="1741"/>
      <c r="V264" s="1741"/>
      <c r="W264" s="1741"/>
      <c r="X264" s="1741"/>
      <c r="Y264" s="1741"/>
      <c r="Z264" s="1741"/>
      <c r="AA264" s="1759"/>
      <c r="AB264" s="1759"/>
      <c r="AC264" s="1759"/>
      <c r="AD264" s="1759"/>
      <c r="AE264" s="1759"/>
      <c r="AG264" s="2"/>
      <c r="AH264" s="2"/>
      <c r="AI264" s="2"/>
      <c r="AJ264" s="2"/>
      <c r="AK264" s="2"/>
      <c r="AL264" s="2"/>
      <c r="AM264" s="2"/>
      <c r="AN264" s="2"/>
      <c r="AO264" s="2"/>
      <c r="AP264" s="2"/>
      <c r="AQ264" s="2"/>
      <c r="AR264" s="2"/>
      <c r="AS264" s="2"/>
      <c r="AT264" s="2"/>
      <c r="AU264" s="2"/>
      <c r="AV264" s="2"/>
      <c r="AW264" s="2"/>
      <c r="AX264" s="2"/>
      <c r="AY264" s="2"/>
    </row>
    <row r="265" spans="1:51" ht="12.95" customHeight="1">
      <c r="A265" s="1073"/>
      <c r="B265" s="2"/>
      <c r="C265" s="37"/>
      <c r="D265" s="2" t="s">
        <v>1094</v>
      </c>
      <c r="E265" s="2"/>
      <c r="F265" s="2"/>
      <c r="G265" s="2"/>
      <c r="H265" s="2"/>
      <c r="I265" s="2"/>
      <c r="J265" s="2"/>
      <c r="K265" s="2"/>
      <c r="L265" s="2"/>
      <c r="M265" s="1322" t="s">
        <v>309</v>
      </c>
      <c r="N265" s="1322"/>
      <c r="O265" s="1322"/>
      <c r="P265" s="1322"/>
      <c r="Q265" s="1322"/>
      <c r="R265" s="1322"/>
      <c r="S265" s="1322"/>
      <c r="T265" s="1322"/>
      <c r="U265" s="114" t="s">
        <v>1075</v>
      </c>
      <c r="V265" s="114"/>
      <c r="W265" s="114"/>
      <c r="X265" s="114"/>
      <c r="Y265" s="114"/>
      <c r="Z265" s="114"/>
      <c r="AA265" s="1733"/>
      <c r="AB265" s="1733"/>
      <c r="AC265" s="1733"/>
      <c r="AD265" s="1733"/>
      <c r="AE265" s="1733"/>
      <c r="AF265" s="1733"/>
      <c r="AG265" s="1733"/>
      <c r="AH265" s="1733"/>
      <c r="AI265" s="1733"/>
      <c r="AJ265" s="1733"/>
      <c r="AK265" s="1733"/>
      <c r="AL265" s="2"/>
      <c r="AM265" s="2"/>
      <c r="AN265" s="2"/>
      <c r="AO265" s="2"/>
      <c r="AP265" s="2"/>
      <c r="AQ265" s="2"/>
      <c r="AR265" s="2"/>
      <c r="AS265" s="2"/>
      <c r="AT265" s="2"/>
    </row>
    <row r="266" spans="1:51" ht="12.95" customHeight="1">
      <c r="A266" s="1160"/>
      <c r="B266" s="2"/>
      <c r="C266" s="2"/>
      <c r="D266" s="2"/>
      <c r="E266" s="2"/>
      <c r="F266" s="2"/>
      <c r="J266" s="95"/>
      <c r="K266" s="68"/>
      <c r="L266" s="68"/>
      <c r="M266" s="68"/>
      <c r="N266" s="68"/>
      <c r="O266" s="68"/>
      <c r="P266" s="68"/>
      <c r="Q266" s="68"/>
      <c r="R266" s="68"/>
      <c r="S266" s="68"/>
      <c r="T266" s="68"/>
      <c r="U266" s="68"/>
      <c r="V266" s="68"/>
      <c r="W266" s="68"/>
      <c r="X266" s="68"/>
      <c r="Y266" s="68"/>
      <c r="AD266" s="32"/>
      <c r="AE266" s="32"/>
    </row>
    <row r="267" spans="1:51" ht="12.95" customHeight="1">
      <c r="A267" s="38" t="s">
        <v>1017</v>
      </c>
      <c r="B267" s="2"/>
      <c r="C267" s="1" t="s">
        <v>1105</v>
      </c>
      <c r="D267" s="2"/>
      <c r="E267" s="2"/>
      <c r="F267" s="2"/>
      <c r="G267" s="2"/>
      <c r="H267" s="2"/>
      <c r="I267" s="2"/>
      <c r="J267" s="2"/>
      <c r="K267" s="2"/>
      <c r="L267" s="2"/>
      <c r="M267" s="68"/>
      <c r="N267" s="68"/>
      <c r="O267" s="68"/>
      <c r="P267" s="68"/>
      <c r="Q267" s="68"/>
      <c r="T267" s="1735" t="str">
        <f>IFERROR(BO245,"")</f>
        <v/>
      </c>
      <c r="U267" s="1735"/>
      <c r="V267" s="1735"/>
      <c r="W267" s="1735"/>
      <c r="X267" s="1735"/>
      <c r="Z267" s="190" t="s">
        <v>1106</v>
      </c>
      <c r="AA267" s="191"/>
      <c r="AB267" s="191"/>
      <c r="AC267" s="191"/>
      <c r="AD267" s="192"/>
      <c r="AE267" s="192"/>
      <c r="AF267" s="192"/>
      <c r="AG267" s="192"/>
      <c r="AH267" s="192"/>
      <c r="AI267" s="192"/>
      <c r="AJ267" s="192"/>
      <c r="AK267" s="192"/>
      <c r="AL267" s="39"/>
    </row>
    <row r="268" spans="1:51" ht="12.95" customHeight="1">
      <c r="A268" s="1"/>
      <c r="B268" s="2"/>
      <c r="C268" s="1"/>
      <c r="I268" s="2"/>
      <c r="J268" s="2"/>
      <c r="K268" s="2"/>
      <c r="L268" s="2"/>
      <c r="M268" s="68"/>
      <c r="N268" s="68"/>
      <c r="O268" s="68"/>
      <c r="P268" s="68"/>
      <c r="Q268" s="68"/>
      <c r="T268" s="2"/>
      <c r="U268" s="2"/>
      <c r="V268" s="2"/>
      <c r="W268" s="68"/>
      <c r="Z268" s="193" t="s">
        <v>1107</v>
      </c>
      <c r="AF268" s="2"/>
      <c r="AG268" s="2"/>
      <c r="AH268" s="2"/>
      <c r="AI268" s="2"/>
      <c r="AJ268" s="2"/>
      <c r="AL268" s="42"/>
    </row>
    <row r="269" spans="1:51" ht="12.95" customHeight="1">
      <c r="A269" s="1" t="s">
        <v>1044</v>
      </c>
      <c r="B269" s="2"/>
      <c r="C269" s="1" t="s">
        <v>124</v>
      </c>
      <c r="D269" s="2"/>
      <c r="E269" s="2"/>
      <c r="F269" s="2"/>
      <c r="G269" s="2"/>
      <c r="H269" s="2"/>
      <c r="I269" s="2"/>
      <c r="J269" s="2"/>
      <c r="K269" s="2"/>
      <c r="L269" s="2"/>
      <c r="M269" s="2"/>
      <c r="N269" s="2"/>
      <c r="O269" s="2"/>
      <c r="P269" s="2"/>
      <c r="Q269" s="2"/>
      <c r="R269" s="2"/>
      <c r="S269" s="2"/>
      <c r="T269" s="2"/>
      <c r="U269" s="2"/>
      <c r="V269" s="2"/>
      <c r="W269" s="2"/>
      <c r="Z269" s="194" t="s">
        <v>1108</v>
      </c>
      <c r="AA269" s="32"/>
      <c r="AB269" s="32"/>
      <c r="AC269" s="32"/>
      <c r="AD269" s="32"/>
      <c r="AE269" s="32"/>
      <c r="AF269" s="709"/>
      <c r="AG269" s="709"/>
      <c r="AH269" s="709"/>
      <c r="AI269" s="709"/>
      <c r="AJ269" s="709"/>
      <c r="AK269" s="32"/>
      <c r="AL269" s="33"/>
    </row>
    <row r="270" spans="1:51" ht="12.95" customHeight="1">
      <c r="A270" s="2"/>
      <c r="B270" s="26">
        <v>0</v>
      </c>
      <c r="D270" s="1389" t="s">
        <v>1089</v>
      </c>
      <c r="E270" s="1389"/>
      <c r="F270" s="1389"/>
      <c r="G270" s="1389"/>
      <c r="H270" s="1389"/>
      <c r="J270" t="s">
        <v>1109</v>
      </c>
      <c r="X270" s="1644" t="s">
        <v>809</v>
      </c>
      <c r="Y270" s="1644"/>
      <c r="Z270" s="1644"/>
      <c r="AA270" s="1644"/>
      <c r="AB270" s="1644"/>
      <c r="AC270" s="1644"/>
      <c r="AU270" s="2"/>
      <c r="AV270" s="2"/>
      <c r="AW270" s="2"/>
      <c r="AX270" s="2"/>
      <c r="AY270" s="2"/>
    </row>
    <row r="271" spans="1:51" ht="12.95" customHeight="1">
      <c r="A271" s="2"/>
      <c r="B271" s="1160"/>
      <c r="D271" s="27" t="s">
        <v>1110</v>
      </c>
      <c r="E271" s="2"/>
      <c r="F271" s="2"/>
      <c r="G271" s="2"/>
      <c r="H271" s="2"/>
      <c r="I271" s="2"/>
      <c r="J271" s="2"/>
      <c r="K271" s="2"/>
      <c r="L271" s="2"/>
      <c r="M271" s="2"/>
      <c r="N271" s="2"/>
      <c r="O271" s="2"/>
      <c r="P271" s="2"/>
      <c r="Q271" s="2"/>
      <c r="R271" s="2"/>
      <c r="S271" s="2"/>
      <c r="T271" s="2"/>
      <c r="U271" s="2"/>
      <c r="V271" s="2"/>
      <c r="W271" s="2"/>
      <c r="X271" s="2"/>
      <c r="Y271" s="2"/>
      <c r="Z271" s="2"/>
      <c r="AA271" s="2"/>
      <c r="AH271" s="2"/>
      <c r="AI271" s="2"/>
      <c r="AJ271" s="2"/>
      <c r="AK271" s="2"/>
      <c r="AL271" s="2"/>
      <c r="AM271" s="2"/>
      <c r="AN271" s="2"/>
      <c r="AO271" s="2"/>
      <c r="AP271" s="2"/>
      <c r="AQ271" s="2"/>
      <c r="AR271" s="2"/>
      <c r="AS271" s="2"/>
      <c r="AT271" s="2"/>
      <c r="AU271" s="2"/>
      <c r="AV271" s="2"/>
      <c r="AW271" s="2"/>
      <c r="AX271" s="2"/>
      <c r="AY271" s="2"/>
    </row>
    <row r="272" spans="1:51" ht="12.95" customHeight="1">
      <c r="A272" s="68"/>
      <c r="B272" s="68"/>
      <c r="C272" s="68"/>
      <c r="D272" s="68"/>
      <c r="E272" s="68"/>
      <c r="F272" s="68"/>
      <c r="G272" s="68"/>
      <c r="H272" s="68"/>
      <c r="I272" s="68"/>
      <c r="J272" s="68"/>
      <c r="K272" s="68"/>
      <c r="L272" s="68"/>
      <c r="M272" s="68"/>
      <c r="N272" s="68"/>
      <c r="O272" s="68"/>
      <c r="P272" s="68"/>
      <c r="Q272" s="68"/>
      <c r="R272" s="68"/>
      <c r="S272" s="68"/>
      <c r="T272" s="68"/>
      <c r="U272" s="2"/>
      <c r="V272" s="2"/>
      <c r="W272" s="26"/>
      <c r="X272" s="2"/>
      <c r="Y272" s="2"/>
      <c r="Z272" s="1075"/>
      <c r="AA272" s="1075"/>
      <c r="AB272" s="1075"/>
      <c r="AC272" s="1075"/>
      <c r="AD272" s="1075"/>
      <c r="AE272" s="2"/>
      <c r="AK272" s="2"/>
      <c r="AL272" s="2"/>
      <c r="AM272" s="2"/>
      <c r="AN272" s="2"/>
      <c r="AO272" s="2"/>
      <c r="AP272" s="2"/>
      <c r="AQ272" s="2"/>
      <c r="AR272" s="2"/>
      <c r="AS272" s="2"/>
      <c r="AT272" s="2"/>
    </row>
    <row r="273" spans="1:51" ht="12.95" customHeight="1">
      <c r="A273" s="1" t="s">
        <v>1111</v>
      </c>
      <c r="B273" s="1"/>
      <c r="C273" s="1" t="s">
        <v>128</v>
      </c>
      <c r="D273" s="2"/>
      <c r="E273" s="2"/>
      <c r="F273" s="2"/>
      <c r="G273" s="2"/>
      <c r="H273" s="2"/>
      <c r="I273" s="2"/>
      <c r="J273" s="2"/>
      <c r="K273" s="2"/>
      <c r="L273" s="2"/>
      <c r="M273" s="2"/>
      <c r="N273" s="2"/>
      <c r="O273" s="2"/>
      <c r="P273" s="2"/>
      <c r="Q273" s="2"/>
      <c r="R273" s="2"/>
      <c r="S273" s="2"/>
      <c r="T273" s="2"/>
      <c r="AU273" s="2"/>
      <c r="AV273" s="2"/>
      <c r="AW273" s="2"/>
      <c r="AX273" s="2"/>
      <c r="AY273" s="2"/>
    </row>
    <row r="274" spans="1:51" ht="12.95" customHeight="1">
      <c r="D274" s="2" t="s">
        <v>1112</v>
      </c>
      <c r="E274" s="2"/>
      <c r="F274" s="2"/>
      <c r="G274" s="2"/>
      <c r="H274" s="2"/>
      <c r="I274" s="2"/>
      <c r="J274" s="2"/>
      <c r="K274" s="2"/>
      <c r="L274" s="1391" t="s">
        <v>1076</v>
      </c>
      <c r="M274" s="1391"/>
      <c r="N274" s="1391"/>
      <c r="O274" s="1391"/>
      <c r="P274" s="1391"/>
      <c r="Q274" s="1391"/>
      <c r="R274" s="1391"/>
      <c r="S274" s="1391"/>
      <c r="T274" s="1391"/>
      <c r="U274" s="1391"/>
      <c r="V274" s="1391"/>
      <c r="W274" s="1391"/>
      <c r="X274" s="1391"/>
      <c r="Y274" s="1391"/>
      <c r="Z274" s="1391"/>
      <c r="AA274" s="1391"/>
      <c r="AB274" s="1391"/>
      <c r="AC274" s="1391"/>
      <c r="AD274" s="1391"/>
      <c r="AE274" s="1391"/>
      <c r="AF274" s="1391"/>
      <c r="AG274" s="1391"/>
      <c r="AH274" s="1391"/>
      <c r="AI274" s="1391"/>
      <c r="AJ274" s="1391"/>
      <c r="AK274" s="2"/>
      <c r="AL274" s="2"/>
      <c r="AM274" s="2"/>
      <c r="AN274" s="2"/>
      <c r="AO274" s="2"/>
      <c r="AP274" s="2"/>
      <c r="AQ274" s="2"/>
      <c r="AR274" s="2"/>
      <c r="AS274" s="2"/>
      <c r="AT274" s="2"/>
      <c r="AU274" s="2"/>
      <c r="AV274" s="2"/>
      <c r="AW274" s="2"/>
      <c r="AX274" s="2"/>
      <c r="AY274" s="2"/>
    </row>
    <row r="275" spans="1:51" ht="12.95" customHeight="1">
      <c r="D275" s="2" t="s">
        <v>1060</v>
      </c>
      <c r="E275" s="2"/>
      <c r="F275" s="2"/>
      <c r="G275" s="2"/>
      <c r="H275" s="2"/>
      <c r="I275" s="2"/>
      <c r="J275" s="2"/>
      <c r="K275" s="2"/>
      <c r="L275" s="1389" t="s">
        <v>1113</v>
      </c>
      <c r="M275" s="1389"/>
      <c r="N275" s="1389"/>
      <c r="O275" s="1389"/>
      <c r="P275" s="1389"/>
      <c r="Q275" s="1389"/>
      <c r="R275" s="1389"/>
      <c r="S275" s="1389"/>
      <c r="T275" s="1389"/>
      <c r="U275" s="1389"/>
      <c r="V275" s="1389"/>
      <c r="W275" s="1389"/>
      <c r="X275" s="1389"/>
      <c r="Y275" s="1389"/>
      <c r="Z275" s="1389"/>
      <c r="AA275" s="1389"/>
      <c r="AB275" s="1389"/>
      <c r="AC275" s="1389"/>
      <c r="AD275" s="1389"/>
      <c r="AK275" s="2"/>
      <c r="AL275" s="2"/>
      <c r="AM275" s="2"/>
      <c r="AN275" s="2"/>
      <c r="AO275" s="2"/>
      <c r="AP275" s="2"/>
      <c r="AQ275" s="2"/>
      <c r="AR275" s="2"/>
      <c r="AS275" s="2"/>
      <c r="AT275" s="2"/>
      <c r="AU275" s="2"/>
      <c r="AV275" s="2"/>
      <c r="AW275" s="2"/>
      <c r="AX275" s="2"/>
      <c r="AY275" s="2"/>
    </row>
    <row r="276" spans="1:51" ht="12.95" customHeight="1">
      <c r="D276" s="2" t="s">
        <v>928</v>
      </c>
      <c r="E276" s="2"/>
      <c r="L276" s="1389" t="s">
        <v>1062</v>
      </c>
      <c r="M276" s="1389"/>
      <c r="N276" s="1389"/>
      <c r="O276" s="1389"/>
      <c r="P276" s="1389"/>
      <c r="Q276" s="1389"/>
      <c r="R276" s="1389"/>
      <c r="S276" s="1389"/>
      <c r="U276" s="820" t="s">
        <v>1063</v>
      </c>
      <c r="V276" s="1407" t="s">
        <v>1087</v>
      </c>
      <c r="W276" s="1407"/>
      <c r="X276" s="2" t="s">
        <v>932</v>
      </c>
      <c r="AB276" s="1389">
        <v>94801</v>
      </c>
      <c r="AC276" s="1389"/>
      <c r="AD276" s="1389"/>
      <c r="AK276" s="2"/>
      <c r="AL276" s="2"/>
      <c r="AM276" s="2"/>
      <c r="AN276" s="2"/>
      <c r="AO276" s="2"/>
      <c r="AP276" s="2"/>
      <c r="AQ276" s="2"/>
      <c r="AR276" s="2"/>
      <c r="AS276" s="2"/>
      <c r="AT276" s="2"/>
      <c r="AU276" s="2"/>
      <c r="AV276" s="2"/>
      <c r="AW276" s="2"/>
      <c r="AX276" s="2"/>
      <c r="AY276" s="2"/>
    </row>
    <row r="277" spans="1:51" ht="12.95" customHeight="1">
      <c r="D277" s="2" t="s">
        <v>1065</v>
      </c>
      <c r="E277" s="2"/>
      <c r="F277" s="2"/>
      <c r="G277" s="2"/>
      <c r="H277" s="2"/>
      <c r="I277" s="2"/>
      <c r="J277" s="2"/>
      <c r="K277" s="1160"/>
      <c r="L277" s="1389" t="s">
        <v>788</v>
      </c>
      <c r="M277" s="1389"/>
      <c r="N277" s="1389"/>
      <c r="O277" s="1389"/>
      <c r="P277" s="1389"/>
      <c r="Q277" s="1389"/>
      <c r="R277" s="1389"/>
      <c r="S277" s="1389"/>
      <c r="T277" s="1389"/>
      <c r="U277" s="1389"/>
      <c r="V277" s="1389"/>
      <c r="W277" s="1389"/>
      <c r="X277" s="1389"/>
      <c r="Y277" s="1389"/>
      <c r="Z277" s="1389"/>
      <c r="AA277" s="1389"/>
      <c r="AB277" s="1389"/>
      <c r="AC277" s="1389"/>
      <c r="AD277" s="1389"/>
      <c r="AI277" s="2"/>
      <c r="AJ277" s="2"/>
      <c r="AK277" s="2"/>
      <c r="AL277" s="2"/>
      <c r="AM277" s="2"/>
      <c r="AN277" s="2"/>
      <c r="AO277" s="2"/>
      <c r="AP277" s="2"/>
      <c r="AQ277" s="2"/>
      <c r="AR277" s="2"/>
      <c r="AS277" s="2"/>
      <c r="AT277" s="2"/>
    </row>
    <row r="278" spans="1:51" ht="12.95" customHeight="1">
      <c r="D278" s="2" t="s">
        <v>1066</v>
      </c>
      <c r="E278" s="2"/>
      <c r="F278" s="2"/>
      <c r="L278" s="1320" t="s">
        <v>1067</v>
      </c>
      <c r="M278" s="1320"/>
      <c r="N278" s="1320"/>
      <c r="O278" s="1320"/>
      <c r="P278" s="1320"/>
      <c r="Q278" s="1320"/>
      <c r="R278" s="2" t="s">
        <v>1068</v>
      </c>
      <c r="S278" s="2"/>
      <c r="T278" s="1407">
        <v>215</v>
      </c>
      <c r="U278" s="1407"/>
      <c r="V278" s="1407"/>
      <c r="W278" s="2" t="s">
        <v>1069</v>
      </c>
      <c r="Y278" s="1320" t="s">
        <v>1093</v>
      </c>
      <c r="Z278" s="1320"/>
      <c r="AA278" s="1320"/>
      <c r="AB278" s="1320"/>
      <c r="AC278" s="1320"/>
      <c r="AD278" s="1320"/>
    </row>
    <row r="279" spans="1:51" ht="12.95" customHeight="1">
      <c r="D279" s="2" t="s">
        <v>1072</v>
      </c>
      <c r="E279" s="2"/>
      <c r="F279" s="2"/>
      <c r="L279" s="1741" t="s">
        <v>1073</v>
      </c>
      <c r="M279" s="1741"/>
      <c r="N279" s="1741"/>
      <c r="O279" s="1741"/>
      <c r="P279" s="1741"/>
      <c r="Q279" s="1741"/>
      <c r="R279" s="1741"/>
      <c r="S279" s="1741"/>
      <c r="T279" s="1741"/>
      <c r="U279" s="1741"/>
      <c r="V279" s="1741"/>
      <c r="W279" s="1741"/>
      <c r="X279" s="1741"/>
      <c r="Y279" s="1741"/>
      <c r="Z279" s="1741"/>
      <c r="AA279" s="1741"/>
      <c r="AB279" s="1741"/>
      <c r="AC279" s="1741"/>
      <c r="AD279" s="1741"/>
      <c r="AF279" s="2"/>
      <c r="AG279" s="2"/>
      <c r="AH279" s="2"/>
      <c r="AI279" s="2"/>
      <c r="AJ279" s="2"/>
      <c r="AU279" s="2"/>
      <c r="AV279" s="2"/>
      <c r="AW279" s="2"/>
      <c r="AX279" s="2"/>
      <c r="AY279" s="2"/>
    </row>
    <row r="280" spans="1:51" ht="12.95" customHeight="1">
      <c r="D280" s="2" t="s">
        <v>1114</v>
      </c>
      <c r="E280" s="2"/>
      <c r="F280" s="2"/>
      <c r="G280" s="2"/>
      <c r="H280" s="2"/>
      <c r="I280" s="2"/>
      <c r="L280" s="1407" t="s">
        <v>1115</v>
      </c>
      <c r="M280" s="1407"/>
      <c r="N280" s="1407"/>
      <c r="O280" s="1407"/>
      <c r="P280" s="1407"/>
      <c r="Q280" s="1407"/>
      <c r="R280" s="1407"/>
      <c r="S280" s="1407"/>
      <c r="T280" s="1407"/>
      <c r="U280" s="1407"/>
      <c r="V280" s="1407"/>
      <c r="W280" s="1407"/>
      <c r="X280" s="1407"/>
      <c r="Y280" s="1407"/>
      <c r="Z280" s="1407"/>
      <c r="AA280" s="1407"/>
      <c r="AB280" s="1407"/>
      <c r="AC280" s="1407"/>
      <c r="AD280" s="1407"/>
      <c r="AK280" s="2"/>
      <c r="AL280" s="2"/>
      <c r="AM280" s="2"/>
      <c r="AN280" s="2"/>
      <c r="AO280" s="2"/>
      <c r="AP280" s="2"/>
      <c r="AQ280" s="2"/>
      <c r="AR280" s="2"/>
      <c r="AS280" s="2"/>
      <c r="AT280" s="2"/>
    </row>
    <row r="281" spans="1:51" ht="12.95" customHeight="1">
      <c r="L281" s="17" t="s">
        <v>1116</v>
      </c>
      <c r="AU281" s="54"/>
      <c r="AV281" s="54"/>
      <c r="AW281" s="54"/>
      <c r="AX281" s="54"/>
      <c r="AY281" s="54"/>
    </row>
    <row r="282" spans="1:51" ht="12.95" customHeight="1">
      <c r="A282" s="1393" t="s">
        <v>1117</v>
      </c>
      <c r="B282" s="1393"/>
      <c r="C282" s="1393"/>
      <c r="D282" s="1393"/>
      <c r="E282" s="1393"/>
      <c r="F282" s="1393"/>
      <c r="G282" s="1393"/>
      <c r="H282" s="1393"/>
      <c r="I282" s="1393"/>
      <c r="J282" s="1393"/>
      <c r="K282" s="1393"/>
      <c r="L282" s="1393"/>
      <c r="M282" s="1393"/>
      <c r="N282" s="1393"/>
      <c r="O282" s="1393"/>
      <c r="P282" s="1393"/>
      <c r="Q282" s="1393"/>
      <c r="R282" s="1393"/>
      <c r="S282" s="1393"/>
      <c r="T282" s="1393"/>
      <c r="U282" s="1393"/>
      <c r="V282" s="1393"/>
      <c r="W282" s="1393"/>
      <c r="X282" s="1393"/>
      <c r="Y282" s="1393"/>
      <c r="Z282" s="1393"/>
      <c r="AA282" s="1393"/>
      <c r="AB282" s="1393"/>
      <c r="AC282" s="1393"/>
      <c r="AD282" s="1393"/>
      <c r="AE282" s="1393"/>
      <c r="AF282" s="1393"/>
      <c r="AG282" s="1393"/>
      <c r="AH282" s="1393"/>
      <c r="AI282" s="1393"/>
      <c r="AJ282" s="1393"/>
      <c r="AK282" s="1393"/>
      <c r="AL282" s="1393"/>
      <c r="AM282" s="1393"/>
      <c r="AN282" s="1393"/>
      <c r="AO282" s="1393"/>
      <c r="AP282" s="1393"/>
      <c r="AQ282" s="1393"/>
      <c r="AR282" s="1393"/>
      <c r="AS282" s="1393"/>
      <c r="AT282" s="1393"/>
      <c r="AU282" s="54"/>
      <c r="AV282" s="54"/>
      <c r="AW282" s="54"/>
      <c r="AX282" s="54"/>
      <c r="AY282" s="54"/>
    </row>
    <row r="283" spans="1:51" ht="12.95" customHeight="1">
      <c r="A283" s="1393"/>
      <c r="B283" s="1393"/>
      <c r="C283" s="1393"/>
      <c r="D283" s="1393"/>
      <c r="E283" s="1393"/>
      <c r="F283" s="1393"/>
      <c r="G283" s="1393"/>
      <c r="H283" s="1393"/>
      <c r="I283" s="1393"/>
      <c r="J283" s="1393"/>
      <c r="K283" s="1393"/>
      <c r="L283" s="1393"/>
      <c r="M283" s="1393"/>
      <c r="N283" s="1393"/>
      <c r="O283" s="1393"/>
      <c r="P283" s="1393"/>
      <c r="Q283" s="1393"/>
      <c r="R283" s="1393"/>
      <c r="S283" s="1393"/>
      <c r="T283" s="1393"/>
      <c r="U283" s="1393"/>
      <c r="V283" s="1393"/>
      <c r="W283" s="1393"/>
      <c r="X283" s="1393"/>
      <c r="Y283" s="1393"/>
      <c r="Z283" s="1393"/>
      <c r="AA283" s="1393"/>
      <c r="AB283" s="1393"/>
      <c r="AC283" s="1393"/>
      <c r="AD283" s="1393"/>
      <c r="AE283" s="1393"/>
      <c r="AF283" s="1393"/>
      <c r="AG283" s="1393"/>
      <c r="AH283" s="1393"/>
      <c r="AI283" s="1393"/>
      <c r="AJ283" s="1393"/>
      <c r="AK283" s="1393"/>
      <c r="AL283" s="1393"/>
      <c r="AM283" s="1393"/>
      <c r="AN283" s="1393"/>
      <c r="AO283" s="1393"/>
      <c r="AP283" s="1393"/>
      <c r="AQ283" s="1393"/>
      <c r="AR283" s="1393"/>
      <c r="AS283" s="1393"/>
      <c r="AT283" s="1393"/>
      <c r="AU283" s="19"/>
      <c r="AV283" s="19"/>
      <c r="AW283" s="19"/>
      <c r="AX283" s="19"/>
      <c r="AY283" s="19"/>
    </row>
    <row r="284" spans="1:51" ht="12.95" customHeight="1">
      <c r="I284" s="19"/>
      <c r="J284" s="19"/>
      <c r="K284" s="19"/>
      <c r="L284" s="19"/>
      <c r="M284" s="19"/>
      <c r="N284" s="19"/>
      <c r="O284" s="19"/>
      <c r="P284" s="19"/>
      <c r="Q284" s="19"/>
      <c r="R284" s="19"/>
      <c r="S284" s="19"/>
      <c r="T284" s="19"/>
      <c r="U284" s="19"/>
      <c r="V284" s="19"/>
      <c r="W284" s="19"/>
      <c r="X284" s="19"/>
      <c r="Y284" s="19"/>
      <c r="Z284" s="19"/>
      <c r="AA284" s="19"/>
      <c r="AB284" s="19"/>
      <c r="AC284" s="19"/>
      <c r="AD284" s="19"/>
      <c r="AE284" s="19"/>
      <c r="AF284" s="19"/>
      <c r="AG284" s="19"/>
      <c r="AH284" s="19"/>
      <c r="AI284" s="19"/>
      <c r="AJ284" s="19"/>
      <c r="AK284" s="2"/>
      <c r="AL284" s="19"/>
      <c r="AM284" s="19"/>
      <c r="AN284" s="19"/>
      <c r="AO284" s="19"/>
      <c r="AP284" s="19"/>
      <c r="AQ284" s="19"/>
      <c r="AR284" s="19"/>
      <c r="AS284" s="19"/>
      <c r="AT284" s="19"/>
    </row>
    <row r="285" spans="1:51" ht="12.95" customHeight="1">
      <c r="A285" s="1" t="s">
        <v>868</v>
      </c>
      <c r="C285" s="1" t="s">
        <v>1118</v>
      </c>
      <c r="D285" s="2"/>
      <c r="E285" s="2"/>
      <c r="F285" s="2"/>
      <c r="G285" s="2"/>
      <c r="H285" s="2"/>
      <c r="I285" s="2"/>
      <c r="J285" s="2"/>
      <c r="K285" s="2"/>
      <c r="L285" s="2"/>
      <c r="M285" s="2"/>
      <c r="N285" s="2"/>
      <c r="O285" s="2"/>
      <c r="P285" s="2"/>
      <c r="Q285" s="2"/>
      <c r="R285" s="2"/>
      <c r="S285" s="2"/>
      <c r="T285" s="2"/>
      <c r="U285" s="2"/>
      <c r="V285" s="2"/>
      <c r="W285" s="2"/>
      <c r="X285" s="2"/>
      <c r="Y285" s="2"/>
      <c r="Z285" s="2"/>
      <c r="AA285" s="2"/>
      <c r="AB285" s="2"/>
      <c r="AC285" s="2"/>
      <c r="AD285" s="2"/>
      <c r="AE285" s="2"/>
      <c r="AF285" s="2"/>
      <c r="AG285" s="2"/>
      <c r="AH285" s="2"/>
      <c r="AI285" s="2"/>
      <c r="AJ285" s="2"/>
      <c r="AK285" s="2"/>
    </row>
    <row r="286" spans="1:51" ht="12.95" customHeight="1">
      <c r="B286" s="2"/>
      <c r="C286" s="2"/>
      <c r="D286" s="2"/>
      <c r="E286" s="2"/>
      <c r="F286" s="2"/>
      <c r="G286" s="2"/>
      <c r="H286" s="2"/>
      <c r="I286" s="2"/>
      <c r="J286" s="2"/>
      <c r="K286" s="2"/>
      <c r="L286" s="2"/>
      <c r="M286" s="2"/>
      <c r="N286" s="2"/>
      <c r="O286" s="2"/>
      <c r="P286" s="2"/>
      <c r="Q286" s="2"/>
      <c r="R286" s="2"/>
      <c r="S286" s="2"/>
      <c r="T286" s="2"/>
      <c r="U286" s="2"/>
      <c r="V286" s="2"/>
      <c r="W286" s="2"/>
      <c r="X286" s="2"/>
      <c r="Y286" s="2"/>
      <c r="Z286" s="2"/>
      <c r="AA286" s="2"/>
      <c r="AB286" s="2"/>
      <c r="AC286" s="2"/>
      <c r="AD286" s="2"/>
      <c r="AE286" s="2"/>
      <c r="AF286" s="2"/>
      <c r="AG286" s="2"/>
      <c r="AH286" s="2"/>
      <c r="AI286" s="2"/>
      <c r="AJ286" s="2"/>
      <c r="AK286" s="2"/>
    </row>
    <row r="287" spans="1:51" ht="12.95" customHeight="1">
      <c r="B287" s="2" t="s">
        <v>1119</v>
      </c>
      <c r="C287" s="2"/>
      <c r="D287" s="2"/>
      <c r="E287" s="2"/>
      <c r="F287" s="2"/>
      <c r="H287" s="1345" t="s">
        <v>1076</v>
      </c>
      <c r="I287" s="1345"/>
      <c r="J287" s="1345"/>
      <c r="K287" s="1345"/>
      <c r="L287" s="1345"/>
      <c r="M287" s="1345"/>
      <c r="N287" s="1345"/>
      <c r="O287" s="1345"/>
      <c r="P287" s="1345"/>
      <c r="Q287" s="1345"/>
      <c r="R287" s="1345"/>
      <c r="T287" s="2" t="s">
        <v>1120</v>
      </c>
      <c r="V287" s="2"/>
      <c r="W287" s="2"/>
      <c r="X287" s="2"/>
      <c r="Y287" s="2"/>
      <c r="AA287" s="1694" t="s">
        <v>1121</v>
      </c>
      <c r="AB287" s="1694"/>
      <c r="AC287" s="1694"/>
      <c r="AD287" s="1694"/>
      <c r="AE287" s="1694"/>
      <c r="AF287" s="1694"/>
      <c r="AG287" s="1694"/>
      <c r="AH287" s="1694"/>
      <c r="AI287" s="1694"/>
      <c r="AJ287" s="1694"/>
      <c r="AK287" s="1694"/>
    </row>
    <row r="288" spans="1:51" ht="12.95" customHeight="1">
      <c r="B288" s="2" t="s">
        <v>1122</v>
      </c>
      <c r="C288" s="2"/>
      <c r="D288" s="2"/>
      <c r="E288" s="2"/>
      <c r="F288" s="2"/>
      <c r="H288" s="1322" t="s">
        <v>1061</v>
      </c>
      <c r="I288" s="1322"/>
      <c r="J288" s="1322"/>
      <c r="K288" s="1322"/>
      <c r="L288" s="1322"/>
      <c r="M288" s="1322"/>
      <c r="N288" s="1322"/>
      <c r="O288" s="1322"/>
      <c r="P288" s="1322"/>
      <c r="Q288" s="1322"/>
      <c r="R288" s="1322"/>
      <c r="T288" s="2" t="s">
        <v>1122</v>
      </c>
      <c r="V288" s="2"/>
      <c r="W288" s="2"/>
      <c r="X288" s="2"/>
      <c r="Y288" s="2"/>
      <c r="AA288" s="1693" t="s">
        <v>1123</v>
      </c>
      <c r="AB288" s="1693"/>
      <c r="AC288" s="1693"/>
      <c r="AD288" s="1693"/>
      <c r="AE288" s="1693"/>
      <c r="AF288" s="1693"/>
      <c r="AG288" s="1693"/>
      <c r="AH288" s="1693"/>
      <c r="AI288" s="1693"/>
      <c r="AJ288" s="1693"/>
      <c r="AK288" s="1693"/>
    </row>
    <row r="289" spans="2:37" ht="12.95" customHeight="1">
      <c r="B289" s="2" t="s">
        <v>1124</v>
      </c>
      <c r="C289" s="2"/>
      <c r="D289" s="2"/>
      <c r="E289" s="2"/>
      <c r="F289" s="2"/>
      <c r="H289" s="1322" t="s">
        <v>1125</v>
      </c>
      <c r="I289" s="1322"/>
      <c r="J289" s="1322"/>
      <c r="K289" s="1322"/>
      <c r="L289" s="1322"/>
      <c r="M289" s="1322"/>
      <c r="N289" s="1322"/>
      <c r="O289" s="1322"/>
      <c r="P289" s="1322"/>
      <c r="Q289" s="1322"/>
      <c r="R289" s="1322"/>
      <c r="T289" s="2" t="s">
        <v>1126</v>
      </c>
      <c r="V289" s="2"/>
      <c r="W289" s="2"/>
      <c r="X289" s="2"/>
      <c r="Y289" s="2"/>
      <c r="AA289" s="1693" t="s">
        <v>1127</v>
      </c>
      <c r="AB289" s="1693"/>
      <c r="AC289" s="1693"/>
      <c r="AD289" s="1693"/>
      <c r="AE289" s="1693"/>
      <c r="AF289" s="1693"/>
      <c r="AG289" s="1693"/>
      <c r="AH289" s="1693"/>
      <c r="AI289" s="1693"/>
      <c r="AJ289" s="1693"/>
      <c r="AK289" s="1693"/>
    </row>
    <row r="290" spans="2:37" ht="12.95" customHeight="1">
      <c r="B290" s="2" t="s">
        <v>1065</v>
      </c>
      <c r="C290" s="2"/>
      <c r="D290" s="2"/>
      <c r="E290" s="2"/>
      <c r="F290" s="2"/>
      <c r="H290" s="1322" t="s">
        <v>1090</v>
      </c>
      <c r="I290" s="1322"/>
      <c r="J290" s="1322"/>
      <c r="K290" s="1322"/>
      <c r="L290" s="1322"/>
      <c r="M290" s="1322"/>
      <c r="N290" s="1322"/>
      <c r="O290" s="1322"/>
      <c r="P290" s="1322"/>
      <c r="Q290" s="1322"/>
      <c r="R290" s="1322"/>
      <c r="T290" s="2" t="s">
        <v>1065</v>
      </c>
      <c r="V290" s="2"/>
      <c r="W290" s="2"/>
      <c r="X290" s="2"/>
      <c r="Y290" s="2"/>
      <c r="AA290" s="1693" t="s">
        <v>1128</v>
      </c>
      <c r="AB290" s="1693"/>
      <c r="AC290" s="1693"/>
      <c r="AD290" s="1693"/>
      <c r="AE290" s="1693"/>
      <c r="AF290" s="1693"/>
      <c r="AG290" s="1693"/>
      <c r="AH290" s="1693"/>
      <c r="AI290" s="1693"/>
      <c r="AJ290" s="1693"/>
      <c r="AK290" s="1693"/>
    </row>
    <row r="291" spans="2:37" ht="12.95" customHeight="1">
      <c r="B291" s="2" t="s">
        <v>1066</v>
      </c>
      <c r="C291" s="2"/>
      <c r="D291" s="2"/>
      <c r="E291" s="2"/>
      <c r="F291" s="2"/>
      <c r="G291" s="2"/>
      <c r="H291" s="1718" t="s">
        <v>1067</v>
      </c>
      <c r="I291" s="1718"/>
      <c r="J291" s="1718"/>
      <c r="K291" s="1718"/>
      <c r="L291" s="1718"/>
      <c r="M291" s="1718"/>
      <c r="N291" s="2" t="s">
        <v>1068</v>
      </c>
      <c r="O291" s="2"/>
      <c r="P291" s="1389">
        <v>215</v>
      </c>
      <c r="Q291" s="1389"/>
      <c r="R291" s="1389"/>
      <c r="S291" s="2"/>
      <c r="T291" s="2" t="s">
        <v>1066</v>
      </c>
      <c r="V291" s="2"/>
      <c r="W291" s="2"/>
      <c r="X291" s="2"/>
      <c r="Y291" s="2"/>
      <c r="AA291" s="1718" t="s">
        <v>1129</v>
      </c>
      <c r="AB291" s="1718"/>
      <c r="AC291" s="1718"/>
      <c r="AD291" s="1718"/>
      <c r="AE291" s="1718"/>
      <c r="AF291" s="1718"/>
      <c r="AG291" s="2" t="s">
        <v>1068</v>
      </c>
      <c r="AH291" s="2"/>
      <c r="AI291" s="1389"/>
      <c r="AJ291" s="1389"/>
      <c r="AK291" s="1389"/>
    </row>
    <row r="292" spans="2:37" ht="12.95" customHeight="1">
      <c r="B292" s="2" t="s">
        <v>1069</v>
      </c>
      <c r="C292" s="2"/>
      <c r="D292" s="2"/>
      <c r="E292" s="2"/>
      <c r="F292" s="2"/>
      <c r="G292" s="2"/>
      <c r="H292" s="1718" t="s">
        <v>1070</v>
      </c>
      <c r="I292" s="1718"/>
      <c r="J292" s="1718"/>
      <c r="K292" s="1718"/>
      <c r="L292" s="1718"/>
      <c r="M292" s="1718"/>
      <c r="N292" s="2"/>
      <c r="O292" s="2"/>
      <c r="P292" s="68"/>
      <c r="Q292" s="68"/>
      <c r="R292" s="68"/>
      <c r="S292" s="2"/>
      <c r="T292" s="2" t="s">
        <v>1069</v>
      </c>
      <c r="V292" s="2"/>
      <c r="W292" s="2"/>
      <c r="X292" s="2"/>
      <c r="Y292" s="2"/>
      <c r="AA292" s="1320"/>
      <c r="AB292" s="1320"/>
      <c r="AC292" s="1320"/>
      <c r="AD292" s="1320"/>
      <c r="AE292" s="1320"/>
      <c r="AF292" s="1320"/>
      <c r="AG292" s="2"/>
      <c r="AH292" s="2"/>
      <c r="AI292" s="68"/>
      <c r="AJ292" s="68"/>
      <c r="AK292" s="68"/>
    </row>
    <row r="293" spans="2:37" ht="12.95" customHeight="1">
      <c r="B293" s="2" t="s">
        <v>1130</v>
      </c>
      <c r="C293" s="2"/>
      <c r="D293" s="2"/>
      <c r="E293" s="2"/>
      <c r="F293" s="2"/>
      <c r="G293" s="2"/>
      <c r="H293" s="1322" t="s">
        <v>1073</v>
      </c>
      <c r="I293" s="1322"/>
      <c r="J293" s="1322"/>
      <c r="K293" s="1322"/>
      <c r="L293" s="1322"/>
      <c r="M293" s="1322"/>
      <c r="N293" s="1345"/>
      <c r="O293" s="1345"/>
      <c r="P293" s="1345"/>
      <c r="Q293" s="1345"/>
      <c r="R293" s="1345"/>
      <c r="S293" s="2"/>
      <c r="T293" s="2" t="s">
        <v>1130</v>
      </c>
      <c r="V293" s="2"/>
      <c r="W293" s="2"/>
      <c r="X293" s="2"/>
      <c r="Y293" s="2"/>
      <c r="AA293" s="1694" t="s">
        <v>1131</v>
      </c>
      <c r="AB293" s="1694"/>
      <c r="AC293" s="1694"/>
      <c r="AD293" s="1694"/>
      <c r="AE293" s="1694"/>
      <c r="AF293" s="1694"/>
      <c r="AG293" s="1694"/>
      <c r="AH293" s="1694"/>
      <c r="AI293" s="1694"/>
      <c r="AJ293" s="1694"/>
      <c r="AK293" s="1694"/>
    </row>
    <row r="294" spans="2:37" ht="12.95" customHeight="1">
      <c r="B294" s="2"/>
      <c r="C294" s="2"/>
      <c r="D294" s="2"/>
      <c r="E294" s="2"/>
      <c r="F294" s="2"/>
      <c r="G294" s="2"/>
      <c r="H294" s="2"/>
      <c r="I294" s="2"/>
      <c r="J294" s="2"/>
      <c r="K294" s="2"/>
      <c r="L294" s="2"/>
      <c r="M294" s="2"/>
      <c r="N294" s="2"/>
      <c r="O294" s="2"/>
      <c r="P294" s="2"/>
      <c r="Q294" s="2"/>
      <c r="R294" s="2"/>
      <c r="S294" s="2"/>
      <c r="T294" s="2"/>
      <c r="V294" s="2"/>
      <c r="W294" s="2"/>
      <c r="X294" s="2"/>
      <c r="Y294" s="2"/>
      <c r="AA294" s="2"/>
      <c r="AB294" s="2"/>
      <c r="AC294" s="2"/>
      <c r="AD294" s="2"/>
      <c r="AE294" s="2"/>
      <c r="AF294" s="2"/>
      <c r="AG294" s="2"/>
      <c r="AH294" s="2"/>
      <c r="AI294" s="2"/>
      <c r="AJ294" s="2"/>
      <c r="AK294" s="2"/>
    </row>
    <row r="295" spans="2:37" ht="12.95" customHeight="1">
      <c r="B295" s="2" t="s">
        <v>1132</v>
      </c>
      <c r="C295" s="2"/>
      <c r="D295" s="2"/>
      <c r="E295" s="2"/>
      <c r="F295" s="2"/>
      <c r="H295" s="1694" t="s">
        <v>1133</v>
      </c>
      <c r="I295" s="1694"/>
      <c r="J295" s="1694"/>
      <c r="K295" s="1694"/>
      <c r="L295" s="1694"/>
      <c r="M295" s="1694"/>
      <c r="N295" s="1694"/>
      <c r="O295" s="1694"/>
      <c r="P295" s="1694"/>
      <c r="Q295" s="1694"/>
      <c r="R295" s="1694"/>
      <c r="T295" s="2" t="s">
        <v>1134</v>
      </c>
      <c r="V295" s="2"/>
      <c r="W295" s="2"/>
      <c r="X295" s="2"/>
      <c r="Y295" s="2"/>
      <c r="AA295" s="1345" t="s">
        <v>1135</v>
      </c>
      <c r="AB295" s="1345"/>
      <c r="AC295" s="1345"/>
      <c r="AD295" s="1345"/>
      <c r="AE295" s="1345"/>
      <c r="AF295" s="1345"/>
      <c r="AG295" s="1345"/>
      <c r="AH295" s="1345"/>
      <c r="AI295" s="1345"/>
      <c r="AJ295" s="1345"/>
      <c r="AK295" s="1345"/>
    </row>
    <row r="296" spans="2:37" ht="12.95" customHeight="1">
      <c r="B296" s="2" t="s">
        <v>1122</v>
      </c>
      <c r="C296" s="2"/>
      <c r="D296" s="2"/>
      <c r="E296" s="2"/>
      <c r="F296" s="2"/>
      <c r="H296" s="1693" t="s">
        <v>1136</v>
      </c>
      <c r="I296" s="1693"/>
      <c r="J296" s="1693"/>
      <c r="K296" s="1693"/>
      <c r="L296" s="1693"/>
      <c r="M296" s="1693"/>
      <c r="N296" s="1693"/>
      <c r="O296" s="1693"/>
      <c r="P296" s="1693"/>
      <c r="Q296" s="1693"/>
      <c r="R296" s="1693"/>
      <c r="T296" s="2" t="s">
        <v>1122</v>
      </c>
      <c r="V296" s="2"/>
      <c r="W296" s="2"/>
      <c r="X296" s="2"/>
      <c r="Y296" s="2"/>
      <c r="AA296" s="1693" t="s">
        <v>1137</v>
      </c>
      <c r="AB296" s="1693"/>
      <c r="AC296" s="1693"/>
      <c r="AD296" s="1693"/>
      <c r="AE296" s="1693"/>
      <c r="AF296" s="1693"/>
      <c r="AG296" s="1693"/>
      <c r="AH296" s="1693"/>
      <c r="AI296" s="1693"/>
      <c r="AJ296" s="1693"/>
      <c r="AK296" s="1693"/>
    </row>
    <row r="297" spans="2:37" ht="12.95" customHeight="1">
      <c r="B297" s="2" t="s">
        <v>1124</v>
      </c>
      <c r="C297" s="2"/>
      <c r="D297" s="2"/>
      <c r="E297" s="2"/>
      <c r="F297" s="2"/>
      <c r="H297" s="1693" t="s">
        <v>1138</v>
      </c>
      <c r="I297" s="1693"/>
      <c r="J297" s="1693"/>
      <c r="K297" s="1693"/>
      <c r="L297" s="1693"/>
      <c r="M297" s="1693"/>
      <c r="N297" s="1693"/>
      <c r="O297" s="1693"/>
      <c r="P297" s="1693"/>
      <c r="Q297" s="1693"/>
      <c r="R297" s="1693"/>
      <c r="T297" s="2" t="s">
        <v>1126</v>
      </c>
      <c r="V297" s="2"/>
      <c r="W297" s="2"/>
      <c r="X297" s="2"/>
      <c r="Y297" s="2"/>
      <c r="AA297" s="1322" t="s">
        <v>1139</v>
      </c>
      <c r="AB297" s="1322"/>
      <c r="AC297" s="1322"/>
      <c r="AD297" s="1322"/>
      <c r="AE297" s="1322"/>
      <c r="AF297" s="1322"/>
      <c r="AG297" s="1322"/>
      <c r="AH297" s="1322"/>
      <c r="AI297" s="1322"/>
      <c r="AJ297" s="1322"/>
      <c r="AK297" s="1322"/>
    </row>
    <row r="298" spans="2:37" ht="12.95" customHeight="1">
      <c r="B298" s="2" t="s">
        <v>1065</v>
      </c>
      <c r="C298" s="2"/>
      <c r="D298" s="2"/>
      <c r="E298" s="2"/>
      <c r="F298" s="2"/>
      <c r="H298" s="1693" t="s">
        <v>1140</v>
      </c>
      <c r="I298" s="1693"/>
      <c r="J298" s="1693"/>
      <c r="K298" s="1693"/>
      <c r="L298" s="1693"/>
      <c r="M298" s="1693"/>
      <c r="N298" s="1693"/>
      <c r="O298" s="1693"/>
      <c r="P298" s="1693"/>
      <c r="Q298" s="1693"/>
      <c r="R298" s="1693"/>
      <c r="T298" s="2" t="s">
        <v>1065</v>
      </c>
      <c r="V298" s="2"/>
      <c r="W298" s="2"/>
      <c r="X298" s="2"/>
      <c r="Y298" s="2"/>
      <c r="AA298" s="1693" t="s">
        <v>1141</v>
      </c>
      <c r="AB298" s="1693"/>
      <c r="AC298" s="1693"/>
      <c r="AD298" s="1693"/>
      <c r="AE298" s="1693"/>
      <c r="AF298" s="1693"/>
      <c r="AG298" s="1693"/>
      <c r="AH298" s="1693"/>
      <c r="AI298" s="1693"/>
      <c r="AJ298" s="1693"/>
      <c r="AK298" s="1693"/>
    </row>
    <row r="299" spans="2:37" ht="12.95" customHeight="1">
      <c r="B299" s="2" t="s">
        <v>1066</v>
      </c>
      <c r="C299" s="2"/>
      <c r="D299" s="2"/>
      <c r="E299" s="2"/>
      <c r="F299" s="2"/>
      <c r="G299" s="2"/>
      <c r="H299" s="1718" t="s">
        <v>1070</v>
      </c>
      <c r="I299" s="1718"/>
      <c r="J299" s="1718"/>
      <c r="K299" s="1718"/>
      <c r="L299" s="1718"/>
      <c r="M299" s="1718"/>
      <c r="N299" s="2" t="s">
        <v>1068</v>
      </c>
      <c r="O299" s="2"/>
      <c r="P299" s="1389"/>
      <c r="Q299" s="1389"/>
      <c r="R299" s="1389"/>
      <c r="S299" s="2"/>
      <c r="T299" s="2" t="s">
        <v>1066</v>
      </c>
      <c r="V299" s="2"/>
      <c r="W299" s="2"/>
      <c r="X299" s="2"/>
      <c r="Y299" s="2"/>
      <c r="AA299" s="1718" t="s">
        <v>1142</v>
      </c>
      <c r="AB299" s="1718"/>
      <c r="AC299" s="1718"/>
      <c r="AD299" s="1718"/>
      <c r="AE299" s="1718"/>
      <c r="AF299" s="1718"/>
      <c r="AG299" s="2" t="s">
        <v>1068</v>
      </c>
      <c r="AH299" s="2"/>
      <c r="AI299" s="1389"/>
      <c r="AJ299" s="1389"/>
      <c r="AK299" s="1389"/>
    </row>
    <row r="300" spans="2:37" ht="12.95" customHeight="1">
      <c r="B300" s="2" t="s">
        <v>1069</v>
      </c>
      <c r="C300" s="2"/>
      <c r="D300" s="2"/>
      <c r="E300" s="2"/>
      <c r="F300" s="2"/>
      <c r="G300" s="2"/>
      <c r="H300" s="1320"/>
      <c r="I300" s="1320"/>
      <c r="J300" s="1320"/>
      <c r="K300" s="1320"/>
      <c r="L300" s="1320"/>
      <c r="M300" s="1320"/>
      <c r="N300" s="2"/>
      <c r="O300" s="2"/>
      <c r="P300" s="68"/>
      <c r="Q300" s="68"/>
      <c r="R300" s="68"/>
      <c r="S300" s="2"/>
      <c r="T300" s="2" t="s">
        <v>1069</v>
      </c>
      <c r="V300" s="2"/>
      <c r="W300" s="2"/>
      <c r="X300" s="2"/>
      <c r="Y300" s="2"/>
      <c r="AA300" s="1320"/>
      <c r="AB300" s="1320"/>
      <c r="AC300" s="1320"/>
      <c r="AD300" s="1320"/>
      <c r="AE300" s="1320"/>
      <c r="AF300" s="1320"/>
      <c r="AG300" s="2"/>
      <c r="AH300" s="2"/>
      <c r="AI300" s="68"/>
      <c r="AJ300" s="68"/>
      <c r="AK300" s="68"/>
    </row>
    <row r="301" spans="2:37" ht="12.95" customHeight="1">
      <c r="B301" s="2" t="s">
        <v>1130</v>
      </c>
      <c r="C301" s="2"/>
      <c r="D301" s="2"/>
      <c r="E301" s="2"/>
      <c r="F301" s="2"/>
      <c r="G301" s="2"/>
      <c r="H301" s="1694" t="s">
        <v>1143</v>
      </c>
      <c r="I301" s="1694"/>
      <c r="J301" s="1694"/>
      <c r="K301" s="1694"/>
      <c r="L301" s="1694"/>
      <c r="M301" s="1694"/>
      <c r="N301" s="1694"/>
      <c r="O301" s="1694"/>
      <c r="P301" s="1694"/>
      <c r="Q301" s="1694"/>
      <c r="R301" s="1694"/>
      <c r="S301" s="2"/>
      <c r="T301" s="2" t="s">
        <v>1130</v>
      </c>
      <c r="V301" s="2"/>
      <c r="W301" s="2"/>
      <c r="X301" s="2"/>
      <c r="Y301" s="2"/>
      <c r="AA301" s="1694" t="s">
        <v>1144</v>
      </c>
      <c r="AB301" s="1694"/>
      <c r="AC301" s="1694"/>
      <c r="AD301" s="1694"/>
      <c r="AE301" s="1694"/>
      <c r="AF301" s="1694"/>
      <c r="AG301" s="1694"/>
      <c r="AH301" s="1694"/>
      <c r="AI301" s="1694"/>
      <c r="AJ301" s="1694"/>
      <c r="AK301" s="1694"/>
    </row>
    <row r="302" spans="2:37" ht="12.95" customHeight="1"/>
    <row r="303" spans="2:37" ht="12.95" customHeight="1">
      <c r="B303" s="2" t="s">
        <v>1145</v>
      </c>
      <c r="C303" s="2"/>
      <c r="D303" s="2"/>
      <c r="E303" s="2"/>
      <c r="F303" s="2"/>
      <c r="H303" s="1694" t="s">
        <v>1133</v>
      </c>
      <c r="I303" s="1694"/>
      <c r="J303" s="1694"/>
      <c r="K303" s="1694"/>
      <c r="L303" s="1694"/>
      <c r="M303" s="1694"/>
      <c r="N303" s="1694"/>
      <c r="O303" s="1694"/>
      <c r="P303" s="1694"/>
      <c r="Q303" s="1694"/>
      <c r="R303" s="1694"/>
      <c r="T303" s="2" t="s">
        <v>1146</v>
      </c>
      <c r="V303" s="2"/>
      <c r="W303" s="2"/>
      <c r="X303" s="2"/>
      <c r="Y303" s="2"/>
      <c r="AA303" s="1694" t="s">
        <v>1147</v>
      </c>
      <c r="AB303" s="1694"/>
      <c r="AC303" s="1694"/>
      <c r="AD303" s="1694"/>
      <c r="AE303" s="1694"/>
      <c r="AF303" s="1694"/>
      <c r="AG303" s="1694"/>
      <c r="AH303" s="1694"/>
      <c r="AI303" s="1694"/>
      <c r="AJ303" s="1694"/>
      <c r="AK303" s="1694"/>
    </row>
    <row r="304" spans="2:37" ht="12.95" customHeight="1">
      <c r="B304" s="2" t="s">
        <v>1122</v>
      </c>
      <c r="C304" s="2"/>
      <c r="D304" s="2"/>
      <c r="E304" s="2"/>
      <c r="F304" s="2"/>
      <c r="H304" s="1693" t="s">
        <v>1136</v>
      </c>
      <c r="I304" s="1693"/>
      <c r="J304" s="1693"/>
      <c r="K304" s="1693"/>
      <c r="L304" s="1693"/>
      <c r="M304" s="1693"/>
      <c r="N304" s="1693"/>
      <c r="O304" s="1693"/>
      <c r="P304" s="1693"/>
      <c r="Q304" s="1693"/>
      <c r="R304" s="1693"/>
      <c r="T304" s="2" t="s">
        <v>1122</v>
      </c>
      <c r="V304" s="2"/>
      <c r="W304" s="2"/>
      <c r="X304" s="2"/>
      <c r="Y304" s="2"/>
      <c r="AA304" s="1693" t="s">
        <v>1148</v>
      </c>
      <c r="AB304" s="1693"/>
      <c r="AC304" s="1693"/>
      <c r="AD304" s="1693"/>
      <c r="AE304" s="1693"/>
      <c r="AF304" s="1693"/>
      <c r="AG304" s="1693"/>
      <c r="AH304" s="1693"/>
      <c r="AI304" s="1693"/>
      <c r="AJ304" s="1693"/>
      <c r="AK304" s="1693"/>
    </row>
    <row r="305" spans="2:37" ht="12.95" customHeight="1">
      <c r="B305" s="2" t="s">
        <v>1124</v>
      </c>
      <c r="C305" s="2"/>
      <c r="D305" s="2"/>
      <c r="E305" s="2"/>
      <c r="F305" s="2"/>
      <c r="H305" s="1693" t="s">
        <v>1138</v>
      </c>
      <c r="I305" s="1693"/>
      <c r="J305" s="1693"/>
      <c r="K305" s="1693"/>
      <c r="L305" s="1693"/>
      <c r="M305" s="1693"/>
      <c r="N305" s="1693"/>
      <c r="O305" s="1693"/>
      <c r="P305" s="1693"/>
      <c r="Q305" s="1693"/>
      <c r="R305" s="1693"/>
      <c r="T305" s="2" t="s">
        <v>1126</v>
      </c>
      <c r="V305" s="2"/>
      <c r="W305" s="2"/>
      <c r="X305" s="2"/>
      <c r="Y305" s="2"/>
      <c r="AA305" s="1693" t="s">
        <v>1149</v>
      </c>
      <c r="AB305" s="1693"/>
      <c r="AC305" s="1693"/>
      <c r="AD305" s="1693"/>
      <c r="AE305" s="1693"/>
      <c r="AF305" s="1693"/>
      <c r="AG305" s="1693"/>
      <c r="AH305" s="1693"/>
      <c r="AI305" s="1693"/>
      <c r="AJ305" s="1693"/>
      <c r="AK305" s="1693"/>
    </row>
    <row r="306" spans="2:37" ht="12.95" customHeight="1">
      <c r="B306" s="2" t="s">
        <v>1065</v>
      </c>
      <c r="C306" s="2"/>
      <c r="D306" s="2"/>
      <c r="E306" s="2"/>
      <c r="F306" s="2"/>
      <c r="H306" s="1693" t="s">
        <v>1150</v>
      </c>
      <c r="I306" s="1693"/>
      <c r="J306" s="1693"/>
      <c r="K306" s="1693"/>
      <c r="L306" s="1693"/>
      <c r="M306" s="1693"/>
      <c r="N306" s="1693"/>
      <c r="O306" s="1693"/>
      <c r="P306" s="1693"/>
      <c r="Q306" s="1693"/>
      <c r="R306" s="1693"/>
      <c r="T306" s="2" t="s">
        <v>1065</v>
      </c>
      <c r="V306" s="2"/>
      <c r="W306" s="2"/>
      <c r="X306" s="2"/>
      <c r="Y306" s="2"/>
      <c r="AA306" s="1322"/>
      <c r="AB306" s="1322"/>
      <c r="AC306" s="1322"/>
      <c r="AD306" s="1322"/>
      <c r="AE306" s="1322"/>
      <c r="AF306" s="1322"/>
      <c r="AG306" s="1322"/>
      <c r="AH306" s="1322"/>
      <c r="AI306" s="1322"/>
      <c r="AJ306" s="1322"/>
      <c r="AK306" s="1322"/>
    </row>
    <row r="307" spans="2:37" ht="12.95" customHeight="1">
      <c r="B307" s="2" t="s">
        <v>1066</v>
      </c>
      <c r="C307" s="2"/>
      <c r="D307" s="2"/>
      <c r="E307" s="2"/>
      <c r="F307" s="2"/>
      <c r="G307" s="2"/>
      <c r="H307" s="1718" t="s">
        <v>1151</v>
      </c>
      <c r="I307" s="1718"/>
      <c r="J307" s="1718"/>
      <c r="K307" s="1718"/>
      <c r="L307" s="1718"/>
      <c r="M307" s="1718"/>
      <c r="N307" s="2" t="s">
        <v>1068</v>
      </c>
      <c r="O307" s="2"/>
      <c r="P307" s="1389"/>
      <c r="Q307" s="1389"/>
      <c r="R307" s="1389"/>
      <c r="S307" s="2"/>
      <c r="T307" s="2" t="s">
        <v>1066</v>
      </c>
      <c r="V307" s="2"/>
      <c r="W307" s="2"/>
      <c r="X307" s="2"/>
      <c r="Y307" s="2"/>
      <c r="AA307" s="1718" t="s">
        <v>1152</v>
      </c>
      <c r="AB307" s="1718"/>
      <c r="AC307" s="1718"/>
      <c r="AD307" s="1718"/>
      <c r="AE307" s="1718"/>
      <c r="AF307" s="1718"/>
      <c r="AG307" s="2" t="s">
        <v>1068</v>
      </c>
      <c r="AH307" s="2"/>
      <c r="AI307" s="1389"/>
      <c r="AJ307" s="1389"/>
      <c r="AK307" s="1389"/>
    </row>
    <row r="308" spans="2:37" ht="12.95" customHeight="1">
      <c r="B308" s="2" t="s">
        <v>1069</v>
      </c>
      <c r="C308" s="2"/>
      <c r="D308" s="2"/>
      <c r="E308" s="2"/>
      <c r="F308" s="2"/>
      <c r="G308" s="2"/>
      <c r="H308" s="1320"/>
      <c r="I308" s="1320"/>
      <c r="J308" s="1320"/>
      <c r="K308" s="1320"/>
      <c r="L308" s="1320"/>
      <c r="M308" s="1320"/>
      <c r="N308" s="2"/>
      <c r="O308" s="2"/>
      <c r="P308" s="68"/>
      <c r="Q308" s="68"/>
      <c r="R308" s="68"/>
      <c r="S308" s="2"/>
      <c r="T308" s="2" t="s">
        <v>1069</v>
      </c>
      <c r="V308" s="2"/>
      <c r="W308" s="2"/>
      <c r="X308" s="2"/>
      <c r="Y308" s="2"/>
      <c r="AA308" s="1320"/>
      <c r="AB308" s="1320"/>
      <c r="AC308" s="1320"/>
      <c r="AD308" s="1320"/>
      <c r="AE308" s="1320"/>
      <c r="AF308" s="1320"/>
      <c r="AG308" s="2"/>
      <c r="AH308" s="2"/>
      <c r="AI308" s="68"/>
      <c r="AJ308" s="68"/>
      <c r="AK308" s="68"/>
    </row>
    <row r="309" spans="2:37" ht="12.95" customHeight="1">
      <c r="B309" s="2" t="s">
        <v>1130</v>
      </c>
      <c r="C309" s="2"/>
      <c r="D309" s="2"/>
      <c r="E309" s="2"/>
      <c r="F309" s="2"/>
      <c r="G309" s="2"/>
      <c r="H309" s="1694" t="s">
        <v>1153</v>
      </c>
      <c r="I309" s="1694"/>
      <c r="J309" s="1694"/>
      <c r="K309" s="1694"/>
      <c r="L309" s="1694"/>
      <c r="M309" s="1694"/>
      <c r="N309" s="1694"/>
      <c r="O309" s="1694"/>
      <c r="P309" s="1694"/>
      <c r="Q309" s="1694"/>
      <c r="R309" s="1694"/>
      <c r="S309" s="2"/>
      <c r="T309" s="2" t="s">
        <v>1130</v>
      </c>
      <c r="V309" s="2"/>
      <c r="W309" s="2"/>
      <c r="X309" s="2"/>
      <c r="Y309" s="2"/>
      <c r="AA309" s="1322"/>
      <c r="AB309" s="1322"/>
      <c r="AC309" s="1322"/>
      <c r="AD309" s="1322"/>
      <c r="AE309" s="1322"/>
      <c r="AF309" s="1322"/>
      <c r="AG309" s="1345"/>
      <c r="AH309" s="1345"/>
      <c r="AI309" s="1345"/>
      <c r="AJ309" s="1345"/>
      <c r="AK309" s="1345"/>
    </row>
    <row r="310" spans="2:37" ht="12.95" customHeight="1">
      <c r="B310" s="2"/>
      <c r="C310" s="2"/>
      <c r="D310" s="2"/>
      <c r="E310" s="2"/>
      <c r="F310" s="2"/>
      <c r="G310" s="2"/>
      <c r="H310" s="6"/>
      <c r="I310" s="6"/>
      <c r="J310" s="6"/>
      <c r="K310" s="6"/>
      <c r="L310" s="6"/>
      <c r="M310" s="6"/>
      <c r="N310" s="6"/>
      <c r="O310" s="6"/>
      <c r="P310" s="6"/>
      <c r="Q310" s="6"/>
      <c r="R310" s="6"/>
      <c r="S310" s="2"/>
      <c r="T310" s="2"/>
      <c r="V310" s="2"/>
      <c r="W310" s="2"/>
      <c r="X310" s="2"/>
      <c r="Y310" s="2"/>
      <c r="AA310" s="6"/>
      <c r="AB310" s="6"/>
      <c r="AC310" s="6"/>
      <c r="AD310" s="6"/>
      <c r="AE310" s="6"/>
      <c r="AF310" s="6"/>
      <c r="AG310" s="6"/>
      <c r="AH310" s="6"/>
      <c r="AI310" s="6"/>
      <c r="AJ310" s="6"/>
      <c r="AK310" s="6"/>
    </row>
    <row r="311" spans="2:37" ht="12.95" customHeight="1">
      <c r="B311" s="2" t="s">
        <v>1154</v>
      </c>
      <c r="C311" s="2"/>
      <c r="D311" s="2"/>
      <c r="E311" s="2"/>
      <c r="F311" s="2"/>
      <c r="H311" s="1694" t="s">
        <v>1155</v>
      </c>
      <c r="I311" s="1694"/>
      <c r="J311" s="1694"/>
      <c r="K311" s="1694"/>
      <c r="L311" s="1694"/>
      <c r="M311" s="1694"/>
      <c r="N311" s="1694"/>
      <c r="O311" s="1694"/>
      <c r="P311" s="1694"/>
      <c r="Q311" s="1694"/>
      <c r="R311" s="1694"/>
      <c r="S311" s="2"/>
      <c r="T311" s="2" t="s">
        <v>1156</v>
      </c>
      <c r="V311" s="2"/>
      <c r="W311" s="2"/>
      <c r="X311" s="2"/>
      <c r="Y311" s="2"/>
      <c r="AA311" s="1694" t="s">
        <v>1157</v>
      </c>
      <c r="AB311" s="1694"/>
      <c r="AC311" s="1694"/>
      <c r="AD311" s="1694"/>
      <c r="AE311" s="1694"/>
      <c r="AF311" s="1694"/>
      <c r="AG311" s="1694"/>
      <c r="AH311" s="1694"/>
      <c r="AI311" s="1694"/>
      <c r="AJ311" s="1694"/>
      <c r="AK311" s="1694"/>
    </row>
    <row r="312" spans="2:37" ht="12.95" customHeight="1">
      <c r="B312" s="2" t="s">
        <v>1122</v>
      </c>
      <c r="C312" s="2"/>
      <c r="D312" s="2"/>
      <c r="E312" s="2"/>
      <c r="F312" s="2"/>
      <c r="H312" s="1322" t="s">
        <v>1158</v>
      </c>
      <c r="I312" s="1322"/>
      <c r="J312" s="1322"/>
      <c r="K312" s="1322"/>
      <c r="L312" s="1322"/>
      <c r="M312" s="1322"/>
      <c r="N312" s="1322"/>
      <c r="O312" s="1322"/>
      <c r="P312" s="1322"/>
      <c r="Q312" s="1322"/>
      <c r="R312" s="1322"/>
      <c r="S312" s="2"/>
      <c r="T312" s="2" t="s">
        <v>1122</v>
      </c>
      <c r="V312" s="2"/>
      <c r="W312" s="2"/>
      <c r="X312" s="2"/>
      <c r="Y312" s="2"/>
      <c r="AA312" s="1693" t="s">
        <v>1159</v>
      </c>
      <c r="AB312" s="1693"/>
      <c r="AC312" s="1693"/>
      <c r="AD312" s="1693"/>
      <c r="AE312" s="1693"/>
      <c r="AF312" s="1693"/>
      <c r="AG312" s="1693"/>
      <c r="AH312" s="1693"/>
      <c r="AI312" s="1693"/>
      <c r="AJ312" s="1693"/>
      <c r="AK312" s="1693"/>
    </row>
    <row r="313" spans="2:37" ht="12.95" customHeight="1">
      <c r="B313" s="2" t="s">
        <v>1124</v>
      </c>
      <c r="C313" s="2"/>
      <c r="D313" s="2"/>
      <c r="E313" s="2"/>
      <c r="F313" s="2"/>
      <c r="H313" s="1693" t="s">
        <v>1160</v>
      </c>
      <c r="I313" s="1693"/>
      <c r="J313" s="1693"/>
      <c r="K313" s="1693"/>
      <c r="L313" s="1693"/>
      <c r="M313" s="1693"/>
      <c r="N313" s="1693"/>
      <c r="O313" s="1693"/>
      <c r="P313" s="1693"/>
      <c r="Q313" s="1693"/>
      <c r="R313" s="1693"/>
      <c r="S313" s="2"/>
      <c r="T313" s="2" t="s">
        <v>1126</v>
      </c>
      <c r="V313" s="2"/>
      <c r="W313" s="2"/>
      <c r="X313" s="2"/>
      <c r="Y313" s="2"/>
      <c r="AA313" s="1693" t="s">
        <v>1161</v>
      </c>
      <c r="AB313" s="1693"/>
      <c r="AC313" s="1693"/>
      <c r="AD313" s="1693"/>
      <c r="AE313" s="1693"/>
      <c r="AF313" s="1693"/>
      <c r="AG313" s="1693"/>
      <c r="AH313" s="1693"/>
      <c r="AI313" s="1693"/>
      <c r="AJ313" s="1693"/>
      <c r="AK313" s="1693"/>
    </row>
    <row r="314" spans="2:37" ht="12.95" customHeight="1">
      <c r="B314" s="2" t="s">
        <v>1065</v>
      </c>
      <c r="C314" s="2"/>
      <c r="D314" s="2"/>
      <c r="E314" s="2"/>
      <c r="F314" s="2"/>
      <c r="H314" s="1693" t="s">
        <v>1162</v>
      </c>
      <c r="I314" s="1693"/>
      <c r="J314" s="1693"/>
      <c r="K314" s="1693"/>
      <c r="L314" s="1693"/>
      <c r="M314" s="1693"/>
      <c r="N314" s="1693"/>
      <c r="O314" s="1693"/>
      <c r="P314" s="1693"/>
      <c r="Q314" s="1693"/>
      <c r="R314" s="1693"/>
      <c r="S314" s="2"/>
      <c r="T314" s="2" t="s">
        <v>1065</v>
      </c>
      <c r="V314" s="2"/>
      <c r="W314" s="2"/>
      <c r="X314" s="2"/>
      <c r="Y314" s="2"/>
      <c r="AA314" s="1693" t="s">
        <v>1163</v>
      </c>
      <c r="AB314" s="1693"/>
      <c r="AC314" s="1693"/>
      <c r="AD314" s="1693"/>
      <c r="AE314" s="1693"/>
      <c r="AF314" s="1693"/>
      <c r="AG314" s="1693"/>
      <c r="AH314" s="1693"/>
      <c r="AI314" s="1693"/>
      <c r="AJ314" s="1693"/>
      <c r="AK314" s="1693"/>
    </row>
    <row r="315" spans="2:37" ht="12.95" customHeight="1">
      <c r="B315" s="2" t="s">
        <v>1066</v>
      </c>
      <c r="C315" s="2"/>
      <c r="D315" s="2"/>
      <c r="E315" s="2"/>
      <c r="F315" s="2"/>
      <c r="G315" s="2"/>
      <c r="H315" s="1718" t="s">
        <v>1164</v>
      </c>
      <c r="I315" s="1718"/>
      <c r="J315" s="1718"/>
      <c r="K315" s="1718"/>
      <c r="L315" s="1718"/>
      <c r="M315" s="1718"/>
      <c r="N315" s="2" t="s">
        <v>1068</v>
      </c>
      <c r="O315" s="2"/>
      <c r="P315" s="1389">
        <v>5</v>
      </c>
      <c r="Q315" s="1389"/>
      <c r="R315" s="1389"/>
      <c r="S315" s="2"/>
      <c r="T315" s="2" t="s">
        <v>1066</v>
      </c>
      <c r="V315" s="2"/>
      <c r="W315" s="2"/>
      <c r="X315" s="2"/>
      <c r="Y315" s="2"/>
      <c r="AA315" s="1718" t="s">
        <v>1165</v>
      </c>
      <c r="AB315" s="1718"/>
      <c r="AC315" s="1718"/>
      <c r="AD315" s="1718"/>
      <c r="AE315" s="1718"/>
      <c r="AF315" s="1718"/>
      <c r="AG315" s="2" t="s">
        <v>1068</v>
      </c>
      <c r="AH315" s="2"/>
      <c r="AI315" s="1389"/>
      <c r="AJ315" s="1389"/>
      <c r="AK315" s="1389"/>
    </row>
    <row r="316" spans="2:37" ht="12.95" customHeight="1">
      <c r="B316" s="2" t="s">
        <v>1069</v>
      </c>
      <c r="C316" s="2"/>
      <c r="D316" s="2"/>
      <c r="E316" s="2"/>
      <c r="F316" s="2"/>
      <c r="G316" s="2"/>
      <c r="H316" s="1320"/>
      <c r="I316" s="1320"/>
      <c r="J316" s="1320"/>
      <c r="K316" s="1320"/>
      <c r="L316" s="1320"/>
      <c r="M316" s="1320"/>
      <c r="N316" s="2"/>
      <c r="O316" s="2"/>
      <c r="P316" s="68"/>
      <c r="Q316" s="68"/>
      <c r="R316" s="68"/>
      <c r="S316" s="2"/>
      <c r="T316" s="2" t="s">
        <v>1069</v>
      </c>
      <c r="V316" s="2"/>
      <c r="W316" s="2"/>
      <c r="X316" s="2"/>
      <c r="Y316" s="2"/>
      <c r="AA316" s="1320"/>
      <c r="AB316" s="1320"/>
      <c r="AC316" s="1320"/>
      <c r="AD316" s="1320"/>
      <c r="AE316" s="1320"/>
      <c r="AF316" s="1320"/>
      <c r="AG316" s="2"/>
      <c r="AH316" s="2"/>
      <c r="AI316" s="68"/>
      <c r="AJ316" s="68"/>
      <c r="AK316" s="68"/>
    </row>
    <row r="317" spans="2:37" ht="12.95" customHeight="1">
      <c r="B317" s="2" t="s">
        <v>1130</v>
      </c>
      <c r="C317" s="2"/>
      <c r="D317" s="2"/>
      <c r="E317" s="2"/>
      <c r="F317" s="2"/>
      <c r="G317" s="2"/>
      <c r="H317" s="1694" t="s">
        <v>1166</v>
      </c>
      <c r="I317" s="1694"/>
      <c r="J317" s="1694"/>
      <c r="K317" s="1694"/>
      <c r="L317" s="1694"/>
      <c r="M317" s="1694"/>
      <c r="N317" s="1694"/>
      <c r="O317" s="1694"/>
      <c r="P317" s="1694"/>
      <c r="Q317" s="1694"/>
      <c r="R317" s="1694"/>
      <c r="S317" s="2"/>
      <c r="T317" s="2" t="s">
        <v>1130</v>
      </c>
      <c r="V317" s="2"/>
      <c r="W317" s="2"/>
      <c r="X317" s="2"/>
      <c r="Y317" s="2"/>
      <c r="AA317" s="1694" t="s">
        <v>1167</v>
      </c>
      <c r="AB317" s="1694"/>
      <c r="AC317" s="1694"/>
      <c r="AD317" s="1694"/>
      <c r="AE317" s="1694"/>
      <c r="AF317" s="1694"/>
      <c r="AG317" s="1694"/>
      <c r="AH317" s="1694"/>
      <c r="AI317" s="1694"/>
      <c r="AJ317" s="1694"/>
      <c r="AK317" s="1694"/>
    </row>
    <row r="318" spans="2:37" ht="12.95" customHeight="1"/>
    <row r="319" spans="2:37" ht="12.95" customHeight="1">
      <c r="B319" s="2" t="s">
        <v>1168</v>
      </c>
      <c r="C319" s="2"/>
      <c r="D319" s="2"/>
      <c r="E319" s="2"/>
      <c r="F319" s="2"/>
      <c r="H319" s="1345"/>
      <c r="I319" s="1345"/>
      <c r="J319" s="1345"/>
      <c r="K319" s="1345"/>
      <c r="L319" s="1345"/>
      <c r="M319" s="1345"/>
      <c r="N319" s="1345"/>
      <c r="O319" s="1345"/>
      <c r="P319" s="1345"/>
      <c r="Q319" s="1345"/>
      <c r="R319" s="1345"/>
      <c r="T319" s="2" t="s">
        <v>1169</v>
      </c>
      <c r="V319" s="2"/>
      <c r="W319" s="2"/>
      <c r="X319" s="2"/>
      <c r="Y319" s="2"/>
      <c r="AA319" s="1694" t="s">
        <v>1170</v>
      </c>
      <c r="AB319" s="1694"/>
      <c r="AC319" s="1694"/>
      <c r="AD319" s="1694"/>
      <c r="AE319" s="1694"/>
      <c r="AF319" s="1694"/>
      <c r="AG319" s="1694"/>
      <c r="AH319" s="1694"/>
      <c r="AI319" s="1694"/>
      <c r="AJ319" s="1694"/>
      <c r="AK319" s="1694"/>
    </row>
    <row r="320" spans="2:37" ht="12.95" customHeight="1">
      <c r="B320" s="2" t="s">
        <v>1122</v>
      </c>
      <c r="C320" s="2"/>
      <c r="D320" s="2"/>
      <c r="E320" s="2"/>
      <c r="F320" s="2"/>
      <c r="H320" s="1322"/>
      <c r="I320" s="1322"/>
      <c r="J320" s="1322"/>
      <c r="K320" s="1322"/>
      <c r="L320" s="1322"/>
      <c r="M320" s="1322"/>
      <c r="N320" s="1322"/>
      <c r="O320" s="1322"/>
      <c r="P320" s="1322"/>
      <c r="Q320" s="1322"/>
      <c r="R320" s="1322"/>
      <c r="T320" s="2" t="s">
        <v>1122</v>
      </c>
      <c r="V320" s="2"/>
      <c r="W320" s="2"/>
      <c r="X320" s="2"/>
      <c r="Y320" s="2"/>
      <c r="AA320" s="1322" t="s">
        <v>1171</v>
      </c>
      <c r="AB320" s="1322"/>
      <c r="AC320" s="1322"/>
      <c r="AD320" s="1322"/>
      <c r="AE320" s="1322"/>
      <c r="AF320" s="1322"/>
      <c r="AG320" s="1322"/>
      <c r="AH320" s="1322"/>
      <c r="AI320" s="1322"/>
      <c r="AJ320" s="1322"/>
      <c r="AK320" s="1322"/>
    </row>
    <row r="321" spans="2:37" ht="12.95" customHeight="1">
      <c r="B321" s="2" t="s">
        <v>1124</v>
      </c>
      <c r="C321" s="2"/>
      <c r="D321" s="2"/>
      <c r="E321" s="2"/>
      <c r="F321" s="2"/>
      <c r="H321" s="1322"/>
      <c r="I321" s="1322"/>
      <c r="J321" s="1322"/>
      <c r="K321" s="1322"/>
      <c r="L321" s="1322"/>
      <c r="M321" s="1322"/>
      <c r="N321" s="1322"/>
      <c r="O321" s="1322"/>
      <c r="P321" s="1322"/>
      <c r="Q321" s="1322"/>
      <c r="R321" s="1322"/>
      <c r="T321" s="2" t="s">
        <v>1126</v>
      </c>
      <c r="V321" s="2"/>
      <c r="W321" s="2"/>
      <c r="X321" s="2"/>
      <c r="Y321" s="2"/>
      <c r="AA321" s="1322" t="s">
        <v>1172</v>
      </c>
      <c r="AB321" s="1322"/>
      <c r="AC321" s="1322"/>
      <c r="AD321" s="1322"/>
      <c r="AE321" s="1322"/>
      <c r="AF321" s="1322"/>
      <c r="AG321" s="1322"/>
      <c r="AH321" s="1322"/>
      <c r="AI321" s="1322"/>
      <c r="AJ321" s="1322"/>
      <c r="AK321" s="1322"/>
    </row>
    <row r="322" spans="2:37" ht="12.95" customHeight="1">
      <c r="B322" s="2" t="s">
        <v>1065</v>
      </c>
      <c r="C322" s="2"/>
      <c r="D322" s="2"/>
      <c r="E322" s="2"/>
      <c r="F322" s="2"/>
      <c r="H322" s="1322"/>
      <c r="I322" s="1322"/>
      <c r="J322" s="1322"/>
      <c r="K322" s="1322"/>
      <c r="L322" s="1322"/>
      <c r="M322" s="1322"/>
      <c r="N322" s="1322"/>
      <c r="O322" s="1322"/>
      <c r="P322" s="1322"/>
      <c r="Q322" s="1322"/>
      <c r="R322" s="1322"/>
      <c r="T322" s="2" t="s">
        <v>1065</v>
      </c>
      <c r="V322" s="2"/>
      <c r="W322" s="2"/>
      <c r="X322" s="2"/>
      <c r="Y322" s="2"/>
      <c r="AA322" s="1693" t="s">
        <v>1173</v>
      </c>
      <c r="AB322" s="1693"/>
      <c r="AC322" s="1693"/>
      <c r="AD322" s="1693"/>
      <c r="AE322" s="1693"/>
      <c r="AF322" s="1693"/>
      <c r="AG322" s="1693"/>
      <c r="AH322" s="1693"/>
      <c r="AI322" s="1693"/>
      <c r="AJ322" s="1693"/>
      <c r="AK322" s="1693"/>
    </row>
    <row r="323" spans="2:37" ht="12.95" customHeight="1">
      <c r="B323" s="2" t="s">
        <v>1066</v>
      </c>
      <c r="C323" s="2"/>
      <c r="D323" s="2"/>
      <c r="E323" s="2"/>
      <c r="F323" s="2"/>
      <c r="G323" s="2"/>
      <c r="H323" s="1394"/>
      <c r="I323" s="1394"/>
      <c r="J323" s="1394"/>
      <c r="K323" s="1394"/>
      <c r="L323" s="1394"/>
      <c r="M323" s="1394"/>
      <c r="N323" s="2" t="s">
        <v>1068</v>
      </c>
      <c r="O323" s="2"/>
      <c r="P323" s="1389"/>
      <c r="Q323" s="1389"/>
      <c r="R323" s="1389"/>
      <c r="S323" s="2"/>
      <c r="T323" s="2" t="s">
        <v>1066</v>
      </c>
      <c r="V323" s="2"/>
      <c r="W323" s="2"/>
      <c r="X323" s="2"/>
      <c r="Y323" s="2"/>
      <c r="AA323" s="1718" t="s">
        <v>1174</v>
      </c>
      <c r="AB323" s="1718"/>
      <c r="AC323" s="1718"/>
      <c r="AD323" s="1718"/>
      <c r="AE323" s="1718"/>
      <c r="AF323" s="1718"/>
      <c r="AG323" s="2" t="s">
        <v>1068</v>
      </c>
      <c r="AH323" s="2"/>
      <c r="AI323" s="1389"/>
      <c r="AJ323" s="1389"/>
      <c r="AK323" s="1389"/>
    </row>
    <row r="324" spans="2:37" ht="12.95" customHeight="1">
      <c r="B324" s="2" t="s">
        <v>1069</v>
      </c>
      <c r="C324" s="2"/>
      <c r="D324" s="2"/>
      <c r="E324" s="2"/>
      <c r="F324" s="2"/>
      <c r="G324" s="2"/>
      <c r="H324" s="1320"/>
      <c r="I324" s="1320"/>
      <c r="J324" s="1320"/>
      <c r="K324" s="1320"/>
      <c r="L324" s="1320"/>
      <c r="M324" s="1320"/>
      <c r="N324" s="2"/>
      <c r="O324" s="2"/>
      <c r="P324" s="68"/>
      <c r="Q324" s="68"/>
      <c r="R324" s="68"/>
      <c r="S324" s="2"/>
      <c r="T324" s="2" t="s">
        <v>1069</v>
      </c>
      <c r="V324" s="2"/>
      <c r="W324" s="2"/>
      <c r="X324" s="2"/>
      <c r="Y324" s="2"/>
      <c r="AA324" s="1320"/>
      <c r="AB324" s="1320"/>
      <c r="AC324" s="1320"/>
      <c r="AD324" s="1320"/>
      <c r="AE324" s="1320"/>
      <c r="AF324" s="1320"/>
      <c r="AG324" s="2"/>
      <c r="AH324" s="2"/>
      <c r="AI324" s="68"/>
      <c r="AJ324" s="68"/>
      <c r="AK324" s="68"/>
    </row>
    <row r="325" spans="2:37" ht="12.95" customHeight="1">
      <c r="B325" s="2" t="s">
        <v>1130</v>
      </c>
      <c r="C325" s="2"/>
      <c r="D325" s="2"/>
      <c r="E325" s="2"/>
      <c r="F325" s="2"/>
      <c r="G325" s="2"/>
      <c r="H325" s="1322"/>
      <c r="I325" s="1322"/>
      <c r="J325" s="1322"/>
      <c r="K325" s="1322"/>
      <c r="L325" s="1322"/>
      <c r="M325" s="1322"/>
      <c r="N325" s="1345"/>
      <c r="O325" s="1345"/>
      <c r="P325" s="1345"/>
      <c r="Q325" s="1345"/>
      <c r="R325" s="1345"/>
      <c r="S325" s="2"/>
      <c r="T325" s="2" t="s">
        <v>1130</v>
      </c>
      <c r="V325" s="2"/>
      <c r="W325" s="2"/>
      <c r="X325" s="2"/>
      <c r="Y325" s="2"/>
      <c r="AA325" s="1694" t="s">
        <v>1175</v>
      </c>
      <c r="AB325" s="1694"/>
      <c r="AC325" s="1694"/>
      <c r="AD325" s="1694"/>
      <c r="AE325" s="1694"/>
      <c r="AF325" s="1694"/>
      <c r="AG325" s="1694"/>
      <c r="AH325" s="1694"/>
      <c r="AI325" s="1694"/>
      <c r="AJ325" s="1694"/>
      <c r="AK325" s="1694"/>
    </row>
    <row r="326" spans="2:37" ht="12.95" customHeight="1">
      <c r="B326" s="2"/>
      <c r="C326" s="2"/>
      <c r="D326" s="2"/>
      <c r="E326" s="2"/>
      <c r="F326" s="2"/>
      <c r="G326" s="2"/>
      <c r="P326" s="1162"/>
      <c r="Q326" s="1162"/>
      <c r="R326" s="1162"/>
      <c r="S326" s="1162"/>
      <c r="T326" s="1162"/>
      <c r="U326" s="1162"/>
      <c r="V326" s="2"/>
      <c r="W326" s="2"/>
      <c r="X326" s="68"/>
      <c r="Y326" s="68"/>
      <c r="Z326" s="68"/>
    </row>
    <row r="327" spans="2:37" ht="12.95" customHeight="1">
      <c r="B327" s="2" t="s">
        <v>1176</v>
      </c>
      <c r="C327" s="2"/>
      <c r="D327" s="2"/>
      <c r="E327" s="2"/>
      <c r="F327" s="2"/>
      <c r="H327" s="1694" t="s">
        <v>1177</v>
      </c>
      <c r="I327" s="1694"/>
      <c r="J327" s="1694"/>
      <c r="K327" s="1694"/>
      <c r="L327" s="1694"/>
      <c r="M327" s="1694"/>
      <c r="N327" s="1694"/>
      <c r="O327" s="1694"/>
      <c r="P327" s="1694"/>
      <c r="Q327" s="1694"/>
      <c r="R327" s="1694"/>
      <c r="T327" s="2" t="s">
        <v>1178</v>
      </c>
      <c r="V327" s="2"/>
      <c r="W327" s="2"/>
      <c r="X327" s="2"/>
      <c r="Y327" s="2"/>
      <c r="AA327" s="1345"/>
      <c r="AB327" s="1345"/>
      <c r="AC327" s="1345"/>
      <c r="AD327" s="1345"/>
      <c r="AE327" s="1345"/>
      <c r="AF327" s="1345"/>
      <c r="AG327" s="1345"/>
      <c r="AH327" s="1345"/>
      <c r="AI327" s="1345"/>
      <c r="AJ327" s="1345"/>
      <c r="AK327" s="1345"/>
    </row>
    <row r="328" spans="2:37" ht="12.95" customHeight="1">
      <c r="B328" s="2" t="s">
        <v>1122</v>
      </c>
      <c r="C328" s="2"/>
      <c r="D328" s="2"/>
      <c r="E328" s="2"/>
      <c r="F328" s="2"/>
      <c r="H328" s="1693" t="s">
        <v>1179</v>
      </c>
      <c r="I328" s="1693"/>
      <c r="J328" s="1693"/>
      <c r="K328" s="1693"/>
      <c r="L328" s="1693"/>
      <c r="M328" s="1693"/>
      <c r="N328" s="1693"/>
      <c r="O328" s="1693"/>
      <c r="P328" s="1693"/>
      <c r="Q328" s="1693"/>
      <c r="R328" s="1693"/>
      <c r="T328" s="2" t="s">
        <v>1122</v>
      </c>
      <c r="V328" s="2"/>
      <c r="W328" s="2"/>
      <c r="X328" s="2"/>
      <c r="Y328" s="2"/>
      <c r="AA328" s="1322"/>
      <c r="AB328" s="1322"/>
      <c r="AC328" s="1322"/>
      <c r="AD328" s="1322"/>
      <c r="AE328" s="1322"/>
      <c r="AF328" s="1322"/>
      <c r="AG328" s="1322"/>
      <c r="AH328" s="1322"/>
      <c r="AI328" s="1322"/>
      <c r="AJ328" s="1322"/>
      <c r="AK328" s="1322"/>
    </row>
    <row r="329" spans="2:37" ht="12.95" customHeight="1">
      <c r="B329" s="2" t="s">
        <v>1124</v>
      </c>
      <c r="C329" s="2"/>
      <c r="D329" s="2"/>
      <c r="E329" s="2"/>
      <c r="F329" s="2"/>
      <c r="H329" s="1693" t="s">
        <v>1180</v>
      </c>
      <c r="I329" s="1693"/>
      <c r="J329" s="1693"/>
      <c r="K329" s="1693"/>
      <c r="L329" s="1693"/>
      <c r="M329" s="1693"/>
      <c r="N329" s="1693"/>
      <c r="O329" s="1693"/>
      <c r="P329" s="1693"/>
      <c r="Q329" s="1693"/>
      <c r="R329" s="1693"/>
      <c r="T329" s="2" t="s">
        <v>1126</v>
      </c>
      <c r="V329" s="2"/>
      <c r="W329" s="2"/>
      <c r="X329" s="2"/>
      <c r="Y329" s="2"/>
      <c r="AA329" s="1322"/>
      <c r="AB329" s="1322"/>
      <c r="AC329" s="1322"/>
      <c r="AD329" s="1322"/>
      <c r="AE329" s="1322"/>
      <c r="AF329" s="1322"/>
      <c r="AG329" s="1322"/>
      <c r="AH329" s="1322"/>
      <c r="AI329" s="1322"/>
      <c r="AJ329" s="1322"/>
      <c r="AK329" s="1322"/>
    </row>
    <row r="330" spans="2:37" ht="12.95" customHeight="1">
      <c r="B330" s="2" t="s">
        <v>1065</v>
      </c>
      <c r="C330" s="2"/>
      <c r="D330" s="2"/>
      <c r="E330" s="2"/>
      <c r="F330" s="2"/>
      <c r="H330" s="1693" t="s">
        <v>1181</v>
      </c>
      <c r="I330" s="1693"/>
      <c r="J330" s="1693"/>
      <c r="K330" s="1693"/>
      <c r="L330" s="1693"/>
      <c r="M330" s="1693"/>
      <c r="N330" s="1693"/>
      <c r="O330" s="1693"/>
      <c r="P330" s="1693"/>
      <c r="Q330" s="1693"/>
      <c r="R330" s="1693"/>
      <c r="T330" s="2" t="s">
        <v>1065</v>
      </c>
      <c r="V330" s="2"/>
      <c r="W330" s="2"/>
      <c r="X330" s="2"/>
      <c r="Y330" s="2"/>
      <c r="AA330" s="1322"/>
      <c r="AB330" s="1322"/>
      <c r="AC330" s="1322"/>
      <c r="AD330" s="1322"/>
      <c r="AE330" s="1322"/>
      <c r="AF330" s="1322"/>
      <c r="AG330" s="1322"/>
      <c r="AH330" s="1322"/>
      <c r="AI330" s="1322"/>
      <c r="AJ330" s="1322"/>
      <c r="AK330" s="1322"/>
    </row>
    <row r="331" spans="2:37" ht="12.95" customHeight="1">
      <c r="B331" s="2" t="s">
        <v>1066</v>
      </c>
      <c r="C331" s="2"/>
      <c r="D331" s="2"/>
      <c r="E331" s="2"/>
      <c r="F331" s="2"/>
      <c r="G331" s="2"/>
      <c r="H331" s="1718" t="s">
        <v>1182</v>
      </c>
      <c r="I331" s="1718"/>
      <c r="J331" s="1718"/>
      <c r="K331" s="1718"/>
      <c r="L331" s="1718"/>
      <c r="M331" s="1718"/>
      <c r="N331" s="2" t="s">
        <v>1068</v>
      </c>
      <c r="O331" s="2"/>
      <c r="P331" s="1736">
        <v>7218</v>
      </c>
      <c r="Q331" s="1736"/>
      <c r="R331" s="1736"/>
      <c r="S331" s="2"/>
      <c r="T331" s="2" t="s">
        <v>1066</v>
      </c>
      <c r="V331" s="2"/>
      <c r="W331" s="2"/>
      <c r="X331" s="2"/>
      <c r="Y331" s="2"/>
      <c r="AA331" s="1394"/>
      <c r="AB331" s="1394"/>
      <c r="AC331" s="1394"/>
      <c r="AD331" s="1394"/>
      <c r="AE331" s="1394"/>
      <c r="AF331" s="1394"/>
      <c r="AG331" s="2" t="s">
        <v>1068</v>
      </c>
      <c r="AH331" s="2"/>
      <c r="AI331" s="1389"/>
      <c r="AJ331" s="1389"/>
      <c r="AK331" s="1389"/>
    </row>
    <row r="332" spans="2:37" ht="12.95" customHeight="1">
      <c r="B332" s="2" t="s">
        <v>1069</v>
      </c>
      <c r="C332" s="2"/>
      <c r="D332" s="2"/>
      <c r="E332" s="2"/>
      <c r="F332" s="2"/>
      <c r="G332" s="2"/>
      <c r="H332" s="1718" t="s">
        <v>1183</v>
      </c>
      <c r="I332" s="1718"/>
      <c r="J332" s="1718"/>
      <c r="K332" s="1718"/>
      <c r="L332" s="1718"/>
      <c r="M332" s="1718"/>
      <c r="N332" s="2"/>
      <c r="O332" s="2"/>
      <c r="P332" s="68"/>
      <c r="Q332" s="68"/>
      <c r="R332" s="68"/>
      <c r="S332" s="2"/>
      <c r="T332" s="2" t="s">
        <v>1069</v>
      </c>
      <c r="V332" s="2"/>
      <c r="W332" s="2"/>
      <c r="X332" s="2"/>
      <c r="Y332" s="2"/>
      <c r="AA332" s="1320"/>
      <c r="AB332" s="1320"/>
      <c r="AC332" s="1320"/>
      <c r="AD332" s="1320"/>
      <c r="AE332" s="1320"/>
      <c r="AF332" s="1320"/>
      <c r="AG332" s="2"/>
      <c r="AH332" s="2"/>
      <c r="AI332" s="68"/>
      <c r="AJ332" s="68"/>
      <c r="AK332" s="68"/>
    </row>
    <row r="333" spans="2:37" ht="12.95" customHeight="1">
      <c r="B333" s="2" t="s">
        <v>1130</v>
      </c>
      <c r="C333" s="2"/>
      <c r="D333" s="2"/>
      <c r="E333" s="2"/>
      <c r="F333" s="2"/>
      <c r="G333" s="2"/>
      <c r="H333" s="1694" t="s">
        <v>1184</v>
      </c>
      <c r="I333" s="1694"/>
      <c r="J333" s="1694"/>
      <c r="K333" s="1694"/>
      <c r="L333" s="1694"/>
      <c r="M333" s="1694"/>
      <c r="N333" s="1694"/>
      <c r="O333" s="1694"/>
      <c r="P333" s="1694"/>
      <c r="Q333" s="1694"/>
      <c r="R333" s="1694"/>
      <c r="S333" s="2"/>
      <c r="T333" s="2" t="s">
        <v>1130</v>
      </c>
      <c r="V333" s="2"/>
      <c r="W333" s="2"/>
      <c r="X333" s="2"/>
      <c r="Y333" s="2"/>
      <c r="AA333" s="1322"/>
      <c r="AB333" s="1322"/>
      <c r="AC333" s="1322"/>
      <c r="AD333" s="1322"/>
      <c r="AE333" s="1322"/>
      <c r="AF333" s="1322"/>
      <c r="AG333" s="1345"/>
      <c r="AH333" s="1345"/>
      <c r="AI333" s="1345"/>
      <c r="AJ333" s="1345"/>
      <c r="AK333" s="1345"/>
    </row>
    <row r="334" spans="2:37" ht="12.95" customHeight="1">
      <c r="B334" s="2"/>
      <c r="C334" s="2"/>
      <c r="D334" s="2"/>
      <c r="E334" s="2"/>
      <c r="F334" s="2"/>
      <c r="G334" s="2"/>
      <c r="P334" s="1162"/>
      <c r="Q334" s="1162"/>
      <c r="R334" s="1162"/>
      <c r="S334" s="1162"/>
      <c r="T334" s="1162"/>
      <c r="U334" s="1162"/>
      <c r="V334" s="2"/>
      <c r="W334" s="2"/>
      <c r="X334" s="68"/>
      <c r="Y334" s="68"/>
      <c r="Z334" s="68"/>
    </row>
    <row r="335" spans="2:37" ht="12.95" customHeight="1">
      <c r="B335" s="2" t="s">
        <v>1185</v>
      </c>
      <c r="C335" s="2"/>
      <c r="D335" s="2"/>
      <c r="E335" s="2"/>
      <c r="F335" s="2"/>
      <c r="H335" s="1694" t="s">
        <v>1186</v>
      </c>
      <c r="I335" s="1694"/>
      <c r="J335" s="1694"/>
      <c r="K335" s="1694"/>
      <c r="L335" s="1694"/>
      <c r="M335" s="1694"/>
      <c r="N335" s="1694"/>
      <c r="O335" s="1694"/>
      <c r="P335" s="1694"/>
      <c r="Q335" s="1694"/>
      <c r="R335" s="1694"/>
      <c r="T335" s="114" t="s">
        <v>1187</v>
      </c>
      <c r="V335" s="2"/>
      <c r="W335" s="2"/>
      <c r="X335" s="2"/>
      <c r="Y335" s="2"/>
      <c r="AA335" s="1694" t="s">
        <v>1188</v>
      </c>
      <c r="AB335" s="1694"/>
      <c r="AC335" s="1694"/>
      <c r="AD335" s="1694"/>
      <c r="AE335" s="1694"/>
      <c r="AF335" s="1694"/>
      <c r="AG335" s="1694"/>
      <c r="AH335" s="1694"/>
      <c r="AI335" s="1694"/>
      <c r="AJ335" s="1694"/>
      <c r="AK335" s="1694"/>
    </row>
    <row r="336" spans="2:37" ht="12.95" customHeight="1">
      <c r="B336" s="2" t="s">
        <v>1122</v>
      </c>
      <c r="C336" s="2"/>
      <c r="D336" s="2"/>
      <c r="E336" s="2"/>
      <c r="F336" s="2"/>
      <c r="H336" s="1693" t="s">
        <v>1189</v>
      </c>
      <c r="I336" s="1693"/>
      <c r="J336" s="1693"/>
      <c r="K336" s="1693"/>
      <c r="L336" s="1693"/>
      <c r="M336" s="1693"/>
      <c r="N336" s="1693"/>
      <c r="O336" s="1693"/>
      <c r="P336" s="1693"/>
      <c r="Q336" s="1693"/>
      <c r="R336" s="1693"/>
      <c r="T336" s="2" t="s">
        <v>1122</v>
      </c>
      <c r="V336" s="2"/>
      <c r="W336" s="2"/>
      <c r="X336" s="2"/>
      <c r="Y336" s="2"/>
      <c r="AA336" s="1693" t="s">
        <v>1190</v>
      </c>
      <c r="AB336" s="1693"/>
      <c r="AC336" s="1693"/>
      <c r="AD336" s="1693"/>
      <c r="AE336" s="1693"/>
      <c r="AF336" s="1693"/>
      <c r="AG336" s="1693"/>
      <c r="AH336" s="1693"/>
      <c r="AI336" s="1693"/>
      <c r="AJ336" s="1693"/>
      <c r="AK336" s="1693"/>
    </row>
    <row r="337" spans="1:66" ht="12.95" customHeight="1">
      <c r="B337" s="2" t="s">
        <v>1126</v>
      </c>
      <c r="C337" s="2"/>
      <c r="D337" s="2"/>
      <c r="E337" s="2"/>
      <c r="F337" s="2"/>
      <c r="H337" s="1693" t="s">
        <v>1191</v>
      </c>
      <c r="I337" s="1693"/>
      <c r="J337" s="1693"/>
      <c r="K337" s="1693"/>
      <c r="L337" s="1693"/>
      <c r="M337" s="1693"/>
      <c r="N337" s="1693"/>
      <c r="O337" s="1693"/>
      <c r="P337" s="1693"/>
      <c r="Q337" s="1693"/>
      <c r="R337" s="1693"/>
      <c r="T337" s="2" t="s">
        <v>1126</v>
      </c>
      <c r="V337" s="2"/>
      <c r="W337" s="2"/>
      <c r="X337" s="2"/>
      <c r="Y337" s="2"/>
      <c r="AA337" s="1693" t="s">
        <v>1192</v>
      </c>
      <c r="AB337" s="1693"/>
      <c r="AC337" s="1693"/>
      <c r="AD337" s="1693"/>
      <c r="AE337" s="1693"/>
      <c r="AF337" s="1693"/>
      <c r="AG337" s="1693"/>
      <c r="AH337" s="1693"/>
      <c r="AI337" s="1693"/>
      <c r="AJ337" s="1693"/>
      <c r="AK337" s="1693"/>
    </row>
    <row r="338" spans="1:66" ht="12.95" customHeight="1">
      <c r="B338" s="2" t="s">
        <v>1065</v>
      </c>
      <c r="C338" s="2"/>
      <c r="D338" s="2"/>
      <c r="E338" s="2"/>
      <c r="F338" s="2"/>
      <c r="G338" s="2"/>
      <c r="H338" s="1693" t="s">
        <v>1193</v>
      </c>
      <c r="I338" s="1693"/>
      <c r="J338" s="1693"/>
      <c r="K338" s="1693"/>
      <c r="L338" s="1693"/>
      <c r="M338" s="1693"/>
      <c r="N338" s="1693"/>
      <c r="O338" s="1693"/>
      <c r="P338" s="1693"/>
      <c r="Q338" s="1693"/>
      <c r="R338" s="1693"/>
      <c r="T338" s="2" t="s">
        <v>1065</v>
      </c>
      <c r="V338" s="2"/>
      <c r="W338" s="2"/>
      <c r="X338" s="2"/>
      <c r="Y338" s="2"/>
      <c r="AA338" s="1693" t="s">
        <v>1194</v>
      </c>
      <c r="AB338" s="1693"/>
      <c r="AC338" s="1693"/>
      <c r="AD338" s="1693"/>
      <c r="AE338" s="1693"/>
      <c r="AF338" s="1693"/>
      <c r="AG338" s="1693"/>
      <c r="AH338" s="1693"/>
      <c r="AI338" s="1693"/>
      <c r="AJ338" s="1693"/>
      <c r="AK338" s="1693"/>
    </row>
    <row r="339" spans="1:66" ht="12.95" customHeight="1">
      <c r="B339" s="2" t="s">
        <v>1066</v>
      </c>
      <c r="C339" s="2"/>
      <c r="D339" s="2"/>
      <c r="E339" s="2"/>
      <c r="F339" s="2"/>
      <c r="G339" s="2"/>
      <c r="H339" s="1394" t="s">
        <v>1195</v>
      </c>
      <c r="I339" s="1394"/>
      <c r="J339" s="1394"/>
      <c r="K339" s="1394"/>
      <c r="L339" s="1394"/>
      <c r="M339" s="1394"/>
      <c r="N339" s="2" t="s">
        <v>1068</v>
      </c>
      <c r="O339" s="2"/>
      <c r="P339" s="1389"/>
      <c r="Q339" s="1389"/>
      <c r="R339" s="1389"/>
      <c r="S339" s="2"/>
      <c r="T339" s="2" t="s">
        <v>1066</v>
      </c>
      <c r="V339" s="2"/>
      <c r="W339" s="2"/>
      <c r="X339" s="2"/>
      <c r="Y339" s="2"/>
      <c r="AA339" s="1718" t="s">
        <v>1196</v>
      </c>
      <c r="AB339" s="1718"/>
      <c r="AC339" s="1718"/>
      <c r="AD339" s="1718"/>
      <c r="AE339" s="1718"/>
      <c r="AF339" s="1718"/>
      <c r="AG339" s="2" t="s">
        <v>1068</v>
      </c>
      <c r="AH339" s="2"/>
      <c r="AI339" s="1389"/>
      <c r="AJ339" s="1389"/>
      <c r="AK339" s="1389"/>
    </row>
    <row r="340" spans="1:66" ht="12.95" customHeight="1">
      <c r="B340" s="2" t="s">
        <v>1069</v>
      </c>
      <c r="C340" s="2"/>
      <c r="D340" s="2"/>
      <c r="E340" s="2"/>
      <c r="F340" s="2"/>
      <c r="G340" s="2"/>
      <c r="H340" s="1718" t="s">
        <v>1197</v>
      </c>
      <c r="I340" s="1718"/>
      <c r="J340" s="1718"/>
      <c r="K340" s="1718"/>
      <c r="L340" s="1718"/>
      <c r="M340" s="1718"/>
      <c r="N340" s="2"/>
      <c r="O340" s="2"/>
      <c r="P340" s="68"/>
      <c r="Q340" s="68"/>
      <c r="R340" s="68"/>
      <c r="S340" s="2"/>
      <c r="T340" s="2" t="s">
        <v>1069</v>
      </c>
      <c r="V340" s="2"/>
      <c r="W340" s="2"/>
      <c r="X340" s="2"/>
      <c r="Y340" s="2"/>
      <c r="AA340" s="1320"/>
      <c r="AB340" s="1320"/>
      <c r="AC340" s="1320"/>
      <c r="AD340" s="1320"/>
      <c r="AE340" s="1320"/>
      <c r="AF340" s="1320"/>
      <c r="AG340" s="2"/>
      <c r="AH340" s="2"/>
      <c r="AI340" s="68"/>
      <c r="AJ340" s="68"/>
      <c r="AK340" s="68"/>
    </row>
    <row r="341" spans="1:66" ht="12.95" customHeight="1">
      <c r="B341" s="2" t="s">
        <v>1130</v>
      </c>
      <c r="C341" s="2"/>
      <c r="D341" s="2"/>
      <c r="E341" s="2"/>
      <c r="F341" s="2"/>
      <c r="G341" s="2"/>
      <c r="H341" s="1694" t="s">
        <v>1198</v>
      </c>
      <c r="I341" s="1694"/>
      <c r="J341" s="1694"/>
      <c r="K341" s="1694"/>
      <c r="L341" s="1694"/>
      <c r="M341" s="1694"/>
      <c r="N341" s="1694"/>
      <c r="O341" s="1694"/>
      <c r="P341" s="1694"/>
      <c r="Q341" s="1694"/>
      <c r="R341" s="1694"/>
      <c r="S341" s="2"/>
      <c r="T341" s="2" t="s">
        <v>1130</v>
      </c>
      <c r="V341" s="2"/>
      <c r="W341" s="2"/>
      <c r="X341" s="2"/>
      <c r="Y341" s="2"/>
      <c r="AA341" s="1694" t="s">
        <v>1199</v>
      </c>
      <c r="AB341" s="1694"/>
      <c r="AC341" s="1694"/>
      <c r="AD341" s="1694"/>
      <c r="AE341" s="1694"/>
      <c r="AF341" s="1694"/>
      <c r="AG341" s="1694"/>
      <c r="AH341" s="1694"/>
      <c r="AI341" s="1694"/>
      <c r="AJ341" s="1694"/>
      <c r="AK341" s="1694"/>
    </row>
    <row r="342" spans="1:66" ht="12.95" customHeight="1">
      <c r="B342" s="2"/>
      <c r="C342" s="2"/>
      <c r="D342" s="2"/>
      <c r="E342" s="2"/>
      <c r="F342" s="2"/>
      <c r="G342" s="2"/>
      <c r="H342" s="6"/>
      <c r="I342" s="6"/>
      <c r="J342" s="6"/>
      <c r="K342" s="6"/>
      <c r="L342" s="6"/>
      <c r="M342" s="6"/>
      <c r="N342" s="6"/>
      <c r="O342" s="6"/>
      <c r="P342" s="6"/>
      <c r="Q342" s="6"/>
      <c r="R342" s="6"/>
      <c r="S342" s="2"/>
      <c r="T342" s="2"/>
      <c r="V342" s="2"/>
      <c r="W342" s="2"/>
      <c r="X342" s="2"/>
      <c r="Y342" s="2"/>
      <c r="AA342" s="6"/>
      <c r="AB342" s="6"/>
      <c r="AC342" s="6"/>
      <c r="AD342" s="6"/>
      <c r="AE342" s="6"/>
      <c r="AF342" s="6"/>
      <c r="AG342" s="6"/>
      <c r="AH342" s="6"/>
      <c r="AI342" s="6"/>
      <c r="AJ342" s="6"/>
      <c r="AK342" s="6"/>
      <c r="BN342" t="s">
        <v>809</v>
      </c>
    </row>
    <row r="343" spans="1:66" ht="12.95" customHeight="1">
      <c r="B343" s="2"/>
      <c r="C343" s="2"/>
      <c r="D343" s="2"/>
      <c r="E343" s="2"/>
      <c r="F343" s="2"/>
      <c r="I343" s="114" t="s">
        <v>1200</v>
      </c>
      <c r="P343" s="1345"/>
      <c r="Q343" s="1345"/>
      <c r="R343" s="1345"/>
      <c r="S343" s="1345"/>
      <c r="T343" s="1345"/>
      <c r="U343" s="1345"/>
      <c r="V343" s="1345"/>
      <c r="W343" s="1345"/>
      <c r="X343" s="1345"/>
      <c r="Y343" s="1345"/>
      <c r="Z343" s="1345"/>
      <c r="AA343" s="1345"/>
      <c r="AB343" s="1345"/>
      <c r="AC343" s="1345"/>
      <c r="AD343" s="1345"/>
      <c r="AE343" s="1345"/>
      <c r="BN343" t="s">
        <v>692</v>
      </c>
    </row>
    <row r="344" spans="1:66" ht="12.95" customHeight="1">
      <c r="B344" s="2"/>
      <c r="C344" s="2"/>
      <c r="D344" s="2"/>
      <c r="E344" s="2"/>
      <c r="F344" s="2"/>
      <c r="I344" s="2" t="s">
        <v>1122</v>
      </c>
      <c r="P344" s="1322"/>
      <c r="Q344" s="1322"/>
      <c r="R344" s="1322"/>
      <c r="S344" s="1322"/>
      <c r="T344" s="1322"/>
      <c r="U344" s="1322"/>
      <c r="V344" s="1322"/>
      <c r="W344" s="1322"/>
      <c r="X344" s="1322"/>
      <c r="Y344" s="1322"/>
      <c r="Z344" s="1322"/>
      <c r="AA344" s="1322"/>
      <c r="AB344" s="1322"/>
      <c r="AC344" s="1322"/>
      <c r="AD344" s="1322"/>
      <c r="AE344" s="1322"/>
      <c r="BN344" t="s">
        <v>843</v>
      </c>
    </row>
    <row r="345" spans="1:66" ht="12.95" customHeight="1">
      <c r="B345" s="2"/>
      <c r="C345" s="2"/>
      <c r="D345" s="2"/>
      <c r="E345" s="2"/>
      <c r="F345" s="2"/>
      <c r="I345" s="2" t="s">
        <v>1126</v>
      </c>
      <c r="P345" s="1322"/>
      <c r="Q345" s="1322"/>
      <c r="R345" s="1322"/>
      <c r="S345" s="1322"/>
      <c r="T345" s="1322"/>
      <c r="U345" s="1322"/>
      <c r="V345" s="1322"/>
      <c r="W345" s="1322"/>
      <c r="X345" s="1322"/>
      <c r="Y345" s="1322"/>
      <c r="Z345" s="1322"/>
      <c r="AA345" s="1322"/>
      <c r="AB345" s="1322"/>
      <c r="AC345" s="1322"/>
      <c r="AD345" s="1322"/>
      <c r="AE345" s="1322"/>
    </row>
    <row r="346" spans="1:66" ht="12.95" customHeight="1">
      <c r="B346" s="2"/>
      <c r="C346" s="2"/>
      <c r="D346" s="2"/>
      <c r="E346" s="2"/>
      <c r="F346" s="2"/>
      <c r="G346" s="2"/>
      <c r="I346" s="2" t="s">
        <v>1065</v>
      </c>
      <c r="P346" s="1322"/>
      <c r="Q346" s="1322"/>
      <c r="R346" s="1322"/>
      <c r="S346" s="1322"/>
      <c r="T346" s="1322"/>
      <c r="U346" s="1322"/>
      <c r="V346" s="1322"/>
      <c r="W346" s="1322"/>
      <c r="X346" s="1322"/>
      <c r="Y346" s="1322"/>
      <c r="Z346" s="1322"/>
      <c r="AA346" s="1322"/>
      <c r="AB346" s="1322"/>
      <c r="AC346" s="1322"/>
      <c r="AD346" s="1322"/>
      <c r="AE346" s="1322"/>
    </row>
    <row r="347" spans="1:66" ht="12.95" customHeight="1">
      <c r="B347" s="2"/>
      <c r="C347" s="2"/>
      <c r="D347" s="2"/>
      <c r="E347" s="2"/>
      <c r="F347" s="2"/>
      <c r="G347" s="2"/>
      <c r="H347" s="1163"/>
      <c r="I347" s="2" t="s">
        <v>1066</v>
      </c>
      <c r="P347" s="1320"/>
      <c r="Q347" s="1320"/>
      <c r="R347" s="1320"/>
      <c r="S347" s="1320"/>
      <c r="T347" s="1320"/>
      <c r="U347" s="1320"/>
      <c r="V347" s="1320"/>
      <c r="W347" s="1320"/>
      <c r="X347" s="1320"/>
      <c r="Y347" s="1320"/>
      <c r="Z347" s="1320"/>
      <c r="AA347" s="2" t="s">
        <v>1068</v>
      </c>
      <c r="AB347" s="2"/>
      <c r="AC347" s="1407"/>
      <c r="AD347" s="1407"/>
      <c r="AE347" s="1407"/>
      <c r="AF347" s="1163"/>
      <c r="AG347" s="2"/>
      <c r="AH347" s="2"/>
      <c r="AI347" s="2"/>
      <c r="AJ347" s="2"/>
      <c r="AK347" s="2"/>
    </row>
    <row r="348" spans="1:66" ht="12.95" customHeight="1">
      <c r="B348" s="2"/>
      <c r="C348" s="2"/>
      <c r="D348" s="2"/>
      <c r="E348" s="2"/>
      <c r="F348" s="2"/>
      <c r="G348" s="2"/>
      <c r="H348" s="1163"/>
      <c r="I348" s="2" t="s">
        <v>1069</v>
      </c>
      <c r="P348" s="1320"/>
      <c r="Q348" s="1320"/>
      <c r="R348" s="1320"/>
      <c r="S348" s="1320"/>
      <c r="T348" s="1320"/>
      <c r="U348" s="1320"/>
      <c r="V348" s="1320"/>
      <c r="W348" s="1320"/>
      <c r="X348" s="1320"/>
      <c r="Y348" s="1320"/>
      <c r="Z348" s="1320"/>
      <c r="AF348" s="1163"/>
      <c r="AG348" s="2"/>
      <c r="AH348" s="2"/>
      <c r="AI348" s="68"/>
      <c r="AJ348" s="68"/>
      <c r="AK348" s="68"/>
    </row>
    <row r="349" spans="1:66" ht="12.95" customHeight="1">
      <c r="B349" s="2"/>
      <c r="C349" s="2"/>
      <c r="D349" s="2"/>
      <c r="E349" s="2"/>
      <c r="F349" s="2"/>
      <c r="G349" s="2"/>
      <c r="I349" s="2" t="s">
        <v>1130</v>
      </c>
      <c r="P349" s="1345"/>
      <c r="Q349" s="1345"/>
      <c r="R349" s="1345"/>
      <c r="S349" s="1345"/>
      <c r="T349" s="1345"/>
      <c r="U349" s="1345"/>
      <c r="V349" s="1345"/>
      <c r="W349" s="1345"/>
      <c r="X349" s="1345"/>
      <c r="Y349" s="1345"/>
      <c r="Z349" s="1345"/>
      <c r="AA349" s="1345"/>
      <c r="AB349" s="1345"/>
      <c r="AC349" s="1345"/>
      <c r="AD349" s="1345"/>
      <c r="AE349" s="1345"/>
    </row>
    <row r="350" spans="1:66" ht="12.95" customHeight="1">
      <c r="T350" s="6"/>
      <c r="U350" s="6"/>
      <c r="V350" s="6"/>
      <c r="W350" s="6"/>
      <c r="X350" s="6"/>
      <c r="Y350" s="6"/>
      <c r="Z350" s="6"/>
      <c r="AU350" s="54"/>
      <c r="AV350" s="54"/>
      <c r="AW350" s="54"/>
      <c r="AX350" s="54"/>
      <c r="AY350" s="54"/>
    </row>
    <row r="351" spans="1:66" ht="12.95" customHeight="1">
      <c r="A351" s="1393" t="s">
        <v>1201</v>
      </c>
      <c r="B351" s="1393"/>
      <c r="C351" s="1393"/>
      <c r="D351" s="1393"/>
      <c r="E351" s="1393"/>
      <c r="F351" s="1393"/>
      <c r="G351" s="1393"/>
      <c r="H351" s="1393"/>
      <c r="I351" s="1393"/>
      <c r="J351" s="1393"/>
      <c r="K351" s="1393"/>
      <c r="L351" s="1393"/>
      <c r="M351" s="1393"/>
      <c r="N351" s="1393"/>
      <c r="O351" s="1393"/>
      <c r="P351" s="1393"/>
      <c r="Q351" s="1393"/>
      <c r="R351" s="1393"/>
      <c r="S351" s="1393"/>
      <c r="T351" s="1393"/>
      <c r="U351" s="1393"/>
      <c r="V351" s="1393"/>
      <c r="W351" s="1393"/>
      <c r="X351" s="1393"/>
      <c r="Y351" s="1393"/>
      <c r="Z351" s="1393"/>
      <c r="AA351" s="1393"/>
      <c r="AB351" s="1393"/>
      <c r="AC351" s="1393"/>
      <c r="AD351" s="1393"/>
      <c r="AE351" s="1393"/>
      <c r="AF351" s="1393"/>
      <c r="AG351" s="1393"/>
      <c r="AH351" s="1393"/>
      <c r="AI351" s="1393"/>
      <c r="AJ351" s="1393"/>
      <c r="AK351" s="1393"/>
      <c r="AL351" s="1393"/>
      <c r="AM351" s="1393"/>
      <c r="AN351" s="1393"/>
      <c r="AO351" s="1393"/>
      <c r="AP351" s="1393"/>
      <c r="AQ351" s="1393"/>
      <c r="AR351" s="1393"/>
      <c r="AS351" s="1393"/>
      <c r="AT351" s="1393"/>
      <c r="AU351" s="54"/>
      <c r="AV351" s="54"/>
      <c r="AW351" s="54"/>
      <c r="AX351" s="54"/>
      <c r="AY351" s="54"/>
    </row>
    <row r="352" spans="1:66" ht="12.95" customHeight="1">
      <c r="A352" s="1393"/>
      <c r="B352" s="1393"/>
      <c r="C352" s="1393"/>
      <c r="D352" s="1393"/>
      <c r="E352" s="1393"/>
      <c r="F352" s="1393"/>
      <c r="G352" s="1393"/>
      <c r="H352" s="1393"/>
      <c r="I352" s="1393"/>
      <c r="J352" s="1393"/>
      <c r="K352" s="1393"/>
      <c r="L352" s="1393"/>
      <c r="M352" s="1393"/>
      <c r="N352" s="1393"/>
      <c r="O352" s="1393"/>
      <c r="P352" s="1393"/>
      <c r="Q352" s="1393"/>
      <c r="R352" s="1393"/>
      <c r="S352" s="1393"/>
      <c r="T352" s="1393"/>
      <c r="U352" s="1393"/>
      <c r="V352" s="1393"/>
      <c r="W352" s="1393"/>
      <c r="X352" s="1393"/>
      <c r="Y352" s="1393"/>
      <c r="Z352" s="1393"/>
      <c r="AA352" s="1393"/>
      <c r="AB352" s="1393"/>
      <c r="AC352" s="1393"/>
      <c r="AD352" s="1393"/>
      <c r="AE352" s="1393"/>
      <c r="AF352" s="1393"/>
      <c r="AG352" s="1393"/>
      <c r="AH352" s="1393"/>
      <c r="AI352" s="1393"/>
      <c r="AJ352" s="1393"/>
      <c r="AK352" s="1393"/>
      <c r="AL352" s="1393"/>
      <c r="AM352" s="1393"/>
      <c r="AN352" s="1393"/>
      <c r="AO352" s="1393"/>
      <c r="AP352" s="1393"/>
      <c r="AQ352" s="1393"/>
      <c r="AR352" s="1393"/>
      <c r="AS352" s="1393"/>
      <c r="AT352" s="1393"/>
      <c r="AU352" s="19"/>
      <c r="AV352" s="19"/>
      <c r="AW352" s="19"/>
      <c r="AX352" s="19"/>
      <c r="AY352" s="19"/>
    </row>
    <row r="353" spans="1:46" ht="12.95" customHeight="1">
      <c r="I353" s="2"/>
      <c r="J353" s="2"/>
      <c r="K353" s="19"/>
      <c r="L353" s="19"/>
      <c r="M353" s="19"/>
      <c r="N353" s="19"/>
      <c r="O353" s="19"/>
      <c r="P353" s="19"/>
      <c r="Q353" s="19"/>
      <c r="R353" s="19"/>
      <c r="S353" s="19"/>
      <c r="T353" s="19"/>
      <c r="U353" s="19"/>
      <c r="V353" s="19"/>
      <c r="W353" s="19"/>
      <c r="X353" s="19"/>
      <c r="Y353" s="19"/>
      <c r="Z353" s="19"/>
      <c r="AA353" s="19"/>
      <c r="AB353" s="19"/>
      <c r="AC353" s="19"/>
      <c r="AD353" s="19"/>
      <c r="AE353" s="19"/>
      <c r="AF353" s="19"/>
      <c r="AG353" s="19"/>
      <c r="AH353" s="19"/>
      <c r="AI353" s="19"/>
      <c r="AJ353" s="19"/>
      <c r="AK353" s="2"/>
      <c r="AL353" s="19"/>
      <c r="AM353" s="19"/>
      <c r="AN353" s="19"/>
      <c r="AO353" s="19"/>
      <c r="AP353" s="19"/>
      <c r="AQ353" s="19"/>
      <c r="AR353" s="19"/>
      <c r="AS353" s="19"/>
      <c r="AT353" s="19"/>
    </row>
    <row r="354" spans="1:46" ht="12.95" customHeight="1">
      <c r="A354" s="1" t="s">
        <v>868</v>
      </c>
      <c r="B354" s="1"/>
      <c r="C354" s="1" t="s">
        <v>1202</v>
      </c>
    </row>
    <row r="355" spans="1:46" ht="12.95" customHeight="1">
      <c r="D355" s="2" t="s">
        <v>684</v>
      </c>
      <c r="M355" s="1306" t="s">
        <v>843</v>
      </c>
      <c r="N355" s="1306"/>
      <c r="P355" t="s">
        <v>1203</v>
      </c>
      <c r="AJ355" s="1306" t="s">
        <v>843</v>
      </c>
      <c r="AK355" s="1306"/>
    </row>
    <row r="356" spans="1:46" ht="12.95" customHeight="1">
      <c r="D356" s="2" t="s">
        <v>682</v>
      </c>
      <c r="M356" s="1306" t="s">
        <v>809</v>
      </c>
      <c r="N356" s="1306"/>
      <c r="P356" s="2" t="s">
        <v>1204</v>
      </c>
      <c r="AJ356" s="1417"/>
      <c r="AK356" s="1417"/>
    </row>
    <row r="357" spans="1:46" ht="12.95" customHeight="1">
      <c r="D357" s="2" t="s">
        <v>1205</v>
      </c>
      <c r="M357" s="1306" t="s">
        <v>809</v>
      </c>
      <c r="N357" s="1306"/>
      <c r="P357" t="s">
        <v>1206</v>
      </c>
      <c r="AJ357" s="1306" t="s">
        <v>809</v>
      </c>
      <c r="AK357" s="1306"/>
    </row>
    <row r="358" spans="1:46" ht="12.95" customHeight="1">
      <c r="D358" s="2" t="s">
        <v>1207</v>
      </c>
      <c r="M358" s="1306" t="s">
        <v>809</v>
      </c>
      <c r="N358" s="1306"/>
      <c r="Q358" s="2"/>
    </row>
    <row r="359" spans="1:46" ht="12.95" customHeight="1">
      <c r="Q359" s="2"/>
    </row>
    <row r="360" spans="1:46" ht="12.95" customHeight="1">
      <c r="Q360" s="2"/>
    </row>
    <row r="361" spans="1:46" ht="12.95" customHeight="1">
      <c r="A361" s="1" t="s">
        <v>909</v>
      </c>
      <c r="B361" s="1"/>
      <c r="C361" s="1" t="s">
        <v>1208</v>
      </c>
      <c r="D361" s="1"/>
    </row>
    <row r="362" spans="1:46" ht="12.95" customHeight="1">
      <c r="D362" s="28" t="s">
        <v>1209</v>
      </c>
      <c r="E362" s="1110"/>
      <c r="F362" s="1110"/>
      <c r="G362" s="1110"/>
      <c r="H362" s="1110"/>
      <c r="I362" s="1110"/>
      <c r="J362" s="1110"/>
      <c r="K362" s="1110"/>
      <c r="L362" s="1110"/>
      <c r="M362" s="1110"/>
      <c r="N362" s="1110"/>
      <c r="O362" s="1110"/>
      <c r="P362" s="1110"/>
      <c r="Q362" s="1110"/>
      <c r="R362" s="1110"/>
      <c r="S362" s="1110"/>
      <c r="T362" s="1110"/>
      <c r="U362" s="1110"/>
      <c r="V362" s="1110"/>
      <c r="W362" s="1110"/>
      <c r="X362" s="1110"/>
      <c r="Y362" s="1110"/>
      <c r="Z362" s="1110"/>
      <c r="AA362" s="1110"/>
      <c r="AB362" s="1110"/>
      <c r="AC362" s="1110"/>
      <c r="AD362" s="1110"/>
      <c r="AE362" s="1110"/>
    </row>
    <row r="363" spans="1:46" ht="12.95" customHeight="1">
      <c r="D363" s="28" t="s">
        <v>1210</v>
      </c>
      <c r="E363" s="1110"/>
      <c r="F363" s="1110"/>
      <c r="G363" s="1110"/>
      <c r="H363" s="1110"/>
      <c r="I363" s="1110"/>
      <c r="J363" s="1110"/>
      <c r="K363" s="1110"/>
      <c r="L363" s="1110"/>
      <c r="M363" s="1110"/>
      <c r="N363" s="1306" t="s">
        <v>809</v>
      </c>
      <c r="O363" s="1306"/>
      <c r="P363" s="1110"/>
      <c r="Q363" s="1110"/>
      <c r="R363" s="1110"/>
      <c r="S363" s="1110"/>
      <c r="T363" s="1110"/>
      <c r="U363" s="1110"/>
      <c r="V363" s="1110"/>
      <c r="W363" s="1110"/>
      <c r="X363" s="1110"/>
      <c r="Y363" s="1110"/>
      <c r="Z363" s="1110"/>
      <c r="AC363" s="1110"/>
      <c r="AD363" s="1110"/>
      <c r="AE363" s="1110"/>
    </row>
    <row r="364" spans="1:46" ht="12.95" customHeight="1">
      <c r="E364" t="s">
        <v>1211</v>
      </c>
      <c r="Y364" s="1306" t="s">
        <v>809</v>
      </c>
      <c r="Z364" s="1306"/>
    </row>
    <row r="365" spans="1:46" ht="12.95" customHeight="1">
      <c r="D365" s="2" t="s">
        <v>1212</v>
      </c>
      <c r="Q365" s="1345"/>
      <c r="R365" s="1345"/>
      <c r="S365" s="1345"/>
      <c r="T365" s="1345"/>
      <c r="U365" s="1345"/>
      <c r="V365" s="1345"/>
      <c r="W365" s="1345"/>
      <c r="X365" s="1345"/>
      <c r="Y365" s="1345"/>
      <c r="Z365" s="1345"/>
      <c r="AA365" s="1345"/>
      <c r="AB365" s="1345"/>
      <c r="AC365" s="1345"/>
      <c r="AD365" s="1345"/>
      <c r="AE365" s="1345"/>
      <c r="AF365" s="1345"/>
      <c r="AG365" s="1345"/>
    </row>
    <row r="366" spans="1:46" ht="12.95" customHeight="1">
      <c r="D366" t="s">
        <v>1213</v>
      </c>
      <c r="E366" s="1110"/>
      <c r="F366" s="1110"/>
      <c r="G366" s="1110"/>
      <c r="H366" s="1110"/>
      <c r="I366" s="1110"/>
      <c r="J366" s="1110"/>
      <c r="K366" s="1110"/>
      <c r="L366" s="1110"/>
      <c r="M366" s="1110"/>
      <c r="N366" s="1110"/>
      <c r="O366" s="1110"/>
      <c r="P366" s="1110"/>
      <c r="Q366" s="1110"/>
      <c r="R366" s="1110"/>
      <c r="S366" s="1110"/>
      <c r="T366" s="1110"/>
      <c r="U366" s="1110"/>
      <c r="V366" s="1110"/>
      <c r="W366" s="1110"/>
      <c r="X366" s="1110"/>
      <c r="Y366" s="1110"/>
      <c r="Z366" s="1110"/>
      <c r="AA366" s="1110"/>
      <c r="AB366" s="1110"/>
      <c r="AC366" s="1110"/>
      <c r="AD366" s="1110"/>
      <c r="AE366" s="1110"/>
    </row>
    <row r="367" spans="1:46" ht="12.95" customHeight="1">
      <c r="D367" t="s">
        <v>1214</v>
      </c>
      <c r="E367" s="1110"/>
      <c r="F367" s="1110"/>
      <c r="G367" s="1110"/>
      <c r="H367" s="1110"/>
      <c r="I367" s="1110"/>
      <c r="J367" s="1306" t="s">
        <v>809</v>
      </c>
      <c r="K367" s="1306"/>
      <c r="L367" s="1110"/>
      <c r="M367" s="1110"/>
      <c r="N367" s="1110"/>
      <c r="O367" s="1110"/>
      <c r="P367" s="1110"/>
      <c r="Q367" s="1110"/>
      <c r="R367" s="1110"/>
      <c r="S367" s="1110"/>
      <c r="T367" s="1110"/>
      <c r="U367" s="1110"/>
      <c r="V367" s="1110"/>
      <c r="W367" s="1110"/>
      <c r="X367" s="1110"/>
      <c r="Y367" s="1110"/>
      <c r="Z367" s="1110"/>
      <c r="AC367" s="1110"/>
      <c r="AD367" s="1110"/>
      <c r="AE367" s="1110"/>
    </row>
    <row r="368" spans="1:46" ht="12.95" customHeight="1">
      <c r="E368" s="1236" t="s">
        <v>1215</v>
      </c>
      <c r="F368" s="1236"/>
      <c r="G368" s="1236"/>
      <c r="H368" s="1236"/>
      <c r="I368" s="1236"/>
      <c r="J368" s="1236"/>
      <c r="K368" s="1236"/>
      <c r="L368" s="1236"/>
      <c r="M368" s="1236"/>
      <c r="N368" s="1236"/>
      <c r="O368" s="1236"/>
      <c r="P368" s="1236"/>
      <c r="Q368" s="1236"/>
      <c r="R368" s="1236"/>
      <c r="S368" s="1236"/>
      <c r="T368" s="1236"/>
      <c r="U368" s="1236"/>
      <c r="V368" s="1236"/>
      <c r="W368" s="1236"/>
      <c r="X368" s="1236"/>
      <c r="Y368" s="1236"/>
      <c r="Z368" s="1236"/>
      <c r="AA368" s="1236"/>
      <c r="AB368" s="1236"/>
      <c r="AC368" s="1236"/>
      <c r="AD368" s="1236"/>
      <c r="AE368" s="1236"/>
      <c r="AF368" s="1236"/>
      <c r="AG368" s="1236"/>
      <c r="AH368" s="1236"/>
    </row>
    <row r="369" spans="1:34" ht="12.95" customHeight="1">
      <c r="E369" s="1236"/>
      <c r="F369" s="1236"/>
      <c r="G369" s="1236"/>
      <c r="H369" s="1236"/>
      <c r="I369" s="1236"/>
      <c r="J369" s="1236"/>
      <c r="K369" s="1236"/>
      <c r="L369" s="1236"/>
      <c r="M369" s="1236"/>
      <c r="N369" s="1236"/>
      <c r="O369" s="1236"/>
      <c r="P369" s="1236"/>
      <c r="Q369" s="1236"/>
      <c r="R369" s="1236"/>
      <c r="S369" s="1236"/>
      <c r="T369" s="1236"/>
      <c r="U369" s="1236"/>
      <c r="V369" s="1236"/>
      <c r="W369" s="1236"/>
      <c r="X369" s="1236"/>
      <c r="Y369" s="1236"/>
      <c r="Z369" s="1236"/>
      <c r="AA369" s="1236"/>
      <c r="AB369" s="1236"/>
      <c r="AC369" s="1236"/>
      <c r="AD369" s="1236"/>
      <c r="AE369" s="1236"/>
      <c r="AF369" s="1236"/>
      <c r="AG369" s="1236"/>
      <c r="AH369" s="1236"/>
    </row>
    <row r="370" spans="1:34" ht="12.95" customHeight="1">
      <c r="E370" s="2" t="s">
        <v>1216</v>
      </c>
      <c r="F370" s="2"/>
      <c r="G370" s="2"/>
      <c r="H370" s="2"/>
      <c r="I370" s="2"/>
      <c r="J370" s="2"/>
      <c r="K370" s="2"/>
      <c r="L370" s="2"/>
      <c r="N370" s="1643"/>
      <c r="O370" s="1643"/>
      <c r="P370" s="1643"/>
      <c r="Q370" s="1643"/>
      <c r="R370" s="2"/>
      <c r="U370" s="2" t="s">
        <v>1217</v>
      </c>
      <c r="V370" s="2"/>
      <c r="W370" s="2"/>
      <c r="X370" s="2"/>
      <c r="Y370" s="2"/>
      <c r="Z370" s="2"/>
      <c r="AA370" s="2"/>
      <c r="AB370" s="2"/>
      <c r="AC370" s="1643"/>
      <c r="AD370" s="1643"/>
      <c r="AE370" s="1643"/>
      <c r="AF370" s="1643"/>
    </row>
    <row r="371" spans="1:34" ht="12.95" customHeight="1">
      <c r="E371" s="2" t="s">
        <v>1218</v>
      </c>
      <c r="F371" s="2"/>
      <c r="G371" s="2"/>
      <c r="H371" s="2"/>
      <c r="I371" s="2"/>
      <c r="J371" s="2"/>
      <c r="K371" s="2"/>
      <c r="L371" s="2"/>
      <c r="N371" s="1643"/>
      <c r="O371" s="1643"/>
      <c r="P371" s="1643"/>
      <c r="Q371" s="1643"/>
      <c r="R371" s="2"/>
      <c r="U371" s="2" t="s">
        <v>1219</v>
      </c>
      <c r="V371" s="2"/>
      <c r="W371" s="2"/>
      <c r="X371" s="2"/>
      <c r="Y371" s="2"/>
      <c r="Z371" s="2"/>
      <c r="AA371" s="2"/>
      <c r="AB371" s="2"/>
      <c r="AC371" s="1643"/>
      <c r="AD371" s="1643"/>
      <c r="AE371" s="1643"/>
      <c r="AF371" s="1643"/>
    </row>
    <row r="372" spans="1:34" ht="12.95" customHeight="1">
      <c r="E372" s="2" t="s">
        <v>1220</v>
      </c>
      <c r="F372" s="2"/>
      <c r="G372" s="2"/>
      <c r="H372" s="2"/>
      <c r="I372" s="2"/>
      <c r="J372" s="2"/>
      <c r="K372" s="2"/>
      <c r="L372" s="2"/>
      <c r="N372" s="1643"/>
      <c r="O372" s="1643"/>
      <c r="P372" s="1643"/>
      <c r="Q372" s="1643"/>
      <c r="R372" s="2"/>
      <c r="V372" s="2"/>
      <c r="W372" s="2"/>
      <c r="X372" s="2"/>
      <c r="Y372" s="2"/>
      <c r="Z372" s="2"/>
      <c r="AA372" s="2"/>
      <c r="AB372" s="2"/>
    </row>
    <row r="373" spans="1:34" ht="12.95" customHeight="1">
      <c r="E373" s="2" t="s">
        <v>1221</v>
      </c>
      <c r="F373" s="2"/>
      <c r="G373" s="2"/>
      <c r="H373" s="2"/>
      <c r="I373" s="2"/>
      <c r="J373" s="2"/>
      <c r="K373" s="2"/>
      <c r="L373" s="2"/>
      <c r="N373" s="1765"/>
      <c r="O373" s="1765"/>
      <c r="P373" s="1765"/>
      <c r="Q373" s="1765"/>
      <c r="R373" s="1765"/>
      <c r="S373" s="1765"/>
      <c r="T373" s="1765"/>
      <c r="U373" s="1765"/>
      <c r="V373" s="1765"/>
      <c r="W373" s="1765"/>
      <c r="X373" s="1765"/>
      <c r="Y373" s="1765"/>
      <c r="Z373" s="1765"/>
      <c r="AA373" s="1765"/>
      <c r="AB373" s="1765"/>
      <c r="AC373" s="1765"/>
      <c r="AD373" s="1765"/>
      <c r="AE373" s="1765"/>
      <c r="AF373" s="1765"/>
    </row>
    <row r="374" spans="1:34" ht="12.95" customHeight="1">
      <c r="E374" s="2"/>
      <c r="F374" s="2"/>
      <c r="G374" s="2"/>
      <c r="H374" s="2"/>
      <c r="I374" s="2"/>
      <c r="J374" s="2"/>
      <c r="K374" s="2"/>
      <c r="L374" s="2"/>
      <c r="N374" s="1766"/>
      <c r="O374" s="1766"/>
      <c r="P374" s="1766"/>
      <c r="Q374" s="1766"/>
      <c r="R374" s="1766"/>
      <c r="S374" s="1766"/>
      <c r="T374" s="1766"/>
      <c r="U374" s="1766"/>
      <c r="V374" s="1766"/>
      <c r="W374" s="1766"/>
      <c r="X374" s="1766"/>
      <c r="Y374" s="1766"/>
      <c r="Z374" s="1766"/>
      <c r="AA374" s="1766"/>
      <c r="AB374" s="1766"/>
      <c r="AC374" s="1766"/>
      <c r="AD374" s="1766"/>
      <c r="AE374" s="1766"/>
      <c r="AF374" s="1766"/>
    </row>
    <row r="375" spans="1:34" ht="12.95" customHeight="1">
      <c r="C375" s="364"/>
      <c r="E375" s="2"/>
      <c r="F375" s="2"/>
      <c r="G375" s="2"/>
      <c r="H375" s="2"/>
      <c r="I375" s="2"/>
      <c r="J375" s="2"/>
      <c r="K375" s="2"/>
      <c r="L375" s="2"/>
    </row>
    <row r="376" spans="1:34" ht="12.95" customHeight="1">
      <c r="D376" s="1" t="s">
        <v>1222</v>
      </c>
      <c r="E376" s="1"/>
      <c r="F376" s="2"/>
      <c r="G376" s="2"/>
      <c r="H376" s="2"/>
      <c r="I376" s="2"/>
      <c r="J376" s="2"/>
      <c r="K376" s="2"/>
      <c r="L376" s="2"/>
    </row>
    <row r="377" spans="1:34" ht="12.95" customHeight="1">
      <c r="E377" s="2" t="s">
        <v>1223</v>
      </c>
      <c r="F377" s="2"/>
      <c r="G377" s="2"/>
      <c r="H377" s="2"/>
      <c r="I377" s="2"/>
      <c r="J377" s="2"/>
      <c r="K377" s="2"/>
      <c r="L377" s="2"/>
      <c r="N377" t="s">
        <v>885</v>
      </c>
      <c r="R377" s="21" t="s">
        <v>886</v>
      </c>
      <c r="S377" s="1767"/>
      <c r="T377" s="1767"/>
      <c r="U377" s="1070" t="s">
        <v>887</v>
      </c>
      <c r="V377" s="1767"/>
      <c r="W377" s="1767"/>
      <c r="Y377" t="s">
        <v>885</v>
      </c>
      <c r="AC377" s="21" t="s">
        <v>886</v>
      </c>
      <c r="AD377" s="1767"/>
      <c r="AE377" s="1767"/>
      <c r="AF377" s="1070" t="s">
        <v>887</v>
      </c>
      <c r="AG377" s="1767"/>
      <c r="AH377" s="1767"/>
    </row>
    <row r="378" spans="1:34" ht="12.95" customHeight="1">
      <c r="E378" s="2" t="s">
        <v>1224</v>
      </c>
      <c r="F378" s="2"/>
      <c r="G378" s="2"/>
      <c r="H378" s="2"/>
      <c r="I378" s="2"/>
      <c r="J378" s="2"/>
      <c r="K378" s="2"/>
      <c r="L378" s="2"/>
      <c r="N378" s="1767"/>
      <c r="O378" s="1767"/>
      <c r="P378" s="1767"/>
    </row>
    <row r="379" spans="1:34" ht="12.95" customHeight="1">
      <c r="E379" s="114" t="s">
        <v>1225</v>
      </c>
      <c r="F379" s="2"/>
      <c r="G379" s="2"/>
      <c r="H379" s="2"/>
      <c r="I379" s="2"/>
      <c r="J379" s="2"/>
      <c r="K379" s="2"/>
      <c r="L379" s="2"/>
      <c r="AG379" s="1758" t="s">
        <v>809</v>
      </c>
      <c r="AH379" s="1758"/>
    </row>
    <row r="380" spans="1:34" ht="12.95" customHeight="1">
      <c r="E380" s="2"/>
      <c r="F380" s="2"/>
      <c r="G380" s="2" t="s">
        <v>1226</v>
      </c>
      <c r="H380" s="2"/>
      <c r="I380" s="2"/>
      <c r="J380" s="2"/>
      <c r="K380" s="2"/>
      <c r="L380" s="2"/>
      <c r="AG380" s="1758" t="s">
        <v>809</v>
      </c>
      <c r="AH380" s="1758"/>
    </row>
    <row r="381" spans="1:34" ht="12.95" customHeight="1">
      <c r="E381" s="2"/>
      <c r="F381" s="2"/>
      <c r="G381" s="200" t="s">
        <v>1227</v>
      </c>
      <c r="H381" s="2"/>
      <c r="I381" s="2"/>
      <c r="J381" s="2"/>
      <c r="K381" s="2"/>
      <c r="L381" s="2"/>
      <c r="V381" s="1306" t="s">
        <v>809</v>
      </c>
      <c r="W381" s="1306"/>
      <c r="Y381" s="17" t="s">
        <v>1228</v>
      </c>
    </row>
    <row r="382" spans="1:34" ht="12.95" customHeight="1">
      <c r="E382" s="2" t="s">
        <v>1229</v>
      </c>
      <c r="F382" s="2"/>
      <c r="G382" s="2"/>
      <c r="H382" s="2"/>
      <c r="I382" s="2"/>
      <c r="J382" s="2"/>
      <c r="K382" s="2"/>
      <c r="L382" s="2"/>
      <c r="V382" s="1306" t="s">
        <v>809</v>
      </c>
      <c r="W382" s="1306"/>
      <c r="Y382" s="2" t="s">
        <v>1230</v>
      </c>
    </row>
    <row r="383" spans="1:34" ht="12.95" customHeight="1"/>
    <row r="384" spans="1:34" ht="12.95" customHeight="1">
      <c r="A384" s="1" t="s">
        <v>1231</v>
      </c>
      <c r="B384" s="1"/>
    </row>
    <row r="385" spans="4:36" ht="12.95" customHeight="1">
      <c r="D385" t="s">
        <v>1232</v>
      </c>
      <c r="J385" s="1345"/>
      <c r="K385" s="1345"/>
      <c r="L385" s="1345"/>
      <c r="M385" s="1345"/>
      <c r="N385" s="1345"/>
      <c r="O385" s="1345"/>
      <c r="P385" s="1345"/>
      <c r="Q385" s="1345"/>
      <c r="R385" s="1345"/>
      <c r="S385" s="1345"/>
      <c r="T385" s="1345"/>
      <c r="U385" s="1345"/>
      <c r="V385" s="6" t="s">
        <v>1233</v>
      </c>
      <c r="W385" s="6"/>
      <c r="X385" s="6"/>
      <c r="Y385" s="6"/>
      <c r="Z385" s="6"/>
      <c r="AA385" s="6"/>
      <c r="AB385" s="6"/>
      <c r="AC385" s="1345"/>
      <c r="AD385" s="1345"/>
      <c r="AE385" s="1345"/>
      <c r="AF385" s="1345"/>
      <c r="AG385" s="1345"/>
      <c r="AH385" s="1345"/>
      <c r="AI385" s="1345"/>
      <c r="AJ385" s="1345"/>
    </row>
    <row r="386" spans="4:36" ht="12.95" customHeight="1">
      <c r="D386" s="2" t="s">
        <v>1234</v>
      </c>
      <c r="J386" s="1322"/>
      <c r="K386" s="1322"/>
      <c r="L386" s="1322"/>
      <c r="M386" s="1322"/>
      <c r="N386" s="1322"/>
      <c r="O386" s="1322"/>
      <c r="P386" s="1322"/>
      <c r="Q386" s="1322"/>
      <c r="R386" s="1322"/>
      <c r="S386" s="1322"/>
      <c r="T386" s="1322"/>
      <c r="U386" s="1322"/>
      <c r="V386" s="2" t="s">
        <v>1234</v>
      </c>
      <c r="W386" s="6"/>
      <c r="X386" s="6"/>
      <c r="Y386" s="6"/>
      <c r="Z386" s="6"/>
      <c r="AA386" s="6"/>
      <c r="AB386" s="6"/>
      <c r="AC386" s="1345"/>
      <c r="AD386" s="1345"/>
      <c r="AE386" s="1345"/>
      <c r="AF386" s="1345"/>
      <c r="AG386" s="1345"/>
      <c r="AH386" s="1345"/>
      <c r="AI386" s="1345"/>
      <c r="AJ386" s="1345"/>
    </row>
    <row r="387" spans="4:36" ht="12.95" customHeight="1">
      <c r="D387" s="2" t="s">
        <v>807</v>
      </c>
      <c r="J387" s="1322"/>
      <c r="K387" s="1322"/>
      <c r="L387" s="1322"/>
      <c r="M387" s="1322"/>
      <c r="N387" s="1322"/>
      <c r="O387" s="1322"/>
      <c r="P387" s="1322"/>
      <c r="Q387" s="1322"/>
      <c r="R387" s="1322"/>
      <c r="S387" s="1322"/>
      <c r="T387" s="1322"/>
      <c r="U387" s="1322"/>
      <c r="V387" s="2" t="s">
        <v>807</v>
      </c>
      <c r="W387" s="6"/>
      <c r="X387" s="6"/>
      <c r="Y387" s="6"/>
      <c r="Z387" s="6"/>
      <c r="AA387" s="6"/>
      <c r="AB387" s="6"/>
      <c r="AC387" s="1345"/>
      <c r="AD387" s="1345"/>
      <c r="AE387" s="1345"/>
      <c r="AF387" s="1345"/>
      <c r="AG387" s="1345"/>
      <c r="AH387" s="1345"/>
      <c r="AI387" s="1345"/>
      <c r="AJ387" s="1345"/>
    </row>
    <row r="388" spans="4:36" ht="12.95" customHeight="1">
      <c r="D388" t="s">
        <v>1235</v>
      </c>
      <c r="J388" s="1376"/>
      <c r="K388" s="1376"/>
      <c r="L388" s="1376"/>
      <c r="M388" s="1376"/>
      <c r="N388" s="1376"/>
      <c r="O388" s="1376"/>
      <c r="P388" s="1376"/>
      <c r="Q388" s="1376"/>
      <c r="R388" s="1376"/>
      <c r="S388" s="1376"/>
      <c r="T388" s="1376"/>
      <c r="U388" s="1376"/>
      <c r="V388" s="1345"/>
      <c r="W388" s="1345"/>
      <c r="X388" s="1345"/>
      <c r="Y388" s="1345"/>
      <c r="Z388" s="1345"/>
      <c r="AA388" s="1345"/>
      <c r="AB388" s="1345"/>
      <c r="AC388" s="1345"/>
      <c r="AD388" s="1345"/>
      <c r="AE388" s="1345"/>
      <c r="AF388" s="1345"/>
      <c r="AG388" s="1345"/>
      <c r="AH388" s="1345"/>
      <c r="AI388" s="1345"/>
      <c r="AJ388" s="1345"/>
    </row>
    <row r="389" spans="4:36" ht="12.95" customHeight="1">
      <c r="D389" t="s">
        <v>1236</v>
      </c>
      <c r="Q389" s="1703"/>
      <c r="R389" s="1703"/>
      <c r="S389" s="1703"/>
      <c r="T389" s="1703"/>
      <c r="U389" s="1703"/>
      <c r="V389" t="s">
        <v>1237</v>
      </c>
      <c r="AI389" s="1306" t="s">
        <v>692</v>
      </c>
      <c r="AJ389" s="1306"/>
    </row>
    <row r="390" spans="4:36" ht="12.95" customHeight="1">
      <c r="D390" t="s">
        <v>1238</v>
      </c>
      <c r="Q390" s="1498"/>
      <c r="R390" s="1771"/>
      <c r="S390" s="1771"/>
      <c r="T390" s="1771"/>
      <c r="U390" s="1771"/>
      <c r="W390" s="16" t="s">
        <v>1239</v>
      </c>
      <c r="AG390" s="1769"/>
      <c r="AH390" s="1769"/>
      <c r="AI390" s="1769"/>
      <c r="AJ390" s="1769"/>
    </row>
    <row r="391" spans="4:36" ht="12.95" customHeight="1">
      <c r="D391" t="s">
        <v>1240</v>
      </c>
      <c r="Q391" s="1495"/>
      <c r="R391" s="1495"/>
      <c r="S391" s="1495"/>
      <c r="T391" s="1495"/>
      <c r="U391" s="1495"/>
      <c r="V391" s="2" t="s">
        <v>1241</v>
      </c>
      <c r="AG391" s="1770"/>
      <c r="AH391" s="1770"/>
      <c r="AI391" s="1770"/>
      <c r="AJ391" s="1770"/>
    </row>
    <row r="392" spans="4:36" ht="12.95" customHeight="1">
      <c r="D392" t="s">
        <v>1066</v>
      </c>
      <c r="I392" s="1394"/>
      <c r="J392" s="1394"/>
      <c r="K392" s="1394"/>
      <c r="L392" s="1394"/>
      <c r="M392" s="1394"/>
      <c r="N392" s="1394"/>
      <c r="Q392" s="2" t="s">
        <v>1068</v>
      </c>
      <c r="S392" s="1779"/>
      <c r="T392" s="1779"/>
      <c r="U392" s="1779"/>
      <c r="V392" t="s">
        <v>1242</v>
      </c>
      <c r="AI392" s="1306" t="s">
        <v>692</v>
      </c>
      <c r="AJ392" s="1306"/>
    </row>
    <row r="393" spans="4:36" ht="12.95" customHeight="1">
      <c r="D393" t="s">
        <v>1243</v>
      </c>
      <c r="Q393" s="1382"/>
      <c r="R393" s="1382"/>
      <c r="S393" s="1382"/>
      <c r="T393" s="1382"/>
      <c r="U393" s="1382"/>
      <c r="V393" t="s">
        <v>1244</v>
      </c>
      <c r="AG393" s="1769"/>
      <c r="AH393" s="1769"/>
      <c r="AI393" s="1769"/>
      <c r="AJ393" s="1769"/>
    </row>
    <row r="394" spans="4:36" ht="12.95" customHeight="1">
      <c r="D394" t="s">
        <v>1245</v>
      </c>
      <c r="Q394" s="1711"/>
      <c r="R394" s="1711"/>
      <c r="S394" s="1711"/>
      <c r="T394" s="1711"/>
      <c r="U394" s="1711"/>
      <c r="V394" t="s">
        <v>1246</v>
      </c>
      <c r="AG394" s="1769"/>
      <c r="AH394" s="1769"/>
      <c r="AI394" s="1769"/>
      <c r="AJ394" s="1769"/>
    </row>
    <row r="395" spans="4:36" ht="12.95" customHeight="1">
      <c r="D395" t="s">
        <v>1247</v>
      </c>
      <c r="AG395" s="1769"/>
      <c r="AH395" s="1769"/>
      <c r="AI395" s="1769"/>
      <c r="AJ395" s="1769"/>
    </row>
    <row r="396" spans="4:36" ht="12.95" customHeight="1">
      <c r="AG396" s="1164"/>
      <c r="AH396" s="1164"/>
      <c r="AI396" s="1164"/>
      <c r="AJ396" s="1164"/>
    </row>
    <row r="397" spans="4:36" ht="12.95" customHeight="1">
      <c r="D397" s="2" t="s">
        <v>1248</v>
      </c>
      <c r="AG397" s="1164"/>
      <c r="AH397" s="1164"/>
      <c r="AI397" s="1306" t="s">
        <v>692</v>
      </c>
      <c r="AJ397" s="1306"/>
    </row>
    <row r="398" spans="4:36" ht="12.95" customHeight="1">
      <c r="D398" s="2" t="s">
        <v>1249</v>
      </c>
      <c r="T398" s="1702"/>
      <c r="U398" s="1702"/>
      <c r="V398" s="1702"/>
      <c r="W398" s="1702"/>
      <c r="X398" s="1702"/>
      <c r="Y398" s="1702"/>
      <c r="Z398" s="1702"/>
      <c r="AA398" s="1702"/>
      <c r="AB398" s="1702"/>
      <c r="AC398" s="1702"/>
      <c r="AD398" s="1702"/>
      <c r="AE398" s="1702"/>
      <c r="AF398" s="1702"/>
      <c r="AG398" s="1702"/>
      <c r="AH398" s="1702"/>
      <c r="AI398" s="1702"/>
      <c r="AJ398" s="1702"/>
    </row>
    <row r="399" spans="4:36" ht="12.95" customHeight="1">
      <c r="D399" s="2" t="s">
        <v>1250</v>
      </c>
      <c r="T399" s="1702"/>
      <c r="U399" s="1702"/>
      <c r="V399" s="1702"/>
      <c r="W399" s="1702"/>
      <c r="X399" s="1702"/>
      <c r="Y399" s="1702"/>
      <c r="Z399" s="1702"/>
      <c r="AA399" s="1702"/>
      <c r="AB399" s="1702"/>
      <c r="AC399" s="1702"/>
      <c r="AD399" s="1702"/>
      <c r="AE399" s="1702"/>
      <c r="AF399" s="1702"/>
      <c r="AG399" s="1702"/>
      <c r="AH399" s="1702"/>
      <c r="AI399" s="1702"/>
      <c r="AJ399" s="1702"/>
    </row>
    <row r="400" spans="4:36" ht="12.95" customHeight="1">
      <c r="AG400" s="1164"/>
      <c r="AH400" s="1164"/>
      <c r="AI400" s="1164"/>
      <c r="AJ400" s="1164"/>
    </row>
    <row r="401" spans="1:36" ht="12.95" customHeight="1">
      <c r="D401" s="2" t="s">
        <v>1251</v>
      </c>
      <c r="S401" s="1702" t="s">
        <v>692</v>
      </c>
      <c r="T401" s="1702"/>
      <c r="U401" s="1702"/>
      <c r="V401" t="s">
        <v>1252</v>
      </c>
      <c r="AG401" s="1773"/>
      <c r="AH401" s="1773"/>
      <c r="AI401" s="1773"/>
      <c r="AJ401" s="1773"/>
    </row>
    <row r="402" spans="1:36" ht="12.95" customHeight="1">
      <c r="D402" s="2" t="s">
        <v>1253</v>
      </c>
      <c r="S402" s="1702" t="s">
        <v>809</v>
      </c>
      <c r="T402" s="1702"/>
      <c r="U402" s="1702"/>
      <c r="V402" t="s">
        <v>1254</v>
      </c>
      <c r="AE402" s="1768"/>
      <c r="AF402" s="1768"/>
      <c r="AG402" s="1768"/>
      <c r="AH402" s="1768"/>
      <c r="AI402" s="1768"/>
      <c r="AJ402" s="1768"/>
    </row>
    <row r="403" spans="1:36" ht="12.95" customHeight="1">
      <c r="D403" s="2" t="s">
        <v>1255</v>
      </c>
      <c r="K403" s="1753"/>
      <c r="L403" s="1753"/>
      <c r="M403" s="1753"/>
      <c r="N403" s="1753"/>
      <c r="O403" s="1753"/>
      <c r="P403" s="1753"/>
      <c r="Q403" s="1753"/>
      <c r="R403" s="1753"/>
      <c r="S403" s="1753"/>
      <c r="T403" s="1753"/>
      <c r="U403" s="1753"/>
      <c r="V403" s="1753"/>
      <c r="W403" s="1753"/>
      <c r="X403" s="1753"/>
      <c r="Y403" s="1753"/>
      <c r="Z403" s="1753"/>
      <c r="AA403" s="1753"/>
      <c r="AB403" s="1753"/>
      <c r="AC403" s="1753"/>
      <c r="AD403" s="1753"/>
      <c r="AE403" s="1753"/>
      <c r="AF403" s="1753"/>
      <c r="AG403" s="1753"/>
      <c r="AH403" s="1753"/>
      <c r="AI403" s="1753"/>
      <c r="AJ403" s="1753"/>
    </row>
    <row r="404" spans="1:36" ht="12.95" customHeight="1">
      <c r="D404" s="2" t="s">
        <v>1256</v>
      </c>
      <c r="K404" s="1753"/>
      <c r="L404" s="1753"/>
      <c r="M404" s="1753"/>
      <c r="N404" s="1753"/>
      <c r="O404" s="1753"/>
      <c r="P404" s="1753"/>
      <c r="Q404" s="1753"/>
      <c r="R404" s="1753"/>
      <c r="S404" s="1753"/>
      <c r="T404" s="1753"/>
      <c r="U404" s="1753"/>
      <c r="V404" s="1753"/>
      <c r="W404" s="1753"/>
      <c r="X404" s="1753"/>
      <c r="Y404" s="1753"/>
      <c r="Z404" s="1753"/>
      <c r="AA404" s="1753"/>
      <c r="AB404" s="1753"/>
      <c r="AC404" s="1753"/>
      <c r="AD404" s="1753"/>
      <c r="AE404" s="1753"/>
      <c r="AF404" s="1753"/>
      <c r="AG404" s="1753"/>
      <c r="AH404" s="1753"/>
      <c r="AI404" s="1753"/>
      <c r="AJ404" s="1753"/>
    </row>
    <row r="405" spans="1:36" ht="12.95" customHeight="1">
      <c r="D405" s="2" t="s">
        <v>1257</v>
      </c>
      <c r="E405" s="1077"/>
      <c r="F405" s="1077"/>
      <c r="G405" s="1077"/>
      <c r="H405" s="1077"/>
      <c r="I405" s="1077"/>
      <c r="J405" s="1077"/>
      <c r="K405" s="1077"/>
      <c r="L405" s="1077"/>
      <c r="M405" s="1077"/>
      <c r="N405" s="1077"/>
      <c r="O405" s="1077"/>
      <c r="P405" s="1077"/>
      <c r="Q405" s="1077"/>
      <c r="R405" s="1077"/>
      <c r="S405" s="1778" t="s">
        <v>998</v>
      </c>
      <c r="T405" s="1778"/>
      <c r="U405" s="1778"/>
      <c r="V405" s="1778"/>
      <c r="W405" s="1778"/>
      <c r="X405" s="1778"/>
      <c r="Y405" s="1778"/>
      <c r="Z405" s="1778"/>
      <c r="AA405" s="1778"/>
      <c r="AB405" s="1778"/>
      <c r="AC405" s="1778"/>
      <c r="AD405" s="1778"/>
      <c r="AE405" s="1778"/>
      <c r="AF405" s="1778"/>
      <c r="AG405" s="1778"/>
      <c r="AH405" s="1778"/>
      <c r="AI405" s="1778"/>
      <c r="AJ405" s="1778"/>
    </row>
    <row r="406" spans="1:36" ht="12.95" customHeight="1">
      <c r="D406" s="1241" t="s">
        <v>1258</v>
      </c>
      <c r="E406" s="1241"/>
      <c r="F406" s="1241"/>
      <c r="G406" s="1241"/>
      <c r="H406" s="1241"/>
      <c r="I406" s="1241"/>
      <c r="J406" s="1241"/>
      <c r="K406" s="1241"/>
      <c r="L406" s="1241"/>
      <c r="M406" s="1241"/>
      <c r="N406" s="1241"/>
      <c r="O406" s="1241"/>
      <c r="P406" s="1241"/>
      <c r="Q406" s="1241"/>
      <c r="R406" s="1241"/>
      <c r="S406" s="1241"/>
      <c r="T406" s="1241"/>
      <c r="U406" s="1241"/>
      <c r="V406" s="1241"/>
      <c r="W406" s="1241"/>
      <c r="X406" s="1241"/>
      <c r="Y406" s="1241"/>
      <c r="Z406" s="1241"/>
      <c r="AA406" s="1241"/>
      <c r="AB406" s="1241"/>
      <c r="AC406" s="1241"/>
      <c r="AD406" s="1241"/>
      <c r="AE406" s="1241"/>
      <c r="AF406" s="1241"/>
      <c r="AG406" s="1241"/>
      <c r="AH406" s="1241"/>
      <c r="AI406" s="1241"/>
      <c r="AJ406" s="1241"/>
    </row>
    <row r="407" spans="1:36" ht="12.95" customHeight="1">
      <c r="D407" s="1241"/>
      <c r="E407" s="1241"/>
      <c r="F407" s="1241"/>
      <c r="G407" s="1241"/>
      <c r="H407" s="1241"/>
      <c r="I407" s="1241"/>
      <c r="J407" s="1241"/>
      <c r="K407" s="1241"/>
      <c r="L407" s="1241"/>
      <c r="M407" s="1241"/>
      <c r="N407" s="1241"/>
      <c r="O407" s="1241"/>
      <c r="P407" s="1241"/>
      <c r="Q407" s="1241"/>
      <c r="R407" s="1241"/>
      <c r="S407" s="1241"/>
      <c r="T407" s="1241"/>
      <c r="U407" s="1241"/>
      <c r="V407" s="1241"/>
      <c r="W407" s="1241"/>
      <c r="X407" s="1241"/>
      <c r="Y407" s="1241"/>
      <c r="Z407" s="1241"/>
      <c r="AA407" s="1241"/>
      <c r="AB407" s="1241"/>
      <c r="AC407" s="1241"/>
      <c r="AD407" s="1241"/>
      <c r="AE407" s="1241"/>
      <c r="AF407" s="1241"/>
      <c r="AG407" s="1241"/>
      <c r="AH407" s="1241"/>
      <c r="AI407" s="1241"/>
      <c r="AJ407" s="1241"/>
    </row>
    <row r="408" spans="1:36" ht="12.95" customHeight="1">
      <c r="AG408" s="1164"/>
      <c r="AH408" s="1164"/>
      <c r="AI408" s="1164"/>
      <c r="AJ408" s="1164"/>
    </row>
    <row r="409" spans="1:36" ht="12.95" customHeight="1">
      <c r="A409" s="1" t="s">
        <v>1005</v>
      </c>
      <c r="B409" s="1"/>
      <c r="C409" s="1" t="s">
        <v>145</v>
      </c>
    </row>
    <row r="410" spans="1:36" ht="12.95" customHeight="1">
      <c r="B410" s="1"/>
      <c r="C410" s="1"/>
      <c r="D410" s="1" t="s">
        <v>1259</v>
      </c>
      <c r="I410" s="1389" t="s">
        <v>1260</v>
      </c>
      <c r="J410" s="1389"/>
      <c r="K410" s="1389"/>
      <c r="L410" s="1389"/>
      <c r="M410" s="1389"/>
      <c r="N410" s="1389"/>
      <c r="O410" s="1389"/>
      <c r="P410" s="1389"/>
      <c r="Q410" s="1389"/>
      <c r="R410" s="1389"/>
      <c r="S410" s="1389"/>
      <c r="T410" s="1389"/>
      <c r="U410" s="1389"/>
      <c r="V410" s="1389"/>
      <c r="W410" s="1389"/>
      <c r="X410" s="1389"/>
      <c r="Y410" s="1389"/>
      <c r="Z410" s="1389"/>
      <c r="AA410" s="1389"/>
      <c r="AB410" s="1389"/>
      <c r="AC410" s="1389"/>
      <c r="AD410" s="1389"/>
      <c r="AE410" s="1389"/>
    </row>
    <row r="411" spans="1:36" ht="12.95" customHeight="1">
      <c r="E411" t="s">
        <v>1261</v>
      </c>
      <c r="R411" s="1306" t="s">
        <v>843</v>
      </c>
      <c r="S411" s="1306"/>
      <c r="AC411" s="21" t="s">
        <v>1262</v>
      </c>
      <c r="AD411" s="1643">
        <v>5</v>
      </c>
      <c r="AE411" s="1643"/>
    </row>
    <row r="412" spans="1:36" ht="12.95" customHeight="1">
      <c r="E412" t="s">
        <v>1263</v>
      </c>
      <c r="R412" s="1306" t="s">
        <v>809</v>
      </c>
      <c r="S412" s="1306"/>
      <c r="AC412" s="21" t="s">
        <v>1262</v>
      </c>
      <c r="AD412" s="1643"/>
      <c r="AE412" s="1643"/>
    </row>
    <row r="413" spans="1:36" ht="12.95" customHeight="1">
      <c r="E413" t="s">
        <v>1264</v>
      </c>
      <c r="S413" s="1306" t="s">
        <v>809</v>
      </c>
      <c r="T413" s="1306"/>
    </row>
    <row r="414" spans="1:36" ht="12.95" customHeight="1">
      <c r="E414" t="s">
        <v>233</v>
      </c>
      <c r="H414" s="1712" t="s">
        <v>1265</v>
      </c>
      <c r="I414" s="1712"/>
      <c r="J414" s="1712"/>
      <c r="K414" s="1712"/>
      <c r="L414" s="1712"/>
      <c r="M414" s="1712"/>
      <c r="N414" s="1712"/>
      <c r="O414" s="1712"/>
      <c r="P414" s="1712"/>
      <c r="Q414" s="1712"/>
      <c r="R414" s="1712"/>
      <c r="S414" s="1712"/>
      <c r="T414" s="1712"/>
      <c r="U414" s="1712"/>
      <c r="V414" s="1712"/>
      <c r="W414" s="1712"/>
      <c r="X414" s="1712"/>
      <c r="Y414" s="1712"/>
      <c r="Z414" s="1712"/>
      <c r="AA414" s="1712"/>
      <c r="AB414" s="1712"/>
      <c r="AC414" s="1712"/>
      <c r="AD414" s="1712"/>
      <c r="AE414" s="1712"/>
    </row>
    <row r="415" spans="1:36" ht="12.95" customHeight="1">
      <c r="H415" s="1713"/>
      <c r="I415" s="1713"/>
      <c r="J415" s="1713"/>
      <c r="K415" s="1713"/>
      <c r="L415" s="1713"/>
      <c r="M415" s="1713"/>
      <c r="N415" s="1713"/>
      <c r="O415" s="1713"/>
      <c r="P415" s="1713"/>
      <c r="Q415" s="1713"/>
      <c r="R415" s="1713"/>
      <c r="S415" s="1713"/>
      <c r="T415" s="1713"/>
      <c r="U415" s="1713"/>
      <c r="V415" s="1713"/>
      <c r="W415" s="1713"/>
      <c r="X415" s="1713"/>
      <c r="Y415" s="1713"/>
      <c r="Z415" s="1713"/>
      <c r="AA415" s="1713"/>
      <c r="AB415" s="1713"/>
      <c r="AC415" s="1713"/>
      <c r="AD415" s="1713"/>
      <c r="AE415" s="1713"/>
    </row>
    <row r="416" spans="1:36" ht="12.95" customHeight="1"/>
    <row r="417" spans="1:39" ht="12.95" customHeight="1">
      <c r="A417" s="1" t="s">
        <v>1017</v>
      </c>
      <c r="B417" s="1"/>
      <c r="C417" s="1"/>
      <c r="D417" s="1" t="s">
        <v>150</v>
      </c>
      <c r="AF417" s="1" t="s">
        <v>1266</v>
      </c>
    </row>
    <row r="418" spans="1:39" ht="12.95" customHeight="1">
      <c r="E418" s="1767">
        <v>210</v>
      </c>
      <c r="F418" s="1767"/>
      <c r="G418" s="1767"/>
      <c r="H418" s="1073" t="s">
        <v>1267</v>
      </c>
      <c r="I418" s="1767">
        <v>210</v>
      </c>
      <c r="J418" s="1767"/>
      <c r="K418" s="1767"/>
      <c r="L418" t="s">
        <v>1268</v>
      </c>
      <c r="N418" s="21" t="s">
        <v>36</v>
      </c>
      <c r="P418" s="1715">
        <v>1.05</v>
      </c>
      <c r="Q418" s="1715"/>
      <c r="R418" s="1715"/>
      <c r="S418" t="s">
        <v>1269</v>
      </c>
      <c r="W418" s="1777">
        <f>IF(E418&gt;0,(E418*I418),(P418*43560))</f>
        <v>44100</v>
      </c>
      <c r="X418" s="1777"/>
      <c r="Y418" s="1777"/>
      <c r="Z418" t="s">
        <v>1270</v>
      </c>
      <c r="AF418" s="1716">
        <f>IFERROR(IF(P418&gt;0,(AG437/P418),(AG437/(W418/43560))),0)</f>
        <v>76.19047619047619</v>
      </c>
      <c r="AG418" s="1716"/>
      <c r="AH418" s="1716"/>
      <c r="AM418" s="2"/>
    </row>
    <row r="419" spans="1:39" ht="12.95" customHeight="1">
      <c r="E419" t="s">
        <v>1271</v>
      </c>
    </row>
    <row r="420" spans="1:39" ht="12.95" customHeight="1">
      <c r="E420" s="1774"/>
      <c r="F420" s="1774"/>
      <c r="G420" s="1774"/>
      <c r="H420" s="1774"/>
      <c r="I420" s="1774"/>
      <c r="J420" s="1774"/>
      <c r="K420" s="1774"/>
      <c r="L420" s="1774"/>
      <c r="M420" s="1774"/>
      <c r="N420" s="1774"/>
      <c r="O420" s="1774"/>
      <c r="P420" s="1774"/>
      <c r="Q420" s="1774"/>
      <c r="R420" s="1774"/>
      <c r="S420" s="1774"/>
      <c r="T420" s="1774"/>
      <c r="U420" s="1774"/>
      <c r="V420" s="1774"/>
      <c r="W420" s="1774"/>
      <c r="X420" s="1774"/>
      <c r="Y420" s="1774"/>
      <c r="Z420" s="1774"/>
      <c r="AA420" s="1774"/>
      <c r="AB420" s="1774"/>
      <c r="AC420" s="1774"/>
      <c r="AD420" s="1774"/>
      <c r="AE420" s="1774"/>
      <c r="AF420" s="1774"/>
      <c r="AG420" s="1774"/>
      <c r="AH420" s="1774"/>
      <c r="AI420" s="1774"/>
      <c r="AJ420" s="1774"/>
    </row>
    <row r="421" spans="1:39" ht="12.95" customHeight="1">
      <c r="E421" s="68" t="s">
        <v>1272</v>
      </c>
      <c r="F421" s="16"/>
      <c r="G421" s="16"/>
      <c r="H421" s="16"/>
      <c r="I421" s="1714">
        <v>1.05</v>
      </c>
      <c r="J421" s="1714"/>
      <c r="K421" s="1714"/>
      <c r="L421" s="16"/>
      <c r="M421" s="68"/>
      <c r="N421" s="16"/>
      <c r="O421" s="16"/>
      <c r="P421" s="1411">
        <f>(DU755+DU778+DU800)/I421</f>
        <v>77.142857142857139</v>
      </c>
      <c r="Q421" s="1411"/>
      <c r="R421" s="1411"/>
      <c r="S421" s="68" t="s">
        <v>1273</v>
      </c>
      <c r="T421" s="16"/>
      <c r="U421" s="16"/>
      <c r="V421" s="16"/>
      <c r="W421" s="16"/>
      <c r="X421" s="16"/>
      <c r="Y421" s="16"/>
      <c r="Z421" s="16"/>
      <c r="AA421" s="16"/>
      <c r="AB421" s="16"/>
      <c r="AC421" s="16"/>
      <c r="AD421" s="16"/>
      <c r="AE421" s="16"/>
      <c r="AF421" s="16"/>
      <c r="AG421" s="16"/>
      <c r="AH421" s="16"/>
      <c r="AI421" s="16"/>
      <c r="AJ421" s="16"/>
    </row>
    <row r="422" spans="1:39" ht="12.95" customHeight="1"/>
    <row r="423" spans="1:39" ht="12.95" customHeight="1">
      <c r="A423" s="1" t="s">
        <v>1044</v>
      </c>
      <c r="B423" s="1"/>
      <c r="C423" s="1"/>
      <c r="D423" s="1" t="s">
        <v>152</v>
      </c>
    </row>
    <row r="424" spans="1:39" ht="12.95" customHeight="1">
      <c r="E424" t="s">
        <v>1274</v>
      </c>
      <c r="P424" s="1306">
        <v>2</v>
      </c>
      <c r="Q424" s="1306"/>
      <c r="S424" t="s">
        <v>1275</v>
      </c>
      <c r="AE424" s="1306">
        <v>2</v>
      </c>
      <c r="AF424" s="1306"/>
    </row>
    <row r="425" spans="1:39" ht="12.95" customHeight="1">
      <c r="E425" t="s">
        <v>1276</v>
      </c>
      <c r="P425" s="1306">
        <v>0</v>
      </c>
      <c r="Q425" s="1306"/>
      <c r="S425" t="s">
        <v>1277</v>
      </c>
      <c r="AE425" s="1306" t="s">
        <v>809</v>
      </c>
      <c r="AF425" s="1306"/>
    </row>
    <row r="426" spans="1:39" ht="12.95" customHeight="1">
      <c r="F426" s="17" t="s">
        <v>1278</v>
      </c>
    </row>
    <row r="427" spans="1:39" ht="12.95" customHeight="1">
      <c r="F427" s="1757"/>
      <c r="G427" s="1757"/>
      <c r="H427" s="1757"/>
      <c r="I427" s="1757"/>
      <c r="J427" s="1757"/>
      <c r="K427" s="1757"/>
      <c r="L427" s="1757"/>
      <c r="M427" s="1757"/>
      <c r="N427" s="1757"/>
      <c r="O427" s="1757"/>
      <c r="P427" s="1757"/>
      <c r="Q427" s="1757"/>
      <c r="R427" s="1757"/>
      <c r="S427" s="1757"/>
      <c r="T427" s="1757"/>
      <c r="U427" s="1757"/>
      <c r="V427" s="1757"/>
      <c r="W427" s="1757"/>
      <c r="X427" s="1757"/>
      <c r="Y427" s="1757"/>
      <c r="Z427" s="1757"/>
      <c r="AA427" s="1757"/>
      <c r="AB427" s="1757"/>
      <c r="AC427" s="1757"/>
      <c r="AD427" s="1757"/>
      <c r="AE427" s="1757"/>
      <c r="AF427" s="1757"/>
      <c r="AG427" s="1757"/>
      <c r="AH427" s="1757"/>
    </row>
    <row r="428" spans="1:39" ht="12.95" customHeight="1">
      <c r="F428" s="1729"/>
      <c r="G428" s="1729"/>
      <c r="H428" s="1729"/>
      <c r="I428" s="1729"/>
      <c r="J428" s="1729"/>
      <c r="K428" s="1729"/>
      <c r="L428" s="1729"/>
      <c r="M428" s="1729"/>
      <c r="N428" s="1729"/>
      <c r="O428" s="1729"/>
      <c r="P428" s="1729"/>
      <c r="Q428" s="1729"/>
      <c r="R428" s="1729"/>
      <c r="S428" s="1729"/>
      <c r="T428" s="1729"/>
      <c r="U428" s="1729"/>
      <c r="V428" s="1729"/>
      <c r="W428" s="1729"/>
      <c r="X428" s="1729"/>
      <c r="Y428" s="1729"/>
      <c r="Z428" s="1729"/>
      <c r="AA428" s="1729"/>
      <c r="AB428" s="1729"/>
      <c r="AC428" s="1729"/>
      <c r="AD428" s="1729"/>
      <c r="AE428" s="1729"/>
      <c r="AF428" s="1729"/>
      <c r="AG428" s="1729"/>
      <c r="AH428" s="1729"/>
    </row>
    <row r="429" spans="1:39" ht="12.95" customHeight="1">
      <c r="E429" t="s">
        <v>1279</v>
      </c>
      <c r="P429" s="1070"/>
      <c r="Q429" s="1306" t="s">
        <v>843</v>
      </c>
      <c r="R429" s="1306"/>
    </row>
    <row r="430" spans="1:39" ht="12.95" customHeight="1">
      <c r="F430" t="s">
        <v>1280</v>
      </c>
      <c r="P430" s="1070"/>
      <c r="Q430" s="1070"/>
      <c r="AF430" s="1306" t="s">
        <v>809</v>
      </c>
      <c r="AG430" s="1775"/>
    </row>
    <row r="431" spans="1:39" ht="12.95" customHeight="1"/>
    <row r="432" spans="1:39" ht="12.95" customHeight="1">
      <c r="A432" s="1"/>
      <c r="B432" s="1"/>
      <c r="C432" s="1"/>
      <c r="E432" s="2" t="s">
        <v>1281</v>
      </c>
      <c r="Z432" s="1306" t="s">
        <v>692</v>
      </c>
      <c r="AA432" s="1306"/>
    </row>
    <row r="433" spans="1:55" ht="12.95" customHeight="1">
      <c r="F433" s="28" t="s">
        <v>1282</v>
      </c>
      <c r="G433" s="1110"/>
      <c r="H433" s="1110"/>
      <c r="I433" s="1110"/>
      <c r="J433" s="1110"/>
      <c r="K433" s="1110"/>
      <c r="L433" s="1110"/>
      <c r="M433" s="1110"/>
      <c r="N433" s="1110"/>
      <c r="O433" s="1110"/>
      <c r="P433" s="1110"/>
      <c r="Q433" s="1110"/>
      <c r="R433" s="1110"/>
      <c r="S433" s="1110"/>
      <c r="T433" s="1110"/>
      <c r="U433" s="1110"/>
      <c r="V433" s="1110"/>
      <c r="W433" s="1110"/>
      <c r="AB433" s="1110"/>
    </row>
    <row r="434" spans="1:55" ht="12.95" customHeight="1">
      <c r="F434" t="s">
        <v>1283</v>
      </c>
      <c r="G434" s="1110"/>
      <c r="I434" s="1110"/>
      <c r="J434" s="1110"/>
      <c r="K434" s="1110"/>
      <c r="L434" s="1110"/>
      <c r="M434" s="1110"/>
      <c r="N434" s="1110"/>
      <c r="O434" s="17"/>
      <c r="P434" s="1110"/>
      <c r="Q434" s="1110"/>
      <c r="R434" s="1110"/>
      <c r="S434" s="1110"/>
      <c r="T434" s="1110"/>
      <c r="U434" s="1110"/>
      <c r="V434" s="1110"/>
      <c r="W434" s="1110"/>
      <c r="Z434" s="1306" t="s">
        <v>809</v>
      </c>
      <c r="AA434" s="1306"/>
    </row>
    <row r="435" spans="1:55" ht="12.95" customHeight="1"/>
    <row r="436" spans="1:55" ht="12.95" customHeight="1">
      <c r="A436" s="1" t="s">
        <v>1111</v>
      </c>
      <c r="B436" s="1"/>
      <c r="C436" s="1"/>
      <c r="D436" s="1" t="s">
        <v>159</v>
      </c>
      <c r="AF436" s="32"/>
    </row>
    <row r="437" spans="1:55" ht="12.95" customHeight="1">
      <c r="D437" s="1583" t="s">
        <v>1284</v>
      </c>
      <c r="E437" s="1584"/>
      <c r="F437" s="1584"/>
      <c r="G437" s="1584"/>
      <c r="H437" s="1584"/>
      <c r="I437" s="1584"/>
      <c r="J437" s="1584"/>
      <c r="K437" s="1584"/>
      <c r="L437" s="1584"/>
      <c r="M437" s="1584"/>
      <c r="N437" s="1584"/>
      <c r="O437" s="1584"/>
      <c r="P437" s="1584"/>
      <c r="Q437" s="1584"/>
      <c r="R437" s="1584"/>
      <c r="S437" s="1584"/>
      <c r="T437" s="1584"/>
      <c r="U437" s="1584"/>
      <c r="V437" s="1584"/>
      <c r="W437" s="1584"/>
      <c r="X437" s="1584"/>
      <c r="Y437" s="1584"/>
      <c r="Z437" s="1584"/>
      <c r="AA437" s="1584"/>
      <c r="AB437" s="1584"/>
      <c r="AC437" s="1584"/>
      <c r="AD437" s="1584"/>
      <c r="AE437" s="1584"/>
      <c r="AF437" s="1717"/>
      <c r="AG437" s="1772">
        <v>80</v>
      </c>
      <c r="AH437" s="1772"/>
      <c r="AI437" s="1772"/>
      <c r="AJ437" s="1772"/>
    </row>
    <row r="438" spans="1:55" ht="12.95" customHeight="1">
      <c r="D438" s="1609" t="s">
        <v>1285</v>
      </c>
      <c r="E438" s="1695"/>
      <c r="F438" s="1695"/>
      <c r="G438" s="1695"/>
      <c r="H438" s="1695"/>
      <c r="I438" s="1695"/>
      <c r="J438" s="1695"/>
      <c r="K438" s="1695"/>
      <c r="L438" s="1695"/>
      <c r="M438" s="1695"/>
      <c r="N438" s="1695"/>
      <c r="O438" s="1695"/>
      <c r="P438" s="1695"/>
      <c r="Q438" s="1695"/>
      <c r="R438" s="1695"/>
      <c r="S438" s="1695"/>
      <c r="T438" s="1695"/>
      <c r="U438" s="1695"/>
      <c r="V438" s="1695"/>
      <c r="W438" s="1695"/>
      <c r="X438" s="1695"/>
      <c r="Y438" s="1695"/>
      <c r="Z438" s="1695"/>
      <c r="AA438" s="1695"/>
      <c r="AB438" s="1695"/>
      <c r="AC438" s="1695"/>
      <c r="AD438" s="1695"/>
      <c r="AE438" s="1695"/>
      <c r="AF438" s="1696"/>
      <c r="AG438" s="1776">
        <v>0</v>
      </c>
      <c r="AH438" s="1571"/>
      <c r="AI438" s="1571"/>
      <c r="AJ438" s="1571"/>
    </row>
    <row r="439" spans="1:55" ht="12.95" customHeight="1">
      <c r="D439" s="1609" t="s">
        <v>1286</v>
      </c>
      <c r="E439" s="1695"/>
      <c r="F439" s="1695"/>
      <c r="G439" s="1695"/>
      <c r="H439" s="1695"/>
      <c r="I439" s="1695"/>
      <c r="J439" s="1695"/>
      <c r="K439" s="1695"/>
      <c r="L439" s="1695"/>
      <c r="M439" s="1695"/>
      <c r="N439" s="1695"/>
      <c r="O439" s="1695"/>
      <c r="P439" s="1695"/>
      <c r="Q439" s="1695"/>
      <c r="R439" s="1695"/>
      <c r="S439" s="1695"/>
      <c r="T439" s="1695"/>
      <c r="U439" s="1695"/>
      <c r="V439" s="1695"/>
      <c r="W439" s="1695"/>
      <c r="X439" s="1695"/>
      <c r="Y439" s="1695"/>
      <c r="Z439" s="1695"/>
      <c r="AA439" s="1695"/>
      <c r="AB439" s="1695"/>
      <c r="AC439" s="1695"/>
      <c r="AD439" s="1695"/>
      <c r="AE439" s="1695"/>
      <c r="AF439" s="1696"/>
      <c r="AG439" s="1772">
        <v>79</v>
      </c>
      <c r="AH439" s="1772"/>
      <c r="AI439" s="1772"/>
      <c r="AJ439" s="1772"/>
    </row>
    <row r="440" spans="1:55" ht="12.95" customHeight="1">
      <c r="D440" s="1609" t="s">
        <v>1287</v>
      </c>
      <c r="E440" s="1695"/>
      <c r="F440" s="1695"/>
      <c r="G440" s="1695"/>
      <c r="H440" s="1695"/>
      <c r="I440" s="1695"/>
      <c r="J440" s="1695"/>
      <c r="K440" s="1695"/>
      <c r="L440" s="1695"/>
      <c r="M440" s="1695"/>
      <c r="N440" s="1695"/>
      <c r="O440" s="1695"/>
      <c r="P440" s="1695"/>
      <c r="Q440" s="1695"/>
      <c r="R440" s="1695"/>
      <c r="S440" s="1695"/>
      <c r="T440" s="1695"/>
      <c r="U440" s="1695"/>
      <c r="V440" s="1695"/>
      <c r="W440" s="1695"/>
      <c r="X440" s="1695"/>
      <c r="Y440" s="1695"/>
      <c r="Z440" s="1695"/>
      <c r="AA440" s="1695"/>
      <c r="AB440" s="1695"/>
      <c r="AC440" s="1695"/>
      <c r="AD440" s="1695"/>
      <c r="AE440" s="1695"/>
      <c r="AF440" s="1696"/>
      <c r="AG440" s="1772">
        <v>79</v>
      </c>
      <c r="AH440" s="1772"/>
      <c r="AI440" s="1772"/>
      <c r="AJ440" s="1772"/>
    </row>
    <row r="441" spans="1:55" ht="12.95" customHeight="1">
      <c r="D441" s="1609" t="s">
        <v>1288</v>
      </c>
      <c r="E441" s="1695"/>
      <c r="F441" s="1695"/>
      <c r="G441" s="1695"/>
      <c r="H441" s="1695"/>
      <c r="I441" s="1695"/>
      <c r="J441" s="1695"/>
      <c r="K441" s="1695"/>
      <c r="L441" s="1695"/>
      <c r="M441" s="1695"/>
      <c r="N441" s="1695"/>
      <c r="O441" s="1695"/>
      <c r="P441" s="1695"/>
      <c r="Q441" s="1695"/>
      <c r="R441" s="1695"/>
      <c r="S441" s="1695"/>
      <c r="T441" s="1695"/>
      <c r="U441" s="1695"/>
      <c r="V441" s="1695"/>
      <c r="W441" s="1695"/>
      <c r="X441" s="1695"/>
      <c r="Y441" s="1695"/>
      <c r="Z441" s="1695"/>
      <c r="AA441" s="1695"/>
      <c r="AB441" s="1695"/>
      <c r="AC441" s="1695"/>
      <c r="AD441" s="1695"/>
      <c r="AE441" s="1695"/>
      <c r="AF441" s="1696"/>
      <c r="AG441" s="1760">
        <f>IF(ISERROR(AG440/AG439),0,AG440/AG439)</f>
        <v>1</v>
      </c>
      <c r="AH441" s="1760"/>
      <c r="AI441" s="1760"/>
      <c r="AJ441" s="1760"/>
    </row>
    <row r="442" spans="1:55" ht="12.95" customHeight="1">
      <c r="D442" s="1609" t="s">
        <v>1289</v>
      </c>
      <c r="E442" s="1695"/>
      <c r="F442" s="1695"/>
      <c r="G442" s="1695"/>
      <c r="H442" s="1695"/>
      <c r="I442" s="1695"/>
      <c r="J442" s="1695"/>
      <c r="K442" s="1695"/>
      <c r="L442" s="1695"/>
      <c r="M442" s="1695"/>
      <c r="N442" s="1695"/>
      <c r="O442" s="1695"/>
      <c r="P442" s="1695"/>
      <c r="Q442" s="1695"/>
      <c r="R442" s="1695"/>
      <c r="S442" s="1695"/>
      <c r="T442" s="1695"/>
      <c r="U442" s="1695"/>
      <c r="V442" s="1695"/>
      <c r="W442" s="1695"/>
      <c r="X442" s="1695"/>
      <c r="Y442" s="1695"/>
      <c r="Z442" s="1695"/>
      <c r="AA442" s="1695"/>
      <c r="AB442" s="1695"/>
      <c r="AC442" s="1695"/>
      <c r="AD442" s="1695"/>
      <c r="AE442" s="1695"/>
      <c r="AF442" s="1696"/>
      <c r="AG442" s="1704">
        <v>45126</v>
      </c>
      <c r="AH442" s="1704"/>
      <c r="AI442" s="1704"/>
      <c r="AJ442" s="1704"/>
    </row>
    <row r="443" spans="1:55" ht="12.95" customHeight="1">
      <c r="D443" s="1609" t="s">
        <v>1290</v>
      </c>
      <c r="E443" s="1695"/>
      <c r="F443" s="1695"/>
      <c r="G443" s="1695"/>
      <c r="H443" s="1695"/>
      <c r="I443" s="1695"/>
      <c r="J443" s="1695"/>
      <c r="K443" s="1695"/>
      <c r="L443" s="1695"/>
      <c r="M443" s="1695"/>
      <c r="N443" s="1695"/>
      <c r="O443" s="1695"/>
      <c r="P443" s="1695"/>
      <c r="Q443" s="1695"/>
      <c r="R443" s="1695"/>
      <c r="S443" s="1695"/>
      <c r="T443" s="1695"/>
      <c r="U443" s="1695"/>
      <c r="V443" s="1695"/>
      <c r="W443" s="1695"/>
      <c r="X443" s="1695"/>
      <c r="Y443" s="1695"/>
      <c r="Z443" s="1695"/>
      <c r="AA443" s="1695"/>
      <c r="AB443" s="1695"/>
      <c r="AC443" s="1695"/>
      <c r="AD443" s="1695"/>
      <c r="AE443" s="1695"/>
      <c r="AF443" s="1696"/>
      <c r="AG443" s="1704">
        <v>45126</v>
      </c>
      <c r="AH443" s="1704"/>
      <c r="AI443" s="1704"/>
      <c r="AJ443" s="1704"/>
    </row>
    <row r="444" spans="1:55" ht="12.95" customHeight="1">
      <c r="D444" s="1609" t="s">
        <v>1291</v>
      </c>
      <c r="E444" s="1695"/>
      <c r="F444" s="1695"/>
      <c r="G444" s="1695"/>
      <c r="H444" s="1695"/>
      <c r="I444" s="1695"/>
      <c r="J444" s="1695"/>
      <c r="K444" s="1695"/>
      <c r="L444" s="1695"/>
      <c r="M444" s="1695"/>
      <c r="N444" s="1695"/>
      <c r="O444" s="1695"/>
      <c r="P444" s="1695"/>
      <c r="Q444" s="1695"/>
      <c r="R444" s="1695"/>
      <c r="S444" s="1695"/>
      <c r="T444" s="1695"/>
      <c r="U444" s="1695"/>
      <c r="V444" s="1695"/>
      <c r="W444" s="1695"/>
      <c r="X444" s="1695"/>
      <c r="Y444" s="1695"/>
      <c r="Z444" s="1695"/>
      <c r="AA444" s="1695"/>
      <c r="AB444" s="1695"/>
      <c r="AC444" s="1695"/>
      <c r="AD444" s="1695"/>
      <c r="AE444" s="1695"/>
      <c r="AF444" s="1696"/>
      <c r="AG444" s="1760">
        <f>IF(ISERROR(AG443/AG442),0,AG443/AG442)</f>
        <v>1</v>
      </c>
      <c r="AH444" s="1760"/>
      <c r="AI444" s="1760"/>
      <c r="AJ444" s="1760"/>
    </row>
    <row r="445" spans="1:55" ht="12.95" customHeight="1">
      <c r="D445" s="1609" t="s">
        <v>1292</v>
      </c>
      <c r="E445" s="1695"/>
      <c r="F445" s="1695"/>
      <c r="G445" s="1695"/>
      <c r="H445" s="1695"/>
      <c r="I445" s="1695"/>
      <c r="J445" s="1695"/>
      <c r="K445" s="1695"/>
      <c r="L445" s="1695"/>
      <c r="M445" s="1695"/>
      <c r="N445" s="1695"/>
      <c r="O445" s="1695"/>
      <c r="P445" s="1695"/>
      <c r="Q445" s="1695"/>
      <c r="R445" s="1695"/>
      <c r="S445" s="1695"/>
      <c r="T445" s="1695"/>
      <c r="U445" s="1695"/>
      <c r="V445" s="1695"/>
      <c r="W445" s="1695"/>
      <c r="X445" s="1695"/>
      <c r="Y445" s="1695"/>
      <c r="Z445" s="1695"/>
      <c r="AA445" s="1695"/>
      <c r="AB445" s="1695"/>
      <c r="AC445" s="1695"/>
      <c r="AD445" s="1695"/>
      <c r="AE445" s="1695"/>
      <c r="AF445" s="1696"/>
      <c r="AG445" s="1760">
        <f>MIN(IF(AG441&gt;AG444,AG444,AG441),1)</f>
        <v>1</v>
      </c>
      <c r="AH445" s="1760"/>
      <c r="AI445" s="1760"/>
      <c r="AJ445" s="1760"/>
    </row>
    <row r="446" spans="1:55" ht="12.95" customHeight="1">
      <c r="D446" s="1609" t="s">
        <v>1293</v>
      </c>
      <c r="E446" s="1584"/>
      <c r="F446" s="1584"/>
      <c r="G446" s="1584"/>
      <c r="H446" s="1584"/>
      <c r="I446" s="1584"/>
      <c r="J446" s="1584"/>
      <c r="K446" s="1584"/>
      <c r="L446" s="1584"/>
      <c r="M446" s="1584"/>
      <c r="N446" s="1584"/>
      <c r="O446" s="1584"/>
      <c r="P446" s="1584"/>
      <c r="Q446" s="1584"/>
      <c r="R446" s="1584"/>
      <c r="S446" s="1584"/>
      <c r="T446" s="1584"/>
      <c r="U446" s="1584"/>
      <c r="V446" s="1584"/>
      <c r="W446" s="1584"/>
      <c r="X446" s="1584"/>
      <c r="Y446" s="1584"/>
      <c r="Z446" s="1584"/>
      <c r="AA446" s="1584"/>
      <c r="AB446" s="1584"/>
      <c r="AC446" s="1584"/>
      <c r="AD446" s="1584"/>
      <c r="AE446" s="1584"/>
      <c r="AF446" s="1717"/>
      <c r="AG446" s="1704">
        <v>1185</v>
      </c>
      <c r="AH446" s="1704"/>
      <c r="AI446" s="1704"/>
      <c r="AJ446" s="1704"/>
      <c r="AZ446" s="2"/>
      <c r="BA446" s="2"/>
      <c r="BB446" s="2"/>
      <c r="BC446" s="2"/>
    </row>
    <row r="447" spans="1:55" ht="12.95" customHeight="1">
      <c r="D447" s="1583" t="s">
        <v>1294</v>
      </c>
      <c r="E447" s="1584"/>
      <c r="F447" s="1584"/>
      <c r="G447" s="1584"/>
      <c r="H447" s="1584"/>
      <c r="I447" s="1584"/>
      <c r="J447" s="1584"/>
      <c r="K447" s="1584"/>
      <c r="L447" s="1584"/>
      <c r="M447" s="1584"/>
      <c r="N447" s="1584"/>
      <c r="O447" s="1584"/>
      <c r="P447" s="1584"/>
      <c r="Q447" s="1584"/>
      <c r="R447" s="1584"/>
      <c r="S447" s="1584"/>
      <c r="T447" s="1584"/>
      <c r="U447" s="1584"/>
      <c r="V447" s="1584"/>
      <c r="W447" s="1584"/>
      <c r="X447" s="1584"/>
      <c r="Y447" s="1584"/>
      <c r="Z447" s="1584"/>
      <c r="AA447" s="1584"/>
      <c r="AB447" s="1584"/>
      <c r="AC447" s="1584"/>
      <c r="AD447" s="1584"/>
      <c r="AE447" s="1584"/>
      <c r="AF447" s="1717"/>
      <c r="AG447" s="1704">
        <v>0</v>
      </c>
      <c r="AH447" s="1704"/>
      <c r="AI447" s="1704"/>
      <c r="AJ447" s="1704"/>
      <c r="AZ447" s="2"/>
      <c r="BA447" s="2"/>
      <c r="BB447" s="2"/>
      <c r="BC447" s="2"/>
    </row>
    <row r="448" spans="1:55" ht="12.95" customHeight="1">
      <c r="D448" s="1609" t="s">
        <v>1295</v>
      </c>
      <c r="E448" s="1584"/>
      <c r="F448" s="1584"/>
      <c r="G448" s="1584"/>
      <c r="H448" s="1584"/>
      <c r="I448" s="1584"/>
      <c r="J448" s="1584"/>
      <c r="K448" s="1584"/>
      <c r="L448" s="1584"/>
      <c r="M448" s="1584"/>
      <c r="N448" s="1584"/>
      <c r="O448" s="1584"/>
      <c r="P448" s="1584"/>
      <c r="Q448" s="1584"/>
      <c r="R448" s="1584"/>
      <c r="S448" s="1584"/>
      <c r="T448" s="1584"/>
      <c r="U448" s="1584"/>
      <c r="V448" s="1584"/>
      <c r="W448" s="1584"/>
      <c r="X448" s="1584"/>
      <c r="Y448" s="1584"/>
      <c r="Z448" s="1584"/>
      <c r="AA448" s="1584"/>
      <c r="AB448" s="1584"/>
      <c r="AC448" s="1584"/>
      <c r="AD448" s="1584"/>
      <c r="AE448" s="1584"/>
      <c r="AF448" s="1717"/>
      <c r="AG448" s="1704">
        <v>5596</v>
      </c>
      <c r="AH448" s="1704"/>
      <c r="AI448" s="1704"/>
      <c r="AJ448" s="1704"/>
      <c r="AZ448" s="2"/>
      <c r="BA448" s="2"/>
      <c r="BB448" s="2"/>
      <c r="BC448" s="2"/>
    </row>
    <row r="449" spans="1:55" ht="12.95" customHeight="1">
      <c r="D449" s="1609" t="s">
        <v>1296</v>
      </c>
      <c r="E449" s="1584"/>
      <c r="F449" s="1584"/>
      <c r="G449" s="1584"/>
      <c r="H449" s="1584"/>
      <c r="I449" s="1584"/>
      <c r="J449" s="1584"/>
      <c r="K449" s="1584"/>
      <c r="L449" s="1584"/>
      <c r="M449" s="1584"/>
      <c r="N449" s="1584"/>
      <c r="O449" s="1584"/>
      <c r="P449" s="1584"/>
      <c r="Q449" s="1584"/>
      <c r="R449" s="1584"/>
      <c r="S449" s="1584"/>
      <c r="T449" s="1584"/>
      <c r="U449" s="1584"/>
      <c r="V449" s="1584"/>
      <c r="W449" s="1584"/>
      <c r="X449" s="1584"/>
      <c r="Y449" s="1584"/>
      <c r="Z449" s="1584"/>
      <c r="AA449" s="1584"/>
      <c r="AB449" s="1584"/>
      <c r="AC449" s="1584"/>
      <c r="AD449" s="1584"/>
      <c r="AE449" s="1584"/>
      <c r="AF449" s="1717"/>
      <c r="AG449" s="1704">
        <v>9495</v>
      </c>
      <c r="AH449" s="1704"/>
      <c r="AI449" s="1704"/>
      <c r="AJ449" s="1704"/>
      <c r="BB449" s="2"/>
      <c r="BC449" s="2"/>
    </row>
    <row r="450" spans="1:55" ht="12.95" customHeight="1">
      <c r="D450" s="1722" t="s">
        <v>1297</v>
      </c>
      <c r="E450" s="1723"/>
      <c r="F450" s="1723"/>
      <c r="G450" s="1723"/>
      <c r="H450" s="1723"/>
      <c r="I450" s="1723"/>
      <c r="J450" s="1723"/>
      <c r="K450" s="1723"/>
      <c r="L450" s="1723"/>
      <c r="M450" s="1723"/>
      <c r="N450" s="1723"/>
      <c r="O450" s="1723"/>
      <c r="P450" s="1723"/>
      <c r="Q450" s="1723"/>
      <c r="R450" s="1723"/>
      <c r="S450" s="1723"/>
      <c r="T450" s="1723"/>
      <c r="U450" s="1723"/>
      <c r="V450" s="1723"/>
      <c r="W450" s="1723"/>
      <c r="X450" s="1723"/>
      <c r="Y450" s="1723"/>
      <c r="Z450" s="1723"/>
      <c r="AA450" s="1723"/>
      <c r="AB450" s="1723"/>
      <c r="AC450" s="1723"/>
      <c r="AD450" s="1723"/>
      <c r="AE450" s="1723"/>
      <c r="AF450" s="1724"/>
      <c r="AG450" s="1795">
        <f>AG442+AG446+AG448+AG449</f>
        <v>61402</v>
      </c>
      <c r="AH450" s="1795"/>
      <c r="AI450" s="1795"/>
      <c r="AJ450" s="1795"/>
      <c r="AZ450" s="2"/>
      <c r="BA450" s="2"/>
      <c r="BB450" s="2"/>
      <c r="BC450" s="2"/>
    </row>
    <row r="451" spans="1:55" ht="12.95" customHeight="1">
      <c r="D451" s="1697" t="s">
        <v>1298</v>
      </c>
      <c r="E451" s="1697"/>
      <c r="F451" s="1697"/>
      <c r="G451" s="1697"/>
      <c r="H451" s="1697"/>
      <c r="I451" s="1697"/>
      <c r="J451" s="1697"/>
      <c r="K451" s="1697"/>
      <c r="L451" s="1697"/>
      <c r="M451" s="1697"/>
      <c r="N451" s="1697"/>
      <c r="O451" s="1697"/>
      <c r="P451" s="1697"/>
      <c r="Q451" s="1697"/>
      <c r="R451" s="1697"/>
      <c r="S451" s="1697"/>
      <c r="T451" s="1697"/>
      <c r="U451" s="1697"/>
      <c r="V451" s="1697"/>
      <c r="W451" s="1697"/>
      <c r="X451" s="1697"/>
      <c r="Y451" s="1697"/>
      <c r="Z451" s="1697"/>
      <c r="AA451" s="1697"/>
      <c r="AB451" s="1697"/>
      <c r="AC451" s="1697"/>
      <c r="AD451" s="1697"/>
      <c r="AE451" s="1697"/>
      <c r="AF451" s="1697"/>
      <c r="AG451" s="1697"/>
      <c r="AH451" s="1697"/>
      <c r="AI451" s="1697"/>
      <c r="AJ451" s="1697"/>
      <c r="AZ451" s="2"/>
      <c r="BA451" s="2"/>
      <c r="BB451" s="2"/>
      <c r="BC451" s="2"/>
    </row>
    <row r="452" spans="1:55" ht="12.95" customHeight="1">
      <c r="D452" s="1698"/>
      <c r="E452" s="1698"/>
      <c r="F452" s="1698"/>
      <c r="G452" s="1698"/>
      <c r="H452" s="1698"/>
      <c r="I452" s="1698"/>
      <c r="J452" s="1698"/>
      <c r="K452" s="1698"/>
      <c r="L452" s="1698"/>
      <c r="M452" s="1698"/>
      <c r="N452" s="1698"/>
      <c r="O452" s="1698"/>
      <c r="P452" s="1698"/>
      <c r="Q452" s="1698"/>
      <c r="R452" s="1698"/>
      <c r="S452" s="1698"/>
      <c r="T452" s="1698"/>
      <c r="U452" s="1698"/>
      <c r="V452" s="1698"/>
      <c r="W452" s="1698"/>
      <c r="X452" s="1698"/>
      <c r="Y452" s="1698"/>
      <c r="Z452" s="1698"/>
      <c r="AA452" s="1698"/>
      <c r="AB452" s="1698"/>
      <c r="AC452" s="1698"/>
      <c r="AD452" s="1698"/>
      <c r="AE452" s="1698"/>
      <c r="AF452" s="1698"/>
      <c r="AG452" s="1698"/>
      <c r="AH452" s="1698"/>
      <c r="AI452" s="1698"/>
      <c r="AJ452" s="1698"/>
      <c r="AZ452" s="2"/>
      <c r="BA452" s="2"/>
      <c r="BB452" s="2"/>
      <c r="BC452" s="2"/>
    </row>
    <row r="453" spans="1:55" ht="12.95" customHeight="1">
      <c r="D453" s="381"/>
      <c r="E453" s="367"/>
      <c r="F453" s="367"/>
      <c r="G453" s="367"/>
      <c r="H453" s="367"/>
      <c r="I453" s="367"/>
      <c r="J453" s="367"/>
      <c r="K453" s="367"/>
      <c r="L453" s="367"/>
      <c r="M453" s="367"/>
      <c r="N453" s="367"/>
      <c r="O453" s="367"/>
      <c r="P453" s="367"/>
      <c r="Q453" s="367"/>
      <c r="R453" s="367"/>
      <c r="S453" s="367"/>
      <c r="T453" s="367"/>
      <c r="U453" s="367"/>
      <c r="V453" s="367"/>
      <c r="W453" s="367"/>
      <c r="X453" s="367"/>
      <c r="Y453" s="367"/>
      <c r="Z453" s="367"/>
      <c r="AA453" s="367"/>
      <c r="AB453" s="367"/>
      <c r="AC453" s="367"/>
      <c r="AD453" s="367"/>
      <c r="AE453" s="367"/>
      <c r="AF453" s="367"/>
      <c r="AG453" s="367"/>
      <c r="AH453" s="367"/>
      <c r="AI453" s="367"/>
      <c r="AJ453" s="772"/>
      <c r="AZ453" s="2"/>
      <c r="BA453" s="2" t="str">
        <f>N575</f>
        <v>Yes</v>
      </c>
      <c r="BB453" s="2"/>
      <c r="BC453" s="2"/>
    </row>
    <row r="454" spans="1:55" ht="12.95" customHeight="1">
      <c r="D454" s="115" t="s">
        <v>1299</v>
      </c>
      <c r="E454" s="367"/>
      <c r="F454" s="367"/>
      <c r="G454" s="367"/>
      <c r="H454" s="367"/>
      <c r="I454" s="367"/>
      <c r="J454" s="367"/>
      <c r="K454" s="367"/>
      <c r="L454" s="367"/>
      <c r="M454" s="367"/>
      <c r="N454" s="367"/>
      <c r="O454" s="367"/>
      <c r="P454" s="367"/>
      <c r="Q454" s="367"/>
      <c r="R454" s="367"/>
      <c r="S454" s="367"/>
      <c r="T454" s="367"/>
      <c r="U454" s="367"/>
      <c r="V454" s="367"/>
      <c r="W454" s="367"/>
      <c r="X454" s="367"/>
      <c r="Y454" s="367"/>
      <c r="Z454" s="367"/>
      <c r="AA454" s="367"/>
      <c r="AB454" s="367"/>
      <c r="AC454" s="1764">
        <f>IF(AG437=0,"",'Sources and Uses Budget'!B105/Application!AG437)</f>
        <v>914859.15</v>
      </c>
      <c r="AD454" s="1764"/>
      <c r="AE454" s="1764"/>
      <c r="AF454" s="1764"/>
      <c r="AG454" s="367"/>
      <c r="AH454" s="367"/>
      <c r="AI454" s="367"/>
      <c r="AJ454" s="772"/>
      <c r="AZ454" s="2"/>
      <c r="BA454" s="2" t="str">
        <f>AG575</f>
        <v>Yes</v>
      </c>
      <c r="BB454" s="2"/>
      <c r="BC454" s="2"/>
    </row>
    <row r="455" spans="1:55" ht="12.95" customHeight="1">
      <c r="D455" s="115" t="s">
        <v>1300</v>
      </c>
      <c r="E455" s="367"/>
      <c r="F455" s="367"/>
      <c r="G455" s="367"/>
      <c r="H455" s="367"/>
      <c r="I455" s="367"/>
      <c r="J455" s="367"/>
      <c r="K455" s="367"/>
      <c r="L455" s="367"/>
      <c r="M455" s="367"/>
      <c r="N455" s="367"/>
      <c r="O455" s="367"/>
      <c r="P455" s="367"/>
      <c r="Q455" s="367"/>
      <c r="R455" s="367"/>
      <c r="S455" s="367"/>
      <c r="T455" s="367"/>
      <c r="U455" s="367"/>
      <c r="V455" s="367"/>
      <c r="W455" s="367"/>
      <c r="X455" s="367"/>
      <c r="Y455" s="367"/>
      <c r="Z455" s="367"/>
      <c r="AA455" s="367"/>
      <c r="AB455" s="367"/>
      <c r="AC455" s="1764">
        <f>IF(AG437=0,"",'Sources and Uses Budget'!C105/Application!AG437)</f>
        <v>893434.4</v>
      </c>
      <c r="AD455" s="1764"/>
      <c r="AE455" s="1764"/>
      <c r="AF455" s="1764"/>
      <c r="AG455" s="367"/>
      <c r="AH455" s="367"/>
      <c r="AI455" s="367"/>
      <c r="AJ455" s="772"/>
      <c r="AZ455" s="2"/>
      <c r="BA455" s="2"/>
      <c r="BB455" s="2"/>
      <c r="BC455" s="2"/>
    </row>
    <row r="456" spans="1:55" ht="12.95" customHeight="1">
      <c r="D456" s="115" t="s">
        <v>1301</v>
      </c>
      <c r="E456" s="367"/>
      <c r="F456" s="367"/>
      <c r="G456" s="367"/>
      <c r="H456" s="367"/>
      <c r="I456" s="367"/>
      <c r="J456" s="367"/>
      <c r="K456" s="367"/>
      <c r="L456" s="367"/>
      <c r="M456" s="367"/>
      <c r="N456" s="367"/>
      <c r="O456" s="367"/>
      <c r="P456" s="367"/>
      <c r="Q456" s="367"/>
      <c r="R456" s="367"/>
      <c r="S456" s="367"/>
      <c r="T456" s="367"/>
      <c r="U456" s="367"/>
      <c r="V456" s="367"/>
      <c r="W456" s="367"/>
      <c r="X456" s="367"/>
      <c r="Y456" s="367"/>
      <c r="Z456" s="367"/>
      <c r="AA456" s="367"/>
      <c r="AB456" s="367"/>
      <c r="AC456" s="1764">
        <f>IF(AG437=0,"",('Sources and Uses Budget'!$S$107+'Sources and Uses Budget'!$T$107)/Application!AG437)</f>
        <v>763207.17500000005</v>
      </c>
      <c r="AD456" s="1764"/>
      <c r="AE456" s="1764"/>
      <c r="AF456" s="1764"/>
      <c r="AG456" s="367"/>
      <c r="AH456" s="367"/>
      <c r="AI456" s="367"/>
      <c r="AJ456" s="772"/>
      <c r="AZ456" s="2"/>
      <c r="BA456" s="2"/>
      <c r="BB456" s="2"/>
      <c r="BC456" s="2"/>
    </row>
    <row r="457" spans="1:55" ht="12.95" customHeight="1">
      <c r="D457" s="367"/>
      <c r="E457" s="367"/>
      <c r="F457" s="1692" t="str">
        <f>IFERROR(IF(AC454&gt;650000,"Please provide a justification of cost per unit in Tab 12 for all projects with per unit costs of greater than $650,000.",""),"")</f>
        <v>Please provide a justification of cost per unit in Tab 12 for all projects with per unit costs of greater than $650,000.</v>
      </c>
      <c r="G457" s="1692"/>
      <c r="H457" s="1692"/>
      <c r="I457" s="1692"/>
      <c r="J457" s="1692"/>
      <c r="K457" s="1692"/>
      <c r="L457" s="1692"/>
      <c r="M457" s="1692"/>
      <c r="N457" s="1692"/>
      <c r="O457" s="1692"/>
      <c r="P457" s="1692"/>
      <c r="Q457" s="1692"/>
      <c r="R457" s="1692"/>
      <c r="S457" s="1692"/>
      <c r="T457" s="1692"/>
      <c r="U457" s="1692"/>
      <c r="V457" s="1692"/>
      <c r="W457" s="1692"/>
      <c r="X457" s="1692"/>
      <c r="Y457" s="1692"/>
      <c r="Z457" s="1692"/>
      <c r="AA457" s="1692"/>
      <c r="AB457" s="1692"/>
      <c r="AC457" s="367"/>
      <c r="AD457" s="367"/>
      <c r="AE457" s="367"/>
      <c r="AF457" s="367"/>
      <c r="AG457" s="367"/>
      <c r="AH457" s="367"/>
      <c r="AI457" s="367"/>
      <c r="AJ457" s="772"/>
      <c r="AZ457" s="2"/>
      <c r="BA457" s="2"/>
      <c r="BB457" s="2"/>
      <c r="BC457" s="2"/>
    </row>
    <row r="458" spans="1:55" ht="12.95" customHeight="1">
      <c r="A458" s="1"/>
      <c r="D458" s="1"/>
      <c r="E458" s="367"/>
      <c r="F458" s="1692"/>
      <c r="G458" s="1692"/>
      <c r="H458" s="1692"/>
      <c r="I458" s="1692"/>
      <c r="J458" s="1692"/>
      <c r="K458" s="1692"/>
      <c r="L458" s="1692"/>
      <c r="M458" s="1692"/>
      <c r="N458" s="1692"/>
      <c r="O458" s="1692"/>
      <c r="P458" s="1692"/>
      <c r="Q458" s="1692"/>
      <c r="R458" s="1692"/>
      <c r="S458" s="1692"/>
      <c r="T458" s="1692"/>
      <c r="U458" s="1692"/>
      <c r="V458" s="1692"/>
      <c r="W458" s="1692"/>
      <c r="X458" s="1692"/>
      <c r="Y458" s="1692"/>
      <c r="Z458" s="1692"/>
      <c r="AA458" s="1692"/>
      <c r="AB458" s="1692"/>
      <c r="AC458" s="367"/>
      <c r="AD458" s="367"/>
      <c r="AE458" s="367"/>
      <c r="AF458" s="367"/>
      <c r="AG458" s="367"/>
      <c r="AH458" s="367"/>
      <c r="AI458" s="367"/>
      <c r="AJ458" s="772"/>
      <c r="AZ458" s="2"/>
      <c r="BA458" s="2"/>
      <c r="BB458" s="2"/>
      <c r="BC458" s="2"/>
    </row>
    <row r="459" spans="1:55" ht="12.95" customHeight="1">
      <c r="A459" s="1" t="s">
        <v>1302</v>
      </c>
      <c r="D459" s="1" t="s">
        <v>162</v>
      </c>
      <c r="E459" s="367"/>
      <c r="F459" s="367"/>
      <c r="G459" s="367"/>
      <c r="H459" s="367"/>
      <c r="I459" s="367"/>
      <c r="J459" s="367"/>
      <c r="K459" s="367"/>
      <c r="L459" s="367"/>
      <c r="M459" s="367"/>
      <c r="N459" s="367"/>
      <c r="O459" s="367"/>
      <c r="P459" s="367"/>
      <c r="Q459" s="367"/>
      <c r="R459" s="367"/>
      <c r="S459" s="367"/>
      <c r="T459" s="367"/>
      <c r="U459" s="367"/>
      <c r="V459" s="367"/>
      <c r="W459" s="367"/>
      <c r="X459" s="367"/>
      <c r="Y459" s="367"/>
      <c r="Z459" s="367"/>
      <c r="AA459" s="367"/>
      <c r="AB459" s="367"/>
      <c r="AC459" s="367"/>
      <c r="AD459" s="367"/>
      <c r="AE459" s="367"/>
      <c r="AF459" s="367"/>
      <c r="AG459" s="367"/>
      <c r="AH459" s="367"/>
      <c r="AI459" s="367"/>
      <c r="AJ459" s="772"/>
      <c r="AZ459" s="2"/>
      <c r="BA459" s="2"/>
      <c r="BB459" s="2"/>
      <c r="BC459" s="2"/>
    </row>
    <row r="460" spans="1:55" ht="12.95" customHeight="1">
      <c r="D460" s="105" t="s">
        <v>1303</v>
      </c>
      <c r="E460" s="367"/>
      <c r="F460" s="367"/>
      <c r="G460" s="367"/>
      <c r="H460" s="367"/>
      <c r="I460" s="367"/>
      <c r="J460" s="367"/>
      <c r="K460" s="367"/>
      <c r="L460" s="367"/>
      <c r="M460" s="367"/>
      <c r="N460" s="367"/>
      <c r="O460" s="367"/>
      <c r="P460" s="367"/>
      <c r="Q460" s="367"/>
      <c r="R460" s="367"/>
      <c r="S460" s="367"/>
      <c r="T460" s="367"/>
      <c r="U460" s="367"/>
      <c r="V460" s="367"/>
      <c r="W460" s="367"/>
      <c r="X460" s="367"/>
      <c r="Y460" s="367"/>
      <c r="Z460" s="367"/>
      <c r="AA460" s="367"/>
      <c r="AB460" s="367"/>
      <c r="AC460" s="367"/>
      <c r="AD460" s="367"/>
      <c r="AE460" s="367"/>
      <c r="AF460" s="367"/>
      <c r="AG460" s="367"/>
      <c r="AH460" s="367"/>
      <c r="AI460" s="367"/>
      <c r="AJ460" s="772"/>
      <c r="AZ460" s="2"/>
      <c r="BA460" s="2"/>
      <c r="BB460" s="2"/>
      <c r="BC460" s="2"/>
    </row>
    <row r="461" spans="1:55" ht="12.95" customHeight="1">
      <c r="D461" s="105" t="s">
        <v>1304</v>
      </c>
      <c r="E461" s="367"/>
      <c r="F461" s="367"/>
      <c r="G461" s="367"/>
      <c r="H461" s="367"/>
      <c r="I461" s="367"/>
      <c r="J461" s="367"/>
      <c r="K461" s="367"/>
      <c r="L461" s="367"/>
      <c r="M461" s="367"/>
      <c r="N461" s="367"/>
      <c r="O461" s="367"/>
      <c r="P461" s="367"/>
      <c r="Q461" s="367"/>
      <c r="R461" s="367"/>
      <c r="S461" s="367"/>
      <c r="T461" s="367"/>
      <c r="U461" s="367"/>
      <c r="V461" s="367"/>
      <c r="W461" s="367"/>
      <c r="X461" s="367"/>
      <c r="Y461" s="367"/>
      <c r="Z461" s="367"/>
      <c r="AA461" s="367"/>
      <c r="AB461" s="367"/>
      <c r="AC461" s="367"/>
      <c r="AD461" s="367"/>
      <c r="AE461" s="367"/>
      <c r="AF461" s="367"/>
      <c r="AG461" s="367"/>
      <c r="AH461" s="367"/>
      <c r="AI461" s="367"/>
      <c r="AJ461" s="772"/>
      <c r="AZ461" s="2"/>
      <c r="BA461" s="2" t="str">
        <f>N583</f>
        <v>Yes</v>
      </c>
      <c r="BB461" s="2"/>
      <c r="BC461" s="2"/>
    </row>
    <row r="462" spans="1:55" ht="12.95" customHeight="1">
      <c r="D462" s="105" t="s">
        <v>1305</v>
      </c>
      <c r="E462" s="367"/>
      <c r="F462" s="367"/>
      <c r="G462" s="367"/>
      <c r="H462" s="367"/>
      <c r="I462" s="367"/>
      <c r="J462" s="367"/>
      <c r="K462" s="367"/>
      <c r="L462" s="367"/>
      <c r="M462" s="367"/>
      <c r="N462" s="367"/>
      <c r="O462" s="367"/>
      <c r="P462" s="367"/>
      <c r="Q462" s="367"/>
      <c r="R462" s="367"/>
      <c r="S462" s="367"/>
      <c r="T462" s="367"/>
      <c r="U462" s="367"/>
      <c r="V462" s="367"/>
      <c r="W462" s="367"/>
      <c r="X462" s="367"/>
      <c r="Y462" s="367"/>
      <c r="Z462" s="367"/>
      <c r="AA462" s="367"/>
      <c r="AB462" s="367"/>
      <c r="AC462" s="367"/>
      <c r="AD462" s="367"/>
      <c r="AE462" s="367"/>
      <c r="AF462" s="367"/>
      <c r="AG462" s="367"/>
      <c r="AH462" s="367"/>
      <c r="AI462" s="367"/>
      <c r="AJ462" s="772"/>
      <c r="AZ462" s="2"/>
      <c r="BA462" s="2" t="str">
        <f>AG583</f>
        <v>Yes</v>
      </c>
      <c r="BB462" s="2"/>
      <c r="BC462" s="2"/>
    </row>
    <row r="463" spans="1:55" ht="12.95" customHeight="1">
      <c r="D463" s="381"/>
      <c r="E463" s="367"/>
      <c r="F463" s="367"/>
      <c r="G463" s="367"/>
      <c r="H463" s="367"/>
      <c r="I463" s="367"/>
      <c r="J463" s="367"/>
      <c r="K463" s="367"/>
      <c r="L463" s="367"/>
      <c r="M463" s="367"/>
      <c r="N463" s="367"/>
      <c r="O463" s="367"/>
      <c r="P463" s="367"/>
      <c r="Q463" s="367"/>
      <c r="R463" s="367"/>
      <c r="S463" s="367"/>
      <c r="T463" s="367"/>
      <c r="U463" s="367"/>
      <c r="V463" s="367"/>
      <c r="W463" s="367"/>
      <c r="X463" s="367"/>
      <c r="Y463" s="367"/>
      <c r="Z463" s="367"/>
      <c r="AA463" s="367"/>
      <c r="AB463" s="367"/>
      <c r="AC463" s="367"/>
      <c r="AD463" s="367"/>
      <c r="AE463" s="367"/>
      <c r="AF463" s="367"/>
      <c r="AG463" s="367"/>
      <c r="AH463" s="367"/>
      <c r="AI463" s="367"/>
      <c r="AJ463" s="772"/>
      <c r="AZ463" s="2"/>
      <c r="BA463" s="2"/>
      <c r="BB463" s="2"/>
      <c r="BC463" s="2"/>
    </row>
    <row r="464" spans="1:55" ht="12.95" customHeight="1">
      <c r="A464" s="2"/>
      <c r="B464" s="2"/>
      <c r="C464" s="2"/>
      <c r="D464" s="105" t="s">
        <v>1306</v>
      </c>
      <c r="E464" s="105"/>
      <c r="F464" s="105"/>
      <c r="G464" s="105"/>
      <c r="H464" s="105"/>
      <c r="I464" s="105"/>
      <c r="J464" s="105"/>
      <c r="K464" s="105"/>
      <c r="L464" s="105"/>
      <c r="M464" s="105"/>
      <c r="N464" s="105"/>
      <c r="O464" s="105"/>
      <c r="P464" s="105"/>
      <c r="Q464" s="105"/>
      <c r="R464" s="105"/>
      <c r="S464" s="105"/>
      <c r="T464" s="105"/>
      <c r="U464" s="105"/>
      <c r="V464" s="105"/>
      <c r="W464" s="105"/>
      <c r="X464" s="105"/>
      <c r="Y464" s="105"/>
      <c r="Z464" s="105"/>
      <c r="AA464" s="105"/>
      <c r="AB464" s="105"/>
      <c r="AC464" s="105"/>
      <c r="AD464" s="367"/>
      <c r="AE464" s="367"/>
      <c r="AF464" s="367"/>
      <c r="AG464" s="367"/>
      <c r="AH464" s="367"/>
      <c r="AI464" s="367"/>
      <c r="AJ464" s="772"/>
      <c r="AZ464" s="2"/>
      <c r="BA464" s="2"/>
      <c r="BB464" s="2"/>
      <c r="BC464" s="2"/>
    </row>
    <row r="465" spans="1:55" ht="12.95" customHeight="1">
      <c r="A465" s="2"/>
      <c r="B465" s="2"/>
      <c r="C465" s="2"/>
      <c r="D465" s="1708" t="s">
        <v>1307</v>
      </c>
      <c r="E465" s="1709"/>
      <c r="F465" s="1709"/>
      <c r="G465" s="1709"/>
      <c r="H465" s="1709"/>
      <c r="I465" s="1709"/>
      <c r="J465" s="1709"/>
      <c r="K465" s="1709"/>
      <c r="L465" s="1709"/>
      <c r="M465" s="1709"/>
      <c r="N465" s="1709"/>
      <c r="O465" s="1709"/>
      <c r="P465" s="1709"/>
      <c r="Q465" s="1709"/>
      <c r="R465" s="1709"/>
      <c r="S465" s="1709"/>
      <c r="T465" s="1709"/>
      <c r="U465" s="1709"/>
      <c r="V465" s="1710"/>
      <c r="W465" s="1619">
        <v>40</v>
      </c>
      <c r="X465" s="1620"/>
      <c r="Y465" s="1621"/>
      <c r="Z465" s="105"/>
      <c r="AA465" s="105"/>
      <c r="AB465" s="105"/>
      <c r="AC465" s="105"/>
      <c r="AD465" s="367"/>
      <c r="AE465" s="367"/>
      <c r="AF465" s="367"/>
      <c r="AG465" s="367"/>
      <c r="AH465" s="367"/>
      <c r="AI465" s="367"/>
      <c r="AJ465" s="772"/>
      <c r="AZ465" s="2"/>
      <c r="BA465" s="2"/>
      <c r="BB465" s="2"/>
      <c r="BC465" s="2"/>
    </row>
    <row r="466" spans="1:55" ht="12.95" customHeight="1">
      <c r="A466" s="2"/>
      <c r="B466" s="2"/>
      <c r="C466" s="2"/>
      <c r="D466" s="1708" t="s">
        <v>1308</v>
      </c>
      <c r="E466" s="1709"/>
      <c r="F466" s="1709"/>
      <c r="G466" s="1709"/>
      <c r="H466" s="1709"/>
      <c r="I466" s="1709"/>
      <c r="J466" s="1709"/>
      <c r="K466" s="1709"/>
      <c r="L466" s="1709"/>
      <c r="M466" s="1709"/>
      <c r="N466" s="1709"/>
      <c r="O466" s="1709"/>
      <c r="P466" s="1709"/>
      <c r="Q466" s="1709"/>
      <c r="R466" s="1709"/>
      <c r="S466" s="1709"/>
      <c r="T466" s="1709"/>
      <c r="U466" s="1709"/>
      <c r="V466" s="1710"/>
      <c r="W466" s="1619">
        <v>0</v>
      </c>
      <c r="X466" s="1620"/>
      <c r="Y466" s="1621"/>
      <c r="Z466" s="105"/>
      <c r="AA466" s="105"/>
      <c r="AB466" s="105"/>
      <c r="AC466" s="105"/>
      <c r="AD466" s="367"/>
      <c r="AE466" s="367"/>
      <c r="AF466" s="367"/>
      <c r="AG466" s="367"/>
      <c r="AH466" s="367"/>
      <c r="AI466" s="367"/>
      <c r="AJ466" s="772"/>
      <c r="AZ466" s="2"/>
      <c r="BA466" s="2"/>
      <c r="BB466" s="2"/>
      <c r="BC466" s="2"/>
    </row>
    <row r="467" spans="1:55" ht="12.95" customHeight="1">
      <c r="A467" s="2"/>
      <c r="B467" s="2"/>
      <c r="C467" s="2"/>
      <c r="D467" s="1708" t="s">
        <v>1309</v>
      </c>
      <c r="E467" s="1709"/>
      <c r="F467" s="1709"/>
      <c r="G467" s="1709"/>
      <c r="H467" s="1709"/>
      <c r="I467" s="1709"/>
      <c r="J467" s="1709"/>
      <c r="K467" s="1709"/>
      <c r="L467" s="1709"/>
      <c r="M467" s="1709"/>
      <c r="N467" s="1709"/>
      <c r="O467" s="1709"/>
      <c r="P467" s="1709"/>
      <c r="Q467" s="1709"/>
      <c r="R467" s="1709"/>
      <c r="S467" s="1709"/>
      <c r="T467" s="1709"/>
      <c r="U467" s="1709"/>
      <c r="V467" s="1710"/>
      <c r="W467" s="1619">
        <v>0</v>
      </c>
      <c r="X467" s="1620"/>
      <c r="Y467" s="1621"/>
      <c r="Z467" s="105"/>
      <c r="AA467" s="105"/>
      <c r="AB467" s="105"/>
      <c r="AC467" s="105"/>
      <c r="AD467" s="367"/>
      <c r="AE467" s="367"/>
      <c r="AF467" s="367"/>
      <c r="AG467" s="367"/>
      <c r="AH467" s="367"/>
      <c r="AI467" s="367"/>
      <c r="AJ467" s="772"/>
      <c r="AZ467" s="2"/>
      <c r="BA467" s="2"/>
      <c r="BB467" s="2"/>
      <c r="BC467" s="2"/>
    </row>
    <row r="468" spans="1:55" ht="12.95" customHeight="1">
      <c r="A468" s="2"/>
      <c r="B468" s="2"/>
      <c r="C468" s="2"/>
      <c r="D468" s="1708" t="s">
        <v>1310</v>
      </c>
      <c r="E468" s="1709"/>
      <c r="F468" s="1709"/>
      <c r="G468" s="1709"/>
      <c r="H468" s="1709"/>
      <c r="I468" s="1709"/>
      <c r="J468" s="1709"/>
      <c r="K468" s="1709"/>
      <c r="L468" s="1709"/>
      <c r="M468" s="1709"/>
      <c r="N468" s="1709"/>
      <c r="O468" s="1709"/>
      <c r="P468" s="1709"/>
      <c r="Q468" s="1709"/>
      <c r="R468" s="1709"/>
      <c r="S468" s="1709"/>
      <c r="T468" s="1709"/>
      <c r="U468" s="1709"/>
      <c r="V468" s="1710"/>
      <c r="W468" s="1619">
        <v>0</v>
      </c>
      <c r="X468" s="1620"/>
      <c r="Y468" s="1621"/>
      <c r="Z468" s="105"/>
      <c r="AA468" s="105"/>
      <c r="AB468" s="105"/>
      <c r="AC468" s="105"/>
      <c r="AD468" s="367"/>
      <c r="AE468" s="367"/>
      <c r="AF468" s="367"/>
      <c r="AG468" s="367"/>
      <c r="AH468" s="367"/>
      <c r="AI468" s="367"/>
      <c r="AJ468" s="772"/>
      <c r="AZ468" s="2"/>
      <c r="BA468" s="2"/>
      <c r="BB468" s="2"/>
      <c r="BC468" s="2"/>
    </row>
    <row r="469" spans="1:55" ht="12.95" customHeight="1">
      <c r="A469" s="2"/>
      <c r="B469" s="2"/>
      <c r="C469" s="2"/>
      <c r="D469" s="1708" t="s">
        <v>1311</v>
      </c>
      <c r="E469" s="1709"/>
      <c r="F469" s="1709"/>
      <c r="G469" s="1709"/>
      <c r="H469" s="1709"/>
      <c r="I469" s="1709"/>
      <c r="J469" s="1709"/>
      <c r="K469" s="1709"/>
      <c r="L469" s="1709"/>
      <c r="M469" s="1709"/>
      <c r="N469" s="1709"/>
      <c r="O469" s="1709"/>
      <c r="P469" s="1709"/>
      <c r="Q469" s="1709"/>
      <c r="R469" s="1709"/>
      <c r="S469" s="1709"/>
      <c r="T469" s="1709"/>
      <c r="U469" s="1709"/>
      <c r="V469" s="1710"/>
      <c r="W469" s="1619">
        <v>0</v>
      </c>
      <c r="X469" s="1620"/>
      <c r="Y469" s="1621"/>
      <c r="Z469" s="105"/>
      <c r="AA469" s="105"/>
      <c r="AB469" s="105"/>
      <c r="AC469" s="105"/>
      <c r="AD469" s="367"/>
      <c r="AE469" s="367"/>
      <c r="AF469" s="367"/>
      <c r="AG469" s="367"/>
      <c r="AH469" s="367"/>
      <c r="AI469" s="367"/>
      <c r="AJ469" s="772"/>
      <c r="AZ469" s="2"/>
      <c r="BA469" s="2" t="str">
        <f>N591</f>
        <v>Yes</v>
      </c>
      <c r="BB469" s="2"/>
      <c r="BC469" s="2"/>
    </row>
    <row r="470" spans="1:55" ht="12.95" customHeight="1">
      <c r="A470" s="2"/>
      <c r="B470" s="2"/>
      <c r="C470" s="2"/>
      <c r="D470" s="1708" t="s">
        <v>1312</v>
      </c>
      <c r="E470" s="1709"/>
      <c r="F470" s="1709"/>
      <c r="G470" s="1709"/>
      <c r="H470" s="1709"/>
      <c r="I470" s="1709"/>
      <c r="J470" s="1709"/>
      <c r="K470" s="1709"/>
      <c r="L470" s="1709"/>
      <c r="M470" s="1709"/>
      <c r="N470" s="1709"/>
      <c r="O470" s="1709"/>
      <c r="P470" s="1709"/>
      <c r="Q470" s="1709"/>
      <c r="R470" s="1709"/>
      <c r="S470" s="1709"/>
      <c r="T470" s="1709"/>
      <c r="U470" s="1709"/>
      <c r="V470" s="1710"/>
      <c r="W470" s="1619">
        <v>0</v>
      </c>
      <c r="X470" s="1620"/>
      <c r="Y470" s="1621"/>
      <c r="Z470" s="105"/>
      <c r="AA470" s="105"/>
      <c r="AB470" s="105"/>
      <c r="AC470" s="105"/>
      <c r="AD470" s="367"/>
      <c r="AE470" s="367"/>
      <c r="AF470" s="367"/>
      <c r="AG470" s="367"/>
      <c r="AH470" s="367"/>
      <c r="AI470" s="367"/>
      <c r="AJ470" s="772"/>
      <c r="AZ470" s="2"/>
      <c r="BA470" s="2" t="str">
        <f>AG591</f>
        <v>Yes</v>
      </c>
      <c r="BB470" s="2"/>
      <c r="BC470" s="2"/>
    </row>
    <row r="471" spans="1:55" ht="12.95" customHeight="1">
      <c r="A471" s="2"/>
      <c r="B471" s="2"/>
      <c r="C471" s="2"/>
      <c r="D471" s="1708" t="s">
        <v>1313</v>
      </c>
      <c r="E471" s="1709"/>
      <c r="F471" s="1709"/>
      <c r="G471" s="1709"/>
      <c r="H471" s="1709"/>
      <c r="I471" s="1709"/>
      <c r="J471" s="1709"/>
      <c r="K471" s="1709"/>
      <c r="L471" s="1709"/>
      <c r="M471" s="1709"/>
      <c r="N471" s="1709"/>
      <c r="O471" s="1709"/>
      <c r="P471" s="1709"/>
      <c r="Q471" s="1709"/>
      <c r="R471" s="1709"/>
      <c r="S471" s="1709"/>
      <c r="T471" s="1709"/>
      <c r="U471" s="1709"/>
      <c r="V471" s="1710"/>
      <c r="W471" s="1619">
        <v>0</v>
      </c>
      <c r="X471" s="1620"/>
      <c r="Y471" s="1621"/>
      <c r="Z471" s="105"/>
      <c r="AA471" s="105"/>
      <c r="AB471" s="105"/>
      <c r="AC471" s="105"/>
      <c r="AD471" s="367"/>
      <c r="AE471" s="367"/>
      <c r="AF471" s="367"/>
      <c r="AG471" s="367"/>
      <c r="AH471" s="367"/>
      <c r="AI471" s="367"/>
      <c r="AJ471" s="772"/>
      <c r="AZ471" s="2"/>
      <c r="BA471" s="2"/>
      <c r="BB471" s="2"/>
      <c r="BC471" s="2"/>
    </row>
    <row r="472" spans="1:55" ht="12.95" customHeight="1">
      <c r="A472" s="2"/>
      <c r="B472" s="2"/>
      <c r="C472" s="2"/>
      <c r="D472" s="1708" t="s">
        <v>1314</v>
      </c>
      <c r="E472" s="1709"/>
      <c r="F472" s="1709"/>
      <c r="G472" s="1709"/>
      <c r="H472" s="1709"/>
      <c r="I472" s="1709"/>
      <c r="J472" s="1709"/>
      <c r="K472" s="1709"/>
      <c r="L472" s="1709"/>
      <c r="M472" s="1709"/>
      <c r="N472" s="1709"/>
      <c r="O472" s="1709"/>
      <c r="P472" s="1709"/>
      <c r="Q472" s="1709"/>
      <c r="R472" s="1709"/>
      <c r="S472" s="1709"/>
      <c r="T472" s="1709"/>
      <c r="U472" s="1709"/>
      <c r="V472" s="1710"/>
      <c r="W472" s="1619">
        <v>0</v>
      </c>
      <c r="X472" s="1620"/>
      <c r="Y472" s="1621"/>
      <c r="Z472" s="105"/>
      <c r="AA472" s="105"/>
      <c r="AB472" s="105"/>
      <c r="AC472" s="105"/>
      <c r="AD472" s="367"/>
      <c r="AE472" s="367"/>
      <c r="AF472" s="367"/>
      <c r="AG472" s="367"/>
      <c r="AH472" s="367"/>
      <c r="AI472" s="367"/>
      <c r="AJ472" s="772"/>
      <c r="AZ472" s="2"/>
      <c r="BA472" s="2"/>
      <c r="BB472" s="2"/>
      <c r="BC472" s="2"/>
    </row>
    <row r="473" spans="1:55" ht="12.95" customHeight="1">
      <c r="A473" s="2"/>
      <c r="B473" s="2"/>
      <c r="C473" s="2"/>
      <c r="D473" s="1708" t="s">
        <v>1315</v>
      </c>
      <c r="E473" s="1709"/>
      <c r="F473" s="1709"/>
      <c r="G473" s="1709"/>
      <c r="H473" s="1709"/>
      <c r="I473" s="1709"/>
      <c r="J473" s="1709"/>
      <c r="K473" s="1709"/>
      <c r="L473" s="1709"/>
      <c r="M473" s="1709"/>
      <c r="N473" s="1709"/>
      <c r="O473" s="1709"/>
      <c r="P473" s="1709"/>
      <c r="Q473" s="1709"/>
      <c r="R473" s="1709"/>
      <c r="S473" s="1709"/>
      <c r="T473" s="1709"/>
      <c r="U473" s="1709"/>
      <c r="V473" s="1710"/>
      <c r="W473" s="1619">
        <v>0</v>
      </c>
      <c r="X473" s="1620"/>
      <c r="Y473" s="1621"/>
      <c r="Z473" s="105"/>
      <c r="AA473" s="105"/>
      <c r="AB473" s="105"/>
      <c r="AC473" s="105"/>
      <c r="AD473" s="367"/>
      <c r="AE473" s="367"/>
      <c r="AF473" s="367"/>
      <c r="AG473" s="367"/>
      <c r="AH473" s="367"/>
      <c r="AI473" s="367"/>
      <c r="AJ473" s="772"/>
      <c r="AZ473" s="2"/>
      <c r="BA473" s="2"/>
      <c r="BB473" s="2"/>
      <c r="BC473" s="2"/>
    </row>
    <row r="474" spans="1:55" ht="12.95" customHeight="1">
      <c r="A474" s="2"/>
      <c r="B474" s="2"/>
      <c r="C474" s="2"/>
      <c r="D474" s="1165" t="s">
        <v>233</v>
      </c>
      <c r="E474" s="1166"/>
      <c r="F474" s="1167"/>
      <c r="G474" s="1705" t="s">
        <v>1316</v>
      </c>
      <c r="H474" s="1706"/>
      <c r="I474" s="1706"/>
      <c r="J474" s="1706"/>
      <c r="K474" s="1706"/>
      <c r="L474" s="1706"/>
      <c r="M474" s="1706"/>
      <c r="N474" s="1706"/>
      <c r="O474" s="1706"/>
      <c r="P474" s="1706"/>
      <c r="Q474" s="1706"/>
      <c r="R474" s="1706"/>
      <c r="S474" s="1706"/>
      <c r="T474" s="1706"/>
      <c r="U474" s="1706"/>
      <c r="V474" s="1707"/>
      <c r="W474" s="1619">
        <v>79</v>
      </c>
      <c r="X474" s="1620"/>
      <c r="Y474" s="1621"/>
      <c r="Z474" s="105"/>
      <c r="AA474" s="105"/>
      <c r="AB474" s="105"/>
      <c r="AC474" s="105"/>
      <c r="AD474" s="367"/>
      <c r="AE474" s="367"/>
      <c r="AF474" s="367"/>
      <c r="AG474" s="367"/>
      <c r="AH474" s="367"/>
      <c r="AI474" s="367"/>
      <c r="AJ474" s="772"/>
      <c r="AZ474" s="2"/>
      <c r="BA474" s="2"/>
      <c r="BB474" s="2"/>
      <c r="BC474" s="2"/>
    </row>
    <row r="475" spans="1:55" ht="12.95" customHeight="1">
      <c r="A475" s="2"/>
      <c r="B475" s="2"/>
      <c r="C475" s="2"/>
      <c r="D475" s="1168" t="s">
        <v>1317</v>
      </c>
      <c r="E475" s="1169"/>
      <c r="F475" s="1169"/>
      <c r="G475" s="105"/>
      <c r="H475" s="105"/>
      <c r="I475" s="105"/>
      <c r="J475" s="105"/>
      <c r="K475" s="105"/>
      <c r="L475" s="105"/>
      <c r="M475" s="105"/>
      <c r="N475" s="105"/>
      <c r="O475" s="105"/>
      <c r="P475" s="105"/>
      <c r="Q475" s="105"/>
      <c r="R475" s="105"/>
      <c r="S475" s="105"/>
      <c r="T475" s="105"/>
      <c r="U475" s="105"/>
      <c r="V475" s="105"/>
      <c r="W475" s="1170"/>
      <c r="X475" s="1170"/>
      <c r="Y475" s="1171"/>
      <c r="Z475" s="105"/>
      <c r="AA475" s="105"/>
      <c r="AB475" s="105"/>
      <c r="AC475" s="105"/>
      <c r="AD475" s="367"/>
      <c r="AE475" s="367"/>
      <c r="AF475" s="367"/>
      <c r="AG475" s="367"/>
      <c r="AH475" s="367"/>
      <c r="AI475" s="367"/>
      <c r="AJ475" s="772"/>
      <c r="AZ475" s="2"/>
      <c r="BA475" s="2"/>
      <c r="BB475" s="2"/>
      <c r="BC475" s="2"/>
    </row>
    <row r="476" spans="1:55" ht="12.95" customHeight="1">
      <c r="A476" s="2"/>
      <c r="B476" s="2"/>
      <c r="C476" s="2"/>
      <c r="D476" s="1087"/>
      <c r="E476" s="1071"/>
      <c r="F476" s="1071"/>
      <c r="G476" s="1071"/>
      <c r="H476" s="1071"/>
      <c r="I476" s="1071"/>
      <c r="J476" s="1071"/>
      <c r="K476" s="1071"/>
      <c r="L476" s="1071"/>
      <c r="M476" s="1071"/>
      <c r="N476" s="1071"/>
      <c r="O476" s="1071"/>
      <c r="P476" s="1071"/>
      <c r="Q476" s="1071"/>
      <c r="R476" s="1071"/>
      <c r="S476" s="1071"/>
      <c r="T476" s="1071"/>
      <c r="U476" s="1071"/>
      <c r="V476" s="1071"/>
      <c r="W476" s="1172"/>
      <c r="X476" s="1172"/>
      <c r="Y476" s="1173"/>
      <c r="Z476" s="105"/>
      <c r="AA476" s="105"/>
      <c r="AB476" s="105"/>
      <c r="AC476" s="105"/>
      <c r="AD476" s="367"/>
      <c r="AE476" s="367"/>
      <c r="AF476" s="367"/>
      <c r="AG476" s="367"/>
      <c r="AH476" s="367"/>
      <c r="AI476" s="367"/>
      <c r="AJ476" s="772"/>
      <c r="AZ476" s="2"/>
      <c r="BA476" s="2"/>
      <c r="BB476" s="2"/>
      <c r="BC476" s="2"/>
    </row>
    <row r="477" spans="1:55" ht="12.95" customHeight="1">
      <c r="A477" s="2"/>
      <c r="B477" s="2"/>
      <c r="C477" s="2"/>
      <c r="D477" s="1087"/>
      <c r="E477" s="1071"/>
      <c r="F477" s="1071"/>
      <c r="G477" s="1071"/>
      <c r="H477" s="1071"/>
      <c r="I477" s="1071"/>
      <c r="J477" s="1071"/>
      <c r="K477" s="1071"/>
      <c r="L477" s="1071"/>
      <c r="M477" s="1071"/>
      <c r="N477" s="1071"/>
      <c r="O477" s="1071"/>
      <c r="P477" s="1071"/>
      <c r="Q477" s="1071"/>
      <c r="R477" s="1071"/>
      <c r="S477" s="1071"/>
      <c r="T477" s="1071"/>
      <c r="U477" s="1071"/>
      <c r="V477" s="1071"/>
      <c r="W477" s="1172"/>
      <c r="X477" s="1172"/>
      <c r="Y477" s="1173"/>
      <c r="Z477" s="105"/>
      <c r="AA477" s="105"/>
      <c r="AB477" s="105"/>
      <c r="AC477" s="105"/>
      <c r="AD477" s="367"/>
      <c r="AE477" s="367"/>
      <c r="AF477" s="367"/>
      <c r="AG477" s="367"/>
      <c r="AH477" s="367"/>
      <c r="AI477" s="367"/>
      <c r="AJ477" s="772"/>
      <c r="AZ477" s="2"/>
      <c r="BA477" s="2"/>
      <c r="BB477" s="2"/>
      <c r="BC477" s="2"/>
    </row>
    <row r="478" spans="1:55" ht="12.95" customHeight="1">
      <c r="A478" s="2"/>
      <c r="B478" s="2"/>
      <c r="C478" s="2"/>
      <c r="D478" s="1087"/>
      <c r="E478" s="1071"/>
      <c r="F478" s="1071"/>
      <c r="G478" s="1071"/>
      <c r="H478" s="1071"/>
      <c r="I478" s="1071"/>
      <c r="J478" s="1071"/>
      <c r="K478" s="1071"/>
      <c r="L478" s="1071"/>
      <c r="M478" s="1071"/>
      <c r="N478" s="1071"/>
      <c r="O478" s="1071"/>
      <c r="P478" s="1071"/>
      <c r="Q478" s="1071"/>
      <c r="R478" s="1071"/>
      <c r="S478" s="1071"/>
      <c r="T478" s="1071"/>
      <c r="U478" s="1071"/>
      <c r="V478" s="1071"/>
      <c r="W478" s="1172"/>
      <c r="X478" s="1172"/>
      <c r="Y478" s="1173"/>
      <c r="Z478" s="105"/>
      <c r="AA478" s="105"/>
      <c r="AB478" s="105"/>
      <c r="AC478" s="105"/>
      <c r="AD478" s="367"/>
      <c r="AE478" s="367"/>
      <c r="AF478" s="367"/>
      <c r="AG478" s="367"/>
      <c r="AH478" s="367"/>
      <c r="AI478" s="367"/>
      <c r="AJ478" s="772"/>
      <c r="AZ478" s="2"/>
      <c r="BA478" s="2" t="str">
        <f>N599</f>
        <v>No</v>
      </c>
      <c r="BB478" s="2"/>
      <c r="BC478" s="2"/>
    </row>
    <row r="479" spans="1:55" ht="12.95" customHeight="1">
      <c r="AU479" s="54"/>
      <c r="AV479" s="54"/>
      <c r="AW479" s="54"/>
      <c r="AX479" s="54"/>
      <c r="AY479" s="54"/>
      <c r="AZ479" s="2"/>
      <c r="BA479" s="2" t="str">
        <f>AG599</f>
        <v>No</v>
      </c>
      <c r="BB479" s="2"/>
      <c r="BC479" s="2"/>
    </row>
    <row r="480" spans="1:55" ht="12.95" customHeight="1">
      <c r="A480" s="1393" t="s">
        <v>1318</v>
      </c>
      <c r="B480" s="1393"/>
      <c r="C480" s="1393"/>
      <c r="D480" s="1393"/>
      <c r="E480" s="1393"/>
      <c r="F480" s="1393"/>
      <c r="G480" s="1393"/>
      <c r="H480" s="1393"/>
      <c r="I480" s="1393"/>
      <c r="J480" s="1393"/>
      <c r="K480" s="1393"/>
      <c r="L480" s="1393"/>
      <c r="M480" s="1393"/>
      <c r="N480" s="1393"/>
      <c r="O480" s="1393"/>
      <c r="P480" s="1393"/>
      <c r="Q480" s="1393"/>
      <c r="R480" s="1393"/>
      <c r="S480" s="1393"/>
      <c r="T480" s="1393"/>
      <c r="U480" s="1393"/>
      <c r="V480" s="1393"/>
      <c r="W480" s="1393"/>
      <c r="X480" s="1393"/>
      <c r="Y480" s="1393"/>
      <c r="Z480" s="1393"/>
      <c r="AA480" s="1393"/>
      <c r="AB480" s="1393"/>
      <c r="AC480" s="1393"/>
      <c r="AD480" s="1393"/>
      <c r="AE480" s="1393"/>
      <c r="AF480" s="1393"/>
      <c r="AG480" s="1393"/>
      <c r="AH480" s="1393"/>
      <c r="AI480" s="1393"/>
      <c r="AJ480" s="1393"/>
      <c r="AK480" s="1393"/>
      <c r="AL480" s="1393"/>
      <c r="AM480" s="1393"/>
      <c r="AN480" s="1393"/>
      <c r="AO480" s="1393"/>
      <c r="AP480" s="1393"/>
      <c r="AQ480" s="1393"/>
      <c r="AR480" s="1393"/>
      <c r="AS480" s="1393"/>
      <c r="AT480" s="1393"/>
      <c r="AU480" s="54"/>
      <c r="AV480" s="54"/>
      <c r="AW480" s="54"/>
      <c r="AX480" s="54"/>
      <c r="AY480" s="54"/>
      <c r="AZ480" s="2"/>
      <c r="BB480" s="2"/>
      <c r="BC480" s="2"/>
    </row>
    <row r="481" spans="1:55" ht="12.95" customHeight="1">
      <c r="A481" s="1393"/>
      <c r="B481" s="1393"/>
      <c r="C481" s="1393"/>
      <c r="D481" s="1393"/>
      <c r="E481" s="1393"/>
      <c r="F481" s="1393"/>
      <c r="G481" s="1393"/>
      <c r="H481" s="1393"/>
      <c r="I481" s="1393"/>
      <c r="J481" s="1393"/>
      <c r="K481" s="1393"/>
      <c r="L481" s="1393"/>
      <c r="M481" s="1393"/>
      <c r="N481" s="1393"/>
      <c r="O481" s="1393"/>
      <c r="P481" s="1393"/>
      <c r="Q481" s="1393"/>
      <c r="R481" s="1393"/>
      <c r="S481" s="1393"/>
      <c r="T481" s="1393"/>
      <c r="U481" s="1393"/>
      <c r="V481" s="1393"/>
      <c r="W481" s="1393"/>
      <c r="X481" s="1393"/>
      <c r="Y481" s="1393"/>
      <c r="Z481" s="1393"/>
      <c r="AA481" s="1393"/>
      <c r="AB481" s="1393"/>
      <c r="AC481" s="1393"/>
      <c r="AD481" s="1393"/>
      <c r="AE481" s="1393"/>
      <c r="AF481" s="1393"/>
      <c r="AG481" s="1393"/>
      <c r="AH481" s="1393"/>
      <c r="AI481" s="1393"/>
      <c r="AJ481" s="1393"/>
      <c r="AK481" s="1393"/>
      <c r="AL481" s="1393"/>
      <c r="AM481" s="1393"/>
      <c r="AN481" s="1393"/>
      <c r="AO481" s="1393"/>
      <c r="AP481" s="1393"/>
      <c r="AQ481" s="1393"/>
      <c r="AR481" s="1393"/>
      <c r="AS481" s="1393"/>
      <c r="AT481" s="1393"/>
      <c r="AZ481" s="2"/>
      <c r="BB481" s="2"/>
      <c r="BC481" s="2"/>
    </row>
    <row r="482" spans="1:55" ht="12.95" customHeight="1">
      <c r="AZ482" s="2"/>
      <c r="BB482" s="2"/>
      <c r="BC482" s="2"/>
    </row>
    <row r="483" spans="1:55" ht="12.95" customHeight="1">
      <c r="A483" s="1" t="s">
        <v>868</v>
      </c>
      <c r="C483" s="1" t="s">
        <v>165</v>
      </c>
      <c r="AZ483" s="2"/>
      <c r="BB483" s="2"/>
      <c r="BC483" s="2"/>
    </row>
    <row r="484" spans="1:55" ht="12.95" customHeight="1">
      <c r="AZ484" s="2"/>
      <c r="BB484" s="2"/>
      <c r="BC484" s="2"/>
    </row>
    <row r="485" spans="1:55" ht="12.95" customHeight="1">
      <c r="B485" s="1090"/>
      <c r="C485" s="4"/>
      <c r="D485" s="4"/>
      <c r="E485" s="4"/>
      <c r="F485" s="4"/>
      <c r="G485" s="4"/>
      <c r="H485" s="4"/>
      <c r="I485" s="4"/>
      <c r="J485" s="4"/>
      <c r="K485" s="4"/>
      <c r="L485" s="4"/>
      <c r="M485" s="4"/>
      <c r="N485" s="4"/>
      <c r="O485" s="4"/>
      <c r="P485" s="1091"/>
      <c r="Q485" s="1719" t="s">
        <v>1319</v>
      </c>
      <c r="R485" s="1720"/>
      <c r="S485" s="1720"/>
      <c r="T485" s="1720"/>
      <c r="U485" s="1720"/>
      <c r="V485" s="1720"/>
      <c r="W485" s="1720"/>
      <c r="X485" s="1720"/>
      <c r="Y485" s="1720"/>
      <c r="Z485" s="1720"/>
      <c r="AA485" s="1720"/>
      <c r="AB485" s="1720"/>
      <c r="AC485" s="1720"/>
      <c r="AD485" s="1720"/>
      <c r="AE485" s="1720"/>
      <c r="AF485" s="1720"/>
      <c r="AG485" s="1720"/>
      <c r="AH485" s="1720"/>
      <c r="AI485" s="1720"/>
      <c r="AJ485" s="1720"/>
      <c r="AK485" s="1721"/>
      <c r="AZ485" s="2"/>
      <c r="BB485" s="2"/>
      <c r="BC485" s="2"/>
    </row>
    <row r="486" spans="1:55" ht="12.95" customHeight="1">
      <c r="B486" s="1090" t="s">
        <v>1320</v>
      </c>
      <c r="C486" s="4"/>
      <c r="D486" s="4"/>
      <c r="E486" s="4"/>
      <c r="F486" s="4"/>
      <c r="G486" s="4"/>
      <c r="H486" s="4"/>
      <c r="I486" s="4"/>
      <c r="J486" s="4"/>
      <c r="K486" s="4"/>
      <c r="L486" s="4"/>
      <c r="M486" s="4"/>
      <c r="N486" s="4"/>
      <c r="O486" s="4"/>
      <c r="P486" s="4"/>
      <c r="Q486" s="1538" t="s">
        <v>1321</v>
      </c>
      <c r="R486" s="1322"/>
      <c r="S486" s="1322"/>
      <c r="T486" s="1322"/>
      <c r="U486" s="1322"/>
      <c r="V486" s="1322"/>
      <c r="W486" s="1322"/>
      <c r="X486" s="1322"/>
      <c r="Y486" s="1322"/>
      <c r="Z486" s="1322"/>
      <c r="AA486" s="1322"/>
      <c r="AB486" s="1322"/>
      <c r="AC486" s="1322"/>
      <c r="AD486" s="1322"/>
      <c r="AE486" s="1322"/>
      <c r="AF486" s="1322"/>
      <c r="AG486" s="1322"/>
      <c r="AH486" s="1322"/>
      <c r="AI486" s="1322"/>
      <c r="AJ486" s="1322"/>
      <c r="AK486" s="1539"/>
      <c r="AZ486" s="2"/>
      <c r="BB486" s="2"/>
      <c r="BC486" s="2"/>
    </row>
    <row r="487" spans="1:55" ht="12.95" customHeight="1">
      <c r="B487" s="1090" t="s">
        <v>1322</v>
      </c>
      <c r="C487" s="4"/>
      <c r="D487" s="4"/>
      <c r="E487" s="4"/>
      <c r="F487" s="4"/>
      <c r="G487" s="4"/>
      <c r="H487" s="4"/>
      <c r="I487" s="4"/>
      <c r="J487" s="4"/>
      <c r="K487" s="4"/>
      <c r="L487" s="4"/>
      <c r="M487" s="4"/>
      <c r="N487" s="4"/>
      <c r="O487" s="4"/>
      <c r="P487" s="4"/>
      <c r="Q487" s="1538" t="s">
        <v>1323</v>
      </c>
      <c r="R487" s="1322"/>
      <c r="S487" s="1322"/>
      <c r="T487" s="1322"/>
      <c r="U487" s="1322"/>
      <c r="V487" s="1322"/>
      <c r="W487" s="1322"/>
      <c r="X487" s="1322"/>
      <c r="Y487" s="1322"/>
      <c r="Z487" s="1322"/>
      <c r="AA487" s="1322"/>
      <c r="AB487" s="1322"/>
      <c r="AC487" s="1322"/>
      <c r="AD487" s="1322"/>
      <c r="AE487" s="1322"/>
      <c r="AF487" s="1322"/>
      <c r="AG487" s="1322"/>
      <c r="AH487" s="1322"/>
      <c r="AI487" s="1322"/>
      <c r="AJ487" s="1322"/>
      <c r="AK487" s="1539"/>
      <c r="AZ487" s="2"/>
      <c r="BB487" s="2"/>
      <c r="BC487" s="2"/>
    </row>
    <row r="488" spans="1:55" ht="12.95" customHeight="1">
      <c r="B488" s="1090" t="s">
        <v>1324</v>
      </c>
      <c r="C488" s="4"/>
      <c r="D488" s="4"/>
      <c r="E488" s="4"/>
      <c r="F488" s="4"/>
      <c r="G488" s="4"/>
      <c r="H488" s="4"/>
      <c r="I488" s="4"/>
      <c r="J488" s="4"/>
      <c r="K488" s="4"/>
      <c r="L488" s="4"/>
      <c r="M488" s="4"/>
      <c r="N488" s="4"/>
      <c r="O488" s="4"/>
      <c r="P488" s="4"/>
      <c r="Q488" s="1538" t="s">
        <v>1325</v>
      </c>
      <c r="R488" s="1322"/>
      <c r="S488" s="1322"/>
      <c r="T488" s="1322"/>
      <c r="U488" s="1322"/>
      <c r="V488" s="1322"/>
      <c r="W488" s="1322"/>
      <c r="X488" s="1322"/>
      <c r="Y488" s="1322"/>
      <c r="Z488" s="1322"/>
      <c r="AA488" s="1322"/>
      <c r="AB488" s="1322"/>
      <c r="AC488" s="1322"/>
      <c r="AD488" s="1322"/>
      <c r="AE488" s="1322"/>
      <c r="AF488" s="1322"/>
      <c r="AG488" s="1322"/>
      <c r="AH488" s="1322"/>
      <c r="AI488" s="1322"/>
      <c r="AJ488" s="1322"/>
      <c r="AK488" s="1539"/>
      <c r="AZ488" s="2"/>
      <c r="BA488" s="2"/>
      <c r="BB488" s="2"/>
      <c r="BC488" s="2"/>
    </row>
    <row r="489" spans="1:55" ht="12.95" customHeight="1">
      <c r="B489" s="1783" t="s">
        <v>1326</v>
      </c>
      <c r="C489" s="1784"/>
      <c r="D489" s="1784"/>
      <c r="E489" s="1784"/>
      <c r="F489" s="1784"/>
      <c r="G489" s="1784"/>
      <c r="H489" s="1784"/>
      <c r="I489" s="1784"/>
      <c r="J489" s="1784"/>
      <c r="K489" s="1784"/>
      <c r="L489" s="1784"/>
      <c r="M489" s="1784"/>
      <c r="N489" s="1784"/>
      <c r="O489" s="1784"/>
      <c r="P489" s="1785"/>
      <c r="Q489" s="1789" t="s">
        <v>692</v>
      </c>
      <c r="R489" s="1790"/>
      <c r="S489" s="1725" t="s">
        <v>1327</v>
      </c>
      <c r="T489" s="1726"/>
      <c r="U489" s="1726"/>
      <c r="V489" s="1726"/>
      <c r="W489" s="1726"/>
      <c r="X489" s="1726"/>
      <c r="Y489" s="1726"/>
      <c r="Z489" s="1726"/>
      <c r="AA489" s="1726"/>
      <c r="AB489" s="1726"/>
      <c r="AC489" s="1726"/>
      <c r="AD489" s="1726"/>
      <c r="AE489" s="1726"/>
      <c r="AF489" s="1726"/>
      <c r="AG489" s="1726"/>
      <c r="AH489" s="1726"/>
      <c r="AI489" s="1726"/>
      <c r="AJ489" s="1726"/>
      <c r="AK489" s="1727"/>
      <c r="AZ489" s="2"/>
      <c r="BA489" s="2"/>
      <c r="BB489" s="2"/>
      <c r="BC489" s="2"/>
    </row>
    <row r="490" spans="1:55" ht="12.95" customHeight="1">
      <c r="B490" s="1786"/>
      <c r="C490" s="1787"/>
      <c r="D490" s="1787"/>
      <c r="E490" s="1787"/>
      <c r="F490" s="1787"/>
      <c r="G490" s="1787"/>
      <c r="H490" s="1787"/>
      <c r="I490" s="1787"/>
      <c r="J490" s="1787"/>
      <c r="K490" s="1787"/>
      <c r="L490" s="1787"/>
      <c r="M490" s="1787"/>
      <c r="N490" s="1787"/>
      <c r="O490" s="1787"/>
      <c r="P490" s="1788"/>
      <c r="Q490" s="1791"/>
      <c r="R490" s="1792"/>
      <c r="S490" s="1728"/>
      <c r="T490" s="1729"/>
      <c r="U490" s="1729"/>
      <c r="V490" s="1729"/>
      <c r="W490" s="1729"/>
      <c r="X490" s="1729"/>
      <c r="Y490" s="1729"/>
      <c r="Z490" s="1729"/>
      <c r="AA490" s="1729"/>
      <c r="AB490" s="1729"/>
      <c r="AC490" s="1729"/>
      <c r="AD490" s="1729"/>
      <c r="AE490" s="1729"/>
      <c r="AF490" s="1729"/>
      <c r="AG490" s="1729"/>
      <c r="AH490" s="1729"/>
      <c r="AI490" s="1729"/>
      <c r="AJ490" s="1729"/>
      <c r="AK490" s="1730"/>
      <c r="AZ490" s="2"/>
      <c r="BA490" s="2"/>
      <c r="BB490" s="2"/>
      <c r="BC490" s="2"/>
    </row>
    <row r="491" spans="1:55" ht="12.95" customHeight="1">
      <c r="B491" s="708" t="s">
        <v>1328</v>
      </c>
      <c r="C491" s="1111"/>
      <c r="D491" s="1111"/>
      <c r="E491" s="1111"/>
      <c r="F491" s="1111"/>
      <c r="G491" s="1111"/>
      <c r="H491" s="1111"/>
      <c r="I491" s="1111"/>
      <c r="J491" s="1111"/>
      <c r="K491" s="1111"/>
      <c r="L491" s="1111"/>
      <c r="M491" s="1111"/>
      <c r="N491" s="1111"/>
      <c r="O491" s="1111"/>
      <c r="P491" s="1111"/>
      <c r="Q491" s="1796" t="s">
        <v>692</v>
      </c>
      <c r="R491" s="1797"/>
      <c r="S491" s="1797"/>
      <c r="T491" s="1797"/>
      <c r="U491" s="1797"/>
      <c r="V491" s="1797"/>
      <c r="W491" s="1797"/>
      <c r="X491" s="1797"/>
      <c r="Y491" s="1797"/>
      <c r="Z491" s="1797"/>
      <c r="AA491" s="1797"/>
      <c r="AB491" s="1797"/>
      <c r="AC491" s="1797"/>
      <c r="AD491" s="1797"/>
      <c r="AE491" s="1797"/>
      <c r="AF491" s="1797"/>
      <c r="AG491" s="1797"/>
      <c r="AH491" s="1797"/>
      <c r="AI491" s="1797"/>
      <c r="AJ491" s="1797"/>
      <c r="AK491" s="1798"/>
      <c r="AZ491" s="2"/>
      <c r="BA491" s="2"/>
      <c r="BB491" s="2"/>
      <c r="BC491" s="2"/>
    </row>
    <row r="492" spans="1:55" ht="12.95" customHeight="1">
      <c r="B492" s="1090" t="s">
        <v>1329</v>
      </c>
      <c r="C492" s="4"/>
      <c r="D492" s="4"/>
      <c r="E492" s="4"/>
      <c r="F492" s="4"/>
      <c r="G492" s="4"/>
      <c r="H492" s="4"/>
      <c r="I492" s="4"/>
      <c r="J492" s="4"/>
      <c r="K492" s="4"/>
      <c r="L492" s="4"/>
      <c r="M492" s="4"/>
      <c r="N492" s="4"/>
      <c r="O492" s="4"/>
      <c r="P492" s="4"/>
      <c r="Q492" s="1538" t="s">
        <v>1330</v>
      </c>
      <c r="R492" s="1322"/>
      <c r="S492" s="1322"/>
      <c r="T492" s="1322"/>
      <c r="U492" s="1322"/>
      <c r="V492" s="1322"/>
      <c r="W492" s="1322"/>
      <c r="X492" s="1322"/>
      <c r="Y492" s="1322"/>
      <c r="Z492" s="1322"/>
      <c r="AA492" s="1322"/>
      <c r="AB492" s="1322"/>
      <c r="AC492" s="1322"/>
      <c r="AD492" s="1322"/>
      <c r="AE492" s="1322"/>
      <c r="AF492" s="1322"/>
      <c r="AG492" s="1322"/>
      <c r="AH492" s="1322"/>
      <c r="AI492" s="1322"/>
      <c r="AJ492" s="1322"/>
      <c r="AK492" s="1539"/>
      <c r="AZ492" s="2"/>
      <c r="BA492" s="2"/>
      <c r="BB492" s="2"/>
      <c r="BC492" s="2"/>
    </row>
    <row r="493" spans="1:55" ht="12.95" customHeight="1">
      <c r="B493" s="1090" t="s">
        <v>1331</v>
      </c>
      <c r="C493" s="4"/>
      <c r="D493" s="4"/>
      <c r="E493" s="4"/>
      <c r="F493" s="4"/>
      <c r="G493" s="4"/>
      <c r="H493" s="4"/>
      <c r="I493" s="4"/>
      <c r="J493" s="4"/>
      <c r="K493" s="4"/>
      <c r="L493" s="4"/>
      <c r="M493" s="4"/>
      <c r="N493" s="4"/>
      <c r="O493" s="4"/>
      <c r="P493" s="4"/>
      <c r="Q493" s="1538">
        <v>0.5</v>
      </c>
      <c r="R493" s="1322"/>
      <c r="S493" s="1322"/>
      <c r="T493" s="1322"/>
      <c r="U493" s="1322"/>
      <c r="V493" s="1322"/>
      <c r="W493" s="1322"/>
      <c r="X493" s="1322"/>
      <c r="Y493" s="1322"/>
      <c r="Z493" s="1322"/>
      <c r="AA493" s="1322"/>
      <c r="AB493" s="1322"/>
      <c r="AC493" s="1322"/>
      <c r="AD493" s="1322"/>
      <c r="AE493" s="1322"/>
      <c r="AF493" s="1322"/>
      <c r="AG493" s="1322"/>
      <c r="AH493" s="1322"/>
      <c r="AI493" s="1322"/>
      <c r="AJ493" s="1322"/>
      <c r="AK493" s="1539"/>
      <c r="AZ493" s="2"/>
      <c r="BA493" s="2"/>
      <c r="BB493" s="2"/>
      <c r="BC493" s="2"/>
    </row>
    <row r="494" spans="1:55" ht="12.95" customHeight="1">
      <c r="B494" s="1097" t="s">
        <v>1332</v>
      </c>
      <c r="C494" s="4"/>
      <c r="D494" s="4"/>
      <c r="E494" s="4"/>
      <c r="F494" s="4"/>
      <c r="G494" s="4"/>
      <c r="H494" s="4"/>
      <c r="I494" s="4"/>
      <c r="J494" s="4"/>
      <c r="K494" s="4"/>
      <c r="L494" s="4"/>
      <c r="M494" s="4"/>
      <c r="N494" s="4"/>
      <c r="O494" s="4"/>
      <c r="P494" s="4"/>
      <c r="Q494" s="1538">
        <v>62</v>
      </c>
      <c r="R494" s="1322"/>
      <c r="S494" s="1322"/>
      <c r="T494" s="1322"/>
      <c r="U494" s="1322"/>
      <c r="V494" s="1322"/>
      <c r="W494" s="1322"/>
      <c r="X494" s="1322"/>
      <c r="Y494" s="1322"/>
      <c r="Z494" s="1322"/>
      <c r="AA494" s="1322"/>
      <c r="AB494" s="1322"/>
      <c r="AC494" s="1322"/>
      <c r="AD494" s="1322"/>
      <c r="AE494" s="1322"/>
      <c r="AF494" s="1322"/>
      <c r="AG494" s="1322"/>
      <c r="AH494" s="1322"/>
      <c r="AI494" s="1322"/>
      <c r="AJ494" s="1322"/>
      <c r="AK494" s="1539"/>
      <c r="AZ494" s="2"/>
      <c r="BA494" s="2"/>
      <c r="BB494" s="2"/>
      <c r="BC494" s="2"/>
    </row>
    <row r="495" spans="1:55" ht="12.95" customHeight="1">
      <c r="B495" s="1097" t="s">
        <v>1333</v>
      </c>
      <c r="C495" s="4"/>
      <c r="D495" s="4"/>
      <c r="E495" s="4"/>
      <c r="F495" s="4"/>
      <c r="G495" s="4"/>
      <c r="H495" s="4"/>
      <c r="I495" s="4"/>
      <c r="J495" s="4"/>
      <c r="K495" s="4"/>
      <c r="L495" s="4"/>
      <c r="M495" s="1416">
        <v>62</v>
      </c>
      <c r="N495" s="1417"/>
      <c r="O495" s="1417"/>
      <c r="P495" s="1418"/>
      <c r="Q495" s="1097" t="s">
        <v>1334</v>
      </c>
      <c r="R495" s="4"/>
      <c r="S495" s="4"/>
      <c r="T495" s="4"/>
      <c r="U495" s="4"/>
      <c r="V495" s="4"/>
      <c r="W495" s="4"/>
      <c r="X495" s="4"/>
      <c r="Y495" s="4"/>
      <c r="Z495" s="4"/>
      <c r="AA495" s="4"/>
      <c r="AB495" s="4"/>
      <c r="AC495" s="4"/>
      <c r="AD495" s="4"/>
      <c r="AE495" s="4"/>
      <c r="AF495" s="4"/>
      <c r="AG495" s="4"/>
      <c r="AH495" s="1416"/>
      <c r="AI495" s="1417"/>
      <c r="AJ495" s="1417"/>
      <c r="AK495" s="1418"/>
      <c r="AZ495" s="2"/>
      <c r="BA495" s="2"/>
      <c r="BB495" s="2"/>
      <c r="BC495" s="2"/>
    </row>
    <row r="496" spans="1:55" ht="12.95" customHeight="1">
      <c r="B496" s="364"/>
      <c r="Q496" s="6"/>
      <c r="R496" s="6"/>
      <c r="S496" s="6"/>
      <c r="T496" s="6"/>
      <c r="U496" s="6"/>
      <c r="V496" s="6"/>
      <c r="W496" s="6"/>
      <c r="X496" s="6"/>
      <c r="Y496" s="6"/>
      <c r="Z496" s="6"/>
      <c r="AA496" s="6"/>
      <c r="AB496" s="6"/>
      <c r="AC496" s="6"/>
      <c r="AD496" s="6"/>
      <c r="AE496" s="6"/>
      <c r="AF496" s="6"/>
      <c r="AG496" s="6"/>
      <c r="AH496" s="6"/>
      <c r="AI496" s="6"/>
      <c r="AJ496" s="6"/>
      <c r="AK496" s="6"/>
      <c r="AZ496" s="2"/>
      <c r="BA496" s="2"/>
      <c r="BB496" s="2"/>
      <c r="BC496" s="2"/>
    </row>
    <row r="497" spans="1:66" ht="12.95" customHeight="1">
      <c r="A497" s="1" t="s">
        <v>909</v>
      </c>
      <c r="C497" s="1" t="s">
        <v>167</v>
      </c>
      <c r="Q497" s="6"/>
      <c r="R497" s="6"/>
      <c r="S497" s="6"/>
      <c r="T497" s="6"/>
      <c r="U497" s="6"/>
      <c r="V497" s="6"/>
      <c r="W497" s="6"/>
      <c r="X497" s="6"/>
      <c r="Y497" s="6"/>
      <c r="Z497" s="6"/>
      <c r="AA497" s="6"/>
      <c r="AB497" s="6"/>
      <c r="AC497" s="6"/>
      <c r="AD497" s="6"/>
      <c r="AE497" s="6"/>
      <c r="AF497" s="6"/>
      <c r="AG497" s="6"/>
      <c r="AH497" s="6"/>
      <c r="AI497" s="6"/>
      <c r="AJ497" s="6"/>
      <c r="AK497" s="6"/>
      <c r="AZ497" s="2"/>
      <c r="BA497" s="2"/>
      <c r="BB497" s="2"/>
      <c r="BC497" s="2"/>
      <c r="BD497" s="2"/>
      <c r="BE497" s="2"/>
      <c r="BF497" s="2"/>
      <c r="BG497" s="2"/>
      <c r="BH497" s="2"/>
      <c r="BI497" s="2"/>
      <c r="BJ497" s="2"/>
      <c r="BK497" s="2"/>
      <c r="BL497" s="2"/>
      <c r="BM497" s="2"/>
      <c r="BN497" s="2"/>
    </row>
    <row r="498" spans="1:66" ht="12.95" customHeight="1">
      <c r="B498" s="378"/>
      <c r="C498" s="364"/>
      <c r="Q498" s="6"/>
      <c r="R498" s="6"/>
      <c r="S498" s="6"/>
      <c r="T498" s="6"/>
      <c r="U498" s="6"/>
      <c r="V498" s="6"/>
      <c r="W498" s="6"/>
      <c r="X498" s="6"/>
      <c r="Y498" s="6"/>
      <c r="Z498" s="6"/>
      <c r="AA498" s="6"/>
      <c r="AB498" s="6"/>
      <c r="AC498" s="6"/>
      <c r="AD498" s="6"/>
      <c r="AE498" s="6"/>
      <c r="AF498" s="6"/>
      <c r="AG498" s="6"/>
      <c r="AH498" s="6"/>
      <c r="AI498" s="6"/>
      <c r="AJ498" s="6"/>
      <c r="AK498" s="6"/>
      <c r="AZ498" s="2"/>
      <c r="BA498" s="2"/>
      <c r="BB498" s="2"/>
      <c r="BC498" s="2"/>
      <c r="BD498" s="2"/>
      <c r="BE498" s="2"/>
      <c r="BF498" s="2"/>
      <c r="BG498" s="2"/>
      <c r="BH498" s="2"/>
      <c r="BI498" s="2"/>
      <c r="BJ498" s="2"/>
      <c r="BK498" s="2"/>
      <c r="BL498" s="2"/>
      <c r="BM498" s="2"/>
      <c r="BN498" s="2"/>
    </row>
    <row r="499" spans="1:66" ht="12.95" customHeight="1">
      <c r="B499" s="29"/>
      <c r="C499" s="30"/>
      <c r="D499" s="67"/>
      <c r="E499" s="30"/>
      <c r="F499" s="30"/>
      <c r="G499" s="30"/>
      <c r="H499" s="30"/>
      <c r="I499" s="30"/>
      <c r="J499" s="30"/>
      <c r="K499" s="30"/>
      <c r="L499" s="30"/>
      <c r="M499" s="30"/>
      <c r="N499" s="30"/>
      <c r="O499" s="30"/>
      <c r="P499" s="30"/>
      <c r="Q499" s="30"/>
      <c r="R499" s="30"/>
      <c r="S499" s="30"/>
      <c r="T499" s="30"/>
      <c r="U499" s="30"/>
      <c r="V499" s="30"/>
      <c r="W499" s="30"/>
      <c r="X499" s="30"/>
      <c r="Y499" s="30"/>
      <c r="Z499" s="30"/>
      <c r="AA499" s="30"/>
      <c r="AB499" s="39"/>
      <c r="AC499" s="1719" t="s">
        <v>1335</v>
      </c>
      <c r="AD499" s="1720"/>
      <c r="AE499" s="1720"/>
      <c r="AF499" s="1720"/>
      <c r="AG499" s="1720"/>
      <c r="AH499" s="1720"/>
      <c r="AI499" s="1720"/>
      <c r="AJ499" s="1720"/>
      <c r="AK499" s="1721"/>
      <c r="AZ499" s="2"/>
      <c r="BA499" s="2"/>
      <c r="BB499" s="2"/>
      <c r="BC499" s="2"/>
      <c r="BD499" s="2"/>
      <c r="BE499" s="2"/>
      <c r="BF499" s="2"/>
      <c r="BG499" s="2"/>
      <c r="BH499" s="2"/>
      <c r="BI499" s="2"/>
      <c r="BJ499" s="2"/>
      <c r="BK499" s="2"/>
      <c r="BL499" s="2"/>
      <c r="BM499" s="2"/>
      <c r="BN499" s="2"/>
    </row>
    <row r="500" spans="1:66" ht="12.95" customHeight="1">
      <c r="B500" s="31"/>
      <c r="C500" s="32"/>
      <c r="D500" s="32"/>
      <c r="E500" s="32"/>
      <c r="F500" s="32"/>
      <c r="G500" s="32"/>
      <c r="H500" s="32"/>
      <c r="I500" s="32"/>
      <c r="J500" s="32"/>
      <c r="K500" s="32"/>
      <c r="L500" s="32"/>
      <c r="M500" s="32"/>
      <c r="N500" s="32"/>
      <c r="O500" s="32"/>
      <c r="P500" s="32"/>
      <c r="Q500" s="32"/>
      <c r="R500" s="32"/>
      <c r="S500" s="32"/>
      <c r="T500" s="32"/>
      <c r="U500" s="32"/>
      <c r="V500" s="32"/>
      <c r="W500" s="32"/>
      <c r="X500" s="32"/>
      <c r="Y500" s="32"/>
      <c r="Z500" s="32"/>
      <c r="AA500" s="32"/>
      <c r="AB500" s="33"/>
      <c r="AC500" s="1719" t="s">
        <v>1336</v>
      </c>
      <c r="AD500" s="1720"/>
      <c r="AE500" s="1720"/>
      <c r="AF500" s="1720"/>
      <c r="AG500" s="1109" t="s">
        <v>1337</v>
      </c>
      <c r="AH500" s="1720" t="s">
        <v>1338</v>
      </c>
      <c r="AI500" s="1720"/>
      <c r="AJ500" s="1720"/>
      <c r="AK500" s="1721"/>
      <c r="AZ500" s="2"/>
      <c r="BA500" s="2"/>
      <c r="BB500" s="2"/>
      <c r="BC500" s="2"/>
      <c r="BD500" s="2"/>
      <c r="BE500" s="2"/>
      <c r="BF500" s="2"/>
      <c r="BG500" s="2"/>
      <c r="BH500" s="2"/>
      <c r="BI500" s="2"/>
      <c r="BJ500" s="2"/>
      <c r="BK500" s="2"/>
      <c r="BL500" s="2"/>
      <c r="BM500" s="2"/>
      <c r="BN500" s="2"/>
    </row>
    <row r="501" spans="1:66" ht="12.95" customHeight="1">
      <c r="B501" s="1625" t="s">
        <v>1339</v>
      </c>
      <c r="C501" s="1401"/>
      <c r="D501" s="1401"/>
      <c r="E501" s="1401"/>
      <c r="F501" s="1401"/>
      <c r="G501" s="1401"/>
      <c r="H501" s="1402"/>
      <c r="I501" s="30" t="s">
        <v>1340</v>
      </c>
      <c r="J501" s="30"/>
      <c r="K501" s="30"/>
      <c r="L501" s="30"/>
      <c r="M501" s="30"/>
      <c r="N501" s="30"/>
      <c r="O501" s="30"/>
      <c r="P501" s="30"/>
      <c r="Q501" s="30"/>
      <c r="R501" s="30"/>
      <c r="S501" s="30"/>
      <c r="T501" s="30"/>
      <c r="U501" s="30"/>
      <c r="V501" s="30"/>
      <c r="W501" s="30"/>
      <c r="AC501" s="1642">
        <v>6</v>
      </c>
      <c r="AD501" s="1643"/>
      <c r="AE501" s="1643"/>
      <c r="AF501" s="1643"/>
      <c r="AG501" s="1073" t="s">
        <v>1337</v>
      </c>
      <c r="AH501" s="1376">
        <v>2022</v>
      </c>
      <c r="AI501" s="1376"/>
      <c r="AJ501" s="1376"/>
      <c r="AK501" s="1377"/>
      <c r="AZ501" s="2"/>
      <c r="BA501" s="2"/>
      <c r="BB501" s="2"/>
      <c r="BC501" s="2"/>
      <c r="BD501" s="2"/>
      <c r="BE501" s="2"/>
      <c r="BF501" s="2"/>
      <c r="BG501" s="2"/>
      <c r="BH501" s="2"/>
      <c r="BI501" s="2"/>
      <c r="BJ501" s="2"/>
      <c r="BK501" s="2"/>
      <c r="BL501" s="2"/>
      <c r="BM501" s="2"/>
      <c r="BN501" s="2"/>
    </row>
    <row r="502" spans="1:66" ht="12.95" customHeight="1">
      <c r="B502" s="1626"/>
      <c r="C502" s="1403"/>
      <c r="D502" s="1403"/>
      <c r="E502" s="1403"/>
      <c r="F502" s="1403"/>
      <c r="G502" s="1403"/>
      <c r="H502" s="1404"/>
      <c r="I502" s="32" t="s">
        <v>1341</v>
      </c>
      <c r="J502" s="32"/>
      <c r="K502" s="32"/>
      <c r="L502" s="32"/>
      <c r="M502" s="32"/>
      <c r="N502" s="32"/>
      <c r="O502" s="32"/>
      <c r="P502" s="32"/>
      <c r="Q502" s="32"/>
      <c r="R502" s="32"/>
      <c r="S502" s="32"/>
      <c r="T502" s="32"/>
      <c r="U502" s="32"/>
      <c r="V502" s="32"/>
      <c r="W502" s="32"/>
      <c r="X502" s="32"/>
      <c r="Y502" s="32"/>
      <c r="Z502" s="32"/>
      <c r="AA502" s="32"/>
      <c r="AB502" s="32"/>
      <c r="AC502" s="1642">
        <v>9</v>
      </c>
      <c r="AD502" s="1643"/>
      <c r="AE502" s="1643"/>
      <c r="AF502" s="1643"/>
      <c r="AG502" s="1096" t="s">
        <v>1337</v>
      </c>
      <c r="AH502" s="1376">
        <v>2025</v>
      </c>
      <c r="AI502" s="1376"/>
      <c r="AJ502" s="1376"/>
      <c r="AK502" s="1377"/>
      <c r="AZ502" s="2"/>
      <c r="BA502" s="2"/>
      <c r="BB502" s="2"/>
      <c r="BC502" s="2"/>
      <c r="BD502" s="2"/>
      <c r="BE502" s="2"/>
      <c r="BF502" s="2"/>
      <c r="BG502" s="2"/>
      <c r="BH502" s="2"/>
      <c r="BI502" s="2"/>
      <c r="BJ502" s="2"/>
      <c r="BK502" s="2"/>
      <c r="BL502" s="2"/>
      <c r="BM502" s="2"/>
      <c r="BN502" s="2"/>
    </row>
    <row r="503" spans="1:66" ht="12.95" customHeight="1">
      <c r="B503" s="1625" t="s">
        <v>1342</v>
      </c>
      <c r="C503" s="1401"/>
      <c r="D503" s="1401"/>
      <c r="E503" s="1401"/>
      <c r="F503" s="1401"/>
      <c r="G503" s="1401"/>
      <c r="H503" s="1402"/>
      <c r="I503" s="30" t="s">
        <v>1343</v>
      </c>
      <c r="J503" s="30"/>
      <c r="K503" s="30"/>
      <c r="L503" s="30"/>
      <c r="M503" s="30"/>
      <c r="N503" s="30"/>
      <c r="O503" s="30"/>
      <c r="P503" s="30"/>
      <c r="Q503" s="30"/>
      <c r="R503" s="30"/>
      <c r="S503" s="30"/>
      <c r="T503" s="30"/>
      <c r="U503" s="30"/>
      <c r="V503" s="30"/>
      <c r="W503" s="30"/>
      <c r="AC503" s="1642" t="s">
        <v>809</v>
      </c>
      <c r="AD503" s="1643"/>
      <c r="AE503" s="1643"/>
      <c r="AF503" s="1643"/>
      <c r="AG503" s="1073" t="s">
        <v>1337</v>
      </c>
      <c r="AH503" s="1376"/>
      <c r="AI503" s="1376"/>
      <c r="AJ503" s="1376"/>
      <c r="AK503" s="1377"/>
      <c r="AZ503" s="2"/>
      <c r="BA503" s="2"/>
      <c r="BB503" s="2"/>
      <c r="BC503" s="2"/>
      <c r="BD503" s="2"/>
      <c r="BE503" s="2"/>
      <c r="BF503" s="2"/>
      <c r="BG503" s="2"/>
      <c r="BH503" s="2"/>
      <c r="BI503" s="2"/>
      <c r="BJ503" s="2"/>
      <c r="BK503" s="2"/>
      <c r="BL503" s="2"/>
      <c r="BM503" s="2"/>
      <c r="BN503" s="2"/>
    </row>
    <row r="504" spans="1:66" ht="12.95" customHeight="1">
      <c r="B504" s="1626"/>
      <c r="C504" s="1403"/>
      <c r="D504" s="1403"/>
      <c r="E504" s="1403"/>
      <c r="F504" s="1403"/>
      <c r="G504" s="1403"/>
      <c r="H504" s="1404"/>
      <c r="I504" t="s">
        <v>1344</v>
      </c>
      <c r="AC504" s="1642" t="s">
        <v>809</v>
      </c>
      <c r="AD504" s="1643"/>
      <c r="AE504" s="1643"/>
      <c r="AF504" s="1643"/>
      <c r="AG504" s="1073" t="s">
        <v>1337</v>
      </c>
      <c r="AH504" s="1376"/>
      <c r="AI504" s="1376"/>
      <c r="AJ504" s="1376"/>
      <c r="AK504" s="1377"/>
      <c r="AZ504" s="2"/>
      <c r="BA504" s="2"/>
      <c r="BB504" s="2"/>
      <c r="BC504" s="2"/>
      <c r="BD504" s="2"/>
      <c r="BE504" s="2"/>
      <c r="BF504" s="2"/>
      <c r="BG504" s="2"/>
      <c r="BH504" s="2"/>
      <c r="BI504" s="2"/>
      <c r="BJ504" s="2"/>
      <c r="BK504" s="2"/>
      <c r="BL504" s="2"/>
      <c r="BM504" s="2"/>
      <c r="BN504" s="2"/>
    </row>
    <row r="505" spans="1:66" ht="12.95" customHeight="1">
      <c r="B505" s="1626"/>
      <c r="C505" s="1403"/>
      <c r="D505" s="1403"/>
      <c r="E505" s="1403"/>
      <c r="F505" s="1403"/>
      <c r="G505" s="1403"/>
      <c r="H505" s="1404"/>
      <c r="I505" t="s">
        <v>1345</v>
      </c>
      <c r="AC505" s="1642">
        <v>6</v>
      </c>
      <c r="AD505" s="1643"/>
      <c r="AE505" s="1643"/>
      <c r="AF505" s="1643"/>
      <c r="AG505" s="1073" t="s">
        <v>1337</v>
      </c>
      <c r="AH505" s="1376">
        <v>2022</v>
      </c>
      <c r="AI505" s="1376"/>
      <c r="AJ505" s="1376"/>
      <c r="AK505" s="1377"/>
      <c r="AZ505" s="2"/>
      <c r="BA505" s="2"/>
      <c r="BB505" s="2"/>
      <c r="BC505" s="2"/>
      <c r="BD505" s="2"/>
      <c r="BE505" s="2"/>
      <c r="BF505" s="2"/>
      <c r="BG505" s="2"/>
      <c r="BH505" s="2"/>
      <c r="BI505" s="2"/>
      <c r="BJ505" s="2"/>
      <c r="BK505" s="2"/>
      <c r="BL505" s="2"/>
      <c r="BM505" s="2"/>
      <c r="BN505" s="2"/>
    </row>
    <row r="506" spans="1:66" ht="12.95" customHeight="1">
      <c r="B506" s="1626"/>
      <c r="C506" s="1403"/>
      <c r="D506" s="1403"/>
      <c r="E506" s="1403"/>
      <c r="F506" s="1403"/>
      <c r="G506" s="1403"/>
      <c r="H506" s="1404"/>
      <c r="I506" t="s">
        <v>1346</v>
      </c>
      <c r="AC506" s="1642" t="s">
        <v>809</v>
      </c>
      <c r="AD506" s="1643"/>
      <c r="AE506" s="1643"/>
      <c r="AF506" s="1643"/>
      <c r="AG506" s="1073" t="s">
        <v>1337</v>
      </c>
      <c r="AH506" s="1376"/>
      <c r="AI506" s="1376"/>
      <c r="AJ506" s="1376"/>
      <c r="AK506" s="1377"/>
      <c r="AZ506" s="2"/>
      <c r="BA506" s="2"/>
      <c r="BB506" s="2"/>
      <c r="BC506" s="2"/>
      <c r="BD506" s="2"/>
      <c r="BE506" s="2"/>
      <c r="BF506" s="2"/>
      <c r="BG506" s="2"/>
      <c r="BH506" s="2"/>
      <c r="BI506" s="2"/>
      <c r="BJ506" s="2"/>
      <c r="BK506" s="2"/>
      <c r="BL506" s="2"/>
      <c r="BM506" s="2"/>
      <c r="BN506" s="2"/>
    </row>
    <row r="507" spans="1:66" ht="12.95" customHeight="1">
      <c r="B507" s="1626"/>
      <c r="C507" s="1403"/>
      <c r="D507" s="1403"/>
      <c r="E507" s="1403"/>
      <c r="F507" s="1403"/>
      <c r="G507" s="1403"/>
      <c r="H507" s="1404"/>
      <c r="I507" s="2" t="s">
        <v>1347</v>
      </c>
      <c r="AC507" s="1311">
        <v>11</v>
      </c>
      <c r="AD507" s="1312"/>
      <c r="AE507" s="1312"/>
      <c r="AF507" s="1312"/>
      <c r="AG507" s="1073" t="s">
        <v>1337</v>
      </c>
      <c r="AH507" s="1376">
        <v>2023</v>
      </c>
      <c r="AI507" s="1376"/>
      <c r="AJ507" s="1376"/>
      <c r="AK507" s="1377"/>
      <c r="AZ507" s="2"/>
      <c r="BA507" s="2"/>
      <c r="BB507" s="2"/>
      <c r="BC507" s="2"/>
      <c r="BD507" s="2"/>
      <c r="BE507" s="2"/>
      <c r="BF507" s="2"/>
      <c r="BG507" s="2"/>
      <c r="BH507" s="2"/>
      <c r="BI507" s="2"/>
      <c r="BJ507" s="2"/>
      <c r="BK507" s="2"/>
      <c r="BL507" s="2"/>
      <c r="BM507" s="2"/>
      <c r="BN507" s="2"/>
    </row>
    <row r="508" spans="1:66" ht="12.95" customHeight="1">
      <c r="B508" s="1626"/>
      <c r="C508" s="1403"/>
      <c r="D508" s="1403"/>
      <c r="E508" s="1403"/>
      <c r="F508" s="1403"/>
      <c r="G508" s="1403"/>
      <c r="H508" s="1404"/>
      <c r="I508" s="709" t="s">
        <v>233</v>
      </c>
      <c r="J508" s="32"/>
      <c r="K508" s="32"/>
      <c r="L508" s="1701" t="s">
        <v>1265</v>
      </c>
      <c r="M508" s="1702"/>
      <c r="N508" s="1702"/>
      <c r="O508" s="1702"/>
      <c r="P508" s="1702"/>
      <c r="Q508" s="1702"/>
      <c r="R508" s="1702"/>
      <c r="S508" s="1702"/>
      <c r="T508" s="1702"/>
      <c r="U508" s="1702"/>
      <c r="V508" s="1702"/>
      <c r="W508" s="1702"/>
      <c r="X508" s="1702"/>
      <c r="Y508" s="1702"/>
      <c r="Z508" s="1702"/>
      <c r="AA508" s="1702"/>
      <c r="AB508" s="1794"/>
      <c r="AC508" s="1642" t="s">
        <v>809</v>
      </c>
      <c r="AD508" s="1643"/>
      <c r="AE508" s="1643"/>
      <c r="AF508" s="1643"/>
      <c r="AG508" s="1096" t="s">
        <v>1337</v>
      </c>
      <c r="AH508" s="1376"/>
      <c r="AI508" s="1376"/>
      <c r="AJ508" s="1376"/>
      <c r="AK508" s="1377"/>
      <c r="AZ508" s="2"/>
      <c r="BA508" s="2"/>
      <c r="BB508" s="2"/>
      <c r="BC508" s="2"/>
      <c r="BD508" s="2"/>
      <c r="BE508" s="2"/>
      <c r="BF508" s="2"/>
      <c r="BG508" s="2"/>
      <c r="BH508" s="2"/>
      <c r="BI508" s="2"/>
      <c r="BJ508" s="2"/>
      <c r="BK508" s="2"/>
      <c r="BL508" s="2"/>
      <c r="BM508" s="2"/>
      <c r="BN508" s="2"/>
    </row>
    <row r="509" spans="1:66" ht="12.95" customHeight="1">
      <c r="B509" s="1103"/>
      <c r="C509" s="1079"/>
      <c r="D509" s="1079"/>
      <c r="E509" s="1079"/>
      <c r="F509" s="1079"/>
      <c r="G509" s="1079"/>
      <c r="H509" s="1080"/>
      <c r="I509" s="2" t="s">
        <v>1348</v>
      </c>
      <c r="AC509" s="186"/>
      <c r="AD509" s="186"/>
      <c r="AE509" s="186"/>
      <c r="AF509" s="186"/>
      <c r="AG509" s="1073"/>
      <c r="AH509" s="1309"/>
      <c r="AI509" s="1309"/>
      <c r="AJ509" s="1309"/>
      <c r="AK509" s="1659"/>
      <c r="AZ509" s="2"/>
      <c r="BA509" s="2"/>
      <c r="BB509" s="2"/>
      <c r="BC509" s="2"/>
      <c r="BD509" s="2"/>
      <c r="BE509" s="2"/>
      <c r="BF509" s="2"/>
      <c r="BG509" s="2"/>
      <c r="BH509" s="2"/>
      <c r="BI509" s="2"/>
      <c r="BJ509" s="2"/>
      <c r="BK509" s="2"/>
      <c r="BL509" s="2"/>
      <c r="BM509" s="2"/>
      <c r="BN509" s="2"/>
    </row>
    <row r="510" spans="1:66" ht="12.95" customHeight="1">
      <c r="B510" s="1103"/>
      <c r="C510" s="1079"/>
      <c r="D510" s="1079"/>
      <c r="E510" s="1079"/>
      <c r="F510" s="1079"/>
      <c r="G510" s="1079"/>
      <c r="H510" s="1080"/>
      <c r="I510" t="s">
        <v>1349</v>
      </c>
      <c r="AC510" s="1772" t="s">
        <v>843</v>
      </c>
      <c r="AD510" s="1772"/>
      <c r="AE510" s="1772"/>
      <c r="AF510" s="1772"/>
      <c r="AG510" s="1073"/>
      <c r="AH510" s="1309"/>
      <c r="AI510" s="1309"/>
      <c r="AJ510" s="1309"/>
      <c r="AK510" s="1659"/>
      <c r="AZ510" s="2"/>
      <c r="BA510" s="2"/>
      <c r="BB510" s="2"/>
      <c r="BC510" s="2"/>
      <c r="BD510" s="2"/>
      <c r="BE510" s="2"/>
      <c r="BF510" s="2"/>
      <c r="BG510" s="2"/>
      <c r="BH510" s="2"/>
      <c r="BI510" s="2"/>
      <c r="BJ510" s="2"/>
      <c r="BK510" s="2"/>
      <c r="BL510" s="2"/>
      <c r="BM510" s="2"/>
      <c r="BN510" s="2"/>
    </row>
    <row r="511" spans="1:66" ht="12.95" customHeight="1">
      <c r="B511" s="1103"/>
      <c r="C511" s="1079"/>
      <c r="D511" s="1079"/>
      <c r="E511" s="1079"/>
      <c r="F511" s="1079"/>
      <c r="G511" s="1079"/>
      <c r="H511" s="1080"/>
      <c r="I511" t="s">
        <v>1350</v>
      </c>
      <c r="AC511" s="1083"/>
      <c r="AD511" s="1085"/>
      <c r="AE511" s="1085"/>
      <c r="AF511" s="1084"/>
      <c r="AG511" s="1073"/>
      <c r="AH511" s="1070"/>
      <c r="AI511" s="1070"/>
      <c r="AJ511" s="1070"/>
      <c r="AK511" s="1102"/>
      <c r="AZ511" s="2"/>
      <c r="BA511" s="2"/>
      <c r="BB511" s="2"/>
      <c r="BC511" s="2"/>
      <c r="BD511" s="2"/>
      <c r="BE511" s="2"/>
      <c r="BF511" s="2"/>
      <c r="BG511" s="2"/>
      <c r="BH511" s="2"/>
      <c r="BI511" s="2"/>
      <c r="BJ511" s="2"/>
      <c r="BK511" s="2"/>
      <c r="BL511" s="2"/>
      <c r="BM511" s="2"/>
      <c r="BN511" s="2"/>
    </row>
    <row r="512" spans="1:66" ht="12.95" customHeight="1">
      <c r="B512" s="1103"/>
      <c r="C512" s="1079"/>
      <c r="D512" s="1079"/>
      <c r="E512" s="1079"/>
      <c r="F512" s="1079"/>
      <c r="G512" s="1079"/>
      <c r="H512" s="1080"/>
      <c r="I512" s="710" t="s">
        <v>1351</v>
      </c>
      <c r="J512" s="32"/>
      <c r="K512" s="32"/>
      <c r="L512" s="32"/>
      <c r="M512" s="32"/>
      <c r="N512" s="32"/>
      <c r="O512" s="32"/>
      <c r="P512" s="32"/>
      <c r="Q512" s="32"/>
      <c r="R512" s="32"/>
      <c r="S512" s="32"/>
      <c r="T512" s="32"/>
      <c r="U512" s="32"/>
      <c r="V512" s="32"/>
      <c r="W512" s="32"/>
      <c r="X512" s="32"/>
      <c r="Y512" s="32"/>
      <c r="Z512" s="32"/>
      <c r="AA512" s="32"/>
      <c r="AB512" s="32"/>
      <c r="AC512" s="1780">
        <v>0.8</v>
      </c>
      <c r="AD512" s="1781"/>
      <c r="AE512" s="1781"/>
      <c r="AF512" s="1782"/>
      <c r="AG512" s="1096"/>
      <c r="AH512" s="1699"/>
      <c r="AI512" s="1699"/>
      <c r="AJ512" s="1699"/>
      <c r="AK512" s="1700"/>
      <c r="AZ512" s="2"/>
      <c r="BA512" s="2"/>
      <c r="BB512" s="2"/>
      <c r="BC512" s="2"/>
      <c r="BD512" s="2"/>
      <c r="BE512" s="2"/>
      <c r="BF512" s="2"/>
      <c r="BG512" s="2"/>
      <c r="BH512" s="2"/>
      <c r="BI512" s="2"/>
      <c r="BJ512" s="2"/>
      <c r="BK512" s="2"/>
      <c r="BL512" s="2"/>
      <c r="BM512" s="2"/>
      <c r="BN512" s="2" t="s">
        <v>998</v>
      </c>
    </row>
    <row r="513" spans="2:66" ht="12.95" customHeight="1">
      <c r="B513" s="1103"/>
      <c r="C513" s="1079"/>
      <c r="D513" s="1079"/>
      <c r="E513" s="1079"/>
      <c r="F513" s="1079"/>
      <c r="G513" s="1079"/>
      <c r="H513" s="1080"/>
      <c r="I513" s="2"/>
      <c r="L513" s="6"/>
      <c r="M513" s="6"/>
      <c r="N513" s="6"/>
      <c r="O513" s="6"/>
      <c r="P513" s="6"/>
      <c r="Q513" s="6"/>
      <c r="R513" s="6"/>
      <c r="S513" s="6"/>
      <c r="T513" s="6"/>
      <c r="U513" s="6"/>
      <c r="V513" s="6"/>
      <c r="W513" s="6"/>
      <c r="X513" s="1072"/>
      <c r="Y513" s="1072"/>
      <c r="Z513" s="1072"/>
      <c r="AA513" s="1072"/>
      <c r="AB513" s="804"/>
      <c r="AC513" s="1660" t="s">
        <v>1336</v>
      </c>
      <c r="AD513" s="1594"/>
      <c r="AE513" s="1594"/>
      <c r="AF513" s="1594"/>
      <c r="AG513" s="1096" t="s">
        <v>1337</v>
      </c>
      <c r="AH513" s="1594" t="s">
        <v>1338</v>
      </c>
      <c r="AI513" s="1594"/>
      <c r="AJ513" s="1594"/>
      <c r="AK513" s="1793"/>
      <c r="AZ513" s="2"/>
      <c r="BA513" s="2"/>
      <c r="BB513" s="2"/>
      <c r="BC513" s="2"/>
      <c r="BD513" s="2"/>
      <c r="BE513" s="2"/>
      <c r="BF513" s="2"/>
      <c r="BG513" s="2"/>
      <c r="BH513" s="2"/>
      <c r="BI513" s="2"/>
      <c r="BJ513" s="2"/>
      <c r="BK513" s="2"/>
      <c r="BL513" s="2"/>
      <c r="BM513" s="2"/>
      <c r="BN513" s="2" t="s">
        <v>1352</v>
      </c>
    </row>
    <row r="514" spans="2:66" ht="12.95" customHeight="1">
      <c r="B514" s="1625" t="s">
        <v>1353</v>
      </c>
      <c r="C514" s="1401"/>
      <c r="D514" s="1401"/>
      <c r="E514" s="1401"/>
      <c r="F514" s="1401"/>
      <c r="G514" s="1401"/>
      <c r="H514" s="1402"/>
      <c r="I514" s="30" t="s">
        <v>1354</v>
      </c>
      <c r="J514" s="30"/>
      <c r="K514" s="30"/>
      <c r="L514" s="30"/>
      <c r="M514" s="30"/>
      <c r="N514" s="30"/>
      <c r="O514" s="30"/>
      <c r="P514" s="30"/>
      <c r="Q514" s="30"/>
      <c r="R514" s="30"/>
      <c r="S514" s="30"/>
      <c r="T514" s="30"/>
      <c r="U514" s="30"/>
      <c r="V514" s="30"/>
      <c r="W514" s="30"/>
      <c r="AC514" s="1642">
        <v>5</v>
      </c>
      <c r="AD514" s="1643"/>
      <c r="AE514" s="1643"/>
      <c r="AF514" s="1643"/>
      <c r="AG514" s="1073" t="s">
        <v>1337</v>
      </c>
      <c r="AH514" s="1376">
        <v>2025</v>
      </c>
      <c r="AI514" s="1376"/>
      <c r="AJ514" s="1376"/>
      <c r="AK514" s="1377"/>
      <c r="AZ514" s="2"/>
      <c r="BA514" s="2"/>
      <c r="BB514" s="2"/>
      <c r="BC514" s="2"/>
      <c r="BD514" s="2"/>
      <c r="BE514" s="2"/>
      <c r="BF514" s="2"/>
      <c r="BG514" s="2"/>
      <c r="BH514" s="2"/>
      <c r="BI514" s="2"/>
      <c r="BJ514" s="2"/>
      <c r="BK514" s="2"/>
      <c r="BL514" s="2"/>
      <c r="BM514" s="2"/>
      <c r="BN514" s="2" t="s">
        <v>1355</v>
      </c>
    </row>
    <row r="515" spans="2:66" ht="12.95" customHeight="1">
      <c r="B515" s="1626"/>
      <c r="C515" s="1403"/>
      <c r="D515" s="1403"/>
      <c r="E515" s="1403"/>
      <c r="F515" s="1403"/>
      <c r="G515" s="1403"/>
      <c r="H515" s="1404"/>
      <c r="I515" t="s">
        <v>1356</v>
      </c>
      <c r="AC515" s="1642">
        <v>8</v>
      </c>
      <c r="AD515" s="1643"/>
      <c r="AE515" s="1643"/>
      <c r="AF515" s="1643"/>
      <c r="AG515" s="1073" t="s">
        <v>1337</v>
      </c>
      <c r="AH515" s="1376">
        <v>2025</v>
      </c>
      <c r="AI515" s="1376"/>
      <c r="AJ515" s="1376"/>
      <c r="AK515" s="1377"/>
      <c r="AZ515" s="2"/>
      <c r="BA515" s="2"/>
      <c r="BB515" s="2"/>
      <c r="BC515" s="2"/>
      <c r="BD515" s="2"/>
      <c r="BE515" s="2"/>
      <c r="BF515" s="2"/>
      <c r="BG515" s="2"/>
      <c r="BH515" s="2"/>
      <c r="BI515" s="2"/>
      <c r="BJ515" s="2"/>
      <c r="BK515" s="2"/>
      <c r="BL515" s="2"/>
      <c r="BM515" s="2"/>
      <c r="BN515" s="2" t="s">
        <v>1357</v>
      </c>
    </row>
    <row r="516" spans="2:66" ht="12.95" customHeight="1">
      <c r="B516" s="1626"/>
      <c r="C516" s="1403"/>
      <c r="D516" s="1403"/>
      <c r="E516" s="1403"/>
      <c r="F516" s="1403"/>
      <c r="G516" s="1403"/>
      <c r="H516" s="1404"/>
      <c r="I516" s="32" t="s">
        <v>1358</v>
      </c>
      <c r="J516" s="32"/>
      <c r="K516" s="32"/>
      <c r="L516" s="32"/>
      <c r="M516" s="32"/>
      <c r="N516" s="32"/>
      <c r="O516" s="32"/>
      <c r="P516" s="32"/>
      <c r="Q516" s="32"/>
      <c r="R516" s="32"/>
      <c r="S516" s="32"/>
      <c r="T516" s="32"/>
      <c r="U516" s="32"/>
      <c r="V516" s="32"/>
      <c r="W516" s="32"/>
      <c r="X516" s="32"/>
      <c r="Y516" s="32"/>
      <c r="Z516" s="32"/>
      <c r="AA516" s="32"/>
      <c r="AB516" s="32"/>
      <c r="AC516" s="1642">
        <v>2</v>
      </c>
      <c r="AD516" s="1643"/>
      <c r="AE516" s="1643"/>
      <c r="AF516" s="1643"/>
      <c r="AG516" s="1096" t="s">
        <v>1337</v>
      </c>
      <c r="AH516" s="1376">
        <v>2026</v>
      </c>
      <c r="AI516" s="1376"/>
      <c r="AJ516" s="1376"/>
      <c r="AK516" s="1377"/>
      <c r="AZ516" s="2"/>
      <c r="BA516" s="2"/>
      <c r="BB516" s="2"/>
      <c r="BC516" s="2"/>
      <c r="BD516" s="2"/>
      <c r="BE516" s="2"/>
      <c r="BF516" s="2"/>
      <c r="BG516" s="2"/>
      <c r="BH516" s="2"/>
      <c r="BI516" s="2"/>
      <c r="BJ516" s="2"/>
      <c r="BK516" s="2"/>
      <c r="BL516" s="2"/>
      <c r="BM516" s="2"/>
      <c r="BN516" s="2" t="s">
        <v>1359</v>
      </c>
    </row>
    <row r="517" spans="2:66" ht="12.95" customHeight="1">
      <c r="B517" s="1625" t="s">
        <v>1360</v>
      </c>
      <c r="C517" s="1401"/>
      <c r="D517" s="1401"/>
      <c r="E517" s="1401"/>
      <c r="F517" s="1401"/>
      <c r="G517" s="1401"/>
      <c r="H517" s="1402"/>
      <c r="I517" s="30" t="s">
        <v>1354</v>
      </c>
      <c r="J517" s="30"/>
      <c r="K517" s="30"/>
      <c r="L517" s="30"/>
      <c r="M517" s="30"/>
      <c r="N517" s="30"/>
      <c r="O517" s="30"/>
      <c r="P517" s="30"/>
      <c r="Q517" s="30"/>
      <c r="R517" s="30"/>
      <c r="S517" s="30"/>
      <c r="T517" s="30"/>
      <c r="U517" s="30"/>
      <c r="V517" s="30"/>
      <c r="W517" s="30"/>
      <c r="X517" s="30"/>
      <c r="Y517" s="30"/>
      <c r="Z517" s="30"/>
      <c r="AA517" s="30"/>
      <c r="AB517" s="30"/>
      <c r="AC517" s="1311">
        <v>2</v>
      </c>
      <c r="AD517" s="1312"/>
      <c r="AE517" s="1312"/>
      <c r="AF517" s="1312"/>
      <c r="AG517" s="1101" t="s">
        <v>1337</v>
      </c>
      <c r="AH517" s="1376">
        <v>2024</v>
      </c>
      <c r="AI517" s="1376"/>
      <c r="AJ517" s="1376"/>
      <c r="AK517" s="1377"/>
      <c r="AZ517" s="2"/>
      <c r="BB517" s="2"/>
      <c r="BC517" s="2"/>
      <c r="BD517" s="2"/>
      <c r="BE517" s="2"/>
      <c r="BF517" s="2"/>
      <c r="BG517" s="2"/>
      <c r="BH517" s="2"/>
      <c r="BI517" s="2"/>
      <c r="BJ517" s="2"/>
      <c r="BK517" s="2"/>
      <c r="BL517" s="2"/>
      <c r="BM517" s="2"/>
      <c r="BN517" s="2" t="s">
        <v>1361</v>
      </c>
    </row>
    <row r="518" spans="2:66" ht="12.95" customHeight="1">
      <c r="B518" s="1626"/>
      <c r="C518" s="1403"/>
      <c r="D518" s="1403"/>
      <c r="E518" s="1403"/>
      <c r="F518" s="1403"/>
      <c r="G518" s="1403"/>
      <c r="H518" s="1404"/>
      <c r="I518" t="s">
        <v>1356</v>
      </c>
      <c r="AC518" s="1642">
        <v>7</v>
      </c>
      <c r="AD518" s="1643"/>
      <c r="AE518" s="1643"/>
      <c r="AF518" s="1643"/>
      <c r="AG518" s="1073" t="s">
        <v>1337</v>
      </c>
      <c r="AH518" s="1376">
        <v>2024</v>
      </c>
      <c r="AI518" s="1376"/>
      <c r="AJ518" s="1376"/>
      <c r="AK518" s="1377"/>
      <c r="BB518" s="2"/>
      <c r="BC518" s="2"/>
      <c r="BD518" s="2"/>
      <c r="BE518" s="2"/>
      <c r="BF518" s="2"/>
      <c r="BG518" s="2"/>
      <c r="BH518" s="2"/>
      <c r="BI518" s="2"/>
      <c r="BJ518" s="2"/>
      <c r="BK518" s="2"/>
      <c r="BL518" s="2"/>
      <c r="BM518" s="2"/>
      <c r="BN518" s="2" t="s">
        <v>1362</v>
      </c>
    </row>
    <row r="519" spans="2:66" ht="12.95" customHeight="1">
      <c r="B519" s="1627"/>
      <c r="C519" s="1405"/>
      <c r="D519" s="1405"/>
      <c r="E519" s="1405"/>
      <c r="F519" s="1405"/>
      <c r="G519" s="1405"/>
      <c r="H519" s="1406"/>
      <c r="I519" s="32" t="s">
        <v>1358</v>
      </c>
      <c r="J519" s="32"/>
      <c r="K519" s="32"/>
      <c r="L519" s="32"/>
      <c r="M519" s="32"/>
      <c r="N519" s="32"/>
      <c r="O519" s="32"/>
      <c r="P519" s="32"/>
      <c r="Q519" s="32"/>
      <c r="R519" s="32"/>
      <c r="S519" s="32"/>
      <c r="T519" s="32"/>
      <c r="U519" s="32"/>
      <c r="V519" s="32"/>
      <c r="W519" s="32"/>
      <c r="X519" s="32"/>
      <c r="Y519" s="32"/>
      <c r="Z519" s="32"/>
      <c r="AA519" s="32"/>
      <c r="AB519" s="32"/>
      <c r="AC519" s="1642">
        <v>6</v>
      </c>
      <c r="AD519" s="1643"/>
      <c r="AE519" s="1643"/>
      <c r="AF519" s="1643"/>
      <c r="AG519" s="1096" t="s">
        <v>1337</v>
      </c>
      <c r="AH519" s="1376">
        <v>2025</v>
      </c>
      <c r="AI519" s="1376"/>
      <c r="AJ519" s="1376"/>
      <c r="AK519" s="1377"/>
      <c r="BB519" s="2"/>
      <c r="BC519" s="2"/>
      <c r="BD519" s="2"/>
      <c r="BE519" s="2"/>
      <c r="BF519" s="2"/>
      <c r="BG519" s="2"/>
      <c r="BH519" s="2"/>
      <c r="BI519" s="2"/>
      <c r="BJ519" s="2"/>
      <c r="BK519" s="2"/>
      <c r="BL519" s="2"/>
      <c r="BM519" s="2"/>
      <c r="BN519" s="2" t="s">
        <v>1363</v>
      </c>
    </row>
    <row r="520" spans="2:66" ht="12.95" customHeight="1">
      <c r="B520" s="1625" t="s">
        <v>1364</v>
      </c>
      <c r="C520" s="1401"/>
      <c r="D520" s="1401"/>
      <c r="E520" s="1401"/>
      <c r="F520" s="1401"/>
      <c r="G520" s="1401"/>
      <c r="H520" s="1402"/>
      <c r="I520" s="29" t="s">
        <v>1365</v>
      </c>
      <c r="J520" s="30"/>
      <c r="K520" s="30"/>
      <c r="L520" s="30"/>
      <c r="M520" s="30"/>
      <c r="N520" s="30"/>
      <c r="O520" s="1701" t="s">
        <v>800</v>
      </c>
      <c r="P520" s="1702"/>
      <c r="Q520" s="1702"/>
      <c r="R520" s="1702"/>
      <c r="S520" s="1702"/>
      <c r="T520" s="1702"/>
      <c r="U520" s="1702"/>
      <c r="V520" s="1702"/>
      <c r="W520" s="1702"/>
      <c r="X520" s="1702"/>
      <c r="Y520" s="1702"/>
      <c r="Z520" s="1702"/>
      <c r="AA520" s="1702"/>
      <c r="AB520" s="39"/>
      <c r="AC520" s="1311" t="s">
        <v>809</v>
      </c>
      <c r="AD520" s="1312"/>
      <c r="AE520" s="1312"/>
      <c r="AF520" s="1312"/>
      <c r="AG520" s="1101" t="s">
        <v>1337</v>
      </c>
      <c r="AH520" s="1376"/>
      <c r="AI520" s="1376"/>
      <c r="AJ520" s="1376"/>
      <c r="AK520" s="1377"/>
      <c r="AZ520" s="2"/>
      <c r="BB520" s="2"/>
      <c r="BC520" s="2"/>
      <c r="BD520" s="2"/>
      <c r="BE520" s="2"/>
      <c r="BF520" s="2"/>
      <c r="BG520" s="2"/>
      <c r="BH520" s="2"/>
      <c r="BI520" s="2"/>
      <c r="BJ520" s="2"/>
      <c r="BK520" s="2"/>
      <c r="BL520" s="2"/>
      <c r="BM520" s="2"/>
      <c r="BN520" s="2" t="s">
        <v>1366</v>
      </c>
    </row>
    <row r="521" spans="2:66" ht="12.95" customHeight="1">
      <c r="B521" s="1626"/>
      <c r="C521" s="1403"/>
      <c r="D521" s="1403"/>
      <c r="E521" s="1403"/>
      <c r="F521" s="1403"/>
      <c r="G521" s="1403"/>
      <c r="H521" s="1404"/>
      <c r="I521" s="66" t="s">
        <v>44</v>
      </c>
      <c r="AB521" s="42"/>
      <c r="AC521" s="1642">
        <v>3</v>
      </c>
      <c r="AD521" s="1643"/>
      <c r="AE521" s="1643"/>
      <c r="AF521" s="1643"/>
      <c r="AG521" s="1073" t="s">
        <v>1337</v>
      </c>
      <c r="AH521" s="1376">
        <v>2022</v>
      </c>
      <c r="AI521" s="1376"/>
      <c r="AJ521" s="1376"/>
      <c r="AK521" s="1377"/>
      <c r="AZ521" s="2"/>
      <c r="BB521" s="2"/>
      <c r="BC521" s="2"/>
      <c r="BD521" s="2"/>
      <c r="BE521" s="2"/>
      <c r="BF521" s="2"/>
      <c r="BG521" s="2"/>
      <c r="BH521" s="2"/>
      <c r="BI521" s="2"/>
      <c r="BJ521" s="2"/>
      <c r="BK521" s="2"/>
      <c r="BL521" s="2"/>
      <c r="BM521" s="2"/>
      <c r="BN521" s="2" t="s">
        <v>1367</v>
      </c>
    </row>
    <row r="522" spans="2:66" ht="12.95" customHeight="1">
      <c r="B522" s="1626"/>
      <c r="C522" s="1403"/>
      <c r="D522" s="1403"/>
      <c r="E522" s="1403"/>
      <c r="F522" s="1403"/>
      <c r="G522" s="1403"/>
      <c r="H522" s="1404"/>
      <c r="I522" s="31" t="s">
        <v>1368</v>
      </c>
      <c r="J522" s="32"/>
      <c r="K522" s="32"/>
      <c r="L522" s="32"/>
      <c r="M522" s="32"/>
      <c r="N522" s="32"/>
      <c r="O522" s="32"/>
      <c r="P522" s="32"/>
      <c r="Q522" s="32"/>
      <c r="R522" s="32"/>
      <c r="S522" s="32"/>
      <c r="T522" s="32"/>
      <c r="U522" s="32"/>
      <c r="V522" s="32"/>
      <c r="W522" s="32"/>
      <c r="X522" s="32"/>
      <c r="Y522" s="32"/>
      <c r="Z522" s="32"/>
      <c r="AA522" s="32"/>
      <c r="AB522" s="33"/>
      <c r="AC522" s="1642">
        <v>6</v>
      </c>
      <c r="AD522" s="1643"/>
      <c r="AE522" s="1643"/>
      <c r="AF522" s="1643"/>
      <c r="AG522" s="1096" t="s">
        <v>1337</v>
      </c>
      <c r="AH522" s="1376">
        <v>2023</v>
      </c>
      <c r="AI522" s="1376"/>
      <c r="AJ522" s="1376"/>
      <c r="AK522" s="1377"/>
      <c r="AZ522" s="2"/>
      <c r="BA522" s="2"/>
      <c r="BB522" s="2"/>
      <c r="BC522" s="2"/>
      <c r="BD522" s="2"/>
      <c r="BE522" s="2"/>
      <c r="BF522" s="2"/>
      <c r="BG522" s="2"/>
      <c r="BH522" s="2"/>
      <c r="BI522" s="2"/>
      <c r="BJ522" s="2"/>
      <c r="BK522" s="2"/>
      <c r="BL522" s="2"/>
      <c r="BM522" s="2"/>
      <c r="BN522" s="2" t="s">
        <v>1369</v>
      </c>
    </row>
    <row r="523" spans="2:66" ht="12.95" customHeight="1">
      <c r="B523" s="1626"/>
      <c r="C523" s="1403"/>
      <c r="D523" s="1403"/>
      <c r="E523" s="1403"/>
      <c r="F523" s="1403"/>
      <c r="G523" s="1403"/>
      <c r="H523" s="1404"/>
      <c r="I523" s="30" t="s">
        <v>1370</v>
      </c>
      <c r="J523" s="30"/>
      <c r="K523" s="30"/>
      <c r="L523" s="30"/>
      <c r="M523" s="30"/>
      <c r="N523" s="30"/>
      <c r="O523" s="1701" t="s">
        <v>1371</v>
      </c>
      <c r="P523" s="1702"/>
      <c r="Q523" s="1702"/>
      <c r="R523" s="1702"/>
      <c r="S523" s="1702"/>
      <c r="T523" s="1702"/>
      <c r="U523" s="1702"/>
      <c r="V523" s="1702"/>
      <c r="W523" s="1702"/>
      <c r="X523" s="1702"/>
      <c r="Y523" s="1702"/>
      <c r="Z523" s="1702"/>
      <c r="AA523" s="1702"/>
      <c r="AC523" s="1642" t="s">
        <v>809</v>
      </c>
      <c r="AD523" s="1643"/>
      <c r="AE523" s="1643"/>
      <c r="AF523" s="1643"/>
      <c r="AG523" s="1073" t="s">
        <v>1337</v>
      </c>
      <c r="AH523" s="1376"/>
      <c r="AI523" s="1376"/>
      <c r="AJ523" s="1376"/>
      <c r="AK523" s="1377"/>
      <c r="AZ523" s="2"/>
      <c r="BA523" s="2"/>
      <c r="BB523" s="2"/>
      <c r="BC523" s="2"/>
      <c r="BD523" s="2"/>
      <c r="BE523" s="2"/>
      <c r="BF523" s="2"/>
      <c r="BG523" s="2"/>
      <c r="BH523" s="2"/>
      <c r="BI523" s="2"/>
      <c r="BJ523" s="2"/>
      <c r="BK523" s="2"/>
      <c r="BL523" s="2"/>
      <c r="BM523" s="2"/>
      <c r="BN523" s="2" t="s">
        <v>1372</v>
      </c>
    </row>
    <row r="524" spans="2:66" ht="12.95" customHeight="1">
      <c r="B524" s="1626"/>
      <c r="C524" s="1403"/>
      <c r="D524" s="1403"/>
      <c r="E524" s="1403"/>
      <c r="F524" s="1403"/>
      <c r="G524" s="1403"/>
      <c r="H524" s="1404"/>
      <c r="I524" t="s">
        <v>44</v>
      </c>
      <c r="AC524" s="1642">
        <v>7</v>
      </c>
      <c r="AD524" s="1643"/>
      <c r="AE524" s="1643"/>
      <c r="AF524" s="1643"/>
      <c r="AG524" s="1073" t="s">
        <v>1337</v>
      </c>
      <c r="AH524" s="1376">
        <v>2023</v>
      </c>
      <c r="AI524" s="1376"/>
      <c r="AJ524" s="1376"/>
      <c r="AK524" s="1377"/>
      <c r="AZ524" s="2"/>
      <c r="BA524" s="2"/>
      <c r="BB524" s="2"/>
      <c r="BC524" s="2"/>
      <c r="BD524" s="2"/>
      <c r="BE524" s="2"/>
      <c r="BF524" s="2"/>
      <c r="BG524" s="2"/>
      <c r="BH524" s="2"/>
      <c r="BI524" s="2"/>
      <c r="BJ524" s="2"/>
      <c r="BK524" s="2"/>
      <c r="BL524" s="2"/>
      <c r="BM524" s="2"/>
      <c r="BN524" s="2" t="s">
        <v>1373</v>
      </c>
    </row>
    <row r="525" spans="2:66" ht="12.95" customHeight="1">
      <c r="B525" s="1626"/>
      <c r="C525" s="1403"/>
      <c r="D525" s="1403"/>
      <c r="E525" s="1403"/>
      <c r="F525" s="1403"/>
      <c r="G525" s="1403"/>
      <c r="H525" s="1404"/>
      <c r="I525" s="32" t="s">
        <v>1368</v>
      </c>
      <c r="J525" s="32"/>
      <c r="K525" s="32"/>
      <c r="L525" s="32"/>
      <c r="M525" s="32"/>
      <c r="N525" s="32"/>
      <c r="O525" s="32"/>
      <c r="P525" s="32"/>
      <c r="Q525" s="32"/>
      <c r="R525" s="32"/>
      <c r="S525" s="32"/>
      <c r="T525" s="32"/>
      <c r="U525" s="32"/>
      <c r="V525" s="32"/>
      <c r="W525" s="32"/>
      <c r="X525" s="32"/>
      <c r="Y525" s="32"/>
      <c r="Z525" s="32"/>
      <c r="AA525" s="32"/>
      <c r="AB525" s="32"/>
      <c r="AC525" s="1642">
        <v>3</v>
      </c>
      <c r="AD525" s="1643"/>
      <c r="AE525" s="1643"/>
      <c r="AF525" s="1643"/>
      <c r="AG525" s="1096" t="s">
        <v>1337</v>
      </c>
      <c r="AH525" s="1376">
        <v>2024</v>
      </c>
      <c r="AI525" s="1376"/>
      <c r="AJ525" s="1376"/>
      <c r="AK525" s="1377"/>
      <c r="AZ525" s="2"/>
      <c r="BA525" s="2"/>
      <c r="BB525" s="2"/>
      <c r="BC525" s="2"/>
      <c r="BD525" s="2"/>
      <c r="BE525" s="2"/>
      <c r="BF525" s="2"/>
      <c r="BG525" s="2"/>
      <c r="BH525" s="2"/>
      <c r="BI525" s="2"/>
      <c r="BJ525" s="2"/>
      <c r="BK525" s="2"/>
      <c r="BL525" s="2"/>
      <c r="BM525" s="2"/>
      <c r="BN525" s="2" t="s">
        <v>1374</v>
      </c>
    </row>
    <row r="526" spans="2:66" ht="12.95" customHeight="1">
      <c r="B526" s="1626"/>
      <c r="C526" s="1403"/>
      <c r="D526" s="1403"/>
      <c r="E526" s="1403"/>
      <c r="F526" s="1403"/>
      <c r="G526" s="1403"/>
      <c r="H526" s="1404"/>
      <c r="I526" s="30" t="s">
        <v>1370</v>
      </c>
      <c r="J526" s="30"/>
      <c r="K526" s="30"/>
      <c r="L526" s="30"/>
      <c r="M526" s="30"/>
      <c r="N526" s="30"/>
      <c r="O526" s="1701" t="s">
        <v>1265</v>
      </c>
      <c r="P526" s="1702"/>
      <c r="Q526" s="1702"/>
      <c r="R526" s="1702"/>
      <c r="S526" s="1702"/>
      <c r="T526" s="1702"/>
      <c r="U526" s="1702"/>
      <c r="V526" s="1702"/>
      <c r="W526" s="1702"/>
      <c r="X526" s="1702"/>
      <c r="Y526" s="1702"/>
      <c r="Z526" s="1702"/>
      <c r="AA526" s="1702"/>
      <c r="AC526" s="1642" t="s">
        <v>809</v>
      </c>
      <c r="AD526" s="1643"/>
      <c r="AE526" s="1643"/>
      <c r="AF526" s="1643"/>
      <c r="AG526" s="1073" t="s">
        <v>1337</v>
      </c>
      <c r="AH526" s="1376"/>
      <c r="AI526" s="1376"/>
      <c r="AJ526" s="1376"/>
      <c r="AK526" s="1377"/>
      <c r="AZ526" s="2"/>
      <c r="BA526" s="2"/>
      <c r="BB526" s="2"/>
      <c r="BC526" s="2"/>
      <c r="BD526" s="2"/>
      <c r="BE526" s="2"/>
      <c r="BF526" s="2"/>
      <c r="BG526" s="2"/>
      <c r="BH526" s="2"/>
      <c r="BI526" s="2"/>
      <c r="BJ526" s="2"/>
      <c r="BK526" s="2"/>
      <c r="BL526" s="2"/>
      <c r="BM526" s="2"/>
      <c r="BN526" s="2" t="s">
        <v>1375</v>
      </c>
    </row>
    <row r="527" spans="2:66" ht="12.95" customHeight="1">
      <c r="B527" s="1626"/>
      <c r="C527" s="1403"/>
      <c r="D527" s="1403"/>
      <c r="E527" s="1403"/>
      <c r="F527" s="1403"/>
      <c r="G527" s="1403"/>
      <c r="H527" s="1404"/>
      <c r="I527" t="s">
        <v>44</v>
      </c>
      <c r="AC527" s="1642" t="s">
        <v>809</v>
      </c>
      <c r="AD527" s="1643"/>
      <c r="AE527" s="1643"/>
      <c r="AF527" s="1643"/>
      <c r="AG527" s="1073" t="s">
        <v>1337</v>
      </c>
      <c r="AH527" s="1376"/>
      <c r="AI527" s="1376"/>
      <c r="AJ527" s="1376"/>
      <c r="AK527" s="1377"/>
      <c r="AZ527" s="2"/>
      <c r="BA527" s="2"/>
      <c r="BB527" s="2"/>
      <c r="BC527" s="2"/>
      <c r="BD527" s="2"/>
      <c r="BE527" s="2"/>
      <c r="BF527" s="2"/>
      <c r="BG527" s="2"/>
      <c r="BH527" s="2"/>
      <c r="BI527" s="2"/>
      <c r="BJ527" s="2"/>
      <c r="BK527" s="2"/>
      <c r="BL527" s="2"/>
      <c r="BM527" s="2"/>
      <c r="BN527" s="2" t="s">
        <v>1376</v>
      </c>
    </row>
    <row r="528" spans="2:66" ht="12.95" customHeight="1">
      <c r="B528" s="1626"/>
      <c r="C528" s="1403"/>
      <c r="D528" s="1403"/>
      <c r="E528" s="1403"/>
      <c r="F528" s="1403"/>
      <c r="G528" s="1403"/>
      <c r="H528" s="1404"/>
      <c r="I528" s="32" t="s">
        <v>1368</v>
      </c>
      <c r="J528" s="32"/>
      <c r="K528" s="32"/>
      <c r="L528" s="32"/>
      <c r="M528" s="32"/>
      <c r="N528" s="32"/>
      <c r="O528" s="32"/>
      <c r="P528" s="32"/>
      <c r="Q528" s="32"/>
      <c r="R528" s="32"/>
      <c r="S528" s="32"/>
      <c r="T528" s="32"/>
      <c r="U528" s="32"/>
      <c r="V528" s="32"/>
      <c r="W528" s="32"/>
      <c r="X528" s="32"/>
      <c r="Y528" s="32"/>
      <c r="Z528" s="32"/>
      <c r="AA528" s="32"/>
      <c r="AB528" s="32"/>
      <c r="AC528" s="1642" t="s">
        <v>809</v>
      </c>
      <c r="AD528" s="1643"/>
      <c r="AE528" s="1643"/>
      <c r="AF528" s="1643"/>
      <c r="AG528" s="1096" t="s">
        <v>1337</v>
      </c>
      <c r="AH528" s="1376"/>
      <c r="AI528" s="1376"/>
      <c r="AJ528" s="1376"/>
      <c r="AK528" s="1377"/>
      <c r="AZ528" s="2"/>
      <c r="BA528" s="2"/>
      <c r="BB528" s="2"/>
      <c r="BC528" s="2"/>
      <c r="BD528" s="2"/>
      <c r="BE528" s="2"/>
      <c r="BF528" s="2"/>
      <c r="BG528" s="2"/>
      <c r="BH528" s="2"/>
      <c r="BI528" s="2"/>
      <c r="BJ528" s="2"/>
      <c r="BK528" s="2"/>
      <c r="BL528" s="2"/>
      <c r="BM528" s="2"/>
      <c r="BN528" s="2" t="s">
        <v>1377</v>
      </c>
    </row>
    <row r="529" spans="1:66" ht="12.95" customHeight="1">
      <c r="B529" s="1626"/>
      <c r="C529" s="1403"/>
      <c r="D529" s="1403"/>
      <c r="E529" s="1403"/>
      <c r="F529" s="1403"/>
      <c r="G529" s="1403"/>
      <c r="H529" s="1404"/>
      <c r="I529" s="30" t="s">
        <v>1370</v>
      </c>
      <c r="J529" s="30"/>
      <c r="K529" s="30"/>
      <c r="L529" s="30"/>
      <c r="M529" s="30"/>
      <c r="N529" s="30"/>
      <c r="O529" s="1701" t="s">
        <v>1265</v>
      </c>
      <c r="P529" s="1702"/>
      <c r="Q529" s="1702"/>
      <c r="R529" s="1702"/>
      <c r="S529" s="1702"/>
      <c r="T529" s="1702"/>
      <c r="U529" s="1702"/>
      <c r="V529" s="1702"/>
      <c r="W529" s="1702"/>
      <c r="X529" s="1702"/>
      <c r="Y529" s="1702"/>
      <c r="Z529" s="1702"/>
      <c r="AA529" s="1702"/>
      <c r="AC529" s="1642" t="s">
        <v>809</v>
      </c>
      <c r="AD529" s="1643"/>
      <c r="AE529" s="1643"/>
      <c r="AF529" s="1643"/>
      <c r="AG529" s="1073" t="s">
        <v>1337</v>
      </c>
      <c r="AH529" s="1376"/>
      <c r="AI529" s="1376"/>
      <c r="AJ529" s="1376"/>
      <c r="AK529" s="1377"/>
      <c r="AZ529" s="2"/>
      <c r="BA529" s="2"/>
      <c r="BB529" s="2"/>
      <c r="BC529" s="2"/>
      <c r="BD529" s="2"/>
      <c r="BE529" s="2"/>
      <c r="BF529" s="2"/>
      <c r="BG529" s="2"/>
      <c r="BH529" s="2"/>
      <c r="BI529" s="2"/>
      <c r="BJ529" s="2"/>
      <c r="BK529" s="2"/>
      <c r="BL529" s="2"/>
      <c r="BM529" s="2"/>
      <c r="BN529" s="2" t="s">
        <v>1378</v>
      </c>
    </row>
    <row r="530" spans="1:66" ht="12.95" customHeight="1">
      <c r="B530" s="1626"/>
      <c r="C530" s="1403"/>
      <c r="D530" s="1403"/>
      <c r="E530" s="1403"/>
      <c r="F530" s="1403"/>
      <c r="G530" s="1403"/>
      <c r="H530" s="1404"/>
      <c r="I530" t="s">
        <v>44</v>
      </c>
      <c r="AC530" s="1642" t="s">
        <v>809</v>
      </c>
      <c r="AD530" s="1643"/>
      <c r="AE530" s="1643"/>
      <c r="AF530" s="1643"/>
      <c r="AG530" s="1073" t="s">
        <v>1337</v>
      </c>
      <c r="AH530" s="1376"/>
      <c r="AI530" s="1376"/>
      <c r="AJ530" s="1376"/>
      <c r="AK530" s="1377"/>
      <c r="AZ530" s="2"/>
      <c r="BA530" s="2"/>
      <c r="BB530" s="2"/>
      <c r="BC530" s="2"/>
      <c r="BD530" s="2"/>
      <c r="BE530" s="2"/>
      <c r="BF530" s="2"/>
      <c r="BG530" s="2"/>
      <c r="BH530" s="2"/>
      <c r="BI530" s="2"/>
      <c r="BJ530" s="2"/>
      <c r="BK530" s="2"/>
      <c r="BL530" s="2"/>
      <c r="BM530" s="2"/>
      <c r="BN530" s="2" t="s">
        <v>1379</v>
      </c>
    </row>
    <row r="531" spans="1:66" ht="12.95" customHeight="1">
      <c r="B531" s="1626"/>
      <c r="C531" s="1403"/>
      <c r="D531" s="1403"/>
      <c r="E531" s="1403"/>
      <c r="F531" s="1403"/>
      <c r="G531" s="1403"/>
      <c r="H531" s="1404"/>
      <c r="I531" s="32" t="s">
        <v>1368</v>
      </c>
      <c r="J531" s="32"/>
      <c r="K531" s="32"/>
      <c r="L531" s="32"/>
      <c r="M531" s="32"/>
      <c r="N531" s="32"/>
      <c r="O531" s="32"/>
      <c r="P531" s="32"/>
      <c r="Q531" s="32"/>
      <c r="R531" s="32"/>
      <c r="S531" s="32"/>
      <c r="T531" s="32"/>
      <c r="U531" s="32"/>
      <c r="V531" s="32"/>
      <c r="W531" s="32"/>
      <c r="X531" s="32"/>
      <c r="Y531" s="32"/>
      <c r="Z531" s="32"/>
      <c r="AA531" s="32"/>
      <c r="AB531" s="32"/>
      <c r="AC531" s="1642" t="s">
        <v>809</v>
      </c>
      <c r="AD531" s="1643"/>
      <c r="AE531" s="1643"/>
      <c r="AF531" s="1643"/>
      <c r="AG531" s="1096" t="s">
        <v>1337</v>
      </c>
      <c r="AH531" s="1376"/>
      <c r="AI531" s="1376"/>
      <c r="AJ531" s="1376"/>
      <c r="AK531" s="1377"/>
      <c r="AZ531" s="2"/>
      <c r="BA531" s="2"/>
      <c r="BB531" s="2"/>
      <c r="BC531" s="2"/>
      <c r="BD531" s="2"/>
      <c r="BE531" s="2"/>
      <c r="BF531" s="2"/>
      <c r="BG531" s="2"/>
      <c r="BH531" s="2"/>
      <c r="BI531" s="2"/>
      <c r="BJ531" s="2"/>
      <c r="BK531" s="2"/>
      <c r="BL531" s="2"/>
      <c r="BM531" s="2"/>
      <c r="BN531" s="2" t="s">
        <v>1380</v>
      </c>
    </row>
    <row r="532" spans="1:66" ht="12.95" customHeight="1">
      <c r="B532" s="1626"/>
      <c r="C532" s="1403"/>
      <c r="D532" s="1403"/>
      <c r="E532" s="1403"/>
      <c r="F532" s="1403"/>
      <c r="G532" s="1403"/>
      <c r="H532" s="1404"/>
      <c r="I532" s="30" t="s">
        <v>1370</v>
      </c>
      <c r="J532" s="30"/>
      <c r="K532" s="30"/>
      <c r="L532" s="30"/>
      <c r="M532" s="30"/>
      <c r="N532" s="30"/>
      <c r="O532" s="1701" t="s">
        <v>1265</v>
      </c>
      <c r="P532" s="1702"/>
      <c r="Q532" s="1702"/>
      <c r="R532" s="1702"/>
      <c r="S532" s="1702"/>
      <c r="T532" s="1702"/>
      <c r="U532" s="1702"/>
      <c r="V532" s="1702"/>
      <c r="W532" s="1702"/>
      <c r="X532" s="1702"/>
      <c r="Y532" s="1702"/>
      <c r="Z532" s="1702"/>
      <c r="AA532" s="1702"/>
      <c r="AC532" s="1642" t="s">
        <v>809</v>
      </c>
      <c r="AD532" s="1643"/>
      <c r="AE532" s="1643"/>
      <c r="AF532" s="1643"/>
      <c r="AG532" s="1073" t="s">
        <v>1337</v>
      </c>
      <c r="AH532" s="1376"/>
      <c r="AI532" s="1376"/>
      <c r="AJ532" s="1376"/>
      <c r="AK532" s="1377"/>
      <c r="AZ532" s="2"/>
      <c r="BA532" s="2"/>
      <c r="BB532" s="2"/>
      <c r="BC532" s="2"/>
      <c r="BD532" s="2"/>
      <c r="BE532" s="2"/>
      <c r="BF532" s="2"/>
      <c r="BG532" s="2"/>
      <c r="BH532" s="2"/>
      <c r="BI532" s="2"/>
      <c r="BJ532" s="2"/>
      <c r="BK532" s="2"/>
      <c r="BL532" s="2"/>
      <c r="BM532" s="2"/>
      <c r="BN532" s="2" t="s">
        <v>1381</v>
      </c>
    </row>
    <row r="533" spans="1:66" ht="12.95" customHeight="1">
      <c r="B533" s="1626"/>
      <c r="C533" s="1403"/>
      <c r="D533" s="1403"/>
      <c r="E533" s="1403"/>
      <c r="F533" s="1403"/>
      <c r="G533" s="1403"/>
      <c r="H533" s="1404"/>
      <c r="I533" t="s">
        <v>44</v>
      </c>
      <c r="AC533" s="1642" t="s">
        <v>809</v>
      </c>
      <c r="AD533" s="1643"/>
      <c r="AE533" s="1643"/>
      <c r="AF533" s="1643"/>
      <c r="AG533" s="1096" t="s">
        <v>1337</v>
      </c>
      <c r="AH533" s="1376"/>
      <c r="AI533" s="1376"/>
      <c r="AJ533" s="1376"/>
      <c r="AK533" s="1377"/>
      <c r="AZ533" s="2"/>
      <c r="BA533" s="2"/>
      <c r="BB533" s="2"/>
      <c r="BC533" s="2"/>
      <c r="BD533" s="2"/>
      <c r="BE533" s="2"/>
      <c r="BF533" s="2"/>
      <c r="BG533" s="2"/>
      <c r="BH533" s="2"/>
      <c r="BI533" s="2"/>
      <c r="BJ533" s="2"/>
      <c r="BK533" s="2"/>
      <c r="BL533" s="2"/>
      <c r="BM533" s="2"/>
      <c r="BN533" s="2" t="s">
        <v>1382</v>
      </c>
    </row>
    <row r="534" spans="1:66" ht="12.95" customHeight="1">
      <c r="B534" s="1626"/>
      <c r="C534" s="1403"/>
      <c r="D534" s="1403"/>
      <c r="E534" s="1403"/>
      <c r="F534" s="1403"/>
      <c r="G534" s="1403"/>
      <c r="H534" s="1404"/>
      <c r="I534" s="32" t="s">
        <v>1368</v>
      </c>
      <c r="J534" s="32"/>
      <c r="K534" s="32"/>
      <c r="L534" s="32"/>
      <c r="M534" s="32"/>
      <c r="N534" s="32"/>
      <c r="O534" s="32"/>
      <c r="P534" s="32"/>
      <c r="Q534" s="32"/>
      <c r="R534" s="32"/>
      <c r="S534" s="32"/>
      <c r="T534" s="32"/>
      <c r="U534" s="32"/>
      <c r="V534" s="32"/>
      <c r="W534" s="32"/>
      <c r="X534" s="32"/>
      <c r="Y534" s="32"/>
      <c r="Z534" s="32"/>
      <c r="AA534" s="32"/>
      <c r="AB534" s="32"/>
      <c r="AC534" s="1642" t="s">
        <v>809</v>
      </c>
      <c r="AD534" s="1643"/>
      <c r="AE534" s="1643"/>
      <c r="AF534" s="1643"/>
      <c r="AG534" s="1073" t="s">
        <v>1337</v>
      </c>
      <c r="AH534" s="1376"/>
      <c r="AI534" s="1376"/>
      <c r="AJ534" s="1376"/>
      <c r="AK534" s="1377"/>
      <c r="AZ534" s="2"/>
      <c r="BA534" s="2"/>
      <c r="BB534" s="2"/>
      <c r="BC534" s="2"/>
      <c r="BD534" s="2"/>
      <c r="BE534" s="2"/>
      <c r="BF534" s="2"/>
      <c r="BG534" s="2"/>
      <c r="BH534" s="2"/>
      <c r="BI534" s="2"/>
      <c r="BJ534" s="2"/>
      <c r="BK534" s="2"/>
      <c r="BL534" s="2"/>
      <c r="BM534" s="2"/>
      <c r="BN534" s="2" t="s">
        <v>1383</v>
      </c>
    </row>
    <row r="535" spans="1:66" ht="12.95" customHeight="1">
      <c r="B535" s="1626"/>
      <c r="C535" s="1403"/>
      <c r="D535" s="1403"/>
      <c r="E535" s="1403"/>
      <c r="F535" s="1403"/>
      <c r="G535" s="1403"/>
      <c r="H535" s="1404"/>
      <c r="I535" s="30" t="s">
        <v>1370</v>
      </c>
      <c r="J535" s="30"/>
      <c r="K535" s="30"/>
      <c r="L535" s="30"/>
      <c r="M535" s="30"/>
      <c r="N535" s="30"/>
      <c r="O535" s="1701" t="s">
        <v>1265</v>
      </c>
      <c r="P535" s="1702"/>
      <c r="Q535" s="1702"/>
      <c r="R535" s="1702"/>
      <c r="S535" s="1702"/>
      <c r="T535" s="1702"/>
      <c r="U535" s="1702"/>
      <c r="V535" s="1702"/>
      <c r="W535" s="1702"/>
      <c r="X535" s="1702"/>
      <c r="Y535" s="1702"/>
      <c r="Z535" s="1702"/>
      <c r="AA535" s="1702"/>
      <c r="AC535" s="1642" t="s">
        <v>809</v>
      </c>
      <c r="AD535" s="1643"/>
      <c r="AE535" s="1643"/>
      <c r="AF535" s="1643"/>
      <c r="AG535" s="1096" t="s">
        <v>1337</v>
      </c>
      <c r="AH535" s="1376"/>
      <c r="AI535" s="1376"/>
      <c r="AJ535" s="1376"/>
      <c r="AK535" s="1377"/>
      <c r="AZ535" s="2"/>
      <c r="BA535" s="2"/>
      <c r="BB535" s="2"/>
      <c r="BC535" s="2"/>
      <c r="BD535" s="2"/>
      <c r="BE535" s="2"/>
      <c r="BF535" s="2"/>
      <c r="BG535" s="2"/>
      <c r="BH535" s="2"/>
      <c r="BI535" s="2"/>
      <c r="BJ535" s="2"/>
      <c r="BK535" s="2"/>
      <c r="BL535" s="2"/>
      <c r="BM535" s="2"/>
      <c r="BN535" s="2" t="s">
        <v>1384</v>
      </c>
    </row>
    <row r="536" spans="1:66" ht="12.95" customHeight="1">
      <c r="B536" s="1626"/>
      <c r="C536" s="1403"/>
      <c r="D536" s="1403"/>
      <c r="E536" s="1403"/>
      <c r="F536" s="1403"/>
      <c r="G536" s="1403"/>
      <c r="H536" s="1404"/>
      <c r="I536" t="s">
        <v>44</v>
      </c>
      <c r="AC536" s="1642" t="s">
        <v>809</v>
      </c>
      <c r="AD536" s="1643"/>
      <c r="AE536" s="1643"/>
      <c r="AF536" s="1643"/>
      <c r="AG536" s="1073" t="s">
        <v>1337</v>
      </c>
      <c r="AH536" s="1376"/>
      <c r="AI536" s="1376"/>
      <c r="AJ536" s="1376"/>
      <c r="AK536" s="1377"/>
      <c r="AZ536" s="2"/>
      <c r="BA536" s="2"/>
      <c r="BB536" s="2"/>
      <c r="BC536" s="2"/>
      <c r="BD536" s="2"/>
      <c r="BE536" s="2"/>
      <c r="BF536" s="2"/>
      <c r="BG536" s="2"/>
      <c r="BH536" s="2"/>
      <c r="BI536" s="2"/>
      <c r="BJ536" s="2"/>
      <c r="BK536" s="2"/>
      <c r="BL536" s="2"/>
      <c r="BM536" s="2"/>
      <c r="BN536" s="2" t="s">
        <v>1385</v>
      </c>
    </row>
    <row r="537" spans="1:66" ht="12.95" customHeight="1">
      <c r="B537" s="1626"/>
      <c r="C537" s="1403"/>
      <c r="D537" s="1403"/>
      <c r="E537" s="1403"/>
      <c r="F537" s="1403"/>
      <c r="G537" s="1403"/>
      <c r="H537" s="1404"/>
      <c r="I537" s="32" t="s">
        <v>1368</v>
      </c>
      <c r="J537" s="32"/>
      <c r="K537" s="32"/>
      <c r="L537" s="32"/>
      <c r="M537" s="32"/>
      <c r="N537" s="32"/>
      <c r="O537" s="32"/>
      <c r="P537" s="32"/>
      <c r="Q537" s="32"/>
      <c r="R537" s="32"/>
      <c r="S537" s="32"/>
      <c r="T537" s="32"/>
      <c r="U537" s="32"/>
      <c r="V537" s="32"/>
      <c r="W537" s="32"/>
      <c r="X537" s="32"/>
      <c r="Y537" s="32"/>
      <c r="Z537" s="32"/>
      <c r="AA537" s="32"/>
      <c r="AB537" s="32"/>
      <c r="AC537" s="1642" t="s">
        <v>809</v>
      </c>
      <c r="AD537" s="1643"/>
      <c r="AE537" s="1643"/>
      <c r="AF537" s="1643"/>
      <c r="AG537" s="1096" t="s">
        <v>1337</v>
      </c>
      <c r="AH537" s="1376"/>
      <c r="AI537" s="1376"/>
      <c r="AJ537" s="1376"/>
      <c r="AK537" s="1377"/>
      <c r="AZ537" s="2"/>
      <c r="BA537" s="2"/>
      <c r="BB537" s="2"/>
      <c r="BC537" s="2"/>
      <c r="BD537" s="2"/>
      <c r="BE537" s="2"/>
      <c r="BF537" s="2"/>
      <c r="BG537" s="2"/>
      <c r="BH537" s="2"/>
      <c r="BI537" s="2"/>
      <c r="BJ537" s="2"/>
      <c r="BK537" s="2"/>
      <c r="BL537" s="2"/>
      <c r="BM537" s="2"/>
      <c r="BN537" s="2" t="s">
        <v>1386</v>
      </c>
    </row>
    <row r="538" spans="1:66" ht="12.95" customHeight="1">
      <c r="B538" s="1626"/>
      <c r="C538" s="1403"/>
      <c r="D538" s="1403"/>
      <c r="E538" s="1403"/>
      <c r="F538" s="1403"/>
      <c r="G538" s="1403"/>
      <c r="H538" s="1404"/>
      <c r="I538" s="30" t="s">
        <v>1387</v>
      </c>
      <c r="J538" s="30"/>
      <c r="K538" s="30"/>
      <c r="L538" s="30"/>
      <c r="M538" s="30"/>
      <c r="N538" s="30"/>
      <c r="O538" s="30"/>
      <c r="P538" s="30"/>
      <c r="Q538" s="30"/>
      <c r="R538" s="30"/>
      <c r="S538" s="30"/>
      <c r="T538" s="30"/>
      <c r="U538" s="30"/>
      <c r="V538" s="30"/>
      <c r="W538" s="30"/>
      <c r="AC538" s="1642">
        <v>5</v>
      </c>
      <c r="AD538" s="1643"/>
      <c r="AE538" s="1643"/>
      <c r="AF538" s="1643"/>
      <c r="AG538" s="1096" t="s">
        <v>1337</v>
      </c>
      <c r="AH538" s="1376">
        <v>2026</v>
      </c>
      <c r="AI538" s="1376"/>
      <c r="AJ538" s="1376"/>
      <c r="AK538" s="1377"/>
      <c r="AZ538" s="2"/>
      <c r="BA538" s="2"/>
      <c r="BB538" s="2"/>
      <c r="BC538" s="2"/>
      <c r="BD538" s="2"/>
      <c r="BE538" s="2"/>
      <c r="BF538" s="2"/>
      <c r="BG538" s="2"/>
      <c r="BH538" s="2"/>
      <c r="BI538" s="2"/>
      <c r="BJ538" s="2"/>
      <c r="BK538" s="2"/>
      <c r="BL538" s="2"/>
      <c r="BM538" s="2"/>
      <c r="BN538" s="2"/>
    </row>
    <row r="539" spans="1:66" ht="12.95" customHeight="1">
      <c r="B539" s="1626"/>
      <c r="C539" s="1403"/>
      <c r="D539" s="1403"/>
      <c r="E539" s="1403"/>
      <c r="F539" s="1403"/>
      <c r="G539" s="1403"/>
      <c r="H539" s="1404"/>
      <c r="I539" t="s">
        <v>1388</v>
      </c>
      <c r="AC539" s="1642">
        <v>2</v>
      </c>
      <c r="AD539" s="1643"/>
      <c r="AE539" s="1643"/>
      <c r="AF539" s="1643"/>
      <c r="AG539" s="1073" t="s">
        <v>1337</v>
      </c>
      <c r="AH539" s="1376">
        <v>2026</v>
      </c>
      <c r="AI539" s="1376"/>
      <c r="AJ539" s="1376"/>
      <c r="AK539" s="1377"/>
      <c r="AZ539" s="2"/>
      <c r="BA539" s="2"/>
      <c r="BB539" s="2"/>
      <c r="BC539" s="2"/>
      <c r="BD539" s="2"/>
      <c r="BE539" s="2"/>
      <c r="BF539" s="2"/>
      <c r="BG539" s="2"/>
      <c r="BH539" s="2"/>
      <c r="BI539" s="2"/>
      <c r="BJ539" s="2"/>
      <c r="BK539" s="2"/>
      <c r="BL539" s="2"/>
      <c r="BM539" s="2"/>
      <c r="BN539" s="2"/>
    </row>
    <row r="540" spans="1:66" ht="12.95" customHeight="1">
      <c r="B540" s="1626"/>
      <c r="C540" s="1403"/>
      <c r="D540" s="1403"/>
      <c r="E540" s="1403"/>
      <c r="F540" s="1403"/>
      <c r="G540" s="1403"/>
      <c r="H540" s="1404"/>
      <c r="I540" t="s">
        <v>1389</v>
      </c>
      <c r="AC540" s="1642">
        <v>8</v>
      </c>
      <c r="AD540" s="1643"/>
      <c r="AE540" s="1643"/>
      <c r="AF540" s="1643"/>
      <c r="AG540" s="1096" t="s">
        <v>1337</v>
      </c>
      <c r="AH540" s="1376">
        <v>2027</v>
      </c>
      <c r="AI540" s="1376"/>
      <c r="AJ540" s="1376"/>
      <c r="AK540" s="1377"/>
      <c r="AZ540" s="2"/>
      <c r="BA540" s="2"/>
      <c r="BB540" s="2"/>
      <c r="BC540" s="2"/>
      <c r="BD540" s="2"/>
      <c r="BE540" s="2"/>
      <c r="BF540" s="2"/>
      <c r="BG540" s="2"/>
      <c r="BH540" s="2"/>
      <c r="BI540" s="2"/>
      <c r="BJ540" s="2"/>
      <c r="BK540" s="2"/>
      <c r="BL540" s="2"/>
      <c r="BM540" s="2"/>
      <c r="BN540" s="2"/>
    </row>
    <row r="541" spans="1:66" ht="12.95" customHeight="1">
      <c r="B541" s="1626"/>
      <c r="C541" s="1403"/>
      <c r="D541" s="1403"/>
      <c r="E541" s="1403"/>
      <c r="F541" s="1403"/>
      <c r="G541" s="1403"/>
      <c r="H541" s="1404"/>
      <c r="I541" t="s">
        <v>1390</v>
      </c>
      <c r="AC541" s="1642">
        <v>11</v>
      </c>
      <c r="AD541" s="1643"/>
      <c r="AE541" s="1643"/>
      <c r="AF541" s="1643"/>
      <c r="AG541" s="1096" t="s">
        <v>1337</v>
      </c>
      <c r="AH541" s="1376">
        <v>2028</v>
      </c>
      <c r="AI541" s="1376"/>
      <c r="AJ541" s="1376"/>
      <c r="AK541" s="1377"/>
      <c r="AZ541" s="2"/>
      <c r="BA541" s="2"/>
      <c r="BB541" s="2"/>
      <c r="BC541" s="2"/>
      <c r="BD541" s="2"/>
      <c r="BE541" s="2"/>
      <c r="BF541" s="2"/>
      <c r="BG541" s="2"/>
      <c r="BH541" s="2"/>
      <c r="BI541" s="2"/>
      <c r="BJ541" s="2"/>
      <c r="BK541" s="2"/>
      <c r="BL541" s="2"/>
      <c r="BM541" s="2"/>
      <c r="BN541" s="2"/>
    </row>
    <row r="542" spans="1:66" ht="12.95" customHeight="1">
      <c r="B542" s="1627"/>
      <c r="C542" s="1405"/>
      <c r="D542" s="1405"/>
      <c r="E542" s="1405"/>
      <c r="F542" s="1405"/>
      <c r="G542" s="1405"/>
      <c r="H542" s="1406"/>
      <c r="I542" s="32" t="s">
        <v>1391</v>
      </c>
      <c r="J542" s="32"/>
      <c r="K542" s="32"/>
      <c r="L542" s="32"/>
      <c r="M542" s="32"/>
      <c r="N542" s="32"/>
      <c r="O542" s="32"/>
      <c r="P542" s="32"/>
      <c r="Q542" s="32"/>
      <c r="R542" s="32"/>
      <c r="S542" s="32"/>
      <c r="T542" s="32"/>
      <c r="U542" s="32"/>
      <c r="V542" s="32"/>
      <c r="W542" s="32"/>
      <c r="X542" s="32"/>
      <c r="Y542" s="32"/>
      <c r="Z542" s="32"/>
      <c r="AA542" s="32"/>
      <c r="AB542" s="32"/>
      <c r="AC542" s="1642">
        <v>11</v>
      </c>
      <c r="AD542" s="1643"/>
      <c r="AE542" s="1643"/>
      <c r="AF542" s="1643"/>
      <c r="AG542" s="1096" t="s">
        <v>1337</v>
      </c>
      <c r="AH542" s="1376">
        <v>2027</v>
      </c>
      <c r="AI542" s="1376"/>
      <c r="AJ542" s="1376"/>
      <c r="AK542" s="1377"/>
      <c r="BB542" s="2"/>
      <c r="BC542" s="2"/>
      <c r="BD542" s="2"/>
      <c r="BE542" s="2"/>
      <c r="BF542" s="2"/>
      <c r="BG542" s="2"/>
      <c r="BH542" s="2" t="s">
        <v>18</v>
      </c>
      <c r="BI542" s="2" t="str">
        <f>N649</f>
        <v>Yes</v>
      </c>
      <c r="BJ542" s="2"/>
      <c r="BK542" s="2"/>
      <c r="BL542" s="2"/>
      <c r="BM542" s="2"/>
      <c r="BN542" s="2"/>
    </row>
    <row r="543" spans="1:66" ht="12.95" customHeight="1">
      <c r="B543" s="382"/>
      <c r="C543" s="1079"/>
      <c r="D543" s="1079"/>
      <c r="E543" s="1079"/>
      <c r="F543" s="1079"/>
      <c r="G543" s="1079"/>
      <c r="H543" s="1079"/>
      <c r="AB543" s="1079"/>
      <c r="AU543" s="711"/>
      <c r="AV543" s="711"/>
      <c r="AW543" s="711"/>
      <c r="AX543" s="711"/>
      <c r="AY543" s="711"/>
      <c r="BB543" s="2"/>
      <c r="BC543" s="2"/>
      <c r="BD543" s="2"/>
      <c r="BE543" s="2"/>
      <c r="BF543" s="2"/>
      <c r="BG543" s="2"/>
      <c r="BH543" s="2" t="s">
        <v>31</v>
      </c>
      <c r="BI543" s="2" t="str">
        <f>AG649</f>
        <v>Yes</v>
      </c>
      <c r="BJ543" s="2"/>
      <c r="BK543" s="2"/>
      <c r="BL543" s="2"/>
      <c r="BM543" s="2"/>
      <c r="BN543" s="2"/>
    </row>
    <row r="544" spans="1:66" ht="12.95" customHeight="1">
      <c r="A544" s="1234" t="s">
        <v>1392</v>
      </c>
      <c r="B544" s="1234"/>
      <c r="C544" s="1234"/>
      <c r="D544" s="1234"/>
      <c r="E544" s="1234"/>
      <c r="F544" s="1234"/>
      <c r="G544" s="1234"/>
      <c r="H544" s="1234"/>
      <c r="I544" s="1234"/>
      <c r="J544" s="1234"/>
      <c r="K544" s="1234"/>
      <c r="L544" s="1234"/>
      <c r="M544" s="1234"/>
      <c r="N544" s="1234"/>
      <c r="O544" s="1234"/>
      <c r="P544" s="1234"/>
      <c r="Q544" s="1234"/>
      <c r="R544" s="1234"/>
      <c r="S544" s="1234"/>
      <c r="T544" s="1234"/>
      <c r="U544" s="1234"/>
      <c r="V544" s="1234"/>
      <c r="W544" s="1234"/>
      <c r="X544" s="1234"/>
      <c r="Y544" s="1234"/>
      <c r="Z544" s="1234"/>
      <c r="AA544" s="1234"/>
      <c r="AB544" s="1234"/>
      <c r="AC544" s="1234"/>
      <c r="AD544" s="1234"/>
      <c r="AE544" s="1234"/>
      <c r="AF544" s="1234"/>
      <c r="AG544" s="1234"/>
      <c r="AH544" s="1234"/>
      <c r="AI544" s="1234"/>
      <c r="AJ544" s="1234"/>
      <c r="AK544" s="1234"/>
      <c r="AL544" s="1234"/>
      <c r="AM544" s="1234"/>
      <c r="AN544" s="1234"/>
      <c r="AO544" s="1234"/>
      <c r="AP544" s="1234"/>
      <c r="AQ544" s="1234"/>
      <c r="AR544" s="1234"/>
      <c r="AS544" s="1234"/>
      <c r="AT544" s="1234"/>
      <c r="AU544" s="711"/>
      <c r="AV544" s="711"/>
      <c r="AW544" s="711"/>
      <c r="AX544" s="711"/>
      <c r="AY544" s="711"/>
      <c r="BB544" s="2"/>
      <c r="BC544" s="2"/>
      <c r="BD544" s="2"/>
      <c r="BE544" s="2"/>
      <c r="BF544" s="2"/>
      <c r="BG544" s="2"/>
      <c r="BH544" s="2"/>
      <c r="BI544" s="2"/>
      <c r="BJ544" s="2"/>
      <c r="BK544" s="2"/>
      <c r="BL544" s="2"/>
      <c r="BM544" s="2"/>
      <c r="BN544" s="2"/>
    </row>
    <row r="545" spans="1:61" ht="12.95" customHeight="1">
      <c r="A545" s="1234"/>
      <c r="B545" s="1234"/>
      <c r="C545" s="1234"/>
      <c r="D545" s="1234"/>
      <c r="E545" s="1234"/>
      <c r="F545" s="1234"/>
      <c r="G545" s="1234"/>
      <c r="H545" s="1234"/>
      <c r="I545" s="1234"/>
      <c r="J545" s="1234"/>
      <c r="K545" s="1234"/>
      <c r="L545" s="1234"/>
      <c r="M545" s="1234"/>
      <c r="N545" s="1234"/>
      <c r="O545" s="1234"/>
      <c r="P545" s="1234"/>
      <c r="Q545" s="1234"/>
      <c r="R545" s="1234"/>
      <c r="S545" s="1234"/>
      <c r="T545" s="1234"/>
      <c r="U545" s="1234"/>
      <c r="V545" s="1234"/>
      <c r="W545" s="1234"/>
      <c r="X545" s="1234"/>
      <c r="Y545" s="1234"/>
      <c r="Z545" s="1234"/>
      <c r="AA545" s="1234"/>
      <c r="AB545" s="1234"/>
      <c r="AC545" s="1234"/>
      <c r="AD545" s="1234"/>
      <c r="AE545" s="1234"/>
      <c r="AF545" s="1234"/>
      <c r="AG545" s="1234"/>
      <c r="AH545" s="1234"/>
      <c r="AI545" s="1234"/>
      <c r="AJ545" s="1234"/>
      <c r="AK545" s="1234"/>
      <c r="AL545" s="1234"/>
      <c r="AM545" s="1234"/>
      <c r="AN545" s="1234"/>
      <c r="AO545" s="1234"/>
      <c r="AP545" s="1234"/>
      <c r="AQ545" s="1234"/>
      <c r="AR545" s="1234"/>
      <c r="AS545" s="1234"/>
      <c r="AT545" s="1234"/>
      <c r="BB545" s="2"/>
      <c r="BC545" s="2"/>
      <c r="BD545" s="2"/>
      <c r="BE545" s="2"/>
      <c r="BF545" s="2"/>
      <c r="BG545" s="2"/>
      <c r="BH545" s="2"/>
      <c r="BI545" s="2"/>
    </row>
    <row r="546" spans="1:61" ht="12.95" customHeight="1">
      <c r="BB546" s="2"/>
      <c r="BC546" s="2"/>
      <c r="BD546" s="2"/>
      <c r="BE546" s="2"/>
      <c r="BF546" s="2"/>
      <c r="BG546" s="2"/>
      <c r="BH546" s="2"/>
      <c r="BI546" s="2"/>
    </row>
    <row r="547" spans="1:61" ht="12.95" customHeight="1">
      <c r="A547" s="1" t="s">
        <v>868</v>
      </c>
      <c r="B547" s="1"/>
      <c r="C547" s="1" t="s">
        <v>172</v>
      </c>
      <c r="BB547" s="2"/>
      <c r="BC547" s="2"/>
      <c r="BD547" s="2"/>
      <c r="BE547" s="2"/>
      <c r="BF547" s="2"/>
      <c r="BG547" s="2"/>
      <c r="BH547" s="2"/>
      <c r="BI547" s="2"/>
    </row>
    <row r="548" spans="1:61" ht="12.95" customHeight="1">
      <c r="A548" s="1"/>
      <c r="B548" s="1"/>
      <c r="C548" s="1"/>
      <c r="BB548" s="2"/>
      <c r="BC548" s="2"/>
      <c r="BD548" s="2"/>
      <c r="BE548" s="2"/>
      <c r="BF548" s="2"/>
      <c r="BG548" s="2"/>
      <c r="BH548" s="2"/>
      <c r="BI548" s="2"/>
    </row>
    <row r="549" spans="1:61" ht="12.95" customHeight="1">
      <c r="A549" s="1"/>
      <c r="B549" s="1"/>
      <c r="C549" s="1"/>
      <c r="D549" s="1" t="s">
        <v>1393</v>
      </c>
      <c r="AC549" s="57"/>
      <c r="BB549" s="2"/>
      <c r="BC549" s="2"/>
      <c r="BD549" s="2"/>
      <c r="BE549" s="2"/>
      <c r="BF549" s="2"/>
      <c r="BG549" s="2"/>
      <c r="BH549" s="2"/>
      <c r="BI549" s="2"/>
    </row>
    <row r="550" spans="1:61" ht="12.95" customHeight="1">
      <c r="B550" s="364"/>
      <c r="BB550" s="2"/>
      <c r="BC550" s="2"/>
      <c r="BD550" s="2"/>
      <c r="BE550" s="2"/>
      <c r="BF550" s="2"/>
      <c r="BG550" s="2"/>
      <c r="BH550" s="2" t="s">
        <v>39</v>
      </c>
      <c r="BI550" s="2" t="str">
        <f>N657</f>
        <v>Yes</v>
      </c>
    </row>
    <row r="551" spans="1:61" ht="12.95" customHeight="1">
      <c r="B551" s="1625" t="s">
        <v>1394</v>
      </c>
      <c r="C551" s="1401"/>
      <c r="D551" s="1401"/>
      <c r="E551" s="1401"/>
      <c r="F551" s="1401"/>
      <c r="G551" s="1401"/>
      <c r="H551" s="1401"/>
      <c r="I551" s="1401"/>
      <c r="J551" s="1401"/>
      <c r="K551" s="1401"/>
      <c r="L551" s="1402"/>
      <c r="M551" s="1625" t="s">
        <v>1395</v>
      </c>
      <c r="N551" s="1401"/>
      <c r="O551" s="1401"/>
      <c r="P551" s="1402"/>
      <c r="Q551" s="1625" t="s">
        <v>1396</v>
      </c>
      <c r="R551" s="1401"/>
      <c r="S551" s="1402"/>
      <c r="T551" s="1625" t="s">
        <v>1397</v>
      </c>
      <c r="U551" s="1401"/>
      <c r="V551" s="1402"/>
      <c r="W551" s="1625" t="s">
        <v>1398</v>
      </c>
      <c r="X551" s="1401"/>
      <c r="Y551" s="1402"/>
      <c r="Z551" s="1625" t="s">
        <v>1399</v>
      </c>
      <c r="AA551" s="1401"/>
      <c r="AB551" s="1401"/>
      <c r="AC551" s="1401"/>
      <c r="AD551" s="1402"/>
      <c r="AE551" s="1625" t="s">
        <v>1400</v>
      </c>
      <c r="AF551" s="1401"/>
      <c r="AG551" s="1401"/>
      <c r="AH551" s="1402"/>
      <c r="AI551" s="1625" t="s">
        <v>1401</v>
      </c>
      <c r="AJ551" s="1401"/>
      <c r="AK551" s="1401"/>
      <c r="AL551" s="1402"/>
      <c r="AM551" s="1625" t="s">
        <v>1402</v>
      </c>
      <c r="AN551" s="1401"/>
      <c r="AO551" s="1401"/>
      <c r="AP551" s="1401"/>
      <c r="AQ551" s="1401"/>
      <c r="AR551" s="1401"/>
      <c r="AS551" s="1402"/>
      <c r="BB551" s="2"/>
      <c r="BC551" s="2"/>
      <c r="BD551" s="2"/>
      <c r="BE551" s="2"/>
      <c r="BF551" s="2"/>
      <c r="BG551" s="2"/>
      <c r="BH551" s="2" t="s">
        <v>82</v>
      </c>
      <c r="BI551" s="2" t="str">
        <f>AG657</f>
        <v>Yes</v>
      </c>
    </row>
    <row r="552" spans="1:61" ht="12.95" customHeight="1">
      <c r="B552" s="1626"/>
      <c r="C552" s="1403"/>
      <c r="D552" s="1403"/>
      <c r="E552" s="1403"/>
      <c r="F552" s="1403"/>
      <c r="G552" s="1403"/>
      <c r="H552" s="1403"/>
      <c r="I552" s="1403"/>
      <c r="J552" s="1403"/>
      <c r="K552" s="1403"/>
      <c r="L552" s="1404"/>
      <c r="M552" s="1626"/>
      <c r="N552" s="1403"/>
      <c r="O552" s="1403"/>
      <c r="P552" s="1404"/>
      <c r="Q552" s="1626"/>
      <c r="R552" s="1403"/>
      <c r="S552" s="1404"/>
      <c r="T552" s="1626"/>
      <c r="U552" s="1403"/>
      <c r="V552" s="1404"/>
      <c r="W552" s="1626"/>
      <c r="X552" s="1403"/>
      <c r="Y552" s="1404"/>
      <c r="Z552" s="1626"/>
      <c r="AA552" s="1403"/>
      <c r="AB552" s="1403"/>
      <c r="AC552" s="1403"/>
      <c r="AD552" s="1404"/>
      <c r="AE552" s="1626"/>
      <c r="AF552" s="1403"/>
      <c r="AG552" s="1403"/>
      <c r="AH552" s="1404"/>
      <c r="AI552" s="1626"/>
      <c r="AJ552" s="1403"/>
      <c r="AK552" s="1403"/>
      <c r="AL552" s="1404"/>
      <c r="AM552" s="1626"/>
      <c r="AN552" s="1403"/>
      <c r="AO552" s="1403"/>
      <c r="AP552" s="1403"/>
      <c r="AQ552" s="1403"/>
      <c r="AR552" s="1403"/>
      <c r="AS552" s="1404"/>
      <c r="AU552" s="931"/>
      <c r="BB552" s="2"/>
      <c r="BC552" s="2"/>
      <c r="BD552" s="2"/>
      <c r="BE552" s="2"/>
      <c r="BF552" s="2"/>
      <c r="BG552" s="2"/>
      <c r="BH552" s="2"/>
      <c r="BI552" s="2"/>
    </row>
    <row r="553" spans="1:61" ht="12.95" customHeight="1">
      <c r="B553" s="1627"/>
      <c r="C553" s="1405"/>
      <c r="D553" s="1405"/>
      <c r="E553" s="1405"/>
      <c r="F553" s="1405"/>
      <c r="G553" s="1405"/>
      <c r="H553" s="1405"/>
      <c r="I553" s="1405"/>
      <c r="J553" s="1405"/>
      <c r="K553" s="1405"/>
      <c r="L553" s="1406"/>
      <c r="M553" s="1627"/>
      <c r="N553" s="1405"/>
      <c r="O553" s="1405"/>
      <c r="P553" s="1406"/>
      <c r="Q553" s="1627"/>
      <c r="R553" s="1405"/>
      <c r="S553" s="1406"/>
      <c r="T553" s="1627"/>
      <c r="U553" s="1405"/>
      <c r="V553" s="1406"/>
      <c r="W553" s="1627"/>
      <c r="X553" s="1405"/>
      <c r="Y553" s="1406"/>
      <c r="Z553" s="1627"/>
      <c r="AA553" s="1405"/>
      <c r="AB553" s="1405"/>
      <c r="AC553" s="1405"/>
      <c r="AD553" s="1406"/>
      <c r="AE553" s="1627"/>
      <c r="AF553" s="1405"/>
      <c r="AG553" s="1405"/>
      <c r="AH553" s="1406"/>
      <c r="AI553" s="1627"/>
      <c r="AJ553" s="1405"/>
      <c r="AK553" s="1405"/>
      <c r="AL553" s="1406"/>
      <c r="AM553" s="1627"/>
      <c r="AN553" s="1405"/>
      <c r="AO553" s="1405"/>
      <c r="AP553" s="1405"/>
      <c r="AQ553" s="1405"/>
      <c r="AR553" s="1405"/>
      <c r="AS553" s="1406"/>
      <c r="AU553" s="931"/>
      <c r="BB553" s="2"/>
      <c r="BC553" s="2"/>
      <c r="BD553" s="2"/>
      <c r="BE553" s="2"/>
      <c r="BF553" s="2"/>
      <c r="BG553" s="2"/>
      <c r="BH553" s="2"/>
      <c r="BI553" s="2"/>
    </row>
    <row r="554" spans="1:61" ht="12.95" customHeight="1">
      <c r="B554" s="34" t="s">
        <v>18</v>
      </c>
      <c r="C554" s="1645" t="s">
        <v>1403</v>
      </c>
      <c r="D554" s="1645"/>
      <c r="E554" s="1645"/>
      <c r="F554" s="1645"/>
      <c r="G554" s="1645"/>
      <c r="H554" s="1645"/>
      <c r="I554" s="1645"/>
      <c r="J554" s="1645"/>
      <c r="K554" s="1645"/>
      <c r="L554" s="1645"/>
      <c r="M554" s="1645" t="s">
        <v>1377</v>
      </c>
      <c r="N554" s="1645"/>
      <c r="O554" s="1645"/>
      <c r="P554" s="1645"/>
      <c r="Q554" s="1423">
        <v>26</v>
      </c>
      <c r="R554" s="1423"/>
      <c r="S554" s="1424"/>
      <c r="T554" s="1422"/>
      <c r="U554" s="1423"/>
      <c r="V554" s="1424"/>
      <c r="W554" s="1425">
        <f>[1]EVERYTHING!$I$23</f>
        <v>7.2499999999999995E-2</v>
      </c>
      <c r="X554" s="1426"/>
      <c r="Y554" s="1427"/>
      <c r="Z554" s="1655" t="s">
        <v>1404</v>
      </c>
      <c r="AA554" s="1655"/>
      <c r="AB554" s="1655"/>
      <c r="AC554" s="1655"/>
      <c r="AD554" s="1655"/>
      <c r="AE554" s="1628">
        <v>1</v>
      </c>
      <c r="AF554" s="1629"/>
      <c r="AG554" s="1629"/>
      <c r="AH554" s="1630"/>
      <c r="AI554" s="1656"/>
      <c r="AJ554" s="1657"/>
      <c r="AK554" s="1657"/>
      <c r="AL554" s="1658"/>
      <c r="AM554" s="1622">
        <f>[1]EVERYTHING!$H$25</f>
        <v>37794904.067323655</v>
      </c>
      <c r="AN554" s="1623"/>
      <c r="AO554" s="1623"/>
      <c r="AP554" s="1623"/>
      <c r="AQ554" s="1623"/>
      <c r="AR554" s="1623"/>
      <c r="AS554" s="1624"/>
      <c r="AT554" s="932"/>
      <c r="AU554" s="931"/>
      <c r="BB554" s="2"/>
      <c r="BC554" s="2"/>
      <c r="BD554" s="2"/>
      <c r="BE554" s="2"/>
      <c r="BF554" s="2"/>
      <c r="BG554" s="2"/>
      <c r="BH554" s="2"/>
      <c r="BI554" s="2"/>
    </row>
    <row r="555" spans="1:61" ht="12.95" customHeight="1">
      <c r="B555" s="35" t="s">
        <v>31</v>
      </c>
      <c r="C555" s="1641" t="s">
        <v>1405</v>
      </c>
      <c r="D555" s="1641"/>
      <c r="E555" s="1641"/>
      <c r="F555" s="1641"/>
      <c r="G555" s="1641"/>
      <c r="H555" s="1641"/>
      <c r="I555" s="1641"/>
      <c r="J555" s="1641"/>
      <c r="K555" s="1641"/>
      <c r="L555" s="1641"/>
      <c r="M555" s="1645" t="s">
        <v>1376</v>
      </c>
      <c r="N555" s="1645"/>
      <c r="O555" s="1645"/>
      <c r="P555" s="1645"/>
      <c r="Q555" s="1422">
        <v>26</v>
      </c>
      <c r="R555" s="1423"/>
      <c r="S555" s="1424"/>
      <c r="T555" s="1422"/>
      <c r="U555" s="1423"/>
      <c r="V555" s="1424"/>
      <c r="W555" s="1425">
        <f>[1]EVERYTHING!$I$23</f>
        <v>7.2499999999999995E-2</v>
      </c>
      <c r="X555" s="1426"/>
      <c r="Y555" s="1427"/>
      <c r="Z555" s="1655" t="s">
        <v>1404</v>
      </c>
      <c r="AA555" s="1655"/>
      <c r="AB555" s="1655"/>
      <c r="AC555" s="1655"/>
      <c r="AD555" s="1655"/>
      <c r="AE555" s="1628">
        <v>1</v>
      </c>
      <c r="AF555" s="1629"/>
      <c r="AG555" s="1629"/>
      <c r="AH555" s="1630"/>
      <c r="AI555" s="1656"/>
      <c r="AJ555" s="1657"/>
      <c r="AK555" s="1657"/>
      <c r="AL555" s="1658"/>
      <c r="AM555" s="1622">
        <f>[1]EVERYTHING!$H$26</f>
        <v>10022974.123829201</v>
      </c>
      <c r="AN555" s="1623"/>
      <c r="AO555" s="1623"/>
      <c r="AP555" s="1623"/>
      <c r="AQ555" s="1623"/>
      <c r="AR555" s="1623"/>
      <c r="AS555" s="1624"/>
      <c r="AT555" s="932" t="str">
        <f>IF(AND(NOT(C554=""),C555="",NOT(C556="")),"!","")</f>
        <v/>
      </c>
      <c r="AU555" s="931"/>
      <c r="BB555" s="2"/>
      <c r="BC555" s="2"/>
      <c r="BD555" s="2"/>
      <c r="BE555" s="2"/>
      <c r="BF555" s="2"/>
      <c r="BG555" s="2"/>
      <c r="BH555" s="2"/>
      <c r="BI555" s="2"/>
    </row>
    <row r="556" spans="1:61" ht="12.95" customHeight="1">
      <c r="B556" s="35" t="s">
        <v>39</v>
      </c>
      <c r="C556" s="1641" t="s">
        <v>1406</v>
      </c>
      <c r="D556" s="1641"/>
      <c r="E556" s="1641"/>
      <c r="F556" s="1641"/>
      <c r="G556" s="1641"/>
      <c r="H556" s="1641"/>
      <c r="I556" s="1641"/>
      <c r="J556" s="1641"/>
      <c r="K556" s="1641"/>
      <c r="L556" s="1641"/>
      <c r="M556" s="1645" t="s">
        <v>1373</v>
      </c>
      <c r="N556" s="1645"/>
      <c r="O556" s="1645"/>
      <c r="P556" s="1645"/>
      <c r="Q556" s="1422">
        <f>55*12</f>
        <v>660</v>
      </c>
      <c r="R556" s="1423"/>
      <c r="S556" s="1424"/>
      <c r="T556" s="1422"/>
      <c r="U556" s="1423"/>
      <c r="V556" s="1424"/>
      <c r="W556" s="1425">
        <v>0.03</v>
      </c>
      <c r="X556" s="1426"/>
      <c r="Y556" s="1427"/>
      <c r="Z556" s="1655" t="s">
        <v>1407</v>
      </c>
      <c r="AA556" s="1655"/>
      <c r="AB556" s="1655"/>
      <c r="AC556" s="1655"/>
      <c r="AD556" s="1655"/>
      <c r="AE556" s="1628">
        <v>2</v>
      </c>
      <c r="AF556" s="1629"/>
      <c r="AG556" s="1629"/>
      <c r="AH556" s="1630"/>
      <c r="AI556" s="1656"/>
      <c r="AJ556" s="1657"/>
      <c r="AK556" s="1657"/>
      <c r="AL556" s="1658"/>
      <c r="AM556" s="1622">
        <f>[1]EVERYTHING!$H$9</f>
        <v>14531301</v>
      </c>
      <c r="AN556" s="1623"/>
      <c r="AO556" s="1623"/>
      <c r="AP556" s="1623"/>
      <c r="AQ556" s="1623"/>
      <c r="AR556" s="1623"/>
      <c r="AS556" s="1624"/>
      <c r="AT556" s="932" t="str">
        <f>IF(AND(NOT(C555=""),C556="",NOT(C557="")),"!","")</f>
        <v/>
      </c>
      <c r="AU556" s="931"/>
      <c r="BB556" s="2"/>
      <c r="BC556" s="2"/>
      <c r="BD556" s="2"/>
      <c r="BE556" s="2"/>
      <c r="BF556" s="2"/>
      <c r="BG556" s="2"/>
      <c r="BH556" s="2"/>
      <c r="BI556" s="2"/>
    </row>
    <row r="557" spans="1:61" ht="12.95" customHeight="1">
      <c r="B557" s="35" t="s">
        <v>82</v>
      </c>
      <c r="C557" s="1641" t="s">
        <v>1408</v>
      </c>
      <c r="D557" s="1641"/>
      <c r="E557" s="1641"/>
      <c r="F557" s="1641"/>
      <c r="G557" s="1641"/>
      <c r="H557" s="1641"/>
      <c r="I557" s="1641"/>
      <c r="J557" s="1641"/>
      <c r="K557" s="1641"/>
      <c r="L557" s="1641"/>
      <c r="M557" s="1645" t="s">
        <v>1373</v>
      </c>
      <c r="N557" s="1645"/>
      <c r="O557" s="1645"/>
      <c r="P557" s="1645"/>
      <c r="Q557" s="1422">
        <v>660</v>
      </c>
      <c r="R557" s="1423"/>
      <c r="S557" s="1424"/>
      <c r="T557" s="1422"/>
      <c r="U557" s="1423"/>
      <c r="V557" s="1424"/>
      <c r="W557" s="1425">
        <v>0.03</v>
      </c>
      <c r="X557" s="1426"/>
      <c r="Y557" s="1427"/>
      <c r="Z557" s="1655" t="s">
        <v>1407</v>
      </c>
      <c r="AA557" s="1655"/>
      <c r="AB557" s="1655"/>
      <c r="AC557" s="1655"/>
      <c r="AD557" s="1655"/>
      <c r="AE557" s="1628">
        <v>3</v>
      </c>
      <c r="AF557" s="1629"/>
      <c r="AG557" s="1629"/>
      <c r="AH557" s="1630"/>
      <c r="AI557" s="1656"/>
      <c r="AJ557" s="1657"/>
      <c r="AK557" s="1657"/>
      <c r="AL557" s="1658"/>
      <c r="AM557" s="1622">
        <f>[1]EVERYTHING!$H$8</f>
        <v>3556400</v>
      </c>
      <c r="AN557" s="1623"/>
      <c r="AO557" s="1623"/>
      <c r="AP557" s="1623"/>
      <c r="AQ557" s="1623"/>
      <c r="AR557" s="1623"/>
      <c r="AS557" s="1624"/>
      <c r="AT557" s="932" t="str">
        <f>IF(AND(NOT(C556=""),C557="",NOT(C558="")),"!","")</f>
        <v/>
      </c>
      <c r="AU557" s="931"/>
      <c r="BB557" s="2"/>
      <c r="BC557" s="2"/>
      <c r="BD557" s="2"/>
      <c r="BE557" s="2"/>
      <c r="BF557" s="2"/>
      <c r="BG557" s="2"/>
      <c r="BH557" s="2"/>
      <c r="BI557" s="2"/>
    </row>
    <row r="558" spans="1:61" ht="12.95" customHeight="1">
      <c r="B558" s="35" t="s">
        <v>86</v>
      </c>
      <c r="C558" s="1641" t="s">
        <v>1409</v>
      </c>
      <c r="D558" s="1641"/>
      <c r="E558" s="1641"/>
      <c r="F558" s="1641"/>
      <c r="G558" s="1641"/>
      <c r="H558" s="1641"/>
      <c r="I558" s="1641"/>
      <c r="J558" s="1641"/>
      <c r="K558" s="1641"/>
      <c r="L558" s="1641"/>
      <c r="M558" s="1645" t="s">
        <v>1362</v>
      </c>
      <c r="N558" s="1645"/>
      <c r="O558" s="1645"/>
      <c r="P558" s="1645"/>
      <c r="Q558" s="1422"/>
      <c r="R558" s="1423"/>
      <c r="S558" s="1424"/>
      <c r="T558" s="1422"/>
      <c r="U558" s="1423"/>
      <c r="V558" s="1424"/>
      <c r="W558" s="1425"/>
      <c r="X558" s="1426"/>
      <c r="Y558" s="1427"/>
      <c r="Z558" s="1655" t="s">
        <v>809</v>
      </c>
      <c r="AA558" s="1655"/>
      <c r="AB558" s="1655"/>
      <c r="AC558" s="1655"/>
      <c r="AD558" s="1655"/>
      <c r="AE558" s="1628"/>
      <c r="AF558" s="1629"/>
      <c r="AG558" s="1629"/>
      <c r="AH558" s="1630"/>
      <c r="AI558" s="1656"/>
      <c r="AJ558" s="1657"/>
      <c r="AK558" s="1657"/>
      <c r="AL558" s="1658"/>
      <c r="AM558" s="1622">
        <v>100</v>
      </c>
      <c r="AN558" s="1623"/>
      <c r="AO558" s="1623"/>
      <c r="AP558" s="1623"/>
      <c r="AQ558" s="1623"/>
      <c r="AR558" s="1623"/>
      <c r="AS558" s="1624"/>
      <c r="AT558" s="932" t="str">
        <f t="shared" ref="AT558:AT565" si="0">IF(AND(NOT(C557=""),C558="",NOT(C559="")),"!","")</f>
        <v/>
      </c>
      <c r="AU558" s="931"/>
      <c r="BB558" s="2"/>
      <c r="BC558" s="2"/>
      <c r="BD558" s="2"/>
      <c r="BE558" s="2"/>
      <c r="BF558" s="2"/>
      <c r="BG558" s="2"/>
      <c r="BH558" s="2" t="s">
        <v>86</v>
      </c>
      <c r="BI558" s="2" t="str">
        <f>N665</f>
        <v>Yes</v>
      </c>
    </row>
    <row r="559" spans="1:61" ht="12.95" customHeight="1">
      <c r="B559" s="35" t="s">
        <v>1410</v>
      </c>
      <c r="C559" s="1641" t="s">
        <v>1411</v>
      </c>
      <c r="D559" s="1641"/>
      <c r="E559" s="1641"/>
      <c r="F559" s="1641"/>
      <c r="G559" s="1641"/>
      <c r="H559" s="1641"/>
      <c r="I559" s="1641"/>
      <c r="J559" s="1641"/>
      <c r="K559" s="1641"/>
      <c r="L559" s="1641"/>
      <c r="M559" s="1645" t="s">
        <v>1357</v>
      </c>
      <c r="N559" s="1645"/>
      <c r="O559" s="1645"/>
      <c r="P559" s="1645"/>
      <c r="Q559" s="1422"/>
      <c r="R559" s="1423"/>
      <c r="S559" s="1424"/>
      <c r="T559" s="1422"/>
      <c r="U559" s="1423"/>
      <c r="V559" s="1424"/>
      <c r="W559" s="1425"/>
      <c r="X559" s="1426"/>
      <c r="Y559" s="1427"/>
      <c r="Z559" s="1655" t="s">
        <v>809</v>
      </c>
      <c r="AA559" s="1655"/>
      <c r="AB559" s="1655"/>
      <c r="AC559" s="1655"/>
      <c r="AD559" s="1655"/>
      <c r="AE559" s="1628"/>
      <c r="AF559" s="1629"/>
      <c r="AG559" s="1629"/>
      <c r="AH559" s="1630"/>
      <c r="AI559" s="1656"/>
      <c r="AJ559" s="1657"/>
      <c r="AK559" s="1657"/>
      <c r="AL559" s="1658"/>
      <c r="AM559" s="1622">
        <f>[1]EVERYTHING!$H$16</f>
        <v>1700000</v>
      </c>
      <c r="AN559" s="1623"/>
      <c r="AO559" s="1623"/>
      <c r="AP559" s="1623"/>
      <c r="AQ559" s="1623"/>
      <c r="AR559" s="1623"/>
      <c r="AS559" s="1624"/>
      <c r="AT559" s="932" t="str">
        <f t="shared" si="0"/>
        <v/>
      </c>
      <c r="AU559" s="931"/>
      <c r="BB559" s="2"/>
      <c r="BC559" s="2"/>
      <c r="BD559" s="2"/>
      <c r="BE559" s="2"/>
      <c r="BF559" s="2"/>
      <c r="BG559" s="2"/>
      <c r="BH559" s="2" t="s">
        <v>1410</v>
      </c>
      <c r="BI559" s="2" t="str">
        <f>AG665</f>
        <v>Yes</v>
      </c>
    </row>
    <row r="560" spans="1:61" ht="12.95" customHeight="1">
      <c r="B560" s="35" t="s">
        <v>1412</v>
      </c>
      <c r="C560" s="1641" t="s">
        <v>1413</v>
      </c>
      <c r="D560" s="1641"/>
      <c r="E560" s="1641"/>
      <c r="F560" s="1641"/>
      <c r="G560" s="1641"/>
      <c r="H560" s="1641"/>
      <c r="I560" s="1641"/>
      <c r="J560" s="1641"/>
      <c r="K560" s="1641"/>
      <c r="L560" s="1641"/>
      <c r="M560" s="1645" t="s">
        <v>1355</v>
      </c>
      <c r="N560" s="1645"/>
      <c r="O560" s="1645"/>
      <c r="P560" s="1645"/>
      <c r="Q560" s="1422"/>
      <c r="R560" s="1423"/>
      <c r="S560" s="1424"/>
      <c r="T560" s="1422"/>
      <c r="U560" s="1423"/>
      <c r="V560" s="1424"/>
      <c r="W560" s="1425"/>
      <c r="X560" s="1426"/>
      <c r="Y560" s="1427"/>
      <c r="Z560" s="1655" t="s">
        <v>809</v>
      </c>
      <c r="AA560" s="1655"/>
      <c r="AB560" s="1655"/>
      <c r="AC560" s="1655"/>
      <c r="AD560" s="1655"/>
      <c r="AE560" s="1628"/>
      <c r="AF560" s="1629"/>
      <c r="AG560" s="1629"/>
      <c r="AH560" s="1630"/>
      <c r="AI560" s="1656"/>
      <c r="AJ560" s="1657"/>
      <c r="AK560" s="1657"/>
      <c r="AL560" s="1658"/>
      <c r="AM560" s="1622">
        <f>[1]EVERYTHING!$H$98-[1]EVERYTHING!$L$98-AM559+[1]EVERYTHING!$H$80+[1]EVERYTHING!$H$66</f>
        <v>3081351.8382322481</v>
      </c>
      <c r="AN560" s="1623"/>
      <c r="AO560" s="1623"/>
      <c r="AP560" s="1623"/>
      <c r="AQ560" s="1623"/>
      <c r="AR560" s="1623"/>
      <c r="AS560" s="1624"/>
      <c r="AT560" s="932" t="str">
        <f t="shared" si="0"/>
        <v/>
      </c>
      <c r="AU560" s="931"/>
      <c r="BB560" s="2"/>
      <c r="BC560" s="2"/>
      <c r="BD560" s="2"/>
      <c r="BE560" s="2"/>
      <c r="BF560" s="2"/>
      <c r="BG560" s="2"/>
      <c r="BH560" s="2"/>
      <c r="BI560" s="2"/>
    </row>
    <row r="561" spans="1:61" ht="12.95" customHeight="1">
      <c r="B561" s="35" t="s">
        <v>1414</v>
      </c>
      <c r="C561" s="1641" t="s">
        <v>1415</v>
      </c>
      <c r="D561" s="1641"/>
      <c r="E561" s="1641"/>
      <c r="F561" s="1641"/>
      <c r="G561" s="1641"/>
      <c r="H561" s="1641"/>
      <c r="I561" s="1641"/>
      <c r="J561" s="1641"/>
      <c r="K561" s="1641"/>
      <c r="L561" s="1641"/>
      <c r="M561" s="1645" t="s">
        <v>1363</v>
      </c>
      <c r="N561" s="1645"/>
      <c r="O561" s="1645"/>
      <c r="P561" s="1645"/>
      <c r="Q561" s="1422"/>
      <c r="R561" s="1423"/>
      <c r="S561" s="1424"/>
      <c r="T561" s="1422"/>
      <c r="U561" s="1423"/>
      <c r="V561" s="1424"/>
      <c r="W561" s="1425"/>
      <c r="X561" s="1426"/>
      <c r="Y561" s="1427"/>
      <c r="Z561" s="1655" t="s">
        <v>809</v>
      </c>
      <c r="AA561" s="1655"/>
      <c r="AB561" s="1655"/>
      <c r="AC561" s="1655"/>
      <c r="AD561" s="1655"/>
      <c r="AE561" s="1628"/>
      <c r="AF561" s="1629"/>
      <c r="AG561" s="1629"/>
      <c r="AH561" s="1630"/>
      <c r="AI561" s="1656"/>
      <c r="AJ561" s="1657"/>
      <c r="AK561" s="1657"/>
      <c r="AL561" s="1658"/>
      <c r="AM561" s="1622">
        <f>[1]EVERYTHING!$K$18-[1]EVERYTHING!$H$112</f>
        <v>2501701</v>
      </c>
      <c r="AN561" s="1623"/>
      <c r="AO561" s="1623"/>
      <c r="AP561" s="1623"/>
      <c r="AQ561" s="1623"/>
      <c r="AR561" s="1623"/>
      <c r="AS561" s="1624"/>
      <c r="AT561" s="932" t="str">
        <f t="shared" si="0"/>
        <v/>
      </c>
      <c r="AU561" s="931"/>
      <c r="BB561" s="2"/>
      <c r="BC561" s="2"/>
      <c r="BD561" s="2"/>
      <c r="BE561" s="2"/>
      <c r="BF561" s="2"/>
      <c r="BG561" s="2"/>
      <c r="BH561" s="2"/>
      <c r="BI561" s="2"/>
    </row>
    <row r="562" spans="1:61" ht="12.95" customHeight="1">
      <c r="B562" s="35" t="s">
        <v>1416</v>
      </c>
      <c r="C562" s="1641"/>
      <c r="D562" s="1641"/>
      <c r="E562" s="1641"/>
      <c r="F562" s="1641"/>
      <c r="G562" s="1641"/>
      <c r="H562" s="1641"/>
      <c r="I562" s="1641"/>
      <c r="J562" s="1641"/>
      <c r="K562" s="1641"/>
      <c r="L562" s="1641"/>
      <c r="M562" s="1645"/>
      <c r="N562" s="1645"/>
      <c r="O562" s="1645"/>
      <c r="P562" s="1645"/>
      <c r="Q562" s="1422"/>
      <c r="R562" s="1423"/>
      <c r="S562" s="1424"/>
      <c r="T562" s="1422"/>
      <c r="U562" s="1423"/>
      <c r="V562" s="1424"/>
      <c r="W562" s="1425"/>
      <c r="X562" s="1426"/>
      <c r="Y562" s="1427"/>
      <c r="Z562" s="1655"/>
      <c r="AA562" s="1655"/>
      <c r="AB562" s="1655"/>
      <c r="AC562" s="1655"/>
      <c r="AD562" s="1655"/>
      <c r="AE562" s="1628"/>
      <c r="AF562" s="1629"/>
      <c r="AG562" s="1629"/>
      <c r="AH562" s="1630"/>
      <c r="AI562" s="1656"/>
      <c r="AJ562" s="1657"/>
      <c r="AK562" s="1657"/>
      <c r="AL562" s="1658"/>
      <c r="AM562" s="1622"/>
      <c r="AN562" s="1623"/>
      <c r="AO562" s="1623"/>
      <c r="AP562" s="1623"/>
      <c r="AQ562" s="1623"/>
      <c r="AR562" s="1623"/>
      <c r="AS562" s="1624"/>
      <c r="AT562" s="932" t="str">
        <f t="shared" si="0"/>
        <v/>
      </c>
      <c r="AU562" s="931"/>
      <c r="BB562" s="2"/>
      <c r="BC562" s="2"/>
      <c r="BD562" s="2"/>
      <c r="BE562" s="2"/>
      <c r="BF562" s="2"/>
      <c r="BG562" s="2"/>
      <c r="BH562" s="2"/>
      <c r="BI562" s="2"/>
    </row>
    <row r="563" spans="1:61" ht="12.95" customHeight="1">
      <c r="B563" s="35" t="s">
        <v>1417</v>
      </c>
      <c r="C563" s="1641"/>
      <c r="D563" s="1641"/>
      <c r="E563" s="1641"/>
      <c r="F563" s="1641"/>
      <c r="G563" s="1641"/>
      <c r="H563" s="1641"/>
      <c r="I563" s="1641"/>
      <c r="J563" s="1641"/>
      <c r="K563" s="1641"/>
      <c r="L563" s="1641"/>
      <c r="M563" s="1645" t="s">
        <v>998</v>
      </c>
      <c r="N563" s="1645"/>
      <c r="O563" s="1645"/>
      <c r="P563" s="1645"/>
      <c r="Q563" s="1422"/>
      <c r="R563" s="1423"/>
      <c r="S563" s="1424"/>
      <c r="T563" s="1422"/>
      <c r="U563" s="1423"/>
      <c r="V563" s="1424"/>
      <c r="W563" s="1425"/>
      <c r="X563" s="1426"/>
      <c r="Y563" s="1427"/>
      <c r="Z563" s="1655" t="s">
        <v>998</v>
      </c>
      <c r="AA563" s="1655"/>
      <c r="AB563" s="1655"/>
      <c r="AC563" s="1655"/>
      <c r="AD563" s="1655"/>
      <c r="AE563" s="1628"/>
      <c r="AF563" s="1629"/>
      <c r="AG563" s="1629"/>
      <c r="AH563" s="1630"/>
      <c r="AI563" s="1656"/>
      <c r="AJ563" s="1657"/>
      <c r="AK563" s="1657"/>
      <c r="AL563" s="1658"/>
      <c r="AM563" s="1622"/>
      <c r="AN563" s="1623"/>
      <c r="AO563" s="1623"/>
      <c r="AP563" s="1623"/>
      <c r="AQ563" s="1623"/>
      <c r="AR563" s="1623"/>
      <c r="AS563" s="1624"/>
      <c r="AT563" s="932" t="str">
        <f t="shared" si="0"/>
        <v/>
      </c>
      <c r="BB563" s="2"/>
      <c r="BC563" s="2"/>
      <c r="BD563" s="2"/>
      <c r="BE563" s="2"/>
      <c r="BF563" s="2"/>
      <c r="BG563" s="2"/>
      <c r="BH563" s="2"/>
      <c r="BI563" s="2"/>
    </row>
    <row r="564" spans="1:61" ht="12.95" customHeight="1">
      <c r="B564" s="35" t="s">
        <v>1418</v>
      </c>
      <c r="C564" s="1641"/>
      <c r="D564" s="1641"/>
      <c r="E564" s="1641"/>
      <c r="F564" s="1641"/>
      <c r="G564" s="1641"/>
      <c r="H564" s="1641"/>
      <c r="I564" s="1641"/>
      <c r="J564" s="1641"/>
      <c r="K564" s="1641"/>
      <c r="L564" s="1641"/>
      <c r="M564" s="1645" t="s">
        <v>998</v>
      </c>
      <c r="N564" s="1645"/>
      <c r="O564" s="1645"/>
      <c r="P564" s="1645"/>
      <c r="Q564" s="1422"/>
      <c r="R564" s="1423"/>
      <c r="S564" s="1424"/>
      <c r="T564" s="1422"/>
      <c r="U564" s="1423"/>
      <c r="V564" s="1424"/>
      <c r="W564" s="1425"/>
      <c r="X564" s="1426"/>
      <c r="Y564" s="1427"/>
      <c r="Z564" s="1655" t="s">
        <v>998</v>
      </c>
      <c r="AA564" s="1655"/>
      <c r="AB564" s="1655"/>
      <c r="AC564" s="1655"/>
      <c r="AD564" s="1655"/>
      <c r="AE564" s="1628"/>
      <c r="AF564" s="1629"/>
      <c r="AG564" s="1629"/>
      <c r="AH564" s="1630"/>
      <c r="AI564" s="1656"/>
      <c r="AJ564" s="1657"/>
      <c r="AK564" s="1657"/>
      <c r="AL564" s="1658"/>
      <c r="AM564" s="1622"/>
      <c r="AN564" s="1623"/>
      <c r="AO564" s="1623"/>
      <c r="AP564" s="1623"/>
      <c r="AQ564" s="1623"/>
      <c r="AR564" s="1623"/>
      <c r="AS564" s="1624"/>
      <c r="AT564" s="932" t="str">
        <f t="shared" si="0"/>
        <v/>
      </c>
      <c r="BB564" s="2"/>
      <c r="BC564" s="2"/>
      <c r="BD564" s="2"/>
      <c r="BE564" s="2"/>
      <c r="BF564" s="2"/>
      <c r="BG564" s="2"/>
      <c r="BH564" s="2"/>
      <c r="BI564" s="2"/>
    </row>
    <row r="565" spans="1:61" ht="12.95" customHeight="1">
      <c r="B565" s="35" t="s">
        <v>1419</v>
      </c>
      <c r="C565" s="1641"/>
      <c r="D565" s="1641"/>
      <c r="E565" s="1641"/>
      <c r="F565" s="1641"/>
      <c r="G565" s="1641"/>
      <c r="H565" s="1641"/>
      <c r="I565" s="1641"/>
      <c r="J565" s="1641"/>
      <c r="K565" s="1641"/>
      <c r="L565" s="1641"/>
      <c r="M565" s="1645" t="s">
        <v>998</v>
      </c>
      <c r="N565" s="1645"/>
      <c r="O565" s="1645"/>
      <c r="P565" s="1645"/>
      <c r="Q565" s="1422"/>
      <c r="R565" s="1423"/>
      <c r="S565" s="1424"/>
      <c r="T565" s="1422"/>
      <c r="U565" s="1423"/>
      <c r="V565" s="1424"/>
      <c r="W565" s="1425"/>
      <c r="X565" s="1426"/>
      <c r="Y565" s="1427"/>
      <c r="Z565" s="1655" t="s">
        <v>998</v>
      </c>
      <c r="AA565" s="1655"/>
      <c r="AB565" s="1655"/>
      <c r="AC565" s="1655"/>
      <c r="AD565" s="1655"/>
      <c r="AE565" s="1628"/>
      <c r="AF565" s="1629"/>
      <c r="AG565" s="1629"/>
      <c r="AH565" s="1630"/>
      <c r="AI565" s="1656"/>
      <c r="AJ565" s="1657"/>
      <c r="AK565" s="1657"/>
      <c r="AL565" s="1658"/>
      <c r="AM565" s="1622"/>
      <c r="AN565" s="1623"/>
      <c r="AO565" s="1623"/>
      <c r="AP565" s="1623"/>
      <c r="AQ565" s="1623"/>
      <c r="AR565" s="1623"/>
      <c r="AS565" s="1624"/>
      <c r="AT565" s="932" t="str">
        <f t="shared" si="0"/>
        <v/>
      </c>
      <c r="BB565" s="2"/>
      <c r="BC565" s="2"/>
      <c r="BD565" s="2"/>
      <c r="BE565" s="2"/>
      <c r="BF565" s="2"/>
      <c r="BG565" s="2"/>
      <c r="BH565" s="2"/>
      <c r="BI565" s="2"/>
    </row>
    <row r="566" spans="1:61" ht="12.95" customHeight="1">
      <c r="B566" s="1419" t="s">
        <v>1420</v>
      </c>
      <c r="C566" s="1420"/>
      <c r="D566" s="1420"/>
      <c r="E566" s="1420"/>
      <c r="F566" s="1420"/>
      <c r="G566" s="1420"/>
      <c r="H566" s="1420"/>
      <c r="I566" s="1420"/>
      <c r="J566" s="1420"/>
      <c r="K566" s="1420"/>
      <c r="L566" s="1420"/>
      <c r="M566" s="1420"/>
      <c r="N566" s="1420"/>
      <c r="O566" s="1420"/>
      <c r="P566" s="1420"/>
      <c r="Q566" s="1420"/>
      <c r="R566" s="1420"/>
      <c r="S566" s="1420"/>
      <c r="T566" s="1420"/>
      <c r="U566" s="1447"/>
      <c r="V566" s="1420"/>
      <c r="W566" s="1420"/>
      <c r="X566" s="1420"/>
      <c r="Y566" s="1420"/>
      <c r="Z566" s="1420"/>
      <c r="AA566" s="1420"/>
      <c r="AB566" s="1420"/>
      <c r="AC566" s="1420"/>
      <c r="AD566" s="1420"/>
      <c r="AE566" s="1420"/>
      <c r="AF566" s="1420"/>
      <c r="AG566" s="1420"/>
      <c r="AH566" s="1420"/>
      <c r="AI566" s="1420"/>
      <c r="AJ566" s="1420"/>
      <c r="AK566" s="1420"/>
      <c r="AL566" s="1421"/>
      <c r="AM566" s="1573">
        <f>SUM(AM554:AS565)</f>
        <v>73188732.029385105</v>
      </c>
      <c r="AN566" s="1574"/>
      <c r="AO566" s="1574"/>
      <c r="AP566" s="1574"/>
      <c r="AQ566" s="1574"/>
      <c r="AR566" s="1574"/>
      <c r="AS566" s="1575"/>
      <c r="BB566" s="2"/>
      <c r="BC566" s="2"/>
      <c r="BD566" s="2"/>
      <c r="BE566" s="2"/>
      <c r="BF566" s="2"/>
      <c r="BG566" s="2"/>
      <c r="BH566" s="2" t="s">
        <v>1412</v>
      </c>
      <c r="BI566" s="2" t="str">
        <f>N673</f>
        <v>No</v>
      </c>
    </row>
    <row r="567" spans="1:61" ht="12.95" customHeight="1">
      <c r="B567" s="37"/>
      <c r="C567" s="37"/>
      <c r="D567" s="37"/>
      <c r="E567" s="37"/>
      <c r="F567" s="37"/>
      <c r="G567" s="37"/>
      <c r="H567" s="37"/>
      <c r="I567" s="37"/>
      <c r="J567" s="37"/>
      <c r="K567" s="37"/>
      <c r="L567" s="37"/>
      <c r="M567" s="37"/>
      <c r="N567" s="37"/>
      <c r="O567" s="37"/>
      <c r="P567" s="37"/>
      <c r="Q567" s="37"/>
      <c r="R567" s="37"/>
      <c r="S567" s="37"/>
      <c r="T567" s="37"/>
      <c r="U567" s="37"/>
      <c r="V567" s="37"/>
      <c r="W567" s="37"/>
      <c r="X567" s="37"/>
      <c r="Y567" s="37"/>
      <c r="Z567" s="37"/>
      <c r="AA567" s="37"/>
      <c r="AB567" s="37"/>
      <c r="AC567" s="37"/>
      <c r="AD567" s="37"/>
      <c r="AE567" s="71"/>
      <c r="AF567" s="71"/>
      <c r="AG567" s="71"/>
      <c r="AH567" s="71"/>
      <c r="AI567" s="71"/>
      <c r="AJ567" s="71"/>
      <c r="AK567" s="71"/>
      <c r="BB567" s="2"/>
      <c r="BC567" s="2"/>
      <c r="BD567" s="2"/>
      <c r="BE567" s="2"/>
      <c r="BF567" s="2"/>
      <c r="BG567" s="2"/>
      <c r="BH567" s="2" t="s">
        <v>1414</v>
      </c>
      <c r="BI567" s="2" t="str">
        <f>AG673</f>
        <v>No</v>
      </c>
    </row>
    <row r="568" spans="1:61" ht="12.95" customHeight="1">
      <c r="A568" s="36" t="s">
        <v>18</v>
      </c>
      <c r="B568" t="s">
        <v>1421</v>
      </c>
      <c r="G568" s="1332" t="str">
        <f>C554</f>
        <v>Construction Loan - Tax exempt</v>
      </c>
      <c r="H568" s="1332"/>
      <c r="I568" s="1332"/>
      <c r="J568" s="1332"/>
      <c r="K568" s="1332"/>
      <c r="L568" s="1332"/>
      <c r="M568" s="1332"/>
      <c r="N568" s="1332"/>
      <c r="O568" s="1332"/>
      <c r="P568" s="1332"/>
      <c r="Q568" s="1332"/>
      <c r="R568" s="1332"/>
      <c r="S568" s="6"/>
      <c r="T568" s="36" t="s">
        <v>31</v>
      </c>
      <c r="U568" t="s">
        <v>1421</v>
      </c>
      <c r="Z568" s="1332" t="str">
        <f>C555</f>
        <v>Construction Loan - Taxable</v>
      </c>
      <c r="AA568" s="1332"/>
      <c r="AB568" s="1332"/>
      <c r="AC568" s="1332"/>
      <c r="AD568" s="1332"/>
      <c r="AE568" s="1332"/>
      <c r="AF568" s="1332"/>
      <c r="AG568" s="1332"/>
      <c r="AH568" s="1332"/>
      <c r="AI568" s="1332"/>
      <c r="AJ568" s="1332"/>
      <c r="AK568" s="1332"/>
      <c r="BB568" s="2"/>
      <c r="BC568" s="2"/>
      <c r="BD568" s="2"/>
      <c r="BE568" s="2"/>
      <c r="BF568" s="2"/>
      <c r="BG568" s="2"/>
      <c r="BH568" s="2"/>
      <c r="BI568" s="2"/>
    </row>
    <row r="569" spans="1:61" ht="12.95" customHeight="1">
      <c r="A569" s="17"/>
      <c r="B569" t="s">
        <v>1060</v>
      </c>
      <c r="G569" s="1389" t="s">
        <v>1422</v>
      </c>
      <c r="H569" s="1345"/>
      <c r="I569" s="1345"/>
      <c r="J569" s="1345"/>
      <c r="K569" s="1345"/>
      <c r="L569" s="1345"/>
      <c r="M569" s="1345"/>
      <c r="N569" s="1345"/>
      <c r="O569" s="1345"/>
      <c r="P569" s="1345"/>
      <c r="Q569" s="1345"/>
      <c r="R569" s="1345"/>
      <c r="S569" s="6"/>
      <c r="T569" s="17"/>
      <c r="U569" t="s">
        <v>1060</v>
      </c>
      <c r="Z569" s="1345" t="str">
        <f>G569</f>
        <v xml:space="preserve">300 South Grand Avenue </v>
      </c>
      <c r="AA569" s="1345"/>
      <c r="AB569" s="1345"/>
      <c r="AC569" s="1345"/>
      <c r="AD569" s="1345"/>
      <c r="AE569" s="1345"/>
      <c r="AF569" s="1345"/>
      <c r="AG569" s="1345"/>
      <c r="AH569" s="1345"/>
      <c r="AI569" s="1345"/>
      <c r="AJ569" s="1345"/>
      <c r="AK569" s="1345"/>
      <c r="BB569" s="2"/>
      <c r="BC569" s="2"/>
      <c r="BD569" s="2"/>
      <c r="BE569" s="2"/>
      <c r="BF569" s="2"/>
      <c r="BG569" s="2"/>
      <c r="BH569" s="2"/>
      <c r="BI569" s="2"/>
    </row>
    <row r="570" spans="1:61" ht="12.95" customHeight="1">
      <c r="A570" s="17"/>
      <c r="B570" t="s">
        <v>928</v>
      </c>
      <c r="G570" s="1389" t="s">
        <v>883</v>
      </c>
      <c r="H570" s="1345"/>
      <c r="I570" s="1345"/>
      <c r="J570" s="1345"/>
      <c r="K570" s="1345"/>
      <c r="L570" s="1345"/>
      <c r="M570" s="1345"/>
      <c r="N570" s="1345"/>
      <c r="O570" s="1345"/>
      <c r="P570" s="1345"/>
      <c r="Q570" s="1345"/>
      <c r="R570" s="1345"/>
      <c r="T570" s="17"/>
      <c r="U570" t="s">
        <v>928</v>
      </c>
      <c r="Z570" s="1322" t="str">
        <f>G570</f>
        <v>Los Angeles</v>
      </c>
      <c r="AA570" s="1322"/>
      <c r="AB570" s="1322"/>
      <c r="AC570" s="1322"/>
      <c r="AD570" s="1322"/>
      <c r="AE570" s="1322"/>
      <c r="AF570" s="1322"/>
      <c r="AG570" s="1322"/>
      <c r="AH570" s="1322"/>
      <c r="AI570" s="1322"/>
      <c r="AJ570" s="1322"/>
      <c r="AK570" s="1322"/>
      <c r="BB570" s="2"/>
      <c r="BC570" s="2"/>
      <c r="BD570" s="2"/>
      <c r="BE570" s="2"/>
      <c r="BF570" s="2"/>
      <c r="BG570" s="2"/>
      <c r="BH570" s="2"/>
      <c r="BI570" s="2"/>
    </row>
    <row r="571" spans="1:61" ht="12.95" customHeight="1">
      <c r="A571" s="17"/>
      <c r="B571" t="s">
        <v>1423</v>
      </c>
      <c r="G571" s="1389" t="s">
        <v>1163</v>
      </c>
      <c r="H571" s="1345"/>
      <c r="I571" s="1345"/>
      <c r="J571" s="1345"/>
      <c r="K571" s="1345"/>
      <c r="L571" s="1345"/>
      <c r="M571" s="1345"/>
      <c r="N571" s="1345"/>
      <c r="O571" s="1345"/>
      <c r="P571" s="1345"/>
      <c r="Q571" s="1345"/>
      <c r="R571" s="1345"/>
      <c r="S571" s="6"/>
      <c r="T571" s="17"/>
      <c r="U571" t="s">
        <v>1423</v>
      </c>
      <c r="Z571" s="1322" t="str">
        <f>G571</f>
        <v>Hao Li</v>
      </c>
      <c r="AA571" s="1322"/>
      <c r="AB571" s="1322"/>
      <c r="AC571" s="1322"/>
      <c r="AD571" s="1322"/>
      <c r="AE571" s="1322"/>
      <c r="AF571" s="1322"/>
      <c r="AG571" s="1322"/>
      <c r="AH571" s="1322"/>
      <c r="AI571" s="1322"/>
      <c r="AJ571" s="1322"/>
      <c r="AK571" s="1322"/>
      <c r="BB571" s="2"/>
      <c r="BC571" s="2"/>
      <c r="BD571" s="2"/>
      <c r="BE571" s="2"/>
      <c r="BF571" s="2"/>
      <c r="BG571" s="2"/>
      <c r="BH571" s="2"/>
      <c r="BI571" s="2"/>
    </row>
    <row r="572" spans="1:61" ht="12.95" customHeight="1">
      <c r="A572" s="17"/>
      <c r="B572" t="s">
        <v>823</v>
      </c>
      <c r="G572" s="1320" t="s">
        <v>1424</v>
      </c>
      <c r="H572" s="1320"/>
      <c r="I572" s="1320"/>
      <c r="J572" s="1320"/>
      <c r="K572" s="1320"/>
      <c r="L572" s="1320"/>
      <c r="O572" s="820" t="s">
        <v>1068</v>
      </c>
      <c r="P572" s="1407"/>
      <c r="Q572" s="1407"/>
      <c r="R572" s="1407"/>
      <c r="S572" s="8"/>
      <c r="T572" s="17"/>
      <c r="U572" t="s">
        <v>823</v>
      </c>
      <c r="Z572" s="1320" t="str">
        <f>G572</f>
        <v>213-239-1914</v>
      </c>
      <c r="AA572" s="1320"/>
      <c r="AB572" s="1320"/>
      <c r="AC572" s="1320"/>
      <c r="AD572" s="1320"/>
      <c r="AE572" s="1320"/>
      <c r="AH572" s="820" t="s">
        <v>1068</v>
      </c>
      <c r="AI572" s="1407"/>
      <c r="AJ572" s="1407"/>
      <c r="AK572" s="1407"/>
      <c r="BB572" s="2"/>
      <c r="BC572" s="2"/>
      <c r="BD572" s="2"/>
      <c r="BE572" s="2"/>
      <c r="BF572" s="2"/>
      <c r="BG572" s="2"/>
      <c r="BH572" s="2"/>
      <c r="BI572" s="2"/>
    </row>
    <row r="573" spans="1:61" ht="12.95" customHeight="1">
      <c r="A573" s="17"/>
      <c r="B573" t="s">
        <v>1425</v>
      </c>
      <c r="H573" s="1345"/>
      <c r="I573" s="1345"/>
      <c r="J573" s="1345"/>
      <c r="K573" s="1345"/>
      <c r="L573" s="1345"/>
      <c r="M573" s="1345"/>
      <c r="N573" s="1345"/>
      <c r="O573" s="1345"/>
      <c r="P573" s="1345"/>
      <c r="Q573" s="1345"/>
      <c r="R573" s="1345"/>
      <c r="S573" s="6"/>
      <c r="T573" s="17"/>
      <c r="U573" t="s">
        <v>1425</v>
      </c>
      <c r="AA573" s="1345"/>
      <c r="AB573" s="1345"/>
      <c r="AC573" s="1345"/>
      <c r="AD573" s="1345"/>
      <c r="AE573" s="1345"/>
      <c r="AF573" s="1345"/>
      <c r="AG573" s="1345"/>
      <c r="AH573" s="1345"/>
      <c r="AI573" s="1345"/>
      <c r="AJ573" s="1345"/>
      <c r="AK573" s="1345"/>
      <c r="BB573" s="2"/>
      <c r="BC573" s="2"/>
      <c r="BD573" s="2"/>
      <c r="BE573" s="2"/>
      <c r="BF573" s="2"/>
      <c r="BG573" s="2"/>
      <c r="BH573" s="2"/>
      <c r="BI573" s="2"/>
    </row>
    <row r="574" spans="1:61" ht="12.95" customHeight="1">
      <c r="A574" s="17"/>
      <c r="B574" s="200" t="s">
        <v>1426</v>
      </c>
      <c r="H574" s="6"/>
      <c r="I574" s="6"/>
      <c r="J574" s="6"/>
      <c r="K574" s="6"/>
      <c r="L574" s="6"/>
      <c r="M574" s="1640"/>
      <c r="N574" s="1640"/>
      <c r="O574" s="1640"/>
      <c r="P574" s="1640"/>
      <c r="Q574" s="1640"/>
      <c r="R574" s="1640"/>
      <c r="S574" s="6"/>
      <c r="T574" s="17"/>
      <c r="U574" s="200" t="s">
        <v>1426</v>
      </c>
      <c r="AA574" s="6"/>
      <c r="AB574" s="6"/>
      <c r="AC574" s="6"/>
      <c r="AD574" s="6"/>
      <c r="AE574" s="6"/>
      <c r="AF574" s="1640"/>
      <c r="AG574" s="1640"/>
      <c r="AH574" s="1640"/>
      <c r="AI574" s="1640"/>
      <c r="AJ574" s="1640"/>
      <c r="AK574" s="1640"/>
      <c r="BB574" s="2"/>
      <c r="BC574" s="2"/>
      <c r="BD574" s="2"/>
      <c r="BE574" s="2"/>
      <c r="BF574" s="2"/>
      <c r="BG574" s="2"/>
      <c r="BH574" s="2"/>
      <c r="BI574" s="2"/>
    </row>
    <row r="575" spans="1:61" ht="12.95" customHeight="1">
      <c r="A575" s="17"/>
      <c r="B575" t="s">
        <v>1427</v>
      </c>
      <c r="N575" s="1306" t="s">
        <v>843</v>
      </c>
      <c r="O575" s="1306"/>
      <c r="T575" s="17"/>
      <c r="U575" t="s">
        <v>1427</v>
      </c>
      <c r="AG575" s="1306" t="s">
        <v>843</v>
      </c>
      <c r="AH575" s="1306"/>
      <c r="BB575" s="2"/>
      <c r="BC575" s="2"/>
      <c r="BD575" s="2"/>
      <c r="BE575" s="2"/>
      <c r="BF575" s="2"/>
      <c r="BG575" s="2"/>
      <c r="BH575" s="2"/>
      <c r="BI575" s="2"/>
    </row>
    <row r="576" spans="1:61" ht="12.95" customHeight="1">
      <c r="A576" s="17"/>
      <c r="T576" s="17"/>
      <c r="BB576" s="2"/>
      <c r="BC576" s="2"/>
      <c r="BD576" s="2"/>
      <c r="BE576" s="2"/>
      <c r="BF576" s="2"/>
      <c r="BG576" s="2"/>
      <c r="BH576" s="2"/>
      <c r="BI576" s="2"/>
    </row>
    <row r="577" spans="1:55" ht="12.95" customHeight="1">
      <c r="A577" s="36" t="s">
        <v>39</v>
      </c>
      <c r="B577" t="s">
        <v>1421</v>
      </c>
      <c r="G577" s="1332" t="str">
        <f>C556</f>
        <v>City of Berkeley Measure O</v>
      </c>
      <c r="H577" s="1332"/>
      <c r="I577" s="1332"/>
      <c r="J577" s="1332"/>
      <c r="K577" s="1332"/>
      <c r="L577" s="1332"/>
      <c r="M577" s="1332"/>
      <c r="N577" s="1332"/>
      <c r="O577" s="1332"/>
      <c r="P577" s="1332"/>
      <c r="Q577" s="1332"/>
      <c r="R577" s="1332"/>
      <c r="T577" s="36" t="s">
        <v>82</v>
      </c>
      <c r="U577" t="s">
        <v>1421</v>
      </c>
      <c r="Z577" s="1332" t="str">
        <f>C557</f>
        <v>City of Berkeley HTF</v>
      </c>
      <c r="AA577" s="1332"/>
      <c r="AB577" s="1332"/>
      <c r="AC577" s="1332"/>
      <c r="AD577" s="1332"/>
      <c r="AE577" s="1332"/>
      <c r="AF577" s="1332"/>
      <c r="AG577" s="1332"/>
      <c r="AH577" s="1332"/>
      <c r="AI577" s="1332"/>
      <c r="AJ577" s="1332"/>
      <c r="AK577" s="1332"/>
      <c r="BB577" s="2"/>
      <c r="BC577" s="2"/>
    </row>
    <row r="578" spans="1:55" ht="12.95" customHeight="1">
      <c r="A578" s="17"/>
      <c r="B578" t="s">
        <v>1060</v>
      </c>
      <c r="G578" s="1389" t="s">
        <v>1428</v>
      </c>
      <c r="H578" s="1345"/>
      <c r="I578" s="1345"/>
      <c r="J578" s="1345"/>
      <c r="K578" s="1345"/>
      <c r="L578" s="1345"/>
      <c r="M578" s="1345"/>
      <c r="N578" s="1345"/>
      <c r="O578" s="1345"/>
      <c r="P578" s="1345"/>
      <c r="Q578" s="1345"/>
      <c r="R578" s="1345"/>
      <c r="T578" s="17"/>
      <c r="U578" t="s">
        <v>1060</v>
      </c>
      <c r="Z578" s="1345" t="str">
        <f>G578</f>
        <v xml:space="preserve">2180 Milvia Street </v>
      </c>
      <c r="AA578" s="1345"/>
      <c r="AB578" s="1345"/>
      <c r="AC578" s="1345"/>
      <c r="AD578" s="1345"/>
      <c r="AE578" s="1345"/>
      <c r="AF578" s="1345"/>
      <c r="AG578" s="1345"/>
      <c r="AH578" s="1345"/>
      <c r="AI578" s="1345"/>
      <c r="AJ578" s="1345"/>
      <c r="AK578" s="1345"/>
      <c r="BB578" s="2"/>
      <c r="BC578" s="2"/>
    </row>
    <row r="579" spans="1:55" ht="12.95" customHeight="1">
      <c r="A579" s="17"/>
      <c r="B579" t="s">
        <v>928</v>
      </c>
      <c r="G579" s="1407" t="s">
        <v>815</v>
      </c>
      <c r="H579" s="1322"/>
      <c r="I579" s="1322"/>
      <c r="J579" s="1322"/>
      <c r="K579" s="1322"/>
      <c r="L579" s="1322"/>
      <c r="M579" s="1322"/>
      <c r="N579" s="1322"/>
      <c r="O579" s="1322"/>
      <c r="P579" s="1322"/>
      <c r="Q579" s="1322"/>
      <c r="R579" s="1322"/>
      <c r="T579" s="17"/>
      <c r="U579" t="s">
        <v>928</v>
      </c>
      <c r="Z579" s="1322" t="str">
        <f>G579</f>
        <v xml:space="preserve">Berkeley </v>
      </c>
      <c r="AA579" s="1322"/>
      <c r="AB579" s="1322"/>
      <c r="AC579" s="1322"/>
      <c r="AD579" s="1322"/>
      <c r="AE579" s="1322"/>
      <c r="AF579" s="1322"/>
      <c r="AG579" s="1322"/>
      <c r="AH579" s="1322"/>
      <c r="AI579" s="1322"/>
      <c r="AJ579" s="1322"/>
      <c r="AK579" s="1322"/>
      <c r="BB579" s="2"/>
      <c r="BC579" s="2"/>
    </row>
    <row r="580" spans="1:55" ht="12.95" customHeight="1">
      <c r="A580" s="17"/>
      <c r="B580" t="s">
        <v>1423</v>
      </c>
      <c r="G580" s="1407" t="s">
        <v>1429</v>
      </c>
      <c r="H580" s="1322"/>
      <c r="I580" s="1322"/>
      <c r="J580" s="1322"/>
      <c r="K580" s="1322"/>
      <c r="L580" s="1322"/>
      <c r="M580" s="1322"/>
      <c r="N580" s="1322"/>
      <c r="O580" s="1322"/>
      <c r="P580" s="1322"/>
      <c r="Q580" s="1322"/>
      <c r="R580" s="1322"/>
      <c r="T580" s="17"/>
      <c r="U580" t="s">
        <v>1423</v>
      </c>
      <c r="Z580" s="1322" t="str">
        <f>G580</f>
        <v xml:space="preserve">Asavari Devadiga </v>
      </c>
      <c r="AA580" s="1322"/>
      <c r="AB580" s="1322"/>
      <c r="AC580" s="1322"/>
      <c r="AD580" s="1322"/>
      <c r="AE580" s="1322"/>
      <c r="AF580" s="1322"/>
      <c r="AG580" s="1322"/>
      <c r="AH580" s="1322"/>
      <c r="AI580" s="1322"/>
      <c r="AJ580" s="1322"/>
      <c r="AK580" s="1322"/>
      <c r="BB580" s="2"/>
      <c r="BC580" s="2"/>
    </row>
    <row r="581" spans="1:55" ht="12.95" customHeight="1">
      <c r="A581" s="17"/>
      <c r="B581" t="s">
        <v>823</v>
      </c>
      <c r="G581" s="1320" t="s">
        <v>1430</v>
      </c>
      <c r="H581" s="1320"/>
      <c r="I581" s="1320"/>
      <c r="J581" s="1320"/>
      <c r="K581" s="1320"/>
      <c r="L581" s="1320"/>
      <c r="O581" s="820" t="s">
        <v>1068</v>
      </c>
      <c r="P581" s="1407"/>
      <c r="Q581" s="1407"/>
      <c r="R581" s="1407"/>
      <c r="T581" s="17"/>
      <c r="U581" t="s">
        <v>823</v>
      </c>
      <c r="Z581" s="1320" t="str">
        <f>G581</f>
        <v>510-981-5400</v>
      </c>
      <c r="AA581" s="1320"/>
      <c r="AB581" s="1320"/>
      <c r="AC581" s="1320"/>
      <c r="AD581" s="1320"/>
      <c r="AE581" s="1320"/>
      <c r="AH581" s="820" t="s">
        <v>1068</v>
      </c>
      <c r="AI581" s="1407"/>
      <c r="AJ581" s="1407"/>
      <c r="AK581" s="1407"/>
      <c r="BB581" s="2"/>
      <c r="BC581" s="2"/>
    </row>
    <row r="582" spans="1:55" ht="12.95" customHeight="1">
      <c r="A582" s="17"/>
      <c r="B582" t="s">
        <v>1425</v>
      </c>
      <c r="H582" s="1345"/>
      <c r="I582" s="1345"/>
      <c r="J582" s="1345"/>
      <c r="K582" s="1345"/>
      <c r="L582" s="1345"/>
      <c r="M582" s="1345"/>
      <c r="N582" s="1345"/>
      <c r="O582" s="1345"/>
      <c r="P582" s="1345"/>
      <c r="Q582" s="1345"/>
      <c r="R582" s="1345"/>
      <c r="T582" s="17"/>
      <c r="U582" t="s">
        <v>1425</v>
      </c>
      <c r="AA582" s="1345"/>
      <c r="AB582" s="1345"/>
      <c r="AC582" s="1345"/>
      <c r="AD582" s="1345"/>
      <c r="AE582" s="1345"/>
      <c r="AF582" s="1345"/>
      <c r="AG582" s="1345"/>
      <c r="AH582" s="1345"/>
      <c r="AI582" s="1345"/>
      <c r="AJ582" s="1345"/>
      <c r="AK582" s="1345"/>
      <c r="BB582" s="2"/>
      <c r="BC582" s="2"/>
    </row>
    <row r="583" spans="1:55" ht="12.95" customHeight="1">
      <c r="A583" s="17"/>
      <c r="B583" t="s">
        <v>1427</v>
      </c>
      <c r="N583" s="1306" t="s">
        <v>843</v>
      </c>
      <c r="O583" s="1306"/>
      <c r="T583" s="17"/>
      <c r="U583" t="s">
        <v>1427</v>
      </c>
      <c r="AG583" s="1306" t="s">
        <v>843</v>
      </c>
      <c r="AH583" s="1306"/>
      <c r="BB583" s="2"/>
      <c r="BC583" s="2"/>
    </row>
    <row r="584" spans="1:55" ht="12.95" customHeight="1">
      <c r="A584" s="17"/>
      <c r="T584" s="17"/>
      <c r="BB584" s="2"/>
      <c r="BC584" s="2"/>
    </row>
    <row r="585" spans="1:55" ht="12.95" customHeight="1">
      <c r="A585" s="36" t="s">
        <v>86</v>
      </c>
      <c r="B585" t="s">
        <v>1421</v>
      </c>
      <c r="G585" s="1332" t="str">
        <f>C558</f>
        <v xml:space="preserve">GP Equity </v>
      </c>
      <c r="H585" s="1332"/>
      <c r="I585" s="1332"/>
      <c r="J585" s="1332"/>
      <c r="K585" s="1332"/>
      <c r="L585" s="1332"/>
      <c r="M585" s="1332"/>
      <c r="N585" s="1332"/>
      <c r="O585" s="1332"/>
      <c r="P585" s="1332"/>
      <c r="Q585" s="1332"/>
      <c r="R585" s="1332"/>
      <c r="T585" s="36" t="s">
        <v>1410</v>
      </c>
      <c r="U585" t="s">
        <v>1421</v>
      </c>
      <c r="Z585" s="1332" t="str">
        <f>C559</f>
        <v>Deferred Developer Fee</v>
      </c>
      <c r="AA585" s="1332"/>
      <c r="AB585" s="1332"/>
      <c r="AC585" s="1332"/>
      <c r="AD585" s="1332"/>
      <c r="AE585" s="1332"/>
      <c r="AF585" s="1332"/>
      <c r="AG585" s="1332"/>
      <c r="AH585" s="1332"/>
      <c r="AI585" s="1332"/>
      <c r="AJ585" s="1332"/>
      <c r="AK585" s="1332"/>
      <c r="BB585" s="2"/>
      <c r="BC585" s="2"/>
    </row>
    <row r="586" spans="1:55" ht="12.95" customHeight="1">
      <c r="A586" s="17"/>
      <c r="B586" t="s">
        <v>1060</v>
      </c>
      <c r="G586" s="1389" t="s">
        <v>1061</v>
      </c>
      <c r="H586" s="1345"/>
      <c r="I586" s="1345"/>
      <c r="J586" s="1345"/>
      <c r="K586" s="1345"/>
      <c r="L586" s="1345"/>
      <c r="M586" s="1345"/>
      <c r="N586" s="1345"/>
      <c r="O586" s="1345"/>
      <c r="P586" s="1345"/>
      <c r="Q586" s="1345"/>
      <c r="R586" s="1345"/>
      <c r="T586" s="17"/>
      <c r="U586" t="s">
        <v>1060</v>
      </c>
      <c r="Z586" s="1345" t="str">
        <f>G586</f>
        <v>1535 Fred Jackson Way</v>
      </c>
      <c r="AA586" s="1345"/>
      <c r="AB586" s="1345"/>
      <c r="AC586" s="1345"/>
      <c r="AD586" s="1345"/>
      <c r="AE586" s="1345"/>
      <c r="AF586" s="1345"/>
      <c r="AG586" s="1345"/>
      <c r="AH586" s="1345"/>
      <c r="AI586" s="1345"/>
      <c r="AJ586" s="1345"/>
      <c r="AK586" s="1345"/>
      <c r="BB586" s="2"/>
      <c r="BC586" s="2"/>
    </row>
    <row r="587" spans="1:55" ht="12.95" customHeight="1">
      <c r="A587" s="17"/>
      <c r="B587" t="s">
        <v>928</v>
      </c>
      <c r="G587" s="1389" t="s">
        <v>1431</v>
      </c>
      <c r="H587" s="1345"/>
      <c r="I587" s="1345"/>
      <c r="J587" s="1345"/>
      <c r="K587" s="1345"/>
      <c r="L587" s="1345"/>
      <c r="M587" s="1345"/>
      <c r="N587" s="1345"/>
      <c r="O587" s="1345"/>
      <c r="P587" s="1345"/>
      <c r="Q587" s="1345"/>
      <c r="R587" s="1345"/>
      <c r="T587" s="17"/>
      <c r="U587" t="s">
        <v>928</v>
      </c>
      <c r="Z587" s="1322" t="str">
        <f>G587</f>
        <v>Richmond</v>
      </c>
      <c r="AA587" s="1322"/>
      <c r="AB587" s="1322"/>
      <c r="AC587" s="1322"/>
      <c r="AD587" s="1322"/>
      <c r="AE587" s="1322"/>
      <c r="AF587" s="1322"/>
      <c r="AG587" s="1322"/>
      <c r="AH587" s="1322"/>
      <c r="AI587" s="1322"/>
      <c r="AJ587" s="1322"/>
      <c r="AK587" s="1322"/>
      <c r="BB587" s="2"/>
      <c r="BC587" s="2"/>
    </row>
    <row r="588" spans="1:55" ht="12.95" customHeight="1">
      <c r="A588" s="17"/>
      <c r="B588" t="s">
        <v>1423</v>
      </c>
      <c r="G588" s="1389" t="s">
        <v>788</v>
      </c>
      <c r="H588" s="1345"/>
      <c r="I588" s="1345"/>
      <c r="J588" s="1345"/>
      <c r="K588" s="1345"/>
      <c r="L588" s="1345"/>
      <c r="M588" s="1345"/>
      <c r="N588" s="1345"/>
      <c r="O588" s="1345"/>
      <c r="P588" s="1345"/>
      <c r="Q588" s="1345"/>
      <c r="R588" s="1345"/>
      <c r="T588" s="17"/>
      <c r="U588" t="s">
        <v>1423</v>
      </c>
      <c r="Z588" s="1322" t="str">
        <f>G588</f>
        <v>Donald Gilmore</v>
      </c>
      <c r="AA588" s="1322"/>
      <c r="AB588" s="1322"/>
      <c r="AC588" s="1322"/>
      <c r="AD588" s="1322"/>
      <c r="AE588" s="1322"/>
      <c r="AF588" s="1322"/>
      <c r="AG588" s="1322"/>
      <c r="AH588" s="1322"/>
      <c r="AI588" s="1322"/>
      <c r="AJ588" s="1322"/>
      <c r="AK588" s="1322"/>
    </row>
    <row r="589" spans="1:55" ht="12.95" customHeight="1">
      <c r="A589" s="17"/>
      <c r="B589" t="s">
        <v>823</v>
      </c>
      <c r="G589" s="1320" t="s">
        <v>1432</v>
      </c>
      <c r="H589" s="1320"/>
      <c r="I589" s="1320"/>
      <c r="J589" s="1320"/>
      <c r="K589" s="1320"/>
      <c r="L589" s="1320"/>
      <c r="O589" s="820" t="s">
        <v>1068</v>
      </c>
      <c r="P589" s="1407"/>
      <c r="Q589" s="1407"/>
      <c r="R589" s="1407"/>
      <c r="T589" s="17"/>
      <c r="U589" t="s">
        <v>823</v>
      </c>
      <c r="Z589" s="1320" t="str">
        <f>G589</f>
        <v>510-412-9290</v>
      </c>
      <c r="AA589" s="1320"/>
      <c r="AB589" s="1320"/>
      <c r="AC589" s="1320"/>
      <c r="AD589" s="1320"/>
      <c r="AE589" s="1320"/>
      <c r="AH589" s="820" t="s">
        <v>1068</v>
      </c>
      <c r="AI589" s="1407"/>
      <c r="AJ589" s="1407"/>
      <c r="AK589" s="1407"/>
      <c r="AZ589" s="2"/>
      <c r="BA589" s="2"/>
      <c r="BB589" s="2"/>
      <c r="BC589" s="2"/>
    </row>
    <row r="590" spans="1:55" ht="12.95" customHeight="1">
      <c r="A590" s="17"/>
      <c r="B590" t="s">
        <v>1425</v>
      </c>
      <c r="H590" s="1345"/>
      <c r="I590" s="1345"/>
      <c r="J590" s="1345"/>
      <c r="K590" s="1345"/>
      <c r="L590" s="1345"/>
      <c r="M590" s="1345"/>
      <c r="N590" s="1345"/>
      <c r="O590" s="1345"/>
      <c r="P590" s="1345"/>
      <c r="Q590" s="1345"/>
      <c r="R590" s="1345"/>
      <c r="T590" s="17"/>
      <c r="U590" t="s">
        <v>1425</v>
      </c>
      <c r="AA590" s="1345"/>
      <c r="AB590" s="1345"/>
      <c r="AC590" s="1345"/>
      <c r="AD590" s="1345"/>
      <c r="AE590" s="1345"/>
      <c r="AF590" s="1345"/>
      <c r="AG590" s="1345"/>
      <c r="AH590" s="1345"/>
      <c r="AI590" s="1345"/>
      <c r="AJ590" s="1345"/>
      <c r="AK590" s="1345"/>
      <c r="AZ590" s="2"/>
      <c r="BA590" s="2"/>
      <c r="BB590" s="2"/>
      <c r="BC590" s="2"/>
    </row>
    <row r="591" spans="1:55" ht="12.95" customHeight="1">
      <c r="A591" s="17"/>
      <c r="B591" t="s">
        <v>1427</v>
      </c>
      <c r="N591" s="1306" t="s">
        <v>843</v>
      </c>
      <c r="O591" s="1306"/>
      <c r="T591" s="17"/>
      <c r="U591" t="s">
        <v>1427</v>
      </c>
      <c r="AG591" s="1306" t="s">
        <v>843</v>
      </c>
      <c r="AH591" s="1306"/>
      <c r="AZ591" s="2"/>
      <c r="BA591" s="2"/>
      <c r="BB591" s="2"/>
      <c r="BC591" s="2"/>
    </row>
    <row r="592" spans="1:55" ht="12.95" customHeight="1">
      <c r="A592" s="17"/>
      <c r="T592" s="17"/>
      <c r="AZ592" s="2"/>
      <c r="BA592" s="2"/>
      <c r="BB592" s="2"/>
      <c r="BC592" s="2"/>
    </row>
    <row r="593" spans="1:55" ht="12.95" customHeight="1">
      <c r="A593" s="36" t="s">
        <v>1412</v>
      </c>
      <c r="B593" t="s">
        <v>1421</v>
      </c>
      <c r="G593" s="1332" t="str">
        <f>C560</f>
        <v>Costs Deferred to Perm Conversion</v>
      </c>
      <c r="H593" s="1332"/>
      <c r="I593" s="1332"/>
      <c r="J593" s="1332"/>
      <c r="K593" s="1332"/>
      <c r="L593" s="1332"/>
      <c r="M593" s="1332"/>
      <c r="N593" s="1332"/>
      <c r="O593" s="1332"/>
      <c r="P593" s="1332"/>
      <c r="Q593" s="1332"/>
      <c r="R593" s="1332"/>
      <c r="T593" s="36" t="s">
        <v>1414</v>
      </c>
      <c r="U593" t="s">
        <v>1421</v>
      </c>
      <c r="Z593" s="1332" t="str">
        <f>C561</f>
        <v>Investor Capital Contribution</v>
      </c>
      <c r="AA593" s="1332"/>
      <c r="AB593" s="1332"/>
      <c r="AC593" s="1332"/>
      <c r="AD593" s="1332"/>
      <c r="AE593" s="1332"/>
      <c r="AF593" s="1332"/>
      <c r="AG593" s="1332"/>
      <c r="AH593" s="1332"/>
      <c r="AI593" s="1332"/>
      <c r="AJ593" s="1332"/>
      <c r="AK593" s="1332"/>
      <c r="AZ593" s="2"/>
      <c r="BA593" s="2"/>
      <c r="BB593" s="2"/>
      <c r="BC593" s="2"/>
    </row>
    <row r="594" spans="1:55" s="3" customFormat="1" ht="12.95" customHeight="1">
      <c r="A594" s="17"/>
      <c r="B594" t="s">
        <v>1060</v>
      </c>
      <c r="C594"/>
      <c r="D594"/>
      <c r="E594"/>
      <c r="F594"/>
      <c r="G594" s="1345"/>
      <c r="H594" s="1345"/>
      <c r="I594" s="1345"/>
      <c r="J594" s="1345"/>
      <c r="K594" s="1345"/>
      <c r="L594" s="1345"/>
      <c r="M594" s="1345"/>
      <c r="N594" s="1345"/>
      <c r="O594" s="1345"/>
      <c r="P594" s="1345"/>
      <c r="Q594" s="1345"/>
      <c r="R594" s="1345"/>
      <c r="S594"/>
      <c r="T594" s="17"/>
      <c r="U594" t="s">
        <v>1060</v>
      </c>
      <c r="V594"/>
      <c r="W594"/>
      <c r="X594"/>
      <c r="Y594"/>
      <c r="Z594" s="1345"/>
      <c r="AA594" s="1345"/>
      <c r="AB594" s="1345"/>
      <c r="AC594" s="1345"/>
      <c r="AD594" s="1345"/>
      <c r="AE594" s="1345"/>
      <c r="AF594" s="1345"/>
      <c r="AG594" s="1345"/>
      <c r="AH594" s="1345"/>
      <c r="AI594" s="1345"/>
      <c r="AJ594" s="1345"/>
      <c r="AK594" s="1345"/>
      <c r="AL594"/>
      <c r="AM594"/>
      <c r="AN594"/>
      <c r="AO594"/>
      <c r="AP594"/>
      <c r="AQ594"/>
      <c r="AR594"/>
      <c r="AS594"/>
      <c r="AT594"/>
      <c r="AU594"/>
      <c r="AV594"/>
      <c r="AW594"/>
      <c r="AX594"/>
      <c r="AY594"/>
      <c r="AZ594" s="2"/>
      <c r="BA594" s="2"/>
      <c r="BB594" s="2"/>
      <c r="BC594" s="2"/>
    </row>
    <row r="595" spans="1:55" s="3" customFormat="1" ht="12.95" customHeight="1">
      <c r="A595" s="17"/>
      <c r="B595" t="s">
        <v>928</v>
      </c>
      <c r="C595"/>
      <c r="D595"/>
      <c r="E595"/>
      <c r="F595"/>
      <c r="G595" s="1345"/>
      <c r="H595" s="1345"/>
      <c r="I595" s="1345"/>
      <c r="J595" s="1345"/>
      <c r="K595" s="1345"/>
      <c r="L595" s="1345"/>
      <c r="M595" s="1345"/>
      <c r="N595" s="1345"/>
      <c r="O595" s="1345"/>
      <c r="P595" s="1345"/>
      <c r="Q595" s="1345"/>
      <c r="R595" s="1345"/>
      <c r="S595"/>
      <c r="T595" s="17"/>
      <c r="U595" t="s">
        <v>928</v>
      </c>
      <c r="V595"/>
      <c r="W595"/>
      <c r="X595"/>
      <c r="Y595"/>
      <c r="Z595" s="1322"/>
      <c r="AA595" s="1322"/>
      <c r="AB595" s="1322"/>
      <c r="AC595" s="1322"/>
      <c r="AD595" s="1322"/>
      <c r="AE595" s="1322"/>
      <c r="AF595" s="1322"/>
      <c r="AG595" s="1322"/>
      <c r="AH595" s="1322"/>
      <c r="AI595" s="1322"/>
      <c r="AJ595" s="1322"/>
      <c r="AK595" s="1322"/>
      <c r="AL595"/>
      <c r="AM595"/>
      <c r="AN595"/>
      <c r="AO595"/>
      <c r="AP595"/>
      <c r="AQ595"/>
      <c r="AR595"/>
      <c r="AS595"/>
      <c r="AT595"/>
      <c r="AU595"/>
      <c r="AV595"/>
      <c r="AW595"/>
      <c r="AX595"/>
      <c r="AY595"/>
      <c r="AZ595" s="2"/>
      <c r="BA595" s="2"/>
      <c r="BB595" s="2"/>
      <c r="BC595" s="2"/>
    </row>
    <row r="596" spans="1:55" s="3" customFormat="1" ht="12.95" customHeight="1">
      <c r="A596" s="17"/>
      <c r="B596" t="s">
        <v>1423</v>
      </c>
      <c r="C596"/>
      <c r="D596"/>
      <c r="E596"/>
      <c r="F596"/>
      <c r="G596" s="1345"/>
      <c r="H596" s="1345"/>
      <c r="I596" s="1345"/>
      <c r="J596" s="1345"/>
      <c r="K596" s="1345"/>
      <c r="L596" s="1345"/>
      <c r="M596" s="1345"/>
      <c r="N596" s="1345"/>
      <c r="O596" s="1345"/>
      <c r="P596" s="1345"/>
      <c r="Q596" s="1345"/>
      <c r="R596" s="1345"/>
      <c r="S596"/>
      <c r="T596" s="17"/>
      <c r="U596" t="s">
        <v>1423</v>
      </c>
      <c r="V596"/>
      <c r="W596"/>
      <c r="X596"/>
      <c r="Y596"/>
      <c r="Z596" s="1322"/>
      <c r="AA596" s="1322"/>
      <c r="AB596" s="1322"/>
      <c r="AC596" s="1322"/>
      <c r="AD596" s="1322"/>
      <c r="AE596" s="1322"/>
      <c r="AF596" s="1322"/>
      <c r="AG596" s="1322"/>
      <c r="AH596" s="1322"/>
      <c r="AI596" s="1322"/>
      <c r="AJ596" s="1322"/>
      <c r="AK596" s="1322"/>
      <c r="AL596"/>
      <c r="AM596"/>
      <c r="AN596"/>
      <c r="AO596"/>
      <c r="AP596"/>
      <c r="AQ596"/>
      <c r="AR596"/>
      <c r="AS596"/>
      <c r="AT596"/>
      <c r="AU596"/>
      <c r="AV596"/>
      <c r="AW596"/>
      <c r="AX596"/>
      <c r="AY596"/>
      <c r="AZ596" s="2"/>
      <c r="BA596" s="2"/>
      <c r="BB596" s="2"/>
      <c r="BC596" s="2"/>
    </row>
    <row r="597" spans="1:55" s="3" customFormat="1" ht="12.95" customHeight="1">
      <c r="A597" s="17"/>
      <c r="B597" t="s">
        <v>823</v>
      </c>
      <c r="C597"/>
      <c r="D597"/>
      <c r="E597"/>
      <c r="F597"/>
      <c r="G597" s="1320"/>
      <c r="H597" s="1320"/>
      <c r="I597" s="1320"/>
      <c r="J597" s="1320"/>
      <c r="K597" s="1320"/>
      <c r="L597" s="1320"/>
      <c r="M597"/>
      <c r="N597"/>
      <c r="O597" s="820" t="s">
        <v>1068</v>
      </c>
      <c r="P597" s="1407"/>
      <c r="Q597" s="1407"/>
      <c r="R597" s="1407"/>
      <c r="S597"/>
      <c r="T597" s="17"/>
      <c r="U597" t="s">
        <v>823</v>
      </c>
      <c r="V597"/>
      <c r="W597"/>
      <c r="X597"/>
      <c r="Y597"/>
      <c r="Z597" s="1320"/>
      <c r="AA597" s="1320"/>
      <c r="AB597" s="1320"/>
      <c r="AC597" s="1320"/>
      <c r="AD597" s="1320"/>
      <c r="AE597" s="1320"/>
      <c r="AF597"/>
      <c r="AG597"/>
      <c r="AH597" s="820" t="s">
        <v>1068</v>
      </c>
      <c r="AI597" s="1407"/>
      <c r="AJ597" s="1407"/>
      <c r="AK597" s="1407"/>
      <c r="AL597"/>
      <c r="AM597"/>
      <c r="AN597"/>
      <c r="AO597"/>
      <c r="AP597"/>
      <c r="AQ597"/>
      <c r="AR597"/>
      <c r="AS597"/>
      <c r="AT597"/>
      <c r="AU597"/>
      <c r="AV597"/>
      <c r="AW597"/>
      <c r="AX597"/>
      <c r="AY597"/>
      <c r="AZ597" s="2"/>
      <c r="BA597" s="2"/>
      <c r="BB597" s="2"/>
      <c r="BC597" s="2"/>
    </row>
    <row r="598" spans="1:55" s="3" customFormat="1" ht="12.95" customHeight="1">
      <c r="A598" s="17"/>
      <c r="B598" t="s">
        <v>1425</v>
      </c>
      <c r="C598"/>
      <c r="D598"/>
      <c r="E598"/>
      <c r="F598"/>
      <c r="G598"/>
      <c r="H598" s="1345"/>
      <c r="I598" s="1345"/>
      <c r="J598" s="1345"/>
      <c r="K598" s="1345"/>
      <c r="L598" s="1345"/>
      <c r="M598" s="1345"/>
      <c r="N598" s="1345"/>
      <c r="O598" s="1345"/>
      <c r="P598" s="1345"/>
      <c r="Q598" s="1345"/>
      <c r="R598" s="1345"/>
      <c r="S598"/>
      <c r="T598" s="17"/>
      <c r="U598" t="s">
        <v>1425</v>
      </c>
      <c r="V598"/>
      <c r="W598"/>
      <c r="X598"/>
      <c r="Y598"/>
      <c r="Z598"/>
      <c r="AA598" s="1345"/>
      <c r="AB598" s="1345"/>
      <c r="AC598" s="1345"/>
      <c r="AD598" s="1345"/>
      <c r="AE598" s="1345"/>
      <c r="AF598" s="1345"/>
      <c r="AG598" s="1345"/>
      <c r="AH598" s="1345"/>
      <c r="AI598" s="1345"/>
      <c r="AJ598" s="1345"/>
      <c r="AK598" s="1345"/>
      <c r="AL598"/>
      <c r="AM598"/>
      <c r="AN598"/>
      <c r="AO598"/>
      <c r="AP598"/>
      <c r="AQ598"/>
      <c r="AR598"/>
      <c r="AS598"/>
      <c r="AT598"/>
      <c r="AU598"/>
      <c r="AV598"/>
      <c r="AW598"/>
      <c r="AX598"/>
      <c r="AY598"/>
      <c r="AZ598" s="2"/>
      <c r="BA598" s="2"/>
      <c r="BB598" s="2"/>
      <c r="BC598" s="2"/>
    </row>
    <row r="599" spans="1:55" ht="12.95" customHeight="1">
      <c r="A599" s="17"/>
      <c r="B599" t="s">
        <v>1427</v>
      </c>
      <c r="N599" s="1306" t="s">
        <v>692</v>
      </c>
      <c r="O599" s="1306"/>
      <c r="T599" s="17"/>
      <c r="U599" t="s">
        <v>1427</v>
      </c>
      <c r="AG599" s="1306" t="s">
        <v>692</v>
      </c>
      <c r="AH599" s="1306"/>
      <c r="BB599" s="2"/>
      <c r="BC599" s="2"/>
    </row>
    <row r="600" spans="1:55" ht="12.95" customHeight="1">
      <c r="A600" s="17"/>
      <c r="T600" s="17"/>
      <c r="BB600" s="2"/>
      <c r="BC600" s="2"/>
    </row>
    <row r="601" spans="1:55" ht="12.95" customHeight="1">
      <c r="A601" s="36" t="s">
        <v>1416</v>
      </c>
      <c r="B601" t="s">
        <v>1421</v>
      </c>
      <c r="G601" s="1332">
        <f>C562</f>
        <v>0</v>
      </c>
      <c r="H601" s="1332"/>
      <c r="I601" s="1332"/>
      <c r="J601" s="1332"/>
      <c r="K601" s="1332"/>
      <c r="L601" s="1332"/>
      <c r="M601" s="1332"/>
      <c r="N601" s="1332"/>
      <c r="O601" s="1332"/>
      <c r="P601" s="1332"/>
      <c r="Q601" s="1332"/>
      <c r="R601" s="1332"/>
      <c r="T601" s="36" t="s">
        <v>1417</v>
      </c>
      <c r="U601" t="s">
        <v>1421</v>
      </c>
      <c r="Z601" s="1332">
        <f>C563</f>
        <v>0</v>
      </c>
      <c r="AA601" s="1332"/>
      <c r="AB601" s="1332"/>
      <c r="AC601" s="1332"/>
      <c r="AD601" s="1332"/>
      <c r="AE601" s="1332"/>
      <c r="AF601" s="1332"/>
      <c r="AG601" s="1332"/>
      <c r="AH601" s="1332"/>
      <c r="AI601" s="1332"/>
      <c r="AJ601" s="1332"/>
      <c r="AK601" s="1332"/>
      <c r="BB601" s="2"/>
      <c r="BC601" s="2"/>
    </row>
    <row r="602" spans="1:55" ht="12.95" customHeight="1">
      <c r="A602" s="17"/>
      <c r="B602" t="s">
        <v>1060</v>
      </c>
      <c r="G602" s="1345"/>
      <c r="H602" s="1345"/>
      <c r="I602" s="1345"/>
      <c r="J602" s="1345"/>
      <c r="K602" s="1345"/>
      <c r="L602" s="1345"/>
      <c r="M602" s="1345"/>
      <c r="N602" s="1345"/>
      <c r="O602" s="1345"/>
      <c r="P602" s="1345"/>
      <c r="Q602" s="1345"/>
      <c r="R602" s="1345"/>
      <c r="T602" s="17"/>
      <c r="U602" t="s">
        <v>1060</v>
      </c>
      <c r="Z602" s="1345"/>
      <c r="AA602" s="1345"/>
      <c r="AB602" s="1345"/>
      <c r="AC602" s="1345"/>
      <c r="AD602" s="1345"/>
      <c r="AE602" s="1345"/>
      <c r="AF602" s="1345"/>
      <c r="AG602" s="1345"/>
      <c r="AH602" s="1345"/>
      <c r="AI602" s="1345"/>
      <c r="AJ602" s="1345"/>
      <c r="AK602" s="1345"/>
      <c r="AZ602" s="2"/>
      <c r="BA602" s="2"/>
      <c r="BB602" s="2"/>
      <c r="BC602" s="2"/>
    </row>
    <row r="603" spans="1:55" ht="12.95" customHeight="1">
      <c r="A603" s="17"/>
      <c r="B603" t="s">
        <v>928</v>
      </c>
      <c r="G603" s="1345"/>
      <c r="H603" s="1345"/>
      <c r="I603" s="1345"/>
      <c r="J603" s="1345"/>
      <c r="K603" s="1345"/>
      <c r="L603" s="1345"/>
      <c r="M603" s="1345"/>
      <c r="N603" s="1345"/>
      <c r="O603" s="1345"/>
      <c r="P603" s="1345"/>
      <c r="Q603" s="1345"/>
      <c r="R603" s="1345"/>
      <c r="T603" s="17"/>
      <c r="U603" t="s">
        <v>928</v>
      </c>
      <c r="Z603" s="1322"/>
      <c r="AA603" s="1322"/>
      <c r="AB603" s="1322"/>
      <c r="AC603" s="1322"/>
      <c r="AD603" s="1322"/>
      <c r="AE603" s="1322"/>
      <c r="AF603" s="1322"/>
      <c r="AG603" s="1322"/>
      <c r="AH603" s="1322"/>
      <c r="AI603" s="1322"/>
      <c r="AJ603" s="1322"/>
      <c r="AK603" s="1322"/>
      <c r="AZ603" s="2"/>
      <c r="BA603" s="2"/>
      <c r="BB603" s="2"/>
      <c r="BC603" s="2"/>
    </row>
    <row r="604" spans="1:55" ht="12.95" customHeight="1">
      <c r="A604" s="17"/>
      <c r="B604" t="s">
        <v>1423</v>
      </c>
      <c r="G604" s="1345"/>
      <c r="H604" s="1345"/>
      <c r="I604" s="1345"/>
      <c r="J604" s="1345"/>
      <c r="K604" s="1345"/>
      <c r="L604" s="1345"/>
      <c r="M604" s="1345"/>
      <c r="N604" s="1345"/>
      <c r="O604" s="1345"/>
      <c r="P604" s="1345"/>
      <c r="Q604" s="1345"/>
      <c r="R604" s="1345"/>
      <c r="T604" s="17"/>
      <c r="U604" t="s">
        <v>1423</v>
      </c>
      <c r="Z604" s="1322"/>
      <c r="AA604" s="1322"/>
      <c r="AB604" s="1322"/>
      <c r="AC604" s="1322"/>
      <c r="AD604" s="1322"/>
      <c r="AE604" s="1322"/>
      <c r="AF604" s="1322"/>
      <c r="AG604" s="1322"/>
      <c r="AH604" s="1322"/>
      <c r="AI604" s="1322"/>
      <c r="AJ604" s="1322"/>
      <c r="AK604" s="1322"/>
      <c r="AZ604" s="2"/>
      <c r="BA604" s="2"/>
      <c r="BB604" s="2"/>
      <c r="BC604" s="2"/>
    </row>
    <row r="605" spans="1:55" s="3" customFormat="1" ht="12.95" customHeight="1">
      <c r="A605" s="17"/>
      <c r="B605" t="s">
        <v>823</v>
      </c>
      <c r="C605"/>
      <c r="D605"/>
      <c r="E605"/>
      <c r="F605"/>
      <c r="G605" s="1320"/>
      <c r="H605" s="1320"/>
      <c r="I605" s="1320"/>
      <c r="J605" s="1320"/>
      <c r="K605" s="1320"/>
      <c r="L605" s="1320"/>
      <c r="M605"/>
      <c r="N605"/>
      <c r="O605" s="820" t="s">
        <v>1068</v>
      </c>
      <c r="P605" s="1407"/>
      <c r="Q605" s="1407"/>
      <c r="R605" s="1407"/>
      <c r="S605"/>
      <c r="T605" s="17"/>
      <c r="U605" t="s">
        <v>823</v>
      </c>
      <c r="V605"/>
      <c r="W605"/>
      <c r="X605"/>
      <c r="Y605"/>
      <c r="Z605" s="1320"/>
      <c r="AA605" s="1320"/>
      <c r="AB605" s="1320"/>
      <c r="AC605" s="1320"/>
      <c r="AD605" s="1320"/>
      <c r="AE605" s="1320"/>
      <c r="AF605"/>
      <c r="AG605"/>
      <c r="AH605" s="820" t="s">
        <v>1068</v>
      </c>
      <c r="AI605" s="1407"/>
      <c r="AJ605" s="1407"/>
      <c r="AK605" s="1407"/>
      <c r="AL605"/>
      <c r="AM605"/>
      <c r="AN605"/>
      <c r="AO605"/>
      <c r="AP605"/>
      <c r="AQ605"/>
      <c r="AR605"/>
      <c r="AS605"/>
      <c r="AT605"/>
      <c r="AU605"/>
      <c r="AV605"/>
      <c r="AW605"/>
      <c r="AX605"/>
      <c r="AY605"/>
      <c r="AZ605" s="2"/>
      <c r="BA605" s="2"/>
      <c r="BB605" s="2"/>
      <c r="BC605" s="2"/>
    </row>
    <row r="606" spans="1:55" s="3" customFormat="1" ht="12.95" customHeight="1">
      <c r="A606" s="17"/>
      <c r="B606" t="s">
        <v>1425</v>
      </c>
      <c r="C606"/>
      <c r="D606"/>
      <c r="E606"/>
      <c r="F606"/>
      <c r="G606"/>
      <c r="H606" s="1345"/>
      <c r="I606" s="1345"/>
      <c r="J606" s="1345"/>
      <c r="K606" s="1345"/>
      <c r="L606" s="1345"/>
      <c r="M606" s="1345"/>
      <c r="N606" s="1345"/>
      <c r="O606" s="1345"/>
      <c r="P606" s="1345"/>
      <c r="Q606" s="1345"/>
      <c r="R606" s="1345"/>
      <c r="S606"/>
      <c r="T606" s="17"/>
      <c r="U606" t="s">
        <v>1425</v>
      </c>
      <c r="V606"/>
      <c r="W606"/>
      <c r="X606"/>
      <c r="Y606"/>
      <c r="Z606"/>
      <c r="AA606" s="1345"/>
      <c r="AB606" s="1345"/>
      <c r="AC606" s="1345"/>
      <c r="AD606" s="1345"/>
      <c r="AE606" s="1345"/>
      <c r="AF606" s="1345"/>
      <c r="AG606" s="1345"/>
      <c r="AH606" s="1345"/>
      <c r="AI606" s="1345"/>
      <c r="AJ606" s="1345"/>
      <c r="AK606" s="1345"/>
      <c r="AL606"/>
      <c r="AM606"/>
      <c r="AN606"/>
      <c r="AO606"/>
      <c r="AP606"/>
      <c r="AQ606"/>
      <c r="AR606"/>
      <c r="AS606"/>
      <c r="AT606"/>
      <c r="AU606"/>
      <c r="AV606"/>
      <c r="AW606"/>
      <c r="AX606"/>
      <c r="AY606"/>
      <c r="AZ606" s="2"/>
      <c r="BA606" s="2"/>
      <c r="BB606" s="2"/>
      <c r="BC606" s="2"/>
    </row>
    <row r="607" spans="1:55" s="3" customFormat="1" ht="12.95" customHeight="1">
      <c r="A607" s="17"/>
      <c r="B607" t="s">
        <v>1427</v>
      </c>
      <c r="C607"/>
      <c r="D607"/>
      <c r="E607"/>
      <c r="F607"/>
      <c r="G607"/>
      <c r="H607"/>
      <c r="I607"/>
      <c r="J607"/>
      <c r="K607"/>
      <c r="L607"/>
      <c r="M607"/>
      <c r="N607" s="1306" t="s">
        <v>692</v>
      </c>
      <c r="O607" s="1306"/>
      <c r="P607"/>
      <c r="Q607"/>
      <c r="R607"/>
      <c r="S607"/>
      <c r="T607" s="17"/>
      <c r="U607" t="s">
        <v>1427</v>
      </c>
      <c r="V607"/>
      <c r="W607"/>
      <c r="X607"/>
      <c r="Y607"/>
      <c r="Z607"/>
      <c r="AA607"/>
      <c r="AB607"/>
      <c r="AC607"/>
      <c r="AD607"/>
      <c r="AE607"/>
      <c r="AF607"/>
      <c r="AG607" s="1306" t="s">
        <v>692</v>
      </c>
      <c r="AH607" s="1306"/>
      <c r="AI607"/>
      <c r="AJ607"/>
      <c r="AK607"/>
      <c r="AL607"/>
      <c r="AM607"/>
      <c r="AN607"/>
      <c r="AO607"/>
      <c r="AP607"/>
      <c r="AQ607"/>
      <c r="AR607"/>
      <c r="AS607"/>
      <c r="AT607"/>
      <c r="AU607"/>
      <c r="AV607"/>
      <c r="AW607"/>
      <c r="AX607"/>
      <c r="AY607"/>
      <c r="AZ607" s="2"/>
      <c r="BA607" s="2"/>
      <c r="BB607" s="2"/>
      <c r="BC607" s="2"/>
    </row>
    <row r="608" spans="1:55" ht="12.95" customHeight="1">
      <c r="A608" s="17"/>
      <c r="T608" s="17"/>
      <c r="AZ608" s="2"/>
      <c r="BA608" s="2"/>
      <c r="BB608" s="2"/>
      <c r="BC608" s="2"/>
    </row>
    <row r="609" spans="1:55" ht="12.95" customHeight="1">
      <c r="A609" s="36" t="s">
        <v>1418</v>
      </c>
      <c r="B609" t="s">
        <v>1421</v>
      </c>
      <c r="G609" s="1332">
        <f>C564</f>
        <v>0</v>
      </c>
      <c r="H609" s="1332"/>
      <c r="I609" s="1332"/>
      <c r="J609" s="1332"/>
      <c r="K609" s="1332"/>
      <c r="L609" s="1332"/>
      <c r="M609" s="1332"/>
      <c r="N609" s="1332"/>
      <c r="O609" s="1332"/>
      <c r="P609" s="1332"/>
      <c r="Q609" s="1332"/>
      <c r="R609" s="1332"/>
      <c r="T609" s="36" t="s">
        <v>1419</v>
      </c>
      <c r="U609" t="s">
        <v>1421</v>
      </c>
      <c r="Z609" s="1332">
        <f>C565</f>
        <v>0</v>
      </c>
      <c r="AA609" s="1332"/>
      <c r="AB609" s="1332"/>
      <c r="AC609" s="1332"/>
      <c r="AD609" s="1332"/>
      <c r="AE609" s="1332"/>
      <c r="AF609" s="1332"/>
      <c r="AG609" s="1332"/>
      <c r="AH609" s="1332"/>
      <c r="AI609" s="1332"/>
      <c r="AJ609" s="1332"/>
      <c r="AK609" s="1332"/>
      <c r="AZ609" s="2"/>
      <c r="BA609" s="2"/>
      <c r="BB609" s="2"/>
      <c r="BC609" s="2"/>
    </row>
    <row r="610" spans="1:55" ht="12.95" customHeight="1">
      <c r="B610" t="s">
        <v>1060</v>
      </c>
      <c r="G610" s="1345"/>
      <c r="H610" s="1345"/>
      <c r="I610" s="1345"/>
      <c r="J610" s="1345"/>
      <c r="K610" s="1345"/>
      <c r="L610" s="1345"/>
      <c r="M610" s="1345"/>
      <c r="N610" s="1345"/>
      <c r="O610" s="1345"/>
      <c r="P610" s="1345"/>
      <c r="Q610" s="1345"/>
      <c r="R610" s="1345"/>
      <c r="U610" t="s">
        <v>1060</v>
      </c>
      <c r="Z610" s="1345"/>
      <c r="AA610" s="1345"/>
      <c r="AB610" s="1345"/>
      <c r="AC610" s="1345"/>
      <c r="AD610" s="1345"/>
      <c r="AE610" s="1345"/>
      <c r="AF610" s="1345"/>
      <c r="AG610" s="1345"/>
      <c r="AH610" s="1345"/>
      <c r="AI610" s="1345"/>
      <c r="AJ610" s="1345"/>
      <c r="AK610" s="1345"/>
      <c r="AZ610" s="2"/>
      <c r="BA610" s="2"/>
      <c r="BB610" s="2"/>
      <c r="BC610" s="2"/>
    </row>
    <row r="611" spans="1:55" ht="12.95" customHeight="1">
      <c r="B611" t="s">
        <v>928</v>
      </c>
      <c r="G611" s="1345"/>
      <c r="H611" s="1345"/>
      <c r="I611" s="1345"/>
      <c r="J611" s="1345"/>
      <c r="K611" s="1345"/>
      <c r="L611" s="1345"/>
      <c r="M611" s="1345"/>
      <c r="N611" s="1345"/>
      <c r="O611" s="1345"/>
      <c r="P611" s="1345"/>
      <c r="Q611" s="1345"/>
      <c r="R611" s="1345"/>
      <c r="U611" t="s">
        <v>928</v>
      </c>
      <c r="Z611" s="1322"/>
      <c r="AA611" s="1322"/>
      <c r="AB611" s="1322"/>
      <c r="AC611" s="1322"/>
      <c r="AD611" s="1322"/>
      <c r="AE611" s="1322"/>
      <c r="AF611" s="1322"/>
      <c r="AG611" s="1322"/>
      <c r="AH611" s="1322"/>
      <c r="AI611" s="1322"/>
      <c r="AJ611" s="1322"/>
      <c r="AK611" s="1322"/>
      <c r="AZ611" s="2"/>
      <c r="BA611" s="2"/>
      <c r="BB611" s="2"/>
      <c r="BC611" s="2"/>
    </row>
    <row r="612" spans="1:55" ht="12.95" customHeight="1">
      <c r="B612" t="s">
        <v>1423</v>
      </c>
      <c r="G612" s="1345"/>
      <c r="H612" s="1345"/>
      <c r="I612" s="1345"/>
      <c r="J612" s="1345"/>
      <c r="K612" s="1345"/>
      <c r="L612" s="1345"/>
      <c r="M612" s="1345"/>
      <c r="N612" s="1345"/>
      <c r="O612" s="1345"/>
      <c r="P612" s="1345"/>
      <c r="Q612" s="1345"/>
      <c r="R612" s="1345"/>
      <c r="U612" t="s">
        <v>1423</v>
      </c>
      <c r="Z612" s="1322"/>
      <c r="AA612" s="1322"/>
      <c r="AB612" s="1322"/>
      <c r="AC612" s="1322"/>
      <c r="AD612" s="1322"/>
      <c r="AE612" s="1322"/>
      <c r="AF612" s="1322"/>
      <c r="AG612" s="1322"/>
      <c r="AH612" s="1322"/>
      <c r="AI612" s="1322"/>
      <c r="AJ612" s="1322"/>
      <c r="AK612" s="1322"/>
      <c r="AZ612" s="2"/>
      <c r="BA612" s="2"/>
      <c r="BB612" s="2"/>
      <c r="BC612" s="2"/>
    </row>
    <row r="613" spans="1:55" ht="12.95" customHeight="1">
      <c r="B613" t="s">
        <v>823</v>
      </c>
      <c r="G613" s="1320"/>
      <c r="H613" s="1320"/>
      <c r="I613" s="1320"/>
      <c r="J613" s="1320"/>
      <c r="K613" s="1320"/>
      <c r="L613" s="1320"/>
      <c r="O613" s="820" t="s">
        <v>1068</v>
      </c>
      <c r="P613" s="1407"/>
      <c r="Q613" s="1407"/>
      <c r="R613" s="1407"/>
      <c r="U613" t="s">
        <v>823</v>
      </c>
      <c r="Z613" s="1320"/>
      <c r="AA613" s="1320"/>
      <c r="AB613" s="1320"/>
      <c r="AC613" s="1320"/>
      <c r="AD613" s="1320"/>
      <c r="AE613" s="1320"/>
      <c r="AH613" s="820" t="s">
        <v>1068</v>
      </c>
      <c r="AI613" s="1407"/>
      <c r="AJ613" s="1407"/>
      <c r="AK613" s="1407"/>
      <c r="AZ613" s="2"/>
      <c r="BA613" s="2"/>
      <c r="BB613" s="2"/>
      <c r="BC613" s="2"/>
    </row>
    <row r="614" spans="1:55" ht="12.95" customHeight="1">
      <c r="B614" t="s">
        <v>1425</v>
      </c>
      <c r="H614" s="1345"/>
      <c r="I614" s="1345"/>
      <c r="J614" s="1345"/>
      <c r="K614" s="1345"/>
      <c r="L614" s="1345"/>
      <c r="M614" s="1345"/>
      <c r="N614" s="1345"/>
      <c r="O614" s="1345"/>
      <c r="P614" s="1345"/>
      <c r="Q614" s="1345"/>
      <c r="R614" s="1345"/>
      <c r="U614" t="s">
        <v>1425</v>
      </c>
      <c r="AA614" s="1345"/>
      <c r="AB614" s="1345"/>
      <c r="AC614" s="1345"/>
      <c r="AD614" s="1345"/>
      <c r="AE614" s="1345"/>
      <c r="AF614" s="1345"/>
      <c r="AG614" s="1345"/>
      <c r="AH614" s="1345"/>
      <c r="AI614" s="1345"/>
      <c r="AJ614" s="1345"/>
      <c r="AK614" s="1345"/>
      <c r="AU614" s="711"/>
      <c r="AV614" s="711"/>
      <c r="AW614" s="711"/>
      <c r="AX614" s="711"/>
      <c r="AY614" s="711"/>
      <c r="AZ614" s="2"/>
      <c r="BA614" s="2"/>
      <c r="BB614" s="2"/>
      <c r="BC614" s="2"/>
    </row>
    <row r="615" spans="1:55" ht="12.95" customHeight="1">
      <c r="B615" t="s">
        <v>1427</v>
      </c>
      <c r="N615" s="1306" t="s">
        <v>692</v>
      </c>
      <c r="O615" s="1306"/>
      <c r="U615" t="s">
        <v>1427</v>
      </c>
      <c r="AG615" s="1306" t="s">
        <v>692</v>
      </c>
      <c r="AH615" s="1306"/>
      <c r="AU615" s="711"/>
      <c r="AV615" s="711"/>
      <c r="AW615" s="711"/>
      <c r="AX615" s="711"/>
      <c r="AY615" s="711"/>
      <c r="AZ615" s="2"/>
      <c r="BA615" s="2"/>
      <c r="BB615" s="2"/>
      <c r="BC615" s="2"/>
    </row>
    <row r="616" spans="1:55" ht="12.95" customHeight="1">
      <c r="AZ616" s="2"/>
      <c r="BA616" s="2"/>
      <c r="BB616" s="2"/>
      <c r="BC616" s="2"/>
    </row>
    <row r="617" spans="1:55" ht="12.95" customHeight="1">
      <c r="A617" s="1234" t="s">
        <v>1433</v>
      </c>
      <c r="B617" s="1234"/>
      <c r="C617" s="1234"/>
      <c r="D617" s="1234"/>
      <c r="E617" s="1234"/>
      <c r="F617" s="1234"/>
      <c r="G617" s="1234"/>
      <c r="H617" s="1234"/>
      <c r="I617" s="1234"/>
      <c r="J617" s="1234"/>
      <c r="K617" s="1234"/>
      <c r="L617" s="1234"/>
      <c r="M617" s="1234"/>
      <c r="N617" s="1234"/>
      <c r="O617" s="1234"/>
      <c r="P617" s="1234"/>
      <c r="Q617" s="1234"/>
      <c r="R617" s="1234"/>
      <c r="S617" s="1234"/>
      <c r="T617" s="1234"/>
      <c r="U617" s="1234"/>
      <c r="V617" s="1234"/>
      <c r="W617" s="1234"/>
      <c r="X617" s="1234"/>
      <c r="Y617" s="1234"/>
      <c r="Z617" s="1234"/>
      <c r="AA617" s="1234"/>
      <c r="AB617" s="1234"/>
      <c r="AC617" s="1234"/>
      <c r="AD617" s="1234"/>
      <c r="AE617" s="1234"/>
      <c r="AF617" s="1234"/>
      <c r="AG617" s="1234"/>
      <c r="AH617" s="1234"/>
      <c r="AI617" s="1234"/>
      <c r="AJ617" s="1234"/>
      <c r="AK617" s="1234"/>
      <c r="AL617" s="1234"/>
      <c r="AM617" s="1234"/>
      <c r="AN617" s="1234"/>
      <c r="AO617" s="1234"/>
      <c r="AP617" s="1234"/>
      <c r="AQ617" s="1234"/>
      <c r="AR617" s="1234"/>
      <c r="AS617" s="1234"/>
      <c r="AT617" s="1234"/>
      <c r="AZ617" s="2"/>
      <c r="BA617" s="2"/>
      <c r="BB617" s="2"/>
      <c r="BC617" s="2"/>
    </row>
    <row r="618" spans="1:55" ht="12.95" customHeight="1">
      <c r="A618" s="1234"/>
      <c r="B618" s="1234"/>
      <c r="C618" s="1234"/>
      <c r="D618" s="1234"/>
      <c r="E618" s="1234"/>
      <c r="F618" s="1234"/>
      <c r="G618" s="1234"/>
      <c r="H618" s="1234"/>
      <c r="I618" s="1234"/>
      <c r="J618" s="1234"/>
      <c r="K618" s="1234"/>
      <c r="L618" s="1234"/>
      <c r="M618" s="1234"/>
      <c r="N618" s="1234"/>
      <c r="O618" s="1234"/>
      <c r="P618" s="1234"/>
      <c r="Q618" s="1234"/>
      <c r="R618" s="1234"/>
      <c r="S618" s="1234"/>
      <c r="T618" s="1234"/>
      <c r="U618" s="1234"/>
      <c r="V618" s="1234"/>
      <c r="W618" s="1234"/>
      <c r="X618" s="1234"/>
      <c r="Y618" s="1234"/>
      <c r="Z618" s="1234"/>
      <c r="AA618" s="1234"/>
      <c r="AB618" s="1234"/>
      <c r="AC618" s="1234"/>
      <c r="AD618" s="1234"/>
      <c r="AE618" s="1234"/>
      <c r="AF618" s="1234"/>
      <c r="AG618" s="1234"/>
      <c r="AH618" s="1234"/>
      <c r="AI618" s="1234"/>
      <c r="AJ618" s="1234"/>
      <c r="AK618" s="1234"/>
      <c r="AL618" s="1234"/>
      <c r="AM618" s="1234"/>
      <c r="AN618" s="1234"/>
      <c r="AO618" s="1234"/>
      <c r="AP618" s="1234"/>
      <c r="AQ618" s="1234"/>
      <c r="AR618" s="1234"/>
      <c r="AS618" s="1234"/>
      <c r="AT618" s="1234"/>
      <c r="AZ618" s="2"/>
      <c r="BA618" s="2"/>
      <c r="BB618" s="2"/>
      <c r="BC618" s="2"/>
    </row>
    <row r="619" spans="1:55" ht="12.95" customHeight="1">
      <c r="AZ619" s="2"/>
      <c r="BA619" s="2"/>
      <c r="BB619" s="2"/>
      <c r="BC619" s="2"/>
    </row>
    <row r="620" spans="1:55" ht="12.95" customHeight="1">
      <c r="A620" s="1" t="s">
        <v>868</v>
      </c>
      <c r="B620" s="1"/>
      <c r="C620" s="1" t="s">
        <v>175</v>
      </c>
      <c r="AZ620" s="2"/>
      <c r="BA620" s="2"/>
      <c r="BB620" s="2"/>
      <c r="BC620" s="2"/>
    </row>
    <row r="621" spans="1:55" ht="12.95" customHeight="1">
      <c r="A621" s="1"/>
      <c r="B621" s="1"/>
      <c r="C621" s="1"/>
      <c r="AZ621" s="2"/>
      <c r="BA621" s="2"/>
      <c r="BB621" s="2"/>
      <c r="BC621" s="2"/>
    </row>
    <row r="622" spans="1:55" ht="12.95" customHeight="1">
      <c r="C622" s="1" t="s">
        <v>1393</v>
      </c>
      <c r="AZ622" s="2"/>
      <c r="BA622" s="2"/>
      <c r="BB622" s="2"/>
      <c r="BC622" s="2"/>
    </row>
    <row r="623" spans="1:55" ht="12.95" customHeight="1">
      <c r="B623" s="364"/>
      <c r="C623" s="1"/>
      <c r="AU623" s="2"/>
      <c r="AZ623" s="2"/>
      <c r="BA623" s="2"/>
      <c r="BB623" s="2"/>
      <c r="BC623" s="2"/>
    </row>
    <row r="624" spans="1:55" ht="12.95" customHeight="1">
      <c r="B624" s="1661" t="s">
        <v>1394</v>
      </c>
      <c r="C624" s="1661"/>
      <c r="D624" s="1661"/>
      <c r="E624" s="1661"/>
      <c r="F624" s="1661"/>
      <c r="G624" s="1661"/>
      <c r="H624" s="1661"/>
      <c r="I624" s="1661"/>
      <c r="J624" s="1661"/>
      <c r="K624" s="1661"/>
      <c r="L624" s="1661"/>
      <c r="M624" s="1412" t="s">
        <v>1395</v>
      </c>
      <c r="N624" s="1412"/>
      <c r="O624" s="1412"/>
      <c r="P624" s="1412"/>
      <c r="Q624" s="1412" t="s">
        <v>1434</v>
      </c>
      <c r="R624" s="1412"/>
      <c r="S624" s="1412"/>
      <c r="T624" s="1412" t="s">
        <v>1435</v>
      </c>
      <c r="U624" s="1412"/>
      <c r="V624" s="1412"/>
      <c r="W624" s="1662" t="s">
        <v>1398</v>
      </c>
      <c r="X624" s="1662"/>
      <c r="Y624" s="1662"/>
      <c r="Z624" s="1401" t="s">
        <v>1436</v>
      </c>
      <c r="AA624" s="1401"/>
      <c r="AB624" s="1402"/>
      <c r="AC624" s="1631" t="s">
        <v>1400</v>
      </c>
      <c r="AD624" s="1632"/>
      <c r="AE624" s="1633"/>
      <c r="AF624" s="1625" t="s">
        <v>1437</v>
      </c>
      <c r="AG624" s="1401"/>
      <c r="AH624" s="1401"/>
      <c r="AI624" s="1401"/>
      <c r="AJ624" s="1402"/>
      <c r="AK624" s="1646" t="s">
        <v>1438</v>
      </c>
      <c r="AL624" s="1647"/>
      <c r="AM624" s="1647"/>
      <c r="AN624" s="1648"/>
      <c r="AO624" s="1412" t="s">
        <v>1402</v>
      </c>
      <c r="AP624" s="1412"/>
      <c r="AQ624" s="1412"/>
      <c r="AR624" s="1412"/>
      <c r="AS624" s="1412"/>
      <c r="AU624" s="2"/>
      <c r="AZ624" s="2"/>
      <c r="BA624" s="2"/>
      <c r="BB624" s="2"/>
      <c r="BC624" s="2"/>
    </row>
    <row r="625" spans="2:157" ht="12.95" customHeight="1">
      <c r="B625" s="1661"/>
      <c r="C625" s="1661"/>
      <c r="D625" s="1661"/>
      <c r="E625" s="1661"/>
      <c r="F625" s="1661"/>
      <c r="G625" s="1661"/>
      <c r="H625" s="1661"/>
      <c r="I625" s="1661"/>
      <c r="J625" s="1661"/>
      <c r="K625" s="1661"/>
      <c r="L625" s="1661"/>
      <c r="M625" s="1412"/>
      <c r="N625" s="1412"/>
      <c r="O625" s="1412"/>
      <c r="P625" s="1412"/>
      <c r="Q625" s="1412"/>
      <c r="R625" s="1412"/>
      <c r="S625" s="1412"/>
      <c r="T625" s="1412"/>
      <c r="U625" s="1412"/>
      <c r="V625" s="1412"/>
      <c r="W625" s="1662"/>
      <c r="X625" s="1662"/>
      <c r="Y625" s="1662"/>
      <c r="Z625" s="1403"/>
      <c r="AA625" s="1403"/>
      <c r="AB625" s="1404"/>
      <c r="AC625" s="1634"/>
      <c r="AD625" s="1635"/>
      <c r="AE625" s="1636"/>
      <c r="AF625" s="1626"/>
      <c r="AG625" s="1403"/>
      <c r="AH625" s="1403"/>
      <c r="AI625" s="1403"/>
      <c r="AJ625" s="1404"/>
      <c r="AK625" s="1649"/>
      <c r="AL625" s="1650"/>
      <c r="AM625" s="1650"/>
      <c r="AN625" s="1651"/>
      <c r="AO625" s="1412"/>
      <c r="AP625" s="1412"/>
      <c r="AQ625" s="1412"/>
      <c r="AR625" s="1412"/>
      <c r="AS625" s="1412"/>
      <c r="AU625" s="2"/>
      <c r="AZ625" s="2"/>
      <c r="BA625" s="2"/>
      <c r="BB625" s="2"/>
      <c r="BC625" s="2"/>
      <c r="BD625" s="2"/>
    </row>
    <row r="626" spans="2:157" ht="12.95" customHeight="1">
      <c r="B626" s="1661"/>
      <c r="C626" s="1661"/>
      <c r="D626" s="1661"/>
      <c r="E626" s="1661"/>
      <c r="F626" s="1661"/>
      <c r="G626" s="1661"/>
      <c r="H626" s="1661"/>
      <c r="I626" s="1661"/>
      <c r="J626" s="1661"/>
      <c r="K626" s="1661"/>
      <c r="L626" s="1661"/>
      <c r="M626" s="1412"/>
      <c r="N626" s="1412"/>
      <c r="O626" s="1412"/>
      <c r="P626" s="1412"/>
      <c r="Q626" s="1412"/>
      <c r="R626" s="1412"/>
      <c r="S626" s="1412"/>
      <c r="T626" s="1412"/>
      <c r="U626" s="1412"/>
      <c r="V626" s="1412"/>
      <c r="W626" s="1662"/>
      <c r="X626" s="1662"/>
      <c r="Y626" s="1662"/>
      <c r="Z626" s="1405"/>
      <c r="AA626" s="1405"/>
      <c r="AB626" s="1406"/>
      <c r="AC626" s="1637"/>
      <c r="AD626" s="1638"/>
      <c r="AE626" s="1639"/>
      <c r="AF626" s="1627"/>
      <c r="AG626" s="1405"/>
      <c r="AH626" s="1405"/>
      <c r="AI626" s="1405"/>
      <c r="AJ626" s="1406"/>
      <c r="AK626" s="1652"/>
      <c r="AL626" s="1653"/>
      <c r="AM626" s="1653"/>
      <c r="AN626" s="1654"/>
      <c r="AO626" s="1412"/>
      <c r="AP626" s="1412"/>
      <c r="AQ626" s="1412"/>
      <c r="AR626" s="1412"/>
      <c r="AS626" s="1412"/>
      <c r="AT626" s="2"/>
      <c r="AU626" s="2"/>
      <c r="AZ626" s="2"/>
      <c r="BA626" s="2"/>
      <c r="BB626" s="2"/>
      <c r="BC626" s="2"/>
      <c r="BD626" s="2"/>
    </row>
    <row r="627" spans="2:157" ht="12.95" customHeight="1">
      <c r="B627" s="34" t="s">
        <v>18</v>
      </c>
      <c r="C627" s="1321" t="s">
        <v>1439</v>
      </c>
      <c r="D627" s="1321"/>
      <c r="E627" s="1321"/>
      <c r="F627" s="1321"/>
      <c r="G627" s="1321"/>
      <c r="H627" s="1321"/>
      <c r="I627" s="1321"/>
      <c r="J627" s="1321"/>
      <c r="K627" s="1321"/>
      <c r="L627" s="1321"/>
      <c r="M627" s="1576" t="s">
        <v>1377</v>
      </c>
      <c r="N627" s="1576"/>
      <c r="O627" s="1576"/>
      <c r="P627" s="1576"/>
      <c r="Q627" s="1396">
        <f>18*12</f>
        <v>216</v>
      </c>
      <c r="R627" s="1396"/>
      <c r="S627" s="1397"/>
      <c r="T627" s="1395">
        <v>30</v>
      </c>
      <c r="U627" s="1396"/>
      <c r="V627" s="1397"/>
      <c r="W627" s="1408">
        <f>[1]EVERYTHING!$I$5</f>
        <v>6.5000000000000002E-2</v>
      </c>
      <c r="X627" s="1409"/>
      <c r="Y627" s="1410"/>
      <c r="Z627" s="1442" t="s">
        <v>1440</v>
      </c>
      <c r="AA627" s="1443"/>
      <c r="AB627" s="1444"/>
      <c r="AC627" s="1416">
        <v>1</v>
      </c>
      <c r="AD627" s="1417"/>
      <c r="AE627" s="1418"/>
      <c r="AF627" s="1439">
        <f>[1]EVERYTHING!$AC$56</f>
        <v>468589.94989674364</v>
      </c>
      <c r="AG627" s="1440"/>
      <c r="AH627" s="1440"/>
      <c r="AI627" s="1440"/>
      <c r="AJ627" s="1441"/>
      <c r="AK627" s="1398"/>
      <c r="AL627" s="1399"/>
      <c r="AM627" s="1399"/>
      <c r="AN627" s="1400"/>
      <c r="AO627" s="1445">
        <f>[1]EVERYTHING!$H$5</f>
        <v>6178000</v>
      </c>
      <c r="AP627" s="1445"/>
      <c r="AQ627" s="1445"/>
      <c r="AR627" s="1445"/>
      <c r="AS627" s="1445"/>
      <c r="AT627" s="2"/>
      <c r="AU627" s="2"/>
      <c r="AZ627" s="2"/>
      <c r="BA627" s="2"/>
      <c r="BB627" s="2"/>
      <c r="BC627" s="2"/>
      <c r="BD627" s="2"/>
    </row>
    <row r="628" spans="2:157" ht="12.95" customHeight="1">
      <c r="B628" s="35" t="s">
        <v>31</v>
      </c>
      <c r="C628" s="1321" t="s">
        <v>1371</v>
      </c>
      <c r="D628" s="1321"/>
      <c r="E628" s="1321"/>
      <c r="F628" s="1321"/>
      <c r="G628" s="1321"/>
      <c r="H628" s="1321"/>
      <c r="I628" s="1321"/>
      <c r="J628" s="1321"/>
      <c r="K628" s="1321"/>
      <c r="L628" s="1321"/>
      <c r="M628" s="1576" t="s">
        <v>1373</v>
      </c>
      <c r="N628" s="1576"/>
      <c r="O628" s="1576"/>
      <c r="P628" s="1576"/>
      <c r="Q628" s="1395">
        <v>660</v>
      </c>
      <c r="R628" s="1396"/>
      <c r="S628" s="1397"/>
      <c r="T628" s="1395"/>
      <c r="U628" s="1396"/>
      <c r="V628" s="1397"/>
      <c r="W628" s="1408">
        <v>0.03</v>
      </c>
      <c r="X628" s="1409"/>
      <c r="Y628" s="1410"/>
      <c r="Z628" s="1442" t="s">
        <v>1441</v>
      </c>
      <c r="AA628" s="1443"/>
      <c r="AB628" s="1444"/>
      <c r="AC628" s="1416">
        <v>2</v>
      </c>
      <c r="AD628" s="1417"/>
      <c r="AE628" s="1418"/>
      <c r="AF628" s="1439">
        <f>0.42%*AO628</f>
        <v>78619.564799999993</v>
      </c>
      <c r="AG628" s="1440"/>
      <c r="AH628" s="1440"/>
      <c r="AI628" s="1440"/>
      <c r="AJ628" s="1441"/>
      <c r="AK628" s="1398"/>
      <c r="AL628" s="1399"/>
      <c r="AM628" s="1399"/>
      <c r="AN628" s="1400"/>
      <c r="AO628" s="1436">
        <f>[1]EVERYTHING!$H$11</f>
        <v>18718944</v>
      </c>
      <c r="AP628" s="1437"/>
      <c r="AQ628" s="1437"/>
      <c r="AR628" s="1437"/>
      <c r="AS628" s="1438"/>
      <c r="AT628" s="932" t="str">
        <f>IF(AND(NOT(C627=""),C628="",NOT(C629="")),"!","")</f>
        <v/>
      </c>
      <c r="AU628" s="2"/>
      <c r="AZ628" s="2"/>
      <c r="BA628" s="2"/>
      <c r="BB628" s="2"/>
      <c r="BC628" s="2"/>
      <c r="BD628" s="2"/>
    </row>
    <row r="629" spans="2:157" ht="12.95" customHeight="1">
      <c r="B629" s="35" t="s">
        <v>39</v>
      </c>
      <c r="C629" s="1321" t="s">
        <v>1406</v>
      </c>
      <c r="D629" s="1321"/>
      <c r="E629" s="1321"/>
      <c r="F629" s="1321"/>
      <c r="G629" s="1321"/>
      <c r="H629" s="1321"/>
      <c r="I629" s="1321"/>
      <c r="J629" s="1321"/>
      <c r="K629" s="1321"/>
      <c r="L629" s="1321"/>
      <c r="M629" s="1576" t="s">
        <v>1373</v>
      </c>
      <c r="N629" s="1576"/>
      <c r="O629" s="1576"/>
      <c r="P629" s="1576"/>
      <c r="Q629" s="1395">
        <v>660</v>
      </c>
      <c r="R629" s="1396"/>
      <c r="S629" s="1397"/>
      <c r="T629" s="1395"/>
      <c r="U629" s="1396"/>
      <c r="V629" s="1397"/>
      <c r="W629" s="1408">
        <v>0.03</v>
      </c>
      <c r="X629" s="1409"/>
      <c r="Y629" s="1410"/>
      <c r="Z629" s="1442" t="s">
        <v>1441</v>
      </c>
      <c r="AA629" s="1443"/>
      <c r="AB629" s="1444"/>
      <c r="AC629" s="1416">
        <v>3</v>
      </c>
      <c r="AD629" s="1417"/>
      <c r="AE629" s="1418"/>
      <c r="AF629" s="1439"/>
      <c r="AG629" s="1440"/>
      <c r="AH629" s="1440"/>
      <c r="AI629" s="1440"/>
      <c r="AJ629" s="1441"/>
      <c r="AK629" s="1398"/>
      <c r="AL629" s="1399"/>
      <c r="AM629" s="1399"/>
      <c r="AN629" s="1400"/>
      <c r="AO629" s="1436">
        <f>[1]EVERYTHING!$H$9</f>
        <v>14531301</v>
      </c>
      <c r="AP629" s="1437"/>
      <c r="AQ629" s="1437"/>
      <c r="AR629" s="1437"/>
      <c r="AS629" s="1438"/>
      <c r="AT629" s="932" t="str">
        <f t="shared" ref="AT629:AT638" si="1">IF(AND(NOT(C628=""),C629="",NOT(C630="")),"!","")</f>
        <v/>
      </c>
      <c r="AU629" s="2"/>
      <c r="AZ629" s="2"/>
      <c r="BA629" s="2"/>
      <c r="BB629" s="2"/>
      <c r="BC629" s="2"/>
      <c r="BD629" s="2"/>
    </row>
    <row r="630" spans="2:157" ht="12.95" customHeight="1">
      <c r="B630" s="35" t="s">
        <v>82</v>
      </c>
      <c r="C630" s="1321" t="s">
        <v>1408</v>
      </c>
      <c r="D630" s="1321"/>
      <c r="E630" s="1321"/>
      <c r="F630" s="1321"/>
      <c r="G630" s="1321"/>
      <c r="H630" s="1321"/>
      <c r="I630" s="1321"/>
      <c r="J630" s="1321"/>
      <c r="K630" s="1321"/>
      <c r="L630" s="1321"/>
      <c r="M630" s="1576" t="s">
        <v>1373</v>
      </c>
      <c r="N630" s="1576"/>
      <c r="O630" s="1576"/>
      <c r="P630" s="1576"/>
      <c r="Q630" s="1395">
        <v>660</v>
      </c>
      <c r="R630" s="1396"/>
      <c r="S630" s="1397"/>
      <c r="T630" s="1395"/>
      <c r="U630" s="1396"/>
      <c r="V630" s="1397"/>
      <c r="W630" s="1408">
        <v>0.03</v>
      </c>
      <c r="X630" s="1409"/>
      <c r="Y630" s="1410"/>
      <c r="Z630" s="1442" t="s">
        <v>1441</v>
      </c>
      <c r="AA630" s="1443"/>
      <c r="AB630" s="1444"/>
      <c r="AC630" s="1416">
        <v>4</v>
      </c>
      <c r="AD630" s="1417"/>
      <c r="AE630" s="1418"/>
      <c r="AF630" s="1439"/>
      <c r="AG630" s="1440"/>
      <c r="AH630" s="1440"/>
      <c r="AI630" s="1440"/>
      <c r="AJ630" s="1441"/>
      <c r="AK630" s="1398"/>
      <c r="AL630" s="1399"/>
      <c r="AM630" s="1399"/>
      <c r="AN630" s="1400"/>
      <c r="AO630" s="1436">
        <f>[1]EVERYTHING!$H$8</f>
        <v>3556400</v>
      </c>
      <c r="AP630" s="1437"/>
      <c r="AQ630" s="1437"/>
      <c r="AR630" s="1437"/>
      <c r="AS630" s="1438"/>
      <c r="AT630" s="932" t="str">
        <f t="shared" si="1"/>
        <v/>
      </c>
      <c r="AU630" s="2"/>
      <c r="AZ630" s="2"/>
      <c r="BA630" s="2"/>
      <c r="BB630" s="2"/>
      <c r="BC630" s="2"/>
      <c r="BD630" s="2"/>
    </row>
    <row r="631" spans="2:157" ht="12.95" customHeight="1">
      <c r="B631" s="35" t="s">
        <v>86</v>
      </c>
      <c r="C631" s="1321" t="s">
        <v>1409</v>
      </c>
      <c r="D631" s="1321"/>
      <c r="E631" s="1321"/>
      <c r="F631" s="1321"/>
      <c r="G631" s="1321"/>
      <c r="H631" s="1321"/>
      <c r="I631" s="1321"/>
      <c r="J631" s="1321"/>
      <c r="K631" s="1321"/>
      <c r="L631" s="1321"/>
      <c r="M631" s="1576" t="s">
        <v>1362</v>
      </c>
      <c r="N631" s="1576"/>
      <c r="O631" s="1576"/>
      <c r="P631" s="1576"/>
      <c r="Q631" s="1395"/>
      <c r="R631" s="1396"/>
      <c r="S631" s="1397"/>
      <c r="T631" s="1395"/>
      <c r="U631" s="1396"/>
      <c r="V631" s="1397"/>
      <c r="W631" s="1408"/>
      <c r="X631" s="1409"/>
      <c r="Y631" s="1410"/>
      <c r="Z631" s="1442" t="s">
        <v>1050</v>
      </c>
      <c r="AA631" s="1443"/>
      <c r="AB631" s="1444"/>
      <c r="AC631" s="1416"/>
      <c r="AD631" s="1417"/>
      <c r="AE631" s="1418"/>
      <c r="AF631" s="1439"/>
      <c r="AG631" s="1440"/>
      <c r="AH631" s="1440"/>
      <c r="AI631" s="1440"/>
      <c r="AJ631" s="1441"/>
      <c r="AK631" s="1398"/>
      <c r="AL631" s="1399"/>
      <c r="AM631" s="1399"/>
      <c r="AN631" s="1400"/>
      <c r="AO631" s="1436">
        <f>[1]EVERYTHING!$H$17</f>
        <v>100</v>
      </c>
      <c r="AP631" s="1437"/>
      <c r="AQ631" s="1437"/>
      <c r="AR631" s="1437"/>
      <c r="AS631" s="1438"/>
      <c r="AT631" s="932" t="str">
        <f t="shared" si="1"/>
        <v/>
      </c>
      <c r="AU631" s="2"/>
      <c r="AZ631" s="2"/>
      <c r="BA631" s="2"/>
      <c r="BB631" s="2"/>
      <c r="BC631" s="2"/>
      <c r="BD631" s="2"/>
    </row>
    <row r="632" spans="2:157" ht="12.95" customHeight="1">
      <c r="B632" s="35" t="s">
        <v>1410</v>
      </c>
      <c r="C632" s="1321" t="s">
        <v>1411</v>
      </c>
      <c r="D632" s="1321"/>
      <c r="E632" s="1321"/>
      <c r="F632" s="1321"/>
      <c r="G632" s="1321"/>
      <c r="H632" s="1321"/>
      <c r="I632" s="1321"/>
      <c r="J632" s="1321"/>
      <c r="K632" s="1321"/>
      <c r="L632" s="1321"/>
      <c r="M632" s="1576" t="s">
        <v>1357</v>
      </c>
      <c r="N632" s="1576"/>
      <c r="O632" s="1576"/>
      <c r="P632" s="1576"/>
      <c r="Q632" s="1395"/>
      <c r="R632" s="1396"/>
      <c r="S632" s="1397"/>
      <c r="T632" s="1395"/>
      <c r="U632" s="1396"/>
      <c r="V632" s="1397"/>
      <c r="W632" s="1408"/>
      <c r="X632" s="1409"/>
      <c r="Y632" s="1410"/>
      <c r="Z632" s="1442" t="s">
        <v>1050</v>
      </c>
      <c r="AA632" s="1443"/>
      <c r="AB632" s="1444"/>
      <c r="AC632" s="1416"/>
      <c r="AD632" s="1417"/>
      <c r="AE632" s="1418"/>
      <c r="AF632" s="1439"/>
      <c r="AG632" s="1440"/>
      <c r="AH632" s="1440"/>
      <c r="AI632" s="1440"/>
      <c r="AJ632" s="1441"/>
      <c r="AK632" s="1398"/>
      <c r="AL632" s="1399"/>
      <c r="AM632" s="1399"/>
      <c r="AN632" s="1400"/>
      <c r="AO632" s="1436">
        <f>[1]EVERYTHING!$H$16</f>
        <v>1700000</v>
      </c>
      <c r="AP632" s="1437"/>
      <c r="AQ632" s="1437"/>
      <c r="AR632" s="1437"/>
      <c r="AS632" s="1438"/>
      <c r="AT632" s="932" t="str">
        <f t="shared" si="1"/>
        <v/>
      </c>
      <c r="AU632" s="2"/>
      <c r="AZ632" s="2"/>
      <c r="BA632" s="2"/>
      <c r="BB632" s="2"/>
      <c r="BC632" s="2"/>
      <c r="BD632" s="2"/>
    </row>
    <row r="633" spans="2:157" ht="12.95" customHeight="1">
      <c r="B633" s="35" t="s">
        <v>1412</v>
      </c>
      <c r="C633" s="1321" t="s">
        <v>1409</v>
      </c>
      <c r="D633" s="1321"/>
      <c r="E633" s="1321"/>
      <c r="F633" s="1321"/>
      <c r="G633" s="1321"/>
      <c r="H633" s="1321"/>
      <c r="I633" s="1321"/>
      <c r="J633" s="1321"/>
      <c r="K633" s="1321"/>
      <c r="L633" s="1321"/>
      <c r="M633" s="1576" t="s">
        <v>1362</v>
      </c>
      <c r="N633" s="1576"/>
      <c r="O633" s="1576"/>
      <c r="P633" s="1576"/>
      <c r="Q633" s="1395"/>
      <c r="R633" s="1396"/>
      <c r="S633" s="1397"/>
      <c r="T633" s="1395"/>
      <c r="U633" s="1396"/>
      <c r="V633" s="1397"/>
      <c r="W633" s="1408"/>
      <c r="X633" s="1409"/>
      <c r="Y633" s="1410"/>
      <c r="Z633" s="1442" t="s">
        <v>1050</v>
      </c>
      <c r="AA633" s="1443"/>
      <c r="AB633" s="1444"/>
      <c r="AC633" s="1416"/>
      <c r="AD633" s="1417"/>
      <c r="AE633" s="1418"/>
      <c r="AF633" s="1439"/>
      <c r="AG633" s="1440"/>
      <c r="AH633" s="1440"/>
      <c r="AI633" s="1440"/>
      <c r="AJ633" s="1441"/>
      <c r="AK633" s="1398"/>
      <c r="AL633" s="1399"/>
      <c r="AM633" s="1399"/>
      <c r="AN633" s="1400"/>
      <c r="AO633" s="1436">
        <f>ROUND([1]EVERYTHING!$H$15,0)</f>
        <v>1713980</v>
      </c>
      <c r="AP633" s="1437"/>
      <c r="AQ633" s="1437"/>
      <c r="AR633" s="1437"/>
      <c r="AS633" s="1438"/>
      <c r="AT633" s="932" t="str">
        <f t="shared" si="1"/>
        <v/>
      </c>
      <c r="AU633" s="2"/>
      <c r="AV633" s="2"/>
      <c r="AW633" s="2"/>
      <c r="AX633" s="2"/>
      <c r="AY633" s="2"/>
      <c r="AZ633" s="2"/>
      <c r="BA633" s="2"/>
      <c r="BB633" s="2"/>
      <c r="BC633" s="2"/>
      <c r="BD633" s="2"/>
    </row>
    <row r="634" spans="2:157" ht="12.95" customHeight="1">
      <c r="B634" s="35" t="s">
        <v>1414</v>
      </c>
      <c r="C634" s="1321"/>
      <c r="D634" s="1321"/>
      <c r="E634" s="1321"/>
      <c r="F634" s="1321"/>
      <c r="G634" s="1321"/>
      <c r="H634" s="1321"/>
      <c r="I634" s="1321"/>
      <c r="J634" s="1321"/>
      <c r="K634" s="1321"/>
      <c r="L634" s="1321"/>
      <c r="M634" s="1576"/>
      <c r="N634" s="1576"/>
      <c r="O634" s="1576"/>
      <c r="P634" s="1576"/>
      <c r="Q634" s="1395"/>
      <c r="R634" s="1396"/>
      <c r="S634" s="1397"/>
      <c r="T634" s="1395"/>
      <c r="U634" s="1396"/>
      <c r="V634" s="1397"/>
      <c r="W634" s="1408"/>
      <c r="X634" s="1409"/>
      <c r="Y634" s="1410"/>
      <c r="Z634" s="1442" t="s">
        <v>998</v>
      </c>
      <c r="AA634" s="1443"/>
      <c r="AB634" s="1444"/>
      <c r="AC634" s="1416"/>
      <c r="AD634" s="1417"/>
      <c r="AE634" s="1418"/>
      <c r="AF634" s="1439"/>
      <c r="AG634" s="1440"/>
      <c r="AH634" s="1440"/>
      <c r="AI634" s="1440"/>
      <c r="AJ634" s="1441"/>
      <c r="AK634" s="1398"/>
      <c r="AL634" s="1399"/>
      <c r="AM634" s="1399"/>
      <c r="AN634" s="1400"/>
      <c r="AO634" s="1436"/>
      <c r="AP634" s="1437"/>
      <c r="AQ634" s="1437"/>
      <c r="AR634" s="1437"/>
      <c r="AS634" s="1438"/>
      <c r="AT634" s="932" t="str">
        <f t="shared" si="1"/>
        <v/>
      </c>
      <c r="AU634" s="2"/>
      <c r="AV634" s="2"/>
      <c r="AW634" s="2"/>
      <c r="AX634" s="2"/>
      <c r="AY634" s="2"/>
      <c r="AZ634" s="2"/>
      <c r="BA634" s="2" t="s">
        <v>998</v>
      </c>
      <c r="BB634" s="2"/>
      <c r="BC634" s="2"/>
      <c r="BD634" s="2"/>
    </row>
    <row r="635" spans="2:157" ht="12.95" customHeight="1">
      <c r="B635" s="35" t="s">
        <v>1416</v>
      </c>
      <c r="C635" s="1321"/>
      <c r="D635" s="1321"/>
      <c r="E635" s="1321"/>
      <c r="F635" s="1321"/>
      <c r="G635" s="1321"/>
      <c r="H635" s="1321"/>
      <c r="I635" s="1321"/>
      <c r="J635" s="1321"/>
      <c r="K635" s="1321"/>
      <c r="L635" s="1321"/>
      <c r="M635" s="1576" t="s">
        <v>998</v>
      </c>
      <c r="N635" s="1576"/>
      <c r="O635" s="1576"/>
      <c r="P635" s="1576"/>
      <c r="Q635" s="1395"/>
      <c r="R635" s="1396"/>
      <c r="S635" s="1397"/>
      <c r="T635" s="1395"/>
      <c r="U635" s="1396"/>
      <c r="V635" s="1397"/>
      <c r="W635" s="1408"/>
      <c r="X635" s="1409"/>
      <c r="Y635" s="1410"/>
      <c r="Z635" s="1442" t="s">
        <v>998</v>
      </c>
      <c r="AA635" s="1443"/>
      <c r="AB635" s="1444"/>
      <c r="AC635" s="1416"/>
      <c r="AD635" s="1417"/>
      <c r="AE635" s="1418"/>
      <c r="AF635" s="1439"/>
      <c r="AG635" s="1440"/>
      <c r="AH635" s="1440"/>
      <c r="AI635" s="1440"/>
      <c r="AJ635" s="1441"/>
      <c r="AK635" s="1398"/>
      <c r="AL635" s="1399"/>
      <c r="AM635" s="1399"/>
      <c r="AN635" s="1400"/>
      <c r="AO635" s="1436"/>
      <c r="AP635" s="1437"/>
      <c r="AQ635" s="1437"/>
      <c r="AR635" s="1437"/>
      <c r="AS635" s="1438"/>
      <c r="AT635" s="932" t="str">
        <f t="shared" si="1"/>
        <v/>
      </c>
      <c r="AU635" s="2"/>
      <c r="AV635" s="2"/>
      <c r="AW635" s="2"/>
      <c r="AX635" s="2"/>
      <c r="AY635" s="2"/>
      <c r="AZ635" s="2"/>
      <c r="BA635" s="2" t="s">
        <v>1442</v>
      </c>
      <c r="BB635" s="2"/>
      <c r="BC635" s="2"/>
      <c r="BD635" s="2"/>
      <c r="BE635" s="2"/>
      <c r="BF635" s="2"/>
      <c r="BG635" s="2"/>
      <c r="BH635" s="2"/>
      <c r="BI635" s="2"/>
      <c r="BJ635" s="2"/>
      <c r="BK635" s="2"/>
      <c r="BL635" s="2"/>
      <c r="BM635" s="2"/>
      <c r="CR635" s="1075"/>
      <c r="CS635" s="2"/>
      <c r="CT635" s="2"/>
      <c r="CU635" s="2"/>
      <c r="CV635" s="2"/>
      <c r="CW635" s="2"/>
      <c r="CX635" s="2"/>
      <c r="CY635" s="2"/>
      <c r="CZ635" s="2"/>
      <c r="DA635" s="2"/>
      <c r="DB635" s="2"/>
      <c r="DC635" s="2"/>
      <c r="DD635" s="2"/>
      <c r="DE635" s="2"/>
      <c r="DF635" s="2"/>
      <c r="DX635" s="1415" t="e">
        <f t="shared" ref="DX635:DX669" si="2">EZ718*(CP718/$CP$753)</f>
        <v>#VALUE!</v>
      </c>
      <c r="DY635" s="1415"/>
      <c r="DZ635" s="1415"/>
      <c r="EA635" s="1415"/>
      <c r="EB635" s="1415"/>
      <c r="EC635" s="1415">
        <f t="shared" ref="EC635:EC669" si="3">FE718*(CU718/$CU$753)</f>
        <v>382.27848101265823</v>
      </c>
      <c r="ED635" s="1415"/>
      <c r="EE635" s="1415"/>
      <c r="EF635" s="1415"/>
      <c r="EG635" s="1415"/>
      <c r="EH635" s="1415" t="e">
        <f t="shared" ref="EH635:EH669" si="4">FJ718*(CZ718/$CZ$753)</f>
        <v>#VALUE!</v>
      </c>
      <c r="EI635" s="1415"/>
      <c r="EJ635" s="1415"/>
      <c r="EK635" s="1415"/>
      <c r="EL635" s="1415"/>
      <c r="EM635" s="1415" t="e">
        <f t="shared" ref="EM635:EM669" si="5">FO718*(DE718/$DE$753)</f>
        <v>#VALUE!</v>
      </c>
      <c r="EN635" s="1415"/>
      <c r="EO635" s="1415"/>
      <c r="EP635" s="1415"/>
      <c r="EQ635" s="1415"/>
      <c r="ER635" s="1415" t="e">
        <f t="shared" ref="ER635:ER669" si="6">FT718*(DJ718/$DJ$753)</f>
        <v>#VALUE!</v>
      </c>
      <c r="ES635" s="1415"/>
      <c r="ET635" s="1415"/>
      <c r="EU635" s="1415"/>
      <c r="EV635" s="1415"/>
      <c r="EW635" s="1415" t="e">
        <f t="shared" ref="EW635:EW669" si="7">FY718*(DO718/$DO$753)</f>
        <v>#VALUE!</v>
      </c>
      <c r="EX635" s="1415"/>
      <c r="EY635" s="1415"/>
      <c r="EZ635" s="1415"/>
      <c r="FA635" s="1415"/>
    </row>
    <row r="636" spans="2:157" ht="12.95" customHeight="1">
      <c r="B636" s="35" t="s">
        <v>1417</v>
      </c>
      <c r="C636" s="1321"/>
      <c r="D636" s="1321"/>
      <c r="E636" s="1321"/>
      <c r="F636" s="1321"/>
      <c r="G636" s="1321"/>
      <c r="H636" s="1321"/>
      <c r="I636" s="1321"/>
      <c r="J636" s="1321"/>
      <c r="K636" s="1321"/>
      <c r="L636" s="1321"/>
      <c r="M636" s="1576" t="s">
        <v>998</v>
      </c>
      <c r="N636" s="1576"/>
      <c r="O636" s="1576"/>
      <c r="P636" s="1576"/>
      <c r="Q636" s="1395"/>
      <c r="R636" s="1396"/>
      <c r="S636" s="1397"/>
      <c r="T636" s="1395"/>
      <c r="U636" s="1396"/>
      <c r="V636" s="1397"/>
      <c r="W636" s="1408"/>
      <c r="X636" s="1409"/>
      <c r="Y636" s="1410"/>
      <c r="Z636" s="1442" t="s">
        <v>998</v>
      </c>
      <c r="AA636" s="1443"/>
      <c r="AB636" s="1444"/>
      <c r="AC636" s="1416"/>
      <c r="AD636" s="1417"/>
      <c r="AE636" s="1418"/>
      <c r="AF636" s="1439"/>
      <c r="AG636" s="1440"/>
      <c r="AH636" s="1440"/>
      <c r="AI636" s="1440"/>
      <c r="AJ636" s="1441"/>
      <c r="AK636" s="1398"/>
      <c r="AL636" s="1399"/>
      <c r="AM636" s="1399"/>
      <c r="AN636" s="1400"/>
      <c r="AO636" s="1436"/>
      <c r="AP636" s="1437"/>
      <c r="AQ636" s="1437"/>
      <c r="AR636" s="1437"/>
      <c r="AS636" s="1438"/>
      <c r="AT636" s="932" t="str">
        <f t="shared" si="1"/>
        <v/>
      </c>
      <c r="AV636" s="2"/>
      <c r="AW636" s="2"/>
      <c r="AX636" s="2"/>
      <c r="AY636" s="2"/>
      <c r="AZ636" s="2"/>
      <c r="BA636" s="2" t="s">
        <v>1441</v>
      </c>
      <c r="BB636" s="2"/>
      <c r="BC636" s="2"/>
      <c r="BD636" s="2"/>
      <c r="BE636" s="2"/>
      <c r="BF636" s="2"/>
      <c r="BG636" s="2"/>
      <c r="BH636" s="2"/>
      <c r="BI636" s="2"/>
      <c r="BJ636" s="2"/>
      <c r="BK636" s="2"/>
      <c r="BL636" s="2"/>
      <c r="BM636" s="2"/>
      <c r="DA636" s="2"/>
      <c r="DB636" s="2"/>
      <c r="DC636" s="2"/>
      <c r="DD636" s="2"/>
      <c r="DE636" s="2"/>
      <c r="DF636" s="2"/>
      <c r="DX636" s="1415" t="e">
        <f t="shared" si="2"/>
        <v>#VALUE!</v>
      </c>
      <c r="DY636" s="1415"/>
      <c r="DZ636" s="1415"/>
      <c r="EA636" s="1415"/>
      <c r="EB636" s="1415"/>
      <c r="EC636" s="1415">
        <f t="shared" si="3"/>
        <v>160.25316455696202</v>
      </c>
      <c r="ED636" s="1415"/>
      <c r="EE636" s="1415"/>
      <c r="EF636" s="1415"/>
      <c r="EG636" s="1415"/>
      <c r="EH636" s="1415" t="e">
        <f t="shared" si="4"/>
        <v>#VALUE!</v>
      </c>
      <c r="EI636" s="1415"/>
      <c r="EJ636" s="1415"/>
      <c r="EK636" s="1415"/>
      <c r="EL636" s="1415"/>
      <c r="EM636" s="1415" t="e">
        <f t="shared" si="5"/>
        <v>#VALUE!</v>
      </c>
      <c r="EN636" s="1415"/>
      <c r="EO636" s="1415"/>
      <c r="EP636" s="1415"/>
      <c r="EQ636" s="1415"/>
      <c r="ER636" s="1415" t="e">
        <f t="shared" si="6"/>
        <v>#VALUE!</v>
      </c>
      <c r="ES636" s="1415"/>
      <c r="ET636" s="1415"/>
      <c r="EU636" s="1415"/>
      <c r="EV636" s="1415"/>
      <c r="EW636" s="1415" t="e">
        <f t="shared" si="7"/>
        <v>#VALUE!</v>
      </c>
      <c r="EX636" s="1415"/>
      <c r="EY636" s="1415"/>
      <c r="EZ636" s="1415"/>
      <c r="FA636" s="1415"/>
    </row>
    <row r="637" spans="2:157" ht="12.95" customHeight="1">
      <c r="B637" s="35" t="s">
        <v>1418</v>
      </c>
      <c r="C637" s="1321"/>
      <c r="D637" s="1321"/>
      <c r="E637" s="1321"/>
      <c r="F637" s="1321"/>
      <c r="G637" s="1321"/>
      <c r="H637" s="1321"/>
      <c r="I637" s="1321"/>
      <c r="J637" s="1321"/>
      <c r="K637" s="1321"/>
      <c r="L637" s="1321"/>
      <c r="M637" s="1576" t="s">
        <v>998</v>
      </c>
      <c r="N637" s="1576"/>
      <c r="O637" s="1576"/>
      <c r="P637" s="1576"/>
      <c r="Q637" s="1395"/>
      <c r="R637" s="1396"/>
      <c r="S637" s="1397"/>
      <c r="T637" s="1395"/>
      <c r="U637" s="1396"/>
      <c r="V637" s="1397"/>
      <c r="W637" s="1408"/>
      <c r="X637" s="1409"/>
      <c r="Y637" s="1410"/>
      <c r="Z637" s="1442" t="s">
        <v>998</v>
      </c>
      <c r="AA637" s="1443"/>
      <c r="AB637" s="1444"/>
      <c r="AC637" s="1416"/>
      <c r="AD637" s="1417"/>
      <c r="AE637" s="1418"/>
      <c r="AF637" s="1439"/>
      <c r="AG637" s="1440"/>
      <c r="AH637" s="1440"/>
      <c r="AI637" s="1440"/>
      <c r="AJ637" s="1441"/>
      <c r="AK637" s="1398"/>
      <c r="AL637" s="1399"/>
      <c r="AM637" s="1399"/>
      <c r="AN637" s="1400"/>
      <c r="AO637" s="1436"/>
      <c r="AP637" s="1437"/>
      <c r="AQ637" s="1437"/>
      <c r="AR637" s="1437"/>
      <c r="AS637" s="1438"/>
      <c r="AT637" s="932" t="str">
        <f t="shared" si="1"/>
        <v/>
      </c>
      <c r="AV637" s="2"/>
      <c r="AW637" s="2"/>
      <c r="AX637" s="2"/>
      <c r="AY637" s="2"/>
      <c r="AZ637" s="2"/>
      <c r="BA637" s="2" t="s">
        <v>1440</v>
      </c>
      <c r="BB637" s="2"/>
      <c r="BC637" s="2"/>
      <c r="BD637" s="2"/>
      <c r="BE637" s="2"/>
      <c r="BF637" s="2"/>
      <c r="BG637" s="2"/>
      <c r="BH637" s="2"/>
      <c r="BI637" s="2"/>
      <c r="BJ637" s="2"/>
      <c r="BK637" s="2"/>
      <c r="BL637" s="2"/>
      <c r="BM637" s="2"/>
      <c r="DA637" s="2"/>
      <c r="DB637" s="2"/>
      <c r="DC637" s="2"/>
      <c r="DD637" s="2"/>
      <c r="DE637" s="2"/>
      <c r="DF637" s="2"/>
      <c r="DX637" s="1415" t="e">
        <f t="shared" si="2"/>
        <v>#VALUE!</v>
      </c>
      <c r="DY637" s="1415"/>
      <c r="DZ637" s="1415"/>
      <c r="EA637" s="1415"/>
      <c r="EB637" s="1415"/>
      <c r="EC637" s="1415">
        <f t="shared" si="3"/>
        <v>462.87341772151905</v>
      </c>
      <c r="ED637" s="1415"/>
      <c r="EE637" s="1415"/>
      <c r="EF637" s="1415"/>
      <c r="EG637" s="1415"/>
      <c r="EH637" s="1415" t="e">
        <f t="shared" si="4"/>
        <v>#VALUE!</v>
      </c>
      <c r="EI637" s="1415"/>
      <c r="EJ637" s="1415"/>
      <c r="EK637" s="1415"/>
      <c r="EL637" s="1415"/>
      <c r="EM637" s="1415" t="e">
        <f t="shared" si="5"/>
        <v>#VALUE!</v>
      </c>
      <c r="EN637" s="1415"/>
      <c r="EO637" s="1415"/>
      <c r="EP637" s="1415"/>
      <c r="EQ637" s="1415"/>
      <c r="ER637" s="1415" t="e">
        <f t="shared" si="6"/>
        <v>#VALUE!</v>
      </c>
      <c r="ES637" s="1415"/>
      <c r="ET637" s="1415"/>
      <c r="EU637" s="1415"/>
      <c r="EV637" s="1415"/>
      <c r="EW637" s="1415" t="e">
        <f t="shared" si="7"/>
        <v>#VALUE!</v>
      </c>
      <c r="EX637" s="1415"/>
      <c r="EY637" s="1415"/>
      <c r="EZ637" s="1415"/>
      <c r="FA637" s="1415"/>
    </row>
    <row r="638" spans="2:157" ht="12.95" customHeight="1">
      <c r="B638" s="35" t="s">
        <v>1419</v>
      </c>
      <c r="C638" s="1321"/>
      <c r="D638" s="1321"/>
      <c r="E638" s="1321"/>
      <c r="F638" s="1321"/>
      <c r="G638" s="1321"/>
      <c r="H638" s="1321"/>
      <c r="I638" s="1321"/>
      <c r="J638" s="1321"/>
      <c r="K638" s="1321"/>
      <c r="L638" s="1321"/>
      <c r="M638" s="1576" t="s">
        <v>998</v>
      </c>
      <c r="N638" s="1576"/>
      <c r="O638" s="1576"/>
      <c r="P638" s="1576"/>
      <c r="Q638" s="1395"/>
      <c r="R638" s="1396"/>
      <c r="S638" s="1397"/>
      <c r="T638" s="1395"/>
      <c r="U638" s="1396"/>
      <c r="V638" s="1397"/>
      <c r="W638" s="1408"/>
      <c r="X638" s="1409"/>
      <c r="Y638" s="1410"/>
      <c r="Z638" s="1442" t="s">
        <v>998</v>
      </c>
      <c r="AA638" s="1443"/>
      <c r="AB638" s="1444"/>
      <c r="AC638" s="1416"/>
      <c r="AD638" s="1417"/>
      <c r="AE638" s="1418"/>
      <c r="AF638" s="1439"/>
      <c r="AG638" s="1440"/>
      <c r="AH638" s="1440"/>
      <c r="AI638" s="1440"/>
      <c r="AJ638" s="1441"/>
      <c r="AK638" s="1398"/>
      <c r="AL638" s="1399"/>
      <c r="AM638" s="1399"/>
      <c r="AN638" s="1400"/>
      <c r="AO638" s="1436"/>
      <c r="AP638" s="1437"/>
      <c r="AQ638" s="1437"/>
      <c r="AR638" s="1437"/>
      <c r="AS638" s="1438"/>
      <c r="AT638" s="932" t="str">
        <f t="shared" si="1"/>
        <v/>
      </c>
      <c r="AV638" s="2"/>
      <c r="AW638" s="2"/>
      <c r="AX638" s="2"/>
      <c r="AY638" s="2"/>
      <c r="AZ638" s="2"/>
      <c r="BA638" s="2" t="s">
        <v>1050</v>
      </c>
      <c r="BB638" s="2"/>
      <c r="BC638" s="2"/>
      <c r="BD638" s="2"/>
      <c r="BE638" s="2"/>
      <c r="BF638" s="2"/>
      <c r="BG638" s="2"/>
      <c r="BH638" s="2"/>
      <c r="BI638" s="2"/>
      <c r="BJ638" s="2"/>
      <c r="BK638" s="2"/>
      <c r="BL638" s="2"/>
      <c r="BM638" s="2"/>
      <c r="DA638" s="2"/>
      <c r="DB638" s="2"/>
      <c r="DC638" s="2"/>
      <c r="DD638" s="2"/>
      <c r="DE638" s="2"/>
      <c r="DF638" s="2"/>
      <c r="DX638" s="1415" t="e">
        <f t="shared" si="2"/>
        <v>#VALUE!</v>
      </c>
      <c r="DY638" s="1415"/>
      <c r="DZ638" s="1415"/>
      <c r="EA638" s="1415"/>
      <c r="EB638" s="1415"/>
      <c r="EC638" s="1415" t="e">
        <f t="shared" si="3"/>
        <v>#VALUE!</v>
      </c>
      <c r="ED638" s="1415"/>
      <c r="EE638" s="1415"/>
      <c r="EF638" s="1415"/>
      <c r="EG638" s="1415"/>
      <c r="EH638" s="1415" t="e">
        <f t="shared" si="4"/>
        <v>#VALUE!</v>
      </c>
      <c r="EI638" s="1415"/>
      <c r="EJ638" s="1415"/>
      <c r="EK638" s="1415"/>
      <c r="EL638" s="1415"/>
      <c r="EM638" s="1415" t="e">
        <f t="shared" si="5"/>
        <v>#VALUE!</v>
      </c>
      <c r="EN638" s="1415"/>
      <c r="EO638" s="1415"/>
      <c r="EP638" s="1415"/>
      <c r="EQ638" s="1415"/>
      <c r="ER638" s="1415" t="e">
        <f t="shared" si="6"/>
        <v>#VALUE!</v>
      </c>
      <c r="ES638" s="1415"/>
      <c r="ET638" s="1415"/>
      <c r="EU638" s="1415"/>
      <c r="EV638" s="1415"/>
      <c r="EW638" s="1415" t="e">
        <f t="shared" si="7"/>
        <v>#VALUE!</v>
      </c>
      <c r="EX638" s="1415"/>
      <c r="EY638" s="1415"/>
      <c r="EZ638" s="1415"/>
      <c r="FA638" s="1415"/>
    </row>
    <row r="639" spans="2:157" ht="12.95" customHeight="1">
      <c r="B639" s="1419" t="s">
        <v>1443</v>
      </c>
      <c r="C639" s="1420"/>
      <c r="D639" s="1420"/>
      <c r="E639" s="1420"/>
      <c r="F639" s="1420"/>
      <c r="G639" s="1420"/>
      <c r="H639" s="1420"/>
      <c r="I639" s="1420"/>
      <c r="J639" s="1420"/>
      <c r="K639" s="1420"/>
      <c r="L639" s="1420"/>
      <c r="M639" s="1420"/>
      <c r="N639" s="1420"/>
      <c r="O639" s="1420"/>
      <c r="P639" s="1420"/>
      <c r="Q639" s="1420"/>
      <c r="R639" s="1420"/>
      <c r="S639" s="1420"/>
      <c r="T639" s="1420"/>
      <c r="U639" s="1420"/>
      <c r="V639" s="1420"/>
      <c r="W639" s="1420"/>
      <c r="X639" s="1420"/>
      <c r="Y639" s="1420"/>
      <c r="Z639" s="1420"/>
      <c r="AA639" s="1420"/>
      <c r="AB639" s="1420"/>
      <c r="AC639" s="1420"/>
      <c r="AD639" s="1420"/>
      <c r="AE639" s="1420"/>
      <c r="AF639" s="1420"/>
      <c r="AG639" s="1420"/>
      <c r="AH639" s="1420"/>
      <c r="AI639" s="1420"/>
      <c r="AJ639" s="1420"/>
      <c r="AK639" s="1420"/>
      <c r="AL639" s="1420"/>
      <c r="AM639" s="1420"/>
      <c r="AN639" s="1421"/>
      <c r="AO639" s="1573">
        <f>SUM(AO627:AR638)</f>
        <v>46398725</v>
      </c>
      <c r="AP639" s="1574"/>
      <c r="AQ639" s="1574"/>
      <c r="AR639" s="1574"/>
      <c r="AS639" s="1575"/>
      <c r="AV639" s="2"/>
      <c r="AW639" s="2"/>
      <c r="AX639" s="2"/>
      <c r="AY639" s="2"/>
      <c r="AZ639" s="2"/>
      <c r="BA639" s="2"/>
      <c r="BB639" s="2"/>
      <c r="BC639" s="2"/>
      <c r="BD639" s="2"/>
      <c r="BE639" s="2"/>
      <c r="BF639" s="2"/>
      <c r="BG639" s="2"/>
      <c r="BH639" s="2"/>
      <c r="BI639" s="2"/>
      <c r="BJ639" s="2"/>
      <c r="BK639" s="2"/>
      <c r="BL639" s="2"/>
      <c r="BM639" s="2"/>
      <c r="DA639" s="2"/>
      <c r="DB639" s="2"/>
      <c r="DC639" s="2"/>
      <c r="DD639" s="2"/>
      <c r="DE639" s="2"/>
      <c r="DF639" s="2"/>
      <c r="DX639" s="1415" t="e">
        <f t="shared" si="2"/>
        <v>#VALUE!</v>
      </c>
      <c r="DY639" s="1415"/>
      <c r="DZ639" s="1415"/>
      <c r="EA639" s="1415"/>
      <c r="EB639" s="1415"/>
      <c r="EC639" s="1415" t="e">
        <f t="shared" si="3"/>
        <v>#VALUE!</v>
      </c>
      <c r="ED639" s="1415"/>
      <c r="EE639" s="1415"/>
      <c r="EF639" s="1415"/>
      <c r="EG639" s="1415"/>
      <c r="EH639" s="1415" t="e">
        <f t="shared" si="4"/>
        <v>#VALUE!</v>
      </c>
      <c r="EI639" s="1415"/>
      <c r="EJ639" s="1415"/>
      <c r="EK639" s="1415"/>
      <c r="EL639" s="1415"/>
      <c r="EM639" s="1415" t="e">
        <f t="shared" si="5"/>
        <v>#VALUE!</v>
      </c>
      <c r="EN639" s="1415"/>
      <c r="EO639" s="1415"/>
      <c r="EP639" s="1415"/>
      <c r="EQ639" s="1415"/>
      <c r="ER639" s="1415" t="e">
        <f t="shared" si="6"/>
        <v>#VALUE!</v>
      </c>
      <c r="ES639" s="1415"/>
      <c r="ET639" s="1415"/>
      <c r="EU639" s="1415"/>
      <c r="EV639" s="1415"/>
      <c r="EW639" s="1415" t="e">
        <f t="shared" si="7"/>
        <v>#VALUE!</v>
      </c>
      <c r="EX639" s="1415"/>
      <c r="EY639" s="1415"/>
      <c r="EZ639" s="1415"/>
      <c r="FA639" s="1415"/>
    </row>
    <row r="640" spans="2:157" ht="12.95" customHeight="1">
      <c r="B640" s="1419" t="s">
        <v>1444</v>
      </c>
      <c r="C640" s="1420"/>
      <c r="D640" s="1420"/>
      <c r="E640" s="1420"/>
      <c r="F640" s="1420"/>
      <c r="G640" s="1420"/>
      <c r="H640" s="1420"/>
      <c r="I640" s="1420"/>
      <c r="J640" s="1420"/>
      <c r="K640" s="1420"/>
      <c r="L640" s="1420"/>
      <c r="M640" s="1420"/>
      <c r="N640" s="1420"/>
      <c r="O640" s="1420"/>
      <c r="P640" s="1420"/>
      <c r="Q640" s="1420"/>
      <c r="R640" s="1420"/>
      <c r="S640" s="1420"/>
      <c r="T640" s="1420"/>
      <c r="U640" s="1420"/>
      <c r="V640" s="1420"/>
      <c r="W640" s="1420"/>
      <c r="X640" s="1420"/>
      <c r="Y640" s="1420"/>
      <c r="Z640" s="1420"/>
      <c r="AA640" s="1420"/>
      <c r="AB640" s="1420"/>
      <c r="AC640" s="1420"/>
      <c r="AD640" s="1420"/>
      <c r="AE640" s="1420"/>
      <c r="AF640" s="1420"/>
      <c r="AG640" s="1420"/>
      <c r="AH640" s="1420"/>
      <c r="AI640" s="1420"/>
      <c r="AJ640" s="1420"/>
      <c r="AK640" s="1420"/>
      <c r="AL640" s="1420"/>
      <c r="AM640" s="1420"/>
      <c r="AN640" s="1421"/>
      <c r="AO640" s="1436">
        <f>[1]EVERYTHING!$H$18-[1]EVERYTHING!$H$112</f>
        <v>26790007</v>
      </c>
      <c r="AP640" s="1437"/>
      <c r="AQ640" s="1437"/>
      <c r="AR640" s="1437"/>
      <c r="AS640" s="1438"/>
      <c r="AV640" s="2"/>
      <c r="AW640" s="2"/>
      <c r="AX640" s="2"/>
      <c r="AY640" s="2"/>
      <c r="AZ640" s="2"/>
      <c r="BA640" s="2"/>
      <c r="BB640" s="2"/>
      <c r="BC640" s="2"/>
      <c r="BD640" s="2"/>
      <c r="BE640" s="2"/>
      <c r="BF640" s="2"/>
      <c r="BG640" s="2"/>
      <c r="BH640" s="2"/>
      <c r="BI640" s="2"/>
      <c r="BJ640" s="2"/>
      <c r="BK640" s="2"/>
      <c r="BL640" s="2"/>
      <c r="BM640" s="2"/>
      <c r="DA640" s="2"/>
      <c r="DB640" s="2"/>
      <c r="DC640" s="2"/>
      <c r="DD640" s="2"/>
      <c r="DE640" s="2"/>
      <c r="DF640" s="2"/>
      <c r="DX640" s="1415" t="e">
        <f t="shared" si="2"/>
        <v>#VALUE!</v>
      </c>
      <c r="DY640" s="1415"/>
      <c r="DZ640" s="1415"/>
      <c r="EA640" s="1415"/>
      <c r="EB640" s="1415"/>
      <c r="EC640" s="1415" t="e">
        <f t="shared" si="3"/>
        <v>#VALUE!</v>
      </c>
      <c r="ED640" s="1415"/>
      <c r="EE640" s="1415"/>
      <c r="EF640" s="1415"/>
      <c r="EG640" s="1415"/>
      <c r="EH640" s="1415" t="e">
        <f t="shared" si="4"/>
        <v>#VALUE!</v>
      </c>
      <c r="EI640" s="1415"/>
      <c r="EJ640" s="1415"/>
      <c r="EK640" s="1415"/>
      <c r="EL640" s="1415"/>
      <c r="EM640" s="1415" t="e">
        <f t="shared" si="5"/>
        <v>#VALUE!</v>
      </c>
      <c r="EN640" s="1415"/>
      <c r="EO640" s="1415"/>
      <c r="EP640" s="1415"/>
      <c r="EQ640" s="1415"/>
      <c r="ER640" s="1415" t="e">
        <f t="shared" si="6"/>
        <v>#VALUE!</v>
      </c>
      <c r="ES640" s="1415"/>
      <c r="ET640" s="1415"/>
      <c r="EU640" s="1415"/>
      <c r="EV640" s="1415"/>
      <c r="EW640" s="1415" t="e">
        <f t="shared" si="7"/>
        <v>#VALUE!</v>
      </c>
      <c r="EX640" s="1415"/>
      <c r="EY640" s="1415"/>
      <c r="EZ640" s="1415"/>
      <c r="FA640" s="1415"/>
    </row>
    <row r="641" spans="1:157" ht="12.95" customHeight="1">
      <c r="B641" s="1446" t="s">
        <v>1445</v>
      </c>
      <c r="C641" s="1447"/>
      <c r="D641" s="1447"/>
      <c r="E641" s="1447"/>
      <c r="F641" s="1447"/>
      <c r="G641" s="1447"/>
      <c r="H641" s="1447"/>
      <c r="I641" s="1447"/>
      <c r="J641" s="1447"/>
      <c r="K641" s="1447"/>
      <c r="L641" s="1447"/>
      <c r="M641" s="1447"/>
      <c r="N641" s="1447"/>
      <c r="O641" s="1447"/>
      <c r="P641" s="1447"/>
      <c r="Q641" s="1447"/>
      <c r="R641" s="1447"/>
      <c r="S641" s="1447"/>
      <c r="T641" s="1447"/>
      <c r="U641" s="1447"/>
      <c r="V641" s="1447"/>
      <c r="W641" s="1447"/>
      <c r="X641" s="1447"/>
      <c r="Y641" s="1447"/>
      <c r="Z641" s="1447"/>
      <c r="AA641" s="1447"/>
      <c r="AB641" s="1447"/>
      <c r="AC641" s="1447"/>
      <c r="AD641" s="1447"/>
      <c r="AE641" s="1447"/>
      <c r="AF641" s="1447"/>
      <c r="AG641" s="1447"/>
      <c r="AH641" s="1447"/>
      <c r="AI641" s="1447"/>
      <c r="AJ641" s="1447"/>
      <c r="AK641" s="1447"/>
      <c r="AL641" s="1447"/>
      <c r="AM641" s="1447"/>
      <c r="AN641" s="1448"/>
      <c r="AO641" s="1573">
        <f>AO639+AO640</f>
        <v>73188732</v>
      </c>
      <c r="AP641" s="1574"/>
      <c r="AQ641" s="1574"/>
      <c r="AR641" s="1574"/>
      <c r="AS641" s="1575"/>
      <c r="AV641" s="2"/>
      <c r="AW641" s="2"/>
      <c r="AX641" s="2"/>
      <c r="AY641" s="2"/>
      <c r="AZ641" s="2"/>
      <c r="BA641" s="2"/>
      <c r="BB641" s="2"/>
      <c r="BC641" s="2"/>
      <c r="BD641" s="2"/>
      <c r="BE641" s="2"/>
      <c r="BF641" s="2"/>
      <c r="BG641" s="2"/>
      <c r="BH641" s="2"/>
      <c r="BI641" s="2"/>
      <c r="BJ641" s="2"/>
      <c r="BK641" s="2"/>
      <c r="BL641" s="2"/>
      <c r="BM641" s="2"/>
      <c r="DA641" s="2"/>
      <c r="DB641" s="2"/>
      <c r="DC641" s="2"/>
      <c r="DD641" s="2"/>
      <c r="DE641" s="2"/>
      <c r="DF641" s="2"/>
      <c r="DX641" s="1415" t="e">
        <f t="shared" si="2"/>
        <v>#VALUE!</v>
      </c>
      <c r="DY641" s="1415"/>
      <c r="DZ641" s="1415"/>
      <c r="EA641" s="1415"/>
      <c r="EB641" s="1415"/>
      <c r="EC641" s="1415" t="e">
        <f t="shared" si="3"/>
        <v>#VALUE!</v>
      </c>
      <c r="ED641" s="1415"/>
      <c r="EE641" s="1415"/>
      <c r="EF641" s="1415"/>
      <c r="EG641" s="1415"/>
      <c r="EH641" s="1415" t="e">
        <f t="shared" si="4"/>
        <v>#VALUE!</v>
      </c>
      <c r="EI641" s="1415"/>
      <c r="EJ641" s="1415"/>
      <c r="EK641" s="1415"/>
      <c r="EL641" s="1415"/>
      <c r="EM641" s="1415" t="e">
        <f t="shared" si="5"/>
        <v>#VALUE!</v>
      </c>
      <c r="EN641" s="1415"/>
      <c r="EO641" s="1415"/>
      <c r="EP641" s="1415"/>
      <c r="EQ641" s="1415"/>
      <c r="ER641" s="1415" t="e">
        <f t="shared" si="6"/>
        <v>#VALUE!</v>
      </c>
      <c r="ES641" s="1415"/>
      <c r="ET641" s="1415"/>
      <c r="EU641" s="1415"/>
      <c r="EV641" s="1415"/>
      <c r="EW641" s="1415" t="e">
        <f t="shared" si="7"/>
        <v>#VALUE!</v>
      </c>
      <c r="EX641" s="1415"/>
      <c r="EY641" s="1415"/>
      <c r="EZ641" s="1415"/>
      <c r="FA641" s="1415"/>
    </row>
    <row r="642" spans="1:157" ht="12.95" customHeight="1">
      <c r="B642" s="364"/>
      <c r="K642" s="37"/>
      <c r="L642" s="21"/>
      <c r="M642" s="21"/>
      <c r="N642" s="21"/>
      <c r="O642" s="21"/>
      <c r="P642" s="21"/>
      <c r="Q642" s="21"/>
      <c r="R642" s="21"/>
      <c r="AC642" s="37"/>
      <c r="AD642" s="21"/>
      <c r="AE642" s="21"/>
      <c r="AF642" s="21"/>
      <c r="AG642" s="21"/>
      <c r="AH642" s="21"/>
      <c r="AI642" s="21"/>
      <c r="AJ642" s="21"/>
      <c r="AV642" s="2"/>
      <c r="AW642" s="2"/>
      <c r="AX642" s="2"/>
      <c r="AY642" s="2"/>
      <c r="AZ642" s="2"/>
      <c r="BA642" s="2"/>
      <c r="BB642" s="2"/>
      <c r="BC642" s="2"/>
      <c r="BD642" s="2"/>
      <c r="BE642" s="2"/>
      <c r="BF642" s="2"/>
      <c r="BG642" s="2"/>
      <c r="BH642" s="2"/>
      <c r="BI642" s="2"/>
      <c r="BJ642" s="2"/>
      <c r="BK642" s="2"/>
      <c r="BL642" s="2"/>
      <c r="BM642" s="2"/>
      <c r="DA642" s="2"/>
      <c r="DB642" s="2"/>
      <c r="DC642" s="2"/>
      <c r="DD642" s="2"/>
      <c r="DE642" s="2"/>
      <c r="DF642" s="2"/>
      <c r="DX642" s="1415" t="e">
        <f t="shared" si="2"/>
        <v>#VALUE!</v>
      </c>
      <c r="DY642" s="1415"/>
      <c r="DZ642" s="1415"/>
      <c r="EA642" s="1415"/>
      <c r="EB642" s="1415"/>
      <c r="EC642" s="1415" t="e">
        <f t="shared" si="3"/>
        <v>#VALUE!</v>
      </c>
      <c r="ED642" s="1415"/>
      <c r="EE642" s="1415"/>
      <c r="EF642" s="1415"/>
      <c r="EG642" s="1415"/>
      <c r="EH642" s="1415" t="e">
        <f t="shared" si="4"/>
        <v>#VALUE!</v>
      </c>
      <c r="EI642" s="1415"/>
      <c r="EJ642" s="1415"/>
      <c r="EK642" s="1415"/>
      <c r="EL642" s="1415"/>
      <c r="EM642" s="1415" t="e">
        <f t="shared" si="5"/>
        <v>#VALUE!</v>
      </c>
      <c r="EN642" s="1415"/>
      <c r="EO642" s="1415"/>
      <c r="EP642" s="1415"/>
      <c r="EQ642" s="1415"/>
      <c r="ER642" s="1415" t="e">
        <f t="shared" si="6"/>
        <v>#VALUE!</v>
      </c>
      <c r="ES642" s="1415"/>
      <c r="ET642" s="1415"/>
      <c r="EU642" s="1415"/>
      <c r="EV642" s="1415"/>
      <c r="EW642" s="1415" t="e">
        <f t="shared" si="7"/>
        <v>#VALUE!</v>
      </c>
      <c r="EX642" s="1415"/>
      <c r="EY642" s="1415"/>
      <c r="EZ642" s="1415"/>
      <c r="FA642" s="1415"/>
    </row>
    <row r="643" spans="1:157" ht="12.95" customHeight="1">
      <c r="A643" s="36" t="s">
        <v>18</v>
      </c>
      <c r="B643" t="s">
        <v>1421</v>
      </c>
      <c r="G643" s="1332" t="str">
        <f>C627</f>
        <v>Permanent Mortgage</v>
      </c>
      <c r="H643" s="1332"/>
      <c r="I643" s="1332"/>
      <c r="J643" s="1332"/>
      <c r="K643" s="1332"/>
      <c r="L643" s="1332"/>
      <c r="M643" s="1332"/>
      <c r="N643" s="1332"/>
      <c r="O643" s="1332"/>
      <c r="P643" s="1332"/>
      <c r="Q643" s="1332"/>
      <c r="R643" s="1332"/>
      <c r="S643" s="6"/>
      <c r="T643" s="36" t="s">
        <v>31</v>
      </c>
      <c r="U643" t="s">
        <v>1421</v>
      </c>
      <c r="Z643" s="1332" t="str">
        <f>C628</f>
        <v>HCD MHP</v>
      </c>
      <c r="AA643" s="1332"/>
      <c r="AB643" s="1332"/>
      <c r="AC643" s="1332"/>
      <c r="AD643" s="1332"/>
      <c r="AE643" s="1332"/>
      <c r="AF643" s="1332"/>
      <c r="AG643" s="1332"/>
      <c r="AH643" s="1332"/>
      <c r="AI643" s="1332"/>
      <c r="AJ643" s="1332"/>
      <c r="AK643" s="1332"/>
      <c r="AV643" s="2"/>
      <c r="AW643" s="2"/>
      <c r="AX643" s="2"/>
      <c r="AY643" s="2"/>
      <c r="AZ643" s="2"/>
      <c r="BA643" s="2"/>
      <c r="BB643" s="2"/>
      <c r="BC643" s="2"/>
      <c r="BD643" s="2"/>
      <c r="BE643" s="2"/>
      <c r="BF643" s="2"/>
      <c r="BG643" s="2"/>
      <c r="BH643" s="2"/>
      <c r="BI643" s="2"/>
      <c r="BJ643" s="2"/>
      <c r="BK643" s="2"/>
      <c r="BL643" s="2"/>
      <c r="BM643" s="2"/>
      <c r="CV643" s="2"/>
      <c r="CW643" s="2"/>
      <c r="CX643" s="2"/>
      <c r="CY643" s="2"/>
      <c r="CZ643" s="2"/>
      <c r="DA643" s="2"/>
      <c r="DB643" s="2"/>
      <c r="DC643" s="2"/>
      <c r="DD643" s="2"/>
      <c r="DE643" s="2"/>
      <c r="DF643" s="2"/>
      <c r="DX643" s="1415" t="e">
        <f t="shared" si="2"/>
        <v>#VALUE!</v>
      </c>
      <c r="DY643" s="1415"/>
      <c r="DZ643" s="1415"/>
      <c r="EA643" s="1415"/>
      <c r="EB643" s="1415"/>
      <c r="EC643" s="1415" t="e">
        <f t="shared" si="3"/>
        <v>#VALUE!</v>
      </c>
      <c r="ED643" s="1415"/>
      <c r="EE643" s="1415"/>
      <c r="EF643" s="1415"/>
      <c r="EG643" s="1415"/>
      <c r="EH643" s="1415" t="e">
        <f t="shared" si="4"/>
        <v>#VALUE!</v>
      </c>
      <c r="EI643" s="1415"/>
      <c r="EJ643" s="1415"/>
      <c r="EK643" s="1415"/>
      <c r="EL643" s="1415"/>
      <c r="EM643" s="1415" t="e">
        <f t="shared" si="5"/>
        <v>#VALUE!</v>
      </c>
      <c r="EN643" s="1415"/>
      <c r="EO643" s="1415"/>
      <c r="EP643" s="1415"/>
      <c r="EQ643" s="1415"/>
      <c r="ER643" s="1415" t="e">
        <f t="shared" si="6"/>
        <v>#VALUE!</v>
      </c>
      <c r="ES643" s="1415"/>
      <c r="ET643" s="1415"/>
      <c r="EU643" s="1415"/>
      <c r="EV643" s="1415"/>
      <c r="EW643" s="1415" t="e">
        <f t="shared" si="7"/>
        <v>#VALUE!</v>
      </c>
      <c r="EX643" s="1415"/>
      <c r="EY643" s="1415"/>
      <c r="EZ643" s="1415"/>
      <c r="FA643" s="1415"/>
    </row>
    <row r="644" spans="1:157" ht="12.95" customHeight="1">
      <c r="A644" s="17"/>
      <c r="B644" t="s">
        <v>1060</v>
      </c>
      <c r="G644" s="1389" t="s">
        <v>1422</v>
      </c>
      <c r="H644" s="1345"/>
      <c r="I644" s="1345"/>
      <c r="J644" s="1345"/>
      <c r="K644" s="1345"/>
      <c r="L644" s="1345"/>
      <c r="M644" s="1345"/>
      <c r="N644" s="1345"/>
      <c r="O644" s="1345"/>
      <c r="P644" s="1345"/>
      <c r="Q644" s="1345"/>
      <c r="R644" s="1345"/>
      <c r="S644" s="6"/>
      <c r="T644" s="17"/>
      <c r="U644" t="s">
        <v>1060</v>
      </c>
      <c r="Z644" s="1389" t="s">
        <v>1446</v>
      </c>
      <c r="AA644" s="1345"/>
      <c r="AB644" s="1345"/>
      <c r="AC644" s="1345"/>
      <c r="AD644" s="1345"/>
      <c r="AE644" s="1345"/>
      <c r="AF644" s="1345"/>
      <c r="AG644" s="1345"/>
      <c r="AH644" s="1345"/>
      <c r="AI644" s="1345"/>
      <c r="AJ644" s="1345"/>
      <c r="AK644" s="1345"/>
      <c r="AV644" s="2"/>
      <c r="AW644" s="2"/>
      <c r="AX644" s="2"/>
      <c r="AY644" s="2"/>
      <c r="AZ644" s="2"/>
      <c r="BA644" s="2"/>
      <c r="BB644" s="2"/>
      <c r="BC644" s="2"/>
      <c r="BD644" s="2"/>
      <c r="BE644" s="2"/>
      <c r="BF644" s="2"/>
      <c r="BG644" s="2"/>
      <c r="BH644" s="2"/>
      <c r="BI644" s="2"/>
      <c r="BJ644" s="2"/>
      <c r="BK644" s="2"/>
      <c r="BL644" s="2"/>
      <c r="BM644" s="2"/>
      <c r="DX644" s="1415" t="e">
        <f t="shared" si="2"/>
        <v>#VALUE!</v>
      </c>
      <c r="DY644" s="1415"/>
      <c r="DZ644" s="1415"/>
      <c r="EA644" s="1415"/>
      <c r="EB644" s="1415"/>
      <c r="EC644" s="1415" t="e">
        <f t="shared" si="3"/>
        <v>#VALUE!</v>
      </c>
      <c r="ED644" s="1415"/>
      <c r="EE644" s="1415"/>
      <c r="EF644" s="1415"/>
      <c r="EG644" s="1415"/>
      <c r="EH644" s="1415" t="e">
        <f t="shared" si="4"/>
        <v>#VALUE!</v>
      </c>
      <c r="EI644" s="1415"/>
      <c r="EJ644" s="1415"/>
      <c r="EK644" s="1415"/>
      <c r="EL644" s="1415"/>
      <c r="EM644" s="1415" t="e">
        <f t="shared" si="5"/>
        <v>#VALUE!</v>
      </c>
      <c r="EN644" s="1415"/>
      <c r="EO644" s="1415"/>
      <c r="EP644" s="1415"/>
      <c r="EQ644" s="1415"/>
      <c r="ER644" s="1415" t="e">
        <f t="shared" si="6"/>
        <v>#VALUE!</v>
      </c>
      <c r="ES644" s="1415"/>
      <c r="ET644" s="1415"/>
      <c r="EU644" s="1415"/>
      <c r="EV644" s="1415"/>
      <c r="EW644" s="1415" t="e">
        <f t="shared" si="7"/>
        <v>#VALUE!</v>
      </c>
      <c r="EX644" s="1415"/>
      <c r="EY644" s="1415"/>
      <c r="EZ644" s="1415"/>
      <c r="FA644" s="1415"/>
    </row>
    <row r="645" spans="1:157" ht="12.95" customHeight="1">
      <c r="A645" s="17"/>
      <c r="B645" t="s">
        <v>928</v>
      </c>
      <c r="G645" s="1389" t="s">
        <v>1447</v>
      </c>
      <c r="H645" s="1345"/>
      <c r="I645" s="1345"/>
      <c r="J645" s="1345"/>
      <c r="K645" s="1345"/>
      <c r="L645" s="1345"/>
      <c r="M645" s="1345"/>
      <c r="N645" s="1345"/>
      <c r="O645" s="1345"/>
      <c r="P645" s="1345"/>
      <c r="Q645" s="1345"/>
      <c r="R645" s="1345"/>
      <c r="T645" s="17"/>
      <c r="U645" t="s">
        <v>928</v>
      </c>
      <c r="Z645" s="1407" t="s">
        <v>1448</v>
      </c>
      <c r="AA645" s="1322"/>
      <c r="AB645" s="1322"/>
      <c r="AC645" s="1322"/>
      <c r="AD645" s="1322"/>
      <c r="AE645" s="1322"/>
      <c r="AF645" s="1322"/>
      <c r="AG645" s="1322"/>
      <c r="AH645" s="1322"/>
      <c r="AI645" s="1322"/>
      <c r="AJ645" s="1322"/>
      <c r="AK645" s="1322"/>
      <c r="AV645" s="2"/>
      <c r="AW645" s="2"/>
      <c r="AX645" s="2"/>
      <c r="AY645" s="2"/>
      <c r="AZ645" s="2"/>
      <c r="BA645" s="2"/>
      <c r="BB645" s="2"/>
      <c r="BC645" s="2"/>
      <c r="BD645" s="2"/>
      <c r="BE645" s="2"/>
      <c r="BF645" s="2"/>
      <c r="BG645" s="2"/>
      <c r="BH645" s="2"/>
      <c r="BI645" s="2"/>
      <c r="BJ645" s="2"/>
      <c r="BK645" s="2"/>
      <c r="BL645" s="2"/>
      <c r="BM645" s="2"/>
      <c r="DX645" s="1415" t="e">
        <f t="shared" si="2"/>
        <v>#VALUE!</v>
      </c>
      <c r="DY645" s="1415"/>
      <c r="DZ645" s="1415"/>
      <c r="EA645" s="1415"/>
      <c r="EB645" s="1415"/>
      <c r="EC645" s="1415" t="e">
        <f t="shared" si="3"/>
        <v>#VALUE!</v>
      </c>
      <c r="ED645" s="1415"/>
      <c r="EE645" s="1415"/>
      <c r="EF645" s="1415"/>
      <c r="EG645" s="1415"/>
      <c r="EH645" s="1415" t="e">
        <f t="shared" si="4"/>
        <v>#VALUE!</v>
      </c>
      <c r="EI645" s="1415"/>
      <c r="EJ645" s="1415"/>
      <c r="EK645" s="1415"/>
      <c r="EL645" s="1415"/>
      <c r="EM645" s="1415" t="e">
        <f t="shared" si="5"/>
        <v>#VALUE!</v>
      </c>
      <c r="EN645" s="1415"/>
      <c r="EO645" s="1415"/>
      <c r="EP645" s="1415"/>
      <c r="EQ645" s="1415"/>
      <c r="ER645" s="1415" t="e">
        <f t="shared" si="6"/>
        <v>#VALUE!</v>
      </c>
      <c r="ES645" s="1415"/>
      <c r="ET645" s="1415"/>
      <c r="EU645" s="1415"/>
      <c r="EV645" s="1415"/>
      <c r="EW645" s="1415" t="e">
        <f t="shared" si="7"/>
        <v>#VALUE!</v>
      </c>
      <c r="EX645" s="1415"/>
      <c r="EY645" s="1415"/>
      <c r="EZ645" s="1415"/>
      <c r="FA645" s="1415"/>
    </row>
    <row r="646" spans="1:157" ht="12.95" customHeight="1">
      <c r="A646" s="17"/>
      <c r="B646" t="s">
        <v>1423</v>
      </c>
      <c r="G646" s="1389" t="s">
        <v>1163</v>
      </c>
      <c r="H646" s="1345"/>
      <c r="I646" s="1345"/>
      <c r="J646" s="1345"/>
      <c r="K646" s="1345"/>
      <c r="L646" s="1345"/>
      <c r="M646" s="1345"/>
      <c r="N646" s="1345"/>
      <c r="O646" s="1345"/>
      <c r="P646" s="1345"/>
      <c r="Q646" s="1345"/>
      <c r="R646" s="1345"/>
      <c r="S646" s="6"/>
      <c r="T646" s="17"/>
      <c r="U646" t="s">
        <v>1423</v>
      </c>
      <c r="Z646" s="1407" t="s">
        <v>1449</v>
      </c>
      <c r="AA646" s="1322"/>
      <c r="AB646" s="1322"/>
      <c r="AC646" s="1322"/>
      <c r="AD646" s="1322"/>
      <c r="AE646" s="1322"/>
      <c r="AF646" s="1322"/>
      <c r="AG646" s="1322"/>
      <c r="AH646" s="1322"/>
      <c r="AI646" s="1322"/>
      <c r="AJ646" s="1322"/>
      <c r="AK646" s="1322"/>
      <c r="AZ646" s="2"/>
      <c r="BA646" s="2"/>
      <c r="BB646" s="2"/>
      <c r="BC646" s="2"/>
      <c r="BD646" s="2"/>
      <c r="BE646" s="2"/>
      <c r="BF646" s="2"/>
      <c r="BG646" s="2"/>
      <c r="BH646" s="2"/>
      <c r="BI646" s="2"/>
      <c r="BJ646" s="2"/>
      <c r="BK646" s="2"/>
      <c r="BL646" s="2"/>
      <c r="BM646" s="2"/>
      <c r="DX646" s="1415" t="e">
        <f t="shared" si="2"/>
        <v>#VALUE!</v>
      </c>
      <c r="DY646" s="1415"/>
      <c r="DZ646" s="1415"/>
      <c r="EA646" s="1415"/>
      <c r="EB646" s="1415"/>
      <c r="EC646" s="1415" t="e">
        <f t="shared" si="3"/>
        <v>#VALUE!</v>
      </c>
      <c r="ED646" s="1415"/>
      <c r="EE646" s="1415"/>
      <c r="EF646" s="1415"/>
      <c r="EG646" s="1415"/>
      <c r="EH646" s="1415" t="e">
        <f t="shared" si="4"/>
        <v>#VALUE!</v>
      </c>
      <c r="EI646" s="1415"/>
      <c r="EJ646" s="1415"/>
      <c r="EK646" s="1415"/>
      <c r="EL646" s="1415"/>
      <c r="EM646" s="1415" t="e">
        <f t="shared" si="5"/>
        <v>#VALUE!</v>
      </c>
      <c r="EN646" s="1415"/>
      <c r="EO646" s="1415"/>
      <c r="EP646" s="1415"/>
      <c r="EQ646" s="1415"/>
      <c r="ER646" s="1415" t="e">
        <f t="shared" si="6"/>
        <v>#VALUE!</v>
      </c>
      <c r="ES646" s="1415"/>
      <c r="ET646" s="1415"/>
      <c r="EU646" s="1415"/>
      <c r="EV646" s="1415"/>
      <c r="EW646" s="1415" t="e">
        <f t="shared" si="7"/>
        <v>#VALUE!</v>
      </c>
      <c r="EX646" s="1415"/>
      <c r="EY646" s="1415"/>
      <c r="EZ646" s="1415"/>
      <c r="FA646" s="1415"/>
    </row>
    <row r="647" spans="1:157" ht="12.95" customHeight="1">
      <c r="A647" s="17"/>
      <c r="B647" t="s">
        <v>823</v>
      </c>
      <c r="G647" s="1320" t="s">
        <v>1165</v>
      </c>
      <c r="H647" s="1320"/>
      <c r="I647" s="1320"/>
      <c r="J647" s="1320"/>
      <c r="K647" s="1320"/>
      <c r="L647" s="1320"/>
      <c r="O647" s="820" t="s">
        <v>1068</v>
      </c>
      <c r="P647" s="1407"/>
      <c r="Q647" s="1407"/>
      <c r="R647" s="1407"/>
      <c r="S647" s="8"/>
      <c r="T647" s="17"/>
      <c r="U647" t="s">
        <v>823</v>
      </c>
      <c r="Z647" s="1320" t="s">
        <v>1450</v>
      </c>
      <c r="AA647" s="1320"/>
      <c r="AB647" s="1320"/>
      <c r="AC647" s="1320"/>
      <c r="AD647" s="1320"/>
      <c r="AE647" s="1320"/>
      <c r="AH647" s="820" t="s">
        <v>1068</v>
      </c>
      <c r="AI647" s="1407"/>
      <c r="AJ647" s="1407"/>
      <c r="AK647" s="1407"/>
      <c r="AZ647" s="2"/>
      <c r="BA647" s="2"/>
      <c r="BB647" s="2"/>
      <c r="BC647" s="2"/>
      <c r="BD647" s="2"/>
      <c r="BE647" s="2"/>
      <c r="BF647" s="2"/>
      <c r="BG647" s="2"/>
      <c r="BH647" s="2"/>
      <c r="BI647" s="2"/>
      <c r="BJ647" s="2"/>
      <c r="BK647" s="2"/>
      <c r="BL647" s="2"/>
      <c r="BM647" s="2"/>
      <c r="DX647" s="1415" t="e">
        <f t="shared" si="2"/>
        <v>#VALUE!</v>
      </c>
      <c r="DY647" s="1415"/>
      <c r="DZ647" s="1415"/>
      <c r="EA647" s="1415"/>
      <c r="EB647" s="1415"/>
      <c r="EC647" s="1415" t="e">
        <f t="shared" si="3"/>
        <v>#VALUE!</v>
      </c>
      <c r="ED647" s="1415"/>
      <c r="EE647" s="1415"/>
      <c r="EF647" s="1415"/>
      <c r="EG647" s="1415"/>
      <c r="EH647" s="1415" t="e">
        <f t="shared" si="4"/>
        <v>#VALUE!</v>
      </c>
      <c r="EI647" s="1415"/>
      <c r="EJ647" s="1415"/>
      <c r="EK647" s="1415"/>
      <c r="EL647" s="1415"/>
      <c r="EM647" s="1415" t="e">
        <f t="shared" si="5"/>
        <v>#VALUE!</v>
      </c>
      <c r="EN647" s="1415"/>
      <c r="EO647" s="1415"/>
      <c r="EP647" s="1415"/>
      <c r="EQ647" s="1415"/>
      <c r="ER647" s="1415" t="e">
        <f t="shared" si="6"/>
        <v>#VALUE!</v>
      </c>
      <c r="ES647" s="1415"/>
      <c r="ET647" s="1415"/>
      <c r="EU647" s="1415"/>
      <c r="EV647" s="1415"/>
      <c r="EW647" s="1415" t="e">
        <f t="shared" si="7"/>
        <v>#VALUE!</v>
      </c>
      <c r="EX647" s="1415"/>
      <c r="EY647" s="1415"/>
      <c r="EZ647" s="1415"/>
      <c r="FA647" s="1415"/>
    </row>
    <row r="648" spans="1:157" ht="12.95" customHeight="1">
      <c r="A648" s="17"/>
      <c r="B648" t="s">
        <v>1425</v>
      </c>
      <c r="H648" s="1345"/>
      <c r="I648" s="1345"/>
      <c r="J648" s="1345"/>
      <c r="K648" s="1345"/>
      <c r="L648" s="1345"/>
      <c r="M648" s="1345"/>
      <c r="N648" s="1345"/>
      <c r="O648" s="1345"/>
      <c r="P648" s="1345"/>
      <c r="Q648" s="1345"/>
      <c r="R648" s="1345"/>
      <c r="S648" s="6"/>
      <c r="T648" s="17"/>
      <c r="U648" t="s">
        <v>1425</v>
      </c>
      <c r="AA648" s="1345"/>
      <c r="AB648" s="1345"/>
      <c r="AC648" s="1345"/>
      <c r="AD648" s="1345"/>
      <c r="AE648" s="1345"/>
      <c r="AF648" s="1345"/>
      <c r="AG648" s="1345"/>
      <c r="AH648" s="1345"/>
      <c r="AI648" s="1345"/>
      <c r="AJ648" s="1345"/>
      <c r="AK648" s="1345"/>
      <c r="AZ648" s="2"/>
      <c r="BA648" s="2"/>
      <c r="BB648" s="2"/>
      <c r="BC648" s="2"/>
      <c r="BD648" s="2"/>
      <c r="BE648" s="2"/>
      <c r="BF648" s="2"/>
      <c r="BG648" s="2"/>
      <c r="BH648" s="2"/>
      <c r="BI648" s="2"/>
      <c r="BJ648" s="2"/>
      <c r="BK648" s="2"/>
      <c r="BL648" s="2"/>
      <c r="BM648" s="2"/>
      <c r="DX648" s="1415" t="e">
        <f t="shared" si="2"/>
        <v>#VALUE!</v>
      </c>
      <c r="DY648" s="1415"/>
      <c r="DZ648" s="1415"/>
      <c r="EA648" s="1415"/>
      <c r="EB648" s="1415"/>
      <c r="EC648" s="1415" t="e">
        <f t="shared" si="3"/>
        <v>#VALUE!</v>
      </c>
      <c r="ED648" s="1415"/>
      <c r="EE648" s="1415"/>
      <c r="EF648" s="1415"/>
      <c r="EG648" s="1415"/>
      <c r="EH648" s="1415" t="e">
        <f t="shared" si="4"/>
        <v>#VALUE!</v>
      </c>
      <c r="EI648" s="1415"/>
      <c r="EJ648" s="1415"/>
      <c r="EK648" s="1415"/>
      <c r="EL648" s="1415"/>
      <c r="EM648" s="1415" t="e">
        <f t="shared" si="5"/>
        <v>#VALUE!</v>
      </c>
      <c r="EN648" s="1415"/>
      <c r="EO648" s="1415"/>
      <c r="EP648" s="1415"/>
      <c r="EQ648" s="1415"/>
      <c r="ER648" s="1415" t="e">
        <f t="shared" si="6"/>
        <v>#VALUE!</v>
      </c>
      <c r="ES648" s="1415"/>
      <c r="ET648" s="1415"/>
      <c r="EU648" s="1415"/>
      <c r="EV648" s="1415"/>
      <c r="EW648" s="1415" t="e">
        <f t="shared" si="7"/>
        <v>#VALUE!</v>
      </c>
      <c r="EX648" s="1415"/>
      <c r="EY648" s="1415"/>
      <c r="EZ648" s="1415"/>
      <c r="FA648" s="1415"/>
    </row>
    <row r="649" spans="1:157" ht="12.95" customHeight="1">
      <c r="A649" s="17"/>
      <c r="B649" t="s">
        <v>1427</v>
      </c>
      <c r="N649" s="1306" t="s">
        <v>843</v>
      </c>
      <c r="O649" s="1306"/>
      <c r="T649" s="17"/>
      <c r="U649" t="s">
        <v>1427</v>
      </c>
      <c r="AG649" s="1306" t="s">
        <v>843</v>
      </c>
      <c r="AH649" s="1306"/>
      <c r="AZ649" s="2"/>
      <c r="BA649" s="2"/>
      <c r="BB649" s="2"/>
      <c r="BC649" s="2"/>
      <c r="BD649" s="2"/>
      <c r="BE649" s="2"/>
      <c r="BF649" s="2"/>
      <c r="BG649" s="2"/>
      <c r="BH649" s="2"/>
      <c r="BI649" s="2"/>
      <c r="BJ649" s="2"/>
      <c r="BK649" s="2"/>
      <c r="BL649" s="2"/>
      <c r="BM649" s="2"/>
      <c r="DX649" s="1415" t="e">
        <f t="shared" si="2"/>
        <v>#VALUE!</v>
      </c>
      <c r="DY649" s="1415"/>
      <c r="DZ649" s="1415"/>
      <c r="EA649" s="1415"/>
      <c r="EB649" s="1415"/>
      <c r="EC649" s="1415" t="e">
        <f t="shared" si="3"/>
        <v>#VALUE!</v>
      </c>
      <c r="ED649" s="1415"/>
      <c r="EE649" s="1415"/>
      <c r="EF649" s="1415"/>
      <c r="EG649" s="1415"/>
      <c r="EH649" s="1415" t="e">
        <f t="shared" si="4"/>
        <v>#VALUE!</v>
      </c>
      <c r="EI649" s="1415"/>
      <c r="EJ649" s="1415"/>
      <c r="EK649" s="1415"/>
      <c r="EL649" s="1415"/>
      <c r="EM649" s="1415" t="e">
        <f t="shared" si="5"/>
        <v>#VALUE!</v>
      </c>
      <c r="EN649" s="1415"/>
      <c r="EO649" s="1415"/>
      <c r="EP649" s="1415"/>
      <c r="EQ649" s="1415"/>
      <c r="ER649" s="1415" t="e">
        <f t="shared" si="6"/>
        <v>#VALUE!</v>
      </c>
      <c r="ES649" s="1415"/>
      <c r="ET649" s="1415"/>
      <c r="EU649" s="1415"/>
      <c r="EV649" s="1415"/>
      <c r="EW649" s="1415" t="e">
        <f t="shared" si="7"/>
        <v>#VALUE!</v>
      </c>
      <c r="EX649" s="1415"/>
      <c r="EY649" s="1415"/>
      <c r="EZ649" s="1415"/>
      <c r="FA649" s="1415"/>
    </row>
    <row r="650" spans="1:157" ht="12.95" customHeight="1">
      <c r="A650" s="17"/>
      <c r="T650" s="17"/>
      <c r="AZ650" s="2"/>
      <c r="BA650" s="2"/>
      <c r="BB650" s="2"/>
      <c r="BC650" s="2"/>
      <c r="BD650" s="2"/>
      <c r="BE650" s="2"/>
      <c r="BF650" s="2"/>
      <c r="BG650" s="2"/>
      <c r="BH650" s="2"/>
      <c r="BI650" s="2"/>
      <c r="BJ650" s="2"/>
      <c r="BK650" s="2"/>
      <c r="BL650" s="2"/>
      <c r="BM650" s="2"/>
      <c r="DX650" s="1415" t="e">
        <f t="shared" si="2"/>
        <v>#VALUE!</v>
      </c>
      <c r="DY650" s="1415"/>
      <c r="DZ650" s="1415"/>
      <c r="EA650" s="1415"/>
      <c r="EB650" s="1415"/>
      <c r="EC650" s="1415" t="e">
        <f t="shared" si="3"/>
        <v>#VALUE!</v>
      </c>
      <c r="ED650" s="1415"/>
      <c r="EE650" s="1415"/>
      <c r="EF650" s="1415"/>
      <c r="EG650" s="1415"/>
      <c r="EH650" s="1415" t="e">
        <f t="shared" si="4"/>
        <v>#VALUE!</v>
      </c>
      <c r="EI650" s="1415"/>
      <c r="EJ650" s="1415"/>
      <c r="EK650" s="1415"/>
      <c r="EL650" s="1415"/>
      <c r="EM650" s="1415" t="e">
        <f t="shared" si="5"/>
        <v>#VALUE!</v>
      </c>
      <c r="EN650" s="1415"/>
      <c r="EO650" s="1415"/>
      <c r="EP650" s="1415"/>
      <c r="EQ650" s="1415"/>
      <c r="ER650" s="1415" t="e">
        <f t="shared" si="6"/>
        <v>#VALUE!</v>
      </c>
      <c r="ES650" s="1415"/>
      <c r="ET650" s="1415"/>
      <c r="EU650" s="1415"/>
      <c r="EV650" s="1415"/>
      <c r="EW650" s="1415" t="e">
        <f t="shared" si="7"/>
        <v>#VALUE!</v>
      </c>
      <c r="EX650" s="1415"/>
      <c r="EY650" s="1415"/>
      <c r="EZ650" s="1415"/>
      <c r="FA650" s="1415"/>
    </row>
    <row r="651" spans="1:157" ht="12.95" customHeight="1">
      <c r="A651" s="36" t="s">
        <v>39</v>
      </c>
      <c r="B651" t="s">
        <v>1421</v>
      </c>
      <c r="G651" s="1332" t="str">
        <f>C629</f>
        <v>City of Berkeley Measure O</v>
      </c>
      <c r="H651" s="1332"/>
      <c r="I651" s="1332"/>
      <c r="J651" s="1332"/>
      <c r="K651" s="1332"/>
      <c r="L651" s="1332"/>
      <c r="M651" s="1332"/>
      <c r="N651" s="1332"/>
      <c r="O651" s="1332"/>
      <c r="P651" s="1332"/>
      <c r="Q651" s="1332"/>
      <c r="R651" s="1332"/>
      <c r="T651" s="36" t="s">
        <v>82</v>
      </c>
      <c r="U651" t="s">
        <v>1421</v>
      </c>
      <c r="Z651" s="1332" t="str">
        <f>C630</f>
        <v>City of Berkeley HTF</v>
      </c>
      <c r="AA651" s="1332"/>
      <c r="AB651" s="1332"/>
      <c r="AC651" s="1332"/>
      <c r="AD651" s="1332"/>
      <c r="AE651" s="1332"/>
      <c r="AF651" s="1332"/>
      <c r="AG651" s="1332"/>
      <c r="AH651" s="1332"/>
      <c r="AI651" s="1332"/>
      <c r="AJ651" s="1332"/>
      <c r="AK651" s="1332"/>
      <c r="AZ651" s="2"/>
      <c r="BA651" s="2"/>
      <c r="BB651" s="2"/>
      <c r="BC651" s="2"/>
      <c r="BD651" s="2"/>
      <c r="BE651" s="2"/>
      <c r="BF651" s="2"/>
      <c r="BG651" s="2"/>
      <c r="BH651" s="2"/>
      <c r="BI651" s="2"/>
      <c r="BJ651" s="2"/>
      <c r="BK651" s="2"/>
      <c r="BL651" s="2"/>
      <c r="BM651" s="2"/>
      <c r="DX651" s="1415" t="e">
        <f t="shared" si="2"/>
        <v>#VALUE!</v>
      </c>
      <c r="DY651" s="1415"/>
      <c r="DZ651" s="1415"/>
      <c r="EA651" s="1415"/>
      <c r="EB651" s="1415"/>
      <c r="EC651" s="1415" t="e">
        <f t="shared" si="3"/>
        <v>#VALUE!</v>
      </c>
      <c r="ED651" s="1415"/>
      <c r="EE651" s="1415"/>
      <c r="EF651" s="1415"/>
      <c r="EG651" s="1415"/>
      <c r="EH651" s="1415" t="e">
        <f t="shared" si="4"/>
        <v>#VALUE!</v>
      </c>
      <c r="EI651" s="1415"/>
      <c r="EJ651" s="1415"/>
      <c r="EK651" s="1415"/>
      <c r="EL651" s="1415"/>
      <c r="EM651" s="1415" t="e">
        <f t="shared" si="5"/>
        <v>#VALUE!</v>
      </c>
      <c r="EN651" s="1415"/>
      <c r="EO651" s="1415"/>
      <c r="EP651" s="1415"/>
      <c r="EQ651" s="1415"/>
      <c r="ER651" s="1415" t="e">
        <f t="shared" si="6"/>
        <v>#VALUE!</v>
      </c>
      <c r="ES651" s="1415"/>
      <c r="ET651" s="1415"/>
      <c r="EU651" s="1415"/>
      <c r="EV651" s="1415"/>
      <c r="EW651" s="1415" t="e">
        <f t="shared" si="7"/>
        <v>#VALUE!</v>
      </c>
      <c r="EX651" s="1415"/>
      <c r="EY651" s="1415"/>
      <c r="EZ651" s="1415"/>
      <c r="FA651" s="1415"/>
    </row>
    <row r="652" spans="1:157" ht="12.95" customHeight="1">
      <c r="A652" s="17"/>
      <c r="B652" t="s">
        <v>1060</v>
      </c>
      <c r="G652" s="1389" t="s">
        <v>1428</v>
      </c>
      <c r="H652" s="1345"/>
      <c r="I652" s="1345"/>
      <c r="J652" s="1345"/>
      <c r="K652" s="1345"/>
      <c r="L652" s="1345"/>
      <c r="M652" s="1345"/>
      <c r="N652" s="1345"/>
      <c r="O652" s="1345"/>
      <c r="P652" s="1345"/>
      <c r="Q652" s="1345"/>
      <c r="R652" s="1345"/>
      <c r="T652" s="17"/>
      <c r="U652" t="s">
        <v>1060</v>
      </c>
      <c r="Z652" s="1345" t="str">
        <f>G652</f>
        <v xml:space="preserve">2180 Milvia Street </v>
      </c>
      <c r="AA652" s="1345"/>
      <c r="AB652" s="1345"/>
      <c r="AC652" s="1345"/>
      <c r="AD652" s="1345"/>
      <c r="AE652" s="1345"/>
      <c r="AF652" s="1345"/>
      <c r="AG652" s="1345"/>
      <c r="AH652" s="1345"/>
      <c r="AI652" s="1345"/>
      <c r="AJ652" s="1345"/>
      <c r="AK652" s="1345"/>
      <c r="AZ652" s="2"/>
      <c r="BA652" s="2"/>
      <c r="BB652" s="2"/>
      <c r="BC652" s="2"/>
      <c r="BD652" s="2"/>
      <c r="BE652" s="2"/>
      <c r="BF652" s="2"/>
      <c r="BG652" s="2"/>
      <c r="BH652" s="2"/>
      <c r="BI652" s="2"/>
      <c r="BJ652" s="2"/>
      <c r="BK652" s="2"/>
      <c r="BL652" s="2"/>
      <c r="BM652" s="2"/>
      <c r="DX652" s="1415" t="e">
        <f t="shared" si="2"/>
        <v>#VALUE!</v>
      </c>
      <c r="DY652" s="1415"/>
      <c r="DZ652" s="1415"/>
      <c r="EA652" s="1415"/>
      <c r="EB652" s="1415"/>
      <c r="EC652" s="1415" t="e">
        <f t="shared" si="3"/>
        <v>#VALUE!</v>
      </c>
      <c r="ED652" s="1415"/>
      <c r="EE652" s="1415"/>
      <c r="EF652" s="1415"/>
      <c r="EG652" s="1415"/>
      <c r="EH652" s="1415" t="e">
        <f t="shared" si="4"/>
        <v>#VALUE!</v>
      </c>
      <c r="EI652" s="1415"/>
      <c r="EJ652" s="1415"/>
      <c r="EK652" s="1415"/>
      <c r="EL652" s="1415"/>
      <c r="EM652" s="1415" t="e">
        <f t="shared" si="5"/>
        <v>#VALUE!</v>
      </c>
      <c r="EN652" s="1415"/>
      <c r="EO652" s="1415"/>
      <c r="EP652" s="1415"/>
      <c r="EQ652" s="1415"/>
      <c r="ER652" s="1415" t="e">
        <f t="shared" si="6"/>
        <v>#VALUE!</v>
      </c>
      <c r="ES652" s="1415"/>
      <c r="ET652" s="1415"/>
      <c r="EU652" s="1415"/>
      <c r="EV652" s="1415"/>
      <c r="EW652" s="1415" t="e">
        <f t="shared" si="7"/>
        <v>#VALUE!</v>
      </c>
      <c r="EX652" s="1415"/>
      <c r="EY652" s="1415"/>
      <c r="EZ652" s="1415"/>
      <c r="FA652" s="1415"/>
    </row>
    <row r="653" spans="1:157" ht="12.95" customHeight="1">
      <c r="A653" s="17"/>
      <c r="B653" t="s">
        <v>928</v>
      </c>
      <c r="G653" s="1407" t="s">
        <v>815</v>
      </c>
      <c r="H653" s="1322"/>
      <c r="I653" s="1322"/>
      <c r="J653" s="1322"/>
      <c r="K653" s="1322"/>
      <c r="L653" s="1322"/>
      <c r="M653" s="1322"/>
      <c r="N653" s="1322"/>
      <c r="O653" s="1322"/>
      <c r="P653" s="1322"/>
      <c r="Q653" s="1322"/>
      <c r="R653" s="1322"/>
      <c r="T653" s="17"/>
      <c r="U653" t="s">
        <v>928</v>
      </c>
      <c r="Z653" s="1322" t="str">
        <f>G653</f>
        <v xml:space="preserve">Berkeley </v>
      </c>
      <c r="AA653" s="1322"/>
      <c r="AB653" s="1322"/>
      <c r="AC653" s="1322"/>
      <c r="AD653" s="1322"/>
      <c r="AE653" s="1322"/>
      <c r="AF653" s="1322"/>
      <c r="AG653" s="1322"/>
      <c r="AH653" s="1322"/>
      <c r="AI653" s="1322"/>
      <c r="AJ653" s="1322"/>
      <c r="AK653" s="1322"/>
      <c r="AZ653" s="2"/>
      <c r="BA653" s="2"/>
      <c r="BB653" s="2"/>
      <c r="BC653" s="2"/>
      <c r="BD653" s="2"/>
      <c r="BE653" s="2"/>
      <c r="BF653" s="2"/>
      <c r="BG653" s="2"/>
      <c r="BH653" s="2"/>
      <c r="BI653" s="2"/>
      <c r="BJ653" s="2"/>
      <c r="BK653" s="2"/>
      <c r="BL653" s="2"/>
      <c r="BM653" s="2"/>
      <c r="DX653" s="1415" t="e">
        <f t="shared" si="2"/>
        <v>#VALUE!</v>
      </c>
      <c r="DY653" s="1415"/>
      <c r="DZ653" s="1415"/>
      <c r="EA653" s="1415"/>
      <c r="EB653" s="1415"/>
      <c r="EC653" s="1415" t="e">
        <f t="shared" si="3"/>
        <v>#VALUE!</v>
      </c>
      <c r="ED653" s="1415"/>
      <c r="EE653" s="1415"/>
      <c r="EF653" s="1415"/>
      <c r="EG653" s="1415"/>
      <c r="EH653" s="1415" t="e">
        <f t="shared" si="4"/>
        <v>#VALUE!</v>
      </c>
      <c r="EI653" s="1415"/>
      <c r="EJ653" s="1415"/>
      <c r="EK653" s="1415"/>
      <c r="EL653" s="1415"/>
      <c r="EM653" s="1415" t="e">
        <f t="shared" si="5"/>
        <v>#VALUE!</v>
      </c>
      <c r="EN653" s="1415"/>
      <c r="EO653" s="1415"/>
      <c r="EP653" s="1415"/>
      <c r="EQ653" s="1415"/>
      <c r="ER653" s="1415" t="e">
        <f t="shared" si="6"/>
        <v>#VALUE!</v>
      </c>
      <c r="ES653" s="1415"/>
      <c r="ET653" s="1415"/>
      <c r="EU653" s="1415"/>
      <c r="EV653" s="1415"/>
      <c r="EW653" s="1415" t="e">
        <f t="shared" si="7"/>
        <v>#VALUE!</v>
      </c>
      <c r="EX653" s="1415"/>
      <c r="EY653" s="1415"/>
      <c r="EZ653" s="1415"/>
      <c r="FA653" s="1415"/>
    </row>
    <row r="654" spans="1:157" ht="12.95" customHeight="1">
      <c r="A654" s="17"/>
      <c r="B654" t="s">
        <v>1423</v>
      </c>
      <c r="G654" s="1407" t="s">
        <v>1429</v>
      </c>
      <c r="H654" s="1322"/>
      <c r="I654" s="1322"/>
      <c r="J654" s="1322"/>
      <c r="K654" s="1322"/>
      <c r="L654" s="1322"/>
      <c r="M654" s="1322"/>
      <c r="N654" s="1322"/>
      <c r="O654" s="1322"/>
      <c r="P654" s="1322"/>
      <c r="Q654" s="1322"/>
      <c r="R654" s="1322"/>
      <c r="T654" s="17"/>
      <c r="U654" t="s">
        <v>1423</v>
      </c>
      <c r="Z654" s="1322" t="str">
        <f>G654</f>
        <v xml:space="preserve">Asavari Devadiga </v>
      </c>
      <c r="AA654" s="1322"/>
      <c r="AB654" s="1322"/>
      <c r="AC654" s="1322"/>
      <c r="AD654" s="1322"/>
      <c r="AE654" s="1322"/>
      <c r="AF654" s="1322"/>
      <c r="AG654" s="1322"/>
      <c r="AH654" s="1322"/>
      <c r="AI654" s="1322"/>
      <c r="AJ654" s="1322"/>
      <c r="AK654" s="1322"/>
      <c r="AZ654" s="2"/>
      <c r="BA654" s="2"/>
      <c r="BB654" s="2"/>
      <c r="BC654" s="2"/>
      <c r="BD654" s="2"/>
      <c r="BE654" s="2"/>
      <c r="BF654" s="2"/>
      <c r="BG654" s="2"/>
      <c r="BH654" s="2"/>
      <c r="BI654" s="2"/>
      <c r="BJ654" s="2"/>
      <c r="BK654" s="2"/>
      <c r="BL654" s="2"/>
      <c r="BM654" s="2"/>
      <c r="DX654" s="1415" t="e">
        <f t="shared" si="2"/>
        <v>#VALUE!</v>
      </c>
      <c r="DY654" s="1415"/>
      <c r="DZ654" s="1415"/>
      <c r="EA654" s="1415"/>
      <c r="EB654" s="1415"/>
      <c r="EC654" s="1415" t="e">
        <f t="shared" si="3"/>
        <v>#VALUE!</v>
      </c>
      <c r="ED654" s="1415"/>
      <c r="EE654" s="1415"/>
      <c r="EF654" s="1415"/>
      <c r="EG654" s="1415"/>
      <c r="EH654" s="1415" t="e">
        <f t="shared" si="4"/>
        <v>#VALUE!</v>
      </c>
      <c r="EI654" s="1415"/>
      <c r="EJ654" s="1415"/>
      <c r="EK654" s="1415"/>
      <c r="EL654" s="1415"/>
      <c r="EM654" s="1415" t="e">
        <f t="shared" si="5"/>
        <v>#VALUE!</v>
      </c>
      <c r="EN654" s="1415"/>
      <c r="EO654" s="1415"/>
      <c r="EP654" s="1415"/>
      <c r="EQ654" s="1415"/>
      <c r="ER654" s="1415" t="e">
        <f t="shared" si="6"/>
        <v>#VALUE!</v>
      </c>
      <c r="ES654" s="1415"/>
      <c r="ET654" s="1415"/>
      <c r="EU654" s="1415"/>
      <c r="EV654" s="1415"/>
      <c r="EW654" s="1415" t="e">
        <f t="shared" si="7"/>
        <v>#VALUE!</v>
      </c>
      <c r="EX654" s="1415"/>
      <c r="EY654" s="1415"/>
      <c r="EZ654" s="1415"/>
      <c r="FA654" s="1415"/>
    </row>
    <row r="655" spans="1:157" ht="12.95" customHeight="1">
      <c r="A655" s="17"/>
      <c r="B655" t="s">
        <v>823</v>
      </c>
      <c r="G655" s="1320" t="s">
        <v>1430</v>
      </c>
      <c r="H655" s="1320"/>
      <c r="I655" s="1320"/>
      <c r="J655" s="1320"/>
      <c r="K655" s="1320"/>
      <c r="L655" s="1320"/>
      <c r="O655" s="820" t="s">
        <v>1068</v>
      </c>
      <c r="P655" s="1407"/>
      <c r="Q655" s="1407"/>
      <c r="R655" s="1407"/>
      <c r="T655" s="17"/>
      <c r="U655" t="s">
        <v>823</v>
      </c>
      <c r="Z655" s="1320" t="str">
        <f>G655</f>
        <v>510-981-5400</v>
      </c>
      <c r="AA655" s="1320"/>
      <c r="AB655" s="1320"/>
      <c r="AC655" s="1320"/>
      <c r="AD655" s="1320"/>
      <c r="AE655" s="1320"/>
      <c r="AH655" s="820" t="s">
        <v>1068</v>
      </c>
      <c r="AI655" s="1407"/>
      <c r="AJ655" s="1407"/>
      <c r="AK655" s="1407"/>
      <c r="AZ655" s="2"/>
      <c r="BA655" s="2"/>
      <c r="BB655" s="2"/>
      <c r="BC655" s="2"/>
      <c r="BD655" s="2"/>
      <c r="BE655" s="2"/>
      <c r="BF655" s="2"/>
      <c r="BG655" s="2"/>
      <c r="BH655" s="2"/>
      <c r="BI655" s="2"/>
      <c r="BJ655" s="2"/>
      <c r="BK655" s="2"/>
      <c r="BL655" s="2"/>
      <c r="BM655" s="2"/>
      <c r="DX655" s="1415" t="e">
        <f t="shared" si="2"/>
        <v>#VALUE!</v>
      </c>
      <c r="DY655" s="1415"/>
      <c r="DZ655" s="1415"/>
      <c r="EA655" s="1415"/>
      <c r="EB655" s="1415"/>
      <c r="EC655" s="1415" t="e">
        <f t="shared" si="3"/>
        <v>#VALUE!</v>
      </c>
      <c r="ED655" s="1415"/>
      <c r="EE655" s="1415"/>
      <c r="EF655" s="1415"/>
      <c r="EG655" s="1415"/>
      <c r="EH655" s="1415" t="e">
        <f t="shared" si="4"/>
        <v>#VALUE!</v>
      </c>
      <c r="EI655" s="1415"/>
      <c r="EJ655" s="1415"/>
      <c r="EK655" s="1415"/>
      <c r="EL655" s="1415"/>
      <c r="EM655" s="1415" t="e">
        <f t="shared" si="5"/>
        <v>#VALUE!</v>
      </c>
      <c r="EN655" s="1415"/>
      <c r="EO655" s="1415"/>
      <c r="EP655" s="1415"/>
      <c r="EQ655" s="1415"/>
      <c r="ER655" s="1415" t="e">
        <f t="shared" si="6"/>
        <v>#VALUE!</v>
      </c>
      <c r="ES655" s="1415"/>
      <c r="ET655" s="1415"/>
      <c r="EU655" s="1415"/>
      <c r="EV655" s="1415"/>
      <c r="EW655" s="1415" t="e">
        <f t="shared" si="7"/>
        <v>#VALUE!</v>
      </c>
      <c r="EX655" s="1415"/>
      <c r="EY655" s="1415"/>
      <c r="EZ655" s="1415"/>
      <c r="FA655" s="1415"/>
    </row>
    <row r="656" spans="1:157" ht="12.95" customHeight="1">
      <c r="A656" s="17"/>
      <c r="B656" t="s">
        <v>1425</v>
      </c>
      <c r="H656" s="1345"/>
      <c r="I656" s="1345"/>
      <c r="J656" s="1345"/>
      <c r="K656" s="1345"/>
      <c r="L656" s="1345"/>
      <c r="M656" s="1345"/>
      <c r="N656" s="1345"/>
      <c r="O656" s="1345"/>
      <c r="P656" s="1345"/>
      <c r="Q656" s="1345"/>
      <c r="R656" s="1345"/>
      <c r="T656" s="17"/>
      <c r="U656" t="s">
        <v>1425</v>
      </c>
      <c r="AA656" s="1345"/>
      <c r="AB656" s="1345"/>
      <c r="AC656" s="1345"/>
      <c r="AD656" s="1345"/>
      <c r="AE656" s="1345"/>
      <c r="AF656" s="1345"/>
      <c r="AG656" s="1345"/>
      <c r="AH656" s="1345"/>
      <c r="AI656" s="1345"/>
      <c r="AJ656" s="1345"/>
      <c r="AK656" s="1345"/>
      <c r="AZ656" s="2"/>
      <c r="BA656" s="2"/>
      <c r="BB656" s="2"/>
      <c r="BC656" s="2"/>
      <c r="BD656" s="2"/>
      <c r="BE656" s="2"/>
      <c r="BF656" s="2"/>
      <c r="BG656" s="2"/>
      <c r="BH656" s="2"/>
      <c r="BI656" s="2"/>
      <c r="BJ656" s="2"/>
      <c r="BK656" s="2"/>
      <c r="BL656" s="2"/>
      <c r="BM656" s="2"/>
      <c r="DX656" s="1415" t="e">
        <f t="shared" si="2"/>
        <v>#VALUE!</v>
      </c>
      <c r="DY656" s="1415"/>
      <c r="DZ656" s="1415"/>
      <c r="EA656" s="1415"/>
      <c r="EB656" s="1415"/>
      <c r="EC656" s="1415" t="e">
        <f t="shared" si="3"/>
        <v>#VALUE!</v>
      </c>
      <c r="ED656" s="1415"/>
      <c r="EE656" s="1415"/>
      <c r="EF656" s="1415"/>
      <c r="EG656" s="1415"/>
      <c r="EH656" s="1415" t="e">
        <f t="shared" si="4"/>
        <v>#VALUE!</v>
      </c>
      <c r="EI656" s="1415"/>
      <c r="EJ656" s="1415"/>
      <c r="EK656" s="1415"/>
      <c r="EL656" s="1415"/>
      <c r="EM656" s="1415" t="e">
        <f t="shared" si="5"/>
        <v>#VALUE!</v>
      </c>
      <c r="EN656" s="1415"/>
      <c r="EO656" s="1415"/>
      <c r="EP656" s="1415"/>
      <c r="EQ656" s="1415"/>
      <c r="ER656" s="1415" t="e">
        <f t="shared" si="6"/>
        <v>#VALUE!</v>
      </c>
      <c r="ES656" s="1415"/>
      <c r="ET656" s="1415"/>
      <c r="EU656" s="1415"/>
      <c r="EV656" s="1415"/>
      <c r="EW656" s="1415" t="e">
        <f t="shared" si="7"/>
        <v>#VALUE!</v>
      </c>
      <c r="EX656" s="1415"/>
      <c r="EY656" s="1415"/>
      <c r="EZ656" s="1415"/>
      <c r="FA656" s="1415"/>
    </row>
    <row r="657" spans="1:157" ht="12.95" customHeight="1">
      <c r="A657" s="17"/>
      <c r="B657" t="s">
        <v>1427</v>
      </c>
      <c r="N657" s="1306" t="s">
        <v>843</v>
      </c>
      <c r="O657" s="1306"/>
      <c r="T657" s="17"/>
      <c r="U657" t="s">
        <v>1427</v>
      </c>
      <c r="AG657" s="1306" t="s">
        <v>843</v>
      </c>
      <c r="AH657" s="1306"/>
      <c r="AZ657" s="2"/>
      <c r="BA657" s="2"/>
      <c r="BB657" s="2"/>
      <c r="BC657" s="2"/>
      <c r="BD657" s="2"/>
      <c r="BE657" s="2"/>
      <c r="BF657" s="2"/>
      <c r="BG657" s="2"/>
      <c r="BH657" s="2"/>
      <c r="BI657" s="2"/>
      <c r="BJ657" s="2"/>
      <c r="BK657" s="2"/>
      <c r="BL657" s="2"/>
      <c r="BM657" s="2"/>
      <c r="DX657" s="1415" t="e">
        <f t="shared" si="2"/>
        <v>#VALUE!</v>
      </c>
      <c r="DY657" s="1415"/>
      <c r="DZ657" s="1415"/>
      <c r="EA657" s="1415"/>
      <c r="EB657" s="1415"/>
      <c r="EC657" s="1415" t="e">
        <f t="shared" si="3"/>
        <v>#VALUE!</v>
      </c>
      <c r="ED657" s="1415"/>
      <c r="EE657" s="1415"/>
      <c r="EF657" s="1415"/>
      <c r="EG657" s="1415"/>
      <c r="EH657" s="1415" t="e">
        <f t="shared" si="4"/>
        <v>#VALUE!</v>
      </c>
      <c r="EI657" s="1415"/>
      <c r="EJ657" s="1415"/>
      <c r="EK657" s="1415"/>
      <c r="EL657" s="1415"/>
      <c r="EM657" s="1415" t="e">
        <f t="shared" si="5"/>
        <v>#VALUE!</v>
      </c>
      <c r="EN657" s="1415"/>
      <c r="EO657" s="1415"/>
      <c r="EP657" s="1415"/>
      <c r="EQ657" s="1415"/>
      <c r="ER657" s="1415" t="e">
        <f t="shared" si="6"/>
        <v>#VALUE!</v>
      </c>
      <c r="ES657" s="1415"/>
      <c r="ET657" s="1415"/>
      <c r="EU657" s="1415"/>
      <c r="EV657" s="1415"/>
      <c r="EW657" s="1415" t="e">
        <f t="shared" si="7"/>
        <v>#VALUE!</v>
      </c>
      <c r="EX657" s="1415"/>
      <c r="EY657" s="1415"/>
      <c r="EZ657" s="1415"/>
      <c r="FA657" s="1415"/>
    </row>
    <row r="658" spans="1:157" ht="12.95" customHeight="1">
      <c r="A658" s="17"/>
      <c r="T658" s="17"/>
      <c r="AZ658" s="2"/>
      <c r="BA658" s="2"/>
      <c r="BB658" s="2"/>
      <c r="BC658" s="2"/>
      <c r="BD658" s="2"/>
      <c r="BE658" s="2"/>
      <c r="BF658" s="2"/>
      <c r="BG658" s="2"/>
      <c r="BH658" s="2"/>
      <c r="BI658" s="2"/>
      <c r="BJ658" s="2"/>
      <c r="BK658" s="2"/>
      <c r="BL658" s="2"/>
      <c r="BM658" s="2"/>
      <c r="DX658" s="1415" t="e">
        <f t="shared" si="2"/>
        <v>#VALUE!</v>
      </c>
      <c r="DY658" s="1415"/>
      <c r="DZ658" s="1415"/>
      <c r="EA658" s="1415"/>
      <c r="EB658" s="1415"/>
      <c r="EC658" s="1415" t="e">
        <f t="shared" si="3"/>
        <v>#VALUE!</v>
      </c>
      <c r="ED658" s="1415"/>
      <c r="EE658" s="1415"/>
      <c r="EF658" s="1415"/>
      <c r="EG658" s="1415"/>
      <c r="EH658" s="1415" t="e">
        <f t="shared" si="4"/>
        <v>#VALUE!</v>
      </c>
      <c r="EI658" s="1415"/>
      <c r="EJ658" s="1415"/>
      <c r="EK658" s="1415"/>
      <c r="EL658" s="1415"/>
      <c r="EM658" s="1415" t="e">
        <f t="shared" si="5"/>
        <v>#VALUE!</v>
      </c>
      <c r="EN658" s="1415"/>
      <c r="EO658" s="1415"/>
      <c r="EP658" s="1415"/>
      <c r="EQ658" s="1415"/>
      <c r="ER658" s="1415" t="e">
        <f t="shared" si="6"/>
        <v>#VALUE!</v>
      </c>
      <c r="ES658" s="1415"/>
      <c r="ET658" s="1415"/>
      <c r="EU658" s="1415"/>
      <c r="EV658" s="1415"/>
      <c r="EW658" s="1415" t="e">
        <f t="shared" si="7"/>
        <v>#VALUE!</v>
      </c>
      <c r="EX658" s="1415"/>
      <c r="EY658" s="1415"/>
      <c r="EZ658" s="1415"/>
      <c r="FA658" s="1415"/>
    </row>
    <row r="659" spans="1:157" ht="12.95" customHeight="1">
      <c r="A659" s="36" t="s">
        <v>86</v>
      </c>
      <c r="B659" t="s">
        <v>1421</v>
      </c>
      <c r="G659" s="1332" t="str">
        <f>C631</f>
        <v xml:space="preserve">GP Equity </v>
      </c>
      <c r="H659" s="1332"/>
      <c r="I659" s="1332"/>
      <c r="J659" s="1332"/>
      <c r="K659" s="1332"/>
      <c r="L659" s="1332"/>
      <c r="M659" s="1332"/>
      <c r="N659" s="1332"/>
      <c r="O659" s="1332"/>
      <c r="P659" s="1332"/>
      <c r="Q659" s="1332"/>
      <c r="R659" s="1332"/>
      <c r="T659" s="36" t="s">
        <v>1410</v>
      </c>
      <c r="U659" t="s">
        <v>1421</v>
      </c>
      <c r="Z659" s="1332" t="str">
        <f>C632</f>
        <v>Deferred Developer Fee</v>
      </c>
      <c r="AA659" s="1332"/>
      <c r="AB659" s="1332"/>
      <c r="AC659" s="1332"/>
      <c r="AD659" s="1332"/>
      <c r="AE659" s="1332"/>
      <c r="AF659" s="1332"/>
      <c r="AG659" s="1332"/>
      <c r="AH659" s="1332"/>
      <c r="AI659" s="1332"/>
      <c r="AJ659" s="1332"/>
      <c r="AK659" s="1332"/>
      <c r="AZ659" s="2"/>
      <c r="BA659" s="2"/>
      <c r="BB659" s="2"/>
      <c r="BC659" s="2"/>
      <c r="BD659" s="2"/>
      <c r="BE659" s="2"/>
      <c r="BF659" s="2"/>
      <c r="BG659" s="2"/>
      <c r="BH659" s="2"/>
      <c r="BI659" s="2"/>
      <c r="BJ659" s="2"/>
      <c r="BK659" s="2"/>
      <c r="BL659" s="2"/>
      <c r="BM659" s="2"/>
      <c r="DX659" s="1415" t="e">
        <f t="shared" si="2"/>
        <v>#VALUE!</v>
      </c>
      <c r="DY659" s="1415"/>
      <c r="DZ659" s="1415"/>
      <c r="EA659" s="1415"/>
      <c r="EB659" s="1415"/>
      <c r="EC659" s="1415" t="e">
        <f t="shared" si="3"/>
        <v>#VALUE!</v>
      </c>
      <c r="ED659" s="1415"/>
      <c r="EE659" s="1415"/>
      <c r="EF659" s="1415"/>
      <c r="EG659" s="1415"/>
      <c r="EH659" s="1415" t="e">
        <f t="shared" si="4"/>
        <v>#VALUE!</v>
      </c>
      <c r="EI659" s="1415"/>
      <c r="EJ659" s="1415"/>
      <c r="EK659" s="1415"/>
      <c r="EL659" s="1415"/>
      <c r="EM659" s="1415" t="e">
        <f t="shared" si="5"/>
        <v>#VALUE!</v>
      </c>
      <c r="EN659" s="1415"/>
      <c r="EO659" s="1415"/>
      <c r="EP659" s="1415"/>
      <c r="EQ659" s="1415"/>
      <c r="ER659" s="1415" t="e">
        <f t="shared" si="6"/>
        <v>#VALUE!</v>
      </c>
      <c r="ES659" s="1415"/>
      <c r="ET659" s="1415"/>
      <c r="EU659" s="1415"/>
      <c r="EV659" s="1415"/>
      <c r="EW659" s="1415" t="e">
        <f t="shared" si="7"/>
        <v>#VALUE!</v>
      </c>
      <c r="EX659" s="1415"/>
      <c r="EY659" s="1415"/>
      <c r="EZ659" s="1415"/>
      <c r="FA659" s="1415"/>
    </row>
    <row r="660" spans="1:157" ht="12.95" customHeight="1">
      <c r="A660" s="17"/>
      <c r="B660" t="s">
        <v>1060</v>
      </c>
      <c r="G660" s="1345" t="str">
        <f>Z660</f>
        <v>1535 Fred Jackson</v>
      </c>
      <c r="H660" s="1345"/>
      <c r="I660" s="1345"/>
      <c r="J660" s="1345"/>
      <c r="K660" s="1345"/>
      <c r="L660" s="1345"/>
      <c r="M660" s="1345"/>
      <c r="N660" s="1345"/>
      <c r="O660" s="1345"/>
      <c r="P660" s="1345"/>
      <c r="Q660" s="1345"/>
      <c r="R660" s="1345"/>
      <c r="T660" s="17"/>
      <c r="U660" t="s">
        <v>1060</v>
      </c>
      <c r="Z660" s="1389" t="s">
        <v>1451</v>
      </c>
      <c r="AA660" s="1345"/>
      <c r="AB660" s="1345"/>
      <c r="AC660" s="1345"/>
      <c r="AD660" s="1345"/>
      <c r="AE660" s="1345"/>
      <c r="AF660" s="1345"/>
      <c r="AG660" s="1345"/>
      <c r="AH660" s="1345"/>
      <c r="AI660" s="1345"/>
      <c r="AJ660" s="1345"/>
      <c r="AK660" s="1345"/>
      <c r="AZ660" s="2"/>
      <c r="BA660" s="2"/>
      <c r="BB660" s="2"/>
      <c r="BC660" s="2"/>
      <c r="BD660" s="2"/>
      <c r="BE660" s="2"/>
      <c r="BF660" s="2"/>
      <c r="BG660" s="2"/>
      <c r="BH660" s="2"/>
      <c r="BI660" s="2"/>
      <c r="BJ660" s="2"/>
      <c r="BK660" s="2"/>
      <c r="BL660" s="2"/>
      <c r="BM660" s="2"/>
      <c r="DX660" s="1415" t="e">
        <f t="shared" si="2"/>
        <v>#VALUE!</v>
      </c>
      <c r="DY660" s="1415"/>
      <c r="DZ660" s="1415"/>
      <c r="EA660" s="1415"/>
      <c r="EB660" s="1415"/>
      <c r="EC660" s="1415" t="e">
        <f t="shared" si="3"/>
        <v>#VALUE!</v>
      </c>
      <c r="ED660" s="1415"/>
      <c r="EE660" s="1415"/>
      <c r="EF660" s="1415"/>
      <c r="EG660" s="1415"/>
      <c r="EH660" s="1415" t="e">
        <f t="shared" si="4"/>
        <v>#VALUE!</v>
      </c>
      <c r="EI660" s="1415"/>
      <c r="EJ660" s="1415"/>
      <c r="EK660" s="1415"/>
      <c r="EL660" s="1415"/>
      <c r="EM660" s="1415" t="e">
        <f t="shared" si="5"/>
        <v>#VALUE!</v>
      </c>
      <c r="EN660" s="1415"/>
      <c r="EO660" s="1415"/>
      <c r="EP660" s="1415"/>
      <c r="EQ660" s="1415"/>
      <c r="ER660" s="1415" t="e">
        <f t="shared" si="6"/>
        <v>#VALUE!</v>
      </c>
      <c r="ES660" s="1415"/>
      <c r="ET660" s="1415"/>
      <c r="EU660" s="1415"/>
      <c r="EV660" s="1415"/>
      <c r="EW660" s="1415" t="e">
        <f t="shared" si="7"/>
        <v>#VALUE!</v>
      </c>
      <c r="EX660" s="1415"/>
      <c r="EY660" s="1415"/>
      <c r="EZ660" s="1415"/>
      <c r="FA660" s="1415"/>
    </row>
    <row r="661" spans="1:157" ht="12.95" customHeight="1">
      <c r="A661" s="17"/>
      <c r="B661" t="s">
        <v>928</v>
      </c>
      <c r="G661" s="1345" t="str">
        <f>Z661</f>
        <v xml:space="preserve">Richmond </v>
      </c>
      <c r="H661" s="1345"/>
      <c r="I661" s="1345"/>
      <c r="J661" s="1345"/>
      <c r="K661" s="1345"/>
      <c r="L661" s="1345"/>
      <c r="M661" s="1345"/>
      <c r="N661" s="1345"/>
      <c r="O661" s="1345"/>
      <c r="P661" s="1345"/>
      <c r="Q661" s="1345"/>
      <c r="R661" s="1345"/>
      <c r="T661" s="17"/>
      <c r="U661" t="s">
        <v>928</v>
      </c>
      <c r="Z661" s="1407" t="s">
        <v>1062</v>
      </c>
      <c r="AA661" s="1322"/>
      <c r="AB661" s="1322"/>
      <c r="AC661" s="1322"/>
      <c r="AD661" s="1322"/>
      <c r="AE661" s="1322"/>
      <c r="AF661" s="1322"/>
      <c r="AG661" s="1322"/>
      <c r="AH661" s="1322"/>
      <c r="AI661" s="1322"/>
      <c r="AJ661" s="1322"/>
      <c r="AK661" s="1322"/>
      <c r="AZ661" s="2"/>
      <c r="BA661" s="2"/>
      <c r="BB661" s="2"/>
      <c r="BC661" s="2"/>
      <c r="BD661" s="2"/>
      <c r="BE661" s="2"/>
      <c r="BF661" s="2"/>
      <c r="BG661" s="2"/>
      <c r="BH661" s="2"/>
      <c r="BI661" s="2"/>
      <c r="BJ661" s="2"/>
      <c r="BK661" s="2"/>
      <c r="BL661" s="2"/>
      <c r="BM661" s="2"/>
      <c r="DX661" s="1415" t="e">
        <f t="shared" si="2"/>
        <v>#VALUE!</v>
      </c>
      <c r="DY661" s="1415"/>
      <c r="DZ661" s="1415"/>
      <c r="EA661" s="1415"/>
      <c r="EB661" s="1415"/>
      <c r="EC661" s="1415" t="e">
        <f t="shared" si="3"/>
        <v>#VALUE!</v>
      </c>
      <c r="ED661" s="1415"/>
      <c r="EE661" s="1415"/>
      <c r="EF661" s="1415"/>
      <c r="EG661" s="1415"/>
      <c r="EH661" s="1415" t="e">
        <f t="shared" si="4"/>
        <v>#VALUE!</v>
      </c>
      <c r="EI661" s="1415"/>
      <c r="EJ661" s="1415"/>
      <c r="EK661" s="1415"/>
      <c r="EL661" s="1415"/>
      <c r="EM661" s="1415" t="e">
        <f t="shared" si="5"/>
        <v>#VALUE!</v>
      </c>
      <c r="EN661" s="1415"/>
      <c r="EO661" s="1415"/>
      <c r="EP661" s="1415"/>
      <c r="EQ661" s="1415"/>
      <c r="ER661" s="1415" t="e">
        <f t="shared" si="6"/>
        <v>#VALUE!</v>
      </c>
      <c r="ES661" s="1415"/>
      <c r="ET661" s="1415"/>
      <c r="EU661" s="1415"/>
      <c r="EV661" s="1415"/>
      <c r="EW661" s="1415" t="e">
        <f t="shared" si="7"/>
        <v>#VALUE!</v>
      </c>
      <c r="EX661" s="1415"/>
      <c r="EY661" s="1415"/>
      <c r="EZ661" s="1415"/>
      <c r="FA661" s="1415"/>
    </row>
    <row r="662" spans="1:157" ht="12.95" customHeight="1">
      <c r="A662" s="17"/>
      <c r="B662" t="s">
        <v>1423</v>
      </c>
      <c r="G662" s="1345" t="str">
        <f>Z662</f>
        <v xml:space="preserve">Donald Gimore </v>
      </c>
      <c r="H662" s="1345"/>
      <c r="I662" s="1345"/>
      <c r="J662" s="1345"/>
      <c r="K662" s="1345"/>
      <c r="L662" s="1345"/>
      <c r="M662" s="1345"/>
      <c r="N662" s="1345"/>
      <c r="O662" s="1345"/>
      <c r="P662" s="1345"/>
      <c r="Q662" s="1345"/>
      <c r="R662" s="1345"/>
      <c r="T662" s="17"/>
      <c r="U662" t="s">
        <v>1423</v>
      </c>
      <c r="Z662" s="1407" t="s">
        <v>1452</v>
      </c>
      <c r="AA662" s="1322"/>
      <c r="AB662" s="1322"/>
      <c r="AC662" s="1322"/>
      <c r="AD662" s="1322"/>
      <c r="AE662" s="1322"/>
      <c r="AF662" s="1322"/>
      <c r="AG662" s="1322"/>
      <c r="AH662" s="1322"/>
      <c r="AI662" s="1322"/>
      <c r="AJ662" s="1322"/>
      <c r="AK662" s="1322"/>
      <c r="AZ662" s="2"/>
      <c r="BA662" s="2"/>
      <c r="BB662" s="2"/>
      <c r="BC662" s="2"/>
      <c r="BD662" s="2"/>
      <c r="BE662" s="2"/>
      <c r="BF662" s="2"/>
      <c r="BG662" s="2"/>
      <c r="BH662" s="2"/>
      <c r="BI662" s="2"/>
      <c r="BJ662" s="2"/>
      <c r="BK662" s="2"/>
      <c r="BL662" s="2"/>
      <c r="BM662" s="2"/>
      <c r="BN662" s="2"/>
      <c r="BO662" s="2"/>
      <c r="BP662" s="2"/>
      <c r="BQ662" s="2"/>
      <c r="BR662" s="2"/>
      <c r="BS662" s="2"/>
      <c r="BT662" s="2"/>
      <c r="BU662" s="2"/>
      <c r="BV662" s="2"/>
      <c r="BW662" s="2"/>
      <c r="BX662" s="2"/>
      <c r="BY662" s="2"/>
      <c r="BZ662" s="2"/>
      <c r="CA662" s="2"/>
      <c r="CB662" s="2"/>
      <c r="CC662" s="2"/>
      <c r="CD662" s="2"/>
      <c r="CE662" s="2"/>
      <c r="CF662" s="2"/>
      <c r="CG662" s="2"/>
      <c r="CH662" s="2"/>
      <c r="CI662" s="2"/>
      <c r="CJ662" s="2"/>
      <c r="CK662" s="2"/>
      <c r="CL662" s="2"/>
      <c r="CM662" s="2"/>
      <c r="CN662" s="2"/>
      <c r="CO662" s="2"/>
      <c r="CP662" s="2"/>
      <c r="CQ662" s="2"/>
      <c r="CR662" s="2"/>
      <c r="CS662" s="2"/>
      <c r="CT662" s="2"/>
      <c r="CU662" s="2"/>
      <c r="CV662" s="2"/>
      <c r="CW662" s="2"/>
      <c r="CX662" s="2"/>
      <c r="CY662" s="2"/>
      <c r="CZ662" s="2"/>
      <c r="DA662" s="2"/>
      <c r="DB662" s="2"/>
      <c r="DC662" s="2"/>
      <c r="DD662" s="2"/>
      <c r="DE662" s="2"/>
      <c r="DF662" s="2"/>
      <c r="DX662" s="1415" t="e">
        <f t="shared" si="2"/>
        <v>#VALUE!</v>
      </c>
      <c r="DY662" s="1415"/>
      <c r="DZ662" s="1415"/>
      <c r="EA662" s="1415"/>
      <c r="EB662" s="1415"/>
      <c r="EC662" s="1415" t="e">
        <f t="shared" si="3"/>
        <v>#VALUE!</v>
      </c>
      <c r="ED662" s="1415"/>
      <c r="EE662" s="1415"/>
      <c r="EF662" s="1415"/>
      <c r="EG662" s="1415"/>
      <c r="EH662" s="1415" t="e">
        <f t="shared" si="4"/>
        <v>#VALUE!</v>
      </c>
      <c r="EI662" s="1415"/>
      <c r="EJ662" s="1415"/>
      <c r="EK662" s="1415"/>
      <c r="EL662" s="1415"/>
      <c r="EM662" s="1415" t="e">
        <f t="shared" si="5"/>
        <v>#VALUE!</v>
      </c>
      <c r="EN662" s="1415"/>
      <c r="EO662" s="1415"/>
      <c r="EP662" s="1415"/>
      <c r="EQ662" s="1415"/>
      <c r="ER662" s="1415" t="e">
        <f t="shared" si="6"/>
        <v>#VALUE!</v>
      </c>
      <c r="ES662" s="1415"/>
      <c r="ET662" s="1415"/>
      <c r="EU662" s="1415"/>
      <c r="EV662" s="1415"/>
      <c r="EW662" s="1415" t="e">
        <f t="shared" si="7"/>
        <v>#VALUE!</v>
      </c>
      <c r="EX662" s="1415"/>
      <c r="EY662" s="1415"/>
      <c r="EZ662" s="1415"/>
      <c r="FA662" s="1415"/>
    </row>
    <row r="663" spans="1:157" ht="12.95" customHeight="1">
      <c r="A663" s="17"/>
      <c r="B663" t="s">
        <v>823</v>
      </c>
      <c r="G663" s="1320" t="str">
        <f>Z663</f>
        <v>510-412-9290</v>
      </c>
      <c r="H663" s="1320"/>
      <c r="I663" s="1320"/>
      <c r="J663" s="1320"/>
      <c r="K663" s="1320"/>
      <c r="L663" s="1320"/>
      <c r="O663" s="820" t="s">
        <v>1068</v>
      </c>
      <c r="P663" s="1407"/>
      <c r="Q663" s="1407"/>
      <c r="R663" s="1407"/>
      <c r="T663" s="17"/>
      <c r="U663" t="s">
        <v>823</v>
      </c>
      <c r="Z663" s="1320" t="s">
        <v>1432</v>
      </c>
      <c r="AA663" s="1320"/>
      <c r="AB663" s="1320"/>
      <c r="AC663" s="1320"/>
      <c r="AD663" s="1320"/>
      <c r="AE663" s="1320"/>
      <c r="AH663" s="820" t="s">
        <v>1068</v>
      </c>
      <c r="AI663" s="1407"/>
      <c r="AJ663" s="1407"/>
      <c r="AK663" s="1407"/>
      <c r="AZ663" s="2"/>
      <c r="BA663" s="2"/>
      <c r="BB663" s="2"/>
      <c r="BC663" s="2"/>
      <c r="BD663" s="2"/>
      <c r="BE663" s="2"/>
      <c r="BF663" s="2"/>
      <c r="BG663" s="2"/>
      <c r="BH663" s="2"/>
      <c r="BI663" s="2"/>
      <c r="BJ663" s="2"/>
      <c r="BK663" s="2"/>
      <c r="BL663" s="2"/>
      <c r="BM663" s="2"/>
      <c r="BN663" s="2"/>
      <c r="BO663" s="2"/>
      <c r="CC663" s="2"/>
      <c r="CD663" s="2"/>
      <c r="CE663" s="2"/>
      <c r="CF663" s="2"/>
      <c r="CG663" s="2"/>
      <c r="CH663" s="2"/>
      <c r="CI663" s="2"/>
      <c r="CJ663" s="2"/>
      <c r="CK663" s="2"/>
      <c r="CL663" s="2"/>
      <c r="CM663" s="2"/>
      <c r="CN663" s="2"/>
      <c r="CO663" s="2"/>
      <c r="CP663" s="2"/>
      <c r="CQ663" s="2"/>
      <c r="CR663" s="2"/>
      <c r="CS663" s="2"/>
      <c r="CT663" s="2"/>
      <c r="CU663" s="2"/>
      <c r="CV663" s="2"/>
      <c r="CW663" s="2"/>
      <c r="CX663" s="2"/>
      <c r="CY663" s="2"/>
      <c r="CZ663" s="2"/>
      <c r="DA663" s="2"/>
      <c r="DB663" s="2"/>
      <c r="DC663" s="2"/>
      <c r="DD663" s="2"/>
      <c r="DX663" s="1415" t="e">
        <f t="shared" si="2"/>
        <v>#VALUE!</v>
      </c>
      <c r="DY663" s="1415"/>
      <c r="DZ663" s="1415"/>
      <c r="EA663" s="1415"/>
      <c r="EB663" s="1415"/>
      <c r="EC663" s="1415" t="e">
        <f t="shared" si="3"/>
        <v>#VALUE!</v>
      </c>
      <c r="ED663" s="1415"/>
      <c r="EE663" s="1415"/>
      <c r="EF663" s="1415"/>
      <c r="EG663" s="1415"/>
      <c r="EH663" s="1415" t="e">
        <f t="shared" si="4"/>
        <v>#VALUE!</v>
      </c>
      <c r="EI663" s="1415"/>
      <c r="EJ663" s="1415"/>
      <c r="EK663" s="1415"/>
      <c r="EL663" s="1415"/>
      <c r="EM663" s="1415" t="e">
        <f t="shared" si="5"/>
        <v>#VALUE!</v>
      </c>
      <c r="EN663" s="1415"/>
      <c r="EO663" s="1415"/>
      <c r="EP663" s="1415"/>
      <c r="EQ663" s="1415"/>
      <c r="ER663" s="1415" t="e">
        <f t="shared" si="6"/>
        <v>#VALUE!</v>
      </c>
      <c r="ES663" s="1415"/>
      <c r="ET663" s="1415"/>
      <c r="EU663" s="1415"/>
      <c r="EV663" s="1415"/>
      <c r="EW663" s="1415" t="e">
        <f t="shared" si="7"/>
        <v>#VALUE!</v>
      </c>
      <c r="EX663" s="1415"/>
      <c r="EY663" s="1415"/>
      <c r="EZ663" s="1415"/>
      <c r="FA663" s="1415"/>
    </row>
    <row r="664" spans="1:157" ht="12.95" customHeight="1">
      <c r="A664" s="17"/>
      <c r="B664" t="s">
        <v>1425</v>
      </c>
      <c r="H664" s="1345"/>
      <c r="I664" s="1345"/>
      <c r="J664" s="1345"/>
      <c r="K664" s="1345"/>
      <c r="L664" s="1345"/>
      <c r="M664" s="1345"/>
      <c r="N664" s="1345"/>
      <c r="O664" s="1345"/>
      <c r="P664" s="1345"/>
      <c r="Q664" s="1345"/>
      <c r="R664" s="1345"/>
      <c r="T664" s="17"/>
      <c r="U664" t="s">
        <v>1425</v>
      </c>
      <c r="AA664" s="1345"/>
      <c r="AB664" s="1345"/>
      <c r="AC664" s="1345"/>
      <c r="AD664" s="1345"/>
      <c r="AE664" s="1345"/>
      <c r="AF664" s="1345"/>
      <c r="AG664" s="1345"/>
      <c r="AH664" s="1345"/>
      <c r="AI664" s="1345"/>
      <c r="AJ664" s="1345"/>
      <c r="AK664" s="1345"/>
      <c r="AZ664" s="2"/>
      <c r="BA664" s="2"/>
      <c r="BB664" s="2"/>
      <c r="BC664" s="2"/>
      <c r="BD664" s="2"/>
      <c r="BE664" s="2"/>
      <c r="BF664" s="2"/>
      <c r="BG664" s="2"/>
      <c r="BH664" s="2"/>
      <c r="BI664" s="2"/>
      <c r="BJ664" s="2"/>
      <c r="BK664" s="2"/>
      <c r="BL664" s="2"/>
      <c r="BM664" s="2"/>
      <c r="BN664" s="2"/>
      <c r="BO664" s="2"/>
      <c r="CC664" s="2"/>
      <c r="CD664" s="2"/>
      <c r="CE664" s="2"/>
      <c r="CF664" s="2"/>
      <c r="CG664" s="2"/>
      <c r="CH664" s="2"/>
      <c r="CI664" s="2"/>
      <c r="CJ664" s="2"/>
      <c r="CK664" s="2"/>
      <c r="CL664" s="2"/>
      <c r="CM664" s="2"/>
      <c r="CN664" s="2"/>
      <c r="CO664" s="2"/>
      <c r="CP664" s="2"/>
      <c r="CQ664" s="2"/>
      <c r="CR664" s="2"/>
      <c r="CS664" s="2"/>
      <c r="CT664" s="2"/>
      <c r="CU664" s="2"/>
      <c r="CV664" s="2"/>
      <c r="CW664" s="2"/>
      <c r="CX664" s="2"/>
      <c r="CY664" s="2"/>
      <c r="CZ664" s="2"/>
      <c r="DA664" s="2"/>
      <c r="DB664" s="2"/>
      <c r="DC664" s="2"/>
      <c r="DD664" s="2"/>
      <c r="DX664" s="1415" t="e">
        <f t="shared" si="2"/>
        <v>#VALUE!</v>
      </c>
      <c r="DY664" s="1415"/>
      <c r="DZ664" s="1415"/>
      <c r="EA664" s="1415"/>
      <c r="EB664" s="1415"/>
      <c r="EC664" s="1415" t="e">
        <f t="shared" si="3"/>
        <v>#VALUE!</v>
      </c>
      <c r="ED664" s="1415"/>
      <c r="EE664" s="1415"/>
      <c r="EF664" s="1415"/>
      <c r="EG664" s="1415"/>
      <c r="EH664" s="1415" t="e">
        <f t="shared" si="4"/>
        <v>#VALUE!</v>
      </c>
      <c r="EI664" s="1415"/>
      <c r="EJ664" s="1415"/>
      <c r="EK664" s="1415"/>
      <c r="EL664" s="1415"/>
      <c r="EM664" s="1415" t="e">
        <f t="shared" si="5"/>
        <v>#VALUE!</v>
      </c>
      <c r="EN664" s="1415"/>
      <c r="EO664" s="1415"/>
      <c r="EP664" s="1415"/>
      <c r="EQ664" s="1415"/>
      <c r="ER664" s="1415" t="e">
        <f t="shared" si="6"/>
        <v>#VALUE!</v>
      </c>
      <c r="ES664" s="1415"/>
      <c r="ET664" s="1415"/>
      <c r="EU664" s="1415"/>
      <c r="EV664" s="1415"/>
      <c r="EW664" s="1415" t="e">
        <f t="shared" si="7"/>
        <v>#VALUE!</v>
      </c>
      <c r="EX664" s="1415"/>
      <c r="EY664" s="1415"/>
      <c r="EZ664" s="1415"/>
      <c r="FA664" s="1415"/>
    </row>
    <row r="665" spans="1:157" ht="12.95" customHeight="1">
      <c r="A665" s="17"/>
      <c r="B665" t="s">
        <v>1427</v>
      </c>
      <c r="N665" s="1306" t="s">
        <v>843</v>
      </c>
      <c r="O665" s="1306"/>
      <c r="T665" s="17"/>
      <c r="U665" t="s">
        <v>1427</v>
      </c>
      <c r="AG665" s="1306" t="s">
        <v>843</v>
      </c>
      <c r="AH665" s="1306"/>
      <c r="AZ665" s="2"/>
      <c r="BA665" s="2"/>
      <c r="BB665" s="2"/>
      <c r="BC665" s="2"/>
      <c r="BD665" s="2"/>
      <c r="BE665" s="2"/>
      <c r="BF665" s="2"/>
      <c r="BG665" s="2"/>
      <c r="BH665" s="2"/>
      <c r="BI665" s="2"/>
      <c r="BJ665" s="2"/>
      <c r="BK665" s="2"/>
      <c r="BL665" s="2"/>
      <c r="BM665" s="2"/>
      <c r="BN665" s="2"/>
      <c r="BO665" s="2"/>
      <c r="CC665" s="2"/>
      <c r="CD665" s="2"/>
      <c r="CE665" s="2"/>
      <c r="CF665" s="2"/>
      <c r="CG665" s="2"/>
      <c r="CH665" s="2"/>
      <c r="CI665" s="2"/>
      <c r="CJ665" s="2"/>
      <c r="CK665" s="2"/>
      <c r="CL665" s="2"/>
      <c r="CM665" s="2"/>
      <c r="CN665" s="2"/>
      <c r="CO665" s="2"/>
      <c r="CP665" s="2"/>
      <c r="CQ665" s="2"/>
      <c r="CR665" s="2"/>
      <c r="CS665" s="2"/>
      <c r="CT665" s="2"/>
      <c r="CU665" s="2"/>
      <c r="CV665" s="2"/>
      <c r="CW665" s="2"/>
      <c r="CX665" s="2"/>
      <c r="CY665" s="2"/>
      <c r="CZ665" s="2"/>
      <c r="DA665" s="2"/>
      <c r="DB665" s="2"/>
      <c r="DC665" s="2"/>
      <c r="DD665" s="2"/>
      <c r="DX665" s="1415" t="e">
        <f t="shared" si="2"/>
        <v>#VALUE!</v>
      </c>
      <c r="DY665" s="1415"/>
      <c r="DZ665" s="1415"/>
      <c r="EA665" s="1415"/>
      <c r="EB665" s="1415"/>
      <c r="EC665" s="1415" t="e">
        <f t="shared" si="3"/>
        <v>#VALUE!</v>
      </c>
      <c r="ED665" s="1415"/>
      <c r="EE665" s="1415"/>
      <c r="EF665" s="1415"/>
      <c r="EG665" s="1415"/>
      <c r="EH665" s="1415" t="e">
        <f t="shared" si="4"/>
        <v>#VALUE!</v>
      </c>
      <c r="EI665" s="1415"/>
      <c r="EJ665" s="1415"/>
      <c r="EK665" s="1415"/>
      <c r="EL665" s="1415"/>
      <c r="EM665" s="1415" t="e">
        <f t="shared" si="5"/>
        <v>#VALUE!</v>
      </c>
      <c r="EN665" s="1415"/>
      <c r="EO665" s="1415"/>
      <c r="EP665" s="1415"/>
      <c r="EQ665" s="1415"/>
      <c r="ER665" s="1415" t="e">
        <f t="shared" si="6"/>
        <v>#VALUE!</v>
      </c>
      <c r="ES665" s="1415"/>
      <c r="ET665" s="1415"/>
      <c r="EU665" s="1415"/>
      <c r="EV665" s="1415"/>
      <c r="EW665" s="1415" t="e">
        <f t="shared" si="7"/>
        <v>#VALUE!</v>
      </c>
      <c r="EX665" s="1415"/>
      <c r="EY665" s="1415"/>
      <c r="EZ665" s="1415"/>
      <c r="FA665" s="1415"/>
    </row>
    <row r="666" spans="1:157" ht="12.95" customHeight="1">
      <c r="A666" s="17"/>
      <c r="T666" s="17"/>
      <c r="AZ666" s="2"/>
      <c r="CC666" s="2"/>
      <c r="CD666" s="2"/>
      <c r="CE666" s="2"/>
      <c r="CF666" s="2"/>
      <c r="CG666" s="2"/>
      <c r="CH666" s="2"/>
      <c r="CI666" s="2"/>
      <c r="CJ666" s="2"/>
      <c r="CK666" s="2"/>
      <c r="CL666" s="2"/>
      <c r="CM666" s="2"/>
      <c r="CN666" s="2"/>
      <c r="CO666" s="2"/>
      <c r="CP666" s="2"/>
      <c r="CQ666" s="2"/>
      <c r="CR666" s="2"/>
      <c r="CS666" s="2"/>
      <c r="CT666" s="2"/>
      <c r="CU666" s="2"/>
      <c r="CV666" s="2"/>
      <c r="CW666" s="2"/>
      <c r="CX666" s="2"/>
      <c r="CY666" s="2"/>
      <c r="CZ666" s="2"/>
      <c r="DA666" s="2"/>
      <c r="DB666" s="2"/>
      <c r="DC666" s="2"/>
      <c r="DD666" s="2"/>
      <c r="DX666" s="1415" t="e">
        <f t="shared" si="2"/>
        <v>#VALUE!</v>
      </c>
      <c r="DY666" s="1415"/>
      <c r="DZ666" s="1415"/>
      <c r="EA666" s="1415"/>
      <c r="EB666" s="1415"/>
      <c r="EC666" s="1415" t="e">
        <f t="shared" si="3"/>
        <v>#VALUE!</v>
      </c>
      <c r="ED666" s="1415"/>
      <c r="EE666" s="1415"/>
      <c r="EF666" s="1415"/>
      <c r="EG666" s="1415"/>
      <c r="EH666" s="1415" t="e">
        <f t="shared" si="4"/>
        <v>#VALUE!</v>
      </c>
      <c r="EI666" s="1415"/>
      <c r="EJ666" s="1415"/>
      <c r="EK666" s="1415"/>
      <c r="EL666" s="1415"/>
      <c r="EM666" s="1415" t="e">
        <f t="shared" si="5"/>
        <v>#VALUE!</v>
      </c>
      <c r="EN666" s="1415"/>
      <c r="EO666" s="1415"/>
      <c r="EP666" s="1415"/>
      <c r="EQ666" s="1415"/>
      <c r="ER666" s="1415" t="e">
        <f t="shared" si="6"/>
        <v>#VALUE!</v>
      </c>
      <c r="ES666" s="1415"/>
      <c r="ET666" s="1415"/>
      <c r="EU666" s="1415"/>
      <c r="EV666" s="1415"/>
      <c r="EW666" s="1415" t="e">
        <f t="shared" si="7"/>
        <v>#VALUE!</v>
      </c>
      <c r="EX666" s="1415"/>
      <c r="EY666" s="1415"/>
      <c r="EZ666" s="1415"/>
      <c r="FA666" s="1415"/>
    </row>
    <row r="667" spans="1:157" ht="12.95" customHeight="1">
      <c r="A667" s="36" t="s">
        <v>1412</v>
      </c>
      <c r="B667" t="s">
        <v>1421</v>
      </c>
      <c r="G667" s="1332" t="str">
        <f>C633</f>
        <v xml:space="preserve">GP Equity </v>
      </c>
      <c r="H667" s="1332"/>
      <c r="I667" s="1332"/>
      <c r="J667" s="1332"/>
      <c r="K667" s="1332"/>
      <c r="L667" s="1332"/>
      <c r="M667" s="1332"/>
      <c r="N667" s="1332"/>
      <c r="O667" s="1332"/>
      <c r="P667" s="1332"/>
      <c r="Q667" s="1332"/>
      <c r="R667" s="1332"/>
      <c r="T667" s="36" t="s">
        <v>1414</v>
      </c>
      <c r="U667" t="s">
        <v>1421</v>
      </c>
      <c r="Z667" s="1332">
        <f>C634</f>
        <v>0</v>
      </c>
      <c r="AA667" s="1332"/>
      <c r="AB667" s="1332"/>
      <c r="AC667" s="1332"/>
      <c r="AD667" s="1332"/>
      <c r="AE667" s="1332"/>
      <c r="AF667" s="1332"/>
      <c r="AG667" s="1332"/>
      <c r="AH667" s="1332"/>
      <c r="AI667" s="1332"/>
      <c r="AJ667" s="1332"/>
      <c r="AK667" s="1332"/>
      <c r="AZ667" s="2"/>
      <c r="CC667" s="2"/>
      <c r="CD667" s="2"/>
      <c r="CE667" s="2"/>
      <c r="CF667" s="2"/>
      <c r="CG667" s="2"/>
      <c r="CH667" s="2"/>
      <c r="CI667" s="2"/>
      <c r="CJ667" s="2"/>
      <c r="CK667" s="2"/>
      <c r="CL667" s="2"/>
      <c r="CM667" s="2"/>
      <c r="CN667" s="2"/>
      <c r="CO667" s="2"/>
      <c r="CP667" s="2"/>
      <c r="CQ667" s="2"/>
      <c r="CR667" s="2"/>
      <c r="CS667" s="2"/>
      <c r="CT667" s="2"/>
      <c r="CU667" s="2"/>
      <c r="CV667" s="2"/>
      <c r="CW667" s="2"/>
      <c r="CX667" s="2"/>
      <c r="CY667" s="2"/>
      <c r="CZ667" s="2"/>
      <c r="DA667" s="2"/>
      <c r="DB667" s="2"/>
      <c r="DC667" s="2"/>
      <c r="DD667" s="2"/>
      <c r="DX667" s="1415" t="e">
        <f t="shared" si="2"/>
        <v>#VALUE!</v>
      </c>
      <c r="DY667" s="1415"/>
      <c r="DZ667" s="1415"/>
      <c r="EA667" s="1415"/>
      <c r="EB667" s="1415"/>
      <c r="EC667" s="1415" t="e">
        <f t="shared" si="3"/>
        <v>#VALUE!</v>
      </c>
      <c r="ED667" s="1415"/>
      <c r="EE667" s="1415"/>
      <c r="EF667" s="1415"/>
      <c r="EG667" s="1415"/>
      <c r="EH667" s="1415" t="e">
        <f t="shared" si="4"/>
        <v>#VALUE!</v>
      </c>
      <c r="EI667" s="1415"/>
      <c r="EJ667" s="1415"/>
      <c r="EK667" s="1415"/>
      <c r="EL667" s="1415"/>
      <c r="EM667" s="1415" t="e">
        <f t="shared" si="5"/>
        <v>#VALUE!</v>
      </c>
      <c r="EN667" s="1415"/>
      <c r="EO667" s="1415"/>
      <c r="EP667" s="1415"/>
      <c r="EQ667" s="1415"/>
      <c r="ER667" s="1415" t="e">
        <f t="shared" si="6"/>
        <v>#VALUE!</v>
      </c>
      <c r="ES667" s="1415"/>
      <c r="ET667" s="1415"/>
      <c r="EU667" s="1415"/>
      <c r="EV667" s="1415"/>
      <c r="EW667" s="1415" t="e">
        <f t="shared" si="7"/>
        <v>#VALUE!</v>
      </c>
      <c r="EX667" s="1415"/>
      <c r="EY667" s="1415"/>
      <c r="EZ667" s="1415"/>
      <c r="FA667" s="1415"/>
    </row>
    <row r="668" spans="1:157" ht="12.95" customHeight="1">
      <c r="A668" s="17"/>
      <c r="B668" t="s">
        <v>1060</v>
      </c>
      <c r="G668" s="1345"/>
      <c r="H668" s="1345"/>
      <c r="I668" s="1345"/>
      <c r="J668" s="1345"/>
      <c r="K668" s="1345"/>
      <c r="L668" s="1345"/>
      <c r="M668" s="1345"/>
      <c r="N668" s="1345"/>
      <c r="O668" s="1345"/>
      <c r="P668" s="1345"/>
      <c r="Q668" s="1345"/>
      <c r="R668" s="1345"/>
      <c r="T668" s="17"/>
      <c r="U668" t="s">
        <v>1060</v>
      </c>
      <c r="Z668" s="1345"/>
      <c r="AA668" s="1345"/>
      <c r="AB668" s="1345"/>
      <c r="AC668" s="1345"/>
      <c r="AD668" s="1345"/>
      <c r="AE668" s="1345"/>
      <c r="AF668" s="1345"/>
      <c r="AG668" s="1345"/>
      <c r="AH668" s="1345"/>
      <c r="AI668" s="1345"/>
      <c r="AJ668" s="1345"/>
      <c r="AK668" s="1345"/>
      <c r="AZ668" s="2"/>
      <c r="CC668" s="2"/>
      <c r="CD668" s="2"/>
      <c r="CE668" s="2"/>
      <c r="CF668" s="2"/>
      <c r="CG668" s="2"/>
      <c r="CH668" s="2"/>
      <c r="CI668" s="2"/>
      <c r="CJ668" s="2"/>
      <c r="CK668" s="2"/>
      <c r="CL668" s="2"/>
      <c r="CM668" s="2"/>
      <c r="CN668" s="2"/>
      <c r="CO668" s="2"/>
      <c r="CP668" s="2"/>
      <c r="CQ668" s="2"/>
      <c r="CR668" s="2"/>
      <c r="CS668" s="2"/>
      <c r="CT668" s="2"/>
      <c r="CU668" s="2"/>
      <c r="CV668" s="2"/>
      <c r="CW668" s="2"/>
      <c r="CX668" s="2"/>
      <c r="CY668" s="2"/>
      <c r="CZ668" s="2"/>
      <c r="DA668" s="2"/>
      <c r="DB668" s="2"/>
      <c r="DC668" s="2"/>
      <c r="DD668" s="2"/>
      <c r="DX668" s="1415" t="e">
        <f t="shared" si="2"/>
        <v>#VALUE!</v>
      </c>
      <c r="DY668" s="1415"/>
      <c r="DZ668" s="1415"/>
      <c r="EA668" s="1415"/>
      <c r="EB668" s="1415"/>
      <c r="EC668" s="1415" t="e">
        <f t="shared" si="3"/>
        <v>#VALUE!</v>
      </c>
      <c r="ED668" s="1415"/>
      <c r="EE668" s="1415"/>
      <c r="EF668" s="1415"/>
      <c r="EG668" s="1415"/>
      <c r="EH668" s="1415" t="e">
        <f t="shared" si="4"/>
        <v>#VALUE!</v>
      </c>
      <c r="EI668" s="1415"/>
      <c r="EJ668" s="1415"/>
      <c r="EK668" s="1415"/>
      <c r="EL668" s="1415"/>
      <c r="EM668" s="1415" t="e">
        <f t="shared" si="5"/>
        <v>#VALUE!</v>
      </c>
      <c r="EN668" s="1415"/>
      <c r="EO668" s="1415"/>
      <c r="EP668" s="1415"/>
      <c r="EQ668" s="1415"/>
      <c r="ER668" s="1415" t="e">
        <f t="shared" si="6"/>
        <v>#VALUE!</v>
      </c>
      <c r="ES668" s="1415"/>
      <c r="ET668" s="1415"/>
      <c r="EU668" s="1415"/>
      <c r="EV668" s="1415"/>
      <c r="EW668" s="1415" t="e">
        <f t="shared" si="7"/>
        <v>#VALUE!</v>
      </c>
      <c r="EX668" s="1415"/>
      <c r="EY668" s="1415"/>
      <c r="EZ668" s="1415"/>
      <c r="FA668" s="1415"/>
    </row>
    <row r="669" spans="1:157" ht="12.95" customHeight="1">
      <c r="A669" s="17"/>
      <c r="B669" t="s">
        <v>928</v>
      </c>
      <c r="G669" s="1345"/>
      <c r="H669" s="1345"/>
      <c r="I669" s="1345"/>
      <c r="J669" s="1345"/>
      <c r="K669" s="1345"/>
      <c r="L669" s="1345"/>
      <c r="M669" s="1345"/>
      <c r="N669" s="1345"/>
      <c r="O669" s="1345"/>
      <c r="P669" s="1345"/>
      <c r="Q669" s="1345"/>
      <c r="R669" s="1345"/>
      <c r="T669" s="17"/>
      <c r="U669" t="s">
        <v>928</v>
      </c>
      <c r="Z669" s="1322"/>
      <c r="AA669" s="1322"/>
      <c r="AB669" s="1322"/>
      <c r="AC669" s="1322"/>
      <c r="AD669" s="1322"/>
      <c r="AE669" s="1322"/>
      <c r="AF669" s="1322"/>
      <c r="AG669" s="1322"/>
      <c r="AH669" s="1322"/>
      <c r="AI669" s="1322"/>
      <c r="AJ669" s="1322"/>
      <c r="AK669" s="1322"/>
      <c r="AZ669" s="2"/>
      <c r="CC669" s="2"/>
      <c r="CD669" s="2"/>
      <c r="CE669" s="2"/>
      <c r="CF669" s="2"/>
      <c r="CG669" s="2"/>
      <c r="CH669" s="2"/>
      <c r="CI669" s="2"/>
      <c r="CJ669" s="2"/>
      <c r="CK669" s="2"/>
      <c r="CL669" s="2"/>
      <c r="CM669" s="2"/>
      <c r="CN669" s="2"/>
      <c r="CO669" s="2"/>
      <c r="CP669" s="2"/>
      <c r="CQ669" s="2"/>
      <c r="CR669" s="2"/>
      <c r="CS669" s="2"/>
      <c r="CT669" s="2"/>
      <c r="CU669" s="2"/>
      <c r="CV669" s="2"/>
      <c r="CW669" s="2"/>
      <c r="CX669" s="2"/>
      <c r="CY669" s="2"/>
      <c r="CZ669" s="2"/>
      <c r="DA669" s="2"/>
      <c r="DB669" s="2"/>
      <c r="DC669" s="2"/>
      <c r="DD669" s="2"/>
      <c r="DX669" s="1415" t="e">
        <f t="shared" si="2"/>
        <v>#VALUE!</v>
      </c>
      <c r="DY669" s="1415"/>
      <c r="DZ669" s="1415"/>
      <c r="EA669" s="1415"/>
      <c r="EB669" s="1415"/>
      <c r="EC669" s="1415" t="e">
        <f t="shared" si="3"/>
        <v>#VALUE!</v>
      </c>
      <c r="ED669" s="1415"/>
      <c r="EE669" s="1415"/>
      <c r="EF669" s="1415"/>
      <c r="EG669" s="1415"/>
      <c r="EH669" s="1415" t="e">
        <f t="shared" si="4"/>
        <v>#VALUE!</v>
      </c>
      <c r="EI669" s="1415"/>
      <c r="EJ669" s="1415"/>
      <c r="EK669" s="1415"/>
      <c r="EL669" s="1415"/>
      <c r="EM669" s="1415" t="e">
        <f t="shared" si="5"/>
        <v>#VALUE!</v>
      </c>
      <c r="EN669" s="1415"/>
      <c r="EO669" s="1415"/>
      <c r="EP669" s="1415"/>
      <c r="EQ669" s="1415"/>
      <c r="ER669" s="1415" t="e">
        <f t="shared" si="6"/>
        <v>#VALUE!</v>
      </c>
      <c r="ES669" s="1415"/>
      <c r="ET669" s="1415"/>
      <c r="EU669" s="1415"/>
      <c r="EV669" s="1415"/>
      <c r="EW669" s="1415" t="e">
        <f t="shared" si="7"/>
        <v>#VALUE!</v>
      </c>
      <c r="EX669" s="1415"/>
      <c r="EY669" s="1415"/>
      <c r="EZ669" s="1415"/>
      <c r="FA669" s="1415"/>
    </row>
    <row r="670" spans="1:157" ht="12.95" customHeight="1">
      <c r="A670" s="17"/>
      <c r="B670" t="s">
        <v>1423</v>
      </c>
      <c r="G670" s="1345"/>
      <c r="H670" s="1345"/>
      <c r="I670" s="1345"/>
      <c r="J670" s="1345"/>
      <c r="K670" s="1345"/>
      <c r="L670" s="1345"/>
      <c r="M670" s="1345"/>
      <c r="N670" s="1345"/>
      <c r="O670" s="1345"/>
      <c r="P670" s="1345"/>
      <c r="Q670" s="1345"/>
      <c r="R670" s="1345"/>
      <c r="T670" s="17"/>
      <c r="U670" t="s">
        <v>1423</v>
      </c>
      <c r="Z670" s="1322"/>
      <c r="AA670" s="1322"/>
      <c r="AB670" s="1322"/>
      <c r="AC670" s="1322"/>
      <c r="AD670" s="1322"/>
      <c r="AE670" s="1322"/>
      <c r="AF670" s="1322"/>
      <c r="AG670" s="1322"/>
      <c r="AH670" s="1322"/>
      <c r="AI670" s="1322"/>
      <c r="AJ670" s="1322"/>
      <c r="AK670" s="1322"/>
      <c r="AZ670" s="2"/>
      <c r="CC670" s="2"/>
      <c r="CD670" s="2"/>
      <c r="CE670" s="2"/>
      <c r="CF670" s="2"/>
      <c r="CG670" s="2"/>
      <c r="CH670" s="2"/>
      <c r="CI670" s="2"/>
      <c r="CJ670" s="2"/>
      <c r="CK670" s="2"/>
      <c r="CL670" s="2"/>
      <c r="CM670" s="2"/>
      <c r="CN670" s="2"/>
      <c r="CO670" s="2"/>
      <c r="CP670" s="2"/>
      <c r="CQ670" s="2"/>
      <c r="CR670" s="2"/>
      <c r="CS670" s="2"/>
      <c r="CT670" s="2"/>
      <c r="CU670" s="2"/>
      <c r="CV670" s="2"/>
      <c r="CW670" s="2"/>
      <c r="CX670" s="2"/>
      <c r="CY670" s="2"/>
      <c r="CZ670" s="2"/>
      <c r="DA670" s="2"/>
      <c r="DB670" s="2"/>
      <c r="DC670" s="2"/>
      <c r="DD670" s="2"/>
      <c r="DX670" s="1415">
        <f>SUMIF(DX635:EB669,"&gt;0")</f>
        <v>0</v>
      </c>
      <c r="DY670" s="1415"/>
      <c r="DZ670" s="1415"/>
      <c r="EA670" s="1415"/>
      <c r="EB670" s="1415"/>
      <c r="EC670" s="1415">
        <f>SUMIF(EC635:EG669,"&gt;0")</f>
        <v>1005.4050632911392</v>
      </c>
      <c r="ED670" s="1415"/>
      <c r="EE670" s="1415"/>
      <c r="EF670" s="1415"/>
      <c r="EG670" s="1415"/>
      <c r="EH670" s="1415">
        <f>SUMIF(EH635:EL669,"&gt;0")</f>
        <v>0</v>
      </c>
      <c r="EI670" s="1415"/>
      <c r="EJ670" s="1415"/>
      <c r="EK670" s="1415"/>
      <c r="EL670" s="1415"/>
      <c r="EM670" s="1415">
        <f>SUMIF(EM635:EQ669,"&gt;0")</f>
        <v>0</v>
      </c>
      <c r="EN670" s="1415"/>
      <c r="EO670" s="1415"/>
      <c r="EP670" s="1415"/>
      <c r="EQ670" s="1415"/>
      <c r="ER670" s="1415">
        <f>SUMIF(ER635:EV669,"&gt;0")</f>
        <v>0</v>
      </c>
      <c r="ES670" s="1415"/>
      <c r="ET670" s="1415"/>
      <c r="EU670" s="1415"/>
      <c r="EV670" s="1415"/>
      <c r="EW670" s="1415">
        <f>SUMIF(EW635:FA669,"&gt;0")</f>
        <v>0</v>
      </c>
      <c r="EX670" s="1415"/>
      <c r="EY670" s="1415"/>
      <c r="EZ670" s="1415"/>
      <c r="FA670" s="1415"/>
    </row>
    <row r="671" spans="1:157" ht="12.95" customHeight="1">
      <c r="A671" s="17"/>
      <c r="B671" t="s">
        <v>823</v>
      </c>
      <c r="G671" s="1320"/>
      <c r="H671" s="1320"/>
      <c r="I671" s="1320"/>
      <c r="J671" s="1320"/>
      <c r="K671" s="1320"/>
      <c r="L671" s="1320"/>
      <c r="O671" s="820" t="s">
        <v>1068</v>
      </c>
      <c r="P671" s="1407"/>
      <c r="Q671" s="1407"/>
      <c r="R671" s="1407"/>
      <c r="T671" s="17"/>
      <c r="U671" t="s">
        <v>823</v>
      </c>
      <c r="Z671" s="1320"/>
      <c r="AA671" s="1320"/>
      <c r="AB671" s="1320"/>
      <c r="AC671" s="1320"/>
      <c r="AD671" s="1320"/>
      <c r="AE671" s="1320"/>
      <c r="AH671" s="820" t="s">
        <v>1068</v>
      </c>
      <c r="AI671" s="1407"/>
      <c r="AJ671" s="1407"/>
      <c r="AK671" s="1407"/>
      <c r="AZ671" s="2"/>
      <c r="CC671" s="2"/>
      <c r="CD671" s="2"/>
      <c r="CE671" s="2"/>
      <c r="CF671" s="2"/>
      <c r="CG671" s="2"/>
      <c r="CH671" s="2"/>
      <c r="CI671" s="2"/>
      <c r="CJ671" s="2"/>
      <c r="CK671" s="2"/>
      <c r="CL671" s="2"/>
      <c r="CM671" s="2"/>
      <c r="CN671" s="2"/>
      <c r="CO671" s="2"/>
      <c r="CP671" s="2"/>
      <c r="CQ671" s="2"/>
      <c r="CR671" s="2"/>
      <c r="CS671" s="2"/>
      <c r="CT671" s="2"/>
      <c r="CU671" s="2"/>
      <c r="CV671" s="2"/>
      <c r="CW671" s="2"/>
      <c r="CX671" s="2"/>
      <c r="CY671" s="2"/>
      <c r="CZ671" s="2"/>
      <c r="DA671" s="2"/>
      <c r="DB671" s="2"/>
      <c r="DC671" s="2"/>
      <c r="DD671" s="2"/>
    </row>
    <row r="672" spans="1:157" ht="12.95" customHeight="1">
      <c r="A672" s="17"/>
      <c r="B672" t="s">
        <v>1425</v>
      </c>
      <c r="H672" s="1345"/>
      <c r="I672" s="1345"/>
      <c r="J672" s="1345"/>
      <c r="K672" s="1345"/>
      <c r="L672" s="1345"/>
      <c r="M672" s="1345"/>
      <c r="N672" s="1345"/>
      <c r="O672" s="1345"/>
      <c r="P672" s="1345"/>
      <c r="Q672" s="1345"/>
      <c r="R672" s="1345"/>
      <c r="T672" s="17"/>
      <c r="U672" t="s">
        <v>1425</v>
      </c>
      <c r="AA672" s="1345"/>
      <c r="AB672" s="1345"/>
      <c r="AC672" s="1345"/>
      <c r="AD672" s="1345"/>
      <c r="AE672" s="1345"/>
      <c r="AF672" s="1345"/>
      <c r="AG672" s="1345"/>
      <c r="AH672" s="1345"/>
      <c r="AI672" s="1345"/>
      <c r="AJ672" s="1345"/>
      <c r="AK672" s="1345"/>
      <c r="AZ672" s="2"/>
      <c r="CC672" s="2"/>
      <c r="CD672" s="2"/>
      <c r="CE672" s="2"/>
      <c r="CF672" s="2"/>
      <c r="CG672" s="2"/>
      <c r="CH672" s="2"/>
      <c r="CI672" s="2"/>
      <c r="CJ672" s="2"/>
      <c r="CK672" s="2"/>
      <c r="CL672" s="2"/>
      <c r="CM672" s="2"/>
      <c r="CN672" s="2"/>
      <c r="CO672" s="2"/>
      <c r="CP672" s="2"/>
      <c r="CQ672" s="2"/>
      <c r="CR672" s="2"/>
      <c r="CS672" s="2"/>
      <c r="CT672" s="2"/>
      <c r="CU672" s="2"/>
      <c r="CV672" s="2"/>
      <c r="CW672" s="2"/>
      <c r="CX672" s="2"/>
      <c r="CY672" s="2"/>
      <c r="CZ672" s="2"/>
      <c r="DA672" s="2"/>
      <c r="DB672" s="2"/>
      <c r="DC672" s="2"/>
      <c r="DD672" s="2"/>
    </row>
    <row r="673" spans="1:52" ht="12.95" customHeight="1">
      <c r="A673" s="17"/>
      <c r="B673" t="s">
        <v>1427</v>
      </c>
      <c r="N673" s="1306" t="s">
        <v>692</v>
      </c>
      <c r="O673" s="1306"/>
      <c r="T673" s="17"/>
      <c r="U673" t="s">
        <v>1427</v>
      </c>
      <c r="AG673" s="1306" t="s">
        <v>692</v>
      </c>
      <c r="AH673" s="1306"/>
      <c r="AZ673" s="2"/>
    </row>
    <row r="674" spans="1:52" ht="12.95" customHeight="1">
      <c r="A674" s="17"/>
      <c r="T674" s="17"/>
      <c r="AZ674" s="2"/>
    </row>
    <row r="675" spans="1:52" ht="12.95" customHeight="1">
      <c r="A675" s="36" t="s">
        <v>1416</v>
      </c>
      <c r="B675" t="s">
        <v>1421</v>
      </c>
      <c r="G675" s="1332">
        <f>C635</f>
        <v>0</v>
      </c>
      <c r="H675" s="1332"/>
      <c r="I675" s="1332"/>
      <c r="J675" s="1332"/>
      <c r="K675" s="1332"/>
      <c r="L675" s="1332"/>
      <c r="M675" s="1332"/>
      <c r="N675" s="1332"/>
      <c r="O675" s="1332"/>
      <c r="P675" s="1332"/>
      <c r="Q675" s="1332"/>
      <c r="R675" s="1332"/>
      <c r="T675" s="36" t="s">
        <v>1417</v>
      </c>
      <c r="U675" t="s">
        <v>1421</v>
      </c>
      <c r="Z675" s="1332">
        <f>C636</f>
        <v>0</v>
      </c>
      <c r="AA675" s="1332"/>
      <c r="AB675" s="1332"/>
      <c r="AC675" s="1332"/>
      <c r="AD675" s="1332"/>
      <c r="AE675" s="1332"/>
      <c r="AF675" s="1332"/>
      <c r="AG675" s="1332"/>
      <c r="AH675" s="1332"/>
      <c r="AI675" s="1332"/>
      <c r="AJ675" s="1332"/>
      <c r="AK675" s="1332"/>
      <c r="AZ675" s="2"/>
    </row>
    <row r="676" spans="1:52" ht="12.95" customHeight="1">
      <c r="A676" s="17"/>
      <c r="B676" t="s">
        <v>1060</v>
      </c>
      <c r="G676" s="1345"/>
      <c r="H676" s="1345"/>
      <c r="I676" s="1345"/>
      <c r="J676" s="1345"/>
      <c r="K676" s="1345"/>
      <c r="L676" s="1345"/>
      <c r="M676" s="1345"/>
      <c r="N676" s="1345"/>
      <c r="O676" s="1345"/>
      <c r="P676" s="1345"/>
      <c r="Q676" s="1345"/>
      <c r="R676" s="1345"/>
      <c r="T676" s="17"/>
      <c r="U676" t="s">
        <v>1060</v>
      </c>
      <c r="Z676" s="1345"/>
      <c r="AA676" s="1345"/>
      <c r="AB676" s="1345"/>
      <c r="AC676" s="1345"/>
      <c r="AD676" s="1345"/>
      <c r="AE676" s="1345"/>
      <c r="AF676" s="1345"/>
      <c r="AG676" s="1345"/>
      <c r="AH676" s="1345"/>
      <c r="AI676" s="1345"/>
      <c r="AJ676" s="1345"/>
      <c r="AK676" s="1345"/>
      <c r="AZ676" s="2"/>
    </row>
    <row r="677" spans="1:52" ht="12.95" customHeight="1">
      <c r="A677" s="17"/>
      <c r="B677" t="s">
        <v>928</v>
      </c>
      <c r="G677" s="1345"/>
      <c r="H677" s="1345"/>
      <c r="I677" s="1345"/>
      <c r="J677" s="1345"/>
      <c r="K677" s="1345"/>
      <c r="L677" s="1345"/>
      <c r="M677" s="1345"/>
      <c r="N677" s="1345"/>
      <c r="O677" s="1345"/>
      <c r="P677" s="1345"/>
      <c r="Q677" s="1345"/>
      <c r="R677" s="1345"/>
      <c r="T677" s="17"/>
      <c r="U677" t="s">
        <v>928</v>
      </c>
      <c r="Z677" s="1322"/>
      <c r="AA677" s="1322"/>
      <c r="AB677" s="1322"/>
      <c r="AC677" s="1322"/>
      <c r="AD677" s="1322"/>
      <c r="AE677" s="1322"/>
      <c r="AF677" s="1322"/>
      <c r="AG677" s="1322"/>
      <c r="AH677" s="1322"/>
      <c r="AI677" s="1322"/>
      <c r="AJ677" s="1322"/>
      <c r="AK677" s="1322"/>
      <c r="AZ677" s="2"/>
    </row>
    <row r="678" spans="1:52" ht="12.95" customHeight="1">
      <c r="A678" s="17"/>
      <c r="B678" t="s">
        <v>1423</v>
      </c>
      <c r="G678" s="1345"/>
      <c r="H678" s="1345"/>
      <c r="I678" s="1345"/>
      <c r="J678" s="1345"/>
      <c r="K678" s="1345"/>
      <c r="L678" s="1345"/>
      <c r="M678" s="1345"/>
      <c r="N678" s="1345"/>
      <c r="O678" s="1345"/>
      <c r="P678" s="1345"/>
      <c r="Q678" s="1345"/>
      <c r="R678" s="1345"/>
      <c r="T678" s="17"/>
      <c r="U678" t="s">
        <v>1423</v>
      </c>
      <c r="Z678" s="1322"/>
      <c r="AA678" s="1322"/>
      <c r="AB678" s="1322"/>
      <c r="AC678" s="1322"/>
      <c r="AD678" s="1322"/>
      <c r="AE678" s="1322"/>
      <c r="AF678" s="1322"/>
      <c r="AG678" s="1322"/>
      <c r="AH678" s="1322"/>
      <c r="AI678" s="1322"/>
      <c r="AJ678" s="1322"/>
      <c r="AK678" s="1322"/>
      <c r="AZ678" s="2"/>
    </row>
    <row r="679" spans="1:52" ht="12.95" customHeight="1">
      <c r="A679" s="17"/>
      <c r="B679" t="s">
        <v>823</v>
      </c>
      <c r="G679" s="1320"/>
      <c r="H679" s="1320"/>
      <c r="I679" s="1320"/>
      <c r="J679" s="1320"/>
      <c r="K679" s="1320"/>
      <c r="L679" s="1320"/>
      <c r="O679" s="820" t="s">
        <v>1068</v>
      </c>
      <c r="P679" s="1407"/>
      <c r="Q679" s="1407"/>
      <c r="R679" s="1407"/>
      <c r="T679" s="17"/>
      <c r="U679" t="s">
        <v>823</v>
      </c>
      <c r="Z679" s="1320"/>
      <c r="AA679" s="1320"/>
      <c r="AB679" s="1320"/>
      <c r="AC679" s="1320"/>
      <c r="AD679" s="1320"/>
      <c r="AE679" s="1320"/>
      <c r="AH679" s="820" t="s">
        <v>1068</v>
      </c>
      <c r="AI679" s="1407"/>
      <c r="AJ679" s="1407"/>
      <c r="AK679" s="1407"/>
      <c r="AZ679" s="2"/>
    </row>
    <row r="680" spans="1:52" ht="12.95" customHeight="1">
      <c r="A680" s="17"/>
      <c r="B680" t="s">
        <v>1425</v>
      </c>
      <c r="H680" s="1345"/>
      <c r="I680" s="1345"/>
      <c r="J680" s="1345"/>
      <c r="K680" s="1345"/>
      <c r="L680" s="1345"/>
      <c r="M680" s="1345"/>
      <c r="N680" s="1345"/>
      <c r="O680" s="1345"/>
      <c r="P680" s="1345"/>
      <c r="Q680" s="1345"/>
      <c r="R680" s="1345"/>
      <c r="T680" s="17"/>
      <c r="U680" t="s">
        <v>1425</v>
      </c>
      <c r="AA680" s="1345"/>
      <c r="AB680" s="1345"/>
      <c r="AC680" s="1345"/>
      <c r="AD680" s="1345"/>
      <c r="AE680" s="1345"/>
      <c r="AF680" s="1345"/>
      <c r="AG680" s="1345"/>
      <c r="AH680" s="1345"/>
      <c r="AI680" s="1345"/>
      <c r="AJ680" s="1345"/>
      <c r="AK680" s="1345"/>
      <c r="AZ680" s="2"/>
    </row>
    <row r="681" spans="1:52" ht="12.95" customHeight="1">
      <c r="A681" s="17"/>
      <c r="B681" t="s">
        <v>1427</v>
      </c>
      <c r="N681" s="1306" t="s">
        <v>692</v>
      </c>
      <c r="O681" s="1306"/>
      <c r="T681" s="17"/>
      <c r="U681" t="s">
        <v>1427</v>
      </c>
      <c r="AG681" s="1306" t="s">
        <v>692</v>
      </c>
      <c r="AH681" s="1306"/>
      <c r="AZ681" s="2"/>
    </row>
    <row r="682" spans="1:52" ht="12.95" customHeight="1">
      <c r="A682" s="17"/>
      <c r="T682" s="17"/>
      <c r="AZ682" s="2"/>
    </row>
    <row r="683" spans="1:52" ht="12.95" customHeight="1">
      <c r="A683" s="36" t="s">
        <v>1418</v>
      </c>
      <c r="B683" t="s">
        <v>1421</v>
      </c>
      <c r="G683" s="1332">
        <f>C637</f>
        <v>0</v>
      </c>
      <c r="H683" s="1332"/>
      <c r="I683" s="1332"/>
      <c r="J683" s="1332"/>
      <c r="K683" s="1332"/>
      <c r="L683" s="1332"/>
      <c r="M683" s="1332"/>
      <c r="N683" s="1332"/>
      <c r="O683" s="1332"/>
      <c r="P683" s="1332"/>
      <c r="Q683" s="1332"/>
      <c r="R683" s="1332"/>
      <c r="T683" s="36" t="s">
        <v>1419</v>
      </c>
      <c r="U683" t="s">
        <v>1421</v>
      </c>
      <c r="Z683" s="1332">
        <f>C638</f>
        <v>0</v>
      </c>
      <c r="AA683" s="1332"/>
      <c r="AB683" s="1332"/>
      <c r="AC683" s="1332"/>
      <c r="AD683" s="1332"/>
      <c r="AE683" s="1332"/>
      <c r="AF683" s="1332"/>
      <c r="AG683" s="1332"/>
      <c r="AH683" s="1332"/>
      <c r="AI683" s="1332"/>
      <c r="AJ683" s="1332"/>
      <c r="AK683" s="1332"/>
      <c r="AZ683" s="2"/>
    </row>
    <row r="684" spans="1:52" ht="12.95" customHeight="1">
      <c r="B684" t="s">
        <v>1060</v>
      </c>
      <c r="G684" s="1345"/>
      <c r="H684" s="1345"/>
      <c r="I684" s="1345"/>
      <c r="J684" s="1345"/>
      <c r="K684" s="1345"/>
      <c r="L684" s="1345"/>
      <c r="M684" s="1345"/>
      <c r="N684" s="1345"/>
      <c r="O684" s="1345"/>
      <c r="P684" s="1345"/>
      <c r="Q684" s="1345"/>
      <c r="R684" s="1345"/>
      <c r="T684" s="17"/>
      <c r="U684" t="s">
        <v>1060</v>
      </c>
      <c r="Z684" s="1345"/>
      <c r="AA684" s="1345"/>
      <c r="AB684" s="1345"/>
      <c r="AC684" s="1345"/>
      <c r="AD684" s="1345"/>
      <c r="AE684" s="1345"/>
      <c r="AF684" s="1345"/>
      <c r="AG684" s="1345"/>
      <c r="AH684" s="1345"/>
      <c r="AI684" s="1345"/>
      <c r="AJ684" s="1345"/>
      <c r="AK684" s="1345"/>
      <c r="AZ684" s="2"/>
    </row>
    <row r="685" spans="1:52" ht="12.95" customHeight="1">
      <c r="B685" t="s">
        <v>928</v>
      </c>
      <c r="G685" s="1345"/>
      <c r="H685" s="1345"/>
      <c r="I685" s="1345"/>
      <c r="J685" s="1345"/>
      <c r="K685" s="1345"/>
      <c r="L685" s="1345"/>
      <c r="M685" s="1345"/>
      <c r="N685" s="1345"/>
      <c r="O685" s="1345"/>
      <c r="P685" s="1345"/>
      <c r="Q685" s="1345"/>
      <c r="R685" s="1345"/>
      <c r="U685" t="s">
        <v>928</v>
      </c>
      <c r="Z685" s="1322"/>
      <c r="AA685" s="1322"/>
      <c r="AB685" s="1322"/>
      <c r="AC685" s="1322"/>
      <c r="AD685" s="1322"/>
      <c r="AE685" s="1322"/>
      <c r="AF685" s="1322"/>
      <c r="AG685" s="1322"/>
      <c r="AH685" s="1322"/>
      <c r="AI685" s="1322"/>
      <c r="AJ685" s="1322"/>
      <c r="AK685" s="1322"/>
      <c r="AZ685" s="2"/>
    </row>
    <row r="686" spans="1:52" ht="12.95" customHeight="1">
      <c r="B686" t="s">
        <v>1423</v>
      </c>
      <c r="G686" s="1345"/>
      <c r="H686" s="1345"/>
      <c r="I686" s="1345"/>
      <c r="J686" s="1345"/>
      <c r="K686" s="1345"/>
      <c r="L686" s="1345"/>
      <c r="M686" s="1345"/>
      <c r="N686" s="1345"/>
      <c r="O686" s="1345"/>
      <c r="P686" s="1345"/>
      <c r="Q686" s="1345"/>
      <c r="R686" s="1345"/>
      <c r="U686" t="s">
        <v>1423</v>
      </c>
      <c r="Z686" s="1322"/>
      <c r="AA686" s="1322"/>
      <c r="AB686" s="1322"/>
      <c r="AC686" s="1322"/>
      <c r="AD686" s="1322"/>
      <c r="AE686" s="1322"/>
      <c r="AF686" s="1322"/>
      <c r="AG686" s="1322"/>
      <c r="AH686" s="1322"/>
      <c r="AI686" s="1322"/>
      <c r="AJ686" s="1322"/>
      <c r="AK686" s="1322"/>
      <c r="AZ686" s="2"/>
    </row>
    <row r="687" spans="1:52" ht="12.95" customHeight="1">
      <c r="B687" t="s">
        <v>823</v>
      </c>
      <c r="G687" s="1320"/>
      <c r="H687" s="1320"/>
      <c r="I687" s="1320"/>
      <c r="J687" s="1320"/>
      <c r="K687" s="1320"/>
      <c r="L687" s="1320"/>
      <c r="O687" s="820" t="s">
        <v>1068</v>
      </c>
      <c r="P687" s="1407"/>
      <c r="Q687" s="1407"/>
      <c r="R687" s="1407"/>
      <c r="U687" t="s">
        <v>823</v>
      </c>
      <c r="Z687" s="1320"/>
      <c r="AA687" s="1320"/>
      <c r="AB687" s="1320"/>
      <c r="AC687" s="1320"/>
      <c r="AD687" s="1320"/>
      <c r="AE687" s="1320"/>
      <c r="AH687" s="820" t="s">
        <v>1068</v>
      </c>
      <c r="AI687" s="1407"/>
      <c r="AJ687" s="1407"/>
      <c r="AK687" s="1407"/>
      <c r="AZ687" s="2"/>
    </row>
    <row r="688" spans="1:52" ht="12.95" customHeight="1">
      <c r="B688" t="s">
        <v>1425</v>
      </c>
      <c r="H688" s="1345"/>
      <c r="I688" s="1345"/>
      <c r="J688" s="1345"/>
      <c r="K688" s="1345"/>
      <c r="L688" s="1345"/>
      <c r="M688" s="1345"/>
      <c r="N688" s="1345"/>
      <c r="O688" s="1345"/>
      <c r="P688" s="1345"/>
      <c r="Q688" s="1345"/>
      <c r="R688" s="1345"/>
      <c r="U688" t="s">
        <v>1425</v>
      </c>
      <c r="AA688" s="1345"/>
      <c r="AB688" s="1345"/>
      <c r="AC688" s="1345"/>
      <c r="AD688" s="1345"/>
      <c r="AE688" s="1345"/>
      <c r="AF688" s="1345"/>
      <c r="AG688" s="1345"/>
      <c r="AH688" s="1345"/>
      <c r="AI688" s="1345"/>
      <c r="AJ688" s="1345"/>
      <c r="AK688" s="1345"/>
      <c r="AZ688" s="2"/>
    </row>
    <row r="689" spans="1:67" ht="12.95" customHeight="1">
      <c r="B689" t="s">
        <v>1427</v>
      </c>
      <c r="N689" s="1306" t="s">
        <v>692</v>
      </c>
      <c r="O689" s="1306"/>
      <c r="U689" t="s">
        <v>1427</v>
      </c>
      <c r="AG689" s="1306" t="s">
        <v>692</v>
      </c>
      <c r="AH689" s="1306"/>
      <c r="AZ689" s="2"/>
    </row>
    <row r="690" spans="1:67" ht="12.95" customHeight="1">
      <c r="AZ690" s="2"/>
    </row>
    <row r="691" spans="1:67" ht="12.95" customHeight="1">
      <c r="A691" s="1" t="s">
        <v>909</v>
      </c>
      <c r="C691" s="1" t="s">
        <v>179</v>
      </c>
      <c r="E691" s="1079"/>
      <c r="F691" s="1079"/>
      <c r="G691" s="1079"/>
      <c r="H691" s="1079"/>
      <c r="AZ691" s="2"/>
    </row>
    <row r="692" spans="1:67" ht="12.95" customHeight="1">
      <c r="B692" s="1092"/>
      <c r="C692" s="1092"/>
      <c r="D692" s="823" t="s">
        <v>1453</v>
      </c>
      <c r="E692" s="1092"/>
      <c r="F692" s="1092"/>
      <c r="G692" s="1092"/>
      <c r="H692" s="1092"/>
      <c r="AZ692" s="2"/>
    </row>
    <row r="693" spans="1:67" ht="12.95" customHeight="1">
      <c r="B693" s="1092"/>
      <c r="C693" s="1092"/>
      <c r="E693" s="823" t="s">
        <v>1454</v>
      </c>
      <c r="F693" s="1092"/>
      <c r="G693" s="1092"/>
      <c r="H693" s="1092"/>
      <c r="AE693" s="1306" t="s">
        <v>843</v>
      </c>
      <c r="AF693" s="1306"/>
      <c r="AZ693" s="2"/>
    </row>
    <row r="694" spans="1:67" ht="12.95" customHeight="1">
      <c r="B694" s="1092"/>
      <c r="C694" s="1092"/>
      <c r="D694" s="823" t="s">
        <v>1455</v>
      </c>
      <c r="E694" s="1092"/>
      <c r="F694" s="1092"/>
      <c r="G694" s="1092"/>
      <c r="H694" s="1092"/>
      <c r="AE694" s="1306" t="s">
        <v>692</v>
      </c>
      <c r="AF694" s="1306"/>
      <c r="AZ694" s="2"/>
    </row>
    <row r="695" spans="1:67" ht="12.95" customHeight="1">
      <c r="B695" s="1092"/>
      <c r="C695" s="1092"/>
      <c r="D695" s="823" t="s">
        <v>1456</v>
      </c>
      <c r="E695" s="1092"/>
      <c r="F695" s="1092"/>
      <c r="G695" s="1092"/>
      <c r="H695" s="1092"/>
      <c r="AE695" s="1644">
        <v>45797</v>
      </c>
      <c r="AF695" s="1644"/>
      <c r="AG695" s="1644"/>
      <c r="AH695" s="1644"/>
      <c r="AI695" s="1644"/>
    </row>
    <row r="696" spans="1:67" ht="12.95" customHeight="1">
      <c r="B696" s="1092"/>
      <c r="C696" s="1092"/>
      <c r="D696" s="198" t="s">
        <v>1457</v>
      </c>
      <c r="E696" s="1092"/>
      <c r="F696" s="1092"/>
      <c r="G696" s="1092"/>
      <c r="H696" s="1092"/>
      <c r="AE696" s="1663">
        <v>45874</v>
      </c>
      <c r="AF696" s="1663"/>
      <c r="AG696" s="1663"/>
      <c r="AH696" s="1663"/>
      <c r="AI696" s="1663"/>
    </row>
    <row r="697" spans="1:67" ht="12.95" customHeight="1">
      <c r="B697" s="1092"/>
      <c r="C697" s="1092"/>
    </row>
    <row r="698" spans="1:67" ht="12.95" customHeight="1">
      <c r="B698" s="1092"/>
      <c r="C698" s="1092"/>
      <c r="D698" s="823" t="s">
        <v>1458</v>
      </c>
      <c r="E698" s="1092"/>
      <c r="F698" s="1092"/>
      <c r="G698" s="1092"/>
      <c r="H698" s="1092"/>
      <c r="AE698" s="1644">
        <v>46006</v>
      </c>
      <c r="AF698" s="1644"/>
      <c r="AG698" s="1644"/>
      <c r="AH698" s="1644"/>
      <c r="AI698" s="1644"/>
    </row>
    <row r="699" spans="1:67" ht="12.95" customHeight="1">
      <c r="B699" s="1092"/>
      <c r="C699" s="1092"/>
      <c r="D699" s="823" t="s">
        <v>1459</v>
      </c>
      <c r="E699" s="1092"/>
      <c r="F699" s="1092"/>
      <c r="G699" s="1092"/>
      <c r="H699" s="1092"/>
      <c r="AE699" s="1618">
        <f>[1]EVERYTHING!$L$122</f>
        <v>0.54899999999999993</v>
      </c>
      <c r="AF699" s="1618"/>
      <c r="AG699" s="1618"/>
      <c r="AH699" s="1618"/>
      <c r="AI699" s="1618"/>
    </row>
    <row r="700" spans="1:67" ht="12.95" customHeight="1">
      <c r="B700" s="1092"/>
      <c r="C700" s="1092"/>
      <c r="D700" s="823" t="s">
        <v>1460</v>
      </c>
      <c r="E700" s="1092"/>
      <c r="F700" s="1092"/>
      <c r="G700" s="1092"/>
      <c r="H700" s="1092"/>
      <c r="W700" s="1332" t="str">
        <f>H335</f>
        <v xml:space="preserve">California Municipal Finance Authority </v>
      </c>
      <c r="X700" s="1332"/>
      <c r="Y700" s="1332"/>
      <c r="Z700" s="1332"/>
      <c r="AA700" s="1332"/>
      <c r="AB700" s="1332"/>
      <c r="AC700" s="1332"/>
      <c r="AD700" s="1332"/>
      <c r="AE700" s="1332"/>
      <c r="AF700" s="1332"/>
      <c r="AG700" s="1332"/>
      <c r="AH700" s="1332"/>
      <c r="AI700" s="1332"/>
      <c r="AJ700" s="1332"/>
      <c r="AK700" s="1332"/>
    </row>
    <row r="701" spans="1:67" ht="12.95" customHeight="1">
      <c r="B701" s="1092"/>
      <c r="C701" s="1092"/>
      <c r="D701" s="823"/>
      <c r="E701" s="1092"/>
      <c r="F701" s="1092"/>
      <c r="G701" s="1092"/>
      <c r="H701" s="1092"/>
    </row>
    <row r="702" spans="1:67" ht="12.95" customHeight="1">
      <c r="B702" s="1092"/>
      <c r="C702" s="1092"/>
      <c r="D702" s="823" t="s">
        <v>1461</v>
      </c>
      <c r="E702" s="1092"/>
      <c r="F702" s="1092"/>
      <c r="G702" s="1092"/>
      <c r="H702" s="1092"/>
      <c r="AE702" s="1306" t="s">
        <v>692</v>
      </c>
      <c r="AF702" s="1306"/>
      <c r="AZ702" s="2" t="s">
        <v>828</v>
      </c>
    </row>
    <row r="703" spans="1:67" ht="12.95" customHeight="1">
      <c r="B703" s="1092"/>
      <c r="C703" s="1092"/>
      <c r="D703" s="823" t="s">
        <v>1462</v>
      </c>
      <c r="E703" s="1092"/>
      <c r="F703" s="1092"/>
      <c r="G703" s="1092"/>
      <c r="H703" s="1092"/>
      <c r="W703" s="1345"/>
      <c r="X703" s="1345"/>
      <c r="Y703" s="1345"/>
      <c r="Z703" s="1345"/>
      <c r="AA703" s="1345"/>
      <c r="AB703" s="1345"/>
      <c r="AC703" s="1345"/>
      <c r="AD703" s="1345"/>
      <c r="AE703" s="1345"/>
      <c r="AF703" s="1345"/>
      <c r="AG703" s="1345"/>
      <c r="AH703" s="1345"/>
      <c r="AI703" s="1345"/>
      <c r="AJ703" s="1345"/>
      <c r="AK703" s="1345"/>
      <c r="AZ703" s="2" t="s">
        <v>829</v>
      </c>
    </row>
    <row r="704" spans="1:67" ht="12.95" customHeight="1">
      <c r="B704" s="1092"/>
      <c r="C704" s="1092"/>
      <c r="D704" s="823" t="s">
        <v>1065</v>
      </c>
      <c r="E704" s="1092"/>
      <c r="F704" s="1092"/>
      <c r="G704" s="1092"/>
      <c r="H704" s="1092"/>
      <c r="J704" s="1345"/>
      <c r="K704" s="1345"/>
      <c r="L704" s="1345"/>
      <c r="M704" s="1345"/>
      <c r="N704" s="1345"/>
      <c r="O704" s="1345"/>
      <c r="P704" s="1345"/>
      <c r="Q704" s="1345"/>
      <c r="R704" s="1345"/>
      <c r="S704" s="1345"/>
      <c r="T704" s="1345"/>
      <c r="U704" s="1345"/>
      <c r="V704" s="1345"/>
      <c r="W704" s="1345"/>
      <c r="X704" s="1345"/>
      <c r="AZ704" s="2" t="s">
        <v>830</v>
      </c>
      <c r="BB704" s="2"/>
      <c r="BC704" s="2"/>
      <c r="BD704" s="2"/>
      <c r="BE704" s="2"/>
      <c r="BF704" s="2"/>
      <c r="BJ704" s="2"/>
      <c r="BK704" s="2"/>
      <c r="BL704" s="2"/>
      <c r="BM704" s="2"/>
      <c r="BN704" s="2"/>
      <c r="BO704" s="2"/>
    </row>
    <row r="705" spans="1:185" ht="12.95" customHeight="1">
      <c r="B705" s="1092"/>
      <c r="C705" s="1092"/>
      <c r="D705" s="823" t="s">
        <v>1066</v>
      </c>
      <c r="J705" s="1320"/>
      <c r="K705" s="1320"/>
      <c r="L705" s="1320"/>
      <c r="M705" s="1320"/>
      <c r="N705" s="1320"/>
      <c r="O705" s="1320"/>
      <c r="P705" s="2" t="s">
        <v>1068</v>
      </c>
      <c r="Q705" s="2"/>
      <c r="R705" s="1407"/>
      <c r="S705" s="1407"/>
      <c r="T705" s="1407"/>
      <c r="AZ705" s="2" t="s">
        <v>831</v>
      </c>
      <c r="BB705" s="2"/>
      <c r="BC705" s="2"/>
      <c r="BD705" s="2"/>
      <c r="BE705" s="2"/>
      <c r="BF705" s="2"/>
      <c r="BJ705" s="2"/>
      <c r="BK705" s="2"/>
      <c r="BL705" s="2"/>
      <c r="BM705" s="2"/>
      <c r="BN705" s="2"/>
      <c r="BO705" s="2"/>
      <c r="CC705" s="2"/>
      <c r="CD705" s="2"/>
      <c r="CE705" s="2"/>
      <c r="CF705" s="2"/>
      <c r="CG705" s="2"/>
      <c r="CH705" s="2"/>
      <c r="CI705" s="2"/>
      <c r="CJ705" s="2"/>
      <c r="CK705" s="2"/>
      <c r="CL705" s="2"/>
      <c r="CM705" s="2"/>
      <c r="CN705" s="2"/>
      <c r="CO705" s="2"/>
      <c r="CP705" s="2"/>
      <c r="CQ705" s="2"/>
      <c r="CR705" s="2"/>
      <c r="CS705" s="2"/>
      <c r="CT705" s="2"/>
      <c r="CU705" s="2"/>
      <c r="CV705" s="2"/>
      <c r="CW705" s="2"/>
      <c r="CX705" s="2"/>
      <c r="CY705" s="2"/>
      <c r="CZ705" s="2"/>
      <c r="DA705" s="2"/>
      <c r="DB705" s="2"/>
      <c r="DC705" s="2"/>
      <c r="DD705" s="2"/>
      <c r="DE705" s="2"/>
      <c r="DF705" s="2"/>
    </row>
    <row r="706" spans="1:185" ht="12.95" customHeight="1">
      <c r="B706" s="1092"/>
      <c r="C706" s="1092"/>
      <c r="D706" s="823" t="s">
        <v>1463</v>
      </c>
      <c r="W706" s="1345" t="s">
        <v>309</v>
      </c>
      <c r="X706" s="1345"/>
      <c r="Y706" s="1345"/>
      <c r="Z706" s="1345"/>
      <c r="AA706" s="1345"/>
      <c r="AB706" s="1345"/>
      <c r="AC706" s="1345"/>
      <c r="AD706" s="1345"/>
      <c r="AE706" s="1345"/>
      <c r="AF706" s="1345"/>
      <c r="AG706" s="1345"/>
      <c r="AH706" s="1345"/>
      <c r="AI706" s="1345"/>
      <c r="AJ706" s="1345"/>
      <c r="AK706" s="1345"/>
      <c r="AZ706" s="2" t="s">
        <v>832</v>
      </c>
      <c r="BB706" s="2"/>
      <c r="BC706" s="2"/>
      <c r="BD706" s="2"/>
      <c r="BE706" s="2"/>
      <c r="BF706" s="2"/>
      <c r="BJ706" s="2"/>
      <c r="BK706" s="2"/>
      <c r="BL706" s="2"/>
      <c r="BM706" s="2"/>
      <c r="BN706" s="2"/>
      <c r="BO706" s="2"/>
      <c r="CC706" s="2"/>
      <c r="CD706" s="2"/>
      <c r="CE706" s="2"/>
      <c r="CF706" s="2"/>
      <c r="CG706" s="2"/>
      <c r="CH706" s="2"/>
      <c r="CI706" s="2"/>
      <c r="CJ706" s="2"/>
      <c r="CK706" s="2"/>
      <c r="CL706" s="2"/>
      <c r="CM706" s="2"/>
      <c r="CN706" s="2"/>
      <c r="CO706" s="2"/>
      <c r="CP706" s="2"/>
      <c r="CQ706" s="2"/>
      <c r="CR706" s="2"/>
      <c r="CS706" s="2"/>
      <c r="CT706" s="2"/>
      <c r="CU706" s="2"/>
      <c r="CV706" s="2"/>
      <c r="CW706" s="2"/>
      <c r="CX706" s="2"/>
      <c r="CY706" s="2"/>
      <c r="CZ706" s="2"/>
      <c r="DA706" s="2"/>
      <c r="DB706" s="2"/>
      <c r="DC706" s="2"/>
      <c r="DD706" s="2"/>
      <c r="DE706" s="2"/>
      <c r="DF706" s="2"/>
    </row>
    <row r="707" spans="1:185" ht="12.95" customHeight="1">
      <c r="B707" s="1092"/>
      <c r="C707" s="1092"/>
      <c r="D707" s="823"/>
      <c r="E707" s="1345" t="s">
        <v>1265</v>
      </c>
      <c r="F707" s="1345"/>
      <c r="G707" s="1345"/>
      <c r="H707" s="1345"/>
      <c r="I707" s="1345"/>
      <c r="J707" s="1345"/>
      <c r="K707" s="1345"/>
      <c r="L707" s="1345"/>
      <c r="M707" s="1345"/>
      <c r="N707" s="1345"/>
      <c r="O707" s="1345"/>
      <c r="P707" s="1345"/>
      <c r="Q707" s="1345"/>
      <c r="R707" s="1345"/>
      <c r="S707" s="1345"/>
      <c r="T707" s="1345"/>
      <c r="U707" s="1345"/>
      <c r="V707" s="1345"/>
      <c r="W707" s="1345"/>
      <c r="X707" s="1345"/>
      <c r="Y707" s="1345"/>
      <c r="Z707" s="1345"/>
      <c r="AA707" s="1345"/>
      <c r="AB707" s="1345"/>
      <c r="AC707" s="1345"/>
      <c r="AD707" s="1345"/>
      <c r="AE707" s="1345"/>
      <c r="AF707" s="1345"/>
      <c r="AG707" s="1345"/>
      <c r="AH707" s="1345"/>
      <c r="AI707" s="1345"/>
      <c r="AJ707" s="1345"/>
      <c r="AK707" s="1345"/>
      <c r="AZ707" s="2" t="s">
        <v>833</v>
      </c>
      <c r="BB707" s="2"/>
      <c r="BC707" s="2"/>
      <c r="BD707" s="2"/>
      <c r="BE707" s="2"/>
      <c r="BF707" s="2"/>
      <c r="BJ707" s="2"/>
      <c r="BK707" s="2"/>
      <c r="BL707" s="2"/>
      <c r="BM707" s="2"/>
      <c r="BN707" s="2"/>
      <c r="BO707" s="2"/>
      <c r="CC707" s="2"/>
      <c r="CD707" s="2"/>
      <c r="CE707" s="2"/>
      <c r="CF707" s="2"/>
      <c r="CG707" s="2"/>
      <c r="CH707" s="2"/>
      <c r="CI707" s="2"/>
      <c r="CJ707" s="2"/>
      <c r="CK707" s="2"/>
      <c r="CL707" s="2"/>
      <c r="CM707" s="2"/>
      <c r="CN707" s="2"/>
      <c r="CO707" s="2"/>
      <c r="CP707" s="2"/>
      <c r="CQ707" s="2"/>
      <c r="CR707" s="2"/>
      <c r="CS707" s="2"/>
      <c r="CT707" s="2"/>
      <c r="CU707" s="2"/>
      <c r="CV707" s="2"/>
      <c r="CW707" s="2"/>
      <c r="CX707" s="2"/>
      <c r="CY707" s="2"/>
      <c r="CZ707" s="2"/>
      <c r="DA707" s="2"/>
      <c r="DB707" s="2"/>
      <c r="DC707" s="2"/>
      <c r="DD707" s="2"/>
      <c r="DE707" s="2"/>
      <c r="DF707" s="2"/>
    </row>
    <row r="708" spans="1:185" ht="12.95" customHeight="1">
      <c r="AZ708" s="2"/>
      <c r="BA708" s="2"/>
      <c r="BB708" s="2"/>
      <c r="BC708" s="2"/>
      <c r="BD708" s="2"/>
      <c r="BE708" s="2"/>
      <c r="BF708" s="2"/>
      <c r="BJ708" s="2"/>
      <c r="BK708" s="2"/>
      <c r="BL708" s="2"/>
      <c r="BM708" s="2"/>
      <c r="BN708" s="2"/>
      <c r="BO708" s="2"/>
      <c r="CC708" s="2"/>
      <c r="CD708" s="2"/>
      <c r="CE708" s="2"/>
      <c r="CF708" s="2"/>
      <c r="CG708" s="2"/>
      <c r="CH708" s="2"/>
      <c r="CI708" s="2"/>
      <c r="CJ708" s="2"/>
      <c r="CK708" s="2"/>
      <c r="CL708" s="2"/>
      <c r="CM708" s="2"/>
      <c r="CN708" s="2"/>
      <c r="CO708" s="2"/>
      <c r="CP708" s="2"/>
      <c r="CQ708" s="2"/>
      <c r="CR708" s="2"/>
      <c r="CS708" s="2"/>
      <c r="CT708" s="2"/>
      <c r="CU708" s="2"/>
      <c r="CV708" s="2"/>
      <c r="CW708" s="2"/>
      <c r="CX708" s="2"/>
      <c r="CY708" s="2"/>
      <c r="CZ708" s="2"/>
      <c r="DA708" s="2"/>
      <c r="DB708" s="2"/>
      <c r="DC708" s="2"/>
      <c r="DD708" s="2"/>
      <c r="DE708" s="2"/>
      <c r="DF708" s="2"/>
    </row>
    <row r="709" spans="1:185" ht="12.95" customHeight="1">
      <c r="A709" s="1234" t="s">
        <v>1464</v>
      </c>
      <c r="B709" s="1234"/>
      <c r="C709" s="1234"/>
      <c r="D709" s="1234"/>
      <c r="E709" s="1234"/>
      <c r="F709" s="1234"/>
      <c r="G709" s="1234"/>
      <c r="H709" s="1234"/>
      <c r="I709" s="1234"/>
      <c r="J709" s="1234"/>
      <c r="K709" s="1234"/>
      <c r="L709" s="1234"/>
      <c r="M709" s="1234"/>
      <c r="N709" s="1234"/>
      <c r="O709" s="1234"/>
      <c r="P709" s="1234"/>
      <c r="Q709" s="1234"/>
      <c r="R709" s="1234"/>
      <c r="S709" s="1234"/>
      <c r="T709" s="1234"/>
      <c r="U709" s="1234"/>
      <c r="V709" s="1234"/>
      <c r="W709" s="1234"/>
      <c r="X709" s="1234"/>
      <c r="Y709" s="1234"/>
      <c r="Z709" s="1234"/>
      <c r="AA709" s="1234"/>
      <c r="AB709" s="1234"/>
      <c r="AC709" s="1234"/>
      <c r="AD709" s="1234"/>
      <c r="AE709" s="1234"/>
      <c r="AF709" s="1234"/>
      <c r="AG709" s="1234"/>
      <c r="AH709" s="1234"/>
      <c r="AI709" s="1234"/>
      <c r="AJ709" s="1234"/>
      <c r="AK709" s="1234"/>
      <c r="AL709" s="1234"/>
      <c r="AM709" s="1234"/>
      <c r="AN709" s="1234"/>
      <c r="AO709" s="1234"/>
      <c r="AP709" s="1234"/>
      <c r="AQ709" s="1234"/>
      <c r="AR709" s="1234"/>
      <c r="AS709" s="1234"/>
      <c r="AT709" s="1234"/>
      <c r="AZ709" s="2"/>
      <c r="BA709" s="2"/>
      <c r="BB709" s="2"/>
      <c r="BC709" s="2"/>
      <c r="BD709" s="2"/>
      <c r="BE709" s="2"/>
      <c r="BF709" s="2"/>
      <c r="BJ709" s="2"/>
      <c r="BK709" s="2"/>
      <c r="BL709" s="2"/>
      <c r="BM709" s="2"/>
      <c r="BN709" s="2"/>
      <c r="BO709" s="2"/>
      <c r="CC709" s="2"/>
      <c r="CD709" s="2"/>
      <c r="CE709" s="2"/>
      <c r="CF709" s="2"/>
      <c r="CG709" s="2"/>
      <c r="CH709" s="2"/>
      <c r="CI709" s="2"/>
      <c r="CJ709" s="2"/>
      <c r="CK709" s="2"/>
      <c r="CL709" s="2"/>
      <c r="CM709" s="2"/>
      <c r="CN709" s="2"/>
      <c r="CO709" s="2"/>
      <c r="CP709" s="2"/>
      <c r="CQ709" s="2"/>
      <c r="CR709" s="2"/>
      <c r="CS709" s="2"/>
      <c r="CT709" s="2"/>
      <c r="CU709" s="2"/>
      <c r="CV709" s="2"/>
      <c r="CW709" s="2"/>
      <c r="CX709" s="2"/>
      <c r="CY709" s="2"/>
      <c r="CZ709" s="2"/>
      <c r="DA709" s="2"/>
      <c r="DB709" s="2"/>
      <c r="DC709" s="2"/>
      <c r="DD709" s="2"/>
      <c r="DE709" s="2"/>
      <c r="DF709" s="2"/>
    </row>
    <row r="710" spans="1:185" ht="12.95" customHeight="1">
      <c r="A710" s="1234"/>
      <c r="B710" s="1234"/>
      <c r="C710" s="1234"/>
      <c r="D710" s="1234"/>
      <c r="E710" s="1234"/>
      <c r="F710" s="1234"/>
      <c r="G710" s="1234"/>
      <c r="H710" s="1234"/>
      <c r="I710" s="1234"/>
      <c r="J710" s="1234"/>
      <c r="K710" s="1234"/>
      <c r="L710" s="1234"/>
      <c r="M710" s="1234"/>
      <c r="N710" s="1234"/>
      <c r="O710" s="1234"/>
      <c r="P710" s="1234"/>
      <c r="Q710" s="1234"/>
      <c r="R710" s="1234"/>
      <c r="S710" s="1234"/>
      <c r="T710" s="1234"/>
      <c r="U710" s="1234"/>
      <c r="V710" s="1234"/>
      <c r="W710" s="1234"/>
      <c r="X710" s="1234"/>
      <c r="Y710" s="1234"/>
      <c r="Z710" s="1234"/>
      <c r="AA710" s="1234"/>
      <c r="AB710" s="1234"/>
      <c r="AC710" s="1234"/>
      <c r="AD710" s="1234"/>
      <c r="AE710" s="1234"/>
      <c r="AF710" s="1234"/>
      <c r="AG710" s="1234"/>
      <c r="AH710" s="1234"/>
      <c r="AI710" s="1234"/>
      <c r="AJ710" s="1234"/>
      <c r="AK710" s="1234"/>
      <c r="AL710" s="1234"/>
      <c r="AM710" s="1234"/>
      <c r="AN710" s="1234"/>
      <c r="AO710" s="1234"/>
      <c r="AP710" s="1234"/>
      <c r="AQ710" s="1234"/>
      <c r="AR710" s="1234"/>
      <c r="AS710" s="1234"/>
      <c r="AT710" s="1234"/>
      <c r="AZ710" s="2"/>
      <c r="BA710" s="2"/>
      <c r="BB710" s="2"/>
      <c r="BC710" s="2"/>
      <c r="BD710" s="2"/>
      <c r="BE710" s="2"/>
      <c r="BF710" s="2"/>
      <c r="BJ710" s="2"/>
      <c r="BK710" s="2"/>
      <c r="BL710" s="2"/>
      <c r="BM710" s="2"/>
      <c r="BN710" s="2"/>
      <c r="BO710" s="2"/>
      <c r="CC710" s="2"/>
      <c r="CD710" s="2"/>
      <c r="CE710" s="2"/>
      <c r="CF710" s="2"/>
      <c r="CG710" s="2"/>
      <c r="CH710" s="2"/>
      <c r="CI710" s="2"/>
      <c r="CJ710" s="2"/>
      <c r="CK710" s="2"/>
      <c r="CL710" s="2"/>
      <c r="CM710" s="2"/>
      <c r="CN710" s="2"/>
      <c r="CO710" s="2"/>
      <c r="CP710" s="2"/>
      <c r="CQ710" s="2"/>
      <c r="CR710" s="2"/>
      <c r="CS710" s="2"/>
      <c r="CT710" s="2"/>
      <c r="CU710" s="2"/>
      <c r="CV710" s="2"/>
      <c r="CW710" s="2"/>
      <c r="CX710" s="2"/>
      <c r="CY710" s="2"/>
      <c r="CZ710" s="2"/>
      <c r="DA710" s="2"/>
      <c r="DB710" s="2"/>
      <c r="DC710" s="2"/>
      <c r="DD710" s="2"/>
      <c r="DE710" s="2"/>
      <c r="DF710" s="2"/>
    </row>
    <row r="711" spans="1:185" ht="12.95" customHeight="1">
      <c r="A711" s="1234"/>
      <c r="B711" s="1234"/>
      <c r="C711" s="1234"/>
      <c r="D711" s="1234"/>
      <c r="E711" s="1234"/>
      <c r="F711" s="1234"/>
      <c r="G711" s="1234"/>
      <c r="H711" s="1234"/>
      <c r="I711" s="1234"/>
      <c r="J711" s="1234"/>
      <c r="K711" s="1234"/>
      <c r="L711" s="1234"/>
      <c r="M711" s="1234"/>
      <c r="N711" s="1234"/>
      <c r="O711" s="1234"/>
      <c r="P711" s="1234"/>
      <c r="Q711" s="1234"/>
      <c r="R711" s="1234"/>
      <c r="S711" s="1234"/>
      <c r="T711" s="1234"/>
      <c r="U711" s="1234"/>
      <c r="V711" s="1234"/>
      <c r="W711" s="1234"/>
      <c r="X711" s="1234"/>
      <c r="Y711" s="1234"/>
      <c r="Z711" s="1234"/>
      <c r="AA711" s="1234"/>
      <c r="AB711" s="1234"/>
      <c r="AC711" s="1234"/>
      <c r="AD711" s="1234"/>
      <c r="AE711" s="1234"/>
      <c r="AF711" s="1234"/>
      <c r="AG711" s="1234"/>
      <c r="AH711" s="1234"/>
      <c r="AI711" s="1234"/>
      <c r="AJ711" s="1234"/>
      <c r="AK711" s="1234"/>
      <c r="AL711" s="1234"/>
      <c r="AM711" s="1234"/>
      <c r="AN711" s="1234"/>
      <c r="AO711" s="1234"/>
      <c r="AP711" s="1234"/>
      <c r="AQ711" s="1234"/>
      <c r="AR711" s="1234"/>
      <c r="AS711" s="1234"/>
      <c r="AT711" s="1234"/>
      <c r="AZ711" s="2"/>
      <c r="BA711" s="2"/>
      <c r="BB711" s="2"/>
      <c r="BC711" s="2"/>
      <c r="BD711" s="2"/>
      <c r="BE711" s="2"/>
      <c r="BF711" s="2"/>
      <c r="BJ711" s="2"/>
      <c r="BK711" s="2"/>
      <c r="BL711" s="2"/>
      <c r="BM711" s="2"/>
      <c r="BN711" s="2"/>
      <c r="BO711" s="2"/>
      <c r="CC711" s="2"/>
      <c r="CD711" s="2"/>
      <c r="CE711" s="2"/>
      <c r="CF711" s="2"/>
      <c r="CG711" s="2"/>
      <c r="CH711" s="2"/>
      <c r="CI711" s="2"/>
      <c r="CJ711" s="2"/>
      <c r="CK711" s="2"/>
      <c r="CL711" s="2"/>
      <c r="CM711" s="2"/>
      <c r="CN711" s="2"/>
      <c r="CO711" s="2"/>
      <c r="CP711" s="2"/>
      <c r="CQ711" s="2"/>
      <c r="CR711" s="2"/>
      <c r="CS711" s="2"/>
      <c r="CT711" s="2"/>
      <c r="CU711" s="2"/>
      <c r="CV711" s="2"/>
      <c r="CW711" s="2"/>
      <c r="CX711" s="2"/>
      <c r="CY711" s="2"/>
      <c r="CZ711" s="2"/>
      <c r="DA711" s="2"/>
      <c r="DB711" s="2"/>
      <c r="DC711" s="2"/>
      <c r="DD711" s="2"/>
      <c r="DE711" s="2"/>
      <c r="DF711" s="2"/>
    </row>
    <row r="712" spans="1:185" ht="12.95" customHeight="1">
      <c r="A712" s="1" t="s">
        <v>868</v>
      </c>
      <c r="B712" s="1"/>
      <c r="C712" s="1" t="s">
        <v>1465</v>
      </c>
      <c r="AZ712" s="2"/>
      <c r="BA712" s="2"/>
      <c r="BB712" s="2"/>
      <c r="BC712" s="2"/>
      <c r="BD712" s="2"/>
      <c r="BE712" s="2"/>
      <c r="BF712" s="2"/>
      <c r="BJ712" s="2"/>
      <c r="BK712" s="2"/>
      <c r="BL712" s="2"/>
      <c r="BM712" s="2"/>
      <c r="BN712" s="2"/>
      <c r="BO712" s="2"/>
      <c r="CC712" s="2"/>
      <c r="CD712" s="2"/>
      <c r="CE712" s="2"/>
      <c r="CF712" s="2"/>
      <c r="CG712" s="2"/>
      <c r="CH712" s="2"/>
      <c r="CI712" s="2"/>
      <c r="CJ712" s="2"/>
      <c r="CK712" s="2"/>
      <c r="CL712" s="2"/>
      <c r="CM712" s="2"/>
      <c r="CN712" s="2"/>
      <c r="CO712" s="2"/>
      <c r="CP712" s="2"/>
      <c r="CQ712" s="2"/>
      <c r="CR712" s="2"/>
      <c r="CS712" s="2"/>
      <c r="CT712" s="2"/>
      <c r="CU712" s="2"/>
      <c r="CV712" s="2"/>
      <c r="CW712" s="2"/>
      <c r="CX712" s="2"/>
      <c r="CY712" s="2"/>
      <c r="CZ712" s="2"/>
      <c r="DA712" s="2"/>
      <c r="DB712" s="2"/>
      <c r="DC712" s="2"/>
      <c r="DD712" s="2"/>
      <c r="DE712" s="2"/>
      <c r="DF712" s="2"/>
    </row>
    <row r="713" spans="1:185" ht="12.95" customHeight="1">
      <c r="A713" s="1"/>
      <c r="B713" s="364"/>
      <c r="C713" s="1"/>
      <c r="AZ713" s="2"/>
      <c r="BA713" s="2"/>
      <c r="BB713" s="2"/>
      <c r="BC713" s="2"/>
      <c r="BD713" s="2"/>
      <c r="BE713" s="2"/>
      <c r="BF713" s="2"/>
      <c r="BJ713" s="2"/>
      <c r="BK713" s="2"/>
      <c r="BL713" s="2"/>
      <c r="BM713" s="2"/>
      <c r="BN713" s="2"/>
      <c r="BO713" s="2"/>
      <c r="CC713" s="2"/>
      <c r="CD713" s="2"/>
      <c r="CE713" s="2"/>
      <c r="CF713" s="2"/>
      <c r="CG713" s="2"/>
      <c r="CH713" s="2"/>
      <c r="CI713" s="2"/>
      <c r="CJ713" s="2"/>
      <c r="CK713" s="2"/>
      <c r="CL713" s="2"/>
      <c r="CM713" s="2"/>
      <c r="CN713" s="2"/>
      <c r="CO713" s="2"/>
      <c r="CP713" s="2"/>
      <c r="CQ713" s="2"/>
      <c r="CR713" s="2"/>
      <c r="CS713" s="2"/>
      <c r="CT713" s="2"/>
      <c r="CU713" s="2"/>
      <c r="CV713" s="2"/>
      <c r="CW713" s="2"/>
      <c r="CX713" s="2"/>
      <c r="CY713" s="2"/>
      <c r="CZ713" s="2"/>
      <c r="DA713" s="2"/>
      <c r="DB713" s="2"/>
      <c r="DC713" s="2"/>
      <c r="DD713" s="2"/>
      <c r="DE713" s="2"/>
      <c r="DF713" s="2"/>
    </row>
    <row r="714" spans="1:185" ht="12.95" customHeight="1">
      <c r="B714" s="1336" t="s">
        <v>1466</v>
      </c>
      <c r="C714" s="1337"/>
      <c r="D714" s="1337"/>
      <c r="E714" s="1337"/>
      <c r="F714" s="1338"/>
      <c r="G714" s="1336" t="s">
        <v>1467</v>
      </c>
      <c r="H714" s="1337"/>
      <c r="I714" s="1337"/>
      <c r="J714" s="1338"/>
      <c r="K714" s="1680" t="s">
        <v>1468</v>
      </c>
      <c r="L714" s="1681"/>
      <c r="M714" s="1681"/>
      <c r="N714" s="1682"/>
      <c r="O714" s="1336" t="s">
        <v>1469</v>
      </c>
      <c r="P714" s="1337"/>
      <c r="Q714" s="1337"/>
      <c r="R714" s="1337"/>
      <c r="S714" s="1338"/>
      <c r="T714" s="1336" t="s">
        <v>1470</v>
      </c>
      <c r="U714" s="1337"/>
      <c r="V714" s="1337"/>
      <c r="W714" s="1338"/>
      <c r="X714" s="1336" t="s">
        <v>1471</v>
      </c>
      <c r="Y714" s="1337"/>
      <c r="Z714" s="1337"/>
      <c r="AA714" s="1337"/>
      <c r="AB714" s="1338"/>
      <c r="AC714" s="1336" t="s">
        <v>1472</v>
      </c>
      <c r="AD714" s="1337"/>
      <c r="AE714" s="1337"/>
      <c r="AF714" s="1337"/>
      <c r="AG714" s="1338"/>
      <c r="AH714" s="1336" t="s">
        <v>1473</v>
      </c>
      <c r="AI714" s="1337"/>
      <c r="AJ714" s="1338"/>
      <c r="AK714" s="1336" t="s">
        <v>1474</v>
      </c>
      <c r="AL714" s="1337"/>
      <c r="AM714" s="1337"/>
      <c r="AN714" s="1337"/>
      <c r="AO714" s="1338"/>
      <c r="AP714" s="2"/>
      <c r="AQ714" s="2"/>
      <c r="AR714" s="2"/>
      <c r="AS714" s="2"/>
      <c r="AZ714" s="2"/>
      <c r="BA714" s="2"/>
      <c r="BB714" s="2"/>
      <c r="BC714" s="2"/>
      <c r="BD714" s="2"/>
      <c r="BE714" s="2"/>
      <c r="BF714" s="2"/>
      <c r="BJ714" s="2"/>
      <c r="BK714" s="2"/>
      <c r="BL714" s="2"/>
      <c r="BM714" s="2"/>
      <c r="BN714" s="2"/>
      <c r="BO714" s="2"/>
      <c r="CC714" s="2"/>
      <c r="CD714" s="2"/>
      <c r="CE714" s="2"/>
      <c r="CF714" s="2"/>
      <c r="CG714" s="2"/>
      <c r="CH714" s="2"/>
      <c r="CI714" s="2"/>
      <c r="CJ714" s="2"/>
      <c r="CK714" s="2"/>
      <c r="CL714" s="2"/>
      <c r="CM714" s="2"/>
      <c r="CN714" s="2"/>
      <c r="CO714" s="2"/>
      <c r="CP714" s="2"/>
      <c r="CQ714" s="2"/>
      <c r="CR714" s="2"/>
      <c r="CS714" s="2"/>
      <c r="CT714" s="2"/>
      <c r="CU714" s="2"/>
      <c r="CV714" s="2"/>
      <c r="CW714" s="2"/>
      <c r="CX714" s="2"/>
      <c r="CY714" s="2"/>
      <c r="CZ714" s="2"/>
      <c r="DA714" s="2"/>
      <c r="DB714" s="2"/>
      <c r="DC714" s="2"/>
      <c r="DD714" s="2"/>
      <c r="DE714" s="2"/>
      <c r="DF714" s="2"/>
    </row>
    <row r="715" spans="1:185" ht="12.95" customHeight="1">
      <c r="B715" s="1339"/>
      <c r="C715" s="1340"/>
      <c r="D715" s="1340"/>
      <c r="E715" s="1340"/>
      <c r="F715" s="1341"/>
      <c r="G715" s="1339"/>
      <c r="H715" s="1340"/>
      <c r="I715" s="1340"/>
      <c r="J715" s="1341"/>
      <c r="K715" s="1683"/>
      <c r="L715" s="1684"/>
      <c r="M715" s="1684"/>
      <c r="N715" s="1685"/>
      <c r="O715" s="1339"/>
      <c r="P715" s="1340"/>
      <c r="Q715" s="1340"/>
      <c r="R715" s="1340"/>
      <c r="S715" s="1341"/>
      <c r="T715" s="1339"/>
      <c r="U715" s="1340"/>
      <c r="V715" s="1340"/>
      <c r="W715" s="1341"/>
      <c r="X715" s="1339"/>
      <c r="Y715" s="1340"/>
      <c r="Z715" s="1340"/>
      <c r="AA715" s="1340"/>
      <c r="AB715" s="1341"/>
      <c r="AC715" s="1339"/>
      <c r="AD715" s="1340"/>
      <c r="AE715" s="1340"/>
      <c r="AF715" s="1340"/>
      <c r="AG715" s="1341"/>
      <c r="AH715" s="1339"/>
      <c r="AI715" s="1340"/>
      <c r="AJ715" s="1341"/>
      <c r="AK715" s="1339"/>
      <c r="AL715" s="1340"/>
      <c r="AM715" s="1340"/>
      <c r="AN715" s="1340"/>
      <c r="AO715" s="1341"/>
      <c r="AP715" s="2"/>
      <c r="AQ715" s="2"/>
      <c r="AR715" s="2"/>
      <c r="AS715" s="2"/>
      <c r="AZ715" s="2"/>
      <c r="BA715" s="2"/>
      <c r="BB715" s="2"/>
      <c r="BC715" s="2"/>
      <c r="BD715" s="2"/>
      <c r="BE715" s="2"/>
      <c r="BF715" s="2"/>
      <c r="BJ715" s="2"/>
      <c r="BK715" s="2"/>
      <c r="BL715" s="2"/>
      <c r="BM715" s="2"/>
      <c r="BN715" s="2"/>
      <c r="BO715" s="2"/>
      <c r="CC715" s="2"/>
      <c r="CD715" s="2"/>
      <c r="CE715" s="2"/>
      <c r="CF715" s="2"/>
      <c r="CG715" s="2"/>
      <c r="CH715" s="2"/>
      <c r="CI715" s="2"/>
      <c r="CJ715" s="2"/>
      <c r="CK715" s="2"/>
      <c r="CL715" s="2"/>
      <c r="CM715" s="2"/>
      <c r="CN715" s="2"/>
      <c r="CO715" s="2"/>
      <c r="CP715" s="2"/>
      <c r="CQ715" s="2"/>
      <c r="CR715" s="2"/>
      <c r="CS715" s="2"/>
      <c r="CT715" s="2"/>
      <c r="CU715" s="2"/>
      <c r="CV715" s="2"/>
      <c r="CW715" s="2"/>
      <c r="CX715" s="2"/>
      <c r="CY715" s="2"/>
      <c r="CZ715" s="2"/>
      <c r="DA715" s="2"/>
      <c r="DB715" s="2"/>
      <c r="DC715" s="2"/>
      <c r="DD715" s="2"/>
      <c r="DE715" s="2"/>
      <c r="DF715" s="2"/>
    </row>
    <row r="716" spans="1:185" ht="12.95" customHeight="1">
      <c r="A716" s="2"/>
      <c r="B716" s="1339"/>
      <c r="C716" s="1340"/>
      <c r="D716" s="1340"/>
      <c r="E716" s="1340"/>
      <c r="F716" s="1341"/>
      <c r="G716" s="1339"/>
      <c r="H716" s="1340"/>
      <c r="I716" s="1340"/>
      <c r="J716" s="1341"/>
      <c r="K716" s="1683"/>
      <c r="L716" s="1684"/>
      <c r="M716" s="1684"/>
      <c r="N716" s="1685"/>
      <c r="O716" s="1339"/>
      <c r="P716" s="1340"/>
      <c r="Q716" s="1340"/>
      <c r="R716" s="1340"/>
      <c r="S716" s="1341"/>
      <c r="T716" s="1339"/>
      <c r="U716" s="1340"/>
      <c r="V716" s="1340"/>
      <c r="W716" s="1341"/>
      <c r="X716" s="1339"/>
      <c r="Y716" s="1340"/>
      <c r="Z716" s="1340"/>
      <c r="AA716" s="1340"/>
      <c r="AB716" s="1341"/>
      <c r="AC716" s="1339"/>
      <c r="AD716" s="1340"/>
      <c r="AE716" s="1340"/>
      <c r="AF716" s="1340"/>
      <c r="AG716" s="1341"/>
      <c r="AH716" s="1339"/>
      <c r="AI716" s="1340"/>
      <c r="AJ716" s="1341"/>
      <c r="AK716" s="1339"/>
      <c r="AL716" s="1340"/>
      <c r="AM716" s="1340"/>
      <c r="AN716" s="1340"/>
      <c r="AO716" s="1341"/>
      <c r="AP716" s="2"/>
      <c r="AQ716" s="2"/>
      <c r="AR716" s="2"/>
      <c r="AS716" s="2"/>
      <c r="BA716" s="2"/>
      <c r="BB716" s="2"/>
      <c r="BC716" s="2"/>
      <c r="BD716" s="2"/>
      <c r="BE716" s="114"/>
      <c r="BF716" s="115" t="s">
        <v>1475</v>
      </c>
      <c r="BG716" s="114"/>
      <c r="BH716" s="114"/>
      <c r="BI716" s="2"/>
      <c r="BJ716" s="2"/>
      <c r="BK716" s="2"/>
      <c r="BL716" s="2"/>
      <c r="BM716" s="2"/>
      <c r="BN716" s="2"/>
      <c r="BS716" s="115" t="s">
        <v>1476</v>
      </c>
      <c r="BT716" s="114"/>
      <c r="BU716" s="114"/>
      <c r="CC716" s="2"/>
      <c r="CD716" s="2"/>
      <c r="CE716" s="2"/>
      <c r="CF716" s="2"/>
      <c r="CG716" s="2"/>
      <c r="CH716" s="2"/>
      <c r="CI716" s="2"/>
      <c r="CJ716" s="2"/>
      <c r="CK716" s="2"/>
      <c r="CL716" s="2"/>
      <c r="CM716" s="2"/>
      <c r="CN716" s="2"/>
      <c r="CO716" s="2"/>
      <c r="CP716" s="2" t="s">
        <v>1477</v>
      </c>
      <c r="CQ716" s="2"/>
      <c r="CR716" s="2"/>
      <c r="CS716" s="2"/>
      <c r="CT716" s="2"/>
      <c r="CU716" s="2"/>
      <c r="CV716" s="2"/>
      <c r="CW716" s="2"/>
      <c r="CX716" s="2"/>
      <c r="CY716" s="2"/>
      <c r="CZ716" s="2"/>
      <c r="DA716" s="2"/>
      <c r="DB716" s="2"/>
      <c r="DC716" s="2"/>
      <c r="DD716" s="2"/>
      <c r="DE716" s="2"/>
      <c r="DF716" s="2"/>
      <c r="DG716" s="2"/>
      <c r="DH716" s="2"/>
      <c r="DI716" s="2"/>
      <c r="DJ716" s="2"/>
      <c r="DK716" s="2"/>
      <c r="DL716" s="2"/>
      <c r="DM716" s="2"/>
      <c r="DN716" s="2"/>
      <c r="DO716" s="2"/>
      <c r="DP716" s="2"/>
      <c r="DQ716" s="2"/>
      <c r="DR716" s="2"/>
      <c r="DS716" s="2"/>
      <c r="DT716" s="2"/>
      <c r="DU716" s="2" t="s">
        <v>1478</v>
      </c>
      <c r="DV716" s="2"/>
      <c r="DW716" s="2"/>
      <c r="DX716" s="2"/>
      <c r="DY716" s="2"/>
      <c r="DZ716" s="2"/>
      <c r="EA716" s="2"/>
      <c r="EB716" s="2"/>
      <c r="EC716" s="2"/>
      <c r="ED716" s="2"/>
      <c r="EE716" s="2"/>
      <c r="EF716" s="2"/>
      <c r="EG716" s="2"/>
      <c r="EH716" s="2"/>
      <c r="EI716" s="2"/>
      <c r="EJ716" s="2"/>
      <c r="EK716" s="2"/>
      <c r="EL716" s="2"/>
      <c r="EM716" s="2"/>
      <c r="EN716" s="2"/>
      <c r="EO716" s="2"/>
      <c r="EP716" s="2"/>
      <c r="EQ716" s="2"/>
      <c r="ER716" s="2"/>
      <c r="ES716" s="2"/>
      <c r="ET716" s="2"/>
      <c r="EU716" s="2"/>
      <c r="EV716" s="2"/>
      <c r="EW716" s="2"/>
      <c r="EX716" s="2"/>
      <c r="EY716" s="2"/>
      <c r="EZ716" s="2" t="s">
        <v>1479</v>
      </c>
      <c r="FA716" s="2"/>
      <c r="FB716" s="2"/>
      <c r="FC716" s="2"/>
      <c r="FD716" s="2"/>
      <c r="FE716" s="2"/>
      <c r="FF716" s="2"/>
      <c r="FG716" s="2"/>
      <c r="FH716" s="2"/>
      <c r="FI716" s="2"/>
      <c r="FJ716" s="2"/>
      <c r="FK716" s="2"/>
      <c r="FL716" s="2"/>
      <c r="FM716" s="2"/>
      <c r="FN716" s="2"/>
      <c r="FO716" s="2"/>
      <c r="FP716" s="2"/>
      <c r="FQ716" s="2"/>
      <c r="FR716" s="2"/>
      <c r="FS716" s="2"/>
      <c r="FT716" s="2"/>
      <c r="FU716" s="2"/>
      <c r="FV716" s="2"/>
      <c r="FW716" s="2"/>
      <c r="FX716" s="2"/>
      <c r="FY716" s="2"/>
      <c r="FZ716" s="2"/>
      <c r="GA716" s="2"/>
      <c r="GB716" s="2"/>
      <c r="GC716" s="2"/>
    </row>
    <row r="717" spans="1:185" ht="12.95" customHeight="1">
      <c r="A717" s="2"/>
      <c r="B717" s="1342"/>
      <c r="C717" s="1343"/>
      <c r="D717" s="1343"/>
      <c r="E717" s="1343"/>
      <c r="F717" s="1344"/>
      <c r="G717" s="1342"/>
      <c r="H717" s="1343"/>
      <c r="I717" s="1343"/>
      <c r="J717" s="1344"/>
      <c r="K717" s="1683"/>
      <c r="L717" s="1684"/>
      <c r="M717" s="1684"/>
      <c r="N717" s="1685"/>
      <c r="O717" s="1342"/>
      <c r="P717" s="1343"/>
      <c r="Q717" s="1343"/>
      <c r="R717" s="1343"/>
      <c r="S717" s="1344"/>
      <c r="T717" s="1342"/>
      <c r="U717" s="1343"/>
      <c r="V717" s="1343"/>
      <c r="W717" s="1344"/>
      <c r="X717" s="1342"/>
      <c r="Y717" s="1343"/>
      <c r="Z717" s="1343"/>
      <c r="AA717" s="1343"/>
      <c r="AB717" s="1344"/>
      <c r="AC717" s="1342"/>
      <c r="AD717" s="1343"/>
      <c r="AE717" s="1343"/>
      <c r="AF717" s="1343"/>
      <c r="AG717" s="1344"/>
      <c r="AH717" s="1342"/>
      <c r="AI717" s="1343"/>
      <c r="AJ717" s="1344"/>
      <c r="AK717" s="1342"/>
      <c r="AL717" s="1343"/>
      <c r="AM717" s="1343"/>
      <c r="AN717" s="1343"/>
      <c r="AO717" s="1344"/>
      <c r="AP717" s="2"/>
      <c r="AQ717" s="2"/>
      <c r="AR717" s="2"/>
      <c r="AS717" s="2"/>
      <c r="AZ717" s="57" t="s">
        <v>1480</v>
      </c>
      <c r="BA717" s="2"/>
      <c r="BB717" s="2"/>
      <c r="BC717" s="2"/>
      <c r="BD717" s="2"/>
      <c r="BE717" s="114"/>
      <c r="BF717" s="177" t="s">
        <v>1481</v>
      </c>
      <c r="BG717" s="181" t="s">
        <v>1482</v>
      </c>
      <c r="BH717" s="180" t="s">
        <v>1483</v>
      </c>
      <c r="BI717" s="2"/>
      <c r="BJ717" s="2"/>
      <c r="BK717" s="2"/>
      <c r="BL717" s="2"/>
      <c r="BM717" s="2"/>
      <c r="BN717" s="2"/>
      <c r="BS717" s="177" t="s">
        <v>1481</v>
      </c>
      <c r="BT717" s="181" t="s">
        <v>1482</v>
      </c>
      <c r="BU717" s="180" t="s">
        <v>1483</v>
      </c>
      <c r="CC717" s="2"/>
      <c r="CD717" s="2"/>
      <c r="CE717" s="2"/>
      <c r="CF717" s="2"/>
      <c r="CG717" s="1097" t="s">
        <v>1484</v>
      </c>
      <c r="CH717" s="1099"/>
      <c r="CI717" s="1433"/>
      <c r="CJ717" s="1434"/>
      <c r="CK717" s="1097" t="s">
        <v>1485</v>
      </c>
      <c r="CL717" s="1099"/>
      <c r="CM717" s="1433"/>
      <c r="CN717" s="1434"/>
      <c r="CO717" s="2"/>
      <c r="CP717" s="1360" t="s">
        <v>834</v>
      </c>
      <c r="CQ717" s="1361"/>
      <c r="CR717" s="1361"/>
      <c r="CS717" s="1361"/>
      <c r="CT717" s="1362"/>
      <c r="CU717" s="1432" t="s">
        <v>829</v>
      </c>
      <c r="CV717" s="1432"/>
      <c r="CW717" s="1432"/>
      <c r="CX717" s="1432"/>
      <c r="CY717" s="1432"/>
      <c r="CZ717" s="1432" t="s">
        <v>830</v>
      </c>
      <c r="DA717" s="1432"/>
      <c r="DB717" s="1432"/>
      <c r="DC717" s="1432"/>
      <c r="DD717" s="1432"/>
      <c r="DE717" s="1432" t="s">
        <v>831</v>
      </c>
      <c r="DF717" s="1432"/>
      <c r="DG717" s="1432"/>
      <c r="DH717" s="1432"/>
      <c r="DI717" s="1432"/>
      <c r="DJ717" s="1432" t="s">
        <v>835</v>
      </c>
      <c r="DK717" s="1432"/>
      <c r="DL717" s="1432"/>
      <c r="DM717" s="1432"/>
      <c r="DN717" s="1432"/>
      <c r="DO717" s="1432" t="s">
        <v>833</v>
      </c>
      <c r="DP717" s="1432"/>
      <c r="DQ717" s="1432"/>
      <c r="DR717" s="1432"/>
      <c r="DS717" s="1432"/>
      <c r="DT717" s="1095"/>
      <c r="DU717" s="1432" t="s">
        <v>834</v>
      </c>
      <c r="DV717" s="1432"/>
      <c r="DW717" s="1432"/>
      <c r="DX717" s="1432"/>
      <c r="DY717" s="1432"/>
      <c r="DZ717" s="1432" t="s">
        <v>829</v>
      </c>
      <c r="EA717" s="1432"/>
      <c r="EB717" s="1432"/>
      <c r="EC717" s="1432"/>
      <c r="ED717" s="1432"/>
      <c r="EE717" s="1432" t="s">
        <v>830</v>
      </c>
      <c r="EF717" s="1432"/>
      <c r="EG717" s="1432"/>
      <c r="EH717" s="1432"/>
      <c r="EI717" s="1432"/>
      <c r="EJ717" s="1432" t="s">
        <v>831</v>
      </c>
      <c r="EK717" s="1432"/>
      <c r="EL717" s="1432"/>
      <c r="EM717" s="1432"/>
      <c r="EN717" s="1432"/>
      <c r="EO717" s="1432" t="s">
        <v>835</v>
      </c>
      <c r="EP717" s="1432"/>
      <c r="EQ717" s="1432"/>
      <c r="ER717" s="1432"/>
      <c r="ES717" s="1432"/>
      <c r="ET717" s="1432" t="s">
        <v>833</v>
      </c>
      <c r="EU717" s="1432"/>
      <c r="EV717" s="1432"/>
      <c r="EW717" s="1432"/>
      <c r="EX717" s="1432"/>
      <c r="EY717" s="2"/>
      <c r="EZ717" s="1432" t="s">
        <v>834</v>
      </c>
      <c r="FA717" s="1432"/>
      <c r="FB717" s="1432"/>
      <c r="FC717" s="1432"/>
      <c r="FD717" s="1432"/>
      <c r="FE717" s="1432" t="s">
        <v>829</v>
      </c>
      <c r="FF717" s="1432"/>
      <c r="FG717" s="1432"/>
      <c r="FH717" s="1432"/>
      <c r="FI717" s="1432"/>
      <c r="FJ717" s="1432" t="s">
        <v>830</v>
      </c>
      <c r="FK717" s="1432"/>
      <c r="FL717" s="1432"/>
      <c r="FM717" s="1432"/>
      <c r="FN717" s="1432"/>
      <c r="FO717" s="1432" t="s">
        <v>831</v>
      </c>
      <c r="FP717" s="1432"/>
      <c r="FQ717" s="1432"/>
      <c r="FR717" s="1432"/>
      <c r="FS717" s="1432"/>
      <c r="FT717" s="1432" t="s">
        <v>835</v>
      </c>
      <c r="FU717" s="1432"/>
      <c r="FV717" s="1432"/>
      <c r="FW717" s="1432"/>
      <c r="FX717" s="1432"/>
      <c r="FY717" s="1432" t="s">
        <v>833</v>
      </c>
      <c r="FZ717" s="1432"/>
      <c r="GA717" s="1432"/>
      <c r="GB717" s="1432"/>
      <c r="GC717" s="1432"/>
    </row>
    <row r="718" spans="1:185" ht="12.95" customHeight="1">
      <c r="A718" s="2"/>
      <c r="B718" s="1311" t="s">
        <v>829</v>
      </c>
      <c r="C718" s="1312"/>
      <c r="D718" s="1312"/>
      <c r="E718" s="1312"/>
      <c r="F718" s="1313"/>
      <c r="G718" s="1323">
        <v>40</v>
      </c>
      <c r="H718" s="1324"/>
      <c r="I718" s="1324"/>
      <c r="J718" s="1325"/>
      <c r="K718" s="1317">
        <v>562</v>
      </c>
      <c r="L718" s="1318"/>
      <c r="M718" s="1318"/>
      <c r="N718" s="1319"/>
      <c r="O718" s="1314">
        <f>[1]EVERYTHING!$AA$9</f>
        <v>755</v>
      </c>
      <c r="P718" s="1315"/>
      <c r="Q718" s="1315"/>
      <c r="R718" s="1315"/>
      <c r="S718" s="1316"/>
      <c r="T718" s="1314">
        <v>144</v>
      </c>
      <c r="U718" s="1315"/>
      <c r="V718" s="1315"/>
      <c r="W718" s="1316"/>
      <c r="X718" s="1326">
        <f t="shared" ref="X718:X741" si="8">O718+T718</f>
        <v>899</v>
      </c>
      <c r="Y718" s="1327"/>
      <c r="Z718" s="1327"/>
      <c r="AA718" s="1327"/>
      <c r="AB718" s="1328"/>
      <c r="AC718" s="1333">
        <v>0.3</v>
      </c>
      <c r="AD718" s="1334"/>
      <c r="AE718" s="1334"/>
      <c r="AF718" s="1334"/>
      <c r="AG718" s="1335"/>
      <c r="AH718" s="1329">
        <f>IF($AC718&gt;0,($X718/$AZ718), "")</f>
        <v>0.3000667556742323</v>
      </c>
      <c r="AI718" s="1330"/>
      <c r="AJ718" s="1331"/>
      <c r="AK718" s="1311" t="s">
        <v>1307</v>
      </c>
      <c r="AL718" s="1312"/>
      <c r="AM718" s="1312"/>
      <c r="AN718" s="1312"/>
      <c r="AO718" s="1313"/>
      <c r="AP718" s="2"/>
      <c r="AQ718" s="2"/>
      <c r="AR718" s="2"/>
      <c r="AS718" s="2"/>
      <c r="AZ718" s="68">
        <f t="shared" ref="AZ718:AZ752" si="9">IF($G718=0,"N/A",VLOOKUP($T$189,TC_Rent,(MATCH($B718,bedrooms,FALSE)),FALSE))</f>
        <v>2996</v>
      </c>
      <c r="BA718" s="2"/>
      <c r="BB718" s="2"/>
      <c r="BC718" s="2"/>
      <c r="BD718" s="2"/>
      <c r="BE718" s="114"/>
      <c r="BF718" s="178">
        <f t="shared" ref="BF718:BF752" si="10">G718</f>
        <v>40</v>
      </c>
      <c r="BG718" s="182">
        <f t="shared" ref="BG718:BG752" si="11">IF($BF$753=0,0,BF718/$BF$753)</f>
        <v>0.50632911392405067</v>
      </c>
      <c r="BH718" s="183">
        <f t="shared" ref="BH718:BH752" si="12">IF(BG718=0,"",BG718*AC718)</f>
        <v>0.15189873417721519</v>
      </c>
      <c r="BI718" s="2"/>
      <c r="BJ718" s="2"/>
      <c r="BK718" s="2"/>
      <c r="BL718" s="2"/>
      <c r="BM718" s="2"/>
      <c r="BN718" s="2"/>
      <c r="BS718" s="178">
        <f t="shared" ref="BS718:BS752" si="13">G718</f>
        <v>40</v>
      </c>
      <c r="BT718" s="182">
        <f t="shared" ref="BT718:BT752" si="14">IF($BS$753=0,0,BS718/$BS$753)</f>
        <v>0.50632911392405067</v>
      </c>
      <c r="BU718" s="183">
        <f t="shared" ref="BU718:BU752" si="15">IF(BT718=0,"",BT718*AH718)</f>
        <v>0.15193253451859864</v>
      </c>
      <c r="CC718" s="2"/>
      <c r="CD718" s="2"/>
      <c r="CE718" s="2"/>
      <c r="CF718" s="2"/>
      <c r="CG718" s="1433">
        <f>IF(AND(AC718&lt;=0.5,AC718&gt;=0.36),1,0)</f>
        <v>0</v>
      </c>
      <c r="CH718" s="1434"/>
      <c r="CI718" s="1433">
        <f>IF(CG718=1,G718,0)</f>
        <v>0</v>
      </c>
      <c r="CJ718" s="1434"/>
      <c r="CK718" s="1433">
        <f t="shared" ref="CK718:CK752" si="16">IF(AND(AC718&lt;=0.35,AC718&gt;0),1,0)</f>
        <v>1</v>
      </c>
      <c r="CL718" s="1434"/>
      <c r="CM718" s="1433">
        <f t="shared" ref="CM718:CM752" si="17">IF(CK718=1,G718,0)</f>
        <v>40</v>
      </c>
      <c r="CN718" s="1434"/>
      <c r="CO718" s="2"/>
      <c r="CP718" s="1428">
        <f t="shared" ref="CP718:CP752" si="18">IF(B718="SRO/Studio",G718,0)</f>
        <v>0</v>
      </c>
      <c r="CQ718" s="1429"/>
      <c r="CR718" s="1429"/>
      <c r="CS718" s="1429"/>
      <c r="CT718" s="1430"/>
      <c r="CU718" s="1413">
        <f t="shared" ref="CU718:CU752" si="19">IF(B718="1 Bedroom",G718,0)</f>
        <v>40</v>
      </c>
      <c r="CV718" s="1413"/>
      <c r="CW718" s="1413"/>
      <c r="CX718" s="1413"/>
      <c r="CY718" s="1413"/>
      <c r="CZ718" s="1413">
        <f t="shared" ref="CZ718:CZ752" si="20">IF(B718="2 Bedrooms",G718,0)</f>
        <v>0</v>
      </c>
      <c r="DA718" s="1413"/>
      <c r="DB718" s="1413"/>
      <c r="DC718" s="1413"/>
      <c r="DD718" s="1413"/>
      <c r="DE718" s="1413">
        <f t="shared" ref="DE718:DE752" si="21">IF(B718="3 Bedrooms",G718,0)</f>
        <v>0</v>
      </c>
      <c r="DF718" s="1413"/>
      <c r="DG718" s="1413"/>
      <c r="DH718" s="1413"/>
      <c r="DI718" s="1413"/>
      <c r="DJ718" s="1413">
        <f t="shared" ref="DJ718:DJ752" si="22">IF(B718="4 Bedrooms",G718,0)</f>
        <v>0</v>
      </c>
      <c r="DK718" s="1413"/>
      <c r="DL718" s="1413"/>
      <c r="DM718" s="1413"/>
      <c r="DN718" s="1413"/>
      <c r="DO718" s="1413">
        <f t="shared" ref="DO718:DO752" si="23">IF(B718="5 Bedrooms",G718,0)</f>
        <v>0</v>
      </c>
      <c r="DP718" s="1413"/>
      <c r="DQ718" s="1413"/>
      <c r="DR718" s="1413"/>
      <c r="DS718" s="1413"/>
      <c r="DT718" s="1075"/>
      <c r="DU718" s="1414">
        <f t="shared" ref="DU718:DU752" si="24">IF(AND(B718="SRO/Studio",AC718&lt;=0.3),G718,0)</f>
        <v>0</v>
      </c>
      <c r="DV718" s="1414"/>
      <c r="DW718" s="1414"/>
      <c r="DX718" s="1414"/>
      <c r="DY718" s="1414"/>
      <c r="DZ718" s="1414">
        <f t="shared" ref="DZ718:DZ752" si="25">IF(AND(B718="1 Bedroom",AC718&lt;=0.3),G718,0)</f>
        <v>40</v>
      </c>
      <c r="EA718" s="1414"/>
      <c r="EB718" s="1414"/>
      <c r="EC718" s="1414"/>
      <c r="ED718" s="1414"/>
      <c r="EE718" s="1414">
        <f t="shared" ref="EE718:EE752" si="26">IF(AND(B718="2 Bedrooms",AC718&lt;=0.3),G718,0)</f>
        <v>0</v>
      </c>
      <c r="EF718" s="1414"/>
      <c r="EG718" s="1414"/>
      <c r="EH718" s="1414"/>
      <c r="EI718" s="1414"/>
      <c r="EJ718" s="1414">
        <f t="shared" ref="EJ718:EJ752" si="27">IF(AND(B718="3 Bedrooms",AC718&lt;=0.3),G718,0)</f>
        <v>0</v>
      </c>
      <c r="EK718" s="1414"/>
      <c r="EL718" s="1414"/>
      <c r="EM718" s="1414"/>
      <c r="EN718" s="1414"/>
      <c r="EO718" s="1414">
        <f t="shared" ref="EO718:EO752" si="28">IF(AND(B718="4 Bedrooms",AC718&lt;=0.3),G718,0)</f>
        <v>0</v>
      </c>
      <c r="EP718" s="1414"/>
      <c r="EQ718" s="1414"/>
      <c r="ER718" s="1414"/>
      <c r="ES718" s="1414"/>
      <c r="ET718" s="1414">
        <f t="shared" ref="ET718:ET752" si="29">IF(AND(B718="5 Bedrooms",AC718&lt;=0.3),G718,0)</f>
        <v>0</v>
      </c>
      <c r="EU718" s="1414"/>
      <c r="EV718" s="1414"/>
      <c r="EW718" s="1414"/>
      <c r="EX718" s="1414"/>
      <c r="EY718" s="2"/>
      <c r="EZ718" s="1433" t="str">
        <f t="shared" ref="EZ718:EZ752" si="30">IF(CP718&gt;0,O718,"")</f>
        <v/>
      </c>
      <c r="FA718" s="1435"/>
      <c r="FB718" s="1435"/>
      <c r="FC718" s="1435"/>
      <c r="FD718" s="1434"/>
      <c r="FE718" s="1433">
        <f t="shared" ref="FE718:FE752" si="31">IF(CU718&gt;0,O718,"")</f>
        <v>755</v>
      </c>
      <c r="FF718" s="1435"/>
      <c r="FG718" s="1435"/>
      <c r="FH718" s="1435"/>
      <c r="FI718" s="1434"/>
      <c r="FJ718" s="1433" t="str">
        <f t="shared" ref="FJ718:FJ752" si="32">IF(CZ718&gt;0,O718,"")</f>
        <v/>
      </c>
      <c r="FK718" s="1435"/>
      <c r="FL718" s="1435"/>
      <c r="FM718" s="1435"/>
      <c r="FN718" s="1434"/>
      <c r="FO718" s="1433" t="str">
        <f t="shared" ref="FO718:FO752" si="33">IF(DE718&gt;0,O718,"")</f>
        <v/>
      </c>
      <c r="FP718" s="1435"/>
      <c r="FQ718" s="1435"/>
      <c r="FR718" s="1435"/>
      <c r="FS718" s="1434"/>
      <c r="FT718" s="1433" t="str">
        <f t="shared" ref="FT718:FT752" si="34">IF(DJ718&gt;0,O718,"")</f>
        <v/>
      </c>
      <c r="FU718" s="1435"/>
      <c r="FV718" s="1435"/>
      <c r="FW718" s="1435"/>
      <c r="FX718" s="1434"/>
      <c r="FY718" s="1433" t="str">
        <f t="shared" ref="FY718:FY752" si="35">IF(DO718&gt;0,O718,"")</f>
        <v/>
      </c>
      <c r="FZ718" s="1435"/>
      <c r="GA718" s="1435"/>
      <c r="GB718" s="1435"/>
      <c r="GC718" s="1434"/>
    </row>
    <row r="719" spans="1:185" ht="12.95" customHeight="1">
      <c r="A719" s="2"/>
      <c r="B719" s="1311" t="s">
        <v>829</v>
      </c>
      <c r="C719" s="1312"/>
      <c r="D719" s="1312"/>
      <c r="E719" s="1312"/>
      <c r="F719" s="1313"/>
      <c r="G719" s="1323">
        <v>12</v>
      </c>
      <c r="H719" s="1324"/>
      <c r="I719" s="1324"/>
      <c r="J719" s="1325"/>
      <c r="K719" s="1317">
        <v>562</v>
      </c>
      <c r="L719" s="1318"/>
      <c r="M719" s="1318"/>
      <c r="N719" s="1319"/>
      <c r="O719" s="1314">
        <f>[1]EVERYTHING!$AA$11</f>
        <v>1055</v>
      </c>
      <c r="P719" s="1315"/>
      <c r="Q719" s="1315"/>
      <c r="R719" s="1315"/>
      <c r="S719" s="1316"/>
      <c r="T719" s="1314">
        <v>144</v>
      </c>
      <c r="U719" s="1315"/>
      <c r="V719" s="1315"/>
      <c r="W719" s="1316"/>
      <c r="X719" s="1326">
        <f t="shared" si="8"/>
        <v>1199</v>
      </c>
      <c r="Y719" s="1327"/>
      <c r="Z719" s="1327"/>
      <c r="AA719" s="1327"/>
      <c r="AB719" s="1328"/>
      <c r="AC719" s="1333">
        <v>0.4</v>
      </c>
      <c r="AD719" s="1334"/>
      <c r="AE719" s="1334"/>
      <c r="AF719" s="1334"/>
      <c r="AG719" s="1335"/>
      <c r="AH719" s="1329">
        <f t="shared" ref="AH719:AH752" si="36">IF($AC719&gt;0,($X719/$AZ719), "")</f>
        <v>0.40020026702269695</v>
      </c>
      <c r="AI719" s="1330"/>
      <c r="AJ719" s="1331"/>
      <c r="AK719" s="1311" t="s">
        <v>809</v>
      </c>
      <c r="AL719" s="1312"/>
      <c r="AM719" s="1312"/>
      <c r="AN719" s="1312"/>
      <c r="AO719" s="1313"/>
      <c r="AP719" s="2"/>
      <c r="AQ719" s="2"/>
      <c r="AR719" s="2"/>
      <c r="AS719" s="2"/>
      <c r="AZ719" s="68">
        <f t="shared" si="9"/>
        <v>2996</v>
      </c>
      <c r="BA719" s="2"/>
      <c r="BB719" s="2"/>
      <c r="BC719" s="2"/>
      <c r="BD719" s="2"/>
      <c r="BE719" s="114"/>
      <c r="BF719" s="179">
        <f t="shared" si="10"/>
        <v>12</v>
      </c>
      <c r="BG719" s="182">
        <f t="shared" si="11"/>
        <v>0.15189873417721519</v>
      </c>
      <c r="BH719" s="183">
        <f t="shared" si="12"/>
        <v>6.0759493670886081E-2</v>
      </c>
      <c r="BI719" s="2"/>
      <c r="BJ719" s="2"/>
      <c r="BK719" s="2"/>
      <c r="BL719" s="2"/>
      <c r="BM719" s="2"/>
      <c r="BN719" s="2"/>
      <c r="BS719" s="179">
        <f t="shared" si="13"/>
        <v>12</v>
      </c>
      <c r="BT719" s="182">
        <f t="shared" si="14"/>
        <v>0.15189873417721519</v>
      </c>
      <c r="BU719" s="183">
        <f t="shared" si="15"/>
        <v>6.0789913978131188E-2</v>
      </c>
      <c r="CC719" s="2"/>
      <c r="CD719" s="2"/>
      <c r="CE719" s="2"/>
      <c r="CF719" s="2"/>
      <c r="CG719" s="1433">
        <f t="shared" ref="CG719:CG752" si="37">IF(AND(AC719&lt;=0.5,AC719&gt;=0.36),1,0)</f>
        <v>1</v>
      </c>
      <c r="CH719" s="1434"/>
      <c r="CI719" s="1433">
        <f t="shared" ref="CI719:CI752" si="38">IF(CG719=1,G719,0)</f>
        <v>12</v>
      </c>
      <c r="CJ719" s="1434"/>
      <c r="CK719" s="1433">
        <f t="shared" si="16"/>
        <v>0</v>
      </c>
      <c r="CL719" s="1434"/>
      <c r="CM719" s="1433">
        <f t="shared" si="17"/>
        <v>0</v>
      </c>
      <c r="CN719" s="1434"/>
      <c r="CO719" s="2"/>
      <c r="CP719" s="1428">
        <f t="shared" si="18"/>
        <v>0</v>
      </c>
      <c r="CQ719" s="1429"/>
      <c r="CR719" s="1429"/>
      <c r="CS719" s="1429"/>
      <c r="CT719" s="1430"/>
      <c r="CU719" s="1413">
        <f t="shared" si="19"/>
        <v>12</v>
      </c>
      <c r="CV719" s="1413"/>
      <c r="CW719" s="1413"/>
      <c r="CX719" s="1413"/>
      <c r="CY719" s="1413"/>
      <c r="CZ719" s="1413">
        <f t="shared" si="20"/>
        <v>0</v>
      </c>
      <c r="DA719" s="1413"/>
      <c r="DB719" s="1413"/>
      <c r="DC719" s="1413"/>
      <c r="DD719" s="1413"/>
      <c r="DE719" s="1413">
        <f t="shared" si="21"/>
        <v>0</v>
      </c>
      <c r="DF719" s="1413"/>
      <c r="DG719" s="1413"/>
      <c r="DH719" s="1413"/>
      <c r="DI719" s="1413"/>
      <c r="DJ719" s="1413">
        <f t="shared" si="22"/>
        <v>0</v>
      </c>
      <c r="DK719" s="1413"/>
      <c r="DL719" s="1413"/>
      <c r="DM719" s="1413"/>
      <c r="DN719" s="1413"/>
      <c r="DO719" s="1413">
        <f t="shared" si="23"/>
        <v>0</v>
      </c>
      <c r="DP719" s="1413"/>
      <c r="DQ719" s="1413"/>
      <c r="DR719" s="1413"/>
      <c r="DS719" s="1413"/>
      <c r="DT719" s="1075"/>
      <c r="DU719" s="1414">
        <f t="shared" si="24"/>
        <v>0</v>
      </c>
      <c r="DV719" s="1414"/>
      <c r="DW719" s="1414"/>
      <c r="DX719" s="1414"/>
      <c r="DY719" s="1414"/>
      <c r="DZ719" s="1414">
        <f t="shared" si="25"/>
        <v>0</v>
      </c>
      <c r="EA719" s="1414"/>
      <c r="EB719" s="1414"/>
      <c r="EC719" s="1414"/>
      <c r="ED719" s="1414"/>
      <c r="EE719" s="1414">
        <f t="shared" si="26"/>
        <v>0</v>
      </c>
      <c r="EF719" s="1414"/>
      <c r="EG719" s="1414"/>
      <c r="EH719" s="1414"/>
      <c r="EI719" s="1414"/>
      <c r="EJ719" s="1414">
        <f t="shared" si="27"/>
        <v>0</v>
      </c>
      <c r="EK719" s="1414"/>
      <c r="EL719" s="1414"/>
      <c r="EM719" s="1414"/>
      <c r="EN719" s="1414"/>
      <c r="EO719" s="1414">
        <f t="shared" si="28"/>
        <v>0</v>
      </c>
      <c r="EP719" s="1414"/>
      <c r="EQ719" s="1414"/>
      <c r="ER719" s="1414"/>
      <c r="ES719" s="1414"/>
      <c r="ET719" s="1414">
        <f t="shared" si="29"/>
        <v>0</v>
      </c>
      <c r="EU719" s="1414"/>
      <c r="EV719" s="1414"/>
      <c r="EW719" s="1414"/>
      <c r="EX719" s="1414"/>
      <c r="EY719" s="2"/>
      <c r="EZ719" s="1433" t="str">
        <f t="shared" si="30"/>
        <v/>
      </c>
      <c r="FA719" s="1435"/>
      <c r="FB719" s="1435"/>
      <c r="FC719" s="1435"/>
      <c r="FD719" s="1434"/>
      <c r="FE719" s="1433">
        <f t="shared" si="31"/>
        <v>1055</v>
      </c>
      <c r="FF719" s="1435"/>
      <c r="FG719" s="1435"/>
      <c r="FH719" s="1435"/>
      <c r="FI719" s="1434"/>
      <c r="FJ719" s="1433" t="str">
        <f t="shared" si="32"/>
        <v/>
      </c>
      <c r="FK719" s="1435"/>
      <c r="FL719" s="1435"/>
      <c r="FM719" s="1435"/>
      <c r="FN719" s="1434"/>
      <c r="FO719" s="1433" t="str">
        <f t="shared" si="33"/>
        <v/>
      </c>
      <c r="FP719" s="1435"/>
      <c r="FQ719" s="1435"/>
      <c r="FR719" s="1435"/>
      <c r="FS719" s="1434"/>
      <c r="FT719" s="1433" t="str">
        <f t="shared" si="34"/>
        <v/>
      </c>
      <c r="FU719" s="1435"/>
      <c r="FV719" s="1435"/>
      <c r="FW719" s="1435"/>
      <c r="FX719" s="1434"/>
      <c r="FY719" s="1433" t="str">
        <f t="shared" si="35"/>
        <v/>
      </c>
      <c r="FZ719" s="1435"/>
      <c r="GA719" s="1435"/>
      <c r="GB719" s="1435"/>
      <c r="GC719" s="1434"/>
    </row>
    <row r="720" spans="1:185" ht="12.95" customHeight="1">
      <c r="A720" s="2"/>
      <c r="B720" s="1311" t="s">
        <v>829</v>
      </c>
      <c r="C720" s="1312"/>
      <c r="D720" s="1312"/>
      <c r="E720" s="1312"/>
      <c r="F720" s="1313"/>
      <c r="G720" s="1323">
        <v>27</v>
      </c>
      <c r="H720" s="1324"/>
      <c r="I720" s="1324"/>
      <c r="J720" s="1325"/>
      <c r="K720" s="1317">
        <v>562</v>
      </c>
      <c r="L720" s="1318"/>
      <c r="M720" s="1318"/>
      <c r="N720" s="1319"/>
      <c r="O720" s="1314">
        <f>[1]EVERYTHING!$AA$12</f>
        <v>1354.3333333333335</v>
      </c>
      <c r="P720" s="1315"/>
      <c r="Q720" s="1315"/>
      <c r="R720" s="1315"/>
      <c r="S720" s="1316"/>
      <c r="T720" s="1314">
        <v>144</v>
      </c>
      <c r="U720" s="1315"/>
      <c r="V720" s="1315"/>
      <c r="W720" s="1316"/>
      <c r="X720" s="1326">
        <f t="shared" si="8"/>
        <v>1498.3333333333335</v>
      </c>
      <c r="Y720" s="1327"/>
      <c r="Z720" s="1327"/>
      <c r="AA720" s="1327"/>
      <c r="AB720" s="1328"/>
      <c r="AC720" s="1333">
        <v>0.5</v>
      </c>
      <c r="AD720" s="1334"/>
      <c r="AE720" s="1334"/>
      <c r="AF720" s="1334"/>
      <c r="AG720" s="1335"/>
      <c r="AH720" s="1329">
        <f t="shared" si="36"/>
        <v>0.50011125945705392</v>
      </c>
      <c r="AI720" s="1330"/>
      <c r="AJ720" s="1331"/>
      <c r="AK720" s="1311" t="s">
        <v>809</v>
      </c>
      <c r="AL720" s="1312"/>
      <c r="AM720" s="1312"/>
      <c r="AN720" s="1312"/>
      <c r="AO720" s="1313"/>
      <c r="AP720" s="2"/>
      <c r="AQ720" s="2"/>
      <c r="AR720" s="2"/>
      <c r="AS720" s="2"/>
      <c r="AZ720" s="68">
        <f t="shared" si="9"/>
        <v>2996</v>
      </c>
      <c r="BA720" s="2"/>
      <c r="BB720" s="2"/>
      <c r="BC720" s="2"/>
      <c r="BD720" s="2"/>
      <c r="BE720" s="114"/>
      <c r="BF720" s="179">
        <f t="shared" si="10"/>
        <v>27</v>
      </c>
      <c r="BG720" s="182">
        <f t="shared" si="11"/>
        <v>0.34177215189873417</v>
      </c>
      <c r="BH720" s="183">
        <f t="shared" si="12"/>
        <v>0.17088607594936708</v>
      </c>
      <c r="BI720" s="2"/>
      <c r="BJ720" s="2"/>
      <c r="BK720" s="2"/>
      <c r="BL720" s="2"/>
      <c r="BM720" s="2"/>
      <c r="BN720" s="2"/>
      <c r="BS720" s="179">
        <f t="shared" si="13"/>
        <v>27</v>
      </c>
      <c r="BT720" s="182">
        <f t="shared" si="14"/>
        <v>0.34177215189873417</v>
      </c>
      <c r="BU720" s="183">
        <f t="shared" si="15"/>
        <v>0.17092410133342348</v>
      </c>
      <c r="CC720" s="2"/>
      <c r="CD720" s="2"/>
      <c r="CE720" s="2"/>
      <c r="CF720" s="2"/>
      <c r="CG720" s="1433">
        <f t="shared" si="37"/>
        <v>1</v>
      </c>
      <c r="CH720" s="1434"/>
      <c r="CI720" s="1433">
        <f t="shared" si="38"/>
        <v>27</v>
      </c>
      <c r="CJ720" s="1434"/>
      <c r="CK720" s="1433">
        <f t="shared" si="16"/>
        <v>0</v>
      </c>
      <c r="CL720" s="1434"/>
      <c r="CM720" s="1433">
        <f t="shared" si="17"/>
        <v>0</v>
      </c>
      <c r="CN720" s="1434"/>
      <c r="CO720" s="2"/>
      <c r="CP720" s="1428">
        <f t="shared" si="18"/>
        <v>0</v>
      </c>
      <c r="CQ720" s="1429"/>
      <c r="CR720" s="1429"/>
      <c r="CS720" s="1429"/>
      <c r="CT720" s="1430"/>
      <c r="CU720" s="1413">
        <f t="shared" si="19"/>
        <v>27</v>
      </c>
      <c r="CV720" s="1413"/>
      <c r="CW720" s="1413"/>
      <c r="CX720" s="1413"/>
      <c r="CY720" s="1413"/>
      <c r="CZ720" s="1413">
        <f t="shared" si="20"/>
        <v>0</v>
      </c>
      <c r="DA720" s="1413"/>
      <c r="DB720" s="1413"/>
      <c r="DC720" s="1413"/>
      <c r="DD720" s="1413"/>
      <c r="DE720" s="1413">
        <f t="shared" si="21"/>
        <v>0</v>
      </c>
      <c r="DF720" s="1413"/>
      <c r="DG720" s="1413"/>
      <c r="DH720" s="1413"/>
      <c r="DI720" s="1413"/>
      <c r="DJ720" s="1413">
        <f t="shared" si="22"/>
        <v>0</v>
      </c>
      <c r="DK720" s="1413"/>
      <c r="DL720" s="1413"/>
      <c r="DM720" s="1413"/>
      <c r="DN720" s="1413"/>
      <c r="DO720" s="1413">
        <f t="shared" si="23"/>
        <v>0</v>
      </c>
      <c r="DP720" s="1413"/>
      <c r="DQ720" s="1413"/>
      <c r="DR720" s="1413"/>
      <c r="DS720" s="1413"/>
      <c r="DT720" s="1075"/>
      <c r="DU720" s="1414">
        <f t="shared" si="24"/>
        <v>0</v>
      </c>
      <c r="DV720" s="1414"/>
      <c r="DW720" s="1414"/>
      <c r="DX720" s="1414"/>
      <c r="DY720" s="1414"/>
      <c r="DZ720" s="1414">
        <f t="shared" si="25"/>
        <v>0</v>
      </c>
      <c r="EA720" s="1414"/>
      <c r="EB720" s="1414"/>
      <c r="EC720" s="1414"/>
      <c r="ED720" s="1414"/>
      <c r="EE720" s="1414">
        <f t="shared" si="26"/>
        <v>0</v>
      </c>
      <c r="EF720" s="1414"/>
      <c r="EG720" s="1414"/>
      <c r="EH720" s="1414"/>
      <c r="EI720" s="1414"/>
      <c r="EJ720" s="1414">
        <f t="shared" si="27"/>
        <v>0</v>
      </c>
      <c r="EK720" s="1414"/>
      <c r="EL720" s="1414"/>
      <c r="EM720" s="1414"/>
      <c r="EN720" s="1414"/>
      <c r="EO720" s="1414">
        <f t="shared" si="28"/>
        <v>0</v>
      </c>
      <c r="EP720" s="1414"/>
      <c r="EQ720" s="1414"/>
      <c r="ER720" s="1414"/>
      <c r="ES720" s="1414"/>
      <c r="ET720" s="1414">
        <f t="shared" si="29"/>
        <v>0</v>
      </c>
      <c r="EU720" s="1414"/>
      <c r="EV720" s="1414"/>
      <c r="EW720" s="1414"/>
      <c r="EX720" s="1414"/>
      <c r="EZ720" s="1433" t="str">
        <f t="shared" si="30"/>
        <v/>
      </c>
      <c r="FA720" s="1435"/>
      <c r="FB720" s="1435"/>
      <c r="FC720" s="1435"/>
      <c r="FD720" s="1434"/>
      <c r="FE720" s="1433">
        <f t="shared" si="31"/>
        <v>1354.3333333333335</v>
      </c>
      <c r="FF720" s="1435"/>
      <c r="FG720" s="1435"/>
      <c r="FH720" s="1435"/>
      <c r="FI720" s="1434"/>
      <c r="FJ720" s="1433" t="str">
        <f t="shared" si="32"/>
        <v/>
      </c>
      <c r="FK720" s="1435"/>
      <c r="FL720" s="1435"/>
      <c r="FM720" s="1435"/>
      <c r="FN720" s="1434"/>
      <c r="FO720" s="1433" t="str">
        <f t="shared" si="33"/>
        <v/>
      </c>
      <c r="FP720" s="1435"/>
      <c r="FQ720" s="1435"/>
      <c r="FR720" s="1435"/>
      <c r="FS720" s="1434"/>
      <c r="FT720" s="1433" t="str">
        <f t="shared" si="34"/>
        <v/>
      </c>
      <c r="FU720" s="1435"/>
      <c r="FV720" s="1435"/>
      <c r="FW720" s="1435"/>
      <c r="FX720" s="1434"/>
      <c r="FY720" s="1433" t="str">
        <f t="shared" si="35"/>
        <v/>
      </c>
      <c r="FZ720" s="1435"/>
      <c r="GA720" s="1435"/>
      <c r="GB720" s="1435"/>
      <c r="GC720" s="1434"/>
    </row>
    <row r="721" spans="1:185" ht="12.95" customHeight="1">
      <c r="B721" s="1311"/>
      <c r="C721" s="1312"/>
      <c r="D721" s="1312"/>
      <c r="E721" s="1312"/>
      <c r="F721" s="1313"/>
      <c r="G721" s="1323"/>
      <c r="H721" s="1324"/>
      <c r="I721" s="1324"/>
      <c r="J721" s="1325"/>
      <c r="K721" s="1317"/>
      <c r="L721" s="1318"/>
      <c r="M721" s="1318"/>
      <c r="N721" s="1319"/>
      <c r="O721" s="1314"/>
      <c r="P721" s="1315"/>
      <c r="Q721" s="1315"/>
      <c r="R721" s="1315"/>
      <c r="S721" s="1316"/>
      <c r="T721" s="1314"/>
      <c r="U721" s="1315"/>
      <c r="V721" s="1315"/>
      <c r="W721" s="1316"/>
      <c r="X721" s="1326">
        <f t="shared" si="8"/>
        <v>0</v>
      </c>
      <c r="Y721" s="1327"/>
      <c r="Z721" s="1327"/>
      <c r="AA721" s="1327"/>
      <c r="AB721" s="1328"/>
      <c r="AC721" s="1333"/>
      <c r="AD721" s="1334"/>
      <c r="AE721" s="1334"/>
      <c r="AF721" s="1334"/>
      <c r="AG721" s="1335"/>
      <c r="AH721" s="1329" t="str">
        <f t="shared" si="36"/>
        <v/>
      </c>
      <c r="AI721" s="1330"/>
      <c r="AJ721" s="1331"/>
      <c r="AK721" s="1311" t="s">
        <v>809</v>
      </c>
      <c r="AL721" s="1312"/>
      <c r="AM721" s="1312"/>
      <c r="AN721" s="1312"/>
      <c r="AO721" s="1313"/>
      <c r="AP721" s="2"/>
      <c r="AQ721" s="2"/>
      <c r="AR721" s="2"/>
      <c r="AS721" s="2"/>
      <c r="AY721" s="69"/>
      <c r="AZ721" s="68" t="str">
        <f t="shared" si="9"/>
        <v>N/A</v>
      </c>
      <c r="BA721" s="2"/>
      <c r="BB721" s="2"/>
      <c r="BC721" s="2"/>
      <c r="BD721" s="2"/>
      <c r="BE721" s="114"/>
      <c r="BF721" s="179">
        <f t="shared" si="10"/>
        <v>0</v>
      </c>
      <c r="BG721" s="182">
        <f t="shared" si="11"/>
        <v>0</v>
      </c>
      <c r="BH721" s="183" t="str">
        <f t="shared" si="12"/>
        <v/>
      </c>
      <c r="BI721" s="2"/>
      <c r="BJ721" s="2"/>
      <c r="BK721" s="2"/>
      <c r="BL721" s="2"/>
      <c r="BM721" s="2"/>
      <c r="BN721" s="2"/>
      <c r="BS721" s="179">
        <f t="shared" si="13"/>
        <v>0</v>
      </c>
      <c r="BT721" s="182">
        <f t="shared" si="14"/>
        <v>0</v>
      </c>
      <c r="BU721" s="183" t="str">
        <f t="shared" si="15"/>
        <v/>
      </c>
      <c r="CC721" s="2"/>
      <c r="CD721" s="2"/>
      <c r="CE721" s="2"/>
      <c r="CF721" s="2"/>
      <c r="CG721" s="1433">
        <f t="shared" si="37"/>
        <v>0</v>
      </c>
      <c r="CH721" s="1434"/>
      <c r="CI721" s="1433">
        <f t="shared" si="38"/>
        <v>0</v>
      </c>
      <c r="CJ721" s="1434"/>
      <c r="CK721" s="1433">
        <f t="shared" si="16"/>
        <v>0</v>
      </c>
      <c r="CL721" s="1434"/>
      <c r="CM721" s="1433">
        <f t="shared" si="17"/>
        <v>0</v>
      </c>
      <c r="CN721" s="1434"/>
      <c r="CO721" s="2"/>
      <c r="CP721" s="1428">
        <f t="shared" si="18"/>
        <v>0</v>
      </c>
      <c r="CQ721" s="1429"/>
      <c r="CR721" s="1429"/>
      <c r="CS721" s="1429"/>
      <c r="CT721" s="1430"/>
      <c r="CU721" s="1413">
        <f t="shared" si="19"/>
        <v>0</v>
      </c>
      <c r="CV721" s="1413"/>
      <c r="CW721" s="1413"/>
      <c r="CX721" s="1413"/>
      <c r="CY721" s="1413"/>
      <c r="CZ721" s="1413">
        <f t="shared" si="20"/>
        <v>0</v>
      </c>
      <c r="DA721" s="1413"/>
      <c r="DB721" s="1413"/>
      <c r="DC721" s="1413"/>
      <c r="DD721" s="1413"/>
      <c r="DE721" s="1413">
        <f t="shared" si="21"/>
        <v>0</v>
      </c>
      <c r="DF721" s="1413"/>
      <c r="DG721" s="1413"/>
      <c r="DH721" s="1413"/>
      <c r="DI721" s="1413"/>
      <c r="DJ721" s="1413">
        <f t="shared" si="22"/>
        <v>0</v>
      </c>
      <c r="DK721" s="1413"/>
      <c r="DL721" s="1413"/>
      <c r="DM721" s="1413"/>
      <c r="DN721" s="1413"/>
      <c r="DO721" s="1413">
        <f t="shared" si="23"/>
        <v>0</v>
      </c>
      <c r="DP721" s="1413"/>
      <c r="DQ721" s="1413"/>
      <c r="DR721" s="1413"/>
      <c r="DS721" s="1413"/>
      <c r="DT721" s="1075"/>
      <c r="DU721" s="1414">
        <f t="shared" si="24"/>
        <v>0</v>
      </c>
      <c r="DV721" s="1414"/>
      <c r="DW721" s="1414"/>
      <c r="DX721" s="1414"/>
      <c r="DY721" s="1414"/>
      <c r="DZ721" s="1414">
        <f t="shared" si="25"/>
        <v>0</v>
      </c>
      <c r="EA721" s="1414"/>
      <c r="EB721" s="1414"/>
      <c r="EC721" s="1414"/>
      <c r="ED721" s="1414"/>
      <c r="EE721" s="1414">
        <f t="shared" si="26"/>
        <v>0</v>
      </c>
      <c r="EF721" s="1414"/>
      <c r="EG721" s="1414"/>
      <c r="EH721" s="1414"/>
      <c r="EI721" s="1414"/>
      <c r="EJ721" s="1414">
        <f t="shared" si="27"/>
        <v>0</v>
      </c>
      <c r="EK721" s="1414"/>
      <c r="EL721" s="1414"/>
      <c r="EM721" s="1414"/>
      <c r="EN721" s="1414"/>
      <c r="EO721" s="1414">
        <f t="shared" si="28"/>
        <v>0</v>
      </c>
      <c r="EP721" s="1414"/>
      <c r="EQ721" s="1414"/>
      <c r="ER721" s="1414"/>
      <c r="ES721" s="1414"/>
      <c r="ET721" s="1414">
        <f t="shared" si="29"/>
        <v>0</v>
      </c>
      <c r="EU721" s="1414"/>
      <c r="EV721" s="1414"/>
      <c r="EW721" s="1414"/>
      <c r="EX721" s="1414"/>
      <c r="EZ721" s="1433" t="str">
        <f t="shared" si="30"/>
        <v/>
      </c>
      <c r="FA721" s="1435"/>
      <c r="FB721" s="1435"/>
      <c r="FC721" s="1435"/>
      <c r="FD721" s="1434"/>
      <c r="FE721" s="1433" t="str">
        <f t="shared" si="31"/>
        <v/>
      </c>
      <c r="FF721" s="1435"/>
      <c r="FG721" s="1435"/>
      <c r="FH721" s="1435"/>
      <c r="FI721" s="1434"/>
      <c r="FJ721" s="1433" t="str">
        <f t="shared" si="32"/>
        <v/>
      </c>
      <c r="FK721" s="1435"/>
      <c r="FL721" s="1435"/>
      <c r="FM721" s="1435"/>
      <c r="FN721" s="1434"/>
      <c r="FO721" s="1433" t="str">
        <f t="shared" si="33"/>
        <v/>
      </c>
      <c r="FP721" s="1435"/>
      <c r="FQ721" s="1435"/>
      <c r="FR721" s="1435"/>
      <c r="FS721" s="1434"/>
      <c r="FT721" s="1433" t="str">
        <f t="shared" si="34"/>
        <v/>
      </c>
      <c r="FU721" s="1435"/>
      <c r="FV721" s="1435"/>
      <c r="FW721" s="1435"/>
      <c r="FX721" s="1434"/>
      <c r="FY721" s="1433" t="str">
        <f t="shared" si="35"/>
        <v/>
      </c>
      <c r="FZ721" s="1435"/>
      <c r="GA721" s="1435"/>
      <c r="GB721" s="1435"/>
      <c r="GC721" s="1434"/>
    </row>
    <row r="722" spans="1:185" ht="12.95" customHeight="1">
      <c r="B722" s="1311"/>
      <c r="C722" s="1312"/>
      <c r="D722" s="1312"/>
      <c r="E722" s="1312"/>
      <c r="F722" s="1313"/>
      <c r="G722" s="1323"/>
      <c r="H722" s="1324"/>
      <c r="I722" s="1324"/>
      <c r="J722" s="1325"/>
      <c r="K722" s="1317"/>
      <c r="L722" s="1318"/>
      <c r="M722" s="1318"/>
      <c r="N722" s="1319"/>
      <c r="O722" s="1314"/>
      <c r="P722" s="1315"/>
      <c r="Q722" s="1315"/>
      <c r="R722" s="1315"/>
      <c r="S722" s="1316"/>
      <c r="T722" s="1314"/>
      <c r="U722" s="1315"/>
      <c r="V722" s="1315"/>
      <c r="W722" s="1316"/>
      <c r="X722" s="1326">
        <f t="shared" si="8"/>
        <v>0</v>
      </c>
      <c r="Y722" s="1327"/>
      <c r="Z722" s="1327"/>
      <c r="AA722" s="1327"/>
      <c r="AB722" s="1328"/>
      <c r="AC722" s="1333"/>
      <c r="AD722" s="1334"/>
      <c r="AE722" s="1334"/>
      <c r="AF722" s="1334"/>
      <c r="AG722" s="1335"/>
      <c r="AH722" s="1329" t="str">
        <f t="shared" si="36"/>
        <v/>
      </c>
      <c r="AI722" s="1330"/>
      <c r="AJ722" s="1331"/>
      <c r="AK722" s="1311" t="s">
        <v>809</v>
      </c>
      <c r="AL722" s="1312"/>
      <c r="AM722" s="1312"/>
      <c r="AN722" s="1312"/>
      <c r="AO722" s="1313"/>
      <c r="AP722" s="2"/>
      <c r="AQ722" s="2"/>
      <c r="AR722" s="2"/>
      <c r="AS722" s="2"/>
      <c r="AY722" s="69"/>
      <c r="AZ722" s="68" t="str">
        <f t="shared" si="9"/>
        <v>N/A</v>
      </c>
      <c r="BA722" s="2"/>
      <c r="BB722" s="2"/>
      <c r="BC722" s="2"/>
      <c r="BD722" s="2"/>
      <c r="BE722" s="114"/>
      <c r="BF722" s="179">
        <f t="shared" si="10"/>
        <v>0</v>
      </c>
      <c r="BG722" s="182">
        <f t="shared" si="11"/>
        <v>0</v>
      </c>
      <c r="BH722" s="183" t="str">
        <f t="shared" si="12"/>
        <v/>
      </c>
      <c r="BI722" s="2"/>
      <c r="BJ722" s="2"/>
      <c r="BK722" s="2"/>
      <c r="BL722" s="2"/>
      <c r="BM722" s="2"/>
      <c r="BN722" s="2"/>
      <c r="BS722" s="179">
        <f t="shared" si="13"/>
        <v>0</v>
      </c>
      <c r="BT722" s="182">
        <f t="shared" si="14"/>
        <v>0</v>
      </c>
      <c r="BU722" s="183" t="str">
        <f t="shared" si="15"/>
        <v/>
      </c>
      <c r="CC722" s="2"/>
      <c r="CD722" s="2"/>
      <c r="CE722" s="2"/>
      <c r="CF722" s="2"/>
      <c r="CG722" s="1433">
        <f t="shared" si="37"/>
        <v>0</v>
      </c>
      <c r="CH722" s="1434"/>
      <c r="CI722" s="1433">
        <f t="shared" si="38"/>
        <v>0</v>
      </c>
      <c r="CJ722" s="1434"/>
      <c r="CK722" s="1433">
        <f t="shared" si="16"/>
        <v>0</v>
      </c>
      <c r="CL722" s="1434"/>
      <c r="CM722" s="1433">
        <f t="shared" si="17"/>
        <v>0</v>
      </c>
      <c r="CN722" s="1434"/>
      <c r="CO722" s="2"/>
      <c r="CP722" s="1428">
        <f t="shared" si="18"/>
        <v>0</v>
      </c>
      <c r="CQ722" s="1429"/>
      <c r="CR722" s="1429"/>
      <c r="CS722" s="1429"/>
      <c r="CT722" s="1430"/>
      <c r="CU722" s="1413">
        <f t="shared" si="19"/>
        <v>0</v>
      </c>
      <c r="CV722" s="1413"/>
      <c r="CW722" s="1413"/>
      <c r="CX722" s="1413"/>
      <c r="CY722" s="1413"/>
      <c r="CZ722" s="1413">
        <f t="shared" si="20"/>
        <v>0</v>
      </c>
      <c r="DA722" s="1413"/>
      <c r="DB722" s="1413"/>
      <c r="DC722" s="1413"/>
      <c r="DD722" s="1413"/>
      <c r="DE722" s="1413">
        <f t="shared" si="21"/>
        <v>0</v>
      </c>
      <c r="DF722" s="1413"/>
      <c r="DG722" s="1413"/>
      <c r="DH722" s="1413"/>
      <c r="DI722" s="1413"/>
      <c r="DJ722" s="1413">
        <f t="shared" si="22"/>
        <v>0</v>
      </c>
      <c r="DK722" s="1413"/>
      <c r="DL722" s="1413"/>
      <c r="DM722" s="1413"/>
      <c r="DN722" s="1413"/>
      <c r="DO722" s="1413">
        <f t="shared" si="23"/>
        <v>0</v>
      </c>
      <c r="DP722" s="1413"/>
      <c r="DQ722" s="1413"/>
      <c r="DR722" s="1413"/>
      <c r="DS722" s="1413"/>
      <c r="DT722" s="1075"/>
      <c r="DU722" s="1414">
        <f t="shared" si="24"/>
        <v>0</v>
      </c>
      <c r="DV722" s="1414"/>
      <c r="DW722" s="1414"/>
      <c r="DX722" s="1414"/>
      <c r="DY722" s="1414"/>
      <c r="DZ722" s="1414">
        <f t="shared" si="25"/>
        <v>0</v>
      </c>
      <c r="EA722" s="1414"/>
      <c r="EB722" s="1414"/>
      <c r="EC722" s="1414"/>
      <c r="ED722" s="1414"/>
      <c r="EE722" s="1414">
        <f t="shared" si="26"/>
        <v>0</v>
      </c>
      <c r="EF722" s="1414"/>
      <c r="EG722" s="1414"/>
      <c r="EH722" s="1414"/>
      <c r="EI722" s="1414"/>
      <c r="EJ722" s="1414">
        <f t="shared" si="27"/>
        <v>0</v>
      </c>
      <c r="EK722" s="1414"/>
      <c r="EL722" s="1414"/>
      <c r="EM722" s="1414"/>
      <c r="EN722" s="1414"/>
      <c r="EO722" s="1414">
        <f t="shared" si="28"/>
        <v>0</v>
      </c>
      <c r="EP722" s="1414"/>
      <c r="EQ722" s="1414"/>
      <c r="ER722" s="1414"/>
      <c r="ES722" s="1414"/>
      <c r="ET722" s="1414">
        <f t="shared" si="29"/>
        <v>0</v>
      </c>
      <c r="EU722" s="1414"/>
      <c r="EV722" s="1414"/>
      <c r="EW722" s="1414"/>
      <c r="EX722" s="1414"/>
      <c r="EZ722" s="1433" t="str">
        <f t="shared" si="30"/>
        <v/>
      </c>
      <c r="FA722" s="1435"/>
      <c r="FB722" s="1435"/>
      <c r="FC722" s="1435"/>
      <c r="FD722" s="1434"/>
      <c r="FE722" s="1433" t="str">
        <f t="shared" si="31"/>
        <v/>
      </c>
      <c r="FF722" s="1435"/>
      <c r="FG722" s="1435"/>
      <c r="FH722" s="1435"/>
      <c r="FI722" s="1434"/>
      <c r="FJ722" s="1433" t="str">
        <f t="shared" si="32"/>
        <v/>
      </c>
      <c r="FK722" s="1435"/>
      <c r="FL722" s="1435"/>
      <c r="FM722" s="1435"/>
      <c r="FN722" s="1434"/>
      <c r="FO722" s="1433" t="str">
        <f t="shared" si="33"/>
        <v/>
      </c>
      <c r="FP722" s="1435"/>
      <c r="FQ722" s="1435"/>
      <c r="FR722" s="1435"/>
      <c r="FS722" s="1434"/>
      <c r="FT722" s="1433" t="str">
        <f t="shared" si="34"/>
        <v/>
      </c>
      <c r="FU722" s="1435"/>
      <c r="FV722" s="1435"/>
      <c r="FW722" s="1435"/>
      <c r="FX722" s="1434"/>
      <c r="FY722" s="1433" t="str">
        <f t="shared" si="35"/>
        <v/>
      </c>
      <c r="FZ722" s="1435"/>
      <c r="GA722" s="1435"/>
      <c r="GB722" s="1435"/>
      <c r="GC722" s="1434"/>
    </row>
    <row r="723" spans="1:185" ht="12.95" customHeight="1">
      <c r="B723" s="1311"/>
      <c r="C723" s="1312"/>
      <c r="D723" s="1312"/>
      <c r="E723" s="1312"/>
      <c r="F723" s="1313"/>
      <c r="G723" s="1323"/>
      <c r="H723" s="1324"/>
      <c r="I723" s="1324"/>
      <c r="J723" s="1325"/>
      <c r="K723" s="1317"/>
      <c r="L723" s="1318"/>
      <c r="M723" s="1318"/>
      <c r="N723" s="1319"/>
      <c r="O723" s="1314"/>
      <c r="P723" s="1315"/>
      <c r="Q723" s="1315"/>
      <c r="R723" s="1315"/>
      <c r="S723" s="1316"/>
      <c r="T723" s="1314"/>
      <c r="U723" s="1315"/>
      <c r="V723" s="1315"/>
      <c r="W723" s="1316"/>
      <c r="X723" s="1326">
        <f t="shared" si="8"/>
        <v>0</v>
      </c>
      <c r="Y723" s="1327"/>
      <c r="Z723" s="1327"/>
      <c r="AA723" s="1327"/>
      <c r="AB723" s="1328"/>
      <c r="AC723" s="1333"/>
      <c r="AD723" s="1334"/>
      <c r="AE723" s="1334"/>
      <c r="AF723" s="1334"/>
      <c r="AG723" s="1335"/>
      <c r="AH723" s="1329" t="str">
        <f t="shared" si="36"/>
        <v/>
      </c>
      <c r="AI723" s="1330"/>
      <c r="AJ723" s="1331"/>
      <c r="AK723" s="1311" t="s">
        <v>809</v>
      </c>
      <c r="AL723" s="1312"/>
      <c r="AM723" s="1312"/>
      <c r="AN723" s="1312"/>
      <c r="AO723" s="1313"/>
      <c r="AP723" s="2"/>
      <c r="AQ723" s="2"/>
      <c r="AR723" s="2"/>
      <c r="AS723" s="2"/>
      <c r="AY723" s="69"/>
      <c r="AZ723" s="68" t="str">
        <f t="shared" si="9"/>
        <v>N/A</v>
      </c>
      <c r="BA723" s="2"/>
      <c r="BB723" s="2"/>
      <c r="BC723" s="2"/>
      <c r="BD723" s="2"/>
      <c r="BE723" s="114"/>
      <c r="BF723" s="179">
        <f t="shared" si="10"/>
        <v>0</v>
      </c>
      <c r="BG723" s="182">
        <f t="shared" si="11"/>
        <v>0</v>
      </c>
      <c r="BH723" s="183" t="str">
        <f t="shared" si="12"/>
        <v/>
      </c>
      <c r="BI723" s="2"/>
      <c r="BJ723" s="2"/>
      <c r="BK723" s="2"/>
      <c r="BL723" s="2"/>
      <c r="BM723" s="2"/>
      <c r="BN723" s="2"/>
      <c r="BS723" s="179">
        <f t="shared" si="13"/>
        <v>0</v>
      </c>
      <c r="BT723" s="182">
        <f t="shared" si="14"/>
        <v>0</v>
      </c>
      <c r="BU723" s="183" t="str">
        <f t="shared" si="15"/>
        <v/>
      </c>
      <c r="CC723" s="2"/>
      <c r="CD723" s="2"/>
      <c r="CE723" s="2"/>
      <c r="CF723" s="2"/>
      <c r="CG723" s="1433">
        <f t="shared" si="37"/>
        <v>0</v>
      </c>
      <c r="CH723" s="1434"/>
      <c r="CI723" s="1433">
        <f t="shared" si="38"/>
        <v>0</v>
      </c>
      <c r="CJ723" s="1434"/>
      <c r="CK723" s="1433">
        <f t="shared" si="16"/>
        <v>0</v>
      </c>
      <c r="CL723" s="1434"/>
      <c r="CM723" s="1433">
        <f t="shared" si="17"/>
        <v>0</v>
      </c>
      <c r="CN723" s="1434"/>
      <c r="CO723" s="2"/>
      <c r="CP723" s="1428">
        <f t="shared" si="18"/>
        <v>0</v>
      </c>
      <c r="CQ723" s="1429"/>
      <c r="CR723" s="1429"/>
      <c r="CS723" s="1429"/>
      <c r="CT723" s="1430"/>
      <c r="CU723" s="1413">
        <f t="shared" si="19"/>
        <v>0</v>
      </c>
      <c r="CV723" s="1413"/>
      <c r="CW723" s="1413"/>
      <c r="CX723" s="1413"/>
      <c r="CY723" s="1413"/>
      <c r="CZ723" s="1413">
        <f t="shared" si="20"/>
        <v>0</v>
      </c>
      <c r="DA723" s="1413"/>
      <c r="DB723" s="1413"/>
      <c r="DC723" s="1413"/>
      <c r="DD723" s="1413"/>
      <c r="DE723" s="1413">
        <f t="shared" si="21"/>
        <v>0</v>
      </c>
      <c r="DF723" s="1413"/>
      <c r="DG723" s="1413"/>
      <c r="DH723" s="1413"/>
      <c r="DI723" s="1413"/>
      <c r="DJ723" s="1413">
        <f t="shared" si="22"/>
        <v>0</v>
      </c>
      <c r="DK723" s="1413"/>
      <c r="DL723" s="1413"/>
      <c r="DM723" s="1413"/>
      <c r="DN723" s="1413"/>
      <c r="DO723" s="1413">
        <f t="shared" si="23"/>
        <v>0</v>
      </c>
      <c r="DP723" s="1413"/>
      <c r="DQ723" s="1413"/>
      <c r="DR723" s="1413"/>
      <c r="DS723" s="1413"/>
      <c r="DT723" s="1075"/>
      <c r="DU723" s="1414">
        <f t="shared" si="24"/>
        <v>0</v>
      </c>
      <c r="DV723" s="1414"/>
      <c r="DW723" s="1414"/>
      <c r="DX723" s="1414"/>
      <c r="DY723" s="1414"/>
      <c r="DZ723" s="1414">
        <f t="shared" si="25"/>
        <v>0</v>
      </c>
      <c r="EA723" s="1414"/>
      <c r="EB723" s="1414"/>
      <c r="EC723" s="1414"/>
      <c r="ED723" s="1414"/>
      <c r="EE723" s="1414">
        <f t="shared" si="26"/>
        <v>0</v>
      </c>
      <c r="EF723" s="1414"/>
      <c r="EG723" s="1414"/>
      <c r="EH723" s="1414"/>
      <c r="EI723" s="1414"/>
      <c r="EJ723" s="1414">
        <f t="shared" si="27"/>
        <v>0</v>
      </c>
      <c r="EK723" s="1414"/>
      <c r="EL723" s="1414"/>
      <c r="EM723" s="1414"/>
      <c r="EN723" s="1414"/>
      <c r="EO723" s="1414">
        <f t="shared" si="28"/>
        <v>0</v>
      </c>
      <c r="EP723" s="1414"/>
      <c r="EQ723" s="1414"/>
      <c r="ER723" s="1414"/>
      <c r="ES723" s="1414"/>
      <c r="ET723" s="1414">
        <f t="shared" si="29"/>
        <v>0</v>
      </c>
      <c r="EU723" s="1414"/>
      <c r="EV723" s="1414"/>
      <c r="EW723" s="1414"/>
      <c r="EX723" s="1414"/>
      <c r="EZ723" s="1433" t="str">
        <f t="shared" si="30"/>
        <v/>
      </c>
      <c r="FA723" s="1435"/>
      <c r="FB723" s="1435"/>
      <c r="FC723" s="1435"/>
      <c r="FD723" s="1434"/>
      <c r="FE723" s="1433" t="str">
        <f t="shared" si="31"/>
        <v/>
      </c>
      <c r="FF723" s="1435"/>
      <c r="FG723" s="1435"/>
      <c r="FH723" s="1435"/>
      <c r="FI723" s="1434"/>
      <c r="FJ723" s="1433" t="str">
        <f t="shared" si="32"/>
        <v/>
      </c>
      <c r="FK723" s="1435"/>
      <c r="FL723" s="1435"/>
      <c r="FM723" s="1435"/>
      <c r="FN723" s="1434"/>
      <c r="FO723" s="1433" t="str">
        <f t="shared" si="33"/>
        <v/>
      </c>
      <c r="FP723" s="1435"/>
      <c r="FQ723" s="1435"/>
      <c r="FR723" s="1435"/>
      <c r="FS723" s="1434"/>
      <c r="FT723" s="1433" t="str">
        <f t="shared" si="34"/>
        <v/>
      </c>
      <c r="FU723" s="1435"/>
      <c r="FV723" s="1435"/>
      <c r="FW723" s="1435"/>
      <c r="FX723" s="1434"/>
      <c r="FY723" s="1433" t="str">
        <f t="shared" si="35"/>
        <v/>
      </c>
      <c r="FZ723" s="1435"/>
      <c r="GA723" s="1435"/>
      <c r="GB723" s="1435"/>
      <c r="GC723" s="1434"/>
    </row>
    <row r="724" spans="1:185" ht="12.95" customHeight="1">
      <c r="B724" s="1311"/>
      <c r="C724" s="1312"/>
      <c r="D724" s="1312"/>
      <c r="E724" s="1312"/>
      <c r="F724" s="1313"/>
      <c r="G724" s="1323"/>
      <c r="H724" s="1324"/>
      <c r="I724" s="1324"/>
      <c r="J724" s="1325"/>
      <c r="K724" s="1317"/>
      <c r="L724" s="1318"/>
      <c r="M724" s="1318"/>
      <c r="N724" s="1319"/>
      <c r="O724" s="1314"/>
      <c r="P724" s="1315"/>
      <c r="Q724" s="1315"/>
      <c r="R724" s="1315"/>
      <c r="S724" s="1316"/>
      <c r="T724" s="1314"/>
      <c r="U724" s="1315"/>
      <c r="V724" s="1315"/>
      <c r="W724" s="1316"/>
      <c r="X724" s="1326">
        <f t="shared" si="8"/>
        <v>0</v>
      </c>
      <c r="Y724" s="1327"/>
      <c r="Z724" s="1327"/>
      <c r="AA724" s="1327"/>
      <c r="AB724" s="1328"/>
      <c r="AC724" s="1333"/>
      <c r="AD724" s="1334"/>
      <c r="AE724" s="1334"/>
      <c r="AF724" s="1334"/>
      <c r="AG724" s="1335"/>
      <c r="AH724" s="1329" t="str">
        <f t="shared" si="36"/>
        <v/>
      </c>
      <c r="AI724" s="1330"/>
      <c r="AJ724" s="1331"/>
      <c r="AK724" s="1311" t="s">
        <v>809</v>
      </c>
      <c r="AL724" s="1312"/>
      <c r="AM724" s="1312"/>
      <c r="AN724" s="1312"/>
      <c r="AO724" s="1313"/>
      <c r="AP724" s="2"/>
      <c r="AQ724" s="2"/>
      <c r="AR724" s="2"/>
      <c r="AS724" s="2"/>
      <c r="AY724" s="69"/>
      <c r="AZ724" s="68" t="str">
        <f t="shared" si="9"/>
        <v>N/A</v>
      </c>
      <c r="BA724" s="2"/>
      <c r="BB724" s="2"/>
      <c r="BC724" s="2"/>
      <c r="BD724" s="2"/>
      <c r="BE724" s="114"/>
      <c r="BF724" s="179">
        <f t="shared" si="10"/>
        <v>0</v>
      </c>
      <c r="BG724" s="182">
        <f t="shared" si="11"/>
        <v>0</v>
      </c>
      <c r="BH724" s="183" t="str">
        <f t="shared" si="12"/>
        <v/>
      </c>
      <c r="BI724" s="2"/>
      <c r="BJ724" s="2"/>
      <c r="BK724" s="2"/>
      <c r="BL724" s="2"/>
      <c r="BM724" s="2"/>
      <c r="BN724" s="2"/>
      <c r="BS724" s="179">
        <f t="shared" si="13"/>
        <v>0</v>
      </c>
      <c r="BT724" s="182">
        <f t="shared" si="14"/>
        <v>0</v>
      </c>
      <c r="BU724" s="183" t="str">
        <f t="shared" si="15"/>
        <v/>
      </c>
      <c r="CC724" s="2"/>
      <c r="CE724" s="2"/>
      <c r="CF724" s="2"/>
      <c r="CG724" s="1433">
        <f t="shared" si="37"/>
        <v>0</v>
      </c>
      <c r="CH724" s="1434"/>
      <c r="CI724" s="1433">
        <f t="shared" si="38"/>
        <v>0</v>
      </c>
      <c r="CJ724" s="1434"/>
      <c r="CK724" s="1433">
        <f t="shared" si="16"/>
        <v>0</v>
      </c>
      <c r="CL724" s="1434"/>
      <c r="CM724" s="1433">
        <f t="shared" si="17"/>
        <v>0</v>
      </c>
      <c r="CN724" s="1434"/>
      <c r="CO724" s="2"/>
      <c r="CP724" s="1428">
        <f t="shared" si="18"/>
        <v>0</v>
      </c>
      <c r="CQ724" s="1429"/>
      <c r="CR724" s="1429"/>
      <c r="CS724" s="1429"/>
      <c r="CT724" s="1430"/>
      <c r="CU724" s="1413">
        <f t="shared" si="19"/>
        <v>0</v>
      </c>
      <c r="CV724" s="1413"/>
      <c r="CW724" s="1413"/>
      <c r="CX724" s="1413"/>
      <c r="CY724" s="1413"/>
      <c r="CZ724" s="1413">
        <f t="shared" si="20"/>
        <v>0</v>
      </c>
      <c r="DA724" s="1413"/>
      <c r="DB724" s="1413"/>
      <c r="DC724" s="1413"/>
      <c r="DD724" s="1413"/>
      <c r="DE724" s="1413">
        <f t="shared" si="21"/>
        <v>0</v>
      </c>
      <c r="DF724" s="1413"/>
      <c r="DG724" s="1413"/>
      <c r="DH724" s="1413"/>
      <c r="DI724" s="1413"/>
      <c r="DJ724" s="1413">
        <f t="shared" si="22"/>
        <v>0</v>
      </c>
      <c r="DK724" s="1413"/>
      <c r="DL724" s="1413"/>
      <c r="DM724" s="1413"/>
      <c r="DN724" s="1413"/>
      <c r="DO724" s="1413">
        <f t="shared" si="23"/>
        <v>0</v>
      </c>
      <c r="DP724" s="1413"/>
      <c r="DQ724" s="1413"/>
      <c r="DR724" s="1413"/>
      <c r="DS724" s="1413"/>
      <c r="DT724" s="1075"/>
      <c r="DU724" s="1414">
        <f t="shared" si="24"/>
        <v>0</v>
      </c>
      <c r="DV724" s="1414"/>
      <c r="DW724" s="1414"/>
      <c r="DX724" s="1414"/>
      <c r="DY724" s="1414"/>
      <c r="DZ724" s="1414">
        <f t="shared" si="25"/>
        <v>0</v>
      </c>
      <c r="EA724" s="1414"/>
      <c r="EB724" s="1414"/>
      <c r="EC724" s="1414"/>
      <c r="ED724" s="1414"/>
      <c r="EE724" s="1414">
        <f t="shared" si="26"/>
        <v>0</v>
      </c>
      <c r="EF724" s="1414"/>
      <c r="EG724" s="1414"/>
      <c r="EH724" s="1414"/>
      <c r="EI724" s="1414"/>
      <c r="EJ724" s="1414">
        <f t="shared" si="27"/>
        <v>0</v>
      </c>
      <c r="EK724" s="1414"/>
      <c r="EL724" s="1414"/>
      <c r="EM724" s="1414"/>
      <c r="EN724" s="1414"/>
      <c r="EO724" s="1414">
        <f t="shared" si="28"/>
        <v>0</v>
      </c>
      <c r="EP724" s="1414"/>
      <c r="EQ724" s="1414"/>
      <c r="ER724" s="1414"/>
      <c r="ES724" s="1414"/>
      <c r="ET724" s="1414">
        <f t="shared" si="29"/>
        <v>0</v>
      </c>
      <c r="EU724" s="1414"/>
      <c r="EV724" s="1414"/>
      <c r="EW724" s="1414"/>
      <c r="EX724" s="1414"/>
      <c r="EZ724" s="1433" t="str">
        <f t="shared" si="30"/>
        <v/>
      </c>
      <c r="FA724" s="1435"/>
      <c r="FB724" s="1435"/>
      <c r="FC724" s="1435"/>
      <c r="FD724" s="1434"/>
      <c r="FE724" s="1433" t="str">
        <f t="shared" si="31"/>
        <v/>
      </c>
      <c r="FF724" s="1435"/>
      <c r="FG724" s="1435"/>
      <c r="FH724" s="1435"/>
      <c r="FI724" s="1434"/>
      <c r="FJ724" s="1433" t="str">
        <f t="shared" si="32"/>
        <v/>
      </c>
      <c r="FK724" s="1435"/>
      <c r="FL724" s="1435"/>
      <c r="FM724" s="1435"/>
      <c r="FN724" s="1434"/>
      <c r="FO724" s="1433" t="str">
        <f t="shared" si="33"/>
        <v/>
      </c>
      <c r="FP724" s="1435"/>
      <c r="FQ724" s="1435"/>
      <c r="FR724" s="1435"/>
      <c r="FS724" s="1434"/>
      <c r="FT724" s="1433" t="str">
        <f t="shared" si="34"/>
        <v/>
      </c>
      <c r="FU724" s="1435"/>
      <c r="FV724" s="1435"/>
      <c r="FW724" s="1435"/>
      <c r="FX724" s="1434"/>
      <c r="FY724" s="1433" t="str">
        <f t="shared" si="35"/>
        <v/>
      </c>
      <c r="FZ724" s="1435"/>
      <c r="GA724" s="1435"/>
      <c r="GB724" s="1435"/>
      <c r="GC724" s="1434"/>
    </row>
    <row r="725" spans="1:185" ht="12.95" customHeight="1">
      <c r="B725" s="1311"/>
      <c r="C725" s="1312"/>
      <c r="D725" s="1312"/>
      <c r="E725" s="1312"/>
      <c r="F725" s="1313"/>
      <c r="G725" s="1323"/>
      <c r="H725" s="1324"/>
      <c r="I725" s="1324"/>
      <c r="J725" s="1325"/>
      <c r="K725" s="1317"/>
      <c r="L725" s="1318"/>
      <c r="M725" s="1318"/>
      <c r="N725" s="1319"/>
      <c r="O725" s="1314"/>
      <c r="P725" s="1315"/>
      <c r="Q725" s="1315"/>
      <c r="R725" s="1315"/>
      <c r="S725" s="1316"/>
      <c r="T725" s="1314"/>
      <c r="U725" s="1315"/>
      <c r="V725" s="1315"/>
      <c r="W725" s="1316"/>
      <c r="X725" s="1326">
        <f t="shared" si="8"/>
        <v>0</v>
      </c>
      <c r="Y725" s="1327"/>
      <c r="Z725" s="1327"/>
      <c r="AA725" s="1327"/>
      <c r="AB725" s="1328"/>
      <c r="AC725" s="1333"/>
      <c r="AD725" s="1334"/>
      <c r="AE725" s="1334"/>
      <c r="AF725" s="1334"/>
      <c r="AG725" s="1335"/>
      <c r="AH725" s="1329" t="str">
        <f t="shared" si="36"/>
        <v/>
      </c>
      <c r="AI725" s="1330"/>
      <c r="AJ725" s="1331"/>
      <c r="AK725" s="1311" t="s">
        <v>809</v>
      </c>
      <c r="AL725" s="1312"/>
      <c r="AM725" s="1312"/>
      <c r="AN725" s="1312"/>
      <c r="AO725" s="1313"/>
      <c r="AP725" s="2"/>
      <c r="AQ725" s="2"/>
      <c r="AR725" s="2"/>
      <c r="AS725" s="2"/>
      <c r="AY725" s="764"/>
      <c r="AZ725" s="68" t="str">
        <f t="shared" si="9"/>
        <v>N/A</v>
      </c>
      <c r="BA725" s="2"/>
      <c r="BB725" s="2"/>
      <c r="BC725" s="2"/>
      <c r="BD725" s="2"/>
      <c r="BE725" s="114"/>
      <c r="BF725" s="179">
        <f t="shared" si="10"/>
        <v>0</v>
      </c>
      <c r="BG725" s="182">
        <f t="shared" si="11"/>
        <v>0</v>
      </c>
      <c r="BH725" s="183" t="str">
        <f t="shared" si="12"/>
        <v/>
      </c>
      <c r="BI725" s="2"/>
      <c r="BJ725" s="2"/>
      <c r="BK725" s="2"/>
      <c r="BL725" s="2"/>
      <c r="BM725" s="2"/>
      <c r="BN725" s="2"/>
      <c r="BS725" s="179">
        <f t="shared" si="13"/>
        <v>0</v>
      </c>
      <c r="BT725" s="182">
        <f t="shared" si="14"/>
        <v>0</v>
      </c>
      <c r="BU725" s="183" t="str">
        <f t="shared" si="15"/>
        <v/>
      </c>
      <c r="BV725" s="1174"/>
      <c r="BW725" s="2"/>
      <c r="BX725" s="2"/>
      <c r="BY725" s="2"/>
      <c r="BZ725" s="2"/>
      <c r="CA725" s="2"/>
      <c r="CB725" s="2"/>
      <c r="CC725" s="2"/>
      <c r="CE725" s="2"/>
      <c r="CF725" s="2"/>
      <c r="CG725" s="1433">
        <f t="shared" si="37"/>
        <v>0</v>
      </c>
      <c r="CH725" s="1434"/>
      <c r="CI725" s="1433">
        <f t="shared" si="38"/>
        <v>0</v>
      </c>
      <c r="CJ725" s="1434"/>
      <c r="CK725" s="1433">
        <f t="shared" si="16"/>
        <v>0</v>
      </c>
      <c r="CL725" s="1434"/>
      <c r="CM725" s="1433">
        <f t="shared" si="17"/>
        <v>0</v>
      </c>
      <c r="CN725" s="1434"/>
      <c r="CO725" s="2"/>
      <c r="CP725" s="1428">
        <f t="shared" si="18"/>
        <v>0</v>
      </c>
      <c r="CQ725" s="1429"/>
      <c r="CR725" s="1429"/>
      <c r="CS725" s="1429"/>
      <c r="CT725" s="1430"/>
      <c r="CU725" s="1413">
        <f t="shared" si="19"/>
        <v>0</v>
      </c>
      <c r="CV725" s="1413"/>
      <c r="CW725" s="1413"/>
      <c r="CX725" s="1413"/>
      <c r="CY725" s="1413"/>
      <c r="CZ725" s="1413">
        <f t="shared" si="20"/>
        <v>0</v>
      </c>
      <c r="DA725" s="1413"/>
      <c r="DB725" s="1413"/>
      <c r="DC725" s="1413"/>
      <c r="DD725" s="1413"/>
      <c r="DE725" s="1413">
        <f t="shared" si="21"/>
        <v>0</v>
      </c>
      <c r="DF725" s="1413"/>
      <c r="DG725" s="1413"/>
      <c r="DH725" s="1413"/>
      <c r="DI725" s="1413"/>
      <c r="DJ725" s="1413">
        <f t="shared" si="22"/>
        <v>0</v>
      </c>
      <c r="DK725" s="1413"/>
      <c r="DL725" s="1413"/>
      <c r="DM725" s="1413"/>
      <c r="DN725" s="1413"/>
      <c r="DO725" s="1413">
        <f t="shared" si="23"/>
        <v>0</v>
      </c>
      <c r="DP725" s="1413"/>
      <c r="DQ725" s="1413"/>
      <c r="DR725" s="1413"/>
      <c r="DS725" s="1413"/>
      <c r="DT725" s="1075"/>
      <c r="DU725" s="1414">
        <f t="shared" si="24"/>
        <v>0</v>
      </c>
      <c r="DV725" s="1414"/>
      <c r="DW725" s="1414"/>
      <c r="DX725" s="1414"/>
      <c r="DY725" s="1414"/>
      <c r="DZ725" s="1414">
        <f t="shared" si="25"/>
        <v>0</v>
      </c>
      <c r="EA725" s="1414"/>
      <c r="EB725" s="1414"/>
      <c r="EC725" s="1414"/>
      <c r="ED725" s="1414"/>
      <c r="EE725" s="1414">
        <f t="shared" si="26"/>
        <v>0</v>
      </c>
      <c r="EF725" s="1414"/>
      <c r="EG725" s="1414"/>
      <c r="EH725" s="1414"/>
      <c r="EI725" s="1414"/>
      <c r="EJ725" s="1414">
        <f t="shared" si="27"/>
        <v>0</v>
      </c>
      <c r="EK725" s="1414"/>
      <c r="EL725" s="1414"/>
      <c r="EM725" s="1414"/>
      <c r="EN725" s="1414"/>
      <c r="EO725" s="1414">
        <f t="shared" si="28"/>
        <v>0</v>
      </c>
      <c r="EP725" s="1414"/>
      <c r="EQ725" s="1414"/>
      <c r="ER725" s="1414"/>
      <c r="ES725" s="1414"/>
      <c r="ET725" s="1414">
        <f t="shared" si="29"/>
        <v>0</v>
      </c>
      <c r="EU725" s="1414"/>
      <c r="EV725" s="1414"/>
      <c r="EW725" s="1414"/>
      <c r="EX725" s="1414"/>
      <c r="EZ725" s="1433" t="str">
        <f t="shared" si="30"/>
        <v/>
      </c>
      <c r="FA725" s="1435"/>
      <c r="FB725" s="1435"/>
      <c r="FC725" s="1435"/>
      <c r="FD725" s="1434"/>
      <c r="FE725" s="1433" t="str">
        <f t="shared" si="31"/>
        <v/>
      </c>
      <c r="FF725" s="1435"/>
      <c r="FG725" s="1435"/>
      <c r="FH725" s="1435"/>
      <c r="FI725" s="1434"/>
      <c r="FJ725" s="1433" t="str">
        <f t="shared" si="32"/>
        <v/>
      </c>
      <c r="FK725" s="1435"/>
      <c r="FL725" s="1435"/>
      <c r="FM725" s="1435"/>
      <c r="FN725" s="1434"/>
      <c r="FO725" s="1433" t="str">
        <f t="shared" si="33"/>
        <v/>
      </c>
      <c r="FP725" s="1435"/>
      <c r="FQ725" s="1435"/>
      <c r="FR725" s="1435"/>
      <c r="FS725" s="1434"/>
      <c r="FT725" s="1433" t="str">
        <f t="shared" si="34"/>
        <v/>
      </c>
      <c r="FU725" s="1435"/>
      <c r="FV725" s="1435"/>
      <c r="FW725" s="1435"/>
      <c r="FX725" s="1434"/>
      <c r="FY725" s="1433" t="str">
        <f t="shared" si="35"/>
        <v/>
      </c>
      <c r="FZ725" s="1435"/>
      <c r="GA725" s="1435"/>
      <c r="GB725" s="1435"/>
      <c r="GC725" s="1434"/>
    </row>
    <row r="726" spans="1:185" ht="12.95" customHeight="1">
      <c r="B726" s="1311"/>
      <c r="C726" s="1312"/>
      <c r="D726" s="1312"/>
      <c r="E726" s="1312"/>
      <c r="F726" s="1313"/>
      <c r="G726" s="1323"/>
      <c r="H726" s="1324"/>
      <c r="I726" s="1324"/>
      <c r="J726" s="1325"/>
      <c r="K726" s="1317"/>
      <c r="L726" s="1318"/>
      <c r="M726" s="1318"/>
      <c r="N726" s="1319"/>
      <c r="O726" s="1314"/>
      <c r="P726" s="1315"/>
      <c r="Q726" s="1315"/>
      <c r="R726" s="1315"/>
      <c r="S726" s="1316"/>
      <c r="T726" s="1314"/>
      <c r="U726" s="1315"/>
      <c r="V726" s="1315"/>
      <c r="W726" s="1316"/>
      <c r="X726" s="1326">
        <f t="shared" si="8"/>
        <v>0</v>
      </c>
      <c r="Y726" s="1327"/>
      <c r="Z726" s="1327"/>
      <c r="AA726" s="1327"/>
      <c r="AB726" s="1328"/>
      <c r="AC726" s="1333"/>
      <c r="AD726" s="1334"/>
      <c r="AE726" s="1334"/>
      <c r="AF726" s="1334"/>
      <c r="AG726" s="1335"/>
      <c r="AH726" s="1329" t="str">
        <f t="shared" si="36"/>
        <v/>
      </c>
      <c r="AI726" s="1330"/>
      <c r="AJ726" s="1331"/>
      <c r="AK726" s="1311" t="s">
        <v>809</v>
      </c>
      <c r="AL726" s="1312"/>
      <c r="AM726" s="1312"/>
      <c r="AN726" s="1312"/>
      <c r="AO726" s="1313"/>
      <c r="AP726" s="2"/>
      <c r="AQ726" s="2"/>
      <c r="AR726" s="2"/>
      <c r="AS726" s="2"/>
      <c r="AY726" s="764"/>
      <c r="AZ726" s="68" t="str">
        <f t="shared" si="9"/>
        <v>N/A</v>
      </c>
      <c r="BA726" s="2"/>
      <c r="BB726" s="2"/>
      <c r="BC726" s="2"/>
      <c r="BD726" s="2"/>
      <c r="BE726" s="114"/>
      <c r="BF726" s="179">
        <f t="shared" si="10"/>
        <v>0</v>
      </c>
      <c r="BG726" s="182">
        <f t="shared" si="11"/>
        <v>0</v>
      </c>
      <c r="BH726" s="183" t="str">
        <f t="shared" si="12"/>
        <v/>
      </c>
      <c r="BI726" s="2"/>
      <c r="BJ726" s="2"/>
      <c r="BK726" s="2"/>
      <c r="BL726" s="2"/>
      <c r="BM726" s="2"/>
      <c r="BN726" s="2"/>
      <c r="BS726" s="179">
        <f t="shared" si="13"/>
        <v>0</v>
      </c>
      <c r="BT726" s="182">
        <f t="shared" si="14"/>
        <v>0</v>
      </c>
      <c r="BU726" s="183" t="str">
        <f t="shared" si="15"/>
        <v/>
      </c>
      <c r="BV726" s="2"/>
      <c r="BW726" s="2"/>
      <c r="BX726" s="2"/>
      <c r="BY726" s="2"/>
      <c r="BZ726" s="2"/>
      <c r="CA726" s="2"/>
      <c r="CB726" s="2"/>
      <c r="CC726" s="2"/>
      <c r="CE726" s="2"/>
      <c r="CF726" s="2"/>
      <c r="CG726" s="1433">
        <f t="shared" si="37"/>
        <v>0</v>
      </c>
      <c r="CH726" s="1434"/>
      <c r="CI726" s="1433">
        <f t="shared" si="38"/>
        <v>0</v>
      </c>
      <c r="CJ726" s="1434"/>
      <c r="CK726" s="1433">
        <f t="shared" si="16"/>
        <v>0</v>
      </c>
      <c r="CL726" s="1434"/>
      <c r="CM726" s="1433">
        <f t="shared" si="17"/>
        <v>0</v>
      </c>
      <c r="CN726" s="1434"/>
      <c r="CO726" s="2"/>
      <c r="CP726" s="1428">
        <f t="shared" si="18"/>
        <v>0</v>
      </c>
      <c r="CQ726" s="1429"/>
      <c r="CR726" s="1429"/>
      <c r="CS726" s="1429"/>
      <c r="CT726" s="1430"/>
      <c r="CU726" s="1413">
        <f t="shared" si="19"/>
        <v>0</v>
      </c>
      <c r="CV726" s="1413"/>
      <c r="CW726" s="1413"/>
      <c r="CX726" s="1413"/>
      <c r="CY726" s="1413"/>
      <c r="CZ726" s="1413">
        <f t="shared" si="20"/>
        <v>0</v>
      </c>
      <c r="DA726" s="1413"/>
      <c r="DB726" s="1413"/>
      <c r="DC726" s="1413"/>
      <c r="DD726" s="1413"/>
      <c r="DE726" s="1413">
        <f t="shared" si="21"/>
        <v>0</v>
      </c>
      <c r="DF726" s="1413"/>
      <c r="DG726" s="1413"/>
      <c r="DH726" s="1413"/>
      <c r="DI726" s="1413"/>
      <c r="DJ726" s="1413">
        <f t="shared" si="22"/>
        <v>0</v>
      </c>
      <c r="DK726" s="1413"/>
      <c r="DL726" s="1413"/>
      <c r="DM726" s="1413"/>
      <c r="DN726" s="1413"/>
      <c r="DO726" s="1413">
        <f t="shared" si="23"/>
        <v>0</v>
      </c>
      <c r="DP726" s="1413"/>
      <c r="DQ726" s="1413"/>
      <c r="DR726" s="1413"/>
      <c r="DS726" s="1413"/>
      <c r="DT726" s="1075"/>
      <c r="DU726" s="1414">
        <f t="shared" si="24"/>
        <v>0</v>
      </c>
      <c r="DV726" s="1414"/>
      <c r="DW726" s="1414"/>
      <c r="DX726" s="1414"/>
      <c r="DY726" s="1414"/>
      <c r="DZ726" s="1414">
        <f t="shared" si="25"/>
        <v>0</v>
      </c>
      <c r="EA726" s="1414"/>
      <c r="EB726" s="1414"/>
      <c r="EC726" s="1414"/>
      <c r="ED726" s="1414"/>
      <c r="EE726" s="1414">
        <f t="shared" si="26"/>
        <v>0</v>
      </c>
      <c r="EF726" s="1414"/>
      <c r="EG726" s="1414"/>
      <c r="EH726" s="1414"/>
      <c r="EI726" s="1414"/>
      <c r="EJ726" s="1414">
        <f t="shared" si="27"/>
        <v>0</v>
      </c>
      <c r="EK726" s="1414"/>
      <c r="EL726" s="1414"/>
      <c r="EM726" s="1414"/>
      <c r="EN726" s="1414"/>
      <c r="EO726" s="1414">
        <f t="shared" si="28"/>
        <v>0</v>
      </c>
      <c r="EP726" s="1414"/>
      <c r="EQ726" s="1414"/>
      <c r="ER726" s="1414"/>
      <c r="ES726" s="1414"/>
      <c r="ET726" s="1414">
        <f t="shared" si="29"/>
        <v>0</v>
      </c>
      <c r="EU726" s="1414"/>
      <c r="EV726" s="1414"/>
      <c r="EW726" s="1414"/>
      <c r="EX726" s="1414"/>
      <c r="EY726" s="2"/>
      <c r="EZ726" s="1433" t="str">
        <f t="shared" si="30"/>
        <v/>
      </c>
      <c r="FA726" s="1435"/>
      <c r="FB726" s="1435"/>
      <c r="FC726" s="1435"/>
      <c r="FD726" s="1434"/>
      <c r="FE726" s="1433" t="str">
        <f t="shared" si="31"/>
        <v/>
      </c>
      <c r="FF726" s="1435"/>
      <c r="FG726" s="1435"/>
      <c r="FH726" s="1435"/>
      <c r="FI726" s="1434"/>
      <c r="FJ726" s="1433" t="str">
        <f t="shared" si="32"/>
        <v/>
      </c>
      <c r="FK726" s="1435"/>
      <c r="FL726" s="1435"/>
      <c r="FM726" s="1435"/>
      <c r="FN726" s="1434"/>
      <c r="FO726" s="1433" t="str">
        <f t="shared" si="33"/>
        <v/>
      </c>
      <c r="FP726" s="1435"/>
      <c r="FQ726" s="1435"/>
      <c r="FR726" s="1435"/>
      <c r="FS726" s="1434"/>
      <c r="FT726" s="1433" t="str">
        <f t="shared" si="34"/>
        <v/>
      </c>
      <c r="FU726" s="1435"/>
      <c r="FV726" s="1435"/>
      <c r="FW726" s="1435"/>
      <c r="FX726" s="1434"/>
      <c r="FY726" s="1433" t="str">
        <f t="shared" si="35"/>
        <v/>
      </c>
      <c r="FZ726" s="1435"/>
      <c r="GA726" s="1435"/>
      <c r="GB726" s="1435"/>
      <c r="GC726" s="1434"/>
    </row>
    <row r="727" spans="1:185" ht="12.95" customHeight="1">
      <c r="A727" s="2"/>
      <c r="B727" s="1311"/>
      <c r="C727" s="1312"/>
      <c r="D727" s="1312"/>
      <c r="E727" s="1312"/>
      <c r="F727" s="1313"/>
      <c r="G727" s="1323"/>
      <c r="H727" s="1324"/>
      <c r="I727" s="1324"/>
      <c r="J727" s="1325"/>
      <c r="K727" s="1317"/>
      <c r="L727" s="1318"/>
      <c r="M727" s="1318"/>
      <c r="N727" s="1319"/>
      <c r="O727" s="1314"/>
      <c r="P727" s="1315"/>
      <c r="Q727" s="1315"/>
      <c r="R727" s="1315"/>
      <c r="S727" s="1316"/>
      <c r="T727" s="1314"/>
      <c r="U727" s="1315"/>
      <c r="V727" s="1315"/>
      <c r="W727" s="1316"/>
      <c r="X727" s="1326">
        <f t="shared" si="8"/>
        <v>0</v>
      </c>
      <c r="Y727" s="1327"/>
      <c r="Z727" s="1327"/>
      <c r="AA727" s="1327"/>
      <c r="AB727" s="1328"/>
      <c r="AC727" s="1333"/>
      <c r="AD727" s="1334"/>
      <c r="AE727" s="1334"/>
      <c r="AF727" s="1334"/>
      <c r="AG727" s="1335"/>
      <c r="AH727" s="1329" t="str">
        <f t="shared" si="36"/>
        <v/>
      </c>
      <c r="AI727" s="1330"/>
      <c r="AJ727" s="1331"/>
      <c r="AK727" s="1311" t="s">
        <v>809</v>
      </c>
      <c r="AL727" s="1312"/>
      <c r="AM727" s="1312"/>
      <c r="AN727" s="1312"/>
      <c r="AO727" s="1313"/>
      <c r="AP727" s="2"/>
      <c r="AQ727" s="2"/>
      <c r="AR727" s="2"/>
      <c r="AS727" s="2"/>
      <c r="AY727" s="764"/>
      <c r="AZ727" s="68" t="str">
        <f t="shared" si="9"/>
        <v>N/A</v>
      </c>
      <c r="BA727" s="2"/>
      <c r="BB727" s="2"/>
      <c r="BC727" s="2"/>
      <c r="BD727" s="2"/>
      <c r="BE727" s="114"/>
      <c r="BF727" s="179">
        <f t="shared" si="10"/>
        <v>0</v>
      </c>
      <c r="BG727" s="182">
        <f t="shared" si="11"/>
        <v>0</v>
      </c>
      <c r="BH727" s="183" t="str">
        <f t="shared" si="12"/>
        <v/>
      </c>
      <c r="BI727" s="2"/>
      <c r="BJ727" s="2"/>
      <c r="BK727" s="2"/>
      <c r="BL727" s="2"/>
      <c r="BM727" s="2"/>
      <c r="BN727" s="2"/>
      <c r="BS727" s="179">
        <f t="shared" si="13"/>
        <v>0</v>
      </c>
      <c r="BT727" s="182">
        <f t="shared" si="14"/>
        <v>0</v>
      </c>
      <c r="BU727" s="183" t="str">
        <f t="shared" si="15"/>
        <v/>
      </c>
      <c r="BV727" s="2"/>
      <c r="BW727" s="2"/>
      <c r="BX727" s="2"/>
      <c r="BY727" s="2"/>
      <c r="BZ727" s="2"/>
      <c r="CA727" s="2"/>
      <c r="CB727" s="2"/>
      <c r="CC727" s="2"/>
      <c r="CE727" s="2"/>
      <c r="CF727" s="2"/>
      <c r="CG727" s="1433">
        <f t="shared" si="37"/>
        <v>0</v>
      </c>
      <c r="CH727" s="1434"/>
      <c r="CI727" s="1433">
        <f t="shared" si="38"/>
        <v>0</v>
      </c>
      <c r="CJ727" s="1434"/>
      <c r="CK727" s="1433">
        <f t="shared" si="16"/>
        <v>0</v>
      </c>
      <c r="CL727" s="1434"/>
      <c r="CM727" s="1433">
        <f t="shared" si="17"/>
        <v>0</v>
      </c>
      <c r="CN727" s="1434"/>
      <c r="CO727" s="2"/>
      <c r="CP727" s="1428">
        <f t="shared" si="18"/>
        <v>0</v>
      </c>
      <c r="CQ727" s="1429"/>
      <c r="CR727" s="1429"/>
      <c r="CS727" s="1429"/>
      <c r="CT727" s="1430"/>
      <c r="CU727" s="1413">
        <f t="shared" si="19"/>
        <v>0</v>
      </c>
      <c r="CV727" s="1413"/>
      <c r="CW727" s="1413"/>
      <c r="CX727" s="1413"/>
      <c r="CY727" s="1413"/>
      <c r="CZ727" s="1413">
        <f t="shared" si="20"/>
        <v>0</v>
      </c>
      <c r="DA727" s="1413"/>
      <c r="DB727" s="1413"/>
      <c r="DC727" s="1413"/>
      <c r="DD727" s="1413"/>
      <c r="DE727" s="1413">
        <f t="shared" si="21"/>
        <v>0</v>
      </c>
      <c r="DF727" s="1413"/>
      <c r="DG727" s="1413"/>
      <c r="DH727" s="1413"/>
      <c r="DI727" s="1413"/>
      <c r="DJ727" s="1413">
        <f t="shared" si="22"/>
        <v>0</v>
      </c>
      <c r="DK727" s="1413"/>
      <c r="DL727" s="1413"/>
      <c r="DM727" s="1413"/>
      <c r="DN727" s="1413"/>
      <c r="DO727" s="1413">
        <f t="shared" si="23"/>
        <v>0</v>
      </c>
      <c r="DP727" s="1413"/>
      <c r="DQ727" s="1413"/>
      <c r="DR727" s="1413"/>
      <c r="DS727" s="1413"/>
      <c r="DT727" s="1075"/>
      <c r="DU727" s="1414">
        <f t="shared" si="24"/>
        <v>0</v>
      </c>
      <c r="DV727" s="1414"/>
      <c r="DW727" s="1414"/>
      <c r="DX727" s="1414"/>
      <c r="DY727" s="1414"/>
      <c r="DZ727" s="1414">
        <f t="shared" si="25"/>
        <v>0</v>
      </c>
      <c r="EA727" s="1414"/>
      <c r="EB727" s="1414"/>
      <c r="EC727" s="1414"/>
      <c r="ED727" s="1414"/>
      <c r="EE727" s="1414">
        <f t="shared" si="26"/>
        <v>0</v>
      </c>
      <c r="EF727" s="1414"/>
      <c r="EG727" s="1414"/>
      <c r="EH727" s="1414"/>
      <c r="EI727" s="1414"/>
      <c r="EJ727" s="1414">
        <f t="shared" si="27"/>
        <v>0</v>
      </c>
      <c r="EK727" s="1414"/>
      <c r="EL727" s="1414"/>
      <c r="EM727" s="1414"/>
      <c r="EN727" s="1414"/>
      <c r="EO727" s="1414">
        <f t="shared" si="28"/>
        <v>0</v>
      </c>
      <c r="EP727" s="1414"/>
      <c r="EQ727" s="1414"/>
      <c r="ER727" s="1414"/>
      <c r="ES727" s="1414"/>
      <c r="ET727" s="1414">
        <f t="shared" si="29"/>
        <v>0</v>
      </c>
      <c r="EU727" s="1414"/>
      <c r="EV727" s="1414"/>
      <c r="EW727" s="1414"/>
      <c r="EX727" s="1414"/>
      <c r="EY727" s="2"/>
      <c r="EZ727" s="1433" t="str">
        <f t="shared" si="30"/>
        <v/>
      </c>
      <c r="FA727" s="1435"/>
      <c r="FB727" s="1435"/>
      <c r="FC727" s="1435"/>
      <c r="FD727" s="1434"/>
      <c r="FE727" s="1433" t="str">
        <f t="shared" si="31"/>
        <v/>
      </c>
      <c r="FF727" s="1435"/>
      <c r="FG727" s="1435"/>
      <c r="FH727" s="1435"/>
      <c r="FI727" s="1434"/>
      <c r="FJ727" s="1433" t="str">
        <f t="shared" si="32"/>
        <v/>
      </c>
      <c r="FK727" s="1435"/>
      <c r="FL727" s="1435"/>
      <c r="FM727" s="1435"/>
      <c r="FN727" s="1434"/>
      <c r="FO727" s="1433" t="str">
        <f t="shared" si="33"/>
        <v/>
      </c>
      <c r="FP727" s="1435"/>
      <c r="FQ727" s="1435"/>
      <c r="FR727" s="1435"/>
      <c r="FS727" s="1434"/>
      <c r="FT727" s="1433" t="str">
        <f t="shared" si="34"/>
        <v/>
      </c>
      <c r="FU727" s="1435"/>
      <c r="FV727" s="1435"/>
      <c r="FW727" s="1435"/>
      <c r="FX727" s="1434"/>
      <c r="FY727" s="1433" t="str">
        <f t="shared" si="35"/>
        <v/>
      </c>
      <c r="FZ727" s="1435"/>
      <c r="GA727" s="1435"/>
      <c r="GB727" s="1435"/>
      <c r="GC727" s="1434"/>
    </row>
    <row r="728" spans="1:185" ht="12.95" customHeight="1">
      <c r="A728" s="2"/>
      <c r="B728" s="1311"/>
      <c r="C728" s="1312"/>
      <c r="D728" s="1312"/>
      <c r="E728" s="1312"/>
      <c r="F728" s="1313"/>
      <c r="G728" s="1323"/>
      <c r="H728" s="1324"/>
      <c r="I728" s="1324"/>
      <c r="J728" s="1325"/>
      <c r="K728" s="1317"/>
      <c r="L728" s="1318"/>
      <c r="M728" s="1318"/>
      <c r="N728" s="1319"/>
      <c r="O728" s="1314"/>
      <c r="P728" s="1315"/>
      <c r="Q728" s="1315"/>
      <c r="R728" s="1315"/>
      <c r="S728" s="1316"/>
      <c r="T728" s="1314"/>
      <c r="U728" s="1315"/>
      <c r="V728" s="1315"/>
      <c r="W728" s="1316"/>
      <c r="X728" s="1326">
        <f t="shared" si="8"/>
        <v>0</v>
      </c>
      <c r="Y728" s="1327"/>
      <c r="Z728" s="1327"/>
      <c r="AA728" s="1327"/>
      <c r="AB728" s="1328"/>
      <c r="AC728" s="1333"/>
      <c r="AD728" s="1334"/>
      <c r="AE728" s="1334"/>
      <c r="AF728" s="1334"/>
      <c r="AG728" s="1335"/>
      <c r="AH728" s="1329" t="str">
        <f t="shared" si="36"/>
        <v/>
      </c>
      <c r="AI728" s="1330"/>
      <c r="AJ728" s="1331"/>
      <c r="AK728" s="1311" t="s">
        <v>809</v>
      </c>
      <c r="AL728" s="1312"/>
      <c r="AM728" s="1312"/>
      <c r="AN728" s="1312"/>
      <c r="AO728" s="1313"/>
      <c r="AP728" s="2"/>
      <c r="AQ728" s="2"/>
      <c r="AR728" s="2"/>
      <c r="AS728" s="2"/>
      <c r="AY728" s="764"/>
      <c r="AZ728" s="68" t="str">
        <f t="shared" si="9"/>
        <v>N/A</v>
      </c>
      <c r="BA728" s="2"/>
      <c r="BB728" s="2"/>
      <c r="BC728" s="2"/>
      <c r="BD728" s="2"/>
      <c r="BE728" s="114"/>
      <c r="BF728" s="179">
        <f t="shared" si="10"/>
        <v>0</v>
      </c>
      <c r="BG728" s="182">
        <f t="shared" si="11"/>
        <v>0</v>
      </c>
      <c r="BH728" s="183" t="str">
        <f t="shared" si="12"/>
        <v/>
      </c>
      <c r="BI728" s="2"/>
      <c r="BJ728" s="2"/>
      <c r="BK728" s="2"/>
      <c r="BL728" s="2"/>
      <c r="BM728" s="2"/>
      <c r="BN728" s="2"/>
      <c r="BS728" s="179">
        <f t="shared" si="13"/>
        <v>0</v>
      </c>
      <c r="BT728" s="182">
        <f t="shared" si="14"/>
        <v>0</v>
      </c>
      <c r="BU728" s="183" t="str">
        <f t="shared" si="15"/>
        <v/>
      </c>
      <c r="BV728" s="2"/>
      <c r="BW728" s="2"/>
      <c r="BX728" s="2"/>
      <c r="BY728" s="2"/>
      <c r="BZ728" s="2"/>
      <c r="CA728" s="2"/>
      <c r="CB728" s="2"/>
      <c r="CC728" s="2"/>
      <c r="CE728" s="2"/>
      <c r="CF728" s="2"/>
      <c r="CG728" s="1433">
        <f t="shared" si="37"/>
        <v>0</v>
      </c>
      <c r="CH728" s="1434"/>
      <c r="CI728" s="1433">
        <f t="shared" si="38"/>
        <v>0</v>
      </c>
      <c r="CJ728" s="1434"/>
      <c r="CK728" s="1433">
        <f t="shared" si="16"/>
        <v>0</v>
      </c>
      <c r="CL728" s="1434"/>
      <c r="CM728" s="1433">
        <f t="shared" si="17"/>
        <v>0</v>
      </c>
      <c r="CN728" s="1434"/>
      <c r="CO728" s="2"/>
      <c r="CP728" s="1428">
        <f t="shared" si="18"/>
        <v>0</v>
      </c>
      <c r="CQ728" s="1429"/>
      <c r="CR728" s="1429"/>
      <c r="CS728" s="1429"/>
      <c r="CT728" s="1430"/>
      <c r="CU728" s="1413">
        <f t="shared" si="19"/>
        <v>0</v>
      </c>
      <c r="CV728" s="1413"/>
      <c r="CW728" s="1413"/>
      <c r="CX728" s="1413"/>
      <c r="CY728" s="1413"/>
      <c r="CZ728" s="1413">
        <f t="shared" si="20"/>
        <v>0</v>
      </c>
      <c r="DA728" s="1413"/>
      <c r="DB728" s="1413"/>
      <c r="DC728" s="1413"/>
      <c r="DD728" s="1413"/>
      <c r="DE728" s="1413">
        <f t="shared" si="21"/>
        <v>0</v>
      </c>
      <c r="DF728" s="1413"/>
      <c r="DG728" s="1413"/>
      <c r="DH728" s="1413"/>
      <c r="DI728" s="1413"/>
      <c r="DJ728" s="1413">
        <f t="shared" si="22"/>
        <v>0</v>
      </c>
      <c r="DK728" s="1413"/>
      <c r="DL728" s="1413"/>
      <c r="DM728" s="1413"/>
      <c r="DN728" s="1413"/>
      <c r="DO728" s="1413">
        <f t="shared" si="23"/>
        <v>0</v>
      </c>
      <c r="DP728" s="1413"/>
      <c r="DQ728" s="1413"/>
      <c r="DR728" s="1413"/>
      <c r="DS728" s="1413"/>
      <c r="DT728" s="1075"/>
      <c r="DU728" s="1414">
        <f t="shared" si="24"/>
        <v>0</v>
      </c>
      <c r="DV728" s="1414"/>
      <c r="DW728" s="1414"/>
      <c r="DX728" s="1414"/>
      <c r="DY728" s="1414"/>
      <c r="DZ728" s="1414">
        <f t="shared" si="25"/>
        <v>0</v>
      </c>
      <c r="EA728" s="1414"/>
      <c r="EB728" s="1414"/>
      <c r="EC728" s="1414"/>
      <c r="ED728" s="1414"/>
      <c r="EE728" s="1414">
        <f t="shared" si="26"/>
        <v>0</v>
      </c>
      <c r="EF728" s="1414"/>
      <c r="EG728" s="1414"/>
      <c r="EH728" s="1414"/>
      <c r="EI728" s="1414"/>
      <c r="EJ728" s="1414">
        <f t="shared" si="27"/>
        <v>0</v>
      </c>
      <c r="EK728" s="1414"/>
      <c r="EL728" s="1414"/>
      <c r="EM728" s="1414"/>
      <c r="EN728" s="1414"/>
      <c r="EO728" s="1414">
        <f t="shared" si="28"/>
        <v>0</v>
      </c>
      <c r="EP728" s="1414"/>
      <c r="EQ728" s="1414"/>
      <c r="ER728" s="1414"/>
      <c r="ES728" s="1414"/>
      <c r="ET728" s="1414">
        <f t="shared" si="29"/>
        <v>0</v>
      </c>
      <c r="EU728" s="1414"/>
      <c r="EV728" s="1414"/>
      <c r="EW728" s="1414"/>
      <c r="EX728" s="1414"/>
      <c r="EY728" s="2"/>
      <c r="EZ728" s="1433" t="str">
        <f t="shared" si="30"/>
        <v/>
      </c>
      <c r="FA728" s="1435"/>
      <c r="FB728" s="1435"/>
      <c r="FC728" s="1435"/>
      <c r="FD728" s="1434"/>
      <c r="FE728" s="1433" t="str">
        <f t="shared" si="31"/>
        <v/>
      </c>
      <c r="FF728" s="1435"/>
      <c r="FG728" s="1435"/>
      <c r="FH728" s="1435"/>
      <c r="FI728" s="1434"/>
      <c r="FJ728" s="1433" t="str">
        <f t="shared" si="32"/>
        <v/>
      </c>
      <c r="FK728" s="1435"/>
      <c r="FL728" s="1435"/>
      <c r="FM728" s="1435"/>
      <c r="FN728" s="1434"/>
      <c r="FO728" s="1433" t="str">
        <f t="shared" si="33"/>
        <v/>
      </c>
      <c r="FP728" s="1435"/>
      <c r="FQ728" s="1435"/>
      <c r="FR728" s="1435"/>
      <c r="FS728" s="1434"/>
      <c r="FT728" s="1433" t="str">
        <f t="shared" si="34"/>
        <v/>
      </c>
      <c r="FU728" s="1435"/>
      <c r="FV728" s="1435"/>
      <c r="FW728" s="1435"/>
      <c r="FX728" s="1434"/>
      <c r="FY728" s="1433" t="str">
        <f t="shared" si="35"/>
        <v/>
      </c>
      <c r="FZ728" s="1435"/>
      <c r="GA728" s="1435"/>
      <c r="GB728" s="1435"/>
      <c r="GC728" s="1434"/>
    </row>
    <row r="729" spans="1:185" ht="12.95" customHeight="1">
      <c r="A729" s="2"/>
      <c r="B729" s="1311"/>
      <c r="C729" s="1312"/>
      <c r="D729" s="1312"/>
      <c r="E729" s="1312"/>
      <c r="F729" s="1313"/>
      <c r="G729" s="1323"/>
      <c r="H729" s="1324"/>
      <c r="I729" s="1324"/>
      <c r="J729" s="1325"/>
      <c r="K729" s="1317"/>
      <c r="L729" s="1318"/>
      <c r="M729" s="1318"/>
      <c r="N729" s="1319"/>
      <c r="O729" s="1314"/>
      <c r="P729" s="1315"/>
      <c r="Q729" s="1315"/>
      <c r="R729" s="1315"/>
      <c r="S729" s="1316"/>
      <c r="T729" s="1314"/>
      <c r="U729" s="1315"/>
      <c r="V729" s="1315"/>
      <c r="W729" s="1316"/>
      <c r="X729" s="1326">
        <f t="shared" si="8"/>
        <v>0</v>
      </c>
      <c r="Y729" s="1327"/>
      <c r="Z729" s="1327"/>
      <c r="AA729" s="1327"/>
      <c r="AB729" s="1328"/>
      <c r="AC729" s="1333"/>
      <c r="AD729" s="1334"/>
      <c r="AE729" s="1334"/>
      <c r="AF729" s="1334"/>
      <c r="AG729" s="1335"/>
      <c r="AH729" s="1329" t="str">
        <f t="shared" si="36"/>
        <v/>
      </c>
      <c r="AI729" s="1330"/>
      <c r="AJ729" s="1331"/>
      <c r="AK729" s="1311" t="s">
        <v>809</v>
      </c>
      <c r="AL729" s="1312"/>
      <c r="AM729" s="1312"/>
      <c r="AN729" s="1312"/>
      <c r="AO729" s="1313"/>
      <c r="AP729" s="2"/>
      <c r="AQ729" s="2"/>
      <c r="AR729" s="2"/>
      <c r="AS729" s="2"/>
      <c r="AY729" s="764"/>
      <c r="AZ729" s="68" t="str">
        <f t="shared" si="9"/>
        <v>N/A</v>
      </c>
      <c r="BA729" s="2"/>
      <c r="BB729" s="2"/>
      <c r="BC729" s="2"/>
      <c r="BD729" s="2"/>
      <c r="BE729" s="114"/>
      <c r="BF729" s="179">
        <f t="shared" si="10"/>
        <v>0</v>
      </c>
      <c r="BG729" s="182">
        <f t="shared" si="11"/>
        <v>0</v>
      </c>
      <c r="BH729" s="183" t="str">
        <f t="shared" si="12"/>
        <v/>
      </c>
      <c r="BI729" s="2"/>
      <c r="BJ729" s="2"/>
      <c r="BK729" s="2"/>
      <c r="BL729" s="2"/>
      <c r="BM729" s="2"/>
      <c r="BN729" s="2"/>
      <c r="BS729" s="179">
        <f t="shared" si="13"/>
        <v>0</v>
      </c>
      <c r="BT729" s="182">
        <f t="shared" si="14"/>
        <v>0</v>
      </c>
      <c r="BU729" s="183" t="str">
        <f t="shared" si="15"/>
        <v/>
      </c>
      <c r="BV729" s="2"/>
      <c r="BW729" s="2"/>
      <c r="BX729" s="2"/>
      <c r="BY729" s="2"/>
      <c r="BZ729" s="2"/>
      <c r="CA729" s="2"/>
      <c r="CB729" s="2"/>
      <c r="CC729" s="2"/>
      <c r="CE729" s="2"/>
      <c r="CF729" s="2"/>
      <c r="CG729" s="1433">
        <f t="shared" si="37"/>
        <v>0</v>
      </c>
      <c r="CH729" s="1434"/>
      <c r="CI729" s="1433">
        <f t="shared" si="38"/>
        <v>0</v>
      </c>
      <c r="CJ729" s="1434"/>
      <c r="CK729" s="1433">
        <f t="shared" si="16"/>
        <v>0</v>
      </c>
      <c r="CL729" s="1434"/>
      <c r="CM729" s="1433">
        <f t="shared" si="17"/>
        <v>0</v>
      </c>
      <c r="CN729" s="1434"/>
      <c r="CO729" s="2"/>
      <c r="CP729" s="1428">
        <f t="shared" si="18"/>
        <v>0</v>
      </c>
      <c r="CQ729" s="1429"/>
      <c r="CR729" s="1429"/>
      <c r="CS729" s="1429"/>
      <c r="CT729" s="1430"/>
      <c r="CU729" s="1413">
        <f t="shared" si="19"/>
        <v>0</v>
      </c>
      <c r="CV729" s="1413"/>
      <c r="CW729" s="1413"/>
      <c r="CX729" s="1413"/>
      <c r="CY729" s="1413"/>
      <c r="CZ729" s="1413">
        <f t="shared" si="20"/>
        <v>0</v>
      </c>
      <c r="DA729" s="1413"/>
      <c r="DB729" s="1413"/>
      <c r="DC729" s="1413"/>
      <c r="DD729" s="1413"/>
      <c r="DE729" s="1413">
        <f t="shared" si="21"/>
        <v>0</v>
      </c>
      <c r="DF729" s="1413"/>
      <c r="DG729" s="1413"/>
      <c r="DH729" s="1413"/>
      <c r="DI729" s="1413"/>
      <c r="DJ729" s="1413">
        <f t="shared" si="22"/>
        <v>0</v>
      </c>
      <c r="DK729" s="1413"/>
      <c r="DL729" s="1413"/>
      <c r="DM729" s="1413"/>
      <c r="DN729" s="1413"/>
      <c r="DO729" s="1413">
        <f t="shared" si="23"/>
        <v>0</v>
      </c>
      <c r="DP729" s="1413"/>
      <c r="DQ729" s="1413"/>
      <c r="DR729" s="1413"/>
      <c r="DS729" s="1413"/>
      <c r="DT729" s="1075"/>
      <c r="DU729" s="1414">
        <f t="shared" si="24"/>
        <v>0</v>
      </c>
      <c r="DV729" s="1414"/>
      <c r="DW729" s="1414"/>
      <c r="DX729" s="1414"/>
      <c r="DY729" s="1414"/>
      <c r="DZ729" s="1414">
        <f t="shared" si="25"/>
        <v>0</v>
      </c>
      <c r="EA729" s="1414"/>
      <c r="EB729" s="1414"/>
      <c r="EC729" s="1414"/>
      <c r="ED729" s="1414"/>
      <c r="EE729" s="1414">
        <f t="shared" si="26"/>
        <v>0</v>
      </c>
      <c r="EF729" s="1414"/>
      <c r="EG729" s="1414"/>
      <c r="EH729" s="1414"/>
      <c r="EI729" s="1414"/>
      <c r="EJ729" s="1414">
        <f t="shared" si="27"/>
        <v>0</v>
      </c>
      <c r="EK729" s="1414"/>
      <c r="EL729" s="1414"/>
      <c r="EM729" s="1414"/>
      <c r="EN729" s="1414"/>
      <c r="EO729" s="1414">
        <f t="shared" si="28"/>
        <v>0</v>
      </c>
      <c r="EP729" s="1414"/>
      <c r="EQ729" s="1414"/>
      <c r="ER729" s="1414"/>
      <c r="ES729" s="1414"/>
      <c r="ET729" s="1414">
        <f t="shared" si="29"/>
        <v>0</v>
      </c>
      <c r="EU729" s="1414"/>
      <c r="EV729" s="1414"/>
      <c r="EW729" s="1414"/>
      <c r="EX729" s="1414"/>
      <c r="EZ729" s="1433" t="str">
        <f t="shared" si="30"/>
        <v/>
      </c>
      <c r="FA729" s="1435"/>
      <c r="FB729" s="1435"/>
      <c r="FC729" s="1435"/>
      <c r="FD729" s="1434"/>
      <c r="FE729" s="1433" t="str">
        <f t="shared" si="31"/>
        <v/>
      </c>
      <c r="FF729" s="1435"/>
      <c r="FG729" s="1435"/>
      <c r="FH729" s="1435"/>
      <c r="FI729" s="1434"/>
      <c r="FJ729" s="1433" t="str">
        <f t="shared" si="32"/>
        <v/>
      </c>
      <c r="FK729" s="1435"/>
      <c r="FL729" s="1435"/>
      <c r="FM729" s="1435"/>
      <c r="FN729" s="1434"/>
      <c r="FO729" s="1433" t="str">
        <f t="shared" si="33"/>
        <v/>
      </c>
      <c r="FP729" s="1435"/>
      <c r="FQ729" s="1435"/>
      <c r="FR729" s="1435"/>
      <c r="FS729" s="1434"/>
      <c r="FT729" s="1433" t="str">
        <f t="shared" si="34"/>
        <v/>
      </c>
      <c r="FU729" s="1435"/>
      <c r="FV729" s="1435"/>
      <c r="FW729" s="1435"/>
      <c r="FX729" s="1434"/>
      <c r="FY729" s="1433" t="str">
        <f t="shared" si="35"/>
        <v/>
      </c>
      <c r="FZ729" s="1435"/>
      <c r="GA729" s="1435"/>
      <c r="GB729" s="1435"/>
      <c r="GC729" s="1434"/>
    </row>
    <row r="730" spans="1:185" ht="12.95" customHeight="1">
      <c r="B730" s="1311"/>
      <c r="C730" s="1312"/>
      <c r="D730" s="1312"/>
      <c r="E730" s="1312"/>
      <c r="F730" s="1313"/>
      <c r="G730" s="1323"/>
      <c r="H730" s="1324"/>
      <c r="I730" s="1324"/>
      <c r="J730" s="1325"/>
      <c r="K730" s="1317"/>
      <c r="L730" s="1318"/>
      <c r="M730" s="1318"/>
      <c r="N730" s="1319"/>
      <c r="O730" s="1314"/>
      <c r="P730" s="1315"/>
      <c r="Q730" s="1315"/>
      <c r="R730" s="1315"/>
      <c r="S730" s="1316"/>
      <c r="T730" s="1314"/>
      <c r="U730" s="1315"/>
      <c r="V730" s="1315"/>
      <c r="W730" s="1316"/>
      <c r="X730" s="1326">
        <f t="shared" si="8"/>
        <v>0</v>
      </c>
      <c r="Y730" s="1327"/>
      <c r="Z730" s="1327"/>
      <c r="AA730" s="1327"/>
      <c r="AB730" s="1328"/>
      <c r="AC730" s="1333"/>
      <c r="AD730" s="1334"/>
      <c r="AE730" s="1334"/>
      <c r="AF730" s="1334"/>
      <c r="AG730" s="1335"/>
      <c r="AH730" s="1329" t="str">
        <f t="shared" si="36"/>
        <v/>
      </c>
      <c r="AI730" s="1330"/>
      <c r="AJ730" s="1331"/>
      <c r="AK730" s="1311" t="s">
        <v>809</v>
      </c>
      <c r="AL730" s="1312"/>
      <c r="AM730" s="1312"/>
      <c r="AN730" s="1312"/>
      <c r="AO730" s="1313"/>
      <c r="AP730" s="2"/>
      <c r="AQ730" s="2"/>
      <c r="AR730" s="2"/>
      <c r="AS730" s="2"/>
      <c r="AY730" s="764"/>
      <c r="AZ730" s="68" t="str">
        <f t="shared" si="9"/>
        <v>N/A</v>
      </c>
      <c r="BA730" s="2"/>
      <c r="BB730" s="2"/>
      <c r="BC730" s="2"/>
      <c r="BD730" s="2"/>
      <c r="BE730" s="114"/>
      <c r="BF730" s="179">
        <f t="shared" si="10"/>
        <v>0</v>
      </c>
      <c r="BG730" s="182">
        <f t="shared" si="11"/>
        <v>0</v>
      </c>
      <c r="BH730" s="183" t="str">
        <f t="shared" si="12"/>
        <v/>
      </c>
      <c r="BI730" s="2"/>
      <c r="BJ730" s="2"/>
      <c r="BK730" s="2"/>
      <c r="BL730" s="2"/>
      <c r="BM730" s="2"/>
      <c r="BN730" s="2"/>
      <c r="BS730" s="179">
        <f t="shared" si="13"/>
        <v>0</v>
      </c>
      <c r="BT730" s="182">
        <f t="shared" si="14"/>
        <v>0</v>
      </c>
      <c r="BU730" s="183" t="str">
        <f t="shared" si="15"/>
        <v/>
      </c>
      <c r="BV730" s="2"/>
      <c r="BW730" s="2"/>
      <c r="BX730" s="2"/>
      <c r="BY730" s="2"/>
      <c r="BZ730" s="2"/>
      <c r="CA730" s="2"/>
      <c r="CB730" s="2"/>
      <c r="CC730" s="2"/>
      <c r="CE730" s="2"/>
      <c r="CF730" s="2"/>
      <c r="CG730" s="1433">
        <f t="shared" si="37"/>
        <v>0</v>
      </c>
      <c r="CH730" s="1434"/>
      <c r="CI730" s="1433">
        <f t="shared" si="38"/>
        <v>0</v>
      </c>
      <c r="CJ730" s="1434"/>
      <c r="CK730" s="1433">
        <f t="shared" si="16"/>
        <v>0</v>
      </c>
      <c r="CL730" s="1434"/>
      <c r="CM730" s="1433">
        <f t="shared" si="17"/>
        <v>0</v>
      </c>
      <c r="CN730" s="1434"/>
      <c r="CO730" s="2"/>
      <c r="CP730" s="1428">
        <f t="shared" si="18"/>
        <v>0</v>
      </c>
      <c r="CQ730" s="1429"/>
      <c r="CR730" s="1429"/>
      <c r="CS730" s="1429"/>
      <c r="CT730" s="1430"/>
      <c r="CU730" s="1413">
        <f t="shared" si="19"/>
        <v>0</v>
      </c>
      <c r="CV730" s="1413"/>
      <c r="CW730" s="1413"/>
      <c r="CX730" s="1413"/>
      <c r="CY730" s="1413"/>
      <c r="CZ730" s="1413">
        <f t="shared" si="20"/>
        <v>0</v>
      </c>
      <c r="DA730" s="1413"/>
      <c r="DB730" s="1413"/>
      <c r="DC730" s="1413"/>
      <c r="DD730" s="1413"/>
      <c r="DE730" s="1413">
        <f t="shared" si="21"/>
        <v>0</v>
      </c>
      <c r="DF730" s="1413"/>
      <c r="DG730" s="1413"/>
      <c r="DH730" s="1413"/>
      <c r="DI730" s="1413"/>
      <c r="DJ730" s="1413">
        <f t="shared" si="22"/>
        <v>0</v>
      </c>
      <c r="DK730" s="1413"/>
      <c r="DL730" s="1413"/>
      <c r="DM730" s="1413"/>
      <c r="DN730" s="1413"/>
      <c r="DO730" s="1413">
        <f t="shared" si="23"/>
        <v>0</v>
      </c>
      <c r="DP730" s="1413"/>
      <c r="DQ730" s="1413"/>
      <c r="DR730" s="1413"/>
      <c r="DS730" s="1413"/>
      <c r="DT730" s="1075"/>
      <c r="DU730" s="1414">
        <f t="shared" si="24"/>
        <v>0</v>
      </c>
      <c r="DV730" s="1414"/>
      <c r="DW730" s="1414"/>
      <c r="DX730" s="1414"/>
      <c r="DY730" s="1414"/>
      <c r="DZ730" s="1414">
        <f t="shared" si="25"/>
        <v>0</v>
      </c>
      <c r="EA730" s="1414"/>
      <c r="EB730" s="1414"/>
      <c r="EC730" s="1414"/>
      <c r="ED730" s="1414"/>
      <c r="EE730" s="1414">
        <f t="shared" si="26"/>
        <v>0</v>
      </c>
      <c r="EF730" s="1414"/>
      <c r="EG730" s="1414"/>
      <c r="EH730" s="1414"/>
      <c r="EI730" s="1414"/>
      <c r="EJ730" s="1414">
        <f t="shared" si="27"/>
        <v>0</v>
      </c>
      <c r="EK730" s="1414"/>
      <c r="EL730" s="1414"/>
      <c r="EM730" s="1414"/>
      <c r="EN730" s="1414"/>
      <c r="EO730" s="1414">
        <f t="shared" si="28"/>
        <v>0</v>
      </c>
      <c r="EP730" s="1414"/>
      <c r="EQ730" s="1414"/>
      <c r="ER730" s="1414"/>
      <c r="ES730" s="1414"/>
      <c r="ET730" s="1414">
        <f t="shared" si="29"/>
        <v>0</v>
      </c>
      <c r="EU730" s="1414"/>
      <c r="EV730" s="1414"/>
      <c r="EW730" s="1414"/>
      <c r="EX730" s="1414"/>
      <c r="EZ730" s="1433" t="str">
        <f t="shared" si="30"/>
        <v/>
      </c>
      <c r="FA730" s="1435"/>
      <c r="FB730" s="1435"/>
      <c r="FC730" s="1435"/>
      <c r="FD730" s="1434"/>
      <c r="FE730" s="1433" t="str">
        <f t="shared" si="31"/>
        <v/>
      </c>
      <c r="FF730" s="1435"/>
      <c r="FG730" s="1435"/>
      <c r="FH730" s="1435"/>
      <c r="FI730" s="1434"/>
      <c r="FJ730" s="1433" t="str">
        <f t="shared" si="32"/>
        <v/>
      </c>
      <c r="FK730" s="1435"/>
      <c r="FL730" s="1435"/>
      <c r="FM730" s="1435"/>
      <c r="FN730" s="1434"/>
      <c r="FO730" s="1433" t="str">
        <f t="shared" si="33"/>
        <v/>
      </c>
      <c r="FP730" s="1435"/>
      <c r="FQ730" s="1435"/>
      <c r="FR730" s="1435"/>
      <c r="FS730" s="1434"/>
      <c r="FT730" s="1433" t="str">
        <f t="shared" si="34"/>
        <v/>
      </c>
      <c r="FU730" s="1435"/>
      <c r="FV730" s="1435"/>
      <c r="FW730" s="1435"/>
      <c r="FX730" s="1434"/>
      <c r="FY730" s="1433" t="str">
        <f t="shared" si="35"/>
        <v/>
      </c>
      <c r="FZ730" s="1435"/>
      <c r="GA730" s="1435"/>
      <c r="GB730" s="1435"/>
      <c r="GC730" s="1434"/>
    </row>
    <row r="731" spans="1:185" ht="12.95" customHeight="1">
      <c r="B731" s="1311"/>
      <c r="C731" s="1312"/>
      <c r="D731" s="1312"/>
      <c r="E731" s="1312"/>
      <c r="F731" s="1313"/>
      <c r="G731" s="1323"/>
      <c r="H731" s="1324"/>
      <c r="I731" s="1324"/>
      <c r="J731" s="1325"/>
      <c r="K731" s="1317"/>
      <c r="L731" s="1318"/>
      <c r="M731" s="1318"/>
      <c r="N731" s="1319"/>
      <c r="O731" s="1314"/>
      <c r="P731" s="1315"/>
      <c r="Q731" s="1315"/>
      <c r="R731" s="1315"/>
      <c r="S731" s="1316"/>
      <c r="T731" s="1314"/>
      <c r="U731" s="1315"/>
      <c r="V731" s="1315"/>
      <c r="W731" s="1316"/>
      <c r="X731" s="1326">
        <f t="shared" si="8"/>
        <v>0</v>
      </c>
      <c r="Y731" s="1327"/>
      <c r="Z731" s="1327"/>
      <c r="AA731" s="1327"/>
      <c r="AB731" s="1328"/>
      <c r="AC731" s="1333"/>
      <c r="AD731" s="1334"/>
      <c r="AE731" s="1334"/>
      <c r="AF731" s="1334"/>
      <c r="AG731" s="1335"/>
      <c r="AH731" s="1329" t="str">
        <f t="shared" si="36"/>
        <v/>
      </c>
      <c r="AI731" s="1330"/>
      <c r="AJ731" s="1331"/>
      <c r="AK731" s="1311" t="s">
        <v>809</v>
      </c>
      <c r="AL731" s="1312"/>
      <c r="AM731" s="1312"/>
      <c r="AN731" s="1312"/>
      <c r="AO731" s="1313"/>
      <c r="AP731" s="2"/>
      <c r="AQ731" s="2"/>
      <c r="AR731" s="2"/>
      <c r="AS731" s="2"/>
      <c r="AY731" s="764"/>
      <c r="AZ731" s="68" t="str">
        <f t="shared" si="9"/>
        <v>N/A</v>
      </c>
      <c r="BA731" s="2"/>
      <c r="BB731" s="2"/>
      <c r="BC731" s="2"/>
      <c r="BD731" s="2"/>
      <c r="BE731" s="114"/>
      <c r="BF731" s="179">
        <f t="shared" si="10"/>
        <v>0</v>
      </c>
      <c r="BG731" s="182">
        <f t="shared" si="11"/>
        <v>0</v>
      </c>
      <c r="BH731" s="183" t="str">
        <f t="shared" si="12"/>
        <v/>
      </c>
      <c r="BI731" s="2"/>
      <c r="BJ731" s="2"/>
      <c r="BK731" s="2"/>
      <c r="BL731" s="2"/>
      <c r="BM731" s="2"/>
      <c r="BN731" s="2"/>
      <c r="BS731" s="179">
        <f t="shared" si="13"/>
        <v>0</v>
      </c>
      <c r="BT731" s="182">
        <f t="shared" si="14"/>
        <v>0</v>
      </c>
      <c r="BU731" s="183" t="str">
        <f t="shared" si="15"/>
        <v/>
      </c>
      <c r="BV731" s="2"/>
      <c r="BW731" s="2"/>
      <c r="BX731" s="2"/>
      <c r="BY731" s="2"/>
      <c r="BZ731" s="2"/>
      <c r="CA731" s="2"/>
      <c r="CB731" s="2"/>
      <c r="CC731" s="2"/>
      <c r="CE731" s="2"/>
      <c r="CF731" s="2"/>
      <c r="CG731" s="1433">
        <f t="shared" si="37"/>
        <v>0</v>
      </c>
      <c r="CH731" s="1434"/>
      <c r="CI731" s="1433">
        <f t="shared" si="38"/>
        <v>0</v>
      </c>
      <c r="CJ731" s="1434"/>
      <c r="CK731" s="1433">
        <f t="shared" si="16"/>
        <v>0</v>
      </c>
      <c r="CL731" s="1434"/>
      <c r="CM731" s="1433">
        <f t="shared" si="17"/>
        <v>0</v>
      </c>
      <c r="CN731" s="1434"/>
      <c r="CO731" s="2"/>
      <c r="CP731" s="1428">
        <f t="shared" si="18"/>
        <v>0</v>
      </c>
      <c r="CQ731" s="1429"/>
      <c r="CR731" s="1429"/>
      <c r="CS731" s="1429"/>
      <c r="CT731" s="1430"/>
      <c r="CU731" s="1413">
        <f t="shared" si="19"/>
        <v>0</v>
      </c>
      <c r="CV731" s="1413"/>
      <c r="CW731" s="1413"/>
      <c r="CX731" s="1413"/>
      <c r="CY731" s="1413"/>
      <c r="CZ731" s="1413">
        <f t="shared" si="20"/>
        <v>0</v>
      </c>
      <c r="DA731" s="1413"/>
      <c r="DB731" s="1413"/>
      <c r="DC731" s="1413"/>
      <c r="DD731" s="1413"/>
      <c r="DE731" s="1413">
        <f t="shared" si="21"/>
        <v>0</v>
      </c>
      <c r="DF731" s="1413"/>
      <c r="DG731" s="1413"/>
      <c r="DH731" s="1413"/>
      <c r="DI731" s="1413"/>
      <c r="DJ731" s="1413">
        <f t="shared" si="22"/>
        <v>0</v>
      </c>
      <c r="DK731" s="1413"/>
      <c r="DL731" s="1413"/>
      <c r="DM731" s="1413"/>
      <c r="DN731" s="1413"/>
      <c r="DO731" s="1413">
        <f t="shared" si="23"/>
        <v>0</v>
      </c>
      <c r="DP731" s="1413"/>
      <c r="DQ731" s="1413"/>
      <c r="DR731" s="1413"/>
      <c r="DS731" s="1413"/>
      <c r="DT731" s="1075"/>
      <c r="DU731" s="1414">
        <f t="shared" si="24"/>
        <v>0</v>
      </c>
      <c r="DV731" s="1414"/>
      <c r="DW731" s="1414"/>
      <c r="DX731" s="1414"/>
      <c r="DY731" s="1414"/>
      <c r="DZ731" s="1414">
        <f t="shared" si="25"/>
        <v>0</v>
      </c>
      <c r="EA731" s="1414"/>
      <c r="EB731" s="1414"/>
      <c r="EC731" s="1414"/>
      <c r="ED731" s="1414"/>
      <c r="EE731" s="1414">
        <f t="shared" si="26"/>
        <v>0</v>
      </c>
      <c r="EF731" s="1414"/>
      <c r="EG731" s="1414"/>
      <c r="EH731" s="1414"/>
      <c r="EI731" s="1414"/>
      <c r="EJ731" s="1414">
        <f t="shared" si="27"/>
        <v>0</v>
      </c>
      <c r="EK731" s="1414"/>
      <c r="EL731" s="1414"/>
      <c r="EM731" s="1414"/>
      <c r="EN731" s="1414"/>
      <c r="EO731" s="1414">
        <f t="shared" si="28"/>
        <v>0</v>
      </c>
      <c r="EP731" s="1414"/>
      <c r="EQ731" s="1414"/>
      <c r="ER731" s="1414"/>
      <c r="ES731" s="1414"/>
      <c r="ET731" s="1414">
        <f t="shared" si="29"/>
        <v>0</v>
      </c>
      <c r="EU731" s="1414"/>
      <c r="EV731" s="1414"/>
      <c r="EW731" s="1414"/>
      <c r="EX731" s="1414"/>
      <c r="EZ731" s="1433" t="str">
        <f t="shared" si="30"/>
        <v/>
      </c>
      <c r="FA731" s="1435"/>
      <c r="FB731" s="1435"/>
      <c r="FC731" s="1435"/>
      <c r="FD731" s="1434"/>
      <c r="FE731" s="1433" t="str">
        <f t="shared" si="31"/>
        <v/>
      </c>
      <c r="FF731" s="1435"/>
      <c r="FG731" s="1435"/>
      <c r="FH731" s="1435"/>
      <c r="FI731" s="1434"/>
      <c r="FJ731" s="1433" t="str">
        <f t="shared" si="32"/>
        <v/>
      </c>
      <c r="FK731" s="1435"/>
      <c r="FL731" s="1435"/>
      <c r="FM731" s="1435"/>
      <c r="FN731" s="1434"/>
      <c r="FO731" s="1433" t="str">
        <f t="shared" si="33"/>
        <v/>
      </c>
      <c r="FP731" s="1435"/>
      <c r="FQ731" s="1435"/>
      <c r="FR731" s="1435"/>
      <c r="FS731" s="1434"/>
      <c r="FT731" s="1433" t="str">
        <f t="shared" si="34"/>
        <v/>
      </c>
      <c r="FU731" s="1435"/>
      <c r="FV731" s="1435"/>
      <c r="FW731" s="1435"/>
      <c r="FX731" s="1434"/>
      <c r="FY731" s="1433" t="str">
        <f t="shared" si="35"/>
        <v/>
      </c>
      <c r="FZ731" s="1435"/>
      <c r="GA731" s="1435"/>
      <c r="GB731" s="1435"/>
      <c r="GC731" s="1434"/>
    </row>
    <row r="732" spans="1:185" ht="12.95" customHeight="1">
      <c r="B732" s="1311"/>
      <c r="C732" s="1312"/>
      <c r="D732" s="1312"/>
      <c r="E732" s="1312"/>
      <c r="F732" s="1313"/>
      <c r="G732" s="1323"/>
      <c r="H732" s="1324"/>
      <c r="I732" s="1324"/>
      <c r="J732" s="1325"/>
      <c r="K732" s="1317"/>
      <c r="L732" s="1318"/>
      <c r="M732" s="1318"/>
      <c r="N732" s="1319"/>
      <c r="O732" s="1314"/>
      <c r="P732" s="1315"/>
      <c r="Q732" s="1315"/>
      <c r="R732" s="1315"/>
      <c r="S732" s="1316"/>
      <c r="T732" s="1314"/>
      <c r="U732" s="1315"/>
      <c r="V732" s="1315"/>
      <c r="W732" s="1316"/>
      <c r="X732" s="1326">
        <f t="shared" si="8"/>
        <v>0</v>
      </c>
      <c r="Y732" s="1327"/>
      <c r="Z732" s="1327"/>
      <c r="AA732" s="1327"/>
      <c r="AB732" s="1328"/>
      <c r="AC732" s="1333"/>
      <c r="AD732" s="1334"/>
      <c r="AE732" s="1334"/>
      <c r="AF732" s="1334"/>
      <c r="AG732" s="1335"/>
      <c r="AH732" s="1329" t="str">
        <f t="shared" si="36"/>
        <v/>
      </c>
      <c r="AI732" s="1330"/>
      <c r="AJ732" s="1331"/>
      <c r="AK732" s="1311" t="s">
        <v>809</v>
      </c>
      <c r="AL732" s="1312"/>
      <c r="AM732" s="1312"/>
      <c r="AN732" s="1312"/>
      <c r="AO732" s="1313"/>
      <c r="AP732" s="2"/>
      <c r="AQ732" s="2"/>
      <c r="AR732" s="2"/>
      <c r="AS732" s="2"/>
      <c r="AY732" s="764"/>
      <c r="AZ732" s="68" t="str">
        <f t="shared" si="9"/>
        <v>N/A</v>
      </c>
      <c r="BA732" s="2"/>
      <c r="BB732" s="2"/>
      <c r="BC732" s="2"/>
      <c r="BD732" s="2"/>
      <c r="BE732" s="114"/>
      <c r="BF732" s="179">
        <f t="shared" si="10"/>
        <v>0</v>
      </c>
      <c r="BG732" s="182">
        <f t="shared" si="11"/>
        <v>0</v>
      </c>
      <c r="BH732" s="183" t="str">
        <f t="shared" si="12"/>
        <v/>
      </c>
      <c r="BI732" s="2"/>
      <c r="BJ732" s="2"/>
      <c r="BK732" s="2"/>
      <c r="BL732" s="2"/>
      <c r="BM732" s="2"/>
      <c r="BN732" s="2"/>
      <c r="BS732" s="179">
        <f t="shared" si="13"/>
        <v>0</v>
      </c>
      <c r="BT732" s="182">
        <f t="shared" si="14"/>
        <v>0</v>
      </c>
      <c r="BU732" s="183" t="str">
        <f t="shared" si="15"/>
        <v/>
      </c>
      <c r="BV732" s="2"/>
      <c r="BW732" s="2"/>
      <c r="BX732" s="2"/>
      <c r="BY732" s="2"/>
      <c r="BZ732" s="2"/>
      <c r="CA732" s="2"/>
      <c r="CB732" s="2"/>
      <c r="CC732" s="2"/>
      <c r="CE732" s="2"/>
      <c r="CF732" s="2"/>
      <c r="CG732" s="1433">
        <f t="shared" si="37"/>
        <v>0</v>
      </c>
      <c r="CH732" s="1434"/>
      <c r="CI732" s="1433">
        <f t="shared" si="38"/>
        <v>0</v>
      </c>
      <c r="CJ732" s="1434"/>
      <c r="CK732" s="1433">
        <f t="shared" si="16"/>
        <v>0</v>
      </c>
      <c r="CL732" s="1434"/>
      <c r="CM732" s="1433">
        <f t="shared" si="17"/>
        <v>0</v>
      </c>
      <c r="CN732" s="1434"/>
      <c r="CO732" s="2"/>
      <c r="CP732" s="1428">
        <f t="shared" si="18"/>
        <v>0</v>
      </c>
      <c r="CQ732" s="1429"/>
      <c r="CR732" s="1429"/>
      <c r="CS732" s="1429"/>
      <c r="CT732" s="1430"/>
      <c r="CU732" s="1413">
        <f t="shared" si="19"/>
        <v>0</v>
      </c>
      <c r="CV732" s="1413"/>
      <c r="CW732" s="1413"/>
      <c r="CX732" s="1413"/>
      <c r="CY732" s="1413"/>
      <c r="CZ732" s="1413">
        <f t="shared" si="20"/>
        <v>0</v>
      </c>
      <c r="DA732" s="1413"/>
      <c r="DB732" s="1413"/>
      <c r="DC732" s="1413"/>
      <c r="DD732" s="1413"/>
      <c r="DE732" s="1413">
        <f t="shared" si="21"/>
        <v>0</v>
      </c>
      <c r="DF732" s="1413"/>
      <c r="DG732" s="1413"/>
      <c r="DH732" s="1413"/>
      <c r="DI732" s="1413"/>
      <c r="DJ732" s="1413">
        <f t="shared" si="22"/>
        <v>0</v>
      </c>
      <c r="DK732" s="1413"/>
      <c r="DL732" s="1413"/>
      <c r="DM732" s="1413"/>
      <c r="DN732" s="1413"/>
      <c r="DO732" s="1413">
        <f t="shared" si="23"/>
        <v>0</v>
      </c>
      <c r="DP732" s="1413"/>
      <c r="DQ732" s="1413"/>
      <c r="DR732" s="1413"/>
      <c r="DS732" s="1413"/>
      <c r="DT732" s="1075"/>
      <c r="DU732" s="1414">
        <f t="shared" si="24"/>
        <v>0</v>
      </c>
      <c r="DV732" s="1414"/>
      <c r="DW732" s="1414"/>
      <c r="DX732" s="1414"/>
      <c r="DY732" s="1414"/>
      <c r="DZ732" s="1414">
        <f t="shared" si="25"/>
        <v>0</v>
      </c>
      <c r="EA732" s="1414"/>
      <c r="EB732" s="1414"/>
      <c r="EC732" s="1414"/>
      <c r="ED732" s="1414"/>
      <c r="EE732" s="1414">
        <f t="shared" si="26"/>
        <v>0</v>
      </c>
      <c r="EF732" s="1414"/>
      <c r="EG732" s="1414"/>
      <c r="EH732" s="1414"/>
      <c r="EI732" s="1414"/>
      <c r="EJ732" s="1414">
        <f t="shared" si="27"/>
        <v>0</v>
      </c>
      <c r="EK732" s="1414"/>
      <c r="EL732" s="1414"/>
      <c r="EM732" s="1414"/>
      <c r="EN732" s="1414"/>
      <c r="EO732" s="1414">
        <f t="shared" si="28"/>
        <v>0</v>
      </c>
      <c r="EP732" s="1414"/>
      <c r="EQ732" s="1414"/>
      <c r="ER732" s="1414"/>
      <c r="ES732" s="1414"/>
      <c r="ET732" s="1414">
        <f t="shared" si="29"/>
        <v>0</v>
      </c>
      <c r="EU732" s="1414"/>
      <c r="EV732" s="1414"/>
      <c r="EW732" s="1414"/>
      <c r="EX732" s="1414"/>
      <c r="EZ732" s="1433" t="str">
        <f t="shared" si="30"/>
        <v/>
      </c>
      <c r="FA732" s="1435"/>
      <c r="FB732" s="1435"/>
      <c r="FC732" s="1435"/>
      <c r="FD732" s="1434"/>
      <c r="FE732" s="1433" t="str">
        <f t="shared" si="31"/>
        <v/>
      </c>
      <c r="FF732" s="1435"/>
      <c r="FG732" s="1435"/>
      <c r="FH732" s="1435"/>
      <c r="FI732" s="1434"/>
      <c r="FJ732" s="1433" t="str">
        <f t="shared" si="32"/>
        <v/>
      </c>
      <c r="FK732" s="1435"/>
      <c r="FL732" s="1435"/>
      <c r="FM732" s="1435"/>
      <c r="FN732" s="1434"/>
      <c r="FO732" s="1433" t="str">
        <f t="shared" si="33"/>
        <v/>
      </c>
      <c r="FP732" s="1435"/>
      <c r="FQ732" s="1435"/>
      <c r="FR732" s="1435"/>
      <c r="FS732" s="1434"/>
      <c r="FT732" s="1433" t="str">
        <f t="shared" si="34"/>
        <v/>
      </c>
      <c r="FU732" s="1435"/>
      <c r="FV732" s="1435"/>
      <c r="FW732" s="1435"/>
      <c r="FX732" s="1434"/>
      <c r="FY732" s="1433" t="str">
        <f t="shared" si="35"/>
        <v/>
      </c>
      <c r="FZ732" s="1435"/>
      <c r="GA732" s="1435"/>
      <c r="GB732" s="1435"/>
      <c r="GC732" s="1434"/>
    </row>
    <row r="733" spans="1:185" ht="12.95" customHeight="1">
      <c r="B733" s="1311"/>
      <c r="C733" s="1312"/>
      <c r="D733" s="1312"/>
      <c r="E733" s="1312"/>
      <c r="F733" s="1313"/>
      <c r="G733" s="1323"/>
      <c r="H733" s="1324"/>
      <c r="I733" s="1324"/>
      <c r="J733" s="1325"/>
      <c r="K733" s="1317"/>
      <c r="L733" s="1318"/>
      <c r="M733" s="1318"/>
      <c r="N733" s="1319"/>
      <c r="O733" s="1314"/>
      <c r="P733" s="1315"/>
      <c r="Q733" s="1315"/>
      <c r="R733" s="1315"/>
      <c r="S733" s="1316"/>
      <c r="T733" s="1314"/>
      <c r="U733" s="1315"/>
      <c r="V733" s="1315"/>
      <c r="W733" s="1316"/>
      <c r="X733" s="1326">
        <f t="shared" si="8"/>
        <v>0</v>
      </c>
      <c r="Y733" s="1327"/>
      <c r="Z733" s="1327"/>
      <c r="AA733" s="1327"/>
      <c r="AB733" s="1328"/>
      <c r="AC733" s="1333"/>
      <c r="AD733" s="1334"/>
      <c r="AE733" s="1334"/>
      <c r="AF733" s="1334"/>
      <c r="AG733" s="1335"/>
      <c r="AH733" s="1329" t="str">
        <f t="shared" si="36"/>
        <v/>
      </c>
      <c r="AI733" s="1330"/>
      <c r="AJ733" s="1331"/>
      <c r="AK733" s="1311" t="s">
        <v>809</v>
      </c>
      <c r="AL733" s="1312"/>
      <c r="AM733" s="1312"/>
      <c r="AN733" s="1312"/>
      <c r="AO733" s="1313"/>
      <c r="AP733" s="2"/>
      <c r="AQ733" s="2"/>
      <c r="AR733" s="2"/>
      <c r="AS733" s="2"/>
      <c r="AY733" s="764"/>
      <c r="AZ733" s="68" t="str">
        <f t="shared" si="9"/>
        <v>N/A</v>
      </c>
      <c r="BA733" s="2"/>
      <c r="BB733" s="2"/>
      <c r="BC733" s="2"/>
      <c r="BD733" s="2"/>
      <c r="BE733" s="114"/>
      <c r="BF733" s="179">
        <f t="shared" si="10"/>
        <v>0</v>
      </c>
      <c r="BG733" s="182">
        <f t="shared" si="11"/>
        <v>0</v>
      </c>
      <c r="BH733" s="183" t="str">
        <f t="shared" si="12"/>
        <v/>
      </c>
      <c r="BI733" s="2"/>
      <c r="BJ733" s="2"/>
      <c r="BK733" s="2"/>
      <c r="BL733" s="2"/>
      <c r="BM733" s="2"/>
      <c r="BN733" s="2"/>
      <c r="BS733" s="179">
        <f t="shared" si="13"/>
        <v>0</v>
      </c>
      <c r="BT733" s="182">
        <f t="shared" si="14"/>
        <v>0</v>
      </c>
      <c r="BU733" s="183" t="str">
        <f t="shared" si="15"/>
        <v/>
      </c>
      <c r="BV733" s="2"/>
      <c r="BW733" s="2"/>
      <c r="BX733" s="2"/>
      <c r="BY733" s="2"/>
      <c r="BZ733" s="2"/>
      <c r="CA733" s="2"/>
      <c r="CB733" s="2"/>
      <c r="CC733" s="2"/>
      <c r="CE733" s="2"/>
      <c r="CF733" s="2"/>
      <c r="CG733" s="1433">
        <f t="shared" si="37"/>
        <v>0</v>
      </c>
      <c r="CH733" s="1434"/>
      <c r="CI733" s="1433">
        <f t="shared" si="38"/>
        <v>0</v>
      </c>
      <c r="CJ733" s="1434"/>
      <c r="CK733" s="1433">
        <f t="shared" si="16"/>
        <v>0</v>
      </c>
      <c r="CL733" s="1434"/>
      <c r="CM733" s="1433">
        <f t="shared" si="17"/>
        <v>0</v>
      </c>
      <c r="CN733" s="1434"/>
      <c r="CO733" s="2"/>
      <c r="CP733" s="1428">
        <f t="shared" si="18"/>
        <v>0</v>
      </c>
      <c r="CQ733" s="1429"/>
      <c r="CR733" s="1429"/>
      <c r="CS733" s="1429"/>
      <c r="CT733" s="1430"/>
      <c r="CU733" s="1413">
        <f t="shared" si="19"/>
        <v>0</v>
      </c>
      <c r="CV733" s="1413"/>
      <c r="CW733" s="1413"/>
      <c r="CX733" s="1413"/>
      <c r="CY733" s="1413"/>
      <c r="CZ733" s="1413">
        <f t="shared" si="20"/>
        <v>0</v>
      </c>
      <c r="DA733" s="1413"/>
      <c r="DB733" s="1413"/>
      <c r="DC733" s="1413"/>
      <c r="DD733" s="1413"/>
      <c r="DE733" s="1413">
        <f t="shared" si="21"/>
        <v>0</v>
      </c>
      <c r="DF733" s="1413"/>
      <c r="DG733" s="1413"/>
      <c r="DH733" s="1413"/>
      <c r="DI733" s="1413"/>
      <c r="DJ733" s="1413">
        <f t="shared" si="22"/>
        <v>0</v>
      </c>
      <c r="DK733" s="1413"/>
      <c r="DL733" s="1413"/>
      <c r="DM733" s="1413"/>
      <c r="DN733" s="1413"/>
      <c r="DO733" s="1413">
        <f t="shared" si="23"/>
        <v>0</v>
      </c>
      <c r="DP733" s="1413"/>
      <c r="DQ733" s="1413"/>
      <c r="DR733" s="1413"/>
      <c r="DS733" s="1413"/>
      <c r="DT733" s="1075"/>
      <c r="DU733" s="1414">
        <f t="shared" si="24"/>
        <v>0</v>
      </c>
      <c r="DV733" s="1414"/>
      <c r="DW733" s="1414"/>
      <c r="DX733" s="1414"/>
      <c r="DY733" s="1414"/>
      <c r="DZ733" s="1414">
        <f t="shared" si="25"/>
        <v>0</v>
      </c>
      <c r="EA733" s="1414"/>
      <c r="EB733" s="1414"/>
      <c r="EC733" s="1414"/>
      <c r="ED733" s="1414"/>
      <c r="EE733" s="1414">
        <f t="shared" si="26"/>
        <v>0</v>
      </c>
      <c r="EF733" s="1414"/>
      <c r="EG733" s="1414"/>
      <c r="EH733" s="1414"/>
      <c r="EI733" s="1414"/>
      <c r="EJ733" s="1414">
        <f t="shared" si="27"/>
        <v>0</v>
      </c>
      <c r="EK733" s="1414"/>
      <c r="EL733" s="1414"/>
      <c r="EM733" s="1414"/>
      <c r="EN733" s="1414"/>
      <c r="EO733" s="1414">
        <f t="shared" si="28"/>
        <v>0</v>
      </c>
      <c r="EP733" s="1414"/>
      <c r="EQ733" s="1414"/>
      <c r="ER733" s="1414"/>
      <c r="ES733" s="1414"/>
      <c r="ET733" s="1414">
        <f t="shared" si="29"/>
        <v>0</v>
      </c>
      <c r="EU733" s="1414"/>
      <c r="EV733" s="1414"/>
      <c r="EW733" s="1414"/>
      <c r="EX733" s="1414"/>
      <c r="EZ733" s="1433" t="str">
        <f t="shared" si="30"/>
        <v/>
      </c>
      <c r="FA733" s="1435"/>
      <c r="FB733" s="1435"/>
      <c r="FC733" s="1435"/>
      <c r="FD733" s="1434"/>
      <c r="FE733" s="1433" t="str">
        <f t="shared" si="31"/>
        <v/>
      </c>
      <c r="FF733" s="1435"/>
      <c r="FG733" s="1435"/>
      <c r="FH733" s="1435"/>
      <c r="FI733" s="1434"/>
      <c r="FJ733" s="1433" t="str">
        <f t="shared" si="32"/>
        <v/>
      </c>
      <c r="FK733" s="1435"/>
      <c r="FL733" s="1435"/>
      <c r="FM733" s="1435"/>
      <c r="FN733" s="1434"/>
      <c r="FO733" s="1433" t="str">
        <f t="shared" si="33"/>
        <v/>
      </c>
      <c r="FP733" s="1435"/>
      <c r="FQ733" s="1435"/>
      <c r="FR733" s="1435"/>
      <c r="FS733" s="1434"/>
      <c r="FT733" s="1433" t="str">
        <f t="shared" si="34"/>
        <v/>
      </c>
      <c r="FU733" s="1435"/>
      <c r="FV733" s="1435"/>
      <c r="FW733" s="1435"/>
      <c r="FX733" s="1434"/>
      <c r="FY733" s="1433" t="str">
        <f t="shared" si="35"/>
        <v/>
      </c>
      <c r="FZ733" s="1435"/>
      <c r="GA733" s="1435"/>
      <c r="GB733" s="1435"/>
      <c r="GC733" s="1434"/>
    </row>
    <row r="734" spans="1:185" ht="12.95" customHeight="1">
      <c r="B734" s="1311"/>
      <c r="C734" s="1312"/>
      <c r="D734" s="1312"/>
      <c r="E734" s="1312"/>
      <c r="F734" s="1313"/>
      <c r="G734" s="1323"/>
      <c r="H734" s="1324"/>
      <c r="I734" s="1324"/>
      <c r="J734" s="1325"/>
      <c r="K734" s="1317"/>
      <c r="L734" s="1318"/>
      <c r="M734" s="1318"/>
      <c r="N734" s="1319"/>
      <c r="O734" s="1314"/>
      <c r="P734" s="1315"/>
      <c r="Q734" s="1315"/>
      <c r="R734" s="1315"/>
      <c r="S734" s="1316"/>
      <c r="T734" s="1314"/>
      <c r="U734" s="1315"/>
      <c r="V734" s="1315"/>
      <c r="W734" s="1316"/>
      <c r="X734" s="1326">
        <f t="shared" si="8"/>
        <v>0</v>
      </c>
      <c r="Y734" s="1327"/>
      <c r="Z734" s="1327"/>
      <c r="AA734" s="1327"/>
      <c r="AB734" s="1328"/>
      <c r="AC734" s="1333"/>
      <c r="AD734" s="1334"/>
      <c r="AE734" s="1334"/>
      <c r="AF734" s="1334"/>
      <c r="AG734" s="1335"/>
      <c r="AH734" s="1329" t="str">
        <f t="shared" si="36"/>
        <v/>
      </c>
      <c r="AI734" s="1330"/>
      <c r="AJ734" s="1331"/>
      <c r="AK734" s="1311" t="s">
        <v>809</v>
      </c>
      <c r="AL734" s="1312"/>
      <c r="AM734" s="1312"/>
      <c r="AN734" s="1312"/>
      <c r="AO734" s="1313"/>
      <c r="AP734" s="2"/>
      <c r="AQ734" s="2"/>
      <c r="AR734" s="2"/>
      <c r="AS734" s="2"/>
      <c r="AY734" s="764"/>
      <c r="AZ734" s="68" t="str">
        <f t="shared" si="9"/>
        <v>N/A</v>
      </c>
      <c r="BA734" s="2"/>
      <c r="BB734" s="2"/>
      <c r="BC734" s="2"/>
      <c r="BD734" s="2"/>
      <c r="BE734" s="114"/>
      <c r="BF734" s="179">
        <f t="shared" si="10"/>
        <v>0</v>
      </c>
      <c r="BG734" s="182">
        <f t="shared" si="11"/>
        <v>0</v>
      </c>
      <c r="BH734" s="183" t="str">
        <f t="shared" si="12"/>
        <v/>
      </c>
      <c r="BI734" s="2"/>
      <c r="BJ734" s="2"/>
      <c r="BK734" s="2"/>
      <c r="BL734" s="2"/>
      <c r="BM734" s="2"/>
      <c r="BN734" s="2"/>
      <c r="BS734" s="179">
        <f t="shared" si="13"/>
        <v>0</v>
      </c>
      <c r="BT734" s="182">
        <f t="shared" si="14"/>
        <v>0</v>
      </c>
      <c r="BU734" s="183" t="str">
        <f t="shared" si="15"/>
        <v/>
      </c>
      <c r="BV734" s="2"/>
      <c r="BW734" s="2"/>
      <c r="BX734" s="2"/>
      <c r="BY734" s="2"/>
      <c r="BZ734" s="2"/>
      <c r="CA734" s="2"/>
      <c r="CB734" s="2"/>
      <c r="CC734" s="2"/>
      <c r="CE734" s="2"/>
      <c r="CF734" s="2"/>
      <c r="CG734" s="1433">
        <f t="shared" si="37"/>
        <v>0</v>
      </c>
      <c r="CH734" s="1434"/>
      <c r="CI734" s="1433">
        <f t="shared" si="38"/>
        <v>0</v>
      </c>
      <c r="CJ734" s="1434"/>
      <c r="CK734" s="1433">
        <f t="shared" si="16"/>
        <v>0</v>
      </c>
      <c r="CL734" s="1434"/>
      <c r="CM734" s="1433">
        <f t="shared" si="17"/>
        <v>0</v>
      </c>
      <c r="CN734" s="1434"/>
      <c r="CO734" s="2"/>
      <c r="CP734" s="1428">
        <f t="shared" si="18"/>
        <v>0</v>
      </c>
      <c r="CQ734" s="1429"/>
      <c r="CR734" s="1429"/>
      <c r="CS734" s="1429"/>
      <c r="CT734" s="1430"/>
      <c r="CU734" s="1413">
        <f t="shared" si="19"/>
        <v>0</v>
      </c>
      <c r="CV734" s="1413"/>
      <c r="CW734" s="1413"/>
      <c r="CX734" s="1413"/>
      <c r="CY734" s="1413"/>
      <c r="CZ734" s="1413">
        <f t="shared" si="20"/>
        <v>0</v>
      </c>
      <c r="DA734" s="1413"/>
      <c r="DB734" s="1413"/>
      <c r="DC734" s="1413"/>
      <c r="DD734" s="1413"/>
      <c r="DE734" s="1413">
        <f t="shared" si="21"/>
        <v>0</v>
      </c>
      <c r="DF734" s="1413"/>
      <c r="DG734" s="1413"/>
      <c r="DH734" s="1413"/>
      <c r="DI734" s="1413"/>
      <c r="DJ734" s="1413">
        <f t="shared" si="22"/>
        <v>0</v>
      </c>
      <c r="DK734" s="1413"/>
      <c r="DL734" s="1413"/>
      <c r="DM734" s="1413"/>
      <c r="DN734" s="1413"/>
      <c r="DO734" s="1413">
        <f t="shared" si="23"/>
        <v>0</v>
      </c>
      <c r="DP734" s="1413"/>
      <c r="DQ734" s="1413"/>
      <c r="DR734" s="1413"/>
      <c r="DS734" s="1413"/>
      <c r="DT734" s="1075"/>
      <c r="DU734" s="1414">
        <f t="shared" si="24"/>
        <v>0</v>
      </c>
      <c r="DV734" s="1414"/>
      <c r="DW734" s="1414"/>
      <c r="DX734" s="1414"/>
      <c r="DY734" s="1414"/>
      <c r="DZ734" s="1414">
        <f t="shared" si="25"/>
        <v>0</v>
      </c>
      <c r="EA734" s="1414"/>
      <c r="EB734" s="1414"/>
      <c r="EC734" s="1414"/>
      <c r="ED734" s="1414"/>
      <c r="EE734" s="1414">
        <f t="shared" si="26"/>
        <v>0</v>
      </c>
      <c r="EF734" s="1414"/>
      <c r="EG734" s="1414"/>
      <c r="EH734" s="1414"/>
      <c r="EI734" s="1414"/>
      <c r="EJ734" s="1414">
        <f t="shared" si="27"/>
        <v>0</v>
      </c>
      <c r="EK734" s="1414"/>
      <c r="EL734" s="1414"/>
      <c r="EM734" s="1414"/>
      <c r="EN734" s="1414"/>
      <c r="EO734" s="1414">
        <f t="shared" si="28"/>
        <v>0</v>
      </c>
      <c r="EP734" s="1414"/>
      <c r="EQ734" s="1414"/>
      <c r="ER734" s="1414"/>
      <c r="ES734" s="1414"/>
      <c r="ET734" s="1414">
        <f t="shared" si="29"/>
        <v>0</v>
      </c>
      <c r="EU734" s="1414"/>
      <c r="EV734" s="1414"/>
      <c r="EW734" s="1414"/>
      <c r="EX734" s="1414"/>
      <c r="EZ734" s="1433" t="str">
        <f t="shared" si="30"/>
        <v/>
      </c>
      <c r="FA734" s="1435"/>
      <c r="FB734" s="1435"/>
      <c r="FC734" s="1435"/>
      <c r="FD734" s="1434"/>
      <c r="FE734" s="1433" t="str">
        <f t="shared" si="31"/>
        <v/>
      </c>
      <c r="FF734" s="1435"/>
      <c r="FG734" s="1435"/>
      <c r="FH734" s="1435"/>
      <c r="FI734" s="1434"/>
      <c r="FJ734" s="1433" t="str">
        <f t="shared" si="32"/>
        <v/>
      </c>
      <c r="FK734" s="1435"/>
      <c r="FL734" s="1435"/>
      <c r="FM734" s="1435"/>
      <c r="FN734" s="1434"/>
      <c r="FO734" s="1433" t="str">
        <f t="shared" si="33"/>
        <v/>
      </c>
      <c r="FP734" s="1435"/>
      <c r="FQ734" s="1435"/>
      <c r="FR734" s="1435"/>
      <c r="FS734" s="1434"/>
      <c r="FT734" s="1433" t="str">
        <f t="shared" si="34"/>
        <v/>
      </c>
      <c r="FU734" s="1435"/>
      <c r="FV734" s="1435"/>
      <c r="FW734" s="1435"/>
      <c r="FX734" s="1434"/>
      <c r="FY734" s="1433" t="str">
        <f t="shared" si="35"/>
        <v/>
      </c>
      <c r="FZ734" s="1435"/>
      <c r="GA734" s="1435"/>
      <c r="GB734" s="1435"/>
      <c r="GC734" s="1434"/>
    </row>
    <row r="735" spans="1:185" ht="12.95" customHeight="1">
      <c r="B735" s="1311"/>
      <c r="C735" s="1312"/>
      <c r="D735" s="1312"/>
      <c r="E735" s="1312"/>
      <c r="F735" s="1313"/>
      <c r="G735" s="1323"/>
      <c r="H735" s="1324"/>
      <c r="I735" s="1324"/>
      <c r="J735" s="1325"/>
      <c r="K735" s="1317"/>
      <c r="L735" s="1318"/>
      <c r="M735" s="1318"/>
      <c r="N735" s="1319"/>
      <c r="O735" s="1314"/>
      <c r="P735" s="1315"/>
      <c r="Q735" s="1315"/>
      <c r="R735" s="1315"/>
      <c r="S735" s="1316"/>
      <c r="T735" s="1314"/>
      <c r="U735" s="1315"/>
      <c r="V735" s="1315"/>
      <c r="W735" s="1316"/>
      <c r="X735" s="1326">
        <f t="shared" si="8"/>
        <v>0</v>
      </c>
      <c r="Y735" s="1327"/>
      <c r="Z735" s="1327"/>
      <c r="AA735" s="1327"/>
      <c r="AB735" s="1328"/>
      <c r="AC735" s="1333"/>
      <c r="AD735" s="1334"/>
      <c r="AE735" s="1334"/>
      <c r="AF735" s="1334"/>
      <c r="AG735" s="1335"/>
      <c r="AH735" s="1329" t="str">
        <f t="shared" si="36"/>
        <v/>
      </c>
      <c r="AI735" s="1330"/>
      <c r="AJ735" s="1331"/>
      <c r="AK735" s="1311" t="s">
        <v>809</v>
      </c>
      <c r="AL735" s="1312"/>
      <c r="AM735" s="1312"/>
      <c r="AN735" s="1312"/>
      <c r="AO735" s="1313"/>
      <c r="AP735" s="2"/>
      <c r="AQ735" s="2"/>
      <c r="AR735" s="2"/>
      <c r="AS735" s="2"/>
      <c r="AY735" s="764"/>
      <c r="AZ735" s="68" t="str">
        <f t="shared" si="9"/>
        <v>N/A</v>
      </c>
      <c r="BA735" s="2"/>
      <c r="BB735" s="2"/>
      <c r="BC735" s="2"/>
      <c r="BD735" s="2"/>
      <c r="BE735" s="114"/>
      <c r="BF735" s="179">
        <f t="shared" si="10"/>
        <v>0</v>
      </c>
      <c r="BG735" s="182">
        <f t="shared" si="11"/>
        <v>0</v>
      </c>
      <c r="BH735" s="183" t="str">
        <f t="shared" si="12"/>
        <v/>
      </c>
      <c r="BI735" s="2"/>
      <c r="BJ735" s="2"/>
      <c r="BK735" s="2"/>
      <c r="BL735" s="2"/>
      <c r="BM735" s="2"/>
      <c r="BN735" s="2"/>
      <c r="BS735" s="179">
        <f t="shared" si="13"/>
        <v>0</v>
      </c>
      <c r="BT735" s="182">
        <f t="shared" si="14"/>
        <v>0</v>
      </c>
      <c r="BU735" s="183" t="str">
        <f t="shared" si="15"/>
        <v/>
      </c>
      <c r="BV735" s="2"/>
      <c r="BW735" s="2"/>
      <c r="BX735" s="2"/>
      <c r="BY735" s="2"/>
      <c r="BZ735" s="2"/>
      <c r="CA735" s="2"/>
      <c r="CB735" s="2"/>
      <c r="CC735" s="2"/>
      <c r="CE735" s="2"/>
      <c r="CF735" s="2"/>
      <c r="CG735" s="1433">
        <f t="shared" si="37"/>
        <v>0</v>
      </c>
      <c r="CH735" s="1434"/>
      <c r="CI735" s="1433">
        <f t="shared" si="38"/>
        <v>0</v>
      </c>
      <c r="CJ735" s="1434"/>
      <c r="CK735" s="1433">
        <f t="shared" si="16"/>
        <v>0</v>
      </c>
      <c r="CL735" s="1434"/>
      <c r="CM735" s="1433">
        <f t="shared" si="17"/>
        <v>0</v>
      </c>
      <c r="CN735" s="1434"/>
      <c r="CO735" s="2"/>
      <c r="CP735" s="1428">
        <f t="shared" si="18"/>
        <v>0</v>
      </c>
      <c r="CQ735" s="1429"/>
      <c r="CR735" s="1429"/>
      <c r="CS735" s="1429"/>
      <c r="CT735" s="1430"/>
      <c r="CU735" s="1413">
        <f t="shared" si="19"/>
        <v>0</v>
      </c>
      <c r="CV735" s="1413"/>
      <c r="CW735" s="1413"/>
      <c r="CX735" s="1413"/>
      <c r="CY735" s="1413"/>
      <c r="CZ735" s="1413">
        <f t="shared" si="20"/>
        <v>0</v>
      </c>
      <c r="DA735" s="1413"/>
      <c r="DB735" s="1413"/>
      <c r="DC735" s="1413"/>
      <c r="DD735" s="1413"/>
      <c r="DE735" s="1413">
        <f t="shared" si="21"/>
        <v>0</v>
      </c>
      <c r="DF735" s="1413"/>
      <c r="DG735" s="1413"/>
      <c r="DH735" s="1413"/>
      <c r="DI735" s="1413"/>
      <c r="DJ735" s="1413">
        <f t="shared" si="22"/>
        <v>0</v>
      </c>
      <c r="DK735" s="1413"/>
      <c r="DL735" s="1413"/>
      <c r="DM735" s="1413"/>
      <c r="DN735" s="1413"/>
      <c r="DO735" s="1413">
        <f t="shared" si="23"/>
        <v>0</v>
      </c>
      <c r="DP735" s="1413"/>
      <c r="DQ735" s="1413"/>
      <c r="DR735" s="1413"/>
      <c r="DS735" s="1413"/>
      <c r="DT735" s="1075"/>
      <c r="DU735" s="1414">
        <f t="shared" si="24"/>
        <v>0</v>
      </c>
      <c r="DV735" s="1414"/>
      <c r="DW735" s="1414"/>
      <c r="DX735" s="1414"/>
      <c r="DY735" s="1414"/>
      <c r="DZ735" s="1414">
        <f t="shared" si="25"/>
        <v>0</v>
      </c>
      <c r="EA735" s="1414"/>
      <c r="EB735" s="1414"/>
      <c r="EC735" s="1414"/>
      <c r="ED735" s="1414"/>
      <c r="EE735" s="1414">
        <f t="shared" si="26"/>
        <v>0</v>
      </c>
      <c r="EF735" s="1414"/>
      <c r="EG735" s="1414"/>
      <c r="EH735" s="1414"/>
      <c r="EI735" s="1414"/>
      <c r="EJ735" s="1414">
        <f t="shared" si="27"/>
        <v>0</v>
      </c>
      <c r="EK735" s="1414"/>
      <c r="EL735" s="1414"/>
      <c r="EM735" s="1414"/>
      <c r="EN735" s="1414"/>
      <c r="EO735" s="1414">
        <f t="shared" si="28"/>
        <v>0</v>
      </c>
      <c r="EP735" s="1414"/>
      <c r="EQ735" s="1414"/>
      <c r="ER735" s="1414"/>
      <c r="ES735" s="1414"/>
      <c r="ET735" s="1414">
        <f t="shared" si="29"/>
        <v>0</v>
      </c>
      <c r="EU735" s="1414"/>
      <c r="EV735" s="1414"/>
      <c r="EW735" s="1414"/>
      <c r="EX735" s="1414"/>
      <c r="EZ735" s="1433" t="str">
        <f t="shared" si="30"/>
        <v/>
      </c>
      <c r="FA735" s="1435"/>
      <c r="FB735" s="1435"/>
      <c r="FC735" s="1435"/>
      <c r="FD735" s="1434"/>
      <c r="FE735" s="1433" t="str">
        <f t="shared" si="31"/>
        <v/>
      </c>
      <c r="FF735" s="1435"/>
      <c r="FG735" s="1435"/>
      <c r="FH735" s="1435"/>
      <c r="FI735" s="1434"/>
      <c r="FJ735" s="1433" t="str">
        <f t="shared" si="32"/>
        <v/>
      </c>
      <c r="FK735" s="1435"/>
      <c r="FL735" s="1435"/>
      <c r="FM735" s="1435"/>
      <c r="FN735" s="1434"/>
      <c r="FO735" s="1433" t="str">
        <f t="shared" si="33"/>
        <v/>
      </c>
      <c r="FP735" s="1435"/>
      <c r="FQ735" s="1435"/>
      <c r="FR735" s="1435"/>
      <c r="FS735" s="1434"/>
      <c r="FT735" s="1433" t="str">
        <f t="shared" si="34"/>
        <v/>
      </c>
      <c r="FU735" s="1435"/>
      <c r="FV735" s="1435"/>
      <c r="FW735" s="1435"/>
      <c r="FX735" s="1434"/>
      <c r="FY735" s="1433" t="str">
        <f t="shared" si="35"/>
        <v/>
      </c>
      <c r="FZ735" s="1435"/>
      <c r="GA735" s="1435"/>
      <c r="GB735" s="1435"/>
      <c r="GC735" s="1434"/>
    </row>
    <row r="736" spans="1:185" ht="12.95" customHeight="1">
      <c r="B736" s="1311"/>
      <c r="C736" s="1312"/>
      <c r="D736" s="1312"/>
      <c r="E736" s="1312"/>
      <c r="F736" s="1313"/>
      <c r="G736" s="1323"/>
      <c r="H736" s="1324"/>
      <c r="I736" s="1324"/>
      <c r="J736" s="1325"/>
      <c r="K736" s="1317"/>
      <c r="L736" s="1318"/>
      <c r="M736" s="1318"/>
      <c r="N736" s="1319"/>
      <c r="O736" s="1314"/>
      <c r="P736" s="1315"/>
      <c r="Q736" s="1315"/>
      <c r="R736" s="1315"/>
      <c r="S736" s="1316"/>
      <c r="T736" s="1314"/>
      <c r="U736" s="1315"/>
      <c r="V736" s="1315"/>
      <c r="W736" s="1316"/>
      <c r="X736" s="1326">
        <f t="shared" si="8"/>
        <v>0</v>
      </c>
      <c r="Y736" s="1327"/>
      <c r="Z736" s="1327"/>
      <c r="AA736" s="1327"/>
      <c r="AB736" s="1328"/>
      <c r="AC736" s="1333"/>
      <c r="AD736" s="1334"/>
      <c r="AE736" s="1334"/>
      <c r="AF736" s="1334"/>
      <c r="AG736" s="1335"/>
      <c r="AH736" s="1329" t="str">
        <f t="shared" si="36"/>
        <v/>
      </c>
      <c r="AI736" s="1330"/>
      <c r="AJ736" s="1331"/>
      <c r="AK736" s="1311" t="s">
        <v>809</v>
      </c>
      <c r="AL736" s="1312"/>
      <c r="AM736" s="1312"/>
      <c r="AN736" s="1312"/>
      <c r="AO736" s="1313"/>
      <c r="AP736" s="2"/>
      <c r="AQ736" s="2"/>
      <c r="AR736" s="2"/>
      <c r="AS736" s="2"/>
      <c r="AY736" s="764"/>
      <c r="AZ736" s="68" t="str">
        <f t="shared" si="9"/>
        <v>N/A</v>
      </c>
      <c r="BA736" s="2"/>
      <c r="BB736" s="2"/>
      <c r="BC736" s="2"/>
      <c r="BD736" s="2"/>
      <c r="BE736" s="114"/>
      <c r="BF736" s="179">
        <f t="shared" si="10"/>
        <v>0</v>
      </c>
      <c r="BG736" s="182">
        <f t="shared" si="11"/>
        <v>0</v>
      </c>
      <c r="BH736" s="183" t="str">
        <f t="shared" si="12"/>
        <v/>
      </c>
      <c r="BI736" s="2"/>
      <c r="BJ736" s="2"/>
      <c r="BK736" s="2"/>
      <c r="BL736" s="2"/>
      <c r="BM736" s="2"/>
      <c r="BN736" s="2"/>
      <c r="BS736" s="179">
        <f t="shared" si="13"/>
        <v>0</v>
      </c>
      <c r="BT736" s="182">
        <f t="shared" si="14"/>
        <v>0</v>
      </c>
      <c r="BU736" s="183" t="str">
        <f t="shared" si="15"/>
        <v/>
      </c>
      <c r="BV736" s="2"/>
      <c r="BW736" s="2"/>
      <c r="BX736" s="2"/>
      <c r="BY736" s="2"/>
      <c r="BZ736" s="2"/>
      <c r="CA736" s="2"/>
      <c r="CB736" s="2"/>
      <c r="CC736" s="2"/>
      <c r="CE736" s="2"/>
      <c r="CF736" s="2"/>
      <c r="CG736" s="1433">
        <f t="shared" si="37"/>
        <v>0</v>
      </c>
      <c r="CH736" s="1434"/>
      <c r="CI736" s="1433">
        <f t="shared" si="38"/>
        <v>0</v>
      </c>
      <c r="CJ736" s="1434"/>
      <c r="CK736" s="1433">
        <f t="shared" si="16"/>
        <v>0</v>
      </c>
      <c r="CL736" s="1434"/>
      <c r="CM736" s="1433">
        <f t="shared" si="17"/>
        <v>0</v>
      </c>
      <c r="CN736" s="1434"/>
      <c r="CO736" s="2"/>
      <c r="CP736" s="1428">
        <f t="shared" si="18"/>
        <v>0</v>
      </c>
      <c r="CQ736" s="1429"/>
      <c r="CR736" s="1429"/>
      <c r="CS736" s="1429"/>
      <c r="CT736" s="1430"/>
      <c r="CU736" s="1413">
        <f t="shared" si="19"/>
        <v>0</v>
      </c>
      <c r="CV736" s="1413"/>
      <c r="CW736" s="1413"/>
      <c r="CX736" s="1413"/>
      <c r="CY736" s="1413"/>
      <c r="CZ736" s="1413">
        <f t="shared" si="20"/>
        <v>0</v>
      </c>
      <c r="DA736" s="1413"/>
      <c r="DB736" s="1413"/>
      <c r="DC736" s="1413"/>
      <c r="DD736" s="1413"/>
      <c r="DE736" s="1413">
        <f t="shared" si="21"/>
        <v>0</v>
      </c>
      <c r="DF736" s="1413"/>
      <c r="DG736" s="1413"/>
      <c r="DH736" s="1413"/>
      <c r="DI736" s="1413"/>
      <c r="DJ736" s="1413">
        <f t="shared" si="22"/>
        <v>0</v>
      </c>
      <c r="DK736" s="1413"/>
      <c r="DL736" s="1413"/>
      <c r="DM736" s="1413"/>
      <c r="DN736" s="1413"/>
      <c r="DO736" s="1413">
        <f t="shared" si="23"/>
        <v>0</v>
      </c>
      <c r="DP736" s="1413"/>
      <c r="DQ736" s="1413"/>
      <c r="DR736" s="1413"/>
      <c r="DS736" s="1413"/>
      <c r="DT736" s="1075"/>
      <c r="DU736" s="1414">
        <f t="shared" si="24"/>
        <v>0</v>
      </c>
      <c r="DV736" s="1414"/>
      <c r="DW736" s="1414"/>
      <c r="DX736" s="1414"/>
      <c r="DY736" s="1414"/>
      <c r="DZ736" s="1414">
        <f t="shared" si="25"/>
        <v>0</v>
      </c>
      <c r="EA736" s="1414"/>
      <c r="EB736" s="1414"/>
      <c r="EC736" s="1414"/>
      <c r="ED736" s="1414"/>
      <c r="EE736" s="1414">
        <f t="shared" si="26"/>
        <v>0</v>
      </c>
      <c r="EF736" s="1414"/>
      <c r="EG736" s="1414"/>
      <c r="EH736" s="1414"/>
      <c r="EI736" s="1414"/>
      <c r="EJ736" s="1414">
        <f t="shared" si="27"/>
        <v>0</v>
      </c>
      <c r="EK736" s="1414"/>
      <c r="EL736" s="1414"/>
      <c r="EM736" s="1414"/>
      <c r="EN736" s="1414"/>
      <c r="EO736" s="1414">
        <f t="shared" si="28"/>
        <v>0</v>
      </c>
      <c r="EP736" s="1414"/>
      <c r="EQ736" s="1414"/>
      <c r="ER736" s="1414"/>
      <c r="ES736" s="1414"/>
      <c r="ET736" s="1414">
        <f t="shared" si="29"/>
        <v>0</v>
      </c>
      <c r="EU736" s="1414"/>
      <c r="EV736" s="1414"/>
      <c r="EW736" s="1414"/>
      <c r="EX736" s="1414"/>
      <c r="EZ736" s="1433" t="str">
        <f t="shared" si="30"/>
        <v/>
      </c>
      <c r="FA736" s="1435"/>
      <c r="FB736" s="1435"/>
      <c r="FC736" s="1435"/>
      <c r="FD736" s="1434"/>
      <c r="FE736" s="1433" t="str">
        <f t="shared" si="31"/>
        <v/>
      </c>
      <c r="FF736" s="1435"/>
      <c r="FG736" s="1435"/>
      <c r="FH736" s="1435"/>
      <c r="FI736" s="1434"/>
      <c r="FJ736" s="1433" t="str">
        <f t="shared" si="32"/>
        <v/>
      </c>
      <c r="FK736" s="1435"/>
      <c r="FL736" s="1435"/>
      <c r="FM736" s="1435"/>
      <c r="FN736" s="1434"/>
      <c r="FO736" s="1433" t="str">
        <f t="shared" si="33"/>
        <v/>
      </c>
      <c r="FP736" s="1435"/>
      <c r="FQ736" s="1435"/>
      <c r="FR736" s="1435"/>
      <c r="FS736" s="1434"/>
      <c r="FT736" s="1433" t="str">
        <f t="shared" si="34"/>
        <v/>
      </c>
      <c r="FU736" s="1435"/>
      <c r="FV736" s="1435"/>
      <c r="FW736" s="1435"/>
      <c r="FX736" s="1434"/>
      <c r="FY736" s="1433" t="str">
        <f t="shared" si="35"/>
        <v/>
      </c>
      <c r="FZ736" s="1435"/>
      <c r="GA736" s="1435"/>
      <c r="GB736" s="1435"/>
      <c r="GC736" s="1434"/>
    </row>
    <row r="737" spans="1:185" ht="12.95" customHeight="1">
      <c r="B737" s="1311"/>
      <c r="C737" s="1312"/>
      <c r="D737" s="1312"/>
      <c r="E737" s="1312"/>
      <c r="F737" s="1313"/>
      <c r="G737" s="1323"/>
      <c r="H737" s="1324"/>
      <c r="I737" s="1324"/>
      <c r="J737" s="1325"/>
      <c r="K737" s="1317"/>
      <c r="L737" s="1318"/>
      <c r="M737" s="1318"/>
      <c r="N737" s="1319"/>
      <c r="O737" s="1314"/>
      <c r="P737" s="1315"/>
      <c r="Q737" s="1315"/>
      <c r="R737" s="1315"/>
      <c r="S737" s="1316"/>
      <c r="T737" s="1314"/>
      <c r="U737" s="1315"/>
      <c r="V737" s="1315"/>
      <c r="W737" s="1316"/>
      <c r="X737" s="1326">
        <f t="shared" si="8"/>
        <v>0</v>
      </c>
      <c r="Y737" s="1327"/>
      <c r="Z737" s="1327"/>
      <c r="AA737" s="1327"/>
      <c r="AB737" s="1328"/>
      <c r="AC737" s="1333"/>
      <c r="AD737" s="1334"/>
      <c r="AE737" s="1334"/>
      <c r="AF737" s="1334"/>
      <c r="AG737" s="1335"/>
      <c r="AH737" s="1329" t="str">
        <f t="shared" si="36"/>
        <v/>
      </c>
      <c r="AI737" s="1330"/>
      <c r="AJ737" s="1331"/>
      <c r="AK737" s="1311" t="s">
        <v>809</v>
      </c>
      <c r="AL737" s="1312"/>
      <c r="AM737" s="1312"/>
      <c r="AN737" s="1312"/>
      <c r="AO737" s="1313"/>
      <c r="AP737" s="2"/>
      <c r="AQ737" s="2"/>
      <c r="AR737" s="2"/>
      <c r="AS737" s="2"/>
      <c r="AY737" s="764"/>
      <c r="AZ737" s="68" t="str">
        <f t="shared" si="9"/>
        <v>N/A</v>
      </c>
      <c r="BA737" s="2"/>
      <c r="BB737" s="2"/>
      <c r="BC737" s="2"/>
      <c r="BD737" s="2"/>
      <c r="BE737" s="114"/>
      <c r="BF737" s="179">
        <f t="shared" si="10"/>
        <v>0</v>
      </c>
      <c r="BG737" s="182">
        <f t="shared" si="11"/>
        <v>0</v>
      </c>
      <c r="BH737" s="183" t="str">
        <f t="shared" si="12"/>
        <v/>
      </c>
      <c r="BI737" s="2"/>
      <c r="BJ737" s="2"/>
      <c r="BK737" s="2"/>
      <c r="BL737" s="2"/>
      <c r="BM737" s="2"/>
      <c r="BN737" s="2"/>
      <c r="BS737" s="179">
        <f t="shared" si="13"/>
        <v>0</v>
      </c>
      <c r="BT737" s="182">
        <f t="shared" si="14"/>
        <v>0</v>
      </c>
      <c r="BU737" s="183" t="str">
        <f t="shared" si="15"/>
        <v/>
      </c>
      <c r="BV737" s="2"/>
      <c r="BW737" s="2"/>
      <c r="BX737" s="2"/>
      <c r="BY737" s="2"/>
      <c r="BZ737" s="2"/>
      <c r="CA737" s="2"/>
      <c r="CB737" s="2"/>
      <c r="CC737" s="2"/>
      <c r="CE737" s="2"/>
      <c r="CF737" s="2"/>
      <c r="CG737" s="1433">
        <f t="shared" si="37"/>
        <v>0</v>
      </c>
      <c r="CH737" s="1434"/>
      <c r="CI737" s="1433">
        <f t="shared" si="38"/>
        <v>0</v>
      </c>
      <c r="CJ737" s="1434"/>
      <c r="CK737" s="1433">
        <f t="shared" si="16"/>
        <v>0</v>
      </c>
      <c r="CL737" s="1434"/>
      <c r="CM737" s="1433">
        <f t="shared" si="17"/>
        <v>0</v>
      </c>
      <c r="CN737" s="1434"/>
      <c r="CO737" s="2"/>
      <c r="CP737" s="1428">
        <f t="shared" si="18"/>
        <v>0</v>
      </c>
      <c r="CQ737" s="1429"/>
      <c r="CR737" s="1429"/>
      <c r="CS737" s="1429"/>
      <c r="CT737" s="1430"/>
      <c r="CU737" s="1413">
        <f t="shared" si="19"/>
        <v>0</v>
      </c>
      <c r="CV737" s="1413"/>
      <c r="CW737" s="1413"/>
      <c r="CX737" s="1413"/>
      <c r="CY737" s="1413"/>
      <c r="CZ737" s="1413">
        <f t="shared" si="20"/>
        <v>0</v>
      </c>
      <c r="DA737" s="1413"/>
      <c r="DB737" s="1413"/>
      <c r="DC737" s="1413"/>
      <c r="DD737" s="1413"/>
      <c r="DE737" s="1413">
        <f t="shared" si="21"/>
        <v>0</v>
      </c>
      <c r="DF737" s="1413"/>
      <c r="DG737" s="1413"/>
      <c r="DH737" s="1413"/>
      <c r="DI737" s="1413"/>
      <c r="DJ737" s="1413">
        <f t="shared" si="22"/>
        <v>0</v>
      </c>
      <c r="DK737" s="1413"/>
      <c r="DL737" s="1413"/>
      <c r="DM737" s="1413"/>
      <c r="DN737" s="1413"/>
      <c r="DO737" s="1413">
        <f t="shared" si="23"/>
        <v>0</v>
      </c>
      <c r="DP737" s="1413"/>
      <c r="DQ737" s="1413"/>
      <c r="DR737" s="1413"/>
      <c r="DS737" s="1413"/>
      <c r="DT737" s="1075"/>
      <c r="DU737" s="1414">
        <f t="shared" si="24"/>
        <v>0</v>
      </c>
      <c r="DV737" s="1414"/>
      <c r="DW737" s="1414"/>
      <c r="DX737" s="1414"/>
      <c r="DY737" s="1414"/>
      <c r="DZ737" s="1414">
        <f t="shared" si="25"/>
        <v>0</v>
      </c>
      <c r="EA737" s="1414"/>
      <c r="EB737" s="1414"/>
      <c r="EC737" s="1414"/>
      <c r="ED737" s="1414"/>
      <c r="EE737" s="1414">
        <f t="shared" si="26"/>
        <v>0</v>
      </c>
      <c r="EF737" s="1414"/>
      <c r="EG737" s="1414"/>
      <c r="EH737" s="1414"/>
      <c r="EI737" s="1414"/>
      <c r="EJ737" s="1414">
        <f t="shared" si="27"/>
        <v>0</v>
      </c>
      <c r="EK737" s="1414"/>
      <c r="EL737" s="1414"/>
      <c r="EM737" s="1414"/>
      <c r="EN737" s="1414"/>
      <c r="EO737" s="1414">
        <f t="shared" si="28"/>
        <v>0</v>
      </c>
      <c r="EP737" s="1414"/>
      <c r="EQ737" s="1414"/>
      <c r="ER737" s="1414"/>
      <c r="ES737" s="1414"/>
      <c r="ET737" s="1414">
        <f t="shared" si="29"/>
        <v>0</v>
      </c>
      <c r="EU737" s="1414"/>
      <c r="EV737" s="1414"/>
      <c r="EW737" s="1414"/>
      <c r="EX737" s="1414"/>
      <c r="EZ737" s="1433" t="str">
        <f t="shared" si="30"/>
        <v/>
      </c>
      <c r="FA737" s="1435"/>
      <c r="FB737" s="1435"/>
      <c r="FC737" s="1435"/>
      <c r="FD737" s="1434"/>
      <c r="FE737" s="1433" t="str">
        <f t="shared" si="31"/>
        <v/>
      </c>
      <c r="FF737" s="1435"/>
      <c r="FG737" s="1435"/>
      <c r="FH737" s="1435"/>
      <c r="FI737" s="1434"/>
      <c r="FJ737" s="1433" t="str">
        <f t="shared" si="32"/>
        <v/>
      </c>
      <c r="FK737" s="1435"/>
      <c r="FL737" s="1435"/>
      <c r="FM737" s="1435"/>
      <c r="FN737" s="1434"/>
      <c r="FO737" s="1433" t="str">
        <f t="shared" si="33"/>
        <v/>
      </c>
      <c r="FP737" s="1435"/>
      <c r="FQ737" s="1435"/>
      <c r="FR737" s="1435"/>
      <c r="FS737" s="1434"/>
      <c r="FT737" s="1433" t="str">
        <f t="shared" si="34"/>
        <v/>
      </c>
      <c r="FU737" s="1435"/>
      <c r="FV737" s="1435"/>
      <c r="FW737" s="1435"/>
      <c r="FX737" s="1434"/>
      <c r="FY737" s="1433" t="str">
        <f t="shared" si="35"/>
        <v/>
      </c>
      <c r="FZ737" s="1435"/>
      <c r="GA737" s="1435"/>
      <c r="GB737" s="1435"/>
      <c r="GC737" s="1434"/>
    </row>
    <row r="738" spans="1:185" ht="12.95" customHeight="1">
      <c r="B738" s="1311"/>
      <c r="C738" s="1312"/>
      <c r="D738" s="1312"/>
      <c r="E738" s="1312"/>
      <c r="F738" s="1313"/>
      <c r="G738" s="1323"/>
      <c r="H738" s="1324"/>
      <c r="I738" s="1324"/>
      <c r="J738" s="1325"/>
      <c r="K738" s="1317"/>
      <c r="L738" s="1318"/>
      <c r="M738" s="1318"/>
      <c r="N738" s="1319"/>
      <c r="O738" s="1314"/>
      <c r="P738" s="1315"/>
      <c r="Q738" s="1315"/>
      <c r="R738" s="1315"/>
      <c r="S738" s="1316"/>
      <c r="T738" s="1314"/>
      <c r="U738" s="1315"/>
      <c r="V738" s="1315"/>
      <c r="W738" s="1316"/>
      <c r="X738" s="1326">
        <f t="shared" si="8"/>
        <v>0</v>
      </c>
      <c r="Y738" s="1327"/>
      <c r="Z738" s="1327"/>
      <c r="AA738" s="1327"/>
      <c r="AB738" s="1328"/>
      <c r="AC738" s="1333"/>
      <c r="AD738" s="1334"/>
      <c r="AE738" s="1334"/>
      <c r="AF738" s="1334"/>
      <c r="AG738" s="1335"/>
      <c r="AH738" s="1329" t="str">
        <f t="shared" si="36"/>
        <v/>
      </c>
      <c r="AI738" s="1330"/>
      <c r="AJ738" s="1331"/>
      <c r="AK738" s="1311" t="s">
        <v>809</v>
      </c>
      <c r="AL738" s="1312"/>
      <c r="AM738" s="1312"/>
      <c r="AN738" s="1312"/>
      <c r="AO738" s="1313"/>
      <c r="AP738" s="2"/>
      <c r="AQ738" s="2"/>
      <c r="AR738" s="2"/>
      <c r="AS738" s="2"/>
      <c r="AY738" s="764"/>
      <c r="AZ738" s="68" t="str">
        <f t="shared" si="9"/>
        <v>N/A</v>
      </c>
      <c r="BA738" s="2"/>
      <c r="BE738" s="114"/>
      <c r="BF738" s="179">
        <f t="shared" si="10"/>
        <v>0</v>
      </c>
      <c r="BG738" s="182">
        <f t="shared" si="11"/>
        <v>0</v>
      </c>
      <c r="BH738" s="183" t="str">
        <f t="shared" si="12"/>
        <v/>
      </c>
      <c r="BK738" s="2"/>
      <c r="BL738" s="2"/>
      <c r="BM738" s="2"/>
      <c r="BN738" s="2"/>
      <c r="BS738" s="179">
        <f t="shared" si="13"/>
        <v>0</v>
      </c>
      <c r="BT738" s="182">
        <f t="shared" si="14"/>
        <v>0</v>
      </c>
      <c r="BU738" s="183" t="str">
        <f t="shared" si="15"/>
        <v/>
      </c>
      <c r="BV738" s="2"/>
      <c r="BW738" s="2"/>
      <c r="BX738" s="2"/>
      <c r="BY738" s="2"/>
      <c r="BZ738" s="2"/>
      <c r="CA738" s="2"/>
      <c r="CB738" s="2"/>
      <c r="CC738" s="2"/>
      <c r="CE738" s="2"/>
      <c r="CF738" s="2"/>
      <c r="CG738" s="1433">
        <f t="shared" si="37"/>
        <v>0</v>
      </c>
      <c r="CH738" s="1434"/>
      <c r="CI738" s="1433">
        <f t="shared" si="38"/>
        <v>0</v>
      </c>
      <c r="CJ738" s="1434"/>
      <c r="CK738" s="1433">
        <f t="shared" si="16"/>
        <v>0</v>
      </c>
      <c r="CL738" s="1434"/>
      <c r="CM738" s="1433">
        <f t="shared" si="17"/>
        <v>0</v>
      </c>
      <c r="CN738" s="1434"/>
      <c r="CO738" s="2"/>
      <c r="CP738" s="1428">
        <f t="shared" si="18"/>
        <v>0</v>
      </c>
      <c r="CQ738" s="1429"/>
      <c r="CR738" s="1429"/>
      <c r="CS738" s="1429"/>
      <c r="CT738" s="1430"/>
      <c r="CU738" s="1413">
        <f t="shared" si="19"/>
        <v>0</v>
      </c>
      <c r="CV738" s="1413"/>
      <c r="CW738" s="1413"/>
      <c r="CX738" s="1413"/>
      <c r="CY738" s="1413"/>
      <c r="CZ738" s="1413">
        <f t="shared" si="20"/>
        <v>0</v>
      </c>
      <c r="DA738" s="1413"/>
      <c r="DB738" s="1413"/>
      <c r="DC738" s="1413"/>
      <c r="DD738" s="1413"/>
      <c r="DE738" s="1413">
        <f t="shared" si="21"/>
        <v>0</v>
      </c>
      <c r="DF738" s="1413"/>
      <c r="DG738" s="1413"/>
      <c r="DH738" s="1413"/>
      <c r="DI738" s="1413"/>
      <c r="DJ738" s="1413">
        <f t="shared" si="22"/>
        <v>0</v>
      </c>
      <c r="DK738" s="1413"/>
      <c r="DL738" s="1413"/>
      <c r="DM738" s="1413"/>
      <c r="DN738" s="1413"/>
      <c r="DO738" s="1413">
        <f t="shared" si="23"/>
        <v>0</v>
      </c>
      <c r="DP738" s="1413"/>
      <c r="DQ738" s="1413"/>
      <c r="DR738" s="1413"/>
      <c r="DS738" s="1413"/>
      <c r="DT738" s="1075"/>
      <c r="DU738" s="1414">
        <f t="shared" si="24"/>
        <v>0</v>
      </c>
      <c r="DV738" s="1414"/>
      <c r="DW738" s="1414"/>
      <c r="DX738" s="1414"/>
      <c r="DY738" s="1414"/>
      <c r="DZ738" s="1414">
        <f t="shared" si="25"/>
        <v>0</v>
      </c>
      <c r="EA738" s="1414"/>
      <c r="EB738" s="1414"/>
      <c r="EC738" s="1414"/>
      <c r="ED738" s="1414"/>
      <c r="EE738" s="1414">
        <f t="shared" si="26"/>
        <v>0</v>
      </c>
      <c r="EF738" s="1414"/>
      <c r="EG738" s="1414"/>
      <c r="EH738" s="1414"/>
      <c r="EI738" s="1414"/>
      <c r="EJ738" s="1414">
        <f t="shared" si="27"/>
        <v>0</v>
      </c>
      <c r="EK738" s="1414"/>
      <c r="EL738" s="1414"/>
      <c r="EM738" s="1414"/>
      <c r="EN738" s="1414"/>
      <c r="EO738" s="1414">
        <f t="shared" si="28"/>
        <v>0</v>
      </c>
      <c r="EP738" s="1414"/>
      <c r="EQ738" s="1414"/>
      <c r="ER738" s="1414"/>
      <c r="ES738" s="1414"/>
      <c r="ET738" s="1414">
        <f t="shared" si="29"/>
        <v>0</v>
      </c>
      <c r="EU738" s="1414"/>
      <c r="EV738" s="1414"/>
      <c r="EW738" s="1414"/>
      <c r="EX738" s="1414"/>
      <c r="EZ738" s="1433" t="str">
        <f t="shared" si="30"/>
        <v/>
      </c>
      <c r="FA738" s="1435"/>
      <c r="FB738" s="1435"/>
      <c r="FC738" s="1435"/>
      <c r="FD738" s="1434"/>
      <c r="FE738" s="1433" t="str">
        <f t="shared" si="31"/>
        <v/>
      </c>
      <c r="FF738" s="1435"/>
      <c r="FG738" s="1435"/>
      <c r="FH738" s="1435"/>
      <c r="FI738" s="1434"/>
      <c r="FJ738" s="1433" t="str">
        <f t="shared" si="32"/>
        <v/>
      </c>
      <c r="FK738" s="1435"/>
      <c r="FL738" s="1435"/>
      <c r="FM738" s="1435"/>
      <c r="FN738" s="1434"/>
      <c r="FO738" s="1433" t="str">
        <f t="shared" si="33"/>
        <v/>
      </c>
      <c r="FP738" s="1435"/>
      <c r="FQ738" s="1435"/>
      <c r="FR738" s="1435"/>
      <c r="FS738" s="1434"/>
      <c r="FT738" s="1433" t="str">
        <f t="shared" si="34"/>
        <v/>
      </c>
      <c r="FU738" s="1435"/>
      <c r="FV738" s="1435"/>
      <c r="FW738" s="1435"/>
      <c r="FX738" s="1434"/>
      <c r="FY738" s="1433" t="str">
        <f t="shared" si="35"/>
        <v/>
      </c>
      <c r="FZ738" s="1435"/>
      <c r="GA738" s="1435"/>
      <c r="GB738" s="1435"/>
      <c r="GC738" s="1434"/>
    </row>
    <row r="739" spans="1:185" ht="12.95" customHeight="1">
      <c r="B739" s="1311"/>
      <c r="C739" s="1312"/>
      <c r="D739" s="1312"/>
      <c r="E739" s="1312"/>
      <c r="F739" s="1313"/>
      <c r="G739" s="1323"/>
      <c r="H739" s="1324"/>
      <c r="I739" s="1324"/>
      <c r="J739" s="1325"/>
      <c r="K739" s="1317"/>
      <c r="L739" s="1318"/>
      <c r="M739" s="1318"/>
      <c r="N739" s="1319"/>
      <c r="O739" s="1314"/>
      <c r="P739" s="1315"/>
      <c r="Q739" s="1315"/>
      <c r="R739" s="1315"/>
      <c r="S739" s="1316"/>
      <c r="T739" s="1314"/>
      <c r="U739" s="1315"/>
      <c r="V739" s="1315"/>
      <c r="W739" s="1316"/>
      <c r="X739" s="1326">
        <f t="shared" si="8"/>
        <v>0</v>
      </c>
      <c r="Y739" s="1327"/>
      <c r="Z739" s="1327"/>
      <c r="AA739" s="1327"/>
      <c r="AB739" s="1328"/>
      <c r="AC739" s="1333"/>
      <c r="AD739" s="1334"/>
      <c r="AE739" s="1334"/>
      <c r="AF739" s="1334"/>
      <c r="AG739" s="1335"/>
      <c r="AH739" s="1329" t="str">
        <f t="shared" si="36"/>
        <v/>
      </c>
      <c r="AI739" s="1330"/>
      <c r="AJ739" s="1331"/>
      <c r="AK739" s="1311" t="s">
        <v>809</v>
      </c>
      <c r="AL739" s="1312"/>
      <c r="AM739" s="1312"/>
      <c r="AN739" s="1312"/>
      <c r="AO739" s="1313"/>
      <c r="AP739" s="2"/>
      <c r="AQ739" s="2"/>
      <c r="AR739" s="2"/>
      <c r="AS739" s="2"/>
      <c r="AY739" s="764"/>
      <c r="AZ739" s="68" t="str">
        <f t="shared" si="9"/>
        <v>N/A</v>
      </c>
      <c r="BA739" s="2"/>
      <c r="BE739" s="114"/>
      <c r="BF739" s="179">
        <f t="shared" si="10"/>
        <v>0</v>
      </c>
      <c r="BG739" s="182">
        <f t="shared" si="11"/>
        <v>0</v>
      </c>
      <c r="BH739" s="183" t="str">
        <f t="shared" si="12"/>
        <v/>
      </c>
      <c r="BK739" s="2"/>
      <c r="BL739" s="2"/>
      <c r="BM739" s="2"/>
      <c r="BN739" s="2"/>
      <c r="BS739" s="179">
        <f t="shared" si="13"/>
        <v>0</v>
      </c>
      <c r="BT739" s="182">
        <f t="shared" si="14"/>
        <v>0</v>
      </c>
      <c r="BU739" s="183" t="str">
        <f t="shared" si="15"/>
        <v/>
      </c>
      <c r="BV739" s="2"/>
      <c r="BW739" s="2"/>
      <c r="BX739" s="2"/>
      <c r="BY739" s="2"/>
      <c r="BZ739" s="2"/>
      <c r="CA739" s="2"/>
      <c r="CB739" s="2"/>
      <c r="CC739" s="2"/>
      <c r="CE739" s="2"/>
      <c r="CF739" s="2"/>
      <c r="CG739" s="1433">
        <f t="shared" si="37"/>
        <v>0</v>
      </c>
      <c r="CH739" s="1434"/>
      <c r="CI739" s="1433">
        <f t="shared" si="38"/>
        <v>0</v>
      </c>
      <c r="CJ739" s="1434"/>
      <c r="CK739" s="1433">
        <f t="shared" si="16"/>
        <v>0</v>
      </c>
      <c r="CL739" s="1434"/>
      <c r="CM739" s="1433">
        <f t="shared" si="17"/>
        <v>0</v>
      </c>
      <c r="CN739" s="1434"/>
      <c r="CO739" s="2"/>
      <c r="CP739" s="1428">
        <f t="shared" si="18"/>
        <v>0</v>
      </c>
      <c r="CQ739" s="1429"/>
      <c r="CR739" s="1429"/>
      <c r="CS739" s="1429"/>
      <c r="CT739" s="1430"/>
      <c r="CU739" s="1413">
        <f t="shared" si="19"/>
        <v>0</v>
      </c>
      <c r="CV739" s="1413"/>
      <c r="CW739" s="1413"/>
      <c r="CX739" s="1413"/>
      <c r="CY739" s="1413"/>
      <c r="CZ739" s="1413">
        <f t="shared" si="20"/>
        <v>0</v>
      </c>
      <c r="DA739" s="1413"/>
      <c r="DB739" s="1413"/>
      <c r="DC739" s="1413"/>
      <c r="DD739" s="1413"/>
      <c r="DE739" s="1413">
        <f t="shared" si="21"/>
        <v>0</v>
      </c>
      <c r="DF739" s="1413"/>
      <c r="DG739" s="1413"/>
      <c r="DH739" s="1413"/>
      <c r="DI739" s="1413"/>
      <c r="DJ739" s="1413">
        <f t="shared" si="22"/>
        <v>0</v>
      </c>
      <c r="DK739" s="1413"/>
      <c r="DL739" s="1413"/>
      <c r="DM739" s="1413"/>
      <c r="DN739" s="1413"/>
      <c r="DO739" s="1413">
        <f t="shared" si="23"/>
        <v>0</v>
      </c>
      <c r="DP739" s="1413"/>
      <c r="DQ739" s="1413"/>
      <c r="DR739" s="1413"/>
      <c r="DS739" s="1413"/>
      <c r="DT739" s="1075"/>
      <c r="DU739" s="1414">
        <f t="shared" si="24"/>
        <v>0</v>
      </c>
      <c r="DV739" s="1414"/>
      <c r="DW739" s="1414"/>
      <c r="DX739" s="1414"/>
      <c r="DY739" s="1414"/>
      <c r="DZ739" s="1414">
        <f t="shared" si="25"/>
        <v>0</v>
      </c>
      <c r="EA739" s="1414"/>
      <c r="EB739" s="1414"/>
      <c r="EC739" s="1414"/>
      <c r="ED739" s="1414"/>
      <c r="EE739" s="1414">
        <f t="shared" si="26"/>
        <v>0</v>
      </c>
      <c r="EF739" s="1414"/>
      <c r="EG739" s="1414"/>
      <c r="EH739" s="1414"/>
      <c r="EI739" s="1414"/>
      <c r="EJ739" s="1414">
        <f t="shared" si="27"/>
        <v>0</v>
      </c>
      <c r="EK739" s="1414"/>
      <c r="EL739" s="1414"/>
      <c r="EM739" s="1414"/>
      <c r="EN739" s="1414"/>
      <c r="EO739" s="1414">
        <f t="shared" si="28"/>
        <v>0</v>
      </c>
      <c r="EP739" s="1414"/>
      <c r="EQ739" s="1414"/>
      <c r="ER739" s="1414"/>
      <c r="ES739" s="1414"/>
      <c r="ET739" s="1414">
        <f t="shared" si="29"/>
        <v>0</v>
      </c>
      <c r="EU739" s="1414"/>
      <c r="EV739" s="1414"/>
      <c r="EW739" s="1414"/>
      <c r="EX739" s="1414"/>
      <c r="EZ739" s="1433" t="str">
        <f t="shared" si="30"/>
        <v/>
      </c>
      <c r="FA739" s="1435"/>
      <c r="FB739" s="1435"/>
      <c r="FC739" s="1435"/>
      <c r="FD739" s="1434"/>
      <c r="FE739" s="1433" t="str">
        <f t="shared" si="31"/>
        <v/>
      </c>
      <c r="FF739" s="1435"/>
      <c r="FG739" s="1435"/>
      <c r="FH739" s="1435"/>
      <c r="FI739" s="1434"/>
      <c r="FJ739" s="1433" t="str">
        <f t="shared" si="32"/>
        <v/>
      </c>
      <c r="FK739" s="1435"/>
      <c r="FL739" s="1435"/>
      <c r="FM739" s="1435"/>
      <c r="FN739" s="1434"/>
      <c r="FO739" s="1433" t="str">
        <f t="shared" si="33"/>
        <v/>
      </c>
      <c r="FP739" s="1435"/>
      <c r="FQ739" s="1435"/>
      <c r="FR739" s="1435"/>
      <c r="FS739" s="1434"/>
      <c r="FT739" s="1433" t="str">
        <f t="shared" si="34"/>
        <v/>
      </c>
      <c r="FU739" s="1435"/>
      <c r="FV739" s="1435"/>
      <c r="FW739" s="1435"/>
      <c r="FX739" s="1434"/>
      <c r="FY739" s="1433" t="str">
        <f t="shared" si="35"/>
        <v/>
      </c>
      <c r="FZ739" s="1435"/>
      <c r="GA739" s="1435"/>
      <c r="GB739" s="1435"/>
      <c r="GC739" s="1434"/>
    </row>
    <row r="740" spans="1:185" ht="12.95" customHeight="1">
      <c r="B740" s="1311"/>
      <c r="C740" s="1312"/>
      <c r="D740" s="1312"/>
      <c r="E740" s="1312"/>
      <c r="F740" s="1313"/>
      <c r="G740" s="1323"/>
      <c r="H740" s="1324"/>
      <c r="I740" s="1324"/>
      <c r="J740" s="1325"/>
      <c r="K740" s="1317"/>
      <c r="L740" s="1318"/>
      <c r="M740" s="1318"/>
      <c r="N740" s="1319"/>
      <c r="O740" s="1314"/>
      <c r="P740" s="1315"/>
      <c r="Q740" s="1315"/>
      <c r="R740" s="1315"/>
      <c r="S740" s="1316"/>
      <c r="T740" s="1314"/>
      <c r="U740" s="1315"/>
      <c r="V740" s="1315"/>
      <c r="W740" s="1316"/>
      <c r="X740" s="1326">
        <f t="shared" si="8"/>
        <v>0</v>
      </c>
      <c r="Y740" s="1327"/>
      <c r="Z740" s="1327"/>
      <c r="AA740" s="1327"/>
      <c r="AB740" s="1328"/>
      <c r="AC740" s="1333"/>
      <c r="AD740" s="1334"/>
      <c r="AE740" s="1334"/>
      <c r="AF740" s="1334"/>
      <c r="AG740" s="1335"/>
      <c r="AH740" s="1329" t="str">
        <f t="shared" si="36"/>
        <v/>
      </c>
      <c r="AI740" s="1330"/>
      <c r="AJ740" s="1331"/>
      <c r="AK740" s="1311" t="s">
        <v>809</v>
      </c>
      <c r="AL740" s="1312"/>
      <c r="AM740" s="1312"/>
      <c r="AN740" s="1312"/>
      <c r="AO740" s="1313"/>
      <c r="AP740" s="2"/>
      <c r="AQ740" s="2"/>
      <c r="AR740" s="2"/>
      <c r="AS740" s="2"/>
      <c r="AY740" s="764"/>
      <c r="AZ740" s="68" t="str">
        <f t="shared" si="9"/>
        <v>N/A</v>
      </c>
      <c r="BA740" s="2"/>
      <c r="BE740" s="114"/>
      <c r="BF740" s="179">
        <f t="shared" si="10"/>
        <v>0</v>
      </c>
      <c r="BG740" s="182">
        <f t="shared" si="11"/>
        <v>0</v>
      </c>
      <c r="BH740" s="183" t="str">
        <f t="shared" si="12"/>
        <v/>
      </c>
      <c r="BK740" s="2"/>
      <c r="BL740" s="2"/>
      <c r="BM740" s="2"/>
      <c r="BN740" s="2"/>
      <c r="BS740" s="179">
        <f t="shared" si="13"/>
        <v>0</v>
      </c>
      <c r="BT740" s="182">
        <f t="shared" si="14"/>
        <v>0</v>
      </c>
      <c r="BU740" s="183" t="str">
        <f t="shared" si="15"/>
        <v/>
      </c>
      <c r="BV740" s="2"/>
      <c r="BW740" s="2"/>
      <c r="BX740" s="2"/>
      <c r="BY740" s="2"/>
      <c r="BZ740" s="2"/>
      <c r="CA740" s="2"/>
      <c r="CB740" s="2"/>
      <c r="CC740" s="2"/>
      <c r="CE740" s="2"/>
      <c r="CF740" s="2"/>
      <c r="CG740" s="1433">
        <f t="shared" si="37"/>
        <v>0</v>
      </c>
      <c r="CH740" s="1434"/>
      <c r="CI740" s="1433">
        <f t="shared" si="38"/>
        <v>0</v>
      </c>
      <c r="CJ740" s="1434"/>
      <c r="CK740" s="1433">
        <f t="shared" si="16"/>
        <v>0</v>
      </c>
      <c r="CL740" s="1434"/>
      <c r="CM740" s="1433">
        <f t="shared" si="17"/>
        <v>0</v>
      </c>
      <c r="CN740" s="1434"/>
      <c r="CO740" s="2"/>
      <c r="CP740" s="1428">
        <f t="shared" si="18"/>
        <v>0</v>
      </c>
      <c r="CQ740" s="1429"/>
      <c r="CR740" s="1429"/>
      <c r="CS740" s="1429"/>
      <c r="CT740" s="1430"/>
      <c r="CU740" s="1413">
        <f t="shared" si="19"/>
        <v>0</v>
      </c>
      <c r="CV740" s="1413"/>
      <c r="CW740" s="1413"/>
      <c r="CX740" s="1413"/>
      <c r="CY740" s="1413"/>
      <c r="CZ740" s="1413">
        <f t="shared" si="20"/>
        <v>0</v>
      </c>
      <c r="DA740" s="1413"/>
      <c r="DB740" s="1413"/>
      <c r="DC740" s="1413"/>
      <c r="DD740" s="1413"/>
      <c r="DE740" s="1413">
        <f t="shared" si="21"/>
        <v>0</v>
      </c>
      <c r="DF740" s="1413"/>
      <c r="DG740" s="1413"/>
      <c r="DH740" s="1413"/>
      <c r="DI740" s="1413"/>
      <c r="DJ740" s="1413">
        <f t="shared" si="22"/>
        <v>0</v>
      </c>
      <c r="DK740" s="1413"/>
      <c r="DL740" s="1413"/>
      <c r="DM740" s="1413"/>
      <c r="DN740" s="1413"/>
      <c r="DO740" s="1413">
        <f t="shared" si="23"/>
        <v>0</v>
      </c>
      <c r="DP740" s="1413"/>
      <c r="DQ740" s="1413"/>
      <c r="DR740" s="1413"/>
      <c r="DS740" s="1413"/>
      <c r="DT740" s="1075"/>
      <c r="DU740" s="1414">
        <f t="shared" si="24"/>
        <v>0</v>
      </c>
      <c r="DV740" s="1414"/>
      <c r="DW740" s="1414"/>
      <c r="DX740" s="1414"/>
      <c r="DY740" s="1414"/>
      <c r="DZ740" s="1414">
        <f t="shared" si="25"/>
        <v>0</v>
      </c>
      <c r="EA740" s="1414"/>
      <c r="EB740" s="1414"/>
      <c r="EC740" s="1414"/>
      <c r="ED740" s="1414"/>
      <c r="EE740" s="1414">
        <f t="shared" si="26"/>
        <v>0</v>
      </c>
      <c r="EF740" s="1414"/>
      <c r="EG740" s="1414"/>
      <c r="EH740" s="1414"/>
      <c r="EI740" s="1414"/>
      <c r="EJ740" s="1414">
        <f t="shared" si="27"/>
        <v>0</v>
      </c>
      <c r="EK740" s="1414"/>
      <c r="EL740" s="1414"/>
      <c r="EM740" s="1414"/>
      <c r="EN740" s="1414"/>
      <c r="EO740" s="1414">
        <f t="shared" si="28"/>
        <v>0</v>
      </c>
      <c r="EP740" s="1414"/>
      <c r="EQ740" s="1414"/>
      <c r="ER740" s="1414"/>
      <c r="ES740" s="1414"/>
      <c r="ET740" s="1414">
        <f t="shared" si="29"/>
        <v>0</v>
      </c>
      <c r="EU740" s="1414"/>
      <c r="EV740" s="1414"/>
      <c r="EW740" s="1414"/>
      <c r="EX740" s="1414"/>
      <c r="EZ740" s="1433" t="str">
        <f t="shared" si="30"/>
        <v/>
      </c>
      <c r="FA740" s="1435"/>
      <c r="FB740" s="1435"/>
      <c r="FC740" s="1435"/>
      <c r="FD740" s="1434"/>
      <c r="FE740" s="1433" t="str">
        <f t="shared" si="31"/>
        <v/>
      </c>
      <c r="FF740" s="1435"/>
      <c r="FG740" s="1435"/>
      <c r="FH740" s="1435"/>
      <c r="FI740" s="1434"/>
      <c r="FJ740" s="1433" t="str">
        <f t="shared" si="32"/>
        <v/>
      </c>
      <c r="FK740" s="1435"/>
      <c r="FL740" s="1435"/>
      <c r="FM740" s="1435"/>
      <c r="FN740" s="1434"/>
      <c r="FO740" s="1433" t="str">
        <f t="shared" si="33"/>
        <v/>
      </c>
      <c r="FP740" s="1435"/>
      <c r="FQ740" s="1435"/>
      <c r="FR740" s="1435"/>
      <c r="FS740" s="1434"/>
      <c r="FT740" s="1433" t="str">
        <f t="shared" si="34"/>
        <v/>
      </c>
      <c r="FU740" s="1435"/>
      <c r="FV740" s="1435"/>
      <c r="FW740" s="1435"/>
      <c r="FX740" s="1434"/>
      <c r="FY740" s="1433" t="str">
        <f t="shared" si="35"/>
        <v/>
      </c>
      <c r="FZ740" s="1435"/>
      <c r="GA740" s="1435"/>
      <c r="GB740" s="1435"/>
      <c r="GC740" s="1434"/>
    </row>
    <row r="741" spans="1:185" ht="12.95" customHeight="1">
      <c r="B741" s="1311"/>
      <c r="C741" s="1312"/>
      <c r="D741" s="1312"/>
      <c r="E741" s="1312"/>
      <c r="F741" s="1313"/>
      <c r="G741" s="1323"/>
      <c r="H741" s="1324"/>
      <c r="I741" s="1324"/>
      <c r="J741" s="1325"/>
      <c r="K741" s="1317"/>
      <c r="L741" s="1318"/>
      <c r="M741" s="1318"/>
      <c r="N741" s="1319"/>
      <c r="O741" s="1314"/>
      <c r="P741" s="1315"/>
      <c r="Q741" s="1315"/>
      <c r="R741" s="1315"/>
      <c r="S741" s="1316"/>
      <c r="T741" s="1314"/>
      <c r="U741" s="1315"/>
      <c r="V741" s="1315"/>
      <c r="W741" s="1316"/>
      <c r="X741" s="1326">
        <f t="shared" si="8"/>
        <v>0</v>
      </c>
      <c r="Y741" s="1327"/>
      <c r="Z741" s="1327"/>
      <c r="AA741" s="1327"/>
      <c r="AB741" s="1328"/>
      <c r="AC741" s="1333"/>
      <c r="AD741" s="1334"/>
      <c r="AE741" s="1334"/>
      <c r="AF741" s="1334"/>
      <c r="AG741" s="1335"/>
      <c r="AH741" s="1329" t="str">
        <f t="shared" si="36"/>
        <v/>
      </c>
      <c r="AI741" s="1330"/>
      <c r="AJ741" s="1331"/>
      <c r="AK741" s="1311" t="s">
        <v>809</v>
      </c>
      <c r="AL741" s="1312"/>
      <c r="AM741" s="1312"/>
      <c r="AN741" s="1312"/>
      <c r="AO741" s="1313"/>
      <c r="AP741" s="2"/>
      <c r="AQ741" s="2"/>
      <c r="AR741" s="2"/>
      <c r="AS741" s="2"/>
      <c r="AY741" s="764"/>
      <c r="AZ741" s="68" t="str">
        <f t="shared" si="9"/>
        <v>N/A</v>
      </c>
      <c r="BA741" s="2"/>
      <c r="BE741" s="114"/>
      <c r="BF741" s="179">
        <f t="shared" si="10"/>
        <v>0</v>
      </c>
      <c r="BG741" s="182">
        <f t="shared" si="11"/>
        <v>0</v>
      </c>
      <c r="BH741" s="183" t="str">
        <f t="shared" si="12"/>
        <v/>
      </c>
      <c r="BK741" s="2"/>
      <c r="BL741" s="2"/>
      <c r="BM741" s="2"/>
      <c r="BN741" s="2"/>
      <c r="BS741" s="179">
        <f t="shared" si="13"/>
        <v>0</v>
      </c>
      <c r="BT741" s="182">
        <f t="shared" si="14"/>
        <v>0</v>
      </c>
      <c r="BU741" s="183" t="str">
        <f t="shared" si="15"/>
        <v/>
      </c>
      <c r="BV741" s="2"/>
      <c r="BW741" s="2"/>
      <c r="BX741" s="2"/>
      <c r="BY741" s="2"/>
      <c r="BZ741" s="2"/>
      <c r="CA741" s="2"/>
      <c r="CB741" s="2"/>
      <c r="CC741" s="2"/>
      <c r="CE741" s="2"/>
      <c r="CF741" s="2"/>
      <c r="CG741" s="1433">
        <f t="shared" si="37"/>
        <v>0</v>
      </c>
      <c r="CH741" s="1434"/>
      <c r="CI741" s="1433">
        <f t="shared" si="38"/>
        <v>0</v>
      </c>
      <c r="CJ741" s="1434"/>
      <c r="CK741" s="1433">
        <f t="shared" si="16"/>
        <v>0</v>
      </c>
      <c r="CL741" s="1434"/>
      <c r="CM741" s="1433">
        <f t="shared" si="17"/>
        <v>0</v>
      </c>
      <c r="CN741" s="1434"/>
      <c r="CO741" s="2"/>
      <c r="CP741" s="1428">
        <f t="shared" si="18"/>
        <v>0</v>
      </c>
      <c r="CQ741" s="1429"/>
      <c r="CR741" s="1429"/>
      <c r="CS741" s="1429"/>
      <c r="CT741" s="1430"/>
      <c r="CU741" s="1413">
        <f t="shared" si="19"/>
        <v>0</v>
      </c>
      <c r="CV741" s="1413"/>
      <c r="CW741" s="1413"/>
      <c r="CX741" s="1413"/>
      <c r="CY741" s="1413"/>
      <c r="CZ741" s="1413">
        <f t="shared" si="20"/>
        <v>0</v>
      </c>
      <c r="DA741" s="1413"/>
      <c r="DB741" s="1413"/>
      <c r="DC741" s="1413"/>
      <c r="DD741" s="1413"/>
      <c r="DE741" s="1413">
        <f t="shared" si="21"/>
        <v>0</v>
      </c>
      <c r="DF741" s="1413"/>
      <c r="DG741" s="1413"/>
      <c r="DH741" s="1413"/>
      <c r="DI741" s="1413"/>
      <c r="DJ741" s="1413">
        <f t="shared" si="22"/>
        <v>0</v>
      </c>
      <c r="DK741" s="1413"/>
      <c r="DL741" s="1413"/>
      <c r="DM741" s="1413"/>
      <c r="DN741" s="1413"/>
      <c r="DO741" s="1413">
        <f t="shared" si="23"/>
        <v>0</v>
      </c>
      <c r="DP741" s="1413"/>
      <c r="DQ741" s="1413"/>
      <c r="DR741" s="1413"/>
      <c r="DS741" s="1413"/>
      <c r="DT741" s="1075"/>
      <c r="DU741" s="1414">
        <f t="shared" si="24"/>
        <v>0</v>
      </c>
      <c r="DV741" s="1414"/>
      <c r="DW741" s="1414"/>
      <c r="DX741" s="1414"/>
      <c r="DY741" s="1414"/>
      <c r="DZ741" s="1414">
        <f t="shared" si="25"/>
        <v>0</v>
      </c>
      <c r="EA741" s="1414"/>
      <c r="EB741" s="1414"/>
      <c r="EC741" s="1414"/>
      <c r="ED741" s="1414"/>
      <c r="EE741" s="1414">
        <f t="shared" si="26"/>
        <v>0</v>
      </c>
      <c r="EF741" s="1414"/>
      <c r="EG741" s="1414"/>
      <c r="EH741" s="1414"/>
      <c r="EI741" s="1414"/>
      <c r="EJ741" s="1414">
        <f t="shared" si="27"/>
        <v>0</v>
      </c>
      <c r="EK741" s="1414"/>
      <c r="EL741" s="1414"/>
      <c r="EM741" s="1414"/>
      <c r="EN741" s="1414"/>
      <c r="EO741" s="1414">
        <f t="shared" si="28"/>
        <v>0</v>
      </c>
      <c r="EP741" s="1414"/>
      <c r="EQ741" s="1414"/>
      <c r="ER741" s="1414"/>
      <c r="ES741" s="1414"/>
      <c r="ET741" s="1414">
        <f t="shared" si="29"/>
        <v>0</v>
      </c>
      <c r="EU741" s="1414"/>
      <c r="EV741" s="1414"/>
      <c r="EW741" s="1414"/>
      <c r="EX741" s="1414"/>
      <c r="EZ741" s="1433" t="str">
        <f t="shared" si="30"/>
        <v/>
      </c>
      <c r="FA741" s="1435"/>
      <c r="FB741" s="1435"/>
      <c r="FC741" s="1435"/>
      <c r="FD741" s="1434"/>
      <c r="FE741" s="1433" t="str">
        <f t="shared" si="31"/>
        <v/>
      </c>
      <c r="FF741" s="1435"/>
      <c r="FG741" s="1435"/>
      <c r="FH741" s="1435"/>
      <c r="FI741" s="1434"/>
      <c r="FJ741" s="1433" t="str">
        <f t="shared" si="32"/>
        <v/>
      </c>
      <c r="FK741" s="1435"/>
      <c r="FL741" s="1435"/>
      <c r="FM741" s="1435"/>
      <c r="FN741" s="1434"/>
      <c r="FO741" s="1433" t="str">
        <f t="shared" si="33"/>
        <v/>
      </c>
      <c r="FP741" s="1435"/>
      <c r="FQ741" s="1435"/>
      <c r="FR741" s="1435"/>
      <c r="FS741" s="1434"/>
      <c r="FT741" s="1433" t="str">
        <f t="shared" si="34"/>
        <v/>
      </c>
      <c r="FU741" s="1435"/>
      <c r="FV741" s="1435"/>
      <c r="FW741" s="1435"/>
      <c r="FX741" s="1434"/>
      <c r="FY741" s="1433" t="str">
        <f t="shared" si="35"/>
        <v/>
      </c>
      <c r="FZ741" s="1435"/>
      <c r="GA741" s="1435"/>
      <c r="GB741" s="1435"/>
      <c r="GC741" s="1434"/>
    </row>
    <row r="742" spans="1:185" ht="12.95" customHeight="1">
      <c r="B742" s="1311"/>
      <c r="C742" s="1312"/>
      <c r="D742" s="1312"/>
      <c r="E742" s="1312"/>
      <c r="F742" s="1313"/>
      <c r="G742" s="1323"/>
      <c r="H742" s="1324"/>
      <c r="I742" s="1324"/>
      <c r="J742" s="1325"/>
      <c r="K742" s="1317"/>
      <c r="L742" s="1318"/>
      <c r="M742" s="1318"/>
      <c r="N742" s="1319"/>
      <c r="O742" s="1314"/>
      <c r="P742" s="1315"/>
      <c r="Q742" s="1315"/>
      <c r="R742" s="1315"/>
      <c r="S742" s="1316"/>
      <c r="T742" s="1314"/>
      <c r="U742" s="1315"/>
      <c r="V742" s="1315"/>
      <c r="W742" s="1316"/>
      <c r="X742" s="1326">
        <f t="shared" ref="X742:X751" si="39">O742+T742</f>
        <v>0</v>
      </c>
      <c r="Y742" s="1327"/>
      <c r="Z742" s="1327"/>
      <c r="AA742" s="1327"/>
      <c r="AB742" s="1328"/>
      <c r="AC742" s="1333"/>
      <c r="AD742" s="1334"/>
      <c r="AE742" s="1334"/>
      <c r="AF742" s="1334"/>
      <c r="AG742" s="1335"/>
      <c r="AH742" s="1329" t="str">
        <f t="shared" si="36"/>
        <v/>
      </c>
      <c r="AI742" s="1330"/>
      <c r="AJ742" s="1331"/>
      <c r="AK742" s="1311" t="s">
        <v>809</v>
      </c>
      <c r="AL742" s="1312"/>
      <c r="AM742" s="1312"/>
      <c r="AN742" s="1312"/>
      <c r="AO742" s="1313"/>
      <c r="AP742" s="2"/>
      <c r="AQ742" s="2"/>
      <c r="AR742" s="2"/>
      <c r="AS742" s="2"/>
      <c r="AY742" s="764"/>
      <c r="AZ742" s="68" t="str">
        <f t="shared" si="9"/>
        <v>N/A</v>
      </c>
      <c r="BA742" s="2"/>
      <c r="BB742" s="2"/>
      <c r="BE742" s="114"/>
      <c r="BF742" s="179">
        <f t="shared" si="10"/>
        <v>0</v>
      </c>
      <c r="BG742" s="182">
        <f t="shared" si="11"/>
        <v>0</v>
      </c>
      <c r="BH742" s="183" t="str">
        <f t="shared" si="12"/>
        <v/>
      </c>
      <c r="BL742" s="2"/>
      <c r="BM742" s="2"/>
      <c r="BN742" s="2"/>
      <c r="BS742" s="179">
        <f t="shared" si="13"/>
        <v>0</v>
      </c>
      <c r="BT742" s="182">
        <f t="shared" si="14"/>
        <v>0</v>
      </c>
      <c r="BU742" s="183" t="str">
        <f t="shared" si="15"/>
        <v/>
      </c>
      <c r="BV742" s="2"/>
      <c r="BW742" s="2"/>
      <c r="BX742" s="2"/>
      <c r="BY742" s="2"/>
      <c r="BZ742" s="2"/>
      <c r="CA742" s="2"/>
      <c r="CB742" s="2"/>
      <c r="CC742" s="2"/>
      <c r="CE742" s="2"/>
      <c r="CF742" s="2"/>
      <c r="CG742" s="1433">
        <f t="shared" si="37"/>
        <v>0</v>
      </c>
      <c r="CH742" s="1434"/>
      <c r="CI742" s="1433">
        <f t="shared" si="38"/>
        <v>0</v>
      </c>
      <c r="CJ742" s="1434"/>
      <c r="CK742" s="1433">
        <f t="shared" si="16"/>
        <v>0</v>
      </c>
      <c r="CL742" s="1434"/>
      <c r="CM742" s="1433">
        <f t="shared" si="17"/>
        <v>0</v>
      </c>
      <c r="CN742" s="1434"/>
      <c r="CO742" s="2"/>
      <c r="CP742" s="1428">
        <f t="shared" si="18"/>
        <v>0</v>
      </c>
      <c r="CQ742" s="1429"/>
      <c r="CR742" s="1429"/>
      <c r="CS742" s="1429"/>
      <c r="CT742" s="1430"/>
      <c r="CU742" s="1413">
        <f t="shared" si="19"/>
        <v>0</v>
      </c>
      <c r="CV742" s="1413"/>
      <c r="CW742" s="1413"/>
      <c r="CX742" s="1413"/>
      <c r="CY742" s="1413"/>
      <c r="CZ742" s="1413">
        <f t="shared" si="20"/>
        <v>0</v>
      </c>
      <c r="DA742" s="1413"/>
      <c r="DB742" s="1413"/>
      <c r="DC742" s="1413"/>
      <c r="DD742" s="1413"/>
      <c r="DE742" s="1413">
        <f t="shared" si="21"/>
        <v>0</v>
      </c>
      <c r="DF742" s="1413"/>
      <c r="DG742" s="1413"/>
      <c r="DH742" s="1413"/>
      <c r="DI742" s="1413"/>
      <c r="DJ742" s="1413">
        <f t="shared" si="22"/>
        <v>0</v>
      </c>
      <c r="DK742" s="1413"/>
      <c r="DL742" s="1413"/>
      <c r="DM742" s="1413"/>
      <c r="DN742" s="1413"/>
      <c r="DO742" s="1413">
        <f t="shared" si="23"/>
        <v>0</v>
      </c>
      <c r="DP742" s="1413"/>
      <c r="DQ742" s="1413"/>
      <c r="DR742" s="1413"/>
      <c r="DS742" s="1413"/>
      <c r="DT742" s="1075"/>
      <c r="DU742" s="1414">
        <f t="shared" si="24"/>
        <v>0</v>
      </c>
      <c r="DV742" s="1414"/>
      <c r="DW742" s="1414"/>
      <c r="DX742" s="1414"/>
      <c r="DY742" s="1414"/>
      <c r="DZ742" s="1414">
        <f t="shared" si="25"/>
        <v>0</v>
      </c>
      <c r="EA742" s="1414"/>
      <c r="EB742" s="1414"/>
      <c r="EC742" s="1414"/>
      <c r="ED742" s="1414"/>
      <c r="EE742" s="1414">
        <f t="shared" si="26"/>
        <v>0</v>
      </c>
      <c r="EF742" s="1414"/>
      <c r="EG742" s="1414"/>
      <c r="EH742" s="1414"/>
      <c r="EI742" s="1414"/>
      <c r="EJ742" s="1414">
        <f t="shared" si="27"/>
        <v>0</v>
      </c>
      <c r="EK742" s="1414"/>
      <c r="EL742" s="1414"/>
      <c r="EM742" s="1414"/>
      <c r="EN742" s="1414"/>
      <c r="EO742" s="1414">
        <f t="shared" si="28"/>
        <v>0</v>
      </c>
      <c r="EP742" s="1414"/>
      <c r="EQ742" s="1414"/>
      <c r="ER742" s="1414"/>
      <c r="ES742" s="1414"/>
      <c r="ET742" s="1414">
        <f t="shared" si="29"/>
        <v>0</v>
      </c>
      <c r="EU742" s="1414"/>
      <c r="EV742" s="1414"/>
      <c r="EW742" s="1414"/>
      <c r="EX742" s="1414"/>
      <c r="EZ742" s="1433" t="str">
        <f t="shared" si="30"/>
        <v/>
      </c>
      <c r="FA742" s="1435"/>
      <c r="FB742" s="1435"/>
      <c r="FC742" s="1435"/>
      <c r="FD742" s="1434"/>
      <c r="FE742" s="1433" t="str">
        <f t="shared" si="31"/>
        <v/>
      </c>
      <c r="FF742" s="1435"/>
      <c r="FG742" s="1435"/>
      <c r="FH742" s="1435"/>
      <c r="FI742" s="1434"/>
      <c r="FJ742" s="1433" t="str">
        <f t="shared" si="32"/>
        <v/>
      </c>
      <c r="FK742" s="1435"/>
      <c r="FL742" s="1435"/>
      <c r="FM742" s="1435"/>
      <c r="FN742" s="1434"/>
      <c r="FO742" s="1433" t="str">
        <f t="shared" si="33"/>
        <v/>
      </c>
      <c r="FP742" s="1435"/>
      <c r="FQ742" s="1435"/>
      <c r="FR742" s="1435"/>
      <c r="FS742" s="1434"/>
      <c r="FT742" s="1433" t="str">
        <f t="shared" si="34"/>
        <v/>
      </c>
      <c r="FU742" s="1435"/>
      <c r="FV742" s="1435"/>
      <c r="FW742" s="1435"/>
      <c r="FX742" s="1434"/>
      <c r="FY742" s="1433" t="str">
        <f t="shared" si="35"/>
        <v/>
      </c>
      <c r="FZ742" s="1435"/>
      <c r="GA742" s="1435"/>
      <c r="GB742" s="1435"/>
      <c r="GC742" s="1434"/>
    </row>
    <row r="743" spans="1:185" s="2" customFormat="1" ht="12.95" customHeight="1">
      <c r="A743"/>
      <c r="B743" s="1311"/>
      <c r="C743" s="1312"/>
      <c r="D743" s="1312"/>
      <c r="E743" s="1312"/>
      <c r="F743" s="1313"/>
      <c r="G743" s="1323"/>
      <c r="H743" s="1324"/>
      <c r="I743" s="1324"/>
      <c r="J743" s="1325"/>
      <c r="K743" s="1317"/>
      <c r="L743" s="1318"/>
      <c r="M743" s="1318"/>
      <c r="N743" s="1319"/>
      <c r="O743" s="1314"/>
      <c r="P743" s="1315"/>
      <c r="Q743" s="1315"/>
      <c r="R743" s="1315"/>
      <c r="S743" s="1316"/>
      <c r="T743" s="1314"/>
      <c r="U743" s="1315"/>
      <c r="V743" s="1315"/>
      <c r="W743" s="1316"/>
      <c r="X743" s="1326">
        <f t="shared" si="39"/>
        <v>0</v>
      </c>
      <c r="Y743" s="1327"/>
      <c r="Z743" s="1327"/>
      <c r="AA743" s="1327"/>
      <c r="AB743" s="1328"/>
      <c r="AC743" s="1333"/>
      <c r="AD743" s="1334"/>
      <c r="AE743" s="1334"/>
      <c r="AF743" s="1334"/>
      <c r="AG743" s="1335"/>
      <c r="AH743" s="1329" t="str">
        <f t="shared" si="36"/>
        <v/>
      </c>
      <c r="AI743" s="1330"/>
      <c r="AJ743" s="1331"/>
      <c r="AK743" s="1311" t="s">
        <v>809</v>
      </c>
      <c r="AL743" s="1312"/>
      <c r="AM743" s="1312"/>
      <c r="AN743" s="1312"/>
      <c r="AO743" s="1313"/>
      <c r="AT743"/>
      <c r="AU743"/>
      <c r="AV743"/>
      <c r="AW743"/>
      <c r="AX743"/>
      <c r="AY743" s="764"/>
      <c r="AZ743" s="68" t="str">
        <f t="shared" si="9"/>
        <v>N/A</v>
      </c>
      <c r="BD743"/>
      <c r="BE743"/>
      <c r="BF743" s="179">
        <f t="shared" si="10"/>
        <v>0</v>
      </c>
      <c r="BG743" s="182">
        <f t="shared" si="11"/>
        <v>0</v>
      </c>
      <c r="BH743" s="183" t="str">
        <f t="shared" si="12"/>
        <v/>
      </c>
      <c r="BI743"/>
      <c r="BJ743"/>
      <c r="BK743"/>
      <c r="BL743"/>
      <c r="BM743"/>
      <c r="BN743"/>
      <c r="BO743"/>
      <c r="BP743"/>
      <c r="BQ743"/>
      <c r="BR743"/>
      <c r="BS743" s="179">
        <f t="shared" si="13"/>
        <v>0</v>
      </c>
      <c r="BT743" s="182">
        <f t="shared" si="14"/>
        <v>0</v>
      </c>
      <c r="BU743" s="183" t="str">
        <f t="shared" si="15"/>
        <v/>
      </c>
      <c r="CD743"/>
      <c r="CG743" s="1433">
        <f t="shared" si="37"/>
        <v>0</v>
      </c>
      <c r="CH743" s="1434"/>
      <c r="CI743" s="1433">
        <f t="shared" si="38"/>
        <v>0</v>
      </c>
      <c r="CJ743" s="1434"/>
      <c r="CK743" s="1433">
        <f t="shared" si="16"/>
        <v>0</v>
      </c>
      <c r="CL743" s="1434"/>
      <c r="CM743" s="1433">
        <f t="shared" si="17"/>
        <v>0</v>
      </c>
      <c r="CN743" s="1434"/>
      <c r="CP743" s="1428">
        <f t="shared" si="18"/>
        <v>0</v>
      </c>
      <c r="CQ743" s="1429"/>
      <c r="CR743" s="1429"/>
      <c r="CS743" s="1429"/>
      <c r="CT743" s="1430"/>
      <c r="CU743" s="1413">
        <f t="shared" si="19"/>
        <v>0</v>
      </c>
      <c r="CV743" s="1413"/>
      <c r="CW743" s="1413"/>
      <c r="CX743" s="1413"/>
      <c r="CY743" s="1413"/>
      <c r="CZ743" s="1413">
        <f t="shared" si="20"/>
        <v>0</v>
      </c>
      <c r="DA743" s="1413"/>
      <c r="DB743" s="1413"/>
      <c r="DC743" s="1413"/>
      <c r="DD743" s="1413"/>
      <c r="DE743" s="1413">
        <f t="shared" si="21"/>
        <v>0</v>
      </c>
      <c r="DF743" s="1413"/>
      <c r="DG743" s="1413"/>
      <c r="DH743" s="1413"/>
      <c r="DI743" s="1413"/>
      <c r="DJ743" s="1413">
        <f t="shared" si="22"/>
        <v>0</v>
      </c>
      <c r="DK743" s="1413"/>
      <c r="DL743" s="1413"/>
      <c r="DM743" s="1413"/>
      <c r="DN743" s="1413"/>
      <c r="DO743" s="1413">
        <f t="shared" si="23"/>
        <v>0</v>
      </c>
      <c r="DP743" s="1413"/>
      <c r="DQ743" s="1413"/>
      <c r="DR743" s="1413"/>
      <c r="DS743" s="1413"/>
      <c r="DT743" s="1075"/>
      <c r="DU743" s="1414">
        <f t="shared" si="24"/>
        <v>0</v>
      </c>
      <c r="DV743" s="1414"/>
      <c r="DW743" s="1414"/>
      <c r="DX743" s="1414"/>
      <c r="DY743" s="1414"/>
      <c r="DZ743" s="1414">
        <f t="shared" si="25"/>
        <v>0</v>
      </c>
      <c r="EA743" s="1414"/>
      <c r="EB743" s="1414"/>
      <c r="EC743" s="1414"/>
      <c r="ED743" s="1414"/>
      <c r="EE743" s="1414">
        <f t="shared" si="26"/>
        <v>0</v>
      </c>
      <c r="EF743" s="1414"/>
      <c r="EG743" s="1414"/>
      <c r="EH743" s="1414"/>
      <c r="EI743" s="1414"/>
      <c r="EJ743" s="1414">
        <f t="shared" si="27"/>
        <v>0</v>
      </c>
      <c r="EK743" s="1414"/>
      <c r="EL743" s="1414"/>
      <c r="EM743" s="1414"/>
      <c r="EN743" s="1414"/>
      <c r="EO743" s="1414">
        <f t="shared" si="28"/>
        <v>0</v>
      </c>
      <c r="EP743" s="1414"/>
      <c r="EQ743" s="1414"/>
      <c r="ER743" s="1414"/>
      <c r="ES743" s="1414"/>
      <c r="ET743" s="1414">
        <f t="shared" si="29"/>
        <v>0</v>
      </c>
      <c r="EU743" s="1414"/>
      <c r="EV743" s="1414"/>
      <c r="EW743" s="1414"/>
      <c r="EX743" s="1414"/>
      <c r="EY743"/>
      <c r="EZ743" s="1433" t="str">
        <f t="shared" si="30"/>
        <v/>
      </c>
      <c r="FA743" s="1435"/>
      <c r="FB743" s="1435"/>
      <c r="FC743" s="1435"/>
      <c r="FD743" s="1434"/>
      <c r="FE743" s="1433" t="str">
        <f t="shared" si="31"/>
        <v/>
      </c>
      <c r="FF743" s="1435"/>
      <c r="FG743" s="1435"/>
      <c r="FH743" s="1435"/>
      <c r="FI743" s="1434"/>
      <c r="FJ743" s="1433" t="str">
        <f t="shared" si="32"/>
        <v/>
      </c>
      <c r="FK743" s="1435"/>
      <c r="FL743" s="1435"/>
      <c r="FM743" s="1435"/>
      <c r="FN743" s="1434"/>
      <c r="FO743" s="1433" t="str">
        <f t="shared" si="33"/>
        <v/>
      </c>
      <c r="FP743" s="1435"/>
      <c r="FQ743" s="1435"/>
      <c r="FR743" s="1435"/>
      <c r="FS743" s="1434"/>
      <c r="FT743" s="1433" t="str">
        <f t="shared" si="34"/>
        <v/>
      </c>
      <c r="FU743" s="1435"/>
      <c r="FV743" s="1435"/>
      <c r="FW743" s="1435"/>
      <c r="FX743" s="1434"/>
      <c r="FY743" s="1433" t="str">
        <f t="shared" si="35"/>
        <v/>
      </c>
      <c r="FZ743" s="1435"/>
      <c r="GA743" s="1435"/>
      <c r="GB743" s="1435"/>
      <c r="GC743" s="1434"/>
    </row>
    <row r="744" spans="1:185" ht="12.95" customHeight="1">
      <c r="B744" s="1311"/>
      <c r="C744" s="1312"/>
      <c r="D744" s="1312"/>
      <c r="E744" s="1312"/>
      <c r="F744" s="1313"/>
      <c r="G744" s="1323"/>
      <c r="H744" s="1324"/>
      <c r="I744" s="1324"/>
      <c r="J744" s="1325"/>
      <c r="K744" s="1317"/>
      <c r="L744" s="1318"/>
      <c r="M744" s="1318"/>
      <c r="N744" s="1319"/>
      <c r="O744" s="1314"/>
      <c r="P744" s="1315"/>
      <c r="Q744" s="1315"/>
      <c r="R744" s="1315"/>
      <c r="S744" s="1316"/>
      <c r="T744" s="1314"/>
      <c r="U744" s="1315"/>
      <c r="V744" s="1315"/>
      <c r="W744" s="1316"/>
      <c r="X744" s="1326">
        <f t="shared" si="39"/>
        <v>0</v>
      </c>
      <c r="Y744" s="1327"/>
      <c r="Z744" s="1327"/>
      <c r="AA744" s="1327"/>
      <c r="AB744" s="1328"/>
      <c r="AC744" s="1333"/>
      <c r="AD744" s="1334"/>
      <c r="AE744" s="1334"/>
      <c r="AF744" s="1334"/>
      <c r="AG744" s="1335"/>
      <c r="AH744" s="1329" t="str">
        <f t="shared" si="36"/>
        <v/>
      </c>
      <c r="AI744" s="1330"/>
      <c r="AJ744" s="1331"/>
      <c r="AK744" s="1311" t="s">
        <v>809</v>
      </c>
      <c r="AL744" s="1312"/>
      <c r="AM744" s="1312"/>
      <c r="AN744" s="1312"/>
      <c r="AO744" s="1313"/>
      <c r="AP744" s="2"/>
      <c r="AQ744" s="2"/>
      <c r="AR744" s="2"/>
      <c r="AS744" s="2"/>
      <c r="AY744" s="764"/>
      <c r="AZ744" s="68" t="str">
        <f t="shared" si="9"/>
        <v>N/A</v>
      </c>
      <c r="BA744" s="2"/>
      <c r="BB744" s="2"/>
      <c r="BC744" s="2"/>
      <c r="BD744" s="2"/>
      <c r="BE744" s="2"/>
      <c r="BF744" s="179">
        <f t="shared" si="10"/>
        <v>0</v>
      </c>
      <c r="BG744" s="182">
        <f t="shared" si="11"/>
        <v>0</v>
      </c>
      <c r="BH744" s="183" t="str">
        <f t="shared" si="12"/>
        <v/>
      </c>
      <c r="BI744" s="2"/>
      <c r="BJ744" s="2"/>
      <c r="BK744" s="2"/>
      <c r="BL744" s="2"/>
      <c r="BM744" s="2"/>
      <c r="BN744" s="2"/>
      <c r="BS744" s="179">
        <f t="shared" si="13"/>
        <v>0</v>
      </c>
      <c r="BT744" s="182">
        <f t="shared" si="14"/>
        <v>0</v>
      </c>
      <c r="BU744" s="183" t="str">
        <f t="shared" si="15"/>
        <v/>
      </c>
      <c r="BV744" s="2"/>
      <c r="BW744" s="2"/>
      <c r="BX744" s="2"/>
      <c r="BY744" s="2"/>
      <c r="BZ744" s="2"/>
      <c r="CA744" s="2"/>
      <c r="CB744" s="2"/>
      <c r="CC744" s="2"/>
      <c r="CE744" s="2"/>
      <c r="CF744" s="2"/>
      <c r="CG744" s="1433">
        <f t="shared" si="37"/>
        <v>0</v>
      </c>
      <c r="CH744" s="1434"/>
      <c r="CI744" s="1433">
        <f t="shared" si="38"/>
        <v>0</v>
      </c>
      <c r="CJ744" s="1434"/>
      <c r="CK744" s="1433">
        <f t="shared" si="16"/>
        <v>0</v>
      </c>
      <c r="CL744" s="1434"/>
      <c r="CM744" s="1433">
        <f t="shared" si="17"/>
        <v>0</v>
      </c>
      <c r="CN744" s="1434"/>
      <c r="CO744" s="2"/>
      <c r="CP744" s="1428">
        <f t="shared" si="18"/>
        <v>0</v>
      </c>
      <c r="CQ744" s="1429"/>
      <c r="CR744" s="1429"/>
      <c r="CS744" s="1429"/>
      <c r="CT744" s="1430"/>
      <c r="CU744" s="1413">
        <f t="shared" si="19"/>
        <v>0</v>
      </c>
      <c r="CV744" s="1413"/>
      <c r="CW744" s="1413"/>
      <c r="CX744" s="1413"/>
      <c r="CY744" s="1413"/>
      <c r="CZ744" s="1413">
        <f t="shared" si="20"/>
        <v>0</v>
      </c>
      <c r="DA744" s="1413"/>
      <c r="DB744" s="1413"/>
      <c r="DC744" s="1413"/>
      <c r="DD744" s="1413"/>
      <c r="DE744" s="1413">
        <f t="shared" si="21"/>
        <v>0</v>
      </c>
      <c r="DF744" s="1413"/>
      <c r="DG744" s="1413"/>
      <c r="DH744" s="1413"/>
      <c r="DI744" s="1413"/>
      <c r="DJ744" s="1413">
        <f t="shared" si="22"/>
        <v>0</v>
      </c>
      <c r="DK744" s="1413"/>
      <c r="DL744" s="1413"/>
      <c r="DM744" s="1413"/>
      <c r="DN744" s="1413"/>
      <c r="DO744" s="1413">
        <f t="shared" si="23"/>
        <v>0</v>
      </c>
      <c r="DP744" s="1413"/>
      <c r="DQ744" s="1413"/>
      <c r="DR744" s="1413"/>
      <c r="DS744" s="1413"/>
      <c r="DT744" s="1075"/>
      <c r="DU744" s="1414">
        <f t="shared" si="24"/>
        <v>0</v>
      </c>
      <c r="DV744" s="1414"/>
      <c r="DW744" s="1414"/>
      <c r="DX744" s="1414"/>
      <c r="DY744" s="1414"/>
      <c r="DZ744" s="1414">
        <f t="shared" si="25"/>
        <v>0</v>
      </c>
      <c r="EA744" s="1414"/>
      <c r="EB744" s="1414"/>
      <c r="EC744" s="1414"/>
      <c r="ED744" s="1414"/>
      <c r="EE744" s="1414">
        <f t="shared" si="26"/>
        <v>0</v>
      </c>
      <c r="EF744" s="1414"/>
      <c r="EG744" s="1414"/>
      <c r="EH744" s="1414"/>
      <c r="EI744" s="1414"/>
      <c r="EJ744" s="1414">
        <f t="shared" si="27"/>
        <v>0</v>
      </c>
      <c r="EK744" s="1414"/>
      <c r="EL744" s="1414"/>
      <c r="EM744" s="1414"/>
      <c r="EN744" s="1414"/>
      <c r="EO744" s="1414">
        <f t="shared" si="28"/>
        <v>0</v>
      </c>
      <c r="EP744" s="1414"/>
      <c r="EQ744" s="1414"/>
      <c r="ER744" s="1414"/>
      <c r="ES744" s="1414"/>
      <c r="ET744" s="1414">
        <f t="shared" si="29"/>
        <v>0</v>
      </c>
      <c r="EU744" s="1414"/>
      <c r="EV744" s="1414"/>
      <c r="EW744" s="1414"/>
      <c r="EX744" s="1414"/>
      <c r="EZ744" s="1433" t="str">
        <f t="shared" si="30"/>
        <v/>
      </c>
      <c r="FA744" s="1435"/>
      <c r="FB744" s="1435"/>
      <c r="FC744" s="1435"/>
      <c r="FD744" s="1434"/>
      <c r="FE744" s="1433" t="str">
        <f t="shared" si="31"/>
        <v/>
      </c>
      <c r="FF744" s="1435"/>
      <c r="FG744" s="1435"/>
      <c r="FH744" s="1435"/>
      <c r="FI744" s="1434"/>
      <c r="FJ744" s="1433" t="str">
        <f t="shared" si="32"/>
        <v/>
      </c>
      <c r="FK744" s="1435"/>
      <c r="FL744" s="1435"/>
      <c r="FM744" s="1435"/>
      <c r="FN744" s="1434"/>
      <c r="FO744" s="1433" t="str">
        <f t="shared" si="33"/>
        <v/>
      </c>
      <c r="FP744" s="1435"/>
      <c r="FQ744" s="1435"/>
      <c r="FR744" s="1435"/>
      <c r="FS744" s="1434"/>
      <c r="FT744" s="1433" t="str">
        <f t="shared" si="34"/>
        <v/>
      </c>
      <c r="FU744" s="1435"/>
      <c r="FV744" s="1435"/>
      <c r="FW744" s="1435"/>
      <c r="FX744" s="1434"/>
      <c r="FY744" s="1433" t="str">
        <f t="shared" si="35"/>
        <v/>
      </c>
      <c r="FZ744" s="1435"/>
      <c r="GA744" s="1435"/>
      <c r="GB744" s="1435"/>
      <c r="GC744" s="1434"/>
    </row>
    <row r="745" spans="1:185" ht="12.95" customHeight="1">
      <c r="B745" s="1311"/>
      <c r="C745" s="1312"/>
      <c r="D745" s="1312"/>
      <c r="E745" s="1312"/>
      <c r="F745" s="1313"/>
      <c r="G745" s="1323"/>
      <c r="H745" s="1324"/>
      <c r="I745" s="1324"/>
      <c r="J745" s="1325"/>
      <c r="K745" s="1317"/>
      <c r="L745" s="1318"/>
      <c r="M745" s="1318"/>
      <c r="N745" s="1319"/>
      <c r="O745" s="1314"/>
      <c r="P745" s="1315"/>
      <c r="Q745" s="1315"/>
      <c r="R745" s="1315"/>
      <c r="S745" s="1316"/>
      <c r="T745" s="1314"/>
      <c r="U745" s="1315"/>
      <c r="V745" s="1315"/>
      <c r="W745" s="1316"/>
      <c r="X745" s="1326">
        <f t="shared" si="39"/>
        <v>0</v>
      </c>
      <c r="Y745" s="1327"/>
      <c r="Z745" s="1327"/>
      <c r="AA745" s="1327"/>
      <c r="AB745" s="1328"/>
      <c r="AC745" s="1333"/>
      <c r="AD745" s="1334"/>
      <c r="AE745" s="1334"/>
      <c r="AF745" s="1334"/>
      <c r="AG745" s="1335"/>
      <c r="AH745" s="1329" t="str">
        <f t="shared" si="36"/>
        <v/>
      </c>
      <c r="AI745" s="1330"/>
      <c r="AJ745" s="1331"/>
      <c r="AK745" s="1311" t="s">
        <v>809</v>
      </c>
      <c r="AL745" s="1312"/>
      <c r="AM745" s="1312"/>
      <c r="AN745" s="1312"/>
      <c r="AO745" s="1313"/>
      <c r="AP745" s="2"/>
      <c r="AQ745" s="2"/>
      <c r="AR745" s="2"/>
      <c r="AS745" s="2"/>
      <c r="AY745" s="764"/>
      <c r="AZ745" s="68" t="str">
        <f t="shared" si="9"/>
        <v>N/A</v>
      </c>
      <c r="BA745" s="2"/>
      <c r="BB745" s="2"/>
      <c r="BC745" s="2"/>
      <c r="BD745" s="2"/>
      <c r="BE745" s="2"/>
      <c r="BF745" s="179">
        <f t="shared" si="10"/>
        <v>0</v>
      </c>
      <c r="BG745" s="182">
        <f t="shared" si="11"/>
        <v>0</v>
      </c>
      <c r="BH745" s="183" t="str">
        <f t="shared" si="12"/>
        <v/>
      </c>
      <c r="BI745" s="2"/>
      <c r="BJ745" s="2"/>
      <c r="BK745" s="2"/>
      <c r="BL745" s="2"/>
      <c r="BM745" s="2"/>
      <c r="BN745" s="2"/>
      <c r="BS745" s="179">
        <f t="shared" si="13"/>
        <v>0</v>
      </c>
      <c r="BT745" s="182">
        <f t="shared" si="14"/>
        <v>0</v>
      </c>
      <c r="BU745" s="183" t="str">
        <f t="shared" si="15"/>
        <v/>
      </c>
      <c r="BV745" s="2"/>
      <c r="BW745" s="2"/>
      <c r="BX745" s="2"/>
      <c r="BY745" s="2"/>
      <c r="BZ745" s="2"/>
      <c r="CA745" s="2"/>
      <c r="CB745" s="2"/>
      <c r="CC745" s="2"/>
      <c r="CE745" s="2"/>
      <c r="CF745" s="2"/>
      <c r="CG745" s="1433">
        <f t="shared" si="37"/>
        <v>0</v>
      </c>
      <c r="CH745" s="1434"/>
      <c r="CI745" s="1433">
        <f t="shared" si="38"/>
        <v>0</v>
      </c>
      <c r="CJ745" s="1434"/>
      <c r="CK745" s="1433">
        <f t="shared" si="16"/>
        <v>0</v>
      </c>
      <c r="CL745" s="1434"/>
      <c r="CM745" s="1433">
        <f t="shared" si="17"/>
        <v>0</v>
      </c>
      <c r="CN745" s="1434"/>
      <c r="CO745" s="2"/>
      <c r="CP745" s="1428">
        <f t="shared" si="18"/>
        <v>0</v>
      </c>
      <c r="CQ745" s="1429"/>
      <c r="CR745" s="1429"/>
      <c r="CS745" s="1429"/>
      <c r="CT745" s="1430"/>
      <c r="CU745" s="1413">
        <f t="shared" si="19"/>
        <v>0</v>
      </c>
      <c r="CV745" s="1413"/>
      <c r="CW745" s="1413"/>
      <c r="CX745" s="1413"/>
      <c r="CY745" s="1413"/>
      <c r="CZ745" s="1413">
        <f t="shared" si="20"/>
        <v>0</v>
      </c>
      <c r="DA745" s="1413"/>
      <c r="DB745" s="1413"/>
      <c r="DC745" s="1413"/>
      <c r="DD745" s="1413"/>
      <c r="DE745" s="1413">
        <f t="shared" si="21"/>
        <v>0</v>
      </c>
      <c r="DF745" s="1413"/>
      <c r="DG745" s="1413"/>
      <c r="DH745" s="1413"/>
      <c r="DI745" s="1413"/>
      <c r="DJ745" s="1413">
        <f t="shared" si="22"/>
        <v>0</v>
      </c>
      <c r="DK745" s="1413"/>
      <c r="DL745" s="1413"/>
      <c r="DM745" s="1413"/>
      <c r="DN745" s="1413"/>
      <c r="DO745" s="1413">
        <f t="shared" si="23"/>
        <v>0</v>
      </c>
      <c r="DP745" s="1413"/>
      <c r="DQ745" s="1413"/>
      <c r="DR745" s="1413"/>
      <c r="DS745" s="1413"/>
      <c r="DT745" s="1075"/>
      <c r="DU745" s="1414">
        <f t="shared" si="24"/>
        <v>0</v>
      </c>
      <c r="DV745" s="1414"/>
      <c r="DW745" s="1414"/>
      <c r="DX745" s="1414"/>
      <c r="DY745" s="1414"/>
      <c r="DZ745" s="1414">
        <f t="shared" si="25"/>
        <v>0</v>
      </c>
      <c r="EA745" s="1414"/>
      <c r="EB745" s="1414"/>
      <c r="EC745" s="1414"/>
      <c r="ED745" s="1414"/>
      <c r="EE745" s="1414">
        <f t="shared" si="26"/>
        <v>0</v>
      </c>
      <c r="EF745" s="1414"/>
      <c r="EG745" s="1414"/>
      <c r="EH745" s="1414"/>
      <c r="EI745" s="1414"/>
      <c r="EJ745" s="1414">
        <f t="shared" si="27"/>
        <v>0</v>
      </c>
      <c r="EK745" s="1414"/>
      <c r="EL745" s="1414"/>
      <c r="EM745" s="1414"/>
      <c r="EN745" s="1414"/>
      <c r="EO745" s="1414">
        <f t="shared" si="28"/>
        <v>0</v>
      </c>
      <c r="EP745" s="1414"/>
      <c r="EQ745" s="1414"/>
      <c r="ER745" s="1414"/>
      <c r="ES745" s="1414"/>
      <c r="ET745" s="1414">
        <f t="shared" si="29"/>
        <v>0</v>
      </c>
      <c r="EU745" s="1414"/>
      <c r="EV745" s="1414"/>
      <c r="EW745" s="1414"/>
      <c r="EX745" s="1414"/>
      <c r="EZ745" s="1433" t="str">
        <f t="shared" si="30"/>
        <v/>
      </c>
      <c r="FA745" s="1435"/>
      <c r="FB745" s="1435"/>
      <c r="FC745" s="1435"/>
      <c r="FD745" s="1434"/>
      <c r="FE745" s="1433" t="str">
        <f t="shared" si="31"/>
        <v/>
      </c>
      <c r="FF745" s="1435"/>
      <c r="FG745" s="1435"/>
      <c r="FH745" s="1435"/>
      <c r="FI745" s="1434"/>
      <c r="FJ745" s="1433" t="str">
        <f t="shared" si="32"/>
        <v/>
      </c>
      <c r="FK745" s="1435"/>
      <c r="FL745" s="1435"/>
      <c r="FM745" s="1435"/>
      <c r="FN745" s="1434"/>
      <c r="FO745" s="1433" t="str">
        <f t="shared" si="33"/>
        <v/>
      </c>
      <c r="FP745" s="1435"/>
      <c r="FQ745" s="1435"/>
      <c r="FR745" s="1435"/>
      <c r="FS745" s="1434"/>
      <c r="FT745" s="1433" t="str">
        <f t="shared" si="34"/>
        <v/>
      </c>
      <c r="FU745" s="1435"/>
      <c r="FV745" s="1435"/>
      <c r="FW745" s="1435"/>
      <c r="FX745" s="1434"/>
      <c r="FY745" s="1433" t="str">
        <f t="shared" si="35"/>
        <v/>
      </c>
      <c r="FZ745" s="1435"/>
      <c r="GA745" s="1435"/>
      <c r="GB745" s="1435"/>
      <c r="GC745" s="1434"/>
    </row>
    <row r="746" spans="1:185" ht="12.95" customHeight="1">
      <c r="B746" s="1311"/>
      <c r="C746" s="1312"/>
      <c r="D746" s="1312"/>
      <c r="E746" s="1312"/>
      <c r="F746" s="1313"/>
      <c r="G746" s="1323"/>
      <c r="H746" s="1324"/>
      <c r="I746" s="1324"/>
      <c r="J746" s="1325"/>
      <c r="K746" s="1317"/>
      <c r="L746" s="1318"/>
      <c r="M746" s="1318"/>
      <c r="N746" s="1319"/>
      <c r="O746" s="1314"/>
      <c r="P746" s="1315"/>
      <c r="Q746" s="1315"/>
      <c r="R746" s="1315"/>
      <c r="S746" s="1316"/>
      <c r="T746" s="1314"/>
      <c r="U746" s="1315"/>
      <c r="V746" s="1315"/>
      <c r="W746" s="1316"/>
      <c r="X746" s="1326">
        <f t="shared" si="39"/>
        <v>0</v>
      </c>
      <c r="Y746" s="1327"/>
      <c r="Z746" s="1327"/>
      <c r="AA746" s="1327"/>
      <c r="AB746" s="1328"/>
      <c r="AC746" s="1333"/>
      <c r="AD746" s="1334"/>
      <c r="AE746" s="1334"/>
      <c r="AF746" s="1334"/>
      <c r="AG746" s="1335"/>
      <c r="AH746" s="1329" t="str">
        <f t="shared" si="36"/>
        <v/>
      </c>
      <c r="AI746" s="1330"/>
      <c r="AJ746" s="1331"/>
      <c r="AK746" s="1311" t="s">
        <v>809</v>
      </c>
      <c r="AL746" s="1312"/>
      <c r="AM746" s="1312"/>
      <c r="AN746" s="1312"/>
      <c r="AO746" s="1313"/>
      <c r="AP746" s="2"/>
      <c r="AQ746" s="2"/>
      <c r="AR746" s="2"/>
      <c r="AS746" s="2"/>
      <c r="AY746" s="764"/>
      <c r="AZ746" s="68" t="str">
        <f t="shared" si="9"/>
        <v>N/A</v>
      </c>
      <c r="BA746" s="2"/>
      <c r="BB746" s="2"/>
      <c r="BC746" s="2"/>
      <c r="BD746" s="2"/>
      <c r="BE746" s="2"/>
      <c r="BF746" s="179">
        <f t="shared" si="10"/>
        <v>0</v>
      </c>
      <c r="BG746" s="182">
        <f t="shared" si="11"/>
        <v>0</v>
      </c>
      <c r="BH746" s="183" t="str">
        <f t="shared" si="12"/>
        <v/>
      </c>
      <c r="BI746" s="2"/>
      <c r="BJ746" s="2"/>
      <c r="BK746" s="2"/>
      <c r="BL746" s="2"/>
      <c r="BM746" s="2"/>
      <c r="BN746" s="2"/>
      <c r="BS746" s="179">
        <f t="shared" si="13"/>
        <v>0</v>
      </c>
      <c r="BT746" s="182">
        <f t="shared" si="14"/>
        <v>0</v>
      </c>
      <c r="BU746" s="183" t="str">
        <f t="shared" si="15"/>
        <v/>
      </c>
      <c r="BV746" s="2"/>
      <c r="BW746" s="2"/>
      <c r="BX746" s="2"/>
      <c r="BY746" s="2"/>
      <c r="BZ746" s="2"/>
      <c r="CA746" s="2"/>
      <c r="CB746" s="2"/>
      <c r="CC746" s="2"/>
      <c r="CE746" s="2"/>
      <c r="CF746" s="2"/>
      <c r="CG746" s="1433">
        <f t="shared" si="37"/>
        <v>0</v>
      </c>
      <c r="CH746" s="1434"/>
      <c r="CI746" s="1433">
        <f t="shared" si="38"/>
        <v>0</v>
      </c>
      <c r="CJ746" s="1434"/>
      <c r="CK746" s="1433">
        <f t="shared" si="16"/>
        <v>0</v>
      </c>
      <c r="CL746" s="1434"/>
      <c r="CM746" s="1433">
        <f t="shared" si="17"/>
        <v>0</v>
      </c>
      <c r="CN746" s="1434"/>
      <c r="CO746" s="2"/>
      <c r="CP746" s="1428">
        <f t="shared" si="18"/>
        <v>0</v>
      </c>
      <c r="CQ746" s="1429"/>
      <c r="CR746" s="1429"/>
      <c r="CS746" s="1429"/>
      <c r="CT746" s="1430"/>
      <c r="CU746" s="1413">
        <f t="shared" si="19"/>
        <v>0</v>
      </c>
      <c r="CV746" s="1413"/>
      <c r="CW746" s="1413"/>
      <c r="CX746" s="1413"/>
      <c r="CY746" s="1413"/>
      <c r="CZ746" s="1413">
        <f t="shared" si="20"/>
        <v>0</v>
      </c>
      <c r="DA746" s="1413"/>
      <c r="DB746" s="1413"/>
      <c r="DC746" s="1413"/>
      <c r="DD746" s="1413"/>
      <c r="DE746" s="1413">
        <f t="shared" si="21"/>
        <v>0</v>
      </c>
      <c r="DF746" s="1413"/>
      <c r="DG746" s="1413"/>
      <c r="DH746" s="1413"/>
      <c r="DI746" s="1413"/>
      <c r="DJ746" s="1413">
        <f t="shared" si="22"/>
        <v>0</v>
      </c>
      <c r="DK746" s="1413"/>
      <c r="DL746" s="1413"/>
      <c r="DM746" s="1413"/>
      <c r="DN746" s="1413"/>
      <c r="DO746" s="1413">
        <f t="shared" si="23"/>
        <v>0</v>
      </c>
      <c r="DP746" s="1413"/>
      <c r="DQ746" s="1413"/>
      <c r="DR746" s="1413"/>
      <c r="DS746" s="1413"/>
      <c r="DT746" s="1075"/>
      <c r="DU746" s="1414">
        <f t="shared" si="24"/>
        <v>0</v>
      </c>
      <c r="DV746" s="1414"/>
      <c r="DW746" s="1414"/>
      <c r="DX746" s="1414"/>
      <c r="DY746" s="1414"/>
      <c r="DZ746" s="1414">
        <f t="shared" si="25"/>
        <v>0</v>
      </c>
      <c r="EA746" s="1414"/>
      <c r="EB746" s="1414"/>
      <c r="EC746" s="1414"/>
      <c r="ED746" s="1414"/>
      <c r="EE746" s="1414">
        <f t="shared" si="26"/>
        <v>0</v>
      </c>
      <c r="EF746" s="1414"/>
      <c r="EG746" s="1414"/>
      <c r="EH746" s="1414"/>
      <c r="EI746" s="1414"/>
      <c r="EJ746" s="1414">
        <f t="shared" si="27"/>
        <v>0</v>
      </c>
      <c r="EK746" s="1414"/>
      <c r="EL746" s="1414"/>
      <c r="EM746" s="1414"/>
      <c r="EN746" s="1414"/>
      <c r="EO746" s="1414">
        <f t="shared" si="28"/>
        <v>0</v>
      </c>
      <c r="EP746" s="1414"/>
      <c r="EQ746" s="1414"/>
      <c r="ER746" s="1414"/>
      <c r="ES746" s="1414"/>
      <c r="ET746" s="1414">
        <f t="shared" si="29"/>
        <v>0</v>
      </c>
      <c r="EU746" s="1414"/>
      <c r="EV746" s="1414"/>
      <c r="EW746" s="1414"/>
      <c r="EX746" s="1414"/>
      <c r="EZ746" s="1433" t="str">
        <f t="shared" si="30"/>
        <v/>
      </c>
      <c r="FA746" s="1435"/>
      <c r="FB746" s="1435"/>
      <c r="FC746" s="1435"/>
      <c r="FD746" s="1434"/>
      <c r="FE746" s="1433" t="str">
        <f t="shared" si="31"/>
        <v/>
      </c>
      <c r="FF746" s="1435"/>
      <c r="FG746" s="1435"/>
      <c r="FH746" s="1435"/>
      <c r="FI746" s="1434"/>
      <c r="FJ746" s="1433" t="str">
        <f t="shared" si="32"/>
        <v/>
      </c>
      <c r="FK746" s="1435"/>
      <c r="FL746" s="1435"/>
      <c r="FM746" s="1435"/>
      <c r="FN746" s="1434"/>
      <c r="FO746" s="1433" t="str">
        <f t="shared" si="33"/>
        <v/>
      </c>
      <c r="FP746" s="1435"/>
      <c r="FQ746" s="1435"/>
      <c r="FR746" s="1435"/>
      <c r="FS746" s="1434"/>
      <c r="FT746" s="1433" t="str">
        <f t="shared" si="34"/>
        <v/>
      </c>
      <c r="FU746" s="1435"/>
      <c r="FV746" s="1435"/>
      <c r="FW746" s="1435"/>
      <c r="FX746" s="1434"/>
      <c r="FY746" s="1433" t="str">
        <f t="shared" si="35"/>
        <v/>
      </c>
      <c r="FZ746" s="1435"/>
      <c r="GA746" s="1435"/>
      <c r="GB746" s="1435"/>
      <c r="GC746" s="1434"/>
    </row>
    <row r="747" spans="1:185" ht="12.95" customHeight="1">
      <c r="B747" s="1311"/>
      <c r="C747" s="1312"/>
      <c r="D747" s="1312"/>
      <c r="E747" s="1312"/>
      <c r="F747" s="1313"/>
      <c r="G747" s="1323"/>
      <c r="H747" s="1324"/>
      <c r="I747" s="1324"/>
      <c r="J747" s="1325"/>
      <c r="K747" s="1317"/>
      <c r="L747" s="1318"/>
      <c r="M747" s="1318"/>
      <c r="N747" s="1319"/>
      <c r="O747" s="1314"/>
      <c r="P747" s="1315"/>
      <c r="Q747" s="1315"/>
      <c r="R747" s="1315"/>
      <c r="S747" s="1316"/>
      <c r="T747" s="1314"/>
      <c r="U747" s="1315"/>
      <c r="V747" s="1315"/>
      <c r="W747" s="1316"/>
      <c r="X747" s="1326">
        <f t="shared" si="39"/>
        <v>0</v>
      </c>
      <c r="Y747" s="1327"/>
      <c r="Z747" s="1327"/>
      <c r="AA747" s="1327"/>
      <c r="AB747" s="1328"/>
      <c r="AC747" s="1333"/>
      <c r="AD747" s="1334"/>
      <c r="AE747" s="1334"/>
      <c r="AF747" s="1334"/>
      <c r="AG747" s="1335"/>
      <c r="AH747" s="1329" t="str">
        <f t="shared" si="36"/>
        <v/>
      </c>
      <c r="AI747" s="1330"/>
      <c r="AJ747" s="1331"/>
      <c r="AK747" s="1311" t="s">
        <v>809</v>
      </c>
      <c r="AL747" s="1312"/>
      <c r="AM747" s="1312"/>
      <c r="AN747" s="1312"/>
      <c r="AO747" s="1313"/>
      <c r="AP747" s="2"/>
      <c r="AQ747" s="2"/>
      <c r="AR747" s="2"/>
      <c r="AS747" s="2"/>
      <c r="AY747" s="764"/>
      <c r="AZ747" s="68" t="str">
        <f t="shared" si="9"/>
        <v>N/A</v>
      </c>
      <c r="BA747" s="2"/>
      <c r="BB747" s="2"/>
      <c r="BC747" s="2"/>
      <c r="BD747" s="2"/>
      <c r="BE747" s="2"/>
      <c r="BF747" s="179">
        <f t="shared" si="10"/>
        <v>0</v>
      </c>
      <c r="BG747" s="182">
        <f t="shared" si="11"/>
        <v>0</v>
      </c>
      <c r="BH747" s="183" t="str">
        <f t="shared" si="12"/>
        <v/>
      </c>
      <c r="BI747" s="2"/>
      <c r="BJ747" s="2"/>
      <c r="BK747" s="2"/>
      <c r="BL747" s="2"/>
      <c r="BM747" s="2"/>
      <c r="BN747" s="2"/>
      <c r="BS747" s="179">
        <f t="shared" si="13"/>
        <v>0</v>
      </c>
      <c r="BT747" s="182">
        <f t="shared" si="14"/>
        <v>0</v>
      </c>
      <c r="BU747" s="183" t="str">
        <f t="shared" si="15"/>
        <v/>
      </c>
      <c r="BV747" s="2"/>
      <c r="BW747" s="2"/>
      <c r="BX747" s="2"/>
      <c r="BY747" s="2"/>
      <c r="BZ747" s="2"/>
      <c r="CA747" s="2"/>
      <c r="CB747" s="2"/>
      <c r="CC747" s="2"/>
      <c r="CE747" s="2"/>
      <c r="CF747" s="2"/>
      <c r="CG747" s="1433">
        <f t="shared" si="37"/>
        <v>0</v>
      </c>
      <c r="CH747" s="1434"/>
      <c r="CI747" s="1433">
        <f t="shared" si="38"/>
        <v>0</v>
      </c>
      <c r="CJ747" s="1434"/>
      <c r="CK747" s="1433">
        <f t="shared" si="16"/>
        <v>0</v>
      </c>
      <c r="CL747" s="1434"/>
      <c r="CM747" s="1433">
        <f t="shared" si="17"/>
        <v>0</v>
      </c>
      <c r="CN747" s="1434"/>
      <c r="CO747" s="2"/>
      <c r="CP747" s="1428">
        <f t="shared" si="18"/>
        <v>0</v>
      </c>
      <c r="CQ747" s="1429"/>
      <c r="CR747" s="1429"/>
      <c r="CS747" s="1429"/>
      <c r="CT747" s="1430"/>
      <c r="CU747" s="1413">
        <f t="shared" si="19"/>
        <v>0</v>
      </c>
      <c r="CV747" s="1413"/>
      <c r="CW747" s="1413"/>
      <c r="CX747" s="1413"/>
      <c r="CY747" s="1413"/>
      <c r="CZ747" s="1413">
        <f t="shared" si="20"/>
        <v>0</v>
      </c>
      <c r="DA747" s="1413"/>
      <c r="DB747" s="1413"/>
      <c r="DC747" s="1413"/>
      <c r="DD747" s="1413"/>
      <c r="DE747" s="1413">
        <f t="shared" si="21"/>
        <v>0</v>
      </c>
      <c r="DF747" s="1413"/>
      <c r="DG747" s="1413"/>
      <c r="DH747" s="1413"/>
      <c r="DI747" s="1413"/>
      <c r="DJ747" s="1413">
        <f t="shared" si="22"/>
        <v>0</v>
      </c>
      <c r="DK747" s="1413"/>
      <c r="DL747" s="1413"/>
      <c r="DM747" s="1413"/>
      <c r="DN747" s="1413"/>
      <c r="DO747" s="1413">
        <f t="shared" si="23"/>
        <v>0</v>
      </c>
      <c r="DP747" s="1413"/>
      <c r="DQ747" s="1413"/>
      <c r="DR747" s="1413"/>
      <c r="DS747" s="1413"/>
      <c r="DT747" s="1075"/>
      <c r="DU747" s="1414">
        <f t="shared" si="24"/>
        <v>0</v>
      </c>
      <c r="DV747" s="1414"/>
      <c r="DW747" s="1414"/>
      <c r="DX747" s="1414"/>
      <c r="DY747" s="1414"/>
      <c r="DZ747" s="1414">
        <f t="shared" si="25"/>
        <v>0</v>
      </c>
      <c r="EA747" s="1414"/>
      <c r="EB747" s="1414"/>
      <c r="EC747" s="1414"/>
      <c r="ED747" s="1414"/>
      <c r="EE747" s="1414">
        <f t="shared" si="26"/>
        <v>0</v>
      </c>
      <c r="EF747" s="1414"/>
      <c r="EG747" s="1414"/>
      <c r="EH747" s="1414"/>
      <c r="EI747" s="1414"/>
      <c r="EJ747" s="1414">
        <f t="shared" si="27"/>
        <v>0</v>
      </c>
      <c r="EK747" s="1414"/>
      <c r="EL747" s="1414"/>
      <c r="EM747" s="1414"/>
      <c r="EN747" s="1414"/>
      <c r="EO747" s="1414">
        <f t="shared" si="28"/>
        <v>0</v>
      </c>
      <c r="EP747" s="1414"/>
      <c r="EQ747" s="1414"/>
      <c r="ER747" s="1414"/>
      <c r="ES747" s="1414"/>
      <c r="ET747" s="1414">
        <f t="shared" si="29"/>
        <v>0</v>
      </c>
      <c r="EU747" s="1414"/>
      <c r="EV747" s="1414"/>
      <c r="EW747" s="1414"/>
      <c r="EX747" s="1414"/>
      <c r="EZ747" s="1433" t="str">
        <f t="shared" si="30"/>
        <v/>
      </c>
      <c r="FA747" s="1435"/>
      <c r="FB747" s="1435"/>
      <c r="FC747" s="1435"/>
      <c r="FD747" s="1434"/>
      <c r="FE747" s="1433" t="str">
        <f t="shared" si="31"/>
        <v/>
      </c>
      <c r="FF747" s="1435"/>
      <c r="FG747" s="1435"/>
      <c r="FH747" s="1435"/>
      <c r="FI747" s="1434"/>
      <c r="FJ747" s="1433" t="str">
        <f t="shared" si="32"/>
        <v/>
      </c>
      <c r="FK747" s="1435"/>
      <c r="FL747" s="1435"/>
      <c r="FM747" s="1435"/>
      <c r="FN747" s="1434"/>
      <c r="FO747" s="1433" t="str">
        <f t="shared" si="33"/>
        <v/>
      </c>
      <c r="FP747" s="1435"/>
      <c r="FQ747" s="1435"/>
      <c r="FR747" s="1435"/>
      <c r="FS747" s="1434"/>
      <c r="FT747" s="1433" t="str">
        <f t="shared" si="34"/>
        <v/>
      </c>
      <c r="FU747" s="1435"/>
      <c r="FV747" s="1435"/>
      <c r="FW747" s="1435"/>
      <c r="FX747" s="1434"/>
      <c r="FY747" s="1433" t="str">
        <f t="shared" si="35"/>
        <v/>
      </c>
      <c r="FZ747" s="1435"/>
      <c r="GA747" s="1435"/>
      <c r="GB747" s="1435"/>
      <c r="GC747" s="1434"/>
    </row>
    <row r="748" spans="1:185" s="2" customFormat="1" ht="12.95" customHeight="1">
      <c r="A748"/>
      <c r="B748" s="1311"/>
      <c r="C748" s="1312"/>
      <c r="D748" s="1312"/>
      <c r="E748" s="1312"/>
      <c r="F748" s="1313"/>
      <c r="G748" s="1323"/>
      <c r="H748" s="1324"/>
      <c r="I748" s="1324"/>
      <c r="J748" s="1325"/>
      <c r="K748" s="1317"/>
      <c r="L748" s="1318"/>
      <c r="M748" s="1318"/>
      <c r="N748" s="1319"/>
      <c r="O748" s="1314"/>
      <c r="P748" s="1315"/>
      <c r="Q748" s="1315"/>
      <c r="R748" s="1315"/>
      <c r="S748" s="1316"/>
      <c r="T748" s="1314"/>
      <c r="U748" s="1315"/>
      <c r="V748" s="1315"/>
      <c r="W748" s="1316"/>
      <c r="X748" s="1326">
        <f t="shared" si="39"/>
        <v>0</v>
      </c>
      <c r="Y748" s="1327"/>
      <c r="Z748" s="1327"/>
      <c r="AA748" s="1327"/>
      <c r="AB748" s="1328"/>
      <c r="AC748" s="1333"/>
      <c r="AD748" s="1334"/>
      <c r="AE748" s="1334"/>
      <c r="AF748" s="1334"/>
      <c r="AG748" s="1335"/>
      <c r="AH748" s="1329" t="str">
        <f t="shared" si="36"/>
        <v/>
      </c>
      <c r="AI748" s="1330"/>
      <c r="AJ748" s="1331"/>
      <c r="AK748" s="1311" t="s">
        <v>809</v>
      </c>
      <c r="AL748" s="1312"/>
      <c r="AM748" s="1312"/>
      <c r="AN748" s="1312"/>
      <c r="AO748" s="1313"/>
      <c r="AT748"/>
      <c r="AU748"/>
      <c r="AV748"/>
      <c r="AW748"/>
      <c r="AX748"/>
      <c r="AY748" s="764"/>
      <c r="AZ748" s="68" t="str">
        <f t="shared" si="9"/>
        <v>N/A</v>
      </c>
      <c r="BF748" s="179">
        <f t="shared" si="10"/>
        <v>0</v>
      </c>
      <c r="BG748" s="182">
        <f t="shared" si="11"/>
        <v>0</v>
      </c>
      <c r="BH748" s="183" t="str">
        <f t="shared" si="12"/>
        <v/>
      </c>
      <c r="BO748"/>
      <c r="BP748"/>
      <c r="BQ748"/>
      <c r="BR748"/>
      <c r="BS748" s="179">
        <f t="shared" si="13"/>
        <v>0</v>
      </c>
      <c r="BT748" s="182">
        <f t="shared" si="14"/>
        <v>0</v>
      </c>
      <c r="BU748" s="183" t="str">
        <f t="shared" si="15"/>
        <v/>
      </c>
      <c r="CD748"/>
      <c r="CG748" s="1433">
        <f t="shared" si="37"/>
        <v>0</v>
      </c>
      <c r="CH748" s="1434"/>
      <c r="CI748" s="1433">
        <f t="shared" si="38"/>
        <v>0</v>
      </c>
      <c r="CJ748" s="1434"/>
      <c r="CK748" s="1433">
        <f t="shared" si="16"/>
        <v>0</v>
      </c>
      <c r="CL748" s="1434"/>
      <c r="CM748" s="1433">
        <f t="shared" si="17"/>
        <v>0</v>
      </c>
      <c r="CN748" s="1434"/>
      <c r="CP748" s="1428">
        <f t="shared" si="18"/>
        <v>0</v>
      </c>
      <c r="CQ748" s="1429"/>
      <c r="CR748" s="1429"/>
      <c r="CS748" s="1429"/>
      <c r="CT748" s="1430"/>
      <c r="CU748" s="1413">
        <f t="shared" si="19"/>
        <v>0</v>
      </c>
      <c r="CV748" s="1413"/>
      <c r="CW748" s="1413"/>
      <c r="CX748" s="1413"/>
      <c r="CY748" s="1413"/>
      <c r="CZ748" s="1413">
        <f t="shared" si="20"/>
        <v>0</v>
      </c>
      <c r="DA748" s="1413"/>
      <c r="DB748" s="1413"/>
      <c r="DC748" s="1413"/>
      <c r="DD748" s="1413"/>
      <c r="DE748" s="1413">
        <f t="shared" si="21"/>
        <v>0</v>
      </c>
      <c r="DF748" s="1413"/>
      <c r="DG748" s="1413"/>
      <c r="DH748" s="1413"/>
      <c r="DI748" s="1413"/>
      <c r="DJ748" s="1413">
        <f t="shared" si="22"/>
        <v>0</v>
      </c>
      <c r="DK748" s="1413"/>
      <c r="DL748" s="1413"/>
      <c r="DM748" s="1413"/>
      <c r="DN748" s="1413"/>
      <c r="DO748" s="1413">
        <f t="shared" si="23"/>
        <v>0</v>
      </c>
      <c r="DP748" s="1413"/>
      <c r="DQ748" s="1413"/>
      <c r="DR748" s="1413"/>
      <c r="DS748" s="1413"/>
      <c r="DT748" s="1075"/>
      <c r="DU748" s="1414">
        <f t="shared" si="24"/>
        <v>0</v>
      </c>
      <c r="DV748" s="1414"/>
      <c r="DW748" s="1414"/>
      <c r="DX748" s="1414"/>
      <c r="DY748" s="1414"/>
      <c r="DZ748" s="1414">
        <f t="shared" si="25"/>
        <v>0</v>
      </c>
      <c r="EA748" s="1414"/>
      <c r="EB748" s="1414"/>
      <c r="EC748" s="1414"/>
      <c r="ED748" s="1414"/>
      <c r="EE748" s="1414">
        <f t="shared" si="26"/>
        <v>0</v>
      </c>
      <c r="EF748" s="1414"/>
      <c r="EG748" s="1414"/>
      <c r="EH748" s="1414"/>
      <c r="EI748" s="1414"/>
      <c r="EJ748" s="1414">
        <f t="shared" si="27"/>
        <v>0</v>
      </c>
      <c r="EK748" s="1414"/>
      <c r="EL748" s="1414"/>
      <c r="EM748" s="1414"/>
      <c r="EN748" s="1414"/>
      <c r="EO748" s="1414">
        <f t="shared" si="28"/>
        <v>0</v>
      </c>
      <c r="EP748" s="1414"/>
      <c r="EQ748" s="1414"/>
      <c r="ER748" s="1414"/>
      <c r="ES748" s="1414"/>
      <c r="ET748" s="1414">
        <f t="shared" si="29"/>
        <v>0</v>
      </c>
      <c r="EU748" s="1414"/>
      <c r="EV748" s="1414"/>
      <c r="EW748" s="1414"/>
      <c r="EX748" s="1414"/>
      <c r="EY748"/>
      <c r="EZ748" s="1433" t="str">
        <f t="shared" si="30"/>
        <v/>
      </c>
      <c r="FA748" s="1435"/>
      <c r="FB748" s="1435"/>
      <c r="FC748" s="1435"/>
      <c r="FD748" s="1434"/>
      <c r="FE748" s="1433" t="str">
        <f t="shared" si="31"/>
        <v/>
      </c>
      <c r="FF748" s="1435"/>
      <c r="FG748" s="1435"/>
      <c r="FH748" s="1435"/>
      <c r="FI748" s="1434"/>
      <c r="FJ748" s="1433" t="str">
        <f t="shared" si="32"/>
        <v/>
      </c>
      <c r="FK748" s="1435"/>
      <c r="FL748" s="1435"/>
      <c r="FM748" s="1435"/>
      <c r="FN748" s="1434"/>
      <c r="FO748" s="1433" t="str">
        <f t="shared" si="33"/>
        <v/>
      </c>
      <c r="FP748" s="1435"/>
      <c r="FQ748" s="1435"/>
      <c r="FR748" s="1435"/>
      <c r="FS748" s="1434"/>
      <c r="FT748" s="1433" t="str">
        <f t="shared" si="34"/>
        <v/>
      </c>
      <c r="FU748" s="1435"/>
      <c r="FV748" s="1435"/>
      <c r="FW748" s="1435"/>
      <c r="FX748" s="1434"/>
      <c r="FY748" s="1433" t="str">
        <f t="shared" si="35"/>
        <v/>
      </c>
      <c r="FZ748" s="1435"/>
      <c r="GA748" s="1435"/>
      <c r="GB748" s="1435"/>
      <c r="GC748" s="1434"/>
    </row>
    <row r="749" spans="1:185" s="2" customFormat="1" ht="12.95" customHeight="1">
      <c r="A749"/>
      <c r="B749" s="1311"/>
      <c r="C749" s="1312"/>
      <c r="D749" s="1312"/>
      <c r="E749" s="1312"/>
      <c r="F749" s="1313"/>
      <c r="G749" s="1323"/>
      <c r="H749" s="1324"/>
      <c r="I749" s="1324"/>
      <c r="J749" s="1325"/>
      <c r="K749" s="1317"/>
      <c r="L749" s="1318"/>
      <c r="M749" s="1318"/>
      <c r="N749" s="1319"/>
      <c r="O749" s="1314"/>
      <c r="P749" s="1315"/>
      <c r="Q749" s="1315"/>
      <c r="R749" s="1315"/>
      <c r="S749" s="1316"/>
      <c r="T749" s="1314"/>
      <c r="U749" s="1315"/>
      <c r="V749" s="1315"/>
      <c r="W749" s="1316"/>
      <c r="X749" s="1326">
        <f t="shared" si="39"/>
        <v>0</v>
      </c>
      <c r="Y749" s="1327"/>
      <c r="Z749" s="1327"/>
      <c r="AA749" s="1327"/>
      <c r="AB749" s="1328"/>
      <c r="AC749" s="1333"/>
      <c r="AD749" s="1334"/>
      <c r="AE749" s="1334"/>
      <c r="AF749" s="1334"/>
      <c r="AG749" s="1335"/>
      <c r="AH749" s="1329" t="str">
        <f t="shared" si="36"/>
        <v/>
      </c>
      <c r="AI749" s="1330"/>
      <c r="AJ749" s="1331"/>
      <c r="AK749" s="1311" t="s">
        <v>809</v>
      </c>
      <c r="AL749" s="1312"/>
      <c r="AM749" s="1312"/>
      <c r="AN749" s="1312"/>
      <c r="AO749" s="1313"/>
      <c r="AT749"/>
      <c r="AU749"/>
      <c r="AV749"/>
      <c r="AW749"/>
      <c r="AX749"/>
      <c r="AY749" s="764"/>
      <c r="AZ749" s="68" t="str">
        <f t="shared" si="9"/>
        <v>N/A</v>
      </c>
      <c r="BF749" s="179">
        <f t="shared" si="10"/>
        <v>0</v>
      </c>
      <c r="BG749" s="182">
        <f t="shared" si="11"/>
        <v>0</v>
      </c>
      <c r="BH749" s="183" t="str">
        <f t="shared" si="12"/>
        <v/>
      </c>
      <c r="BO749"/>
      <c r="BP749"/>
      <c r="BQ749"/>
      <c r="BR749"/>
      <c r="BS749" s="179">
        <f t="shared" si="13"/>
        <v>0</v>
      </c>
      <c r="BT749" s="182">
        <f t="shared" si="14"/>
        <v>0</v>
      </c>
      <c r="BU749" s="183" t="str">
        <f t="shared" si="15"/>
        <v/>
      </c>
      <c r="CD749"/>
      <c r="CG749" s="1433">
        <f t="shared" si="37"/>
        <v>0</v>
      </c>
      <c r="CH749" s="1434"/>
      <c r="CI749" s="1433">
        <f t="shared" si="38"/>
        <v>0</v>
      </c>
      <c r="CJ749" s="1434"/>
      <c r="CK749" s="1433">
        <f t="shared" si="16"/>
        <v>0</v>
      </c>
      <c r="CL749" s="1434"/>
      <c r="CM749" s="1433">
        <f t="shared" si="17"/>
        <v>0</v>
      </c>
      <c r="CN749" s="1434"/>
      <c r="CP749" s="1428">
        <f t="shared" si="18"/>
        <v>0</v>
      </c>
      <c r="CQ749" s="1429"/>
      <c r="CR749" s="1429"/>
      <c r="CS749" s="1429"/>
      <c r="CT749" s="1430"/>
      <c r="CU749" s="1413">
        <f t="shared" si="19"/>
        <v>0</v>
      </c>
      <c r="CV749" s="1413"/>
      <c r="CW749" s="1413"/>
      <c r="CX749" s="1413"/>
      <c r="CY749" s="1413"/>
      <c r="CZ749" s="1413">
        <f t="shared" si="20"/>
        <v>0</v>
      </c>
      <c r="DA749" s="1413"/>
      <c r="DB749" s="1413"/>
      <c r="DC749" s="1413"/>
      <c r="DD749" s="1413"/>
      <c r="DE749" s="1413">
        <f t="shared" si="21"/>
        <v>0</v>
      </c>
      <c r="DF749" s="1413"/>
      <c r="DG749" s="1413"/>
      <c r="DH749" s="1413"/>
      <c r="DI749" s="1413"/>
      <c r="DJ749" s="1413">
        <f t="shared" si="22"/>
        <v>0</v>
      </c>
      <c r="DK749" s="1413"/>
      <c r="DL749" s="1413"/>
      <c r="DM749" s="1413"/>
      <c r="DN749" s="1413"/>
      <c r="DO749" s="1413">
        <f t="shared" si="23"/>
        <v>0</v>
      </c>
      <c r="DP749" s="1413"/>
      <c r="DQ749" s="1413"/>
      <c r="DR749" s="1413"/>
      <c r="DS749" s="1413"/>
      <c r="DT749" s="1075"/>
      <c r="DU749" s="1414">
        <f t="shared" si="24"/>
        <v>0</v>
      </c>
      <c r="DV749" s="1414"/>
      <c r="DW749" s="1414"/>
      <c r="DX749" s="1414"/>
      <c r="DY749" s="1414"/>
      <c r="DZ749" s="1414">
        <f t="shared" si="25"/>
        <v>0</v>
      </c>
      <c r="EA749" s="1414"/>
      <c r="EB749" s="1414"/>
      <c r="EC749" s="1414"/>
      <c r="ED749" s="1414"/>
      <c r="EE749" s="1414">
        <f t="shared" si="26"/>
        <v>0</v>
      </c>
      <c r="EF749" s="1414"/>
      <c r="EG749" s="1414"/>
      <c r="EH749" s="1414"/>
      <c r="EI749" s="1414"/>
      <c r="EJ749" s="1414">
        <f t="shared" si="27"/>
        <v>0</v>
      </c>
      <c r="EK749" s="1414"/>
      <c r="EL749" s="1414"/>
      <c r="EM749" s="1414"/>
      <c r="EN749" s="1414"/>
      <c r="EO749" s="1414">
        <f t="shared" si="28"/>
        <v>0</v>
      </c>
      <c r="EP749" s="1414"/>
      <c r="EQ749" s="1414"/>
      <c r="ER749" s="1414"/>
      <c r="ES749" s="1414"/>
      <c r="ET749" s="1414">
        <f t="shared" si="29"/>
        <v>0</v>
      </c>
      <c r="EU749" s="1414"/>
      <c r="EV749" s="1414"/>
      <c r="EW749" s="1414"/>
      <c r="EX749" s="1414"/>
      <c r="EY749"/>
      <c r="EZ749" s="1433" t="str">
        <f t="shared" si="30"/>
        <v/>
      </c>
      <c r="FA749" s="1435"/>
      <c r="FB749" s="1435"/>
      <c r="FC749" s="1435"/>
      <c r="FD749" s="1434"/>
      <c r="FE749" s="1433" t="str">
        <f t="shared" si="31"/>
        <v/>
      </c>
      <c r="FF749" s="1435"/>
      <c r="FG749" s="1435"/>
      <c r="FH749" s="1435"/>
      <c r="FI749" s="1434"/>
      <c r="FJ749" s="1433" t="str">
        <f t="shared" si="32"/>
        <v/>
      </c>
      <c r="FK749" s="1435"/>
      <c r="FL749" s="1435"/>
      <c r="FM749" s="1435"/>
      <c r="FN749" s="1434"/>
      <c r="FO749" s="1433" t="str">
        <f t="shared" si="33"/>
        <v/>
      </c>
      <c r="FP749" s="1435"/>
      <c r="FQ749" s="1435"/>
      <c r="FR749" s="1435"/>
      <c r="FS749" s="1434"/>
      <c r="FT749" s="1433" t="str">
        <f t="shared" si="34"/>
        <v/>
      </c>
      <c r="FU749" s="1435"/>
      <c r="FV749" s="1435"/>
      <c r="FW749" s="1435"/>
      <c r="FX749" s="1434"/>
      <c r="FY749" s="1433" t="str">
        <f t="shared" si="35"/>
        <v/>
      </c>
      <c r="FZ749" s="1435"/>
      <c r="GA749" s="1435"/>
      <c r="GB749" s="1435"/>
      <c r="GC749" s="1434"/>
    </row>
    <row r="750" spans="1:185" s="2" customFormat="1" ht="12.95" customHeight="1">
      <c r="A750"/>
      <c r="B750" s="1311"/>
      <c r="C750" s="1312"/>
      <c r="D750" s="1312"/>
      <c r="E750" s="1312"/>
      <c r="F750" s="1313"/>
      <c r="G750" s="1323"/>
      <c r="H750" s="1324"/>
      <c r="I750" s="1324"/>
      <c r="J750" s="1325"/>
      <c r="K750" s="1317"/>
      <c r="L750" s="1318"/>
      <c r="M750" s="1318"/>
      <c r="N750" s="1319"/>
      <c r="O750" s="1314"/>
      <c r="P750" s="1315"/>
      <c r="Q750" s="1315"/>
      <c r="R750" s="1315"/>
      <c r="S750" s="1316"/>
      <c r="T750" s="1314"/>
      <c r="U750" s="1315"/>
      <c r="V750" s="1315"/>
      <c r="W750" s="1316"/>
      <c r="X750" s="1326">
        <f t="shared" si="39"/>
        <v>0</v>
      </c>
      <c r="Y750" s="1327"/>
      <c r="Z750" s="1327"/>
      <c r="AA750" s="1327"/>
      <c r="AB750" s="1328"/>
      <c r="AC750" s="1333"/>
      <c r="AD750" s="1334"/>
      <c r="AE750" s="1334"/>
      <c r="AF750" s="1334"/>
      <c r="AG750" s="1335"/>
      <c r="AH750" s="1329" t="str">
        <f t="shared" si="36"/>
        <v/>
      </c>
      <c r="AI750" s="1330"/>
      <c r="AJ750" s="1331"/>
      <c r="AK750" s="1311" t="s">
        <v>809</v>
      </c>
      <c r="AL750" s="1312"/>
      <c r="AM750" s="1312"/>
      <c r="AN750" s="1312"/>
      <c r="AO750" s="1313"/>
      <c r="AT750"/>
      <c r="AU750"/>
      <c r="AV750"/>
      <c r="AW750"/>
      <c r="AX750"/>
      <c r="AY750"/>
      <c r="AZ750" s="68" t="str">
        <f t="shared" si="9"/>
        <v>N/A</v>
      </c>
      <c r="BF750" s="179">
        <f t="shared" si="10"/>
        <v>0</v>
      </c>
      <c r="BG750" s="182">
        <f t="shared" si="11"/>
        <v>0</v>
      </c>
      <c r="BH750" s="183" t="str">
        <f t="shared" si="12"/>
        <v/>
      </c>
      <c r="BO750"/>
      <c r="BP750"/>
      <c r="BQ750"/>
      <c r="BR750"/>
      <c r="BS750" s="179">
        <f t="shared" si="13"/>
        <v>0</v>
      </c>
      <c r="BT750" s="182">
        <f t="shared" si="14"/>
        <v>0</v>
      </c>
      <c r="BU750" s="183" t="str">
        <f t="shared" si="15"/>
        <v/>
      </c>
      <c r="CD750"/>
      <c r="CG750" s="1433">
        <f t="shared" si="37"/>
        <v>0</v>
      </c>
      <c r="CH750" s="1434"/>
      <c r="CI750" s="1433">
        <f t="shared" si="38"/>
        <v>0</v>
      </c>
      <c r="CJ750" s="1434"/>
      <c r="CK750" s="1433">
        <f t="shared" si="16"/>
        <v>0</v>
      </c>
      <c r="CL750" s="1434"/>
      <c r="CM750" s="1433">
        <f t="shared" si="17"/>
        <v>0</v>
      </c>
      <c r="CN750" s="1434"/>
      <c r="CP750" s="1428">
        <f t="shared" si="18"/>
        <v>0</v>
      </c>
      <c r="CQ750" s="1429"/>
      <c r="CR750" s="1429"/>
      <c r="CS750" s="1429"/>
      <c r="CT750" s="1430"/>
      <c r="CU750" s="1413">
        <f t="shared" si="19"/>
        <v>0</v>
      </c>
      <c r="CV750" s="1413"/>
      <c r="CW750" s="1413"/>
      <c r="CX750" s="1413"/>
      <c r="CY750" s="1413"/>
      <c r="CZ750" s="1413">
        <f t="shared" si="20"/>
        <v>0</v>
      </c>
      <c r="DA750" s="1413"/>
      <c r="DB750" s="1413"/>
      <c r="DC750" s="1413"/>
      <c r="DD750" s="1413"/>
      <c r="DE750" s="1413">
        <f t="shared" si="21"/>
        <v>0</v>
      </c>
      <c r="DF750" s="1413"/>
      <c r="DG750" s="1413"/>
      <c r="DH750" s="1413"/>
      <c r="DI750" s="1413"/>
      <c r="DJ750" s="1413">
        <f t="shared" si="22"/>
        <v>0</v>
      </c>
      <c r="DK750" s="1413"/>
      <c r="DL750" s="1413"/>
      <c r="DM750" s="1413"/>
      <c r="DN750" s="1413"/>
      <c r="DO750" s="1413">
        <f t="shared" si="23"/>
        <v>0</v>
      </c>
      <c r="DP750" s="1413"/>
      <c r="DQ750" s="1413"/>
      <c r="DR750" s="1413"/>
      <c r="DS750" s="1413"/>
      <c r="DT750" s="1075"/>
      <c r="DU750" s="1414">
        <f t="shared" si="24"/>
        <v>0</v>
      </c>
      <c r="DV750" s="1414"/>
      <c r="DW750" s="1414"/>
      <c r="DX750" s="1414"/>
      <c r="DY750" s="1414"/>
      <c r="DZ750" s="1414">
        <f t="shared" si="25"/>
        <v>0</v>
      </c>
      <c r="EA750" s="1414"/>
      <c r="EB750" s="1414"/>
      <c r="EC750" s="1414"/>
      <c r="ED750" s="1414"/>
      <c r="EE750" s="1414">
        <f t="shared" si="26"/>
        <v>0</v>
      </c>
      <c r="EF750" s="1414"/>
      <c r="EG750" s="1414"/>
      <c r="EH750" s="1414"/>
      <c r="EI750" s="1414"/>
      <c r="EJ750" s="1414">
        <f t="shared" si="27"/>
        <v>0</v>
      </c>
      <c r="EK750" s="1414"/>
      <c r="EL750" s="1414"/>
      <c r="EM750" s="1414"/>
      <c r="EN750" s="1414"/>
      <c r="EO750" s="1414">
        <f t="shared" si="28"/>
        <v>0</v>
      </c>
      <c r="EP750" s="1414"/>
      <c r="EQ750" s="1414"/>
      <c r="ER750" s="1414"/>
      <c r="ES750" s="1414"/>
      <c r="ET750" s="1414">
        <f t="shared" si="29"/>
        <v>0</v>
      </c>
      <c r="EU750" s="1414"/>
      <c r="EV750" s="1414"/>
      <c r="EW750" s="1414"/>
      <c r="EX750" s="1414"/>
      <c r="EY750"/>
      <c r="EZ750" s="1433" t="str">
        <f t="shared" si="30"/>
        <v/>
      </c>
      <c r="FA750" s="1435"/>
      <c r="FB750" s="1435"/>
      <c r="FC750" s="1435"/>
      <c r="FD750" s="1434"/>
      <c r="FE750" s="1433" t="str">
        <f t="shared" si="31"/>
        <v/>
      </c>
      <c r="FF750" s="1435"/>
      <c r="FG750" s="1435"/>
      <c r="FH750" s="1435"/>
      <c r="FI750" s="1434"/>
      <c r="FJ750" s="1433" t="str">
        <f t="shared" si="32"/>
        <v/>
      </c>
      <c r="FK750" s="1435"/>
      <c r="FL750" s="1435"/>
      <c r="FM750" s="1435"/>
      <c r="FN750" s="1434"/>
      <c r="FO750" s="1433" t="str">
        <f t="shared" si="33"/>
        <v/>
      </c>
      <c r="FP750" s="1435"/>
      <c r="FQ750" s="1435"/>
      <c r="FR750" s="1435"/>
      <c r="FS750" s="1434"/>
      <c r="FT750" s="1433" t="str">
        <f t="shared" si="34"/>
        <v/>
      </c>
      <c r="FU750" s="1435"/>
      <c r="FV750" s="1435"/>
      <c r="FW750" s="1435"/>
      <c r="FX750" s="1434"/>
      <c r="FY750" s="1433" t="str">
        <f t="shared" si="35"/>
        <v/>
      </c>
      <c r="FZ750" s="1435"/>
      <c r="GA750" s="1435"/>
      <c r="GB750" s="1435"/>
      <c r="GC750" s="1434"/>
    </row>
    <row r="751" spans="1:185" s="2" customFormat="1" ht="12.95" customHeight="1">
      <c r="A751"/>
      <c r="B751" s="1311"/>
      <c r="C751" s="1312"/>
      <c r="D751" s="1312"/>
      <c r="E751" s="1312"/>
      <c r="F751" s="1313"/>
      <c r="G751" s="1323"/>
      <c r="H751" s="1324"/>
      <c r="I751" s="1324"/>
      <c r="J751" s="1325"/>
      <c r="K751" s="1317"/>
      <c r="L751" s="1318"/>
      <c r="M751" s="1318"/>
      <c r="N751" s="1319"/>
      <c r="O751" s="1314"/>
      <c r="P751" s="1315"/>
      <c r="Q751" s="1315"/>
      <c r="R751" s="1315"/>
      <c r="S751" s="1316"/>
      <c r="T751" s="1314"/>
      <c r="U751" s="1315"/>
      <c r="V751" s="1315"/>
      <c r="W751" s="1316"/>
      <c r="X751" s="1326">
        <f t="shared" si="39"/>
        <v>0</v>
      </c>
      <c r="Y751" s="1327"/>
      <c r="Z751" s="1327"/>
      <c r="AA751" s="1327"/>
      <c r="AB751" s="1328"/>
      <c r="AC751" s="1333"/>
      <c r="AD751" s="1334"/>
      <c r="AE751" s="1334"/>
      <c r="AF751" s="1334"/>
      <c r="AG751" s="1335"/>
      <c r="AH751" s="1329" t="str">
        <f t="shared" si="36"/>
        <v/>
      </c>
      <c r="AI751" s="1330"/>
      <c r="AJ751" s="1331"/>
      <c r="AK751" s="1311" t="s">
        <v>809</v>
      </c>
      <c r="AL751" s="1312"/>
      <c r="AM751" s="1312"/>
      <c r="AN751" s="1312"/>
      <c r="AO751" s="1313"/>
      <c r="AT751"/>
      <c r="AU751"/>
      <c r="AV751"/>
      <c r="AW751"/>
      <c r="AX751"/>
      <c r="AY751"/>
      <c r="AZ751" s="68" t="str">
        <f t="shared" si="9"/>
        <v>N/A</v>
      </c>
      <c r="BF751" s="179">
        <f t="shared" si="10"/>
        <v>0</v>
      </c>
      <c r="BG751" s="182">
        <f t="shared" si="11"/>
        <v>0</v>
      </c>
      <c r="BH751" s="183" t="str">
        <f t="shared" si="12"/>
        <v/>
      </c>
      <c r="BO751"/>
      <c r="BP751"/>
      <c r="BQ751"/>
      <c r="BR751"/>
      <c r="BS751" s="179">
        <f t="shared" si="13"/>
        <v>0</v>
      </c>
      <c r="BT751" s="182">
        <f t="shared" si="14"/>
        <v>0</v>
      </c>
      <c r="BU751" s="183" t="str">
        <f t="shared" si="15"/>
        <v/>
      </c>
      <c r="CD751"/>
      <c r="CG751" s="1433">
        <f t="shared" si="37"/>
        <v>0</v>
      </c>
      <c r="CH751" s="1434"/>
      <c r="CI751" s="1433">
        <f t="shared" si="38"/>
        <v>0</v>
      </c>
      <c r="CJ751" s="1434"/>
      <c r="CK751" s="1433">
        <f t="shared" si="16"/>
        <v>0</v>
      </c>
      <c r="CL751" s="1434"/>
      <c r="CM751" s="1433">
        <f t="shared" si="17"/>
        <v>0</v>
      </c>
      <c r="CN751" s="1434"/>
      <c r="CP751" s="1428">
        <f t="shared" si="18"/>
        <v>0</v>
      </c>
      <c r="CQ751" s="1429"/>
      <c r="CR751" s="1429"/>
      <c r="CS751" s="1429"/>
      <c r="CT751" s="1430"/>
      <c r="CU751" s="1413">
        <f t="shared" si="19"/>
        <v>0</v>
      </c>
      <c r="CV751" s="1413"/>
      <c r="CW751" s="1413"/>
      <c r="CX751" s="1413"/>
      <c r="CY751" s="1413"/>
      <c r="CZ751" s="1413">
        <f t="shared" si="20"/>
        <v>0</v>
      </c>
      <c r="DA751" s="1413"/>
      <c r="DB751" s="1413"/>
      <c r="DC751" s="1413"/>
      <c r="DD751" s="1413"/>
      <c r="DE751" s="1413">
        <f t="shared" si="21"/>
        <v>0</v>
      </c>
      <c r="DF751" s="1413"/>
      <c r="DG751" s="1413"/>
      <c r="DH751" s="1413"/>
      <c r="DI751" s="1413"/>
      <c r="DJ751" s="1413">
        <f t="shared" si="22"/>
        <v>0</v>
      </c>
      <c r="DK751" s="1413"/>
      <c r="DL751" s="1413"/>
      <c r="DM751" s="1413"/>
      <c r="DN751" s="1413"/>
      <c r="DO751" s="1413">
        <f t="shared" si="23"/>
        <v>0</v>
      </c>
      <c r="DP751" s="1413"/>
      <c r="DQ751" s="1413"/>
      <c r="DR751" s="1413"/>
      <c r="DS751" s="1413"/>
      <c r="DT751" s="1075"/>
      <c r="DU751" s="1414">
        <f t="shared" si="24"/>
        <v>0</v>
      </c>
      <c r="DV751" s="1414"/>
      <c r="DW751" s="1414"/>
      <c r="DX751" s="1414"/>
      <c r="DY751" s="1414"/>
      <c r="DZ751" s="1414">
        <f t="shared" si="25"/>
        <v>0</v>
      </c>
      <c r="EA751" s="1414"/>
      <c r="EB751" s="1414"/>
      <c r="EC751" s="1414"/>
      <c r="ED751" s="1414"/>
      <c r="EE751" s="1414">
        <f t="shared" si="26"/>
        <v>0</v>
      </c>
      <c r="EF751" s="1414"/>
      <c r="EG751" s="1414"/>
      <c r="EH751" s="1414"/>
      <c r="EI751" s="1414"/>
      <c r="EJ751" s="1414">
        <f t="shared" si="27"/>
        <v>0</v>
      </c>
      <c r="EK751" s="1414"/>
      <c r="EL751" s="1414"/>
      <c r="EM751" s="1414"/>
      <c r="EN751" s="1414"/>
      <c r="EO751" s="1414">
        <f t="shared" si="28"/>
        <v>0</v>
      </c>
      <c r="EP751" s="1414"/>
      <c r="EQ751" s="1414"/>
      <c r="ER751" s="1414"/>
      <c r="ES751" s="1414"/>
      <c r="ET751" s="1414">
        <f t="shared" si="29"/>
        <v>0</v>
      </c>
      <c r="EU751" s="1414"/>
      <c r="EV751" s="1414"/>
      <c r="EW751" s="1414"/>
      <c r="EX751" s="1414"/>
      <c r="EY751"/>
      <c r="EZ751" s="1433" t="str">
        <f t="shared" si="30"/>
        <v/>
      </c>
      <c r="FA751" s="1435"/>
      <c r="FB751" s="1435"/>
      <c r="FC751" s="1435"/>
      <c r="FD751" s="1434"/>
      <c r="FE751" s="1433" t="str">
        <f t="shared" si="31"/>
        <v/>
      </c>
      <c r="FF751" s="1435"/>
      <c r="FG751" s="1435"/>
      <c r="FH751" s="1435"/>
      <c r="FI751" s="1434"/>
      <c r="FJ751" s="1433" t="str">
        <f t="shared" si="32"/>
        <v/>
      </c>
      <c r="FK751" s="1435"/>
      <c r="FL751" s="1435"/>
      <c r="FM751" s="1435"/>
      <c r="FN751" s="1434"/>
      <c r="FO751" s="1433" t="str">
        <f t="shared" si="33"/>
        <v/>
      </c>
      <c r="FP751" s="1435"/>
      <c r="FQ751" s="1435"/>
      <c r="FR751" s="1435"/>
      <c r="FS751" s="1434"/>
      <c r="FT751" s="1433" t="str">
        <f t="shared" si="34"/>
        <v/>
      </c>
      <c r="FU751" s="1435"/>
      <c r="FV751" s="1435"/>
      <c r="FW751" s="1435"/>
      <c r="FX751" s="1434"/>
      <c r="FY751" s="1433" t="str">
        <f t="shared" si="35"/>
        <v/>
      </c>
      <c r="FZ751" s="1435"/>
      <c r="GA751" s="1435"/>
      <c r="GB751" s="1435"/>
      <c r="GC751" s="1434"/>
    </row>
    <row r="752" spans="1:185" s="2" customFormat="1" ht="12.95" customHeight="1">
      <c r="A752"/>
      <c r="B752" s="1311"/>
      <c r="C752" s="1312"/>
      <c r="D752" s="1312"/>
      <c r="E752" s="1312"/>
      <c r="F752" s="1313"/>
      <c r="G752" s="1323"/>
      <c r="H752" s="1324"/>
      <c r="I752" s="1324"/>
      <c r="J752" s="1325"/>
      <c r="K752" s="1317"/>
      <c r="L752" s="1318"/>
      <c r="M752" s="1318"/>
      <c r="N752" s="1319"/>
      <c r="O752" s="1314"/>
      <c r="P752" s="1315"/>
      <c r="Q752" s="1315"/>
      <c r="R752" s="1315"/>
      <c r="S752" s="1316"/>
      <c r="T752" s="1314"/>
      <c r="U752" s="1315"/>
      <c r="V752" s="1315"/>
      <c r="W752" s="1316"/>
      <c r="X752" s="1326">
        <f>O752+T752</f>
        <v>0</v>
      </c>
      <c r="Y752" s="1327"/>
      <c r="Z752" s="1327"/>
      <c r="AA752" s="1327"/>
      <c r="AB752" s="1328"/>
      <c r="AC752" s="1333"/>
      <c r="AD752" s="1334"/>
      <c r="AE752" s="1334"/>
      <c r="AF752" s="1334"/>
      <c r="AG752" s="1335"/>
      <c r="AH752" s="1329" t="str">
        <f t="shared" si="36"/>
        <v/>
      </c>
      <c r="AI752" s="1330"/>
      <c r="AJ752" s="1331"/>
      <c r="AK752" s="1311" t="s">
        <v>809</v>
      </c>
      <c r="AL752" s="1312"/>
      <c r="AM752" s="1312"/>
      <c r="AN752" s="1312"/>
      <c r="AO752" s="1313"/>
      <c r="AT752"/>
      <c r="AU752"/>
      <c r="AV752"/>
      <c r="AW752"/>
      <c r="AX752"/>
      <c r="AY752"/>
      <c r="AZ752" s="68" t="str">
        <f t="shared" si="9"/>
        <v>N/A</v>
      </c>
      <c r="BE752"/>
      <c r="BF752" s="179">
        <f t="shared" si="10"/>
        <v>0</v>
      </c>
      <c r="BG752" s="182">
        <f t="shared" si="11"/>
        <v>0</v>
      </c>
      <c r="BH752" s="183" t="str">
        <f t="shared" si="12"/>
        <v/>
      </c>
      <c r="BO752"/>
      <c r="BP752"/>
      <c r="BQ752"/>
      <c r="BR752"/>
      <c r="BS752" s="683">
        <f t="shared" si="13"/>
        <v>0</v>
      </c>
      <c r="BT752" s="182">
        <f t="shared" si="14"/>
        <v>0</v>
      </c>
      <c r="BU752" s="183" t="str">
        <f t="shared" si="15"/>
        <v/>
      </c>
      <c r="CD752"/>
      <c r="CG752" s="1433">
        <f t="shared" si="37"/>
        <v>0</v>
      </c>
      <c r="CH752" s="1434"/>
      <c r="CI752" s="1433">
        <f t="shared" si="38"/>
        <v>0</v>
      </c>
      <c r="CJ752" s="1434"/>
      <c r="CK752" s="1433">
        <f t="shared" si="16"/>
        <v>0</v>
      </c>
      <c r="CL752" s="1434"/>
      <c r="CM752" s="1433">
        <f t="shared" si="17"/>
        <v>0</v>
      </c>
      <c r="CN752" s="1434"/>
      <c r="CP752" s="1428">
        <f t="shared" si="18"/>
        <v>0</v>
      </c>
      <c r="CQ752" s="1429"/>
      <c r="CR752" s="1429"/>
      <c r="CS752" s="1429"/>
      <c r="CT752" s="1430"/>
      <c r="CU752" s="1413">
        <f t="shared" si="19"/>
        <v>0</v>
      </c>
      <c r="CV752" s="1413"/>
      <c r="CW752" s="1413"/>
      <c r="CX752" s="1413"/>
      <c r="CY752" s="1413"/>
      <c r="CZ752" s="1413">
        <f t="shared" si="20"/>
        <v>0</v>
      </c>
      <c r="DA752" s="1413"/>
      <c r="DB752" s="1413"/>
      <c r="DC752" s="1413"/>
      <c r="DD752" s="1413"/>
      <c r="DE752" s="1413">
        <f t="shared" si="21"/>
        <v>0</v>
      </c>
      <c r="DF752" s="1413"/>
      <c r="DG752" s="1413"/>
      <c r="DH752" s="1413"/>
      <c r="DI752" s="1413"/>
      <c r="DJ752" s="1413">
        <f t="shared" si="22"/>
        <v>0</v>
      </c>
      <c r="DK752" s="1413"/>
      <c r="DL752" s="1413"/>
      <c r="DM752" s="1413"/>
      <c r="DN752" s="1413"/>
      <c r="DO752" s="1413">
        <f t="shared" si="23"/>
        <v>0</v>
      </c>
      <c r="DP752" s="1413"/>
      <c r="DQ752" s="1413"/>
      <c r="DR752" s="1413"/>
      <c r="DS752" s="1413"/>
      <c r="DT752" s="1075"/>
      <c r="DU752" s="1414">
        <f t="shared" si="24"/>
        <v>0</v>
      </c>
      <c r="DV752" s="1414"/>
      <c r="DW752" s="1414"/>
      <c r="DX752" s="1414"/>
      <c r="DY752" s="1414"/>
      <c r="DZ752" s="1414">
        <f t="shared" si="25"/>
        <v>0</v>
      </c>
      <c r="EA752" s="1414"/>
      <c r="EB752" s="1414"/>
      <c r="EC752" s="1414"/>
      <c r="ED752" s="1414"/>
      <c r="EE752" s="1414">
        <f t="shared" si="26"/>
        <v>0</v>
      </c>
      <c r="EF752" s="1414"/>
      <c r="EG752" s="1414"/>
      <c r="EH752" s="1414"/>
      <c r="EI752" s="1414"/>
      <c r="EJ752" s="1414">
        <f t="shared" si="27"/>
        <v>0</v>
      </c>
      <c r="EK752" s="1414"/>
      <c r="EL752" s="1414"/>
      <c r="EM752" s="1414"/>
      <c r="EN752" s="1414"/>
      <c r="EO752" s="1414">
        <f t="shared" si="28"/>
        <v>0</v>
      </c>
      <c r="EP752" s="1414"/>
      <c r="EQ752" s="1414"/>
      <c r="ER752" s="1414"/>
      <c r="ES752" s="1414"/>
      <c r="ET752" s="1414">
        <f t="shared" si="29"/>
        <v>0</v>
      </c>
      <c r="EU752" s="1414"/>
      <c r="EV752" s="1414"/>
      <c r="EW752" s="1414"/>
      <c r="EX752" s="1414"/>
      <c r="EY752"/>
      <c r="EZ752" s="1433" t="str">
        <f t="shared" si="30"/>
        <v/>
      </c>
      <c r="FA752" s="1435"/>
      <c r="FB752" s="1435"/>
      <c r="FC752" s="1435"/>
      <c r="FD752" s="1434"/>
      <c r="FE752" s="1433" t="str">
        <f t="shared" si="31"/>
        <v/>
      </c>
      <c r="FF752" s="1435"/>
      <c r="FG752" s="1435"/>
      <c r="FH752" s="1435"/>
      <c r="FI752" s="1434"/>
      <c r="FJ752" s="1433" t="str">
        <f t="shared" si="32"/>
        <v/>
      </c>
      <c r="FK752" s="1435"/>
      <c r="FL752" s="1435"/>
      <c r="FM752" s="1435"/>
      <c r="FN752" s="1434"/>
      <c r="FO752" s="1433" t="str">
        <f t="shared" si="33"/>
        <v/>
      </c>
      <c r="FP752" s="1435"/>
      <c r="FQ752" s="1435"/>
      <c r="FR752" s="1435"/>
      <c r="FS752" s="1434"/>
      <c r="FT752" s="1433" t="str">
        <f t="shared" si="34"/>
        <v/>
      </c>
      <c r="FU752" s="1435"/>
      <c r="FV752" s="1435"/>
      <c r="FW752" s="1435"/>
      <c r="FX752" s="1434"/>
      <c r="FY752" s="1433" t="str">
        <f t="shared" si="35"/>
        <v/>
      </c>
      <c r="FZ752" s="1435"/>
      <c r="GA752" s="1435"/>
      <c r="GB752" s="1435"/>
      <c r="GC752" s="1434"/>
    </row>
    <row r="753" spans="1:185" s="2" customFormat="1" ht="12.95" customHeight="1">
      <c r="A753"/>
      <c r="B753" s="1419" t="s">
        <v>1486</v>
      </c>
      <c r="C753" s="1420"/>
      <c r="D753" s="1420"/>
      <c r="E753" s="1420"/>
      <c r="F753" s="1421"/>
      <c r="G753" s="1579">
        <f>SUM(G718:G752)</f>
        <v>79</v>
      </c>
      <c r="H753" s="1580"/>
      <c r="I753" s="1580"/>
      <c r="J753" s="1581"/>
      <c r="K753" s="712" t="s">
        <v>1487</v>
      </c>
      <c r="L753" s="4"/>
      <c r="M753" s="4"/>
      <c r="N753" s="1091"/>
      <c r="O753" s="1326">
        <f>SUMPRODUCT(G718:G752,O718:O752)</f>
        <v>79427</v>
      </c>
      <c r="P753" s="1327"/>
      <c r="Q753" s="1327"/>
      <c r="R753" s="1327"/>
      <c r="S753" s="1328"/>
      <c r="T753"/>
      <c r="U753"/>
      <c r="V753"/>
      <c r="W753"/>
      <c r="X753" s="714" t="s">
        <v>1488</v>
      </c>
      <c r="Y753" s="713"/>
      <c r="Z753" s="713"/>
      <c r="AA753" s="713"/>
      <c r="AB753" s="715"/>
      <c r="AC753" s="1562">
        <f>BH753</f>
        <v>0.3835443037974684</v>
      </c>
      <c r="AD753" s="1563"/>
      <c r="AE753" s="1563"/>
      <c r="AF753" s="1563"/>
      <c r="AG753" s="1564"/>
      <c r="AH753" s="1562">
        <f>IFERROR(BU753,"")</f>
        <v>0.38364654983015334</v>
      </c>
      <c r="AI753" s="1563"/>
      <c r="AJ753" s="1564"/>
      <c r="AK753"/>
      <c r="AL753"/>
      <c r="AM753"/>
      <c r="AN753"/>
      <c r="AO753"/>
      <c r="AP753" s="115"/>
      <c r="AQ753" s="115"/>
      <c r="AR753" s="115"/>
      <c r="AS753" s="115"/>
      <c r="AT753"/>
      <c r="AU753"/>
      <c r="AV753"/>
      <c r="AW753"/>
      <c r="AX753"/>
      <c r="AY753"/>
      <c r="BE753" s="176" t="s">
        <v>1489</v>
      </c>
      <c r="BF753" s="184">
        <f>SUM(BF718:BF752)</f>
        <v>79</v>
      </c>
      <c r="BG753" s="185">
        <f>SUM(BG718:BG752)</f>
        <v>1</v>
      </c>
      <c r="BH753" s="185">
        <f>SUM(BH718:BH752)</f>
        <v>0.3835443037974684</v>
      </c>
      <c r="BI753"/>
      <c r="BJ753"/>
      <c r="BK753"/>
      <c r="BL753"/>
      <c r="BO753"/>
      <c r="BP753"/>
      <c r="BQ753"/>
      <c r="BR753"/>
      <c r="BS753" s="682">
        <f>SUM(BS718:BS752)</f>
        <v>79</v>
      </c>
      <c r="BT753" s="185">
        <f>SUM(BT718:BT752)</f>
        <v>1</v>
      </c>
      <c r="BU753" s="185">
        <f>SUM(BU718:BU752)</f>
        <v>0.38364654983015334</v>
      </c>
      <c r="CI753" s="1433">
        <f>SUM(CI718:CJ752)</f>
        <v>39</v>
      </c>
      <c r="CJ753" s="1434"/>
      <c r="CM753" s="1433">
        <f>SUM(CM718:CN752)</f>
        <v>40</v>
      </c>
      <c r="CN753" s="1434"/>
      <c r="CP753" s="1433">
        <f>SUM(CP718:CT752)</f>
        <v>0</v>
      </c>
      <c r="CQ753" s="1435"/>
      <c r="CR753" s="1435"/>
      <c r="CS753" s="1435"/>
      <c r="CT753" s="1434"/>
      <c r="CU753" s="1431">
        <f>SUM(CU718:CY752)</f>
        <v>79</v>
      </c>
      <c r="CV753" s="1431"/>
      <c r="CW753" s="1431"/>
      <c r="CX753" s="1431"/>
      <c r="CY753" s="1431"/>
      <c r="CZ753" s="1431">
        <f>SUM(CZ718:DD752)</f>
        <v>0</v>
      </c>
      <c r="DA753" s="1431"/>
      <c r="DB753" s="1431"/>
      <c r="DC753" s="1431"/>
      <c r="DD753" s="1431"/>
      <c r="DE753" s="1431">
        <f>SUM(DE718:DI752)</f>
        <v>0</v>
      </c>
      <c r="DF753" s="1431"/>
      <c r="DG753" s="1431"/>
      <c r="DH753" s="1431"/>
      <c r="DI753" s="1431"/>
      <c r="DJ753" s="1431">
        <f>SUM(DJ718:DN752)</f>
        <v>0</v>
      </c>
      <c r="DK753" s="1431"/>
      <c r="DL753" s="1431"/>
      <c r="DM753" s="1431"/>
      <c r="DN753" s="1431"/>
      <c r="DO753" s="1431">
        <f>SUM(DO718:DS752)</f>
        <v>0</v>
      </c>
      <c r="DP753" s="1431"/>
      <c r="DQ753" s="1431"/>
      <c r="DR753" s="1431"/>
      <c r="DS753" s="1431"/>
      <c r="DT753" s="1075"/>
      <c r="DU753" s="1431">
        <f>SUM(DU718:DY752)</f>
        <v>0</v>
      </c>
      <c r="DV753" s="1431"/>
      <c r="DW753" s="1431"/>
      <c r="DX753" s="1431"/>
      <c r="DY753" s="1431"/>
      <c r="DZ753" s="1431">
        <f>SUM(DZ718:ED752)</f>
        <v>40</v>
      </c>
      <c r="EA753" s="1431"/>
      <c r="EB753" s="1431"/>
      <c r="EC753" s="1431"/>
      <c r="ED753" s="1431"/>
      <c r="EE753" s="1431">
        <f>SUM(EE718:EI752)</f>
        <v>0</v>
      </c>
      <c r="EF753" s="1431"/>
      <c r="EG753" s="1431"/>
      <c r="EH753" s="1431"/>
      <c r="EI753" s="1431"/>
      <c r="EJ753" s="1431">
        <f>SUM(EJ718:EN752)</f>
        <v>0</v>
      </c>
      <c r="EK753" s="1431"/>
      <c r="EL753" s="1431"/>
      <c r="EM753" s="1431"/>
      <c r="EN753" s="1431"/>
      <c r="EO753" s="1431">
        <f>SUM(EO718:ES752)</f>
        <v>0</v>
      </c>
      <c r="EP753" s="1431"/>
      <c r="EQ753" s="1431"/>
      <c r="ER753" s="1431"/>
      <c r="ES753" s="1431"/>
      <c r="ET753" s="1431">
        <f>SUM(ET718:EX752)</f>
        <v>0</v>
      </c>
      <c r="EU753" s="1431"/>
      <c r="EV753" s="1431"/>
      <c r="EW753" s="1431"/>
      <c r="EX753" s="1431"/>
      <c r="EY753"/>
      <c r="EZ753" s="1431">
        <f>SUM(EZ718:FD752)</f>
        <v>0</v>
      </c>
      <c r="FA753" s="1431"/>
      <c r="FB753" s="1431"/>
      <c r="FC753" s="1431"/>
      <c r="FD753" s="1431"/>
      <c r="FE753" s="1431">
        <f>SUM(FE718:FI752)</f>
        <v>3164.3333333333335</v>
      </c>
      <c r="FF753" s="1431"/>
      <c r="FG753" s="1431"/>
      <c r="FH753" s="1431"/>
      <c r="FI753" s="1431"/>
      <c r="FJ753" s="1431">
        <f>SUM(FJ718:FN752)</f>
        <v>0</v>
      </c>
      <c r="FK753" s="1431"/>
      <c r="FL753" s="1431"/>
      <c r="FM753" s="1431"/>
      <c r="FN753" s="1431"/>
      <c r="FO753" s="1431">
        <f>SUM(FO718:FS752)</f>
        <v>0</v>
      </c>
      <c r="FP753" s="1431"/>
      <c r="FQ753" s="1431"/>
      <c r="FR753" s="1431"/>
      <c r="FS753" s="1431"/>
      <c r="FT753" s="1431">
        <f>SUM(FT718:FX752)</f>
        <v>0</v>
      </c>
      <c r="FU753" s="1431"/>
      <c r="FV753" s="1431"/>
      <c r="FW753" s="1431"/>
      <c r="FX753" s="1431"/>
      <c r="FY753" s="1431">
        <f>SUM(FY718:GC752)</f>
        <v>0</v>
      </c>
      <c r="FZ753" s="1431"/>
      <c r="GA753" s="1431"/>
      <c r="GB753" s="1431"/>
      <c r="GC753" s="1431"/>
    </row>
    <row r="754" spans="1:185" s="2" customFormat="1" ht="12.95" customHeight="1">
      <c r="A754"/>
      <c r="B754" s="1578" t="s">
        <v>1490</v>
      </c>
      <c r="C754" s="1578"/>
      <c r="D754" s="1578"/>
      <c r="E754" s="1578"/>
      <c r="F754" s="1578"/>
      <c r="G754" s="1578"/>
      <c r="H754" s="1578"/>
      <c r="I754" s="1578"/>
      <c r="J754" s="1578"/>
      <c r="K754" s="1578"/>
      <c r="L754" s="1578"/>
      <c r="M754" s="1578"/>
      <c r="N754" s="1578"/>
      <c r="O754" s="1578"/>
      <c r="P754" s="1578"/>
      <c r="Q754" s="1578"/>
      <c r="R754" s="1578"/>
      <c r="S754" s="1578"/>
      <c r="T754" s="1578"/>
      <c r="U754" s="1578"/>
      <c r="V754" s="1578"/>
      <c r="W754" s="1578"/>
      <c r="X754" s="1578"/>
      <c r="Y754" s="1578"/>
      <c r="Z754" s="1578"/>
      <c r="AA754" s="1578"/>
      <c r="AB754" s="1578"/>
      <c r="AC754" s="1578"/>
      <c r="AD754" s="1578"/>
      <c r="AE754" s="1578"/>
      <c r="AF754" s="1578"/>
      <c r="AG754" s="1578"/>
      <c r="AH754" s="1578"/>
      <c r="AI754"/>
      <c r="AJ754"/>
      <c r="AK754"/>
      <c r="AT754"/>
      <c r="AU754"/>
      <c r="AV754"/>
      <c r="AW754"/>
      <c r="AX754"/>
      <c r="AY754"/>
      <c r="CD754"/>
      <c r="DN754" s="37" t="s">
        <v>1491</v>
      </c>
      <c r="DO754" s="1433">
        <f>CP753+CU753+CZ753+DE753+DJ753+DO753</f>
        <v>79</v>
      </c>
      <c r="DP754" s="1435"/>
      <c r="DQ754" s="1435"/>
      <c r="DR754" s="1435"/>
      <c r="DS754" s="1434"/>
      <c r="DT754" s="1075"/>
      <c r="EI754"/>
      <c r="EJ754"/>
      <c r="EK754"/>
      <c r="EL754"/>
      <c r="EM754"/>
      <c r="EN754"/>
      <c r="EO754"/>
      <c r="EP754"/>
      <c r="EQ754"/>
      <c r="ER754"/>
      <c r="ES754"/>
      <c r="ET754"/>
      <c r="EU754"/>
      <c r="EV754"/>
      <c r="EW754"/>
      <c r="EX754"/>
      <c r="EY754"/>
      <c r="EZ754"/>
      <c r="FA754"/>
      <c r="FB754"/>
      <c r="FC754"/>
      <c r="FD754"/>
      <c r="FE754"/>
      <c r="FF754"/>
      <c r="FG754"/>
      <c r="FH754"/>
      <c r="FI754"/>
      <c r="FJ754"/>
      <c r="FK754"/>
      <c r="FL754"/>
      <c r="FM754"/>
      <c r="FN754"/>
      <c r="FO754"/>
      <c r="FP754"/>
      <c r="FQ754"/>
      <c r="FR754"/>
      <c r="FS754"/>
      <c r="FT754"/>
      <c r="FU754"/>
      <c r="FV754"/>
      <c r="FW754"/>
      <c r="FX754"/>
      <c r="FY754"/>
      <c r="FZ754"/>
      <c r="GA754"/>
      <c r="GB754"/>
      <c r="GC754"/>
    </row>
    <row r="755" spans="1:185" ht="12.95" customHeight="1">
      <c r="B755" s="1578"/>
      <c r="C755" s="1578"/>
      <c r="D755" s="1578"/>
      <c r="E755" s="1578"/>
      <c r="F755" s="1578"/>
      <c r="G755" s="1578"/>
      <c r="H755" s="1578"/>
      <c r="I755" s="1578"/>
      <c r="J755" s="1578"/>
      <c r="K755" s="1578"/>
      <c r="L755" s="1578"/>
      <c r="M755" s="1578"/>
      <c r="N755" s="1578"/>
      <c r="O755" s="1578"/>
      <c r="P755" s="1578"/>
      <c r="Q755" s="1578"/>
      <c r="R755" s="1578"/>
      <c r="S755" s="1578"/>
      <c r="T755" s="1578"/>
      <c r="U755" s="1578"/>
      <c r="V755" s="1578"/>
      <c r="W755" s="1578"/>
      <c r="X755" s="1578"/>
      <c r="Y755" s="1578"/>
      <c r="Z755" s="1578"/>
      <c r="AA755" s="1578"/>
      <c r="AB755" s="1578"/>
      <c r="AC755" s="1578"/>
      <c r="AD755" s="1578"/>
      <c r="AE755" s="1578"/>
      <c r="AF755" s="1578"/>
      <c r="AG755" s="1578"/>
      <c r="AH755" s="1578"/>
      <c r="AL755" s="2"/>
      <c r="AM755" s="2"/>
      <c r="AN755" s="2"/>
      <c r="AO755" s="2"/>
      <c r="AP755" s="2"/>
      <c r="AQ755" s="2"/>
      <c r="AR755" s="2"/>
      <c r="AS755" s="2"/>
      <c r="AZ755" s="2"/>
      <c r="BA755" s="2"/>
      <c r="BB755" s="2"/>
      <c r="BC755" s="2"/>
      <c r="BD755" s="2"/>
      <c r="BE755" s="2"/>
      <c r="BF755" s="2"/>
      <c r="BG755" s="2"/>
      <c r="BH755" s="2"/>
      <c r="BI755" s="2"/>
      <c r="BJ755" s="2"/>
      <c r="BK755" s="2"/>
      <c r="BL755" s="2"/>
      <c r="BM755" s="2"/>
      <c r="BN755" s="2"/>
      <c r="BO755" s="2"/>
      <c r="BP755" s="2"/>
      <c r="BQ755" s="2"/>
      <c r="BR755" s="2"/>
      <c r="BS755" s="2"/>
      <c r="BT755" s="2"/>
      <c r="BU755" s="2"/>
      <c r="BV755" s="2"/>
      <c r="BW755" s="2"/>
      <c r="BX755" s="2"/>
      <c r="BY755" s="2"/>
      <c r="BZ755" s="2"/>
      <c r="CA755" s="2"/>
      <c r="CB755" s="2"/>
      <c r="CC755" s="2"/>
      <c r="CE755" s="2"/>
      <c r="CF755" s="2"/>
      <c r="CG755" s="2"/>
      <c r="CH755" s="2"/>
      <c r="CI755" s="2"/>
      <c r="CJ755" s="2"/>
      <c r="CK755" s="2"/>
      <c r="CL755" s="2"/>
      <c r="CM755" s="2"/>
      <c r="CN755" s="2"/>
      <c r="CO755" s="2"/>
      <c r="CT755" s="684">
        <f>CP753*1</f>
        <v>0</v>
      </c>
      <c r="CU755" s="2"/>
      <c r="CV755" s="2"/>
      <c r="CW755" s="2"/>
      <c r="CX755" s="2"/>
      <c r="CY755" s="684">
        <f>CU753*1</f>
        <v>79</v>
      </c>
      <c r="CZ755" s="2"/>
      <c r="DA755" s="2"/>
      <c r="DB755" s="2"/>
      <c r="DC755" s="2"/>
      <c r="DD755" s="684">
        <f>CZ753*2</f>
        <v>0</v>
      </c>
      <c r="DE755" s="2"/>
      <c r="DF755" s="2"/>
      <c r="DG755" s="2"/>
      <c r="DH755" s="2"/>
      <c r="DI755" s="684">
        <f>DE753*3</f>
        <v>0</v>
      </c>
      <c r="DJ755" s="2"/>
      <c r="DK755" s="2"/>
      <c r="DL755" s="2"/>
      <c r="DM755" s="2"/>
      <c r="DN755" s="684">
        <f>DJ753*4</f>
        <v>0</v>
      </c>
      <c r="DO755" s="2"/>
      <c r="DP755" s="2"/>
      <c r="DQ755" s="2"/>
      <c r="DR755" s="2"/>
      <c r="DS755" s="684">
        <f>DO753*5</f>
        <v>0</v>
      </c>
      <c r="DU755" s="684">
        <f>CT755+CY755+DD755+DI755+DN755+DS755</f>
        <v>79</v>
      </c>
      <c r="DV755" s="38" t="s">
        <v>1492</v>
      </c>
      <c r="DW755" s="2"/>
      <c r="DX755" s="2"/>
      <c r="DY755" s="2"/>
      <c r="DZ755" s="2"/>
      <c r="EA755" s="2"/>
      <c r="EB755" s="2"/>
      <c r="EC755" s="2"/>
      <c r="ED755" s="2"/>
      <c r="EE755" s="2"/>
      <c r="EF755" s="2"/>
      <c r="EG755" s="2"/>
      <c r="EH755" s="2"/>
    </row>
    <row r="756" spans="1:185" ht="12.95" customHeight="1">
      <c r="A756" s="2"/>
      <c r="B756" s="2"/>
      <c r="C756" s="68" t="s">
        <v>1493</v>
      </c>
      <c r="D756" s="820"/>
      <c r="E756" s="820"/>
      <c r="F756" s="820"/>
      <c r="G756" s="821"/>
      <c r="H756" s="821"/>
      <c r="I756" s="821"/>
      <c r="J756" s="821"/>
      <c r="K756" s="820"/>
      <c r="L756" s="820"/>
      <c r="M756" s="820"/>
      <c r="N756" s="820"/>
      <c r="O756" s="1431">
        <f>DU755</f>
        <v>79</v>
      </c>
      <c r="P756" s="1431"/>
      <c r="Q756" s="1431"/>
      <c r="R756" s="1431"/>
      <c r="S756" s="771"/>
      <c r="T756" s="771"/>
      <c r="U756" s="68" t="s">
        <v>1494</v>
      </c>
      <c r="V756" s="820"/>
      <c r="W756" s="820"/>
      <c r="X756" s="820"/>
      <c r="Y756" s="821"/>
      <c r="Z756" s="821"/>
      <c r="AA756" s="821"/>
      <c r="AB756" s="821"/>
      <c r="AC756" s="820"/>
      <c r="AD756" s="820"/>
      <c r="AE756" s="820"/>
      <c r="AF756" s="820"/>
      <c r="AG756" s="1585">
        <v>40</v>
      </c>
      <c r="AH756" s="1585"/>
      <c r="AI756" s="1585"/>
      <c r="AJ756" s="1585"/>
      <c r="AK756" s="2"/>
      <c r="AL756" s="2"/>
      <c r="AM756" s="2"/>
      <c r="AN756" s="2"/>
      <c r="AO756" s="2"/>
      <c r="AP756" s="2"/>
      <c r="AQ756" s="2"/>
      <c r="AR756" s="2"/>
      <c r="AS756" s="2"/>
      <c r="AZ756" s="2"/>
      <c r="BA756" s="2"/>
      <c r="BB756" s="176"/>
      <c r="BC756" s="176"/>
      <c r="BD756" s="176"/>
      <c r="BE756" s="176"/>
      <c r="BF756" s="176"/>
      <c r="BG756" s="176"/>
      <c r="BH756" s="176"/>
      <c r="BI756" s="176"/>
      <c r="BJ756" s="176"/>
      <c r="BK756" s="176"/>
      <c r="BL756" s="176"/>
      <c r="BM756" s="176"/>
      <c r="BN756" s="176"/>
      <c r="BO756" s="176"/>
      <c r="BP756" s="176"/>
      <c r="BQ756" s="176"/>
      <c r="BR756" s="176"/>
      <c r="BS756" s="176"/>
      <c r="BT756" s="176"/>
      <c r="BU756" s="176"/>
      <c r="BV756" s="176"/>
      <c r="BW756" s="176"/>
      <c r="BX756" s="176"/>
      <c r="BY756" s="176"/>
      <c r="BZ756" s="176"/>
      <c r="CA756" s="176"/>
      <c r="CB756" s="176"/>
      <c r="CC756" s="176"/>
      <c r="CE756" s="2"/>
      <c r="CF756" s="176"/>
      <c r="CG756" s="176"/>
      <c r="CH756" s="176"/>
      <c r="CI756" s="176"/>
      <c r="CJ756" s="176"/>
      <c r="CK756" s="176"/>
      <c r="CL756" s="176"/>
      <c r="CM756" s="176"/>
      <c r="CN756" s="176"/>
      <c r="CO756" s="176"/>
      <c r="CP756" s="176"/>
      <c r="CQ756" s="176"/>
      <c r="CR756" s="176"/>
      <c r="CS756" s="176"/>
      <c r="CT756" s="176"/>
      <c r="CU756" s="176"/>
      <c r="CV756" s="176"/>
      <c r="CW756" s="176"/>
      <c r="CX756" s="176"/>
      <c r="CY756" s="176"/>
      <c r="CZ756" s="176"/>
      <c r="DA756" s="176"/>
      <c r="DB756" s="176"/>
      <c r="DC756" s="176"/>
      <c r="DD756" s="176"/>
      <c r="DE756" s="176"/>
      <c r="DF756" s="176"/>
      <c r="DG756" s="176"/>
      <c r="DH756" s="176"/>
      <c r="DI756" s="176"/>
      <c r="DJ756" s="176"/>
      <c r="DK756" s="176"/>
      <c r="DL756" s="176"/>
      <c r="DM756" s="176"/>
      <c r="DN756" s="176"/>
      <c r="DO756" s="176"/>
      <c r="DP756" s="176"/>
      <c r="DQ756" s="176"/>
      <c r="DR756" s="176"/>
      <c r="DS756" s="176"/>
      <c r="DT756" s="176"/>
      <c r="DU756" s="176"/>
      <c r="DV756" s="176"/>
      <c r="DW756" s="176"/>
      <c r="FB756" s="176"/>
      <c r="FC756" s="176"/>
    </row>
    <row r="757" spans="1:185" ht="12.95" customHeight="1">
      <c r="B757" s="38"/>
      <c r="C757" s="1359" t="str">
        <f>IF(G753&lt;&gt;AG440,"! Total Low-Income Units in the Unit Mix Table above does not match the number of Total Low-Income Units on row #"&amp;TEXT(ROW(D440),"#"),"")</f>
        <v/>
      </c>
      <c r="D757" s="1359"/>
      <c r="E757" s="1359"/>
      <c r="F757" s="1359"/>
      <c r="G757" s="1359"/>
      <c r="H757" s="1359"/>
      <c r="I757" s="1359"/>
      <c r="J757" s="1359"/>
      <c r="K757" s="1359"/>
      <c r="L757" s="1359"/>
      <c r="M757" s="1359"/>
      <c r="N757" s="1359"/>
      <c r="O757" s="1359"/>
      <c r="P757" s="1359"/>
      <c r="Q757" s="1359"/>
      <c r="R757" s="1359"/>
      <c r="S757" s="1359"/>
      <c r="T757" s="1359"/>
      <c r="U757" s="1359"/>
      <c r="V757" s="1359"/>
      <c r="W757" s="1359"/>
      <c r="X757" s="1359"/>
      <c r="Y757" s="1359"/>
      <c r="Z757" s="1359"/>
      <c r="AA757" s="1359"/>
      <c r="AB757" s="1359"/>
      <c r="AC757" s="1359"/>
      <c r="AD757" s="1359"/>
      <c r="AE757" s="1359"/>
      <c r="AF757" s="1359"/>
      <c r="AG757" s="1359"/>
      <c r="AH757" s="1359"/>
      <c r="AI757" s="1359"/>
      <c r="AJ757" s="1359"/>
      <c r="AK757" s="1359"/>
      <c r="AL757" s="1359"/>
      <c r="AM757" s="1359"/>
      <c r="AP757" s="176"/>
      <c r="AQ757" s="176"/>
      <c r="AR757" s="176"/>
      <c r="AS757" s="176"/>
      <c r="AZ757" s="2"/>
      <c r="BA757" s="2"/>
      <c r="BB757" s="2"/>
      <c r="BC757" s="2"/>
      <c r="BD757" s="2"/>
      <c r="BE757" s="2"/>
      <c r="BF757" s="2"/>
      <c r="BG757" s="2"/>
      <c r="BH757" s="2"/>
      <c r="BI757" s="2"/>
      <c r="BJ757" s="2"/>
      <c r="BK757" s="2"/>
      <c r="BL757" s="2"/>
      <c r="BM757" s="2"/>
      <c r="BN757" s="2"/>
      <c r="BO757" s="2"/>
      <c r="BP757" s="2"/>
      <c r="BQ757" s="2"/>
      <c r="BR757" s="2"/>
      <c r="BS757" s="2"/>
      <c r="BT757" s="2"/>
      <c r="BU757" s="2"/>
      <c r="BV757" s="2"/>
      <c r="BW757" s="2"/>
      <c r="BX757" s="2"/>
      <c r="BY757" s="2"/>
      <c r="BZ757" s="2"/>
      <c r="CA757" s="2"/>
      <c r="CB757" s="2"/>
      <c r="CC757" s="2"/>
      <c r="CE757" s="2"/>
      <c r="CF757" s="2"/>
      <c r="CG757" s="2"/>
      <c r="CH757" s="2"/>
      <c r="CI757" s="2"/>
      <c r="CJ757" s="2"/>
      <c r="CK757" s="2"/>
      <c r="CL757" s="2"/>
      <c r="CM757" s="2"/>
      <c r="CN757" s="2"/>
      <c r="CO757" s="2"/>
      <c r="CP757" s="2"/>
      <c r="CQ757" s="2"/>
      <c r="CR757" s="2"/>
      <c r="CS757" s="2"/>
      <c r="CT757" s="2"/>
      <c r="CU757" s="2"/>
      <c r="CV757" s="2"/>
      <c r="CW757" s="2"/>
      <c r="CX757" s="2"/>
      <c r="CY757" s="2"/>
      <c r="CZ757" s="2"/>
      <c r="DA757" s="2"/>
      <c r="DB757" s="2"/>
      <c r="DC757" s="2"/>
      <c r="DD757" s="2"/>
      <c r="DE757" s="2"/>
      <c r="DF757" s="2"/>
    </row>
    <row r="758" spans="1:185" ht="12.95" customHeight="1">
      <c r="B758" s="38"/>
      <c r="C758" s="1359"/>
      <c r="D758" s="1359"/>
      <c r="E758" s="1359"/>
      <c r="F758" s="1359"/>
      <c r="G758" s="1359"/>
      <c r="H758" s="1359"/>
      <c r="I758" s="1359"/>
      <c r="J758" s="1359"/>
      <c r="K758" s="1359"/>
      <c r="L758" s="1359"/>
      <c r="M758" s="1359"/>
      <c r="N758" s="1359"/>
      <c r="O758" s="1359"/>
      <c r="P758" s="1359"/>
      <c r="Q758" s="1359"/>
      <c r="R758" s="1359"/>
      <c r="S758" s="1359"/>
      <c r="T758" s="1359"/>
      <c r="U758" s="1359"/>
      <c r="V758" s="1359"/>
      <c r="W758" s="1359"/>
      <c r="X758" s="1359"/>
      <c r="Y758" s="1359"/>
      <c r="Z758" s="1359"/>
      <c r="AA758" s="1359"/>
      <c r="AB758" s="1359"/>
      <c r="AC758" s="1359"/>
      <c r="AD758" s="1359"/>
      <c r="AE758" s="1359"/>
      <c r="AF758" s="1359"/>
      <c r="AG758" s="1359"/>
      <c r="AH758" s="1359"/>
      <c r="AI758" s="1359"/>
      <c r="AJ758" s="1359"/>
      <c r="AK758" s="1359"/>
      <c r="AL758" s="1359"/>
      <c r="AM758" s="1359"/>
      <c r="AP758" s="176"/>
      <c r="AQ758" s="176"/>
      <c r="AR758" s="176"/>
      <c r="AS758" s="176"/>
      <c r="AZ758" s="2"/>
      <c r="BA758" s="2"/>
      <c r="BB758" s="2"/>
      <c r="BC758" s="2"/>
      <c r="BD758" s="2"/>
      <c r="BE758" s="2"/>
      <c r="BF758" s="2"/>
      <c r="BG758" s="2"/>
      <c r="BH758" s="2"/>
      <c r="BI758" s="2"/>
      <c r="BJ758" s="2"/>
      <c r="BK758" s="2"/>
      <c r="BL758" s="2"/>
      <c r="BM758" s="2"/>
      <c r="BN758" s="2"/>
      <c r="BO758" s="2"/>
      <c r="BP758" s="2"/>
      <c r="BQ758" s="2"/>
      <c r="BR758" s="2"/>
      <c r="BS758" s="2"/>
      <c r="BT758" s="2"/>
      <c r="BU758" s="2"/>
      <c r="BV758" s="2"/>
      <c r="BW758" s="2"/>
      <c r="BX758" s="2"/>
      <c r="BY758" s="2"/>
      <c r="BZ758" s="2"/>
      <c r="CA758" s="2"/>
      <c r="CB758" s="2"/>
      <c r="CC758" s="2"/>
      <c r="CD758" s="2"/>
      <c r="CE758" s="2"/>
      <c r="CF758" s="2"/>
      <c r="CG758" s="2"/>
      <c r="CH758" s="2"/>
      <c r="CI758" s="2"/>
      <c r="CJ758" s="2"/>
      <c r="CK758" s="2"/>
      <c r="CL758" s="2"/>
      <c r="CM758" s="2"/>
      <c r="CN758" s="2"/>
      <c r="CO758" s="2"/>
      <c r="CP758" s="2"/>
      <c r="CQ758" s="2"/>
      <c r="CR758" s="2"/>
      <c r="CS758" s="2"/>
      <c r="CT758" s="2"/>
      <c r="CU758" s="2"/>
      <c r="CV758" s="2"/>
      <c r="CW758" s="2"/>
      <c r="CX758" s="2"/>
      <c r="CY758" s="2"/>
      <c r="CZ758" s="2"/>
      <c r="DA758" s="2"/>
      <c r="DB758" s="2"/>
      <c r="DC758" s="2"/>
      <c r="DD758" s="2"/>
      <c r="DE758" s="2"/>
      <c r="DF758" s="2"/>
      <c r="DG758" s="2"/>
      <c r="DH758" s="2"/>
      <c r="DI758" s="2"/>
      <c r="DJ758" s="2"/>
      <c r="DK758" s="2"/>
      <c r="DL758" s="2"/>
      <c r="DM758" s="2"/>
      <c r="DN758" s="2"/>
      <c r="DO758" s="2"/>
      <c r="DP758" s="2"/>
      <c r="DQ758" s="2"/>
      <c r="DR758" s="2"/>
      <c r="DS758" s="2"/>
      <c r="DT758" s="2"/>
      <c r="DU758" s="2"/>
      <c r="DV758" s="2"/>
      <c r="DW758" s="2"/>
      <c r="FB758" s="2"/>
      <c r="FC758" s="2"/>
    </row>
    <row r="759" spans="1:185" ht="12.95" customHeight="1">
      <c r="B759" s="2"/>
      <c r="C759" s="68" t="s">
        <v>1495</v>
      </c>
      <c r="D759" s="822"/>
      <c r="E759" s="822"/>
      <c r="F759" s="822"/>
      <c r="G759" s="822"/>
      <c r="H759" s="822"/>
      <c r="I759" s="822"/>
      <c r="J759" s="822"/>
      <c r="K759" s="822"/>
      <c r="L759" s="822"/>
      <c r="M759" s="822"/>
      <c r="N759" s="822"/>
      <c r="O759" s="822"/>
      <c r="P759" s="822"/>
      <c r="Q759" s="822"/>
      <c r="R759" s="822"/>
      <c r="S759" s="822"/>
      <c r="T759" s="822"/>
      <c r="U759" s="822"/>
      <c r="V759" s="822"/>
      <c r="W759" s="822"/>
      <c r="X759" s="822"/>
      <c r="Y759" s="822"/>
      <c r="Z759" s="822"/>
      <c r="AA759" s="822"/>
      <c r="AB759" s="822"/>
      <c r="AC759" s="822"/>
      <c r="AD759" s="1582" t="s">
        <v>809</v>
      </c>
      <c r="AE759" s="1582"/>
      <c r="AF759" s="1582"/>
      <c r="AG759" s="822"/>
      <c r="AH759" s="822"/>
      <c r="AI759" s="822"/>
      <c r="AJ759" s="822"/>
      <c r="AK759" s="822"/>
      <c r="AL759" s="822"/>
      <c r="AM759" s="822"/>
      <c r="AN759" s="822"/>
      <c r="AO759" s="822"/>
      <c r="AP759" s="822"/>
      <c r="AQ759" s="822"/>
      <c r="AR759" s="822"/>
      <c r="AZ759" s="2"/>
      <c r="BA759" s="2"/>
      <c r="BB759" s="2"/>
      <c r="BC759" s="2"/>
      <c r="BD759" s="2"/>
      <c r="BE759" s="2"/>
      <c r="BF759" s="2"/>
      <c r="BG759" s="2"/>
      <c r="BH759" s="2"/>
      <c r="BI759" s="2"/>
      <c r="BJ759" s="2"/>
      <c r="BK759" s="2"/>
      <c r="BL759" s="2"/>
      <c r="BM759" s="2"/>
      <c r="BN759" s="2"/>
      <c r="BO759" s="2"/>
      <c r="BP759" s="2"/>
      <c r="BQ759" s="2"/>
      <c r="BR759" s="2"/>
      <c r="BS759" s="2"/>
      <c r="BT759" s="2"/>
      <c r="BU759" s="2"/>
      <c r="BV759" s="2"/>
      <c r="BW759" s="2"/>
      <c r="BX759" s="2"/>
      <c r="BY759" s="2"/>
      <c r="BZ759" s="2"/>
      <c r="CA759" s="2"/>
      <c r="CB759" s="2"/>
      <c r="CC759" s="2"/>
      <c r="CD759" s="2"/>
      <c r="CE759" s="2"/>
      <c r="CF759" s="2"/>
      <c r="CG759" s="2"/>
      <c r="CH759" s="2"/>
      <c r="CI759" s="2"/>
      <c r="CJ759" s="2"/>
      <c r="CK759" s="2"/>
      <c r="CL759" s="2"/>
      <c r="CM759" s="2"/>
      <c r="CN759" s="2"/>
      <c r="CO759" s="2"/>
      <c r="CP759" s="2"/>
      <c r="CQ759" s="2"/>
      <c r="CR759" s="2"/>
      <c r="CS759" s="2"/>
      <c r="CT759" s="2"/>
      <c r="CU759" s="2"/>
      <c r="CV759" s="2"/>
      <c r="CW759" s="2"/>
      <c r="CX759" s="2"/>
      <c r="CY759" s="2"/>
      <c r="CZ759" s="2"/>
      <c r="DA759" s="2"/>
      <c r="DB759" s="2"/>
      <c r="DC759" s="2"/>
      <c r="DD759" s="2"/>
      <c r="DE759" s="2"/>
      <c r="DF759" s="2"/>
      <c r="DG759" s="2"/>
      <c r="DH759" s="2"/>
      <c r="DI759" s="2"/>
      <c r="DJ759" s="2"/>
      <c r="DK759" s="2"/>
      <c r="DL759" s="2"/>
      <c r="DM759" s="2"/>
      <c r="DN759" s="2"/>
      <c r="DO759" s="2"/>
      <c r="DP759" s="2"/>
      <c r="DQ759" s="2"/>
      <c r="DR759" s="2"/>
      <c r="DS759" s="2"/>
      <c r="DT759" s="2"/>
      <c r="DU759" s="2"/>
      <c r="DV759" s="2"/>
      <c r="DW759" s="2"/>
      <c r="FB759" s="2"/>
      <c r="FC759" s="2"/>
    </row>
    <row r="760" spans="1:185" ht="12.95" customHeight="1">
      <c r="C760" s="823" t="s">
        <v>1496</v>
      </c>
      <c r="D760" s="822"/>
      <c r="E760" s="822"/>
      <c r="F760" s="822"/>
      <c r="G760" s="822"/>
      <c r="H760" s="822"/>
      <c r="I760" s="822"/>
      <c r="J760" s="822"/>
      <c r="K760" s="822"/>
      <c r="L760" s="822"/>
      <c r="M760" s="822"/>
      <c r="N760" s="822"/>
      <c r="O760" s="822"/>
      <c r="P760" s="822"/>
      <c r="Q760" s="822"/>
      <c r="R760" s="822"/>
      <c r="S760" s="822"/>
      <c r="T760" s="822"/>
      <c r="U760" s="822"/>
      <c r="V760" s="822"/>
      <c r="W760" s="822"/>
      <c r="X760" s="822"/>
      <c r="Y760" s="822"/>
      <c r="Z760" s="822"/>
      <c r="AA760" s="822"/>
      <c r="AB760" s="822"/>
      <c r="AC760" s="822"/>
      <c r="AD760" s="822"/>
      <c r="AE760" s="822"/>
      <c r="AF760" s="822"/>
      <c r="AG760" s="822"/>
      <c r="AH760" s="822"/>
      <c r="AI760" s="822"/>
      <c r="AJ760" s="822"/>
      <c r="AK760" s="822"/>
      <c r="AL760" s="822"/>
      <c r="AM760" s="822"/>
      <c r="AN760" s="822"/>
      <c r="AO760" s="822"/>
      <c r="AP760" s="822"/>
      <c r="AQ760" s="822"/>
      <c r="AR760" s="822"/>
      <c r="AZ760" s="2"/>
      <c r="BA760" s="2"/>
      <c r="BB760" s="2"/>
      <c r="BC760" s="2"/>
      <c r="BD760" s="2"/>
      <c r="BE760" s="2"/>
      <c r="BF760" s="2"/>
      <c r="BG760" s="2"/>
      <c r="BH760" s="2"/>
      <c r="BI760" s="2"/>
      <c r="BJ760" s="2"/>
      <c r="BK760" s="2"/>
      <c r="BL760" s="2"/>
      <c r="BM760" s="2"/>
      <c r="BN760" s="2"/>
      <c r="BO760" s="2"/>
      <c r="BP760" s="2"/>
      <c r="BQ760" s="2"/>
      <c r="BR760" s="2"/>
      <c r="BS760" s="2"/>
      <c r="BT760" s="2"/>
      <c r="BU760" s="2"/>
      <c r="BV760" s="2"/>
      <c r="BW760" s="2"/>
      <c r="BX760" s="2"/>
      <c r="BY760" s="2"/>
      <c r="BZ760" s="2"/>
      <c r="CA760" s="2"/>
      <c r="CB760" s="2"/>
      <c r="CC760" s="2"/>
      <c r="CD760" s="2"/>
      <c r="CE760" s="2"/>
      <c r="CF760" s="2"/>
      <c r="CG760" s="2"/>
      <c r="CH760" s="2"/>
      <c r="CI760" s="2"/>
      <c r="CJ760" s="2"/>
      <c r="CK760" s="2"/>
      <c r="CL760" s="2"/>
      <c r="CM760" s="2"/>
      <c r="CN760" s="2"/>
      <c r="CO760" s="2"/>
      <c r="CP760" s="2"/>
      <c r="CQ760" s="2"/>
      <c r="CR760" s="2"/>
      <c r="CS760" s="2"/>
      <c r="CT760" s="2"/>
      <c r="CU760" s="2"/>
      <c r="CV760" s="2"/>
      <c r="CW760" s="2"/>
      <c r="CX760" s="2"/>
      <c r="CY760" s="2"/>
      <c r="CZ760" s="2"/>
      <c r="DA760" s="2"/>
      <c r="DB760" s="2"/>
      <c r="DC760" s="2"/>
      <c r="DD760" s="2"/>
      <c r="DE760" s="2"/>
      <c r="DF760" s="2"/>
      <c r="DG760" s="2"/>
      <c r="DH760" s="2"/>
      <c r="DI760" s="2"/>
      <c r="DJ760" s="2"/>
      <c r="DK760" s="2"/>
      <c r="DL760" s="2"/>
      <c r="DM760" s="2"/>
      <c r="DN760" s="2"/>
      <c r="DO760" s="2"/>
      <c r="DP760" s="2"/>
      <c r="DQ760" s="2"/>
      <c r="DR760" s="2"/>
      <c r="DS760" s="2"/>
      <c r="DT760" s="2"/>
      <c r="DU760" s="2"/>
      <c r="DV760" s="2"/>
      <c r="DW760" s="2"/>
      <c r="FB760" s="2"/>
      <c r="FC760" s="2"/>
    </row>
    <row r="761" spans="1:185" ht="12.95" customHeight="1">
      <c r="A761" s="1" t="s">
        <v>909</v>
      </c>
      <c r="B761" s="37"/>
      <c r="C761" s="38" t="s">
        <v>1497</v>
      </c>
      <c r="D761" s="37"/>
      <c r="E761" s="37"/>
      <c r="F761" s="37"/>
      <c r="G761" s="1075"/>
      <c r="H761" s="1075"/>
      <c r="I761" s="1075"/>
      <c r="J761" s="1075"/>
      <c r="K761" s="1075"/>
      <c r="L761" s="37"/>
      <c r="M761" s="37"/>
      <c r="N761" s="37"/>
      <c r="O761" s="37"/>
      <c r="P761" s="37"/>
      <c r="Q761" s="1075"/>
      <c r="R761" s="1075"/>
      <c r="S761" s="1075"/>
      <c r="T761" s="1075"/>
      <c r="U761" s="1075"/>
      <c r="AZ761" s="2"/>
      <c r="BA761" s="2"/>
      <c r="BB761" s="2"/>
      <c r="BC761" s="2"/>
      <c r="BD761" s="2"/>
      <c r="BE761" s="2"/>
      <c r="BF761" s="2"/>
      <c r="BG761" s="2"/>
      <c r="BH761" s="2"/>
      <c r="BI761" s="2"/>
      <c r="BJ761" s="2"/>
      <c r="BK761" s="2"/>
      <c r="BL761" s="2"/>
      <c r="BM761" s="2"/>
      <c r="BN761" s="2"/>
      <c r="BO761" s="2"/>
      <c r="BP761" s="2"/>
      <c r="BQ761" s="2"/>
      <c r="BR761" s="2"/>
      <c r="BS761" s="2"/>
      <c r="BT761" s="2"/>
      <c r="BU761" s="2"/>
      <c r="BV761" s="2"/>
      <c r="BW761" s="2"/>
      <c r="BX761" s="2"/>
      <c r="BY761" s="2"/>
      <c r="BZ761" s="2"/>
      <c r="CA761" s="2"/>
      <c r="CB761" s="2"/>
      <c r="CC761" s="2"/>
      <c r="CD761" s="2"/>
      <c r="CE761" s="2"/>
      <c r="CF761" s="2"/>
      <c r="CG761" s="2"/>
      <c r="DU761" s="2"/>
      <c r="DV761" s="2"/>
      <c r="DW761" s="2"/>
      <c r="FB761" s="2"/>
      <c r="FC761" s="2"/>
    </row>
    <row r="762" spans="1:185" ht="12.95" customHeight="1">
      <c r="A762" s="2"/>
      <c r="B762" s="820"/>
      <c r="C762" s="68" t="s">
        <v>1498</v>
      </c>
      <c r="D762" s="820"/>
      <c r="E762" s="820"/>
      <c r="F762" s="820"/>
      <c r="G762" s="1075"/>
      <c r="H762" s="1075"/>
      <c r="I762" s="1075"/>
      <c r="J762" s="1075"/>
      <c r="K762" s="1075"/>
      <c r="L762" s="820"/>
      <c r="M762" s="820"/>
      <c r="N762" s="820"/>
      <c r="O762" s="820"/>
      <c r="P762" s="820"/>
      <c r="Q762" s="1075"/>
      <c r="R762" s="1075"/>
      <c r="S762" s="1075"/>
      <c r="T762" s="1075"/>
      <c r="U762" s="1075"/>
      <c r="V762" s="2"/>
      <c r="W762" s="2"/>
      <c r="X762" s="2"/>
      <c r="Y762" s="2"/>
      <c r="Z762" s="2"/>
      <c r="AA762" s="2"/>
      <c r="AB762" s="2"/>
      <c r="AC762" s="2"/>
      <c r="AD762" s="2"/>
      <c r="AE762" s="2"/>
      <c r="AF762" s="2"/>
      <c r="AG762" s="2"/>
      <c r="AH762" s="2"/>
      <c r="AI762" s="2"/>
      <c r="AJ762" s="2"/>
      <c r="AK762" s="2"/>
      <c r="AL762" s="2"/>
      <c r="AM762" s="2"/>
      <c r="AN762" s="2"/>
      <c r="AO762" s="2"/>
      <c r="AP762" s="2"/>
      <c r="AQ762" s="2"/>
      <c r="AR762" s="2"/>
      <c r="AS762" s="2"/>
      <c r="AZ762" s="2"/>
      <c r="BA762" s="2"/>
      <c r="BB762" s="2"/>
      <c r="BC762" s="2"/>
      <c r="BD762" s="2"/>
      <c r="BE762" s="2"/>
      <c r="BF762" s="2"/>
      <c r="BG762" s="2"/>
      <c r="BH762" s="2"/>
      <c r="BI762" s="2"/>
      <c r="BJ762" s="2"/>
      <c r="BK762" s="2"/>
      <c r="BL762" s="2"/>
      <c r="BM762" s="2"/>
      <c r="BN762" s="2"/>
      <c r="BO762" s="2"/>
      <c r="BP762" s="2"/>
      <c r="BQ762" s="2"/>
      <c r="BR762" s="2"/>
      <c r="BS762" s="2"/>
      <c r="BT762" s="2"/>
      <c r="BU762" s="2"/>
      <c r="BV762" s="2"/>
      <c r="BW762" s="2"/>
      <c r="BX762" s="2"/>
      <c r="BY762" s="2"/>
      <c r="BZ762" s="2"/>
      <c r="CA762" s="2"/>
      <c r="CB762" s="2"/>
      <c r="CC762" s="2"/>
      <c r="CD762" s="2"/>
      <c r="CE762" s="2"/>
      <c r="CF762" s="2"/>
      <c r="CG762" s="2"/>
      <c r="DU762" s="2"/>
      <c r="DV762" s="2"/>
      <c r="DW762" s="2"/>
      <c r="FB762" s="2"/>
      <c r="FC762" s="2"/>
    </row>
    <row r="763" spans="1:185" ht="12.95" customHeight="1">
      <c r="A763" s="2"/>
      <c r="B763" s="820"/>
      <c r="C763" s="1241" t="s">
        <v>1499</v>
      </c>
      <c r="D763" s="1241"/>
      <c r="E763" s="1241"/>
      <c r="F763" s="1241"/>
      <c r="G763" s="1241"/>
      <c r="H763" s="1241"/>
      <c r="I763" s="1241"/>
      <c r="J763" s="1241"/>
      <c r="K763" s="1241"/>
      <c r="L763" s="1241"/>
      <c r="M763" s="1241"/>
      <c r="N763" s="1241"/>
      <c r="O763" s="1241"/>
      <c r="P763" s="1241"/>
      <c r="Q763" s="1241"/>
      <c r="R763" s="1241"/>
      <c r="S763" s="1241"/>
      <c r="T763" s="1241"/>
      <c r="U763" s="1241"/>
      <c r="V763" s="1241"/>
      <c r="W763" s="1241"/>
      <c r="X763" s="1241"/>
      <c r="Y763" s="1241"/>
      <c r="Z763" s="1241"/>
      <c r="AA763" s="1241"/>
      <c r="AB763" s="1241"/>
      <c r="AC763" s="1241"/>
      <c r="AD763" s="1241"/>
      <c r="AE763" s="1241"/>
      <c r="AF763" s="1241"/>
      <c r="AG763" s="1241"/>
      <c r="AH763" s="1241"/>
      <c r="AI763" s="1241"/>
      <c r="AJ763" s="1241"/>
      <c r="AK763" s="1241"/>
      <c r="AL763" s="1241"/>
      <c r="AM763" s="1241"/>
      <c r="AN763" s="1241"/>
      <c r="AO763" s="1241"/>
      <c r="AP763" s="1241"/>
      <c r="AQ763" s="1241"/>
      <c r="AR763" s="1241"/>
      <c r="AS763" s="2"/>
      <c r="AZ763" s="2"/>
      <c r="BA763" s="2"/>
      <c r="BB763" s="2"/>
      <c r="BC763" s="2"/>
      <c r="BD763" s="2"/>
      <c r="BE763" s="2"/>
      <c r="BF763" s="2"/>
      <c r="BG763" s="2"/>
      <c r="BH763" s="2"/>
      <c r="BI763" s="2"/>
      <c r="BJ763" s="2"/>
      <c r="BK763" s="2"/>
      <c r="BL763" s="2"/>
      <c r="BM763" s="2"/>
      <c r="BN763" s="2"/>
      <c r="BO763" s="2"/>
      <c r="BP763" s="2"/>
      <c r="BQ763" s="2"/>
      <c r="BR763" s="2"/>
      <c r="BS763" s="2"/>
      <c r="BT763" s="2"/>
      <c r="BU763" s="2"/>
      <c r="BV763" s="2"/>
      <c r="BW763" s="2"/>
      <c r="BX763" s="2"/>
      <c r="BY763" s="2"/>
      <c r="BZ763" s="2"/>
      <c r="CA763" s="2"/>
      <c r="CB763" s="2"/>
      <c r="CC763" s="2"/>
      <c r="CD763" s="2"/>
      <c r="CE763" s="2"/>
      <c r="CF763" s="2"/>
      <c r="CG763" s="2"/>
      <c r="DU763" s="2"/>
      <c r="DV763" s="2"/>
      <c r="DW763" s="2"/>
      <c r="DX763" s="2"/>
      <c r="DY763" s="2"/>
      <c r="DZ763" s="2"/>
      <c r="EA763" s="2"/>
      <c r="EB763" s="2"/>
      <c r="EC763" s="2"/>
      <c r="ED763" s="2"/>
      <c r="EE763" s="2"/>
      <c r="EF763" s="2"/>
      <c r="EG763" s="2"/>
      <c r="EH763" s="2"/>
      <c r="EI763" s="2"/>
      <c r="EJ763" s="2"/>
      <c r="EK763" s="2"/>
      <c r="EL763" s="2"/>
      <c r="EM763" s="2"/>
      <c r="EN763" s="2"/>
      <c r="EO763" s="2"/>
      <c r="EP763" s="2"/>
      <c r="EQ763" s="2"/>
      <c r="ER763" s="2"/>
      <c r="ES763" s="2"/>
      <c r="ET763" s="2"/>
      <c r="EU763" s="2"/>
      <c r="EV763" s="2"/>
      <c r="EW763" s="2"/>
      <c r="EX763" s="2"/>
      <c r="EY763" s="2"/>
      <c r="EZ763" s="2"/>
      <c r="FA763" s="2"/>
      <c r="FB763" s="2"/>
      <c r="FC763" s="2"/>
    </row>
    <row r="764" spans="1:185" ht="12.95" customHeight="1">
      <c r="A764" s="2"/>
      <c r="B764" s="820"/>
      <c r="C764" s="1241"/>
      <c r="D764" s="1241"/>
      <c r="E764" s="1241"/>
      <c r="F764" s="1241"/>
      <c r="G764" s="1241"/>
      <c r="H764" s="1241"/>
      <c r="I764" s="1241"/>
      <c r="J764" s="1241"/>
      <c r="K764" s="1241"/>
      <c r="L764" s="1241"/>
      <c r="M764" s="1241"/>
      <c r="N764" s="1241"/>
      <c r="O764" s="1241"/>
      <c r="P764" s="1241"/>
      <c r="Q764" s="1241"/>
      <c r="R764" s="1241"/>
      <c r="S764" s="1241"/>
      <c r="T764" s="1241"/>
      <c r="U764" s="1241"/>
      <c r="V764" s="1241"/>
      <c r="W764" s="1241"/>
      <c r="X764" s="1241"/>
      <c r="Y764" s="1241"/>
      <c r="Z764" s="1241"/>
      <c r="AA764" s="1241"/>
      <c r="AB764" s="1241"/>
      <c r="AC764" s="1241"/>
      <c r="AD764" s="1241"/>
      <c r="AE764" s="1241"/>
      <c r="AF764" s="1241"/>
      <c r="AG764" s="1241"/>
      <c r="AH764" s="1241"/>
      <c r="AI764" s="1241"/>
      <c r="AJ764" s="1241"/>
      <c r="AK764" s="1241"/>
      <c r="AL764" s="1241"/>
      <c r="AM764" s="1241"/>
      <c r="AN764" s="1241"/>
      <c r="AO764" s="1241"/>
      <c r="AP764" s="1241"/>
      <c r="AQ764" s="1241"/>
      <c r="AR764" s="1241"/>
      <c r="AS764" s="2"/>
      <c r="AZ764" s="2"/>
      <c r="BA764" s="2"/>
      <c r="BB764" s="2"/>
      <c r="BC764" s="2"/>
      <c r="BD764" s="2"/>
      <c r="BE764" s="2"/>
      <c r="BF764" s="2"/>
      <c r="BG764" s="2"/>
      <c r="BH764" s="2"/>
      <c r="BI764" s="2"/>
      <c r="BJ764" s="2"/>
      <c r="BK764" s="2"/>
      <c r="BL764" s="2"/>
      <c r="BM764" s="2"/>
      <c r="BN764" s="2"/>
      <c r="BO764" s="2"/>
      <c r="BP764" s="2"/>
      <c r="BQ764" s="2"/>
      <c r="BR764" s="2"/>
      <c r="BS764" s="2"/>
      <c r="BT764" s="2"/>
      <c r="BU764" s="2"/>
      <c r="BV764" s="2"/>
      <c r="BW764" s="2"/>
      <c r="BX764" s="2"/>
      <c r="BY764" s="2"/>
      <c r="BZ764" s="2"/>
      <c r="CA764" s="2"/>
      <c r="CB764" s="2"/>
      <c r="CC764" s="2"/>
      <c r="CD764" s="2"/>
      <c r="CE764" s="2"/>
      <c r="CF764" s="2"/>
      <c r="CG764" s="2"/>
      <c r="DU764" s="2"/>
      <c r="DV764" s="2"/>
      <c r="DW764" s="2"/>
      <c r="FB764" s="2"/>
      <c r="FC764" s="2"/>
    </row>
    <row r="765" spans="1:185" ht="12.95" customHeight="1">
      <c r="A765" s="2"/>
      <c r="B765" s="820"/>
      <c r="C765" s="1241"/>
      <c r="D765" s="1241"/>
      <c r="E765" s="1241"/>
      <c r="F765" s="1241"/>
      <c r="G765" s="1241"/>
      <c r="H765" s="1241"/>
      <c r="I765" s="1241"/>
      <c r="J765" s="1241"/>
      <c r="K765" s="1241"/>
      <c r="L765" s="1241"/>
      <c r="M765" s="1241"/>
      <c r="N765" s="1241"/>
      <c r="O765" s="1241"/>
      <c r="P765" s="1241"/>
      <c r="Q765" s="1241"/>
      <c r="R765" s="1241"/>
      <c r="S765" s="1241"/>
      <c r="T765" s="1241"/>
      <c r="U765" s="1241"/>
      <c r="V765" s="1241"/>
      <c r="W765" s="1241"/>
      <c r="X765" s="1241"/>
      <c r="Y765" s="1241"/>
      <c r="Z765" s="1241"/>
      <c r="AA765" s="1241"/>
      <c r="AB765" s="1241"/>
      <c r="AC765" s="1241"/>
      <c r="AD765" s="1241"/>
      <c r="AE765" s="1241"/>
      <c r="AF765" s="1241"/>
      <c r="AG765" s="1241"/>
      <c r="AH765" s="1241"/>
      <c r="AI765" s="1241"/>
      <c r="AJ765" s="1241"/>
      <c r="AK765" s="1241"/>
      <c r="AL765" s="1241"/>
      <c r="AM765" s="1241"/>
      <c r="AN765" s="1241"/>
      <c r="AO765" s="1241"/>
      <c r="AP765" s="1241"/>
      <c r="AQ765" s="1241"/>
      <c r="AR765" s="1241"/>
      <c r="AS765" s="2"/>
      <c r="AZ765" s="2"/>
      <c r="BA765" s="2"/>
      <c r="BB765" s="2"/>
      <c r="BC765" s="2"/>
      <c r="BD765" s="2"/>
      <c r="BE765" s="2"/>
      <c r="BF765" s="2"/>
      <c r="BG765" s="2"/>
      <c r="BH765" s="2"/>
      <c r="BI765" s="2"/>
      <c r="BJ765" s="2"/>
      <c r="BK765" s="2"/>
      <c r="BL765" s="2"/>
      <c r="BM765" s="2"/>
      <c r="BN765" s="2"/>
      <c r="BO765" s="2"/>
      <c r="BP765" s="2"/>
      <c r="BQ765" s="2"/>
      <c r="BR765" s="2"/>
      <c r="BS765" s="2"/>
      <c r="BT765" s="2"/>
      <c r="BU765" s="2"/>
      <c r="BV765" s="2"/>
      <c r="BW765" s="2"/>
      <c r="BX765" s="2"/>
      <c r="BY765" s="2"/>
      <c r="BZ765" s="2"/>
      <c r="CA765" s="2"/>
      <c r="CB765" s="2"/>
      <c r="CC765" s="2"/>
      <c r="CE765" s="2"/>
      <c r="CF765" s="2"/>
      <c r="CG765" s="2"/>
    </row>
    <row r="766" spans="1:185" ht="12.95" customHeight="1">
      <c r="A766" s="2"/>
      <c r="B766" s="820"/>
      <c r="C766" s="1241" t="s">
        <v>1500</v>
      </c>
      <c r="D766" s="1241"/>
      <c r="E766" s="1241"/>
      <c r="F766" s="1241"/>
      <c r="G766" s="1241"/>
      <c r="H766" s="1241"/>
      <c r="I766" s="1241"/>
      <c r="J766" s="1241"/>
      <c r="K766" s="1241"/>
      <c r="L766" s="1241"/>
      <c r="M766" s="1241"/>
      <c r="N766" s="1241"/>
      <c r="O766" s="1241"/>
      <c r="P766" s="1241"/>
      <c r="Q766" s="1241"/>
      <c r="R766" s="1241"/>
      <c r="S766" s="1241"/>
      <c r="T766" s="1241"/>
      <c r="U766" s="1241"/>
      <c r="V766" s="1241"/>
      <c r="W766" s="1241"/>
      <c r="X766" s="1241"/>
      <c r="Y766" s="1241"/>
      <c r="Z766" s="1241"/>
      <c r="AA766" s="1241"/>
      <c r="AB766" s="1241"/>
      <c r="AC766" s="1241"/>
      <c r="AD766" s="1241"/>
      <c r="AE766" s="1241"/>
      <c r="AF766" s="1241"/>
      <c r="AG766" s="1241"/>
      <c r="AH766" s="1241"/>
      <c r="AI766" s="1241"/>
      <c r="AJ766" s="1241"/>
      <c r="AK766" s="1241"/>
      <c r="AL766" s="1241"/>
      <c r="AM766" s="1241"/>
      <c r="AN766" s="1241"/>
      <c r="AO766" s="1241"/>
      <c r="AP766" s="1241"/>
      <c r="AQ766" s="1241"/>
      <c r="AR766" s="1241"/>
      <c r="AS766" s="2"/>
      <c r="AZ766" s="2"/>
      <c r="BA766" s="2"/>
      <c r="BB766" s="2"/>
      <c r="BC766" s="2"/>
      <c r="BD766" s="2"/>
      <c r="BE766" s="2"/>
      <c r="BF766" s="2"/>
      <c r="BG766" s="2"/>
      <c r="BH766" s="2"/>
      <c r="BI766" s="2"/>
      <c r="BJ766" s="2"/>
      <c r="BK766" s="2"/>
      <c r="BL766" s="2"/>
      <c r="BM766" s="2"/>
      <c r="BN766" s="2"/>
      <c r="BO766" s="2"/>
      <c r="BP766" s="2"/>
      <c r="BQ766" s="2"/>
      <c r="BR766" s="2"/>
      <c r="BS766" s="2"/>
      <c r="BT766" s="2"/>
      <c r="BU766" s="2"/>
      <c r="BV766" s="2"/>
      <c r="BW766" s="2"/>
      <c r="BX766" s="2"/>
      <c r="BY766" s="2"/>
      <c r="BZ766" s="2"/>
      <c r="CA766" s="2"/>
      <c r="CB766" s="2"/>
      <c r="CC766" s="2"/>
      <c r="CE766" s="2"/>
      <c r="CF766" s="2"/>
      <c r="CG766" s="2"/>
      <c r="DX766" s="176"/>
      <c r="DY766" s="176"/>
      <c r="DZ766" s="176"/>
      <c r="EA766" s="176"/>
      <c r="EB766" s="176"/>
      <c r="EC766" s="176"/>
      <c r="ED766" s="176"/>
      <c r="EE766" s="176"/>
      <c r="EF766" s="176"/>
      <c r="EG766" s="176"/>
      <c r="EH766" s="176"/>
      <c r="EI766" s="176"/>
      <c r="EJ766" s="176"/>
      <c r="EK766" s="176"/>
      <c r="EL766" s="176"/>
      <c r="EM766" s="176"/>
      <c r="EN766" s="176"/>
      <c r="EO766" s="176"/>
      <c r="EP766" s="176"/>
      <c r="EQ766" s="176"/>
      <c r="ER766" s="176"/>
      <c r="ES766" s="176"/>
      <c r="ET766" s="176"/>
      <c r="EU766" s="176"/>
      <c r="EV766" s="176"/>
      <c r="EW766" s="176"/>
      <c r="EX766" s="176"/>
      <c r="EY766" s="176"/>
      <c r="EZ766" s="176"/>
      <c r="FA766" s="176"/>
    </row>
    <row r="767" spans="1:185" ht="12.95" customHeight="1">
      <c r="A767" s="2"/>
      <c r="B767" s="820"/>
      <c r="C767" s="1241"/>
      <c r="D767" s="1241"/>
      <c r="E767" s="1241"/>
      <c r="F767" s="1241"/>
      <c r="G767" s="1241"/>
      <c r="H767" s="1241"/>
      <c r="I767" s="1241"/>
      <c r="J767" s="1241"/>
      <c r="K767" s="1241"/>
      <c r="L767" s="1241"/>
      <c r="M767" s="1241"/>
      <c r="N767" s="1241"/>
      <c r="O767" s="1241"/>
      <c r="P767" s="1241"/>
      <c r="Q767" s="1241"/>
      <c r="R767" s="1241"/>
      <c r="S767" s="1241"/>
      <c r="T767" s="1241"/>
      <c r="U767" s="1241"/>
      <c r="V767" s="1241"/>
      <c r="W767" s="1241"/>
      <c r="X767" s="1241"/>
      <c r="Y767" s="1241"/>
      <c r="Z767" s="1241"/>
      <c r="AA767" s="1241"/>
      <c r="AB767" s="1241"/>
      <c r="AC767" s="1241"/>
      <c r="AD767" s="1241"/>
      <c r="AE767" s="1241"/>
      <c r="AF767" s="1241"/>
      <c r="AG767" s="1241"/>
      <c r="AH767" s="1241"/>
      <c r="AI767" s="1241"/>
      <c r="AJ767" s="1241"/>
      <c r="AK767" s="1241"/>
      <c r="AL767" s="1241"/>
      <c r="AM767" s="1241"/>
      <c r="AN767" s="1241"/>
      <c r="AO767" s="1241"/>
      <c r="AP767" s="1241"/>
      <c r="AQ767" s="1241"/>
      <c r="AR767" s="1241"/>
      <c r="AS767" s="2"/>
      <c r="AZ767" s="2"/>
      <c r="BA767" s="2"/>
      <c r="BB767" s="2"/>
      <c r="BC767" s="2"/>
      <c r="BD767" s="2"/>
      <c r="BE767" s="2"/>
      <c r="BF767" s="2"/>
      <c r="BG767" s="2"/>
      <c r="BH767" s="2"/>
      <c r="BI767" s="2"/>
      <c r="BJ767" s="2"/>
      <c r="BK767" s="2"/>
      <c r="BL767" s="2"/>
      <c r="BM767" s="2"/>
      <c r="BN767" s="2"/>
      <c r="BO767" s="2"/>
      <c r="BP767" s="2"/>
      <c r="BQ767" s="2"/>
      <c r="BR767" s="2"/>
      <c r="BS767" s="2"/>
      <c r="BT767" s="2"/>
      <c r="BU767" s="2"/>
      <c r="BV767" s="2"/>
      <c r="BW767" s="2"/>
      <c r="BX767" s="2"/>
      <c r="BY767" s="2"/>
      <c r="BZ767" s="2"/>
      <c r="CA767" s="2"/>
      <c r="CB767" s="2"/>
      <c r="CC767" s="2"/>
      <c r="CE767" s="2"/>
      <c r="CF767" s="2"/>
      <c r="CG767" s="2"/>
    </row>
    <row r="768" spans="1:185" ht="12.95" customHeight="1">
      <c r="A768" s="2"/>
      <c r="B768" s="820"/>
      <c r="C768" s="1241"/>
      <c r="D768" s="1241"/>
      <c r="E768" s="1241"/>
      <c r="F768" s="1241"/>
      <c r="G768" s="1241"/>
      <c r="H768" s="1241"/>
      <c r="I768" s="1241"/>
      <c r="J768" s="1241"/>
      <c r="K768" s="1241"/>
      <c r="L768" s="1241"/>
      <c r="M768" s="1241"/>
      <c r="N768" s="1241"/>
      <c r="O768" s="1241"/>
      <c r="P768" s="1241"/>
      <c r="Q768" s="1241"/>
      <c r="R768" s="1241"/>
      <c r="S768" s="1241"/>
      <c r="T768" s="1241"/>
      <c r="U768" s="1241"/>
      <c r="V768" s="1241"/>
      <c r="W768" s="1241"/>
      <c r="X768" s="1241"/>
      <c r="Y768" s="1241"/>
      <c r="Z768" s="1241"/>
      <c r="AA768" s="1241"/>
      <c r="AB768" s="1241"/>
      <c r="AC768" s="1241"/>
      <c r="AD768" s="1241"/>
      <c r="AE768" s="1241"/>
      <c r="AF768" s="1241"/>
      <c r="AG768" s="1241"/>
      <c r="AH768" s="1241"/>
      <c r="AI768" s="1241"/>
      <c r="AJ768" s="1241"/>
      <c r="AK768" s="1241"/>
      <c r="AL768" s="1241"/>
      <c r="AM768" s="1241"/>
      <c r="AN768" s="1241"/>
      <c r="AO768" s="1241"/>
      <c r="AP768" s="1241"/>
      <c r="AQ768" s="1241"/>
      <c r="AR768" s="1241"/>
      <c r="AS768" s="2"/>
      <c r="AZ768" s="2"/>
      <c r="BA768" s="2"/>
      <c r="BB768" s="2"/>
      <c r="BC768" s="2"/>
      <c r="BD768" s="2"/>
      <c r="BE768" s="2"/>
      <c r="BF768" s="2"/>
      <c r="BG768" s="2"/>
      <c r="BH768" s="2"/>
      <c r="BI768" s="2"/>
      <c r="BJ768" s="2"/>
      <c r="BK768" s="2"/>
      <c r="BL768" s="2"/>
      <c r="BM768" s="2"/>
      <c r="BN768" s="2"/>
      <c r="BO768" s="2"/>
      <c r="BP768" s="2"/>
      <c r="BQ768" s="2"/>
      <c r="BR768" s="2"/>
      <c r="BS768" s="2"/>
      <c r="BT768" s="2"/>
      <c r="BU768" s="2"/>
      <c r="BV768" s="2"/>
      <c r="BW768" s="2"/>
      <c r="BX768" s="2"/>
      <c r="BY768" s="2"/>
      <c r="BZ768" s="2"/>
      <c r="CA768" s="2"/>
      <c r="CB768" s="2"/>
      <c r="CC768" s="2"/>
      <c r="CE768" s="2"/>
      <c r="CF768" s="2"/>
      <c r="CG768" s="2"/>
      <c r="CH768" s="2"/>
      <c r="CI768" s="2"/>
      <c r="CJ768" s="2"/>
      <c r="CK768" s="2"/>
      <c r="CL768" s="2"/>
      <c r="CM768" s="2"/>
      <c r="CN768" s="2"/>
      <c r="CO768" s="2"/>
      <c r="CP768" s="2"/>
      <c r="CQ768" s="2"/>
      <c r="CR768" s="2"/>
      <c r="CS768" s="2"/>
      <c r="CT768" s="2"/>
      <c r="CU768" s="2"/>
      <c r="CV768" s="2"/>
      <c r="CW768" s="2"/>
      <c r="CX768" s="2"/>
      <c r="CY768" s="2"/>
      <c r="CZ768" s="2"/>
      <c r="DA768" s="2"/>
      <c r="DB768" s="2"/>
      <c r="DC768" s="2"/>
      <c r="DD768" s="2"/>
      <c r="DE768" s="2"/>
      <c r="DF768" s="2"/>
      <c r="DX768" s="2"/>
      <c r="DY768" s="2"/>
      <c r="DZ768" s="2"/>
      <c r="EA768" s="2"/>
      <c r="EB768" s="2"/>
      <c r="EC768" s="2"/>
      <c r="ED768" s="2"/>
      <c r="EE768" s="2"/>
      <c r="EF768" s="2"/>
      <c r="EG768" s="2"/>
      <c r="EH768" s="2"/>
      <c r="EI768" s="2"/>
      <c r="EJ768" s="2"/>
      <c r="EK768" s="2"/>
      <c r="EL768" s="2"/>
      <c r="EM768" s="2"/>
      <c r="EN768" s="2"/>
      <c r="EO768" s="2"/>
      <c r="EP768" s="2"/>
      <c r="EQ768" s="2"/>
      <c r="ER768" s="2"/>
      <c r="ES768" s="2"/>
      <c r="ET768" s="2"/>
      <c r="EU768" s="2"/>
      <c r="EV768" s="2"/>
      <c r="EW768" s="2"/>
      <c r="EX768" s="2"/>
      <c r="EY768" s="2"/>
      <c r="EZ768" s="2"/>
      <c r="FA768" s="2"/>
    </row>
    <row r="769" spans="1:126" ht="12.95" customHeight="1">
      <c r="J769" s="1336" t="s">
        <v>1466</v>
      </c>
      <c r="K769" s="1337"/>
      <c r="L769" s="1337"/>
      <c r="M769" s="1337"/>
      <c r="N769" s="1338"/>
      <c r="O769" s="1577" t="s">
        <v>1467</v>
      </c>
      <c r="P769" s="1577"/>
      <c r="Q769" s="1577"/>
      <c r="R769" s="1577"/>
      <c r="S769" s="1577"/>
      <c r="T769" s="1680" t="s">
        <v>1468</v>
      </c>
      <c r="U769" s="1681"/>
      <c r="V769" s="1681"/>
      <c r="W769" s="1682"/>
      <c r="X769" s="1336" t="s">
        <v>1469</v>
      </c>
      <c r="Y769" s="1337"/>
      <c r="Z769" s="1337"/>
      <c r="AA769" s="1337"/>
      <c r="AB769" s="1338"/>
      <c r="AC769" s="1336" t="s">
        <v>1501</v>
      </c>
      <c r="AD769" s="1337"/>
      <c r="AE769" s="1337"/>
      <c r="AF769" s="1337"/>
      <c r="AG769" s="1338"/>
      <c r="AH769" s="69"/>
      <c r="AI769" s="69"/>
      <c r="AJ769" s="69"/>
      <c r="AK769" s="69"/>
      <c r="AL769" s="69"/>
      <c r="AZ769" s="2"/>
      <c r="BA769" s="2"/>
      <c r="BB769" s="2"/>
      <c r="BC769" s="2"/>
      <c r="BD769" s="2"/>
      <c r="BE769" s="2"/>
      <c r="BF769" s="2"/>
      <c r="BG769" s="2"/>
      <c r="BH769" s="2"/>
      <c r="BI769" s="2"/>
      <c r="BJ769" s="2"/>
      <c r="BK769" s="2"/>
      <c r="BL769" s="2"/>
      <c r="BM769" s="2"/>
      <c r="BN769" s="2"/>
      <c r="BO769" s="2"/>
      <c r="BP769" s="2"/>
      <c r="BQ769" s="2"/>
      <c r="BR769" s="2"/>
      <c r="BS769" s="2"/>
      <c r="BT769" s="2"/>
      <c r="BU769" s="2"/>
      <c r="BV769" s="2"/>
      <c r="BW769" s="2"/>
      <c r="BX769" s="2"/>
      <c r="BY769" s="2"/>
      <c r="BZ769" s="2"/>
      <c r="CA769" s="2"/>
      <c r="CB769" s="2"/>
      <c r="CC769" s="2"/>
      <c r="CE769" s="2"/>
      <c r="CF769" s="2"/>
      <c r="CG769" s="2"/>
      <c r="CH769" s="2"/>
      <c r="CI769" s="2"/>
      <c r="CJ769" s="2"/>
      <c r="CK769" s="2"/>
      <c r="CL769" s="2"/>
      <c r="CM769" s="2"/>
      <c r="CN769" s="2"/>
      <c r="CO769" s="2"/>
      <c r="CP769" s="2"/>
      <c r="CQ769" s="2"/>
      <c r="CR769" s="2"/>
      <c r="CS769" s="2"/>
      <c r="CT769" s="2"/>
      <c r="CU769" s="2"/>
      <c r="CV769" s="2"/>
      <c r="CW769" s="2"/>
      <c r="CX769" s="2"/>
      <c r="CY769" s="2"/>
      <c r="CZ769" s="2"/>
      <c r="DA769" s="2"/>
      <c r="DB769" s="2"/>
      <c r="DC769" s="2"/>
      <c r="DD769" s="2"/>
      <c r="DE769" s="2"/>
      <c r="DF769" s="2"/>
    </row>
    <row r="770" spans="1:126" ht="12.95" customHeight="1">
      <c r="J770" s="1339"/>
      <c r="K770" s="1340"/>
      <c r="L770" s="1340"/>
      <c r="M770" s="1340"/>
      <c r="N770" s="1341"/>
      <c r="O770" s="1577"/>
      <c r="P770" s="1577"/>
      <c r="Q770" s="1577"/>
      <c r="R770" s="1577"/>
      <c r="S770" s="1577"/>
      <c r="T770" s="1683"/>
      <c r="U770" s="1684"/>
      <c r="V770" s="1684"/>
      <c r="W770" s="1685"/>
      <c r="X770" s="1339"/>
      <c r="Y770" s="1340"/>
      <c r="Z770" s="1340"/>
      <c r="AA770" s="1340"/>
      <c r="AB770" s="1341"/>
      <c r="AC770" s="1339"/>
      <c r="AD770" s="1340"/>
      <c r="AE770" s="1340"/>
      <c r="AF770" s="1340"/>
      <c r="AG770" s="1341"/>
      <c r="AH770" s="69"/>
      <c r="AI770" s="69"/>
      <c r="AJ770" s="69"/>
      <c r="AK770" s="69"/>
      <c r="AL770" s="69"/>
      <c r="AZ770" s="2"/>
      <c r="BA770" s="2"/>
      <c r="BB770" s="2"/>
      <c r="BC770" s="2"/>
      <c r="BD770" s="2"/>
      <c r="BE770" s="2"/>
      <c r="BF770" s="2"/>
      <c r="BG770" s="2"/>
      <c r="BH770" s="2"/>
      <c r="BI770" s="2"/>
      <c r="BJ770" s="2"/>
      <c r="BK770" s="2"/>
      <c r="BL770" s="2"/>
      <c r="BM770" s="2"/>
      <c r="BN770" s="2"/>
      <c r="BO770" s="2"/>
      <c r="BP770" s="2"/>
      <c r="BQ770" s="2"/>
      <c r="BR770" s="2"/>
      <c r="BS770" s="2"/>
      <c r="BT770" s="2"/>
      <c r="BU770" s="2"/>
      <c r="BV770" s="2"/>
      <c r="BW770" s="2"/>
      <c r="BX770" s="2"/>
      <c r="BY770" s="2"/>
      <c r="BZ770" s="2"/>
      <c r="CA770" s="2"/>
      <c r="CB770" s="2"/>
      <c r="CC770" s="2"/>
      <c r="CE770" s="2"/>
      <c r="CF770" s="2"/>
      <c r="CG770" s="2"/>
      <c r="CH770" s="2"/>
      <c r="CI770" s="2"/>
      <c r="CJ770" s="2"/>
      <c r="CK770" s="2"/>
      <c r="CL770" s="2"/>
      <c r="CM770" s="2"/>
      <c r="CN770" s="2"/>
      <c r="CO770" s="2"/>
      <c r="CP770" s="2"/>
      <c r="CQ770" s="2"/>
      <c r="CR770" s="2"/>
      <c r="CS770" s="2"/>
      <c r="CT770" s="2"/>
      <c r="CU770" s="2"/>
      <c r="CV770" s="2"/>
      <c r="CW770" s="2"/>
      <c r="CX770" s="2"/>
      <c r="CY770" s="2"/>
      <c r="CZ770" s="2"/>
      <c r="DA770" s="2"/>
      <c r="DB770" s="2"/>
      <c r="DC770" s="2"/>
      <c r="DD770" s="2"/>
      <c r="DE770" s="2"/>
      <c r="DF770" s="2"/>
    </row>
    <row r="771" spans="1:126" ht="12.95" customHeight="1">
      <c r="J771" s="1339"/>
      <c r="K771" s="1340"/>
      <c r="L771" s="1340"/>
      <c r="M771" s="1340"/>
      <c r="N771" s="1341"/>
      <c r="O771" s="1577"/>
      <c r="P771" s="1577"/>
      <c r="Q771" s="1577"/>
      <c r="R771" s="1577"/>
      <c r="S771" s="1577"/>
      <c r="T771" s="1683"/>
      <c r="U771" s="1684"/>
      <c r="V771" s="1684"/>
      <c r="W771" s="1685"/>
      <c r="X771" s="1339"/>
      <c r="Y771" s="1340"/>
      <c r="Z771" s="1340"/>
      <c r="AA771" s="1340"/>
      <c r="AB771" s="1341"/>
      <c r="AC771" s="1339"/>
      <c r="AD771" s="1340"/>
      <c r="AE771" s="1340"/>
      <c r="AF771" s="1340"/>
      <c r="AG771" s="1341"/>
      <c r="AH771" s="69"/>
      <c r="AK771" s="69"/>
      <c r="AL771" s="69"/>
      <c r="AZ771" s="2"/>
      <c r="BA771" s="2"/>
      <c r="BB771" s="2"/>
      <c r="BC771" s="2"/>
      <c r="BD771" s="2"/>
      <c r="BE771" s="2"/>
      <c r="BF771" s="2"/>
      <c r="BG771" s="2"/>
      <c r="BH771" s="2"/>
      <c r="BI771" s="2"/>
      <c r="BJ771" s="2"/>
      <c r="BK771" s="2"/>
      <c r="BL771" s="2"/>
      <c r="BM771" s="2"/>
      <c r="BN771" s="2"/>
      <c r="BO771" s="2"/>
      <c r="BP771" s="2"/>
      <c r="BQ771" s="2"/>
      <c r="BR771" s="2"/>
      <c r="BS771" s="2"/>
      <c r="BT771" s="2"/>
      <c r="BU771" s="2"/>
      <c r="BV771" s="2"/>
      <c r="BW771" s="2"/>
      <c r="BX771" s="2"/>
      <c r="BY771" s="2"/>
      <c r="BZ771" s="2"/>
      <c r="CA771" s="2"/>
      <c r="CB771" s="2"/>
      <c r="CC771" s="2"/>
      <c r="CE771" s="2"/>
      <c r="CF771" s="2"/>
      <c r="CG771" s="2"/>
      <c r="CH771" s="2"/>
      <c r="CI771" s="2"/>
      <c r="CJ771" s="2"/>
      <c r="CK771" s="2"/>
      <c r="CL771" s="2"/>
      <c r="CM771" s="2"/>
      <c r="CN771" s="2"/>
      <c r="CO771" s="2"/>
      <c r="CP771" s="2"/>
      <c r="CQ771" s="2"/>
      <c r="CR771" s="2"/>
      <c r="CS771" s="2"/>
      <c r="CT771" s="2"/>
      <c r="CU771" s="2"/>
      <c r="CV771" s="2"/>
      <c r="CW771" s="2"/>
      <c r="CX771" s="2"/>
      <c r="CY771" s="2"/>
      <c r="CZ771" s="2"/>
      <c r="DA771" s="2"/>
      <c r="DB771" s="2"/>
      <c r="DC771" s="2"/>
      <c r="DD771" s="2"/>
      <c r="DE771" s="2"/>
      <c r="DF771" s="2"/>
    </row>
    <row r="772" spans="1:126" ht="12.95" customHeight="1">
      <c r="J772" s="1342"/>
      <c r="K772" s="1343"/>
      <c r="L772" s="1343"/>
      <c r="M772" s="1343"/>
      <c r="N772" s="1344"/>
      <c r="O772" s="1577"/>
      <c r="P772" s="1577"/>
      <c r="Q772" s="1577"/>
      <c r="R772" s="1577"/>
      <c r="S772" s="1577"/>
      <c r="T772" s="1686"/>
      <c r="U772" s="1687"/>
      <c r="V772" s="1687"/>
      <c r="W772" s="1688"/>
      <c r="X772" s="1342"/>
      <c r="Y772" s="1343"/>
      <c r="Z772" s="1343"/>
      <c r="AA772" s="1343"/>
      <c r="AB772" s="1344"/>
      <c r="AC772" s="1342"/>
      <c r="AD772" s="1343"/>
      <c r="AE772" s="1343"/>
      <c r="AF772" s="1343"/>
      <c r="AG772" s="1344"/>
      <c r="AH772" s="69"/>
      <c r="AI772" s="69"/>
      <c r="AJ772" s="69"/>
      <c r="AK772" s="69"/>
      <c r="AL772" s="69"/>
      <c r="AZ772" s="2"/>
      <c r="BA772" s="2"/>
      <c r="BB772" s="2"/>
      <c r="BC772" s="2"/>
      <c r="BD772" s="2"/>
      <c r="BE772" s="2"/>
      <c r="BF772" s="2"/>
      <c r="BG772" s="2"/>
      <c r="BH772" s="2"/>
      <c r="BI772" s="2"/>
      <c r="BJ772" s="2"/>
      <c r="BK772" s="2"/>
      <c r="BL772" s="2"/>
      <c r="BM772" s="2"/>
      <c r="BN772" s="2"/>
      <c r="BO772" s="2"/>
      <c r="BP772" s="2"/>
      <c r="BQ772" s="2"/>
      <c r="BR772" s="2"/>
      <c r="BS772" s="2"/>
      <c r="BT772" s="2"/>
      <c r="BU772" s="2"/>
      <c r="BV772" s="2"/>
      <c r="BW772" s="2"/>
      <c r="BX772" s="2"/>
      <c r="BY772" s="2"/>
      <c r="BZ772" s="2"/>
      <c r="CA772" s="2"/>
      <c r="CB772" s="2"/>
      <c r="CC772" s="2"/>
      <c r="CE772" s="2"/>
      <c r="CF772" s="2"/>
      <c r="CP772" s="2" t="s">
        <v>1502</v>
      </c>
      <c r="CQ772" s="2"/>
      <c r="CR772" s="2"/>
      <c r="CS772" s="2"/>
      <c r="CT772" s="2"/>
      <c r="CU772" s="2"/>
      <c r="CV772" s="2"/>
      <c r="CW772" s="2"/>
      <c r="CX772" s="2"/>
      <c r="CY772" s="2"/>
      <c r="CZ772" s="2"/>
      <c r="DA772" s="2"/>
      <c r="DB772" s="2"/>
      <c r="DC772" s="2"/>
      <c r="DD772" s="2"/>
      <c r="DE772" s="2"/>
      <c r="DF772" s="2"/>
      <c r="DG772" s="2"/>
      <c r="DH772" s="2"/>
      <c r="DI772" s="2"/>
      <c r="DJ772" s="2"/>
      <c r="DK772" s="2"/>
      <c r="DL772" s="2"/>
      <c r="DM772" s="2"/>
      <c r="DN772" s="2"/>
      <c r="DO772" s="2"/>
      <c r="DP772" s="2"/>
      <c r="DQ772" s="2"/>
      <c r="DR772" s="2"/>
      <c r="DS772" s="2"/>
      <c r="DT772" s="1075"/>
      <c r="DU772" s="2"/>
      <c r="DV772" s="2"/>
    </row>
    <row r="773" spans="1:126" ht="12.95" customHeight="1">
      <c r="J773" s="1311" t="s">
        <v>830</v>
      </c>
      <c r="K773" s="1312"/>
      <c r="L773" s="1312"/>
      <c r="M773" s="1312"/>
      <c r="N773" s="1313"/>
      <c r="O773" s="1571">
        <v>1</v>
      </c>
      <c r="P773" s="1571"/>
      <c r="Q773" s="1571"/>
      <c r="R773" s="1571"/>
      <c r="S773" s="1571"/>
      <c r="T773" s="1317">
        <v>841</v>
      </c>
      <c r="U773" s="1318"/>
      <c r="V773" s="1318"/>
      <c r="W773" s="1319"/>
      <c r="X773" s="1314"/>
      <c r="Y773" s="1315"/>
      <c r="Z773" s="1315"/>
      <c r="AA773" s="1315"/>
      <c r="AB773" s="1316"/>
      <c r="AC773" s="1326">
        <f>X773*O773</f>
        <v>0</v>
      </c>
      <c r="AD773" s="1327"/>
      <c r="AE773" s="1327"/>
      <c r="AF773" s="1327"/>
      <c r="AG773" s="1328"/>
      <c r="AH773" s="1033"/>
      <c r="AI773" s="69"/>
      <c r="AJ773" s="69"/>
      <c r="AK773" s="1033"/>
      <c r="AL773" s="1033"/>
      <c r="AZ773" s="2"/>
      <c r="BA773" s="2"/>
      <c r="BB773" s="2"/>
      <c r="BC773" s="2"/>
      <c r="BD773" s="2"/>
      <c r="BE773" s="2"/>
      <c r="BF773" s="2"/>
      <c r="BG773" s="2"/>
      <c r="BH773" s="2"/>
      <c r="BI773" s="2"/>
      <c r="BJ773" s="2"/>
      <c r="BK773" s="2"/>
      <c r="BL773" s="2"/>
      <c r="BM773" s="2"/>
      <c r="BN773" s="2"/>
      <c r="BO773" s="2"/>
      <c r="BP773" s="2"/>
      <c r="BQ773" s="2"/>
      <c r="BR773" s="2"/>
      <c r="BS773" s="2"/>
      <c r="BT773" s="2"/>
      <c r="BU773" s="2"/>
      <c r="BV773" s="2"/>
      <c r="BW773" s="2"/>
      <c r="BX773" s="2"/>
      <c r="BY773" s="2"/>
      <c r="BZ773" s="2"/>
      <c r="CA773" s="2"/>
      <c r="CB773" s="2"/>
      <c r="CC773" s="2"/>
      <c r="CE773" s="2"/>
      <c r="CF773" s="2"/>
      <c r="CP773" s="1428">
        <f>IF(J773="SRO/Studio",O773,0)</f>
        <v>0</v>
      </c>
      <c r="CQ773" s="1429"/>
      <c r="CR773" s="1429"/>
      <c r="CS773" s="1429"/>
      <c r="CT773" s="1430"/>
      <c r="CU773" s="1413">
        <f>IF(J773="1 Bedroom",O773,0)</f>
        <v>0</v>
      </c>
      <c r="CV773" s="1413"/>
      <c r="CW773" s="1413"/>
      <c r="CX773" s="1413"/>
      <c r="CY773" s="1413"/>
      <c r="CZ773" s="1413">
        <f>IF(J773="2 Bedrooms",O773,0)</f>
        <v>1</v>
      </c>
      <c r="DA773" s="1413"/>
      <c r="DB773" s="1413"/>
      <c r="DC773" s="1413"/>
      <c r="DD773" s="1413"/>
      <c r="DE773" s="1413">
        <f>IF(J773="3 Bedrooms",O773,0)</f>
        <v>0</v>
      </c>
      <c r="DF773" s="1413"/>
      <c r="DG773" s="1413"/>
      <c r="DH773" s="1413"/>
      <c r="DI773" s="1413"/>
      <c r="DJ773" s="1413">
        <f>IF(J773="4 Bedrooms",O773,0)</f>
        <v>0</v>
      </c>
      <c r="DK773" s="1413"/>
      <c r="DL773" s="1413"/>
      <c r="DM773" s="1413"/>
      <c r="DN773" s="1413"/>
      <c r="DO773" s="1413">
        <f>IF(J773="5 Bedrooms",O773,0)</f>
        <v>0</v>
      </c>
      <c r="DP773" s="1413"/>
      <c r="DQ773" s="1413"/>
      <c r="DR773" s="1413"/>
      <c r="DS773" s="1413"/>
      <c r="DT773" s="1075"/>
      <c r="DU773" s="2"/>
      <c r="DV773" s="2"/>
    </row>
    <row r="774" spans="1:126" ht="12.95" customHeight="1">
      <c r="J774" s="1311"/>
      <c r="K774" s="1312"/>
      <c r="L774" s="1312"/>
      <c r="M774" s="1312"/>
      <c r="N774" s="1313"/>
      <c r="O774" s="1571"/>
      <c r="P774" s="1571"/>
      <c r="Q774" s="1571"/>
      <c r="R774" s="1571"/>
      <c r="S774" s="1571"/>
      <c r="T774" s="1317"/>
      <c r="U774" s="1318"/>
      <c r="V774" s="1318"/>
      <c r="W774" s="1319"/>
      <c r="X774" s="1314"/>
      <c r="Y774" s="1315"/>
      <c r="Z774" s="1315"/>
      <c r="AA774" s="1315"/>
      <c r="AB774" s="1316"/>
      <c r="AC774" s="1326">
        <f>X774*O774</f>
        <v>0</v>
      </c>
      <c r="AD774" s="1327"/>
      <c r="AE774" s="1327"/>
      <c r="AF774" s="1327"/>
      <c r="AG774" s="1328"/>
      <c r="AH774" s="1033"/>
      <c r="AI774" s="1033"/>
      <c r="AJ774" s="1033"/>
      <c r="AK774" s="1033"/>
      <c r="AL774" s="1033"/>
      <c r="AZ774" s="2"/>
      <c r="BA774" s="2"/>
      <c r="BB774" s="2"/>
      <c r="BC774" s="2"/>
      <c r="BD774" s="2"/>
      <c r="BE774" s="2"/>
      <c r="BF774" s="2"/>
      <c r="BG774" s="2"/>
      <c r="BH774" s="2"/>
      <c r="BI774" s="2"/>
      <c r="BJ774" s="2"/>
      <c r="BK774" s="2"/>
      <c r="BL774" s="2"/>
      <c r="BM774" s="2"/>
      <c r="BN774" s="2"/>
      <c r="BO774" s="2"/>
      <c r="BP774" s="2"/>
      <c r="BQ774" s="2"/>
      <c r="BR774" s="2"/>
      <c r="BS774" s="2"/>
      <c r="BT774" s="2"/>
      <c r="BU774" s="2"/>
      <c r="BV774" s="2"/>
      <c r="BW774" s="2"/>
      <c r="BX774" s="2"/>
      <c r="BY774" s="2"/>
      <c r="BZ774" s="2"/>
      <c r="CA774" s="2"/>
      <c r="CB774" s="2"/>
      <c r="CC774" s="2"/>
      <c r="CE774" s="2"/>
      <c r="CF774" s="2"/>
      <c r="CP774" s="1428">
        <f>IF(J774="SRO/Studio",O774,0)</f>
        <v>0</v>
      </c>
      <c r="CQ774" s="1429"/>
      <c r="CR774" s="1429"/>
      <c r="CS774" s="1429"/>
      <c r="CT774" s="1430"/>
      <c r="CU774" s="1413">
        <f>IF(J774="1 Bedroom",O774,0)</f>
        <v>0</v>
      </c>
      <c r="CV774" s="1413"/>
      <c r="CW774" s="1413"/>
      <c r="CX774" s="1413"/>
      <c r="CY774" s="1413"/>
      <c r="CZ774" s="1413">
        <f>IF(J774="2 Bedrooms",O774,0)</f>
        <v>0</v>
      </c>
      <c r="DA774" s="1413"/>
      <c r="DB774" s="1413"/>
      <c r="DC774" s="1413"/>
      <c r="DD774" s="1413"/>
      <c r="DE774" s="1413">
        <f>IF(J774="3 Bedrooms",O774,0)</f>
        <v>0</v>
      </c>
      <c r="DF774" s="1413"/>
      <c r="DG774" s="1413"/>
      <c r="DH774" s="1413"/>
      <c r="DI774" s="1413"/>
      <c r="DJ774" s="1413">
        <f>IF(J774="4 Bedrooms",O774,0)</f>
        <v>0</v>
      </c>
      <c r="DK774" s="1413"/>
      <c r="DL774" s="1413"/>
      <c r="DM774" s="1413"/>
      <c r="DN774" s="1413"/>
      <c r="DO774" s="1413">
        <f>IF(J774="5 Bedrooms",O774,0)</f>
        <v>0</v>
      </c>
      <c r="DP774" s="1413"/>
      <c r="DQ774" s="1413"/>
      <c r="DR774" s="1413"/>
      <c r="DS774" s="1413"/>
      <c r="DT774" s="1075"/>
      <c r="DU774" s="2"/>
      <c r="DV774" s="2"/>
    </row>
    <row r="775" spans="1:126" ht="12.95" customHeight="1">
      <c r="J775" s="1311"/>
      <c r="K775" s="1312"/>
      <c r="L775" s="1312"/>
      <c r="M775" s="1312"/>
      <c r="N775" s="1313"/>
      <c r="O775" s="1571"/>
      <c r="P775" s="1571"/>
      <c r="Q775" s="1571"/>
      <c r="R775" s="1571"/>
      <c r="S775" s="1571"/>
      <c r="T775" s="1317"/>
      <c r="U775" s="1318"/>
      <c r="V775" s="1318"/>
      <c r="W775" s="1319"/>
      <c r="X775" s="1314"/>
      <c r="Y775" s="1315"/>
      <c r="Z775" s="1315"/>
      <c r="AA775" s="1315"/>
      <c r="AB775" s="1316"/>
      <c r="AC775" s="1326">
        <f>X775*O775</f>
        <v>0</v>
      </c>
      <c r="AD775" s="1327"/>
      <c r="AE775" s="1327"/>
      <c r="AF775" s="1327"/>
      <c r="AG775" s="1328"/>
      <c r="AH775" s="1033"/>
      <c r="AI775" s="1033"/>
      <c r="AJ775" s="1033"/>
      <c r="AK775" s="1033"/>
      <c r="AL775" s="1033"/>
      <c r="AZ775" s="2"/>
      <c r="BA775" s="2"/>
      <c r="BB775" s="2"/>
      <c r="BC775" s="2"/>
      <c r="BD775" s="2"/>
      <c r="BE775" s="2"/>
      <c r="BF775" s="2"/>
      <c r="BG775" s="2"/>
      <c r="BH775" s="2"/>
      <c r="BI775" s="2"/>
      <c r="BJ775" s="2"/>
      <c r="BK775" s="2"/>
      <c r="BL775" s="2"/>
      <c r="BM775" s="2"/>
      <c r="BN775" s="2"/>
      <c r="BO775" s="2"/>
      <c r="BP775" s="2"/>
      <c r="BQ775" s="2"/>
      <c r="BR775" s="2"/>
      <c r="BS775" s="2"/>
      <c r="BT775" s="2"/>
      <c r="BU775" s="2"/>
      <c r="BV775" s="2"/>
      <c r="BW775" s="2"/>
      <c r="BX775" s="2"/>
      <c r="BY775" s="2"/>
      <c r="BZ775" s="2"/>
      <c r="CA775" s="2"/>
      <c r="CB775" s="2"/>
      <c r="CC775" s="2"/>
      <c r="CD775" s="2"/>
      <c r="CE775" s="2"/>
      <c r="CF775" s="2"/>
      <c r="CP775" s="1428">
        <f>IF(J775="SRO/Studio",O775,0)</f>
        <v>0</v>
      </c>
      <c r="CQ775" s="1429"/>
      <c r="CR775" s="1429"/>
      <c r="CS775" s="1429"/>
      <c r="CT775" s="1430"/>
      <c r="CU775" s="1413">
        <f>IF(J775="1 Bedroom",O775,0)</f>
        <v>0</v>
      </c>
      <c r="CV775" s="1413"/>
      <c r="CW775" s="1413"/>
      <c r="CX775" s="1413"/>
      <c r="CY775" s="1413"/>
      <c r="CZ775" s="1413">
        <f>IF(J775="2 Bedrooms",O775,0)</f>
        <v>0</v>
      </c>
      <c r="DA775" s="1413"/>
      <c r="DB775" s="1413"/>
      <c r="DC775" s="1413"/>
      <c r="DD775" s="1413"/>
      <c r="DE775" s="1413">
        <f>IF(J775="3 Bedrooms",O775,0)</f>
        <v>0</v>
      </c>
      <c r="DF775" s="1413"/>
      <c r="DG775" s="1413"/>
      <c r="DH775" s="1413"/>
      <c r="DI775" s="1413"/>
      <c r="DJ775" s="1413">
        <f>IF(J775="4 Bedrooms",O775,0)</f>
        <v>0</v>
      </c>
      <c r="DK775" s="1413"/>
      <c r="DL775" s="1413"/>
      <c r="DM775" s="1413"/>
      <c r="DN775" s="1413"/>
      <c r="DO775" s="1413">
        <f>IF(J775="5 Bedrooms",O775,0)</f>
        <v>0</v>
      </c>
      <c r="DP775" s="1413"/>
      <c r="DQ775" s="1413"/>
      <c r="DR775" s="1413"/>
      <c r="DS775" s="1413"/>
      <c r="DT775" s="1075"/>
    </row>
    <row r="776" spans="1:126" ht="12.95" customHeight="1">
      <c r="J776" s="1311"/>
      <c r="K776" s="1312"/>
      <c r="L776" s="1312"/>
      <c r="M776" s="1312"/>
      <c r="N776" s="1313"/>
      <c r="O776" s="1571"/>
      <c r="P776" s="1571"/>
      <c r="Q776" s="1571"/>
      <c r="R776" s="1571"/>
      <c r="S776" s="1571"/>
      <c r="T776" s="1317"/>
      <c r="U776" s="1318"/>
      <c r="V776" s="1318"/>
      <c r="W776" s="1319"/>
      <c r="X776" s="1314"/>
      <c r="Y776" s="1315"/>
      <c r="Z776" s="1315"/>
      <c r="AA776" s="1315"/>
      <c r="AB776" s="1316"/>
      <c r="AC776" s="1326">
        <f>X776*O776</f>
        <v>0</v>
      </c>
      <c r="AD776" s="1327"/>
      <c r="AE776" s="1327"/>
      <c r="AF776" s="1327"/>
      <c r="AG776" s="1328"/>
      <c r="AH776" s="1033"/>
      <c r="AI776" s="1033"/>
      <c r="AJ776" s="1033"/>
      <c r="AK776" s="1033"/>
      <c r="AL776" s="1033"/>
      <c r="AZ776" s="2"/>
      <c r="BA776" s="2"/>
      <c r="BB776" s="2"/>
      <c r="BC776" s="2"/>
      <c r="BD776" s="2"/>
      <c r="BE776" s="2"/>
      <c r="BF776" s="2"/>
      <c r="BG776" s="2"/>
      <c r="BH776" s="2"/>
      <c r="BI776" s="2"/>
      <c r="BJ776" s="2"/>
      <c r="BK776" s="2"/>
      <c r="BL776" s="2"/>
      <c r="BM776" s="2"/>
      <c r="BN776" s="2"/>
      <c r="BO776" s="2"/>
      <c r="BP776" s="2"/>
      <c r="BQ776" s="2"/>
      <c r="BR776" s="2"/>
      <c r="BS776" s="2"/>
      <c r="BT776" s="2"/>
      <c r="BU776" s="2"/>
      <c r="BV776" s="2"/>
      <c r="BW776" s="2"/>
      <c r="BX776" s="2"/>
      <c r="BY776" s="2"/>
      <c r="BZ776" s="2"/>
      <c r="CA776" s="2"/>
      <c r="CB776" s="2"/>
      <c r="CC776" s="2"/>
      <c r="CD776" s="2"/>
      <c r="CE776" s="2"/>
      <c r="CF776" s="2"/>
      <c r="CP776" s="1428">
        <f>IF(J776="SRO/Studio",O776,0)</f>
        <v>0</v>
      </c>
      <c r="CQ776" s="1429"/>
      <c r="CR776" s="1429"/>
      <c r="CS776" s="1429"/>
      <c r="CT776" s="1430"/>
      <c r="CU776" s="1413">
        <f>IF(J776="1 Bedroom",O776,0)</f>
        <v>0</v>
      </c>
      <c r="CV776" s="1413"/>
      <c r="CW776" s="1413"/>
      <c r="CX776" s="1413"/>
      <c r="CY776" s="1413"/>
      <c r="CZ776" s="1413">
        <f>IF(J776="2 Bedrooms",O776,0)</f>
        <v>0</v>
      </c>
      <c r="DA776" s="1413"/>
      <c r="DB776" s="1413"/>
      <c r="DC776" s="1413"/>
      <c r="DD776" s="1413"/>
      <c r="DE776" s="1413">
        <f>IF(J776="3 Bedrooms",O776,0)</f>
        <v>0</v>
      </c>
      <c r="DF776" s="1413"/>
      <c r="DG776" s="1413"/>
      <c r="DH776" s="1413"/>
      <c r="DI776" s="1413"/>
      <c r="DJ776" s="1413">
        <f>IF(J776="4 Bedrooms",O776,0)</f>
        <v>0</v>
      </c>
      <c r="DK776" s="1413"/>
      <c r="DL776" s="1413"/>
      <c r="DM776" s="1413"/>
      <c r="DN776" s="1413"/>
      <c r="DO776" s="1413">
        <f>IF(J776="5 Bedrooms",O776,0)</f>
        <v>0</v>
      </c>
      <c r="DP776" s="1413"/>
      <c r="DQ776" s="1413"/>
      <c r="DR776" s="1413"/>
      <c r="DS776" s="1413"/>
    </row>
    <row r="777" spans="1:126" ht="12.95" customHeight="1">
      <c r="J777" s="1419" t="s">
        <v>1486</v>
      </c>
      <c r="K777" s="1420"/>
      <c r="L777" s="1420"/>
      <c r="M777" s="1420"/>
      <c r="N777" s="1421"/>
      <c r="O777" s="1433">
        <f>SUM(O773:S776)</f>
        <v>1</v>
      </c>
      <c r="P777" s="1435"/>
      <c r="Q777" s="1435"/>
      <c r="R777" s="1435"/>
      <c r="S777" s="1434"/>
      <c r="X777" s="1419" t="s">
        <v>1487</v>
      </c>
      <c r="Y777" s="1420"/>
      <c r="Z777" s="1420"/>
      <c r="AA777" s="1420"/>
      <c r="AB777" s="1421"/>
      <c r="AC777" s="1326">
        <f>SUM(AC773:AG776)</f>
        <v>0</v>
      </c>
      <c r="AD777" s="1327"/>
      <c r="AE777" s="1327"/>
      <c r="AF777" s="1327"/>
      <c r="AG777" s="1328"/>
      <c r="AI777" s="1033"/>
      <c r="AJ777" s="1033"/>
      <c r="AZ777" s="2"/>
      <c r="BA777" s="2"/>
      <c r="BB777" s="2"/>
      <c r="BC777" s="2"/>
      <c r="BD777" s="2"/>
      <c r="BE777" s="2"/>
      <c r="BF777" s="2"/>
      <c r="BG777" s="2"/>
      <c r="BH777" s="2"/>
      <c r="BI777" s="2"/>
      <c r="BJ777" s="2"/>
      <c r="BK777" s="2"/>
      <c r="BL777" s="2"/>
      <c r="BM777" s="2"/>
      <c r="BN777" s="2"/>
      <c r="BO777" s="2"/>
      <c r="BP777" s="2"/>
      <c r="BQ777" s="2"/>
      <c r="BR777" s="2"/>
      <c r="BS777" s="2"/>
      <c r="BT777" s="2"/>
      <c r="BU777" s="2"/>
      <c r="BV777" s="2"/>
      <c r="BW777" s="2"/>
      <c r="BX777" s="2"/>
      <c r="BY777" s="2"/>
      <c r="BZ777" s="2"/>
      <c r="CA777" s="2"/>
      <c r="CB777" s="2"/>
      <c r="CC777" s="2"/>
      <c r="CD777" s="2"/>
      <c r="CE777" s="2"/>
      <c r="CF777" s="2"/>
      <c r="CP777" s="1433">
        <f>SUM(CP773:CT776)</f>
        <v>0</v>
      </c>
      <c r="CQ777" s="1435"/>
      <c r="CR777" s="1435"/>
      <c r="CS777" s="1435"/>
      <c r="CT777" s="1434"/>
      <c r="CU777" s="1433">
        <f>SUM(CU773:CY776)</f>
        <v>0</v>
      </c>
      <c r="CV777" s="1435"/>
      <c r="CW777" s="1435"/>
      <c r="CX777" s="1435"/>
      <c r="CY777" s="1434"/>
      <c r="CZ777" s="1433">
        <f>SUM(CZ773:DD776)</f>
        <v>1</v>
      </c>
      <c r="DA777" s="1435"/>
      <c r="DB777" s="1435"/>
      <c r="DC777" s="1435"/>
      <c r="DD777" s="1434"/>
      <c r="DE777" s="1433">
        <f>SUM(DE773:DI776)</f>
        <v>0</v>
      </c>
      <c r="DF777" s="1435"/>
      <c r="DG777" s="1435"/>
      <c r="DH777" s="1435"/>
      <c r="DI777" s="1434"/>
      <c r="DJ777" s="1433">
        <f>SUM(DJ773:DN776)</f>
        <v>0</v>
      </c>
      <c r="DK777" s="1435"/>
      <c r="DL777" s="1435"/>
      <c r="DM777" s="1435"/>
      <c r="DN777" s="1434"/>
      <c r="DO777" s="1433">
        <f>SUM(DO773:DS776)</f>
        <v>0</v>
      </c>
      <c r="DP777" s="1435"/>
      <c r="DQ777" s="1435"/>
      <c r="DR777" s="1435"/>
      <c r="DS777" s="1434"/>
      <c r="DU777" s="684">
        <f>CP777+CU777+CZ777+DE777+DJ777+DO777</f>
        <v>1</v>
      </c>
      <c r="DV777" s="38" t="s">
        <v>1503</v>
      </c>
    </row>
    <row r="778" spans="1:126" ht="12.95" customHeight="1">
      <c r="J778" s="37"/>
      <c r="K778" s="37"/>
      <c r="L778" s="37"/>
      <c r="M778" s="37"/>
      <c r="N778" s="37"/>
      <c r="O778" s="1075"/>
      <c r="P778" s="1075"/>
      <c r="Q778" s="1075"/>
      <c r="R778" s="1075"/>
      <c r="S778" s="1075"/>
      <c r="T778" s="37"/>
      <c r="U778" s="37"/>
      <c r="V778" s="37"/>
      <c r="W778" s="37"/>
      <c r="X778" s="37"/>
      <c r="Y778" s="771"/>
      <c r="Z778" s="1070"/>
      <c r="AA778" s="1070"/>
      <c r="AB778" s="1070"/>
      <c r="AC778" s="1070"/>
      <c r="AZ778" s="2"/>
      <c r="BA778" s="2"/>
      <c r="BB778" s="2"/>
      <c r="BC778" s="2"/>
      <c r="BD778" s="2"/>
      <c r="BE778" s="2"/>
      <c r="BF778" s="2"/>
      <c r="BG778" s="2"/>
      <c r="BH778" s="2"/>
      <c r="BI778" s="2"/>
      <c r="BJ778" s="2"/>
      <c r="BK778" s="2"/>
      <c r="BL778" s="2"/>
      <c r="BM778" s="2"/>
      <c r="BN778" s="2"/>
      <c r="BO778" s="2"/>
      <c r="BP778" s="2"/>
      <c r="BQ778" s="2"/>
      <c r="BR778" s="2"/>
      <c r="BS778" s="2"/>
      <c r="BT778" s="2"/>
      <c r="BU778" s="2"/>
      <c r="BV778" s="2"/>
      <c r="BW778" s="2"/>
      <c r="BX778" s="2"/>
      <c r="BY778" s="2"/>
      <c r="BZ778" s="2"/>
      <c r="CA778" s="2"/>
      <c r="CB778" s="2"/>
      <c r="CC778" s="2"/>
      <c r="CD778" s="2"/>
      <c r="CE778" s="2"/>
      <c r="CF778" s="2"/>
      <c r="CT778" s="684">
        <f>CP777*1</f>
        <v>0</v>
      </c>
      <c r="CU778" s="2"/>
      <c r="CV778" s="2"/>
      <c r="CW778" s="2"/>
      <c r="CX778" s="2"/>
      <c r="CY778" s="684">
        <f>CU777*1</f>
        <v>0</v>
      </c>
      <c r="CZ778" s="2"/>
      <c r="DA778" s="2"/>
      <c r="DB778" s="2"/>
      <c r="DC778" s="2"/>
      <c r="DD778" s="684">
        <f>CZ777*2</f>
        <v>2</v>
      </c>
      <c r="DE778" s="2"/>
      <c r="DF778" s="2"/>
      <c r="DG778" s="2"/>
      <c r="DH778" s="2"/>
      <c r="DI778" s="684">
        <f>DE777*3</f>
        <v>0</v>
      </c>
      <c r="DJ778" s="2"/>
      <c r="DK778" s="2"/>
      <c r="DL778" s="2"/>
      <c r="DM778" s="2"/>
      <c r="DN778" s="684">
        <f>DJ777*4</f>
        <v>0</v>
      </c>
      <c r="DO778" s="2"/>
      <c r="DP778" s="2"/>
      <c r="DQ778" s="2"/>
      <c r="DR778" s="2"/>
      <c r="DS778" s="684">
        <f>DO777*5</f>
        <v>0</v>
      </c>
      <c r="DU778" s="684">
        <f>CT778+CY778+DD778+DI778+DN778+DS778</f>
        <v>2</v>
      </c>
      <c r="DV778" s="38" t="s">
        <v>1504</v>
      </c>
    </row>
    <row r="779" spans="1:126" ht="12.95" customHeight="1">
      <c r="B779" s="37"/>
      <c r="C779" s="37"/>
      <c r="D779" s="37"/>
      <c r="E779" s="37"/>
      <c r="F779" s="37"/>
      <c r="G779" s="1075"/>
      <c r="H779" s="1075"/>
      <c r="I779" s="1075"/>
      <c r="J779" s="1643" t="s">
        <v>692</v>
      </c>
      <c r="K779" s="1643"/>
      <c r="L779" s="37"/>
      <c r="M779" s="68" t="s">
        <v>1505</v>
      </c>
      <c r="N779" s="37"/>
      <c r="O779" s="37"/>
      <c r="P779" s="37"/>
      <c r="Q779" s="1075"/>
      <c r="R779" s="1075"/>
      <c r="S779" s="1075"/>
      <c r="T779" s="1075"/>
      <c r="U779" s="1075"/>
      <c r="AZ779" s="2"/>
      <c r="BA779" s="2"/>
      <c r="BB779" s="2"/>
      <c r="BC779" s="2"/>
      <c r="BD779" s="2"/>
      <c r="BE779" s="2"/>
      <c r="BF779" s="2"/>
      <c r="BG779" s="2"/>
      <c r="BH779" s="2"/>
      <c r="BI779" s="2"/>
      <c r="BJ779" s="2"/>
      <c r="BK779" s="2"/>
      <c r="BL779" s="2"/>
      <c r="BM779" s="2"/>
      <c r="BN779" s="2"/>
      <c r="BO779" s="2"/>
      <c r="BP779" s="2"/>
      <c r="BQ779" s="2"/>
      <c r="BR779" s="2"/>
      <c r="BS779" s="2"/>
      <c r="BT779" s="2"/>
      <c r="BU779" s="2"/>
      <c r="BV779" s="2"/>
      <c r="BW779" s="2"/>
      <c r="BX779" s="2"/>
      <c r="BY779" s="2"/>
      <c r="BZ779" s="2"/>
      <c r="CA779" s="2"/>
      <c r="CB779" s="2"/>
      <c r="CC779" s="2"/>
      <c r="CD779" s="2"/>
      <c r="CE779" s="2"/>
      <c r="CF779" s="2"/>
      <c r="CG779" s="2"/>
      <c r="CH779" s="2"/>
      <c r="CI779" s="2"/>
      <c r="CJ779" s="2"/>
      <c r="CK779" s="2"/>
      <c r="CL779" s="2"/>
      <c r="CM779" s="2"/>
      <c r="CN779" s="2"/>
      <c r="CO779" s="2"/>
      <c r="CP779" s="2"/>
      <c r="CQ779" s="2"/>
      <c r="CR779" s="2"/>
      <c r="CS779" s="2"/>
      <c r="CT779" s="2"/>
      <c r="CU779" s="2"/>
      <c r="CV779" s="2"/>
      <c r="CW779" s="2"/>
      <c r="CX779" s="2"/>
      <c r="CY779" s="2"/>
      <c r="CZ779" s="2"/>
      <c r="DA779" s="2"/>
      <c r="DB779" s="2"/>
      <c r="DC779" s="2"/>
      <c r="DD779" s="2"/>
      <c r="DE779" s="2"/>
      <c r="DF779" s="2"/>
    </row>
    <row r="780" spans="1:126" ht="12.95" customHeight="1">
      <c r="B780" s="37"/>
      <c r="C780" s="37"/>
      <c r="D780" s="37"/>
      <c r="E780" s="37"/>
      <c r="F780" s="37"/>
      <c r="G780" s="1075"/>
      <c r="H780" s="1075"/>
      <c r="I780" s="1075"/>
      <c r="J780" s="1075"/>
      <c r="K780" s="1075"/>
      <c r="L780" s="37"/>
      <c r="M780" s="68" t="s">
        <v>1506</v>
      </c>
      <c r="N780" s="37"/>
      <c r="O780" s="37"/>
      <c r="P780" s="37"/>
      <c r="Q780" s="1075"/>
      <c r="R780" s="1075"/>
      <c r="S780" s="1075"/>
      <c r="T780" s="1075"/>
      <c r="U780" s="1075"/>
      <c r="AZ780" s="2"/>
      <c r="BA780" s="2"/>
      <c r="BB780" s="2"/>
      <c r="BC780" s="2"/>
      <c r="BD780" s="2"/>
      <c r="BE780" s="2"/>
      <c r="BF780" s="2"/>
      <c r="BG780" s="2"/>
      <c r="BH780" s="2"/>
      <c r="BI780" s="2"/>
      <c r="BJ780" s="2"/>
      <c r="BK780" s="2"/>
      <c r="BL780" s="2"/>
      <c r="BM780" s="2"/>
      <c r="BN780" s="2"/>
      <c r="BO780" s="2"/>
      <c r="BP780" s="2"/>
      <c r="BQ780" s="2"/>
      <c r="BR780" s="2"/>
      <c r="BS780" s="2"/>
      <c r="BT780" s="2"/>
      <c r="BU780" s="2"/>
      <c r="BV780" s="2"/>
      <c r="BW780" s="2"/>
      <c r="BX780" s="2"/>
      <c r="BY780" s="2"/>
      <c r="BZ780" s="2"/>
      <c r="CA780" s="2"/>
      <c r="CB780" s="2"/>
      <c r="CC780" s="2"/>
      <c r="CD780" s="2"/>
      <c r="CE780" s="2"/>
      <c r="CF780" s="2"/>
      <c r="CG780" s="2"/>
      <c r="CH780" s="2"/>
      <c r="CI780" s="2"/>
      <c r="CJ780" s="2"/>
      <c r="CK780" s="2"/>
      <c r="CL780" s="2"/>
      <c r="CM780" s="2"/>
      <c r="CN780" s="2"/>
      <c r="CO780" s="2"/>
      <c r="CP780" s="2"/>
      <c r="CQ780" s="2"/>
      <c r="CR780" s="2"/>
      <c r="CS780" s="2"/>
      <c r="CT780" s="2"/>
      <c r="CU780" s="2"/>
      <c r="CV780" s="2"/>
      <c r="CW780" s="2"/>
      <c r="CX780" s="2"/>
      <c r="CY780" s="2"/>
      <c r="CZ780" s="2"/>
      <c r="DA780" s="2"/>
      <c r="DB780" s="2"/>
      <c r="DC780" s="2"/>
      <c r="DD780" s="2"/>
      <c r="DE780" s="2"/>
      <c r="DF780" s="2"/>
    </row>
    <row r="781" spans="1:126" ht="12.95" customHeight="1">
      <c r="A781" s="1" t="s">
        <v>987</v>
      </c>
      <c r="B781" s="38"/>
      <c r="C781" s="38" t="s">
        <v>209</v>
      </c>
      <c r="D781" s="37"/>
      <c r="E781" s="37"/>
      <c r="F781" s="37"/>
      <c r="G781" s="1075"/>
      <c r="H781" s="1075"/>
      <c r="I781" s="1075"/>
      <c r="J781" s="1075"/>
      <c r="K781" s="1075"/>
      <c r="L781" s="37"/>
      <c r="M781" s="37"/>
      <c r="N781" s="37"/>
      <c r="O781" s="37"/>
      <c r="P781" s="37"/>
      <c r="Q781" s="1075"/>
      <c r="R781" s="1075"/>
      <c r="S781" s="1075"/>
      <c r="T781" s="1075"/>
      <c r="U781" s="1075"/>
      <c r="AZ781" s="2"/>
      <c r="BA781" s="2"/>
      <c r="BB781" s="2"/>
      <c r="BC781" s="2"/>
      <c r="BD781" s="2"/>
      <c r="BE781" s="2"/>
      <c r="BF781" s="2"/>
      <c r="BG781" s="2"/>
      <c r="BH781" s="2"/>
      <c r="BI781" s="2"/>
      <c r="BJ781" s="2"/>
      <c r="BK781" s="2"/>
      <c r="BL781" s="2"/>
      <c r="BM781" s="2"/>
      <c r="BN781" s="2"/>
      <c r="BO781" s="2"/>
      <c r="BP781" s="2"/>
      <c r="BQ781" s="2"/>
      <c r="BR781" s="2"/>
      <c r="BS781" s="2"/>
      <c r="BT781" s="2"/>
      <c r="BU781" s="2"/>
      <c r="BV781" s="2"/>
      <c r="BW781" s="2"/>
      <c r="BX781" s="2"/>
      <c r="BY781" s="2"/>
      <c r="BZ781" s="2"/>
      <c r="CA781" s="2"/>
      <c r="CB781" s="2"/>
      <c r="CC781" s="2"/>
      <c r="CD781" s="2"/>
      <c r="CE781" s="2"/>
      <c r="CF781" s="2"/>
      <c r="CG781" s="2"/>
      <c r="CH781" s="2"/>
      <c r="CI781" s="2"/>
      <c r="CJ781" s="2"/>
      <c r="CK781" s="2"/>
      <c r="CL781" s="2"/>
      <c r="CM781" s="2"/>
      <c r="CN781" s="2"/>
      <c r="CO781" s="2"/>
      <c r="CP781" s="2"/>
      <c r="CQ781" s="2"/>
      <c r="CR781" s="2"/>
      <c r="CS781" s="2"/>
      <c r="CT781" s="2"/>
      <c r="CU781" s="2"/>
      <c r="CV781" s="2"/>
      <c r="CW781" s="2"/>
      <c r="CX781" s="2"/>
      <c r="CY781" s="2"/>
      <c r="CZ781" s="2"/>
      <c r="DA781" s="2"/>
      <c r="DB781" s="2"/>
      <c r="DC781" s="2"/>
      <c r="DD781" s="2"/>
      <c r="DE781" s="2"/>
      <c r="DF781" s="2"/>
    </row>
    <row r="782" spans="1:126" ht="12.95" customHeight="1">
      <c r="B782" s="37"/>
      <c r="C782" s="37"/>
      <c r="D782" s="37"/>
      <c r="E782" s="37"/>
      <c r="F782" s="37"/>
      <c r="G782" s="1075"/>
      <c r="H782" s="1075"/>
      <c r="I782" s="1075"/>
      <c r="J782" s="364"/>
      <c r="K782" s="1075"/>
      <c r="L782" s="37"/>
      <c r="M782" s="37"/>
      <c r="N782" s="37"/>
      <c r="O782" s="37"/>
      <c r="P782" s="37"/>
      <c r="Q782" s="1075"/>
      <c r="R782" s="1075"/>
      <c r="S782" s="1075"/>
      <c r="T782" s="1075"/>
      <c r="U782" s="1075"/>
      <c r="AZ782" s="2"/>
      <c r="BA782" s="2"/>
      <c r="BB782" s="2"/>
      <c r="BC782" s="2"/>
      <c r="BD782" s="2"/>
      <c r="BE782" s="2"/>
      <c r="BF782" s="2"/>
      <c r="BG782" s="2"/>
      <c r="BH782" s="2"/>
      <c r="BI782" s="2"/>
      <c r="BJ782" s="2"/>
      <c r="BK782" s="2"/>
      <c r="BL782" s="2"/>
      <c r="BM782" s="2"/>
      <c r="BN782" s="2"/>
      <c r="BO782" s="2"/>
      <c r="BP782" s="2"/>
      <c r="BQ782" s="2"/>
      <c r="BR782" s="2"/>
      <c r="BS782" s="2"/>
      <c r="BT782" s="2"/>
      <c r="BU782" s="2"/>
      <c r="BV782" s="2"/>
      <c r="BW782" s="2"/>
      <c r="BX782" s="2"/>
      <c r="BY782" s="2"/>
      <c r="BZ782" s="2"/>
      <c r="CA782" s="2"/>
      <c r="CB782" s="2"/>
      <c r="CC782" s="2"/>
      <c r="CD782" s="2"/>
      <c r="CE782" s="2"/>
      <c r="CF782" s="2"/>
      <c r="CG782" s="2"/>
      <c r="CH782" s="2"/>
      <c r="CI782" s="2"/>
      <c r="CJ782" s="2"/>
      <c r="CK782" s="2"/>
      <c r="CL782" s="2"/>
      <c r="CM782" s="2"/>
      <c r="CN782" s="2"/>
      <c r="CO782" s="2"/>
      <c r="CP782" s="2"/>
      <c r="CQ782" s="2"/>
      <c r="CR782" s="2"/>
      <c r="CS782" s="2"/>
      <c r="CT782" s="2"/>
      <c r="CU782" s="2"/>
      <c r="CV782" s="2"/>
      <c r="CW782" s="2"/>
      <c r="CX782" s="2"/>
      <c r="CY782" s="2"/>
      <c r="CZ782" s="2"/>
      <c r="DA782" s="2"/>
      <c r="DB782" s="2"/>
      <c r="DC782" s="2"/>
      <c r="DD782" s="2"/>
      <c r="DE782" s="2"/>
      <c r="DF782" s="2"/>
    </row>
    <row r="783" spans="1:126" ht="12.95" customHeight="1">
      <c r="J783" s="1336" t="s">
        <v>1466</v>
      </c>
      <c r="K783" s="1337"/>
      <c r="L783" s="1337"/>
      <c r="M783" s="1337"/>
      <c r="N783" s="1338"/>
      <c r="O783" s="1577" t="s">
        <v>1467</v>
      </c>
      <c r="P783" s="1577"/>
      <c r="Q783" s="1577"/>
      <c r="R783" s="1577"/>
      <c r="S783" s="1577"/>
      <c r="T783" s="1680" t="s">
        <v>1468</v>
      </c>
      <c r="U783" s="1681"/>
      <c r="V783" s="1681"/>
      <c r="W783" s="1682"/>
      <c r="X783" s="1336" t="s">
        <v>1469</v>
      </c>
      <c r="Y783" s="1337"/>
      <c r="Z783" s="1337"/>
      <c r="AA783" s="1337"/>
      <c r="AB783" s="1338"/>
      <c r="AC783" s="1336" t="s">
        <v>1501</v>
      </c>
      <c r="AD783" s="1337"/>
      <c r="AE783" s="1337"/>
      <c r="AF783" s="1337"/>
      <c r="AG783" s="1338"/>
      <c r="AZ783" s="2"/>
      <c r="BA783" s="2"/>
      <c r="BB783" s="2"/>
      <c r="BC783" s="2"/>
      <c r="BD783" s="2"/>
      <c r="BE783" s="2"/>
      <c r="BF783" s="2"/>
      <c r="BG783" s="2"/>
      <c r="BH783" s="2"/>
      <c r="BI783" s="2"/>
      <c r="BJ783" s="2"/>
      <c r="BK783" s="2"/>
      <c r="BL783" s="2"/>
      <c r="BM783" s="2"/>
      <c r="BN783" s="2"/>
      <c r="BO783" s="2"/>
      <c r="BP783" s="2"/>
      <c r="BQ783" s="2"/>
      <c r="BR783" s="2"/>
      <c r="BS783" s="2"/>
      <c r="BT783" s="2"/>
      <c r="BU783" s="2"/>
      <c r="BV783" s="2"/>
      <c r="BW783" s="2"/>
      <c r="BX783" s="2"/>
      <c r="BY783" s="2"/>
      <c r="BZ783" s="2"/>
      <c r="CA783" s="2"/>
      <c r="CB783" s="2"/>
      <c r="CC783" s="2"/>
      <c r="CD783" s="2"/>
      <c r="CE783" s="2"/>
      <c r="CF783" s="2"/>
      <c r="CG783" s="2"/>
      <c r="CH783" s="2"/>
      <c r="CI783" s="2"/>
      <c r="CJ783" s="2"/>
      <c r="CK783" s="2"/>
      <c r="CL783" s="2"/>
      <c r="CM783" s="2"/>
      <c r="CN783" s="2"/>
      <c r="CO783" s="2"/>
      <c r="CP783" s="2"/>
      <c r="CQ783" s="2"/>
      <c r="CR783" s="2"/>
      <c r="CS783" s="2"/>
      <c r="CT783" s="2"/>
      <c r="CU783" s="2"/>
      <c r="CV783" s="2"/>
      <c r="CW783" s="2"/>
      <c r="CX783" s="2"/>
      <c r="CY783" s="2"/>
      <c r="CZ783" s="2"/>
      <c r="DA783" s="2"/>
      <c r="DB783" s="2"/>
      <c r="DC783" s="2"/>
      <c r="DD783" s="2"/>
      <c r="DE783" s="2"/>
      <c r="DF783" s="2"/>
    </row>
    <row r="784" spans="1:126" ht="12.95" customHeight="1">
      <c r="J784" s="1339"/>
      <c r="K784" s="1340"/>
      <c r="L784" s="1340"/>
      <c r="M784" s="1340"/>
      <c r="N784" s="1341"/>
      <c r="O784" s="1577"/>
      <c r="P784" s="1577"/>
      <c r="Q784" s="1577"/>
      <c r="R784" s="1577"/>
      <c r="S784" s="1577"/>
      <c r="T784" s="1683"/>
      <c r="U784" s="1684"/>
      <c r="V784" s="1684"/>
      <c r="W784" s="1685"/>
      <c r="X784" s="1339"/>
      <c r="Y784" s="1340"/>
      <c r="Z784" s="1340"/>
      <c r="AA784" s="1340"/>
      <c r="AB784" s="1341"/>
      <c r="AC784" s="1339"/>
      <c r="AD784" s="1340"/>
      <c r="AE784" s="1340"/>
      <c r="AF784" s="1340"/>
      <c r="AG784" s="1341"/>
      <c r="AZ784" s="2"/>
      <c r="BA784" s="2"/>
      <c r="BB784" s="2"/>
      <c r="BC784" s="2"/>
      <c r="BD784" s="2"/>
      <c r="BE784" s="2"/>
      <c r="BF784" s="2"/>
      <c r="BG784" s="2"/>
      <c r="BH784" s="2"/>
      <c r="BI784" s="2"/>
      <c r="BJ784" s="2"/>
      <c r="BK784" s="2"/>
      <c r="BL784" s="2"/>
      <c r="BM784" s="2"/>
      <c r="BN784" s="2"/>
      <c r="BO784" s="2"/>
      <c r="BP784" s="2"/>
      <c r="BQ784" s="2"/>
      <c r="BR784" s="2"/>
      <c r="BS784" s="2"/>
      <c r="BT784" s="2"/>
      <c r="BU784" s="2"/>
      <c r="BV784" s="2"/>
      <c r="BW784" s="2"/>
      <c r="BX784" s="2"/>
      <c r="BY784" s="2"/>
      <c r="BZ784" s="2"/>
      <c r="CA784" s="2"/>
      <c r="CB784" s="2"/>
      <c r="CC784" s="2"/>
      <c r="CD784" s="2"/>
      <c r="CE784" s="2"/>
      <c r="CF784" s="2"/>
      <c r="CG784" s="2"/>
      <c r="CH784" s="2"/>
      <c r="CI784" s="2"/>
      <c r="CJ784" s="2"/>
      <c r="CK784" s="2"/>
      <c r="CL784" s="2"/>
      <c r="CM784" s="2"/>
      <c r="CN784" s="2"/>
      <c r="CO784" s="2"/>
      <c r="CP784" s="2"/>
      <c r="CQ784" s="2"/>
      <c r="CR784" s="2"/>
      <c r="CS784" s="2"/>
      <c r="CT784" s="2"/>
      <c r="CU784" s="2"/>
      <c r="CV784" s="2"/>
      <c r="CW784" s="2"/>
      <c r="CX784" s="2"/>
      <c r="CY784" s="2"/>
      <c r="CZ784" s="2"/>
      <c r="DA784" s="2"/>
      <c r="DB784" s="2"/>
      <c r="DC784" s="2"/>
      <c r="DD784" s="2"/>
      <c r="DE784" s="2"/>
      <c r="DF784" s="2"/>
    </row>
    <row r="785" spans="1:154" ht="12.95" customHeight="1">
      <c r="J785" s="1339"/>
      <c r="K785" s="1340"/>
      <c r="L785" s="1340"/>
      <c r="M785" s="1340"/>
      <c r="N785" s="1341"/>
      <c r="O785" s="1577"/>
      <c r="P785" s="1577"/>
      <c r="Q785" s="1577"/>
      <c r="R785" s="1577"/>
      <c r="S785" s="1577"/>
      <c r="T785" s="1683"/>
      <c r="U785" s="1684"/>
      <c r="V785" s="1684"/>
      <c r="W785" s="1685"/>
      <c r="X785" s="1339"/>
      <c r="Y785" s="1340"/>
      <c r="Z785" s="1340"/>
      <c r="AA785" s="1340"/>
      <c r="AB785" s="1341"/>
      <c r="AC785" s="1339"/>
      <c r="AD785" s="1340"/>
      <c r="AE785" s="1340"/>
      <c r="AF785" s="1340"/>
      <c r="AG785" s="1341"/>
      <c r="AZ785" s="2"/>
      <c r="BA785" s="2"/>
      <c r="BB785" s="2"/>
      <c r="BC785" s="2"/>
      <c r="BD785" s="2"/>
      <c r="BE785" s="2"/>
      <c r="BF785" s="2"/>
      <c r="BG785" s="2"/>
      <c r="BH785" s="2"/>
      <c r="BI785" s="2"/>
      <c r="BJ785" s="2"/>
      <c r="BK785" s="2"/>
      <c r="BL785" s="2"/>
      <c r="BM785" s="2"/>
      <c r="BN785" s="2"/>
      <c r="BO785" s="2"/>
      <c r="BP785" s="2"/>
      <c r="BQ785" s="2"/>
      <c r="BR785" s="2"/>
      <c r="BS785" s="2"/>
      <c r="BT785" s="2"/>
      <c r="BU785" s="2"/>
      <c r="BV785" s="2"/>
      <c r="BW785" s="2"/>
      <c r="BX785" s="2"/>
      <c r="BY785" s="2"/>
      <c r="BZ785" s="2"/>
      <c r="CA785" s="2"/>
      <c r="CB785" s="2"/>
      <c r="CC785" s="2"/>
      <c r="CD785" s="2"/>
      <c r="CE785" s="2"/>
      <c r="CF785" s="2"/>
      <c r="CG785" s="2"/>
      <c r="CH785" s="2"/>
      <c r="CI785" s="2"/>
      <c r="CJ785" s="2"/>
      <c r="CK785" s="2"/>
      <c r="CL785" s="2"/>
      <c r="CM785" s="2"/>
      <c r="CN785" s="2"/>
      <c r="CO785" s="2"/>
      <c r="CP785" s="2"/>
      <c r="CQ785" s="2"/>
      <c r="CR785" s="2"/>
      <c r="CS785" s="2"/>
      <c r="CT785" s="2"/>
      <c r="CU785" s="2"/>
      <c r="CV785" s="2"/>
      <c r="CW785" s="2"/>
      <c r="CX785" s="2"/>
      <c r="CY785" s="2"/>
      <c r="CZ785" s="2"/>
      <c r="DA785" s="2"/>
      <c r="DB785" s="2"/>
      <c r="DC785" s="2"/>
      <c r="DD785" s="2"/>
      <c r="DE785" s="2"/>
      <c r="DF785" s="2"/>
    </row>
    <row r="786" spans="1:154" ht="12.95" customHeight="1">
      <c r="J786" s="1342"/>
      <c r="K786" s="1343"/>
      <c r="L786" s="1343"/>
      <c r="M786" s="1343"/>
      <c r="N786" s="1344"/>
      <c r="O786" s="1577"/>
      <c r="P786" s="1577"/>
      <c r="Q786" s="1577"/>
      <c r="R786" s="1577"/>
      <c r="S786" s="1577"/>
      <c r="T786" s="1686"/>
      <c r="U786" s="1687"/>
      <c r="V786" s="1687"/>
      <c r="W786" s="1688"/>
      <c r="X786" s="1342"/>
      <c r="Y786" s="1343"/>
      <c r="Z786" s="1343"/>
      <c r="AA786" s="1343"/>
      <c r="AB786" s="1344"/>
      <c r="AC786" s="1342"/>
      <c r="AD786" s="1343"/>
      <c r="AE786" s="1343"/>
      <c r="AF786" s="1343"/>
      <c r="AG786" s="1344"/>
      <c r="AZ786" s="2"/>
      <c r="BA786" s="2"/>
      <c r="BB786" s="2"/>
      <c r="BC786" s="2"/>
      <c r="BD786" s="2"/>
      <c r="BE786" s="2"/>
      <c r="BF786" s="2"/>
      <c r="BG786" s="2"/>
      <c r="BH786" s="2"/>
      <c r="BI786" s="2"/>
      <c r="BJ786" s="2"/>
      <c r="BK786" s="2"/>
      <c r="BL786" s="2"/>
      <c r="BM786" s="2"/>
      <c r="BN786" s="2"/>
      <c r="BO786" s="2"/>
      <c r="BP786" s="2"/>
      <c r="BQ786" s="2"/>
      <c r="BR786" s="2"/>
      <c r="BS786" s="2"/>
      <c r="BT786" s="2"/>
      <c r="BU786" s="2"/>
      <c r="BV786" s="2"/>
      <c r="BW786" s="2"/>
      <c r="BX786" s="2"/>
      <c r="BY786" s="2"/>
      <c r="BZ786" s="2"/>
      <c r="CA786" s="2"/>
      <c r="CB786" s="2"/>
      <c r="CC786" s="2"/>
      <c r="CD786" s="2"/>
      <c r="CE786" s="2"/>
      <c r="CF786" s="2"/>
      <c r="CP786" s="2" t="s">
        <v>1507</v>
      </c>
      <c r="CQ786" s="2"/>
      <c r="CR786" s="2"/>
      <c r="CS786" s="2"/>
      <c r="CT786" s="2"/>
      <c r="CU786" s="2"/>
      <c r="CV786" s="2"/>
      <c r="CW786" s="2"/>
      <c r="CX786" s="2"/>
      <c r="CY786" s="2"/>
      <c r="CZ786" s="2"/>
      <c r="DA786" s="2"/>
      <c r="DB786" s="2"/>
      <c r="DC786" s="2"/>
      <c r="DD786" s="2"/>
      <c r="DE786" s="2"/>
      <c r="DF786" s="2"/>
      <c r="DG786" s="2"/>
      <c r="DH786" s="2"/>
      <c r="DI786" s="2"/>
      <c r="DJ786" s="2"/>
      <c r="DK786" s="2"/>
      <c r="DL786" s="2"/>
      <c r="DM786" s="2"/>
      <c r="DN786" s="2"/>
      <c r="DO786" s="2"/>
      <c r="DP786" s="2"/>
      <c r="DQ786" s="2"/>
      <c r="DR786" s="2"/>
      <c r="DS786" s="2"/>
      <c r="DT786" s="2"/>
      <c r="DU786" s="2" t="s">
        <v>1508</v>
      </c>
      <c r="DV786" s="2"/>
      <c r="DW786" s="2"/>
      <c r="DX786" s="2"/>
      <c r="DY786" s="2"/>
      <c r="DZ786" s="2"/>
      <c r="EA786" s="2"/>
      <c r="EB786" s="2"/>
      <c r="EC786" s="2"/>
      <c r="ED786" s="2"/>
      <c r="EE786" s="2"/>
      <c r="EF786" s="2"/>
      <c r="EG786" s="2"/>
      <c r="EH786" s="2"/>
    </row>
    <row r="787" spans="1:154" ht="12.95" customHeight="1">
      <c r="J787" s="1311"/>
      <c r="K787" s="1312"/>
      <c r="L787" s="1312"/>
      <c r="M787" s="1312"/>
      <c r="N787" s="1313"/>
      <c r="O787" s="1571"/>
      <c r="P787" s="1571"/>
      <c r="Q787" s="1571"/>
      <c r="R787" s="1571"/>
      <c r="S787" s="1571"/>
      <c r="T787" s="1317"/>
      <c r="U787" s="1318"/>
      <c r="V787" s="1318"/>
      <c r="W787" s="1319"/>
      <c r="X787" s="1314"/>
      <c r="Y787" s="1315"/>
      <c r="Z787" s="1315"/>
      <c r="AA787" s="1315"/>
      <c r="AB787" s="1316"/>
      <c r="AC787" s="1326">
        <f t="shared" ref="AC787:AC796" si="40">X787*O787</f>
        <v>0</v>
      </c>
      <c r="AD787" s="1327"/>
      <c r="AE787" s="1327"/>
      <c r="AF787" s="1327"/>
      <c r="AG787" s="1328"/>
      <c r="AZ787" s="2"/>
      <c r="BA787" s="2"/>
      <c r="BB787" s="2"/>
      <c r="BC787" s="2"/>
      <c r="BD787" s="2"/>
      <c r="BE787" s="2"/>
      <c r="BF787" s="2"/>
      <c r="BG787" s="2"/>
      <c r="BH787" s="2"/>
      <c r="BI787" s="2"/>
      <c r="BJ787" s="2"/>
      <c r="BK787" s="2"/>
      <c r="BL787" s="2"/>
      <c r="BM787" s="2"/>
      <c r="BN787" s="2"/>
      <c r="BO787" s="2"/>
      <c r="BP787" s="2"/>
      <c r="BQ787" s="2"/>
      <c r="BR787" s="2"/>
      <c r="BS787" s="2"/>
      <c r="BT787" s="2"/>
      <c r="BU787" s="2"/>
      <c r="BV787" s="2"/>
      <c r="BW787" s="2"/>
      <c r="BX787" s="2"/>
      <c r="BY787" s="2"/>
      <c r="BZ787" s="2"/>
      <c r="CA787" s="2"/>
      <c r="CB787" s="2"/>
      <c r="CC787" s="2"/>
      <c r="CD787" s="2"/>
      <c r="CE787" s="2"/>
      <c r="CF787" s="2"/>
      <c r="CP787" s="1428">
        <f t="shared" ref="CP787:CP796" si="41">IF(J787="SRO/Studio",O787,0)</f>
        <v>0</v>
      </c>
      <c r="CQ787" s="1429"/>
      <c r="CR787" s="1429"/>
      <c r="CS787" s="1429"/>
      <c r="CT787" s="1430"/>
      <c r="CU787" s="1428">
        <f t="shared" ref="CU787:CU796" si="42">IF(J787="1 Bedroom",O787,0)</f>
        <v>0</v>
      </c>
      <c r="CV787" s="1429"/>
      <c r="CW787" s="1429"/>
      <c r="CX787" s="1429"/>
      <c r="CY787" s="1430"/>
      <c r="CZ787" s="1428">
        <f t="shared" ref="CZ787:CZ796" si="43">IF(J787="2 Bedrooms",O787,0)</f>
        <v>0</v>
      </c>
      <c r="DA787" s="1429"/>
      <c r="DB787" s="1429"/>
      <c r="DC787" s="1429"/>
      <c r="DD787" s="1430"/>
      <c r="DE787" s="1428">
        <f t="shared" ref="DE787:DE796" si="44">IF(J787="3 Bedrooms",O787,0)</f>
        <v>0</v>
      </c>
      <c r="DF787" s="1429"/>
      <c r="DG787" s="1429"/>
      <c r="DH787" s="1429"/>
      <c r="DI787" s="1430"/>
      <c r="DJ787" s="1428">
        <f t="shared" ref="DJ787:DJ796" si="45">IF(J787="4 Bedrooms",O787,0)</f>
        <v>0</v>
      </c>
      <c r="DK787" s="1429"/>
      <c r="DL787" s="1429"/>
      <c r="DM787" s="1429"/>
      <c r="DN787" s="1430"/>
      <c r="DO787" s="1428">
        <f t="shared" ref="DO787:DO796" si="46">IF(J787="5 Bedrooms",O787,0)</f>
        <v>0</v>
      </c>
      <c r="DP787" s="1429"/>
      <c r="DQ787" s="1429"/>
      <c r="DR787" s="1429"/>
      <c r="DS787" s="1430"/>
      <c r="DT787" s="1075"/>
      <c r="DU787" s="1428">
        <f t="shared" ref="DU787:DU796" si="47">IF(AND(CP787&gt;=1,AH787&gt;=0.1,AH787&lt;=1),O787,0)</f>
        <v>0</v>
      </c>
      <c r="DV787" s="1429"/>
      <c r="DW787" s="1429"/>
      <c r="DX787" s="1429"/>
      <c r="DY787" s="1430"/>
      <c r="DZ787" s="1428">
        <f t="shared" ref="DZ787:DZ796" si="48">IF(AND(CU787&gt;=1,AH787&gt;=0.1,AH787&lt;=1),O787,0)</f>
        <v>0</v>
      </c>
      <c r="EA787" s="1429"/>
      <c r="EB787" s="1429"/>
      <c r="EC787" s="1429"/>
      <c r="ED787" s="1430"/>
      <c r="EE787" s="1428">
        <f t="shared" ref="EE787:EE796" si="49">IF(AND(CZ787&gt;=1,AH787&gt;=0.1,AH787&lt;=1),O787,0)</f>
        <v>0</v>
      </c>
      <c r="EF787" s="1429"/>
      <c r="EG787" s="1429"/>
      <c r="EH787" s="1429"/>
      <c r="EI787" s="1430"/>
      <c r="EJ787" s="1428">
        <f t="shared" ref="EJ787:EJ796" si="50">IF(AND(DE787&gt;=1,AH787&gt;=0.1,AH787&lt;=1),O787,0)</f>
        <v>0</v>
      </c>
      <c r="EK787" s="1429"/>
      <c r="EL787" s="1429"/>
      <c r="EM787" s="1429"/>
      <c r="EN787" s="1430"/>
      <c r="EO787" s="1428">
        <f t="shared" ref="EO787:EO796" si="51">IF(AND(DJ787&gt;=1,AH787&gt;=0.1,AH787&lt;=1),O787,0)</f>
        <v>0</v>
      </c>
      <c r="EP787" s="1429"/>
      <c r="EQ787" s="1429"/>
      <c r="ER787" s="1429"/>
      <c r="ES787" s="1430"/>
      <c r="ET787" s="1428">
        <f t="shared" ref="ET787:ET796" si="52">IF(AND(DO787&gt;=1,AH787&gt;=0.1,AH787&lt;=1),O787,0)</f>
        <v>0</v>
      </c>
      <c r="EU787" s="1429"/>
      <c r="EV787" s="1429"/>
      <c r="EW787" s="1429"/>
      <c r="EX787" s="1430"/>
    </row>
    <row r="788" spans="1:154" s="11" customFormat="1" ht="12.95" customHeight="1">
      <c r="A788"/>
      <c r="B788"/>
      <c r="C788"/>
      <c r="D788"/>
      <c r="E788"/>
      <c r="F788"/>
      <c r="G788"/>
      <c r="H788"/>
      <c r="I788"/>
      <c r="J788" s="1311"/>
      <c r="K788" s="1312"/>
      <c r="L788" s="1312"/>
      <c r="M788" s="1312"/>
      <c r="N788" s="1313"/>
      <c r="O788" s="1571"/>
      <c r="P788" s="1571"/>
      <c r="Q788" s="1571"/>
      <c r="R788" s="1571"/>
      <c r="S788" s="1571"/>
      <c r="T788" s="1317"/>
      <c r="U788" s="1318"/>
      <c r="V788" s="1318"/>
      <c r="W788" s="1319"/>
      <c r="X788" s="1314"/>
      <c r="Y788" s="1315"/>
      <c r="Z788" s="1315"/>
      <c r="AA788" s="1315"/>
      <c r="AB788" s="1316"/>
      <c r="AC788" s="1326">
        <f t="shared" si="40"/>
        <v>0</v>
      </c>
      <c r="AD788" s="1327"/>
      <c r="AE788" s="1327"/>
      <c r="AF788" s="1327"/>
      <c r="AG788" s="1328"/>
      <c r="AH788"/>
      <c r="AI788"/>
      <c r="AJ788"/>
      <c r="AK788"/>
      <c r="AL788"/>
      <c r="AM788"/>
      <c r="AN788"/>
      <c r="AO788"/>
      <c r="AP788"/>
      <c r="AQ788"/>
      <c r="AR788"/>
      <c r="AS788"/>
      <c r="AT788"/>
      <c r="AU788"/>
      <c r="AV788"/>
      <c r="AW788"/>
      <c r="AX788"/>
      <c r="AY788"/>
      <c r="AZ788" s="2"/>
      <c r="BA788" s="2"/>
      <c r="BB788" s="2"/>
      <c r="BC788" s="2"/>
      <c r="BD788" s="2"/>
      <c r="BE788" s="2"/>
      <c r="BF788" s="2"/>
      <c r="BG788" s="2"/>
      <c r="BH788" s="2"/>
      <c r="BI788" s="2"/>
      <c r="BJ788" s="2"/>
      <c r="BK788" s="2"/>
      <c r="BL788" s="2"/>
      <c r="BM788" s="2"/>
      <c r="BN788" s="2"/>
      <c r="BO788" s="2"/>
      <c r="BP788" s="2"/>
      <c r="BQ788" s="2"/>
      <c r="BR788" s="2"/>
      <c r="BS788" s="2"/>
      <c r="BT788" s="2"/>
      <c r="BU788" s="2"/>
      <c r="BV788" s="2"/>
      <c r="BW788" s="2"/>
      <c r="BX788" s="2"/>
      <c r="BY788" s="2"/>
      <c r="BZ788" s="2"/>
      <c r="CA788" s="2"/>
      <c r="CB788" s="2"/>
      <c r="CC788" s="2"/>
      <c r="CD788" s="2"/>
      <c r="CE788" s="2"/>
      <c r="CF788" s="2"/>
      <c r="CP788" s="1428">
        <f t="shared" si="41"/>
        <v>0</v>
      </c>
      <c r="CQ788" s="1429"/>
      <c r="CR788" s="1429"/>
      <c r="CS788" s="1429"/>
      <c r="CT788" s="1430"/>
      <c r="CU788" s="1428">
        <f t="shared" si="42"/>
        <v>0</v>
      </c>
      <c r="CV788" s="1429"/>
      <c r="CW788" s="1429"/>
      <c r="CX788" s="1429"/>
      <c r="CY788" s="1430"/>
      <c r="CZ788" s="1428">
        <f t="shared" si="43"/>
        <v>0</v>
      </c>
      <c r="DA788" s="1429"/>
      <c r="DB788" s="1429"/>
      <c r="DC788" s="1429"/>
      <c r="DD788" s="1430"/>
      <c r="DE788" s="1428">
        <f t="shared" si="44"/>
        <v>0</v>
      </c>
      <c r="DF788" s="1429"/>
      <c r="DG788" s="1429"/>
      <c r="DH788" s="1429"/>
      <c r="DI788" s="1430"/>
      <c r="DJ788" s="1428">
        <f t="shared" si="45"/>
        <v>0</v>
      </c>
      <c r="DK788" s="1429"/>
      <c r="DL788" s="1429"/>
      <c r="DM788" s="1429"/>
      <c r="DN788" s="1430"/>
      <c r="DO788" s="1428">
        <f t="shared" si="46"/>
        <v>0</v>
      </c>
      <c r="DP788" s="1429"/>
      <c r="DQ788" s="1429"/>
      <c r="DR788" s="1429"/>
      <c r="DS788" s="1430"/>
      <c r="DT788" s="1075"/>
      <c r="DU788" s="1428">
        <f t="shared" si="47"/>
        <v>0</v>
      </c>
      <c r="DV788" s="1429"/>
      <c r="DW788" s="1429"/>
      <c r="DX788" s="1429"/>
      <c r="DY788" s="1430"/>
      <c r="DZ788" s="1428">
        <f t="shared" si="48"/>
        <v>0</v>
      </c>
      <c r="EA788" s="1429"/>
      <c r="EB788" s="1429"/>
      <c r="EC788" s="1429"/>
      <c r="ED788" s="1430"/>
      <c r="EE788" s="1428">
        <f t="shared" si="49"/>
        <v>0</v>
      </c>
      <c r="EF788" s="1429"/>
      <c r="EG788" s="1429"/>
      <c r="EH788" s="1429"/>
      <c r="EI788" s="1430"/>
      <c r="EJ788" s="1428">
        <f t="shared" si="50"/>
        <v>0</v>
      </c>
      <c r="EK788" s="1429"/>
      <c r="EL788" s="1429"/>
      <c r="EM788" s="1429"/>
      <c r="EN788" s="1430"/>
      <c r="EO788" s="1428">
        <f t="shared" si="51"/>
        <v>0</v>
      </c>
      <c r="EP788" s="1429"/>
      <c r="EQ788" s="1429"/>
      <c r="ER788" s="1429"/>
      <c r="ES788" s="1430"/>
      <c r="ET788" s="1428">
        <f t="shared" si="52"/>
        <v>0</v>
      </c>
      <c r="EU788" s="1429"/>
      <c r="EV788" s="1429"/>
      <c r="EW788" s="1429"/>
      <c r="EX788" s="1430"/>
    </row>
    <row r="789" spans="1:154" s="11" customFormat="1" ht="12.95" customHeight="1">
      <c r="A789"/>
      <c r="B789"/>
      <c r="C789"/>
      <c r="D789"/>
      <c r="E789"/>
      <c r="F789"/>
      <c r="G789"/>
      <c r="H789"/>
      <c r="I789"/>
      <c r="J789" s="1311"/>
      <c r="K789" s="1312"/>
      <c r="L789" s="1312"/>
      <c r="M789" s="1312"/>
      <c r="N789" s="1313"/>
      <c r="O789" s="1571"/>
      <c r="P789" s="1571"/>
      <c r="Q789" s="1571"/>
      <c r="R789" s="1571"/>
      <c r="S789" s="1571"/>
      <c r="T789" s="1317"/>
      <c r="U789" s="1318"/>
      <c r="V789" s="1318"/>
      <c r="W789" s="1319"/>
      <c r="X789" s="1314"/>
      <c r="Y789" s="1315"/>
      <c r="Z789" s="1315"/>
      <c r="AA789" s="1315"/>
      <c r="AB789" s="1316"/>
      <c r="AC789" s="1326">
        <f t="shared" si="40"/>
        <v>0</v>
      </c>
      <c r="AD789" s="1327"/>
      <c r="AE789" s="1327"/>
      <c r="AF789" s="1327"/>
      <c r="AG789" s="1328"/>
      <c r="AH789"/>
      <c r="AI789"/>
      <c r="AJ789"/>
      <c r="AK789"/>
      <c r="AL789"/>
      <c r="AM789"/>
      <c r="AN789"/>
      <c r="AO789"/>
      <c r="AP789"/>
      <c r="AQ789"/>
      <c r="AR789"/>
      <c r="AS789"/>
      <c r="AT789"/>
      <c r="AU789"/>
      <c r="AV789"/>
      <c r="AW789"/>
      <c r="AX789"/>
      <c r="AY789"/>
      <c r="AZ789" s="2"/>
      <c r="BA789" s="2"/>
      <c r="BB789" s="2"/>
      <c r="BC789" s="2"/>
      <c r="BD789" s="2"/>
      <c r="BE789" s="2"/>
      <c r="BF789" s="2"/>
      <c r="BG789" s="2"/>
      <c r="BH789" s="2"/>
      <c r="BI789" s="2"/>
      <c r="BJ789" s="2"/>
      <c r="BK789" s="2"/>
      <c r="BL789" s="2"/>
      <c r="BM789" s="2"/>
      <c r="BN789" s="2"/>
      <c r="BO789" s="2"/>
      <c r="BP789" s="2"/>
      <c r="BQ789" s="2"/>
      <c r="BR789" s="2"/>
      <c r="BS789" s="2"/>
      <c r="BT789" s="2"/>
      <c r="BU789" s="2"/>
      <c r="BV789" s="2"/>
      <c r="BW789" s="2"/>
      <c r="BX789" s="2"/>
      <c r="BY789" s="2"/>
      <c r="BZ789" s="2"/>
      <c r="CA789" s="2"/>
      <c r="CB789" s="2"/>
      <c r="CC789" s="2"/>
      <c r="CD789" s="2"/>
      <c r="CE789" s="2"/>
      <c r="CF789" s="2"/>
      <c r="CP789" s="1428">
        <f t="shared" si="41"/>
        <v>0</v>
      </c>
      <c r="CQ789" s="1429"/>
      <c r="CR789" s="1429"/>
      <c r="CS789" s="1429"/>
      <c r="CT789" s="1430"/>
      <c r="CU789" s="1428">
        <f t="shared" si="42"/>
        <v>0</v>
      </c>
      <c r="CV789" s="1429"/>
      <c r="CW789" s="1429"/>
      <c r="CX789" s="1429"/>
      <c r="CY789" s="1430"/>
      <c r="CZ789" s="1428">
        <f t="shared" si="43"/>
        <v>0</v>
      </c>
      <c r="DA789" s="1429"/>
      <c r="DB789" s="1429"/>
      <c r="DC789" s="1429"/>
      <c r="DD789" s="1430"/>
      <c r="DE789" s="1428">
        <f t="shared" si="44"/>
        <v>0</v>
      </c>
      <c r="DF789" s="1429"/>
      <c r="DG789" s="1429"/>
      <c r="DH789" s="1429"/>
      <c r="DI789" s="1430"/>
      <c r="DJ789" s="1428">
        <f t="shared" si="45"/>
        <v>0</v>
      </c>
      <c r="DK789" s="1429"/>
      <c r="DL789" s="1429"/>
      <c r="DM789" s="1429"/>
      <c r="DN789" s="1430"/>
      <c r="DO789" s="1428">
        <f t="shared" si="46"/>
        <v>0</v>
      </c>
      <c r="DP789" s="1429"/>
      <c r="DQ789" s="1429"/>
      <c r="DR789" s="1429"/>
      <c r="DS789" s="1430"/>
      <c r="DT789" s="1075"/>
      <c r="DU789" s="1428">
        <f t="shared" si="47"/>
        <v>0</v>
      </c>
      <c r="DV789" s="1429"/>
      <c r="DW789" s="1429"/>
      <c r="DX789" s="1429"/>
      <c r="DY789" s="1430"/>
      <c r="DZ789" s="1428">
        <f t="shared" si="48"/>
        <v>0</v>
      </c>
      <c r="EA789" s="1429"/>
      <c r="EB789" s="1429"/>
      <c r="EC789" s="1429"/>
      <c r="ED789" s="1430"/>
      <c r="EE789" s="1428">
        <f t="shared" si="49"/>
        <v>0</v>
      </c>
      <c r="EF789" s="1429"/>
      <c r="EG789" s="1429"/>
      <c r="EH789" s="1429"/>
      <c r="EI789" s="1430"/>
      <c r="EJ789" s="1428">
        <f t="shared" si="50"/>
        <v>0</v>
      </c>
      <c r="EK789" s="1429"/>
      <c r="EL789" s="1429"/>
      <c r="EM789" s="1429"/>
      <c r="EN789" s="1430"/>
      <c r="EO789" s="1428">
        <f t="shared" si="51"/>
        <v>0</v>
      </c>
      <c r="EP789" s="1429"/>
      <c r="EQ789" s="1429"/>
      <c r="ER789" s="1429"/>
      <c r="ES789" s="1430"/>
      <c r="ET789" s="1428">
        <f t="shared" si="52"/>
        <v>0</v>
      </c>
      <c r="EU789" s="1429"/>
      <c r="EV789" s="1429"/>
      <c r="EW789" s="1429"/>
      <c r="EX789" s="1430"/>
    </row>
    <row r="790" spans="1:154" s="11" customFormat="1" ht="12.95" customHeight="1">
      <c r="A790"/>
      <c r="B790"/>
      <c r="C790"/>
      <c r="D790"/>
      <c r="E790"/>
      <c r="F790"/>
      <c r="G790"/>
      <c r="H790"/>
      <c r="I790"/>
      <c r="J790" s="1311"/>
      <c r="K790" s="1312"/>
      <c r="L790" s="1312"/>
      <c r="M790" s="1312"/>
      <c r="N790" s="1313"/>
      <c r="O790" s="1571"/>
      <c r="P790" s="1571"/>
      <c r="Q790" s="1571"/>
      <c r="R790" s="1571"/>
      <c r="S790" s="1571"/>
      <c r="T790" s="1317"/>
      <c r="U790" s="1318"/>
      <c r="V790" s="1318"/>
      <c r="W790" s="1319"/>
      <c r="X790" s="1314"/>
      <c r="Y790" s="1315"/>
      <c r="Z790" s="1315"/>
      <c r="AA790" s="1315"/>
      <c r="AB790" s="1316"/>
      <c r="AC790" s="1326">
        <f t="shared" si="40"/>
        <v>0</v>
      </c>
      <c r="AD790" s="1327"/>
      <c r="AE790" s="1327"/>
      <c r="AF790" s="1327"/>
      <c r="AG790" s="1328"/>
      <c r="AH790"/>
      <c r="AI790"/>
      <c r="AJ790"/>
      <c r="AK790"/>
      <c r="AL790"/>
      <c r="AM790"/>
      <c r="AN790"/>
      <c r="AO790"/>
      <c r="AP790"/>
      <c r="AQ790"/>
      <c r="AR790"/>
      <c r="AS790"/>
      <c r="AT790"/>
      <c r="AU790"/>
      <c r="AV790"/>
      <c r="AW790"/>
      <c r="AX790"/>
      <c r="AY790"/>
      <c r="AZ790" s="2"/>
      <c r="BA790" s="2"/>
      <c r="BB790" s="2"/>
      <c r="BC790" s="2"/>
      <c r="BD790" s="2"/>
      <c r="BE790" s="2"/>
      <c r="BF790" s="2"/>
      <c r="BG790" s="2"/>
      <c r="BH790" s="2"/>
      <c r="BI790" s="2"/>
      <c r="BJ790" s="2"/>
      <c r="BK790" s="2"/>
      <c r="BL790" s="2"/>
      <c r="BM790" s="2"/>
      <c r="BN790" s="2"/>
      <c r="BO790" s="2"/>
      <c r="BP790" s="2"/>
      <c r="BQ790" s="2"/>
      <c r="BR790" s="2"/>
      <c r="BS790" s="2"/>
      <c r="BT790" s="2"/>
      <c r="BU790" s="2"/>
      <c r="BV790" s="2"/>
      <c r="BW790" s="2"/>
      <c r="BX790" s="2"/>
      <c r="BY790" s="2"/>
      <c r="BZ790" s="2"/>
      <c r="CA790" s="2"/>
      <c r="CB790" s="2"/>
      <c r="CC790" s="2"/>
      <c r="CD790" s="2"/>
      <c r="CE790" s="2"/>
      <c r="CF790" s="2"/>
      <c r="CP790" s="1428">
        <f t="shared" si="41"/>
        <v>0</v>
      </c>
      <c r="CQ790" s="1429"/>
      <c r="CR790" s="1429"/>
      <c r="CS790" s="1429"/>
      <c r="CT790" s="1430"/>
      <c r="CU790" s="1428">
        <f t="shared" si="42"/>
        <v>0</v>
      </c>
      <c r="CV790" s="1429"/>
      <c r="CW790" s="1429"/>
      <c r="CX790" s="1429"/>
      <c r="CY790" s="1430"/>
      <c r="CZ790" s="1428">
        <f t="shared" si="43"/>
        <v>0</v>
      </c>
      <c r="DA790" s="1429"/>
      <c r="DB790" s="1429"/>
      <c r="DC790" s="1429"/>
      <c r="DD790" s="1430"/>
      <c r="DE790" s="1428">
        <f t="shared" si="44"/>
        <v>0</v>
      </c>
      <c r="DF790" s="1429"/>
      <c r="DG790" s="1429"/>
      <c r="DH790" s="1429"/>
      <c r="DI790" s="1430"/>
      <c r="DJ790" s="1428">
        <f t="shared" si="45"/>
        <v>0</v>
      </c>
      <c r="DK790" s="1429"/>
      <c r="DL790" s="1429"/>
      <c r="DM790" s="1429"/>
      <c r="DN790" s="1430"/>
      <c r="DO790" s="1428">
        <f t="shared" si="46"/>
        <v>0</v>
      </c>
      <c r="DP790" s="1429"/>
      <c r="DQ790" s="1429"/>
      <c r="DR790" s="1429"/>
      <c r="DS790" s="1430"/>
      <c r="DT790" s="1075"/>
      <c r="DU790" s="1428">
        <f t="shared" si="47"/>
        <v>0</v>
      </c>
      <c r="DV790" s="1429"/>
      <c r="DW790" s="1429"/>
      <c r="DX790" s="1429"/>
      <c r="DY790" s="1430"/>
      <c r="DZ790" s="1428">
        <f t="shared" si="48"/>
        <v>0</v>
      </c>
      <c r="EA790" s="1429"/>
      <c r="EB790" s="1429"/>
      <c r="EC790" s="1429"/>
      <c r="ED790" s="1430"/>
      <c r="EE790" s="1428">
        <f t="shared" si="49"/>
        <v>0</v>
      </c>
      <c r="EF790" s="1429"/>
      <c r="EG790" s="1429"/>
      <c r="EH790" s="1429"/>
      <c r="EI790" s="1430"/>
      <c r="EJ790" s="1428">
        <f t="shared" si="50"/>
        <v>0</v>
      </c>
      <c r="EK790" s="1429"/>
      <c r="EL790" s="1429"/>
      <c r="EM790" s="1429"/>
      <c r="EN790" s="1430"/>
      <c r="EO790" s="1428">
        <f t="shared" si="51"/>
        <v>0</v>
      </c>
      <c r="EP790" s="1429"/>
      <c r="EQ790" s="1429"/>
      <c r="ER790" s="1429"/>
      <c r="ES790" s="1430"/>
      <c r="ET790" s="1428">
        <f t="shared" si="52"/>
        <v>0</v>
      </c>
      <c r="EU790" s="1429"/>
      <c r="EV790" s="1429"/>
      <c r="EW790" s="1429"/>
      <c r="EX790" s="1430"/>
    </row>
    <row r="791" spans="1:154" s="11" customFormat="1" ht="12.95" customHeight="1">
      <c r="A791"/>
      <c r="B791"/>
      <c r="C791"/>
      <c r="D791"/>
      <c r="E791"/>
      <c r="F791"/>
      <c r="G791"/>
      <c r="H791"/>
      <c r="I791"/>
      <c r="J791" s="1311"/>
      <c r="K791" s="1312"/>
      <c r="L791" s="1312"/>
      <c r="M791" s="1312"/>
      <c r="N791" s="1313"/>
      <c r="O791" s="1571"/>
      <c r="P791" s="1571"/>
      <c r="Q791" s="1571"/>
      <c r="R791" s="1571"/>
      <c r="S791" s="1571"/>
      <c r="T791" s="1317"/>
      <c r="U791" s="1318"/>
      <c r="V791" s="1318"/>
      <c r="W791" s="1319"/>
      <c r="X791" s="1314"/>
      <c r="Y791" s="1315"/>
      <c r="Z791" s="1315"/>
      <c r="AA791" s="1315"/>
      <c r="AB791" s="1316"/>
      <c r="AC791" s="1326">
        <f t="shared" si="40"/>
        <v>0</v>
      </c>
      <c r="AD791" s="1327"/>
      <c r="AE791" s="1327"/>
      <c r="AF791" s="1327"/>
      <c r="AG791" s="1328"/>
      <c r="AH791"/>
      <c r="AI791"/>
      <c r="AJ791"/>
      <c r="AK791"/>
      <c r="AL791"/>
      <c r="AM791"/>
      <c r="AN791"/>
      <c r="AO791"/>
      <c r="AP791"/>
      <c r="AQ791"/>
      <c r="AR791"/>
      <c r="AS791"/>
      <c r="AT791"/>
      <c r="AU791"/>
      <c r="AV791"/>
      <c r="AW791"/>
      <c r="AX791"/>
      <c r="AY791"/>
      <c r="AZ791" s="2"/>
      <c r="BA791" s="2"/>
      <c r="BB791" s="2"/>
      <c r="BC791" s="2"/>
      <c r="BD791" s="2"/>
      <c r="BE791" s="2"/>
      <c r="BF791" s="2"/>
      <c r="BG791" s="2"/>
      <c r="BH791" s="2"/>
      <c r="BI791" s="2"/>
      <c r="BJ791" s="2"/>
      <c r="BK791" s="2"/>
      <c r="BL791" s="2"/>
      <c r="BM791" s="2"/>
      <c r="BN791" s="2"/>
      <c r="BO791" s="2"/>
      <c r="BP791" s="2"/>
      <c r="BQ791" s="2"/>
      <c r="BR791" s="2"/>
      <c r="BS791" s="2"/>
      <c r="BT791" s="2"/>
      <c r="BU791" s="2"/>
      <c r="BV791" s="2"/>
      <c r="BW791" s="2"/>
      <c r="BX791" s="2"/>
      <c r="BY791" s="2"/>
      <c r="BZ791" s="2"/>
      <c r="CA791" s="2"/>
      <c r="CB791" s="2"/>
      <c r="CC791" s="2"/>
      <c r="CD791" s="2"/>
      <c r="CE791" s="2"/>
      <c r="CF791" s="2"/>
      <c r="CP791" s="1428">
        <f t="shared" si="41"/>
        <v>0</v>
      </c>
      <c r="CQ791" s="1429"/>
      <c r="CR791" s="1429"/>
      <c r="CS791" s="1429"/>
      <c r="CT791" s="1430"/>
      <c r="CU791" s="1428">
        <f t="shared" si="42"/>
        <v>0</v>
      </c>
      <c r="CV791" s="1429"/>
      <c r="CW791" s="1429"/>
      <c r="CX791" s="1429"/>
      <c r="CY791" s="1430"/>
      <c r="CZ791" s="1428">
        <f t="shared" si="43"/>
        <v>0</v>
      </c>
      <c r="DA791" s="1429"/>
      <c r="DB791" s="1429"/>
      <c r="DC791" s="1429"/>
      <c r="DD791" s="1430"/>
      <c r="DE791" s="1428">
        <f t="shared" si="44"/>
        <v>0</v>
      </c>
      <c r="DF791" s="1429"/>
      <c r="DG791" s="1429"/>
      <c r="DH791" s="1429"/>
      <c r="DI791" s="1430"/>
      <c r="DJ791" s="1428">
        <f t="shared" si="45"/>
        <v>0</v>
      </c>
      <c r="DK791" s="1429"/>
      <c r="DL791" s="1429"/>
      <c r="DM791" s="1429"/>
      <c r="DN791" s="1430"/>
      <c r="DO791" s="1428">
        <f t="shared" si="46"/>
        <v>0</v>
      </c>
      <c r="DP791" s="1429"/>
      <c r="DQ791" s="1429"/>
      <c r="DR791" s="1429"/>
      <c r="DS791" s="1430"/>
      <c r="DT791" s="1075"/>
      <c r="DU791" s="1428">
        <f t="shared" si="47"/>
        <v>0</v>
      </c>
      <c r="DV791" s="1429"/>
      <c r="DW791" s="1429"/>
      <c r="DX791" s="1429"/>
      <c r="DY791" s="1430"/>
      <c r="DZ791" s="1428">
        <f t="shared" si="48"/>
        <v>0</v>
      </c>
      <c r="EA791" s="1429"/>
      <c r="EB791" s="1429"/>
      <c r="EC791" s="1429"/>
      <c r="ED791" s="1430"/>
      <c r="EE791" s="1428">
        <f t="shared" si="49"/>
        <v>0</v>
      </c>
      <c r="EF791" s="1429"/>
      <c r="EG791" s="1429"/>
      <c r="EH791" s="1429"/>
      <c r="EI791" s="1430"/>
      <c r="EJ791" s="1428">
        <f t="shared" si="50"/>
        <v>0</v>
      </c>
      <c r="EK791" s="1429"/>
      <c r="EL791" s="1429"/>
      <c r="EM791" s="1429"/>
      <c r="EN791" s="1430"/>
      <c r="EO791" s="1428">
        <f t="shared" si="51"/>
        <v>0</v>
      </c>
      <c r="EP791" s="1429"/>
      <c r="EQ791" s="1429"/>
      <c r="ER791" s="1429"/>
      <c r="ES791" s="1430"/>
      <c r="ET791" s="1428">
        <f t="shared" si="52"/>
        <v>0</v>
      </c>
      <c r="EU791" s="1429"/>
      <c r="EV791" s="1429"/>
      <c r="EW791" s="1429"/>
      <c r="EX791" s="1430"/>
    </row>
    <row r="792" spans="1:154" s="11" customFormat="1" ht="12.95" customHeight="1">
      <c r="A792"/>
      <c r="B792"/>
      <c r="C792"/>
      <c r="D792"/>
      <c r="E792"/>
      <c r="F792"/>
      <c r="G792"/>
      <c r="H792"/>
      <c r="I792"/>
      <c r="J792" s="1311"/>
      <c r="K792" s="1312"/>
      <c r="L792" s="1312"/>
      <c r="M792" s="1312"/>
      <c r="N792" s="1313"/>
      <c r="O792" s="1571"/>
      <c r="P792" s="1571"/>
      <c r="Q792" s="1571"/>
      <c r="R792" s="1571"/>
      <c r="S792" s="1571"/>
      <c r="T792" s="1317"/>
      <c r="U792" s="1318"/>
      <c r="V792" s="1318"/>
      <c r="W792" s="1319"/>
      <c r="X792" s="1314"/>
      <c r="Y792" s="1315"/>
      <c r="Z792" s="1315"/>
      <c r="AA792" s="1315"/>
      <c r="AB792" s="1316"/>
      <c r="AC792" s="1326">
        <f t="shared" si="40"/>
        <v>0</v>
      </c>
      <c r="AD792" s="1327"/>
      <c r="AE792" s="1327"/>
      <c r="AF792" s="1327"/>
      <c r="AG792" s="1328"/>
      <c r="AH792"/>
      <c r="AI792"/>
      <c r="AJ792"/>
      <c r="AK792"/>
      <c r="AL792"/>
      <c r="AM792"/>
      <c r="AN792"/>
      <c r="AO792"/>
      <c r="AP792"/>
      <c r="AQ792"/>
      <c r="AR792"/>
      <c r="AS792"/>
      <c r="AT792"/>
      <c r="AU792"/>
      <c r="AV792"/>
      <c r="AW792"/>
      <c r="AX792"/>
      <c r="AY792"/>
      <c r="AZ792" s="2"/>
      <c r="BA792" s="2"/>
      <c r="BB792" s="2"/>
      <c r="BC792" s="2"/>
      <c r="BD792" s="2"/>
      <c r="BE792" s="2"/>
      <c r="BF792" s="2"/>
      <c r="BG792" s="2"/>
      <c r="BH792" s="2"/>
      <c r="BI792" s="2"/>
      <c r="BJ792" s="2"/>
      <c r="BK792" s="2"/>
      <c r="BL792" s="2"/>
      <c r="BM792" s="2"/>
      <c r="BN792" s="2"/>
      <c r="BO792" s="2"/>
      <c r="BP792" s="2"/>
      <c r="BQ792" s="2"/>
      <c r="BR792" s="2"/>
      <c r="BS792" s="2"/>
      <c r="BT792" s="2"/>
      <c r="BU792" s="2"/>
      <c r="BV792" s="2"/>
      <c r="BW792" s="2"/>
      <c r="BX792" s="2"/>
      <c r="BY792" s="2"/>
      <c r="BZ792" s="2"/>
      <c r="CA792" s="2"/>
      <c r="CB792" s="2"/>
      <c r="CC792" s="2"/>
      <c r="CD792" s="2"/>
      <c r="CE792" s="2"/>
      <c r="CF792" s="2"/>
      <c r="CP792" s="1428">
        <f t="shared" si="41"/>
        <v>0</v>
      </c>
      <c r="CQ792" s="1429"/>
      <c r="CR792" s="1429"/>
      <c r="CS792" s="1429"/>
      <c r="CT792" s="1430"/>
      <c r="CU792" s="1428">
        <f t="shared" si="42"/>
        <v>0</v>
      </c>
      <c r="CV792" s="1429"/>
      <c r="CW792" s="1429"/>
      <c r="CX792" s="1429"/>
      <c r="CY792" s="1430"/>
      <c r="CZ792" s="1428">
        <f t="shared" si="43"/>
        <v>0</v>
      </c>
      <c r="DA792" s="1429"/>
      <c r="DB792" s="1429"/>
      <c r="DC792" s="1429"/>
      <c r="DD792" s="1430"/>
      <c r="DE792" s="1428">
        <f t="shared" si="44"/>
        <v>0</v>
      </c>
      <c r="DF792" s="1429"/>
      <c r="DG792" s="1429"/>
      <c r="DH792" s="1429"/>
      <c r="DI792" s="1430"/>
      <c r="DJ792" s="1428">
        <f t="shared" si="45"/>
        <v>0</v>
      </c>
      <c r="DK792" s="1429"/>
      <c r="DL792" s="1429"/>
      <c r="DM792" s="1429"/>
      <c r="DN792" s="1430"/>
      <c r="DO792" s="1428">
        <f t="shared" si="46"/>
        <v>0</v>
      </c>
      <c r="DP792" s="1429"/>
      <c r="DQ792" s="1429"/>
      <c r="DR792" s="1429"/>
      <c r="DS792" s="1430"/>
      <c r="DT792" s="1075"/>
      <c r="DU792" s="1428">
        <f t="shared" si="47"/>
        <v>0</v>
      </c>
      <c r="DV792" s="1429"/>
      <c r="DW792" s="1429"/>
      <c r="DX792" s="1429"/>
      <c r="DY792" s="1430"/>
      <c r="DZ792" s="1428">
        <f t="shared" si="48"/>
        <v>0</v>
      </c>
      <c r="EA792" s="1429"/>
      <c r="EB792" s="1429"/>
      <c r="EC792" s="1429"/>
      <c r="ED792" s="1430"/>
      <c r="EE792" s="1428">
        <f t="shared" si="49"/>
        <v>0</v>
      </c>
      <c r="EF792" s="1429"/>
      <c r="EG792" s="1429"/>
      <c r="EH792" s="1429"/>
      <c r="EI792" s="1430"/>
      <c r="EJ792" s="1428">
        <f t="shared" si="50"/>
        <v>0</v>
      </c>
      <c r="EK792" s="1429"/>
      <c r="EL792" s="1429"/>
      <c r="EM792" s="1429"/>
      <c r="EN792" s="1430"/>
      <c r="EO792" s="1428">
        <f t="shared" si="51"/>
        <v>0</v>
      </c>
      <c r="EP792" s="1429"/>
      <c r="EQ792" s="1429"/>
      <c r="ER792" s="1429"/>
      <c r="ES792" s="1430"/>
      <c r="ET792" s="1428">
        <f t="shared" si="52"/>
        <v>0</v>
      </c>
      <c r="EU792" s="1429"/>
      <c r="EV792" s="1429"/>
      <c r="EW792" s="1429"/>
      <c r="EX792" s="1430"/>
    </row>
    <row r="793" spans="1:154" s="11" customFormat="1" ht="12.95" customHeight="1">
      <c r="A793"/>
      <c r="B793"/>
      <c r="C793"/>
      <c r="D793"/>
      <c r="E793"/>
      <c r="F793"/>
      <c r="G793"/>
      <c r="H793"/>
      <c r="I793"/>
      <c r="J793" s="1311"/>
      <c r="K793" s="1312"/>
      <c r="L793" s="1312"/>
      <c r="M793" s="1312"/>
      <c r="N793" s="1313"/>
      <c r="O793" s="1571"/>
      <c r="P793" s="1571"/>
      <c r="Q793" s="1571"/>
      <c r="R793" s="1571"/>
      <c r="S793" s="1571"/>
      <c r="T793" s="1317"/>
      <c r="U793" s="1318"/>
      <c r="V793" s="1318"/>
      <c r="W793" s="1319"/>
      <c r="X793" s="1314"/>
      <c r="Y793" s="1315"/>
      <c r="Z793" s="1315"/>
      <c r="AA793" s="1315"/>
      <c r="AB793" s="1316"/>
      <c r="AC793" s="1326">
        <f t="shared" si="40"/>
        <v>0</v>
      </c>
      <c r="AD793" s="1327"/>
      <c r="AE793" s="1327"/>
      <c r="AF793" s="1327"/>
      <c r="AG793" s="1328"/>
      <c r="AH793"/>
      <c r="AI793"/>
      <c r="AJ793"/>
      <c r="AK793"/>
      <c r="AL793"/>
      <c r="AM793"/>
      <c r="AN793"/>
      <c r="AO793"/>
      <c r="AP793"/>
      <c r="AQ793"/>
      <c r="AR793"/>
      <c r="AS793"/>
      <c r="AT793"/>
      <c r="AU793"/>
      <c r="AV793"/>
      <c r="AW793"/>
      <c r="AX793"/>
      <c r="AY793"/>
      <c r="AZ793" s="2"/>
      <c r="BA793" s="2"/>
      <c r="BB793" s="2"/>
      <c r="BC793" s="2"/>
      <c r="BD793" s="2"/>
      <c r="BE793" s="2"/>
      <c r="BF793" s="2"/>
      <c r="BG793" s="2"/>
      <c r="BH793" s="2"/>
      <c r="BI793" s="2"/>
      <c r="BJ793" s="2"/>
      <c r="BK793" s="2"/>
      <c r="BL793" s="2"/>
      <c r="BM793" s="2"/>
      <c r="BN793" s="2"/>
      <c r="BO793" s="2"/>
      <c r="BP793" s="2"/>
      <c r="BQ793" s="2"/>
      <c r="BR793" s="2"/>
      <c r="BS793" s="2"/>
      <c r="BT793" s="2"/>
      <c r="BU793" s="2"/>
      <c r="BV793" s="2"/>
      <c r="BW793" s="2"/>
      <c r="BX793" s="2"/>
      <c r="BY793" s="2"/>
      <c r="BZ793" s="2"/>
      <c r="CA793" s="2"/>
      <c r="CB793" s="2"/>
      <c r="CC793" s="2"/>
      <c r="CD793" s="2"/>
      <c r="CE793" s="2"/>
      <c r="CF793" s="2"/>
      <c r="CP793" s="1428">
        <f t="shared" si="41"/>
        <v>0</v>
      </c>
      <c r="CQ793" s="1429"/>
      <c r="CR793" s="1429"/>
      <c r="CS793" s="1429"/>
      <c r="CT793" s="1430"/>
      <c r="CU793" s="1428">
        <f t="shared" si="42"/>
        <v>0</v>
      </c>
      <c r="CV793" s="1429"/>
      <c r="CW793" s="1429"/>
      <c r="CX793" s="1429"/>
      <c r="CY793" s="1430"/>
      <c r="CZ793" s="1428">
        <f t="shared" si="43"/>
        <v>0</v>
      </c>
      <c r="DA793" s="1429"/>
      <c r="DB793" s="1429"/>
      <c r="DC793" s="1429"/>
      <c r="DD793" s="1430"/>
      <c r="DE793" s="1428">
        <f t="shared" si="44"/>
        <v>0</v>
      </c>
      <c r="DF793" s="1429"/>
      <c r="DG793" s="1429"/>
      <c r="DH793" s="1429"/>
      <c r="DI793" s="1430"/>
      <c r="DJ793" s="1428">
        <f t="shared" si="45"/>
        <v>0</v>
      </c>
      <c r="DK793" s="1429"/>
      <c r="DL793" s="1429"/>
      <c r="DM793" s="1429"/>
      <c r="DN793" s="1430"/>
      <c r="DO793" s="1428">
        <f t="shared" si="46"/>
        <v>0</v>
      </c>
      <c r="DP793" s="1429"/>
      <c r="DQ793" s="1429"/>
      <c r="DR793" s="1429"/>
      <c r="DS793" s="1430"/>
      <c r="DT793" s="1075"/>
      <c r="DU793" s="1428">
        <f t="shared" si="47"/>
        <v>0</v>
      </c>
      <c r="DV793" s="1429"/>
      <c r="DW793" s="1429"/>
      <c r="DX793" s="1429"/>
      <c r="DY793" s="1430"/>
      <c r="DZ793" s="1428">
        <f t="shared" si="48"/>
        <v>0</v>
      </c>
      <c r="EA793" s="1429"/>
      <c r="EB793" s="1429"/>
      <c r="EC793" s="1429"/>
      <c r="ED793" s="1430"/>
      <c r="EE793" s="1428">
        <f t="shared" si="49"/>
        <v>0</v>
      </c>
      <c r="EF793" s="1429"/>
      <c r="EG793" s="1429"/>
      <c r="EH793" s="1429"/>
      <c r="EI793" s="1430"/>
      <c r="EJ793" s="1428">
        <f t="shared" si="50"/>
        <v>0</v>
      </c>
      <c r="EK793" s="1429"/>
      <c r="EL793" s="1429"/>
      <c r="EM793" s="1429"/>
      <c r="EN793" s="1430"/>
      <c r="EO793" s="1428">
        <f t="shared" si="51"/>
        <v>0</v>
      </c>
      <c r="EP793" s="1429"/>
      <c r="EQ793" s="1429"/>
      <c r="ER793" s="1429"/>
      <c r="ES793" s="1430"/>
      <c r="ET793" s="1428">
        <f t="shared" si="52"/>
        <v>0</v>
      </c>
      <c r="EU793" s="1429"/>
      <c r="EV793" s="1429"/>
      <c r="EW793" s="1429"/>
      <c r="EX793" s="1430"/>
    </row>
    <row r="794" spans="1:154" s="11" customFormat="1" ht="12.95" customHeight="1">
      <c r="A794"/>
      <c r="B794"/>
      <c r="C794"/>
      <c r="D794"/>
      <c r="E794"/>
      <c r="F794"/>
      <c r="G794"/>
      <c r="H794"/>
      <c r="I794"/>
      <c r="J794" s="1311"/>
      <c r="K794" s="1312"/>
      <c r="L794" s="1312"/>
      <c r="M794" s="1312"/>
      <c r="N794" s="1313"/>
      <c r="O794" s="1571"/>
      <c r="P794" s="1571"/>
      <c r="Q794" s="1571"/>
      <c r="R794" s="1571"/>
      <c r="S794" s="1571"/>
      <c r="T794" s="1317"/>
      <c r="U794" s="1318"/>
      <c r="V794" s="1318"/>
      <c r="W794" s="1319"/>
      <c r="X794" s="1314"/>
      <c r="Y794" s="1315"/>
      <c r="Z794" s="1315"/>
      <c r="AA794" s="1315"/>
      <c r="AB794" s="1316"/>
      <c r="AC794" s="1326">
        <f t="shared" si="40"/>
        <v>0</v>
      </c>
      <c r="AD794" s="1327"/>
      <c r="AE794" s="1327"/>
      <c r="AF794" s="1327"/>
      <c r="AG794" s="1328"/>
      <c r="AH794"/>
      <c r="AI794"/>
      <c r="AJ794"/>
      <c r="AK794"/>
      <c r="AL794"/>
      <c r="AM794"/>
      <c r="AN794"/>
      <c r="AO794"/>
      <c r="AP794"/>
      <c r="AQ794"/>
      <c r="AR794"/>
      <c r="AS794"/>
      <c r="AT794"/>
      <c r="AU794"/>
      <c r="AV794"/>
      <c r="AW794"/>
      <c r="AX794"/>
      <c r="AY794"/>
      <c r="AZ794" s="2"/>
      <c r="BA794" s="2"/>
      <c r="BB794" s="2"/>
      <c r="BC794" s="2"/>
      <c r="BD794" s="2"/>
      <c r="BE794" s="2"/>
      <c r="BF794" s="2"/>
      <c r="BG794" s="2"/>
      <c r="BH794" s="2"/>
      <c r="BI794" s="2"/>
      <c r="BJ794" s="2"/>
      <c r="BK794" s="2"/>
      <c r="BL794" s="2"/>
      <c r="BM794" s="2"/>
      <c r="BN794" s="2"/>
      <c r="BO794" s="2"/>
      <c r="BP794" s="2"/>
      <c r="BQ794" s="2"/>
      <c r="BR794" s="2"/>
      <c r="BS794" s="2"/>
      <c r="BT794" s="2"/>
      <c r="BU794" s="2"/>
      <c r="BV794" s="2"/>
      <c r="BW794" s="2"/>
      <c r="BX794" s="2"/>
      <c r="BY794" s="2"/>
      <c r="BZ794" s="2"/>
      <c r="CA794" s="2"/>
      <c r="CB794" s="2"/>
      <c r="CC794" s="2"/>
      <c r="CD794" s="2"/>
      <c r="CE794" s="2"/>
      <c r="CF794" s="2"/>
      <c r="CP794" s="1428">
        <f t="shared" si="41"/>
        <v>0</v>
      </c>
      <c r="CQ794" s="1429"/>
      <c r="CR794" s="1429"/>
      <c r="CS794" s="1429"/>
      <c r="CT794" s="1430"/>
      <c r="CU794" s="1428">
        <f t="shared" si="42"/>
        <v>0</v>
      </c>
      <c r="CV794" s="1429"/>
      <c r="CW794" s="1429"/>
      <c r="CX794" s="1429"/>
      <c r="CY794" s="1430"/>
      <c r="CZ794" s="1428">
        <f t="shared" si="43"/>
        <v>0</v>
      </c>
      <c r="DA794" s="1429"/>
      <c r="DB794" s="1429"/>
      <c r="DC794" s="1429"/>
      <c r="DD794" s="1430"/>
      <c r="DE794" s="1428">
        <f t="shared" si="44"/>
        <v>0</v>
      </c>
      <c r="DF794" s="1429"/>
      <c r="DG794" s="1429"/>
      <c r="DH794" s="1429"/>
      <c r="DI794" s="1430"/>
      <c r="DJ794" s="1428">
        <f t="shared" si="45"/>
        <v>0</v>
      </c>
      <c r="DK794" s="1429"/>
      <c r="DL794" s="1429"/>
      <c r="DM794" s="1429"/>
      <c r="DN794" s="1430"/>
      <c r="DO794" s="1428">
        <f t="shared" si="46"/>
        <v>0</v>
      </c>
      <c r="DP794" s="1429"/>
      <c r="DQ794" s="1429"/>
      <c r="DR794" s="1429"/>
      <c r="DS794" s="1430"/>
      <c r="DT794" s="1075"/>
      <c r="DU794" s="1428">
        <f t="shared" si="47"/>
        <v>0</v>
      </c>
      <c r="DV794" s="1429"/>
      <c r="DW794" s="1429"/>
      <c r="DX794" s="1429"/>
      <c r="DY794" s="1430"/>
      <c r="DZ794" s="1428">
        <f t="shared" si="48"/>
        <v>0</v>
      </c>
      <c r="EA794" s="1429"/>
      <c r="EB794" s="1429"/>
      <c r="EC794" s="1429"/>
      <c r="ED794" s="1430"/>
      <c r="EE794" s="1428">
        <f t="shared" si="49"/>
        <v>0</v>
      </c>
      <c r="EF794" s="1429"/>
      <c r="EG794" s="1429"/>
      <c r="EH794" s="1429"/>
      <c r="EI794" s="1430"/>
      <c r="EJ794" s="1428">
        <f t="shared" si="50"/>
        <v>0</v>
      </c>
      <c r="EK794" s="1429"/>
      <c r="EL794" s="1429"/>
      <c r="EM794" s="1429"/>
      <c r="EN794" s="1430"/>
      <c r="EO794" s="1428">
        <f t="shared" si="51"/>
        <v>0</v>
      </c>
      <c r="EP794" s="1429"/>
      <c r="EQ794" s="1429"/>
      <c r="ER794" s="1429"/>
      <c r="ES794" s="1430"/>
      <c r="ET794" s="1428">
        <f t="shared" si="52"/>
        <v>0</v>
      </c>
      <c r="EU794" s="1429"/>
      <c r="EV794" s="1429"/>
      <c r="EW794" s="1429"/>
      <c r="EX794" s="1430"/>
    </row>
    <row r="795" spans="1:154" s="11" customFormat="1" ht="12.95" customHeight="1">
      <c r="A795"/>
      <c r="B795"/>
      <c r="C795"/>
      <c r="D795"/>
      <c r="E795"/>
      <c r="F795"/>
      <c r="G795"/>
      <c r="H795"/>
      <c r="I795"/>
      <c r="J795" s="1311"/>
      <c r="K795" s="1312"/>
      <c r="L795" s="1312"/>
      <c r="M795" s="1312"/>
      <c r="N795" s="1313"/>
      <c r="O795" s="1571"/>
      <c r="P795" s="1571"/>
      <c r="Q795" s="1571"/>
      <c r="R795" s="1571"/>
      <c r="S795" s="1571"/>
      <c r="T795" s="1317"/>
      <c r="U795" s="1318"/>
      <c r="V795" s="1318"/>
      <c r="W795" s="1319"/>
      <c r="X795" s="1314"/>
      <c r="Y795" s="1315"/>
      <c r="Z795" s="1315"/>
      <c r="AA795" s="1315"/>
      <c r="AB795" s="1316"/>
      <c r="AC795" s="1326">
        <f t="shared" si="40"/>
        <v>0</v>
      </c>
      <c r="AD795" s="1327"/>
      <c r="AE795" s="1327"/>
      <c r="AF795" s="1327"/>
      <c r="AG795" s="1328"/>
      <c r="AH795"/>
      <c r="AI795"/>
      <c r="AJ795"/>
      <c r="AK795"/>
      <c r="AL795"/>
      <c r="AM795"/>
      <c r="AN795"/>
      <c r="AO795"/>
      <c r="AP795"/>
      <c r="AQ795"/>
      <c r="AR795"/>
      <c r="AS795"/>
      <c r="AT795"/>
      <c r="AU795"/>
      <c r="AV795"/>
      <c r="AW795"/>
      <c r="AX795"/>
      <c r="AY795"/>
      <c r="AZ795" s="2"/>
      <c r="BA795" s="2"/>
      <c r="BB795" s="2"/>
      <c r="BC795" s="2"/>
      <c r="BD795" s="2"/>
      <c r="BE795" s="2"/>
      <c r="BF795" s="2"/>
      <c r="BG795" s="2"/>
      <c r="BH795" s="2"/>
      <c r="BI795" s="2"/>
      <c r="BJ795" s="2"/>
      <c r="BK795" s="2"/>
      <c r="BL795" s="2"/>
      <c r="BM795" s="2"/>
      <c r="BN795" s="2"/>
      <c r="BO795" s="2"/>
      <c r="BP795" s="2"/>
      <c r="BQ795" s="2"/>
      <c r="BR795" s="2"/>
      <c r="BS795" s="2"/>
      <c r="BT795" s="2"/>
      <c r="BU795" s="2"/>
      <c r="BV795" s="2"/>
      <c r="BW795" s="2"/>
      <c r="BX795" s="2"/>
      <c r="BY795" s="2"/>
      <c r="BZ795" s="2"/>
      <c r="CA795" s="2"/>
      <c r="CB795" s="2"/>
      <c r="CC795" s="2"/>
      <c r="CD795" s="2"/>
      <c r="CE795" s="2"/>
      <c r="CF795" s="2"/>
      <c r="CP795" s="1428">
        <f t="shared" si="41"/>
        <v>0</v>
      </c>
      <c r="CQ795" s="1429"/>
      <c r="CR795" s="1429"/>
      <c r="CS795" s="1429"/>
      <c r="CT795" s="1430"/>
      <c r="CU795" s="1428">
        <f t="shared" si="42"/>
        <v>0</v>
      </c>
      <c r="CV795" s="1429"/>
      <c r="CW795" s="1429"/>
      <c r="CX795" s="1429"/>
      <c r="CY795" s="1430"/>
      <c r="CZ795" s="1428">
        <f t="shared" si="43"/>
        <v>0</v>
      </c>
      <c r="DA795" s="1429"/>
      <c r="DB795" s="1429"/>
      <c r="DC795" s="1429"/>
      <c r="DD795" s="1430"/>
      <c r="DE795" s="1428">
        <f t="shared" si="44"/>
        <v>0</v>
      </c>
      <c r="DF795" s="1429"/>
      <c r="DG795" s="1429"/>
      <c r="DH795" s="1429"/>
      <c r="DI795" s="1430"/>
      <c r="DJ795" s="1428">
        <f t="shared" si="45"/>
        <v>0</v>
      </c>
      <c r="DK795" s="1429"/>
      <c r="DL795" s="1429"/>
      <c r="DM795" s="1429"/>
      <c r="DN795" s="1430"/>
      <c r="DO795" s="1428">
        <f t="shared" si="46"/>
        <v>0</v>
      </c>
      <c r="DP795" s="1429"/>
      <c r="DQ795" s="1429"/>
      <c r="DR795" s="1429"/>
      <c r="DS795" s="1430"/>
      <c r="DT795" s="1075"/>
      <c r="DU795" s="1428">
        <f t="shared" si="47"/>
        <v>0</v>
      </c>
      <c r="DV795" s="1429"/>
      <c r="DW795" s="1429"/>
      <c r="DX795" s="1429"/>
      <c r="DY795" s="1430"/>
      <c r="DZ795" s="1428">
        <f t="shared" si="48"/>
        <v>0</v>
      </c>
      <c r="EA795" s="1429"/>
      <c r="EB795" s="1429"/>
      <c r="EC795" s="1429"/>
      <c r="ED795" s="1430"/>
      <c r="EE795" s="1428">
        <f t="shared" si="49"/>
        <v>0</v>
      </c>
      <c r="EF795" s="1429"/>
      <c r="EG795" s="1429"/>
      <c r="EH795" s="1429"/>
      <c r="EI795" s="1430"/>
      <c r="EJ795" s="1428">
        <f t="shared" si="50"/>
        <v>0</v>
      </c>
      <c r="EK795" s="1429"/>
      <c r="EL795" s="1429"/>
      <c r="EM795" s="1429"/>
      <c r="EN795" s="1430"/>
      <c r="EO795" s="1428">
        <f t="shared" si="51"/>
        <v>0</v>
      </c>
      <c r="EP795" s="1429"/>
      <c r="EQ795" s="1429"/>
      <c r="ER795" s="1429"/>
      <c r="ES795" s="1430"/>
      <c r="ET795" s="1428">
        <f t="shared" si="52"/>
        <v>0</v>
      </c>
      <c r="EU795" s="1429"/>
      <c r="EV795" s="1429"/>
      <c r="EW795" s="1429"/>
      <c r="EX795" s="1430"/>
    </row>
    <row r="796" spans="1:154" s="3" customFormat="1" ht="12.95" customHeight="1">
      <c r="A796"/>
      <c r="B796"/>
      <c r="C796"/>
      <c r="D796"/>
      <c r="E796"/>
      <c r="F796"/>
      <c r="G796"/>
      <c r="H796"/>
      <c r="I796"/>
      <c r="J796" s="1311"/>
      <c r="K796" s="1312"/>
      <c r="L796" s="1312"/>
      <c r="M796" s="1312"/>
      <c r="N796" s="1313"/>
      <c r="O796" s="1571"/>
      <c r="P796" s="1571"/>
      <c r="Q796" s="1571"/>
      <c r="R796" s="1571"/>
      <c r="S796" s="1571"/>
      <c r="T796" s="1317"/>
      <c r="U796" s="1318"/>
      <c r="V796" s="1318"/>
      <c r="W796" s="1319"/>
      <c r="X796" s="1314"/>
      <c r="Y796" s="1315"/>
      <c r="Z796" s="1315"/>
      <c r="AA796" s="1315"/>
      <c r="AB796" s="1316"/>
      <c r="AC796" s="1326">
        <f t="shared" si="40"/>
        <v>0</v>
      </c>
      <c r="AD796" s="1327"/>
      <c r="AE796" s="1327"/>
      <c r="AF796" s="1327"/>
      <c r="AG796" s="1328"/>
      <c r="AH796"/>
      <c r="AI796"/>
      <c r="AJ796"/>
      <c r="AK796"/>
      <c r="AL796"/>
      <c r="AM796"/>
      <c r="AN796"/>
      <c r="AO796"/>
      <c r="AP796"/>
      <c r="AQ796"/>
      <c r="AR796"/>
      <c r="AS796"/>
      <c r="AT796"/>
      <c r="AU796"/>
      <c r="AV796"/>
      <c r="AW796"/>
      <c r="AX796"/>
      <c r="AY796"/>
      <c r="AZ796" s="2"/>
      <c r="BA796" s="2"/>
      <c r="BB796" s="2"/>
      <c r="BC796" s="2"/>
      <c r="BD796" s="2"/>
      <c r="BE796" s="2"/>
      <c r="BF796" s="2"/>
      <c r="BG796" s="2"/>
      <c r="BH796" s="2"/>
      <c r="BI796" s="2"/>
      <c r="BJ796" s="2"/>
      <c r="BK796" s="2"/>
      <c r="BL796" s="2"/>
      <c r="BM796" s="2"/>
      <c r="BN796" s="2"/>
      <c r="BO796" s="2"/>
      <c r="BP796" s="2"/>
      <c r="BQ796" s="2"/>
      <c r="BR796" s="2"/>
      <c r="BS796" s="2"/>
      <c r="BT796" s="2"/>
      <c r="BU796" s="2"/>
      <c r="BV796" s="2"/>
      <c r="BW796" s="2"/>
      <c r="BX796" s="2"/>
      <c r="BY796" s="2"/>
      <c r="BZ796" s="2"/>
      <c r="CA796" s="2"/>
      <c r="CB796" s="2"/>
      <c r="CC796" s="2"/>
      <c r="CD796" s="2"/>
      <c r="CE796" s="2"/>
      <c r="CF796" s="2"/>
      <c r="CG796" s="2"/>
      <c r="CH796" s="2"/>
      <c r="CI796" s="2"/>
      <c r="CJ796" s="2"/>
      <c r="CK796" s="2"/>
      <c r="CL796" s="2"/>
      <c r="CM796" s="2"/>
      <c r="CN796" s="2"/>
      <c r="CO796" s="2"/>
      <c r="CP796" s="1428">
        <f t="shared" si="41"/>
        <v>0</v>
      </c>
      <c r="CQ796" s="1429"/>
      <c r="CR796" s="1429"/>
      <c r="CS796" s="1429"/>
      <c r="CT796" s="1430"/>
      <c r="CU796" s="1428">
        <f t="shared" si="42"/>
        <v>0</v>
      </c>
      <c r="CV796" s="1429"/>
      <c r="CW796" s="1429"/>
      <c r="CX796" s="1429"/>
      <c r="CY796" s="1430"/>
      <c r="CZ796" s="1428">
        <f t="shared" si="43"/>
        <v>0</v>
      </c>
      <c r="DA796" s="1429"/>
      <c r="DB796" s="1429"/>
      <c r="DC796" s="1429"/>
      <c r="DD796" s="1430"/>
      <c r="DE796" s="1428">
        <f t="shared" si="44"/>
        <v>0</v>
      </c>
      <c r="DF796" s="1429"/>
      <c r="DG796" s="1429"/>
      <c r="DH796" s="1429"/>
      <c r="DI796" s="1430"/>
      <c r="DJ796" s="1428">
        <f t="shared" si="45"/>
        <v>0</v>
      </c>
      <c r="DK796" s="1429"/>
      <c r="DL796" s="1429"/>
      <c r="DM796" s="1429"/>
      <c r="DN796" s="1430"/>
      <c r="DO796" s="1428">
        <f t="shared" si="46"/>
        <v>0</v>
      </c>
      <c r="DP796" s="1429"/>
      <c r="DQ796" s="1429"/>
      <c r="DR796" s="1429"/>
      <c r="DS796" s="1430"/>
      <c r="DT796" s="1075"/>
      <c r="DU796" s="1428">
        <f t="shared" si="47"/>
        <v>0</v>
      </c>
      <c r="DV796" s="1429"/>
      <c r="DW796" s="1429"/>
      <c r="DX796" s="1429"/>
      <c r="DY796" s="1430"/>
      <c r="DZ796" s="1428">
        <f t="shared" si="48"/>
        <v>0</v>
      </c>
      <c r="EA796" s="1429"/>
      <c r="EB796" s="1429"/>
      <c r="EC796" s="1429"/>
      <c r="ED796" s="1430"/>
      <c r="EE796" s="1428">
        <f t="shared" si="49"/>
        <v>0</v>
      </c>
      <c r="EF796" s="1429"/>
      <c r="EG796" s="1429"/>
      <c r="EH796" s="1429"/>
      <c r="EI796" s="1430"/>
      <c r="EJ796" s="1428">
        <f t="shared" si="50"/>
        <v>0</v>
      </c>
      <c r="EK796" s="1429"/>
      <c r="EL796" s="1429"/>
      <c r="EM796" s="1429"/>
      <c r="EN796" s="1430"/>
      <c r="EO796" s="1428">
        <f t="shared" si="51"/>
        <v>0</v>
      </c>
      <c r="EP796" s="1429"/>
      <c r="EQ796" s="1429"/>
      <c r="ER796" s="1429"/>
      <c r="ES796" s="1430"/>
      <c r="ET796" s="1428">
        <f t="shared" si="52"/>
        <v>0</v>
      </c>
      <c r="EU796" s="1429"/>
      <c r="EV796" s="1429"/>
      <c r="EW796" s="1429"/>
      <c r="EX796" s="1430"/>
    </row>
    <row r="797" spans="1:154" s="3" customFormat="1" ht="12.95" customHeight="1">
      <c r="A797"/>
      <c r="B797"/>
      <c r="C797"/>
      <c r="D797"/>
      <c r="E797"/>
      <c r="F797"/>
      <c r="G797"/>
      <c r="H797"/>
      <c r="I797"/>
      <c r="J797" s="1419" t="s">
        <v>1486</v>
      </c>
      <c r="K797" s="1420"/>
      <c r="L797" s="1420"/>
      <c r="M797" s="1420"/>
      <c r="N797" s="1421"/>
      <c r="O797" s="1431">
        <f>SUM(O787:S796)</f>
        <v>0</v>
      </c>
      <c r="P797" s="1431"/>
      <c r="Q797" s="1431"/>
      <c r="R797" s="1431"/>
      <c r="S797" s="1431"/>
      <c r="T797"/>
      <c r="U797"/>
      <c r="V797"/>
      <c r="W797"/>
      <c r="X797" s="712" t="s">
        <v>1487</v>
      </c>
      <c r="Y797" s="9"/>
      <c r="Z797" s="9"/>
      <c r="AA797" s="9"/>
      <c r="AB797" s="716"/>
      <c r="AC797" s="1326">
        <f>SUM(AC787:AG796)</f>
        <v>0</v>
      </c>
      <c r="AD797" s="1327"/>
      <c r="AE797" s="1327"/>
      <c r="AF797" s="1327"/>
      <c r="AG797" s="1328"/>
      <c r="AH797"/>
      <c r="AI797"/>
      <c r="AJ797"/>
      <c r="AK797"/>
      <c r="AL797"/>
      <c r="AM797"/>
      <c r="AN797"/>
      <c r="AO797"/>
      <c r="AP797"/>
      <c r="AQ797"/>
      <c r="AR797"/>
      <c r="AS797"/>
      <c r="AT797"/>
      <c r="AU797"/>
      <c r="AV797"/>
      <c r="AW797"/>
      <c r="AX797"/>
      <c r="AY797"/>
      <c r="AZ797" s="2"/>
      <c r="BA797"/>
      <c r="BB797" s="2"/>
      <c r="BC797" s="2"/>
      <c r="BD797" s="2"/>
      <c r="BE797" s="2"/>
      <c r="BF797" s="2"/>
      <c r="BG797" s="2"/>
      <c r="BH797" s="2"/>
      <c r="BI797" s="2"/>
      <c r="BJ797" s="2"/>
      <c r="BK797" s="2"/>
      <c r="BL797" s="2"/>
      <c r="BM797" s="2"/>
      <c r="BN797" s="2"/>
      <c r="BO797" s="2"/>
      <c r="BP797" s="2"/>
      <c r="BQ797" s="2"/>
      <c r="BR797" s="2"/>
      <c r="BS797" s="2"/>
      <c r="BT797" s="2"/>
      <c r="BU797" s="2"/>
      <c r="BV797" s="2"/>
      <c r="BW797" s="2"/>
      <c r="BX797" s="2"/>
      <c r="BY797" s="2"/>
      <c r="BZ797" s="2"/>
      <c r="CA797" s="2"/>
      <c r="CB797" s="2"/>
      <c r="CC797" s="2"/>
      <c r="CD797" s="2"/>
      <c r="CE797" s="2"/>
      <c r="CF797" s="2"/>
      <c r="CG797" s="2"/>
      <c r="CH797" s="2"/>
      <c r="CI797" s="2"/>
      <c r="CJ797" s="2"/>
      <c r="CK797" s="2"/>
      <c r="CL797" s="2"/>
      <c r="CM797" s="2"/>
      <c r="CN797" s="2"/>
      <c r="CO797" s="2"/>
      <c r="CP797" s="1433">
        <f>SUM(CP787:CT796)</f>
        <v>0</v>
      </c>
      <c r="CQ797" s="1435"/>
      <c r="CR797" s="1435"/>
      <c r="CS797" s="1435"/>
      <c r="CT797" s="1434"/>
      <c r="CU797" s="1433">
        <f>SUM(CU787:CY796)</f>
        <v>0</v>
      </c>
      <c r="CV797" s="1435"/>
      <c r="CW797" s="1435"/>
      <c r="CX797" s="1435"/>
      <c r="CY797" s="1434"/>
      <c r="CZ797" s="1433">
        <f>SUM(CZ787:DD796)</f>
        <v>0</v>
      </c>
      <c r="DA797" s="1435"/>
      <c r="DB797" s="1435"/>
      <c r="DC797" s="1435"/>
      <c r="DD797" s="1434"/>
      <c r="DE797" s="1433">
        <f>SUM(DE787:DI796)</f>
        <v>0</v>
      </c>
      <c r="DF797" s="1435"/>
      <c r="DG797" s="1435"/>
      <c r="DH797" s="1435"/>
      <c r="DI797" s="1434"/>
      <c r="DJ797" s="1433">
        <f>SUM(DJ787:DN796)</f>
        <v>0</v>
      </c>
      <c r="DK797" s="1435"/>
      <c r="DL797" s="1435"/>
      <c r="DM797" s="1435"/>
      <c r="DN797" s="1434"/>
      <c r="DO797" s="1433">
        <f>SUM(DO787:DS796)</f>
        <v>0</v>
      </c>
      <c r="DP797" s="1435"/>
      <c r="DQ797" s="1435"/>
      <c r="DR797" s="1435"/>
      <c r="DS797" s="1434"/>
      <c r="DT797" s="1075"/>
      <c r="DU797" s="1433">
        <f>SUM(DU787:DY796)</f>
        <v>0</v>
      </c>
      <c r="DV797" s="1435"/>
      <c r="DW797" s="1435"/>
      <c r="DX797" s="1435"/>
      <c r="DY797" s="1434"/>
      <c r="DZ797" s="1433">
        <f>SUM(DZ787:ED796)</f>
        <v>0</v>
      </c>
      <c r="EA797" s="1435"/>
      <c r="EB797" s="1435"/>
      <c r="EC797" s="1435"/>
      <c r="ED797" s="1434"/>
      <c r="EE797" s="1433">
        <f>SUM(EE787:EI796)</f>
        <v>0</v>
      </c>
      <c r="EF797" s="1435"/>
      <c r="EG797" s="1435"/>
      <c r="EH797" s="1435"/>
      <c r="EI797" s="1434"/>
      <c r="EJ797" s="1433">
        <f>SUM(EJ787:EN796)</f>
        <v>0</v>
      </c>
      <c r="EK797" s="1435"/>
      <c r="EL797" s="1435"/>
      <c r="EM797" s="1435"/>
      <c r="EN797" s="1434"/>
      <c r="EO797" s="1433">
        <f>SUM(EO787:ES796)</f>
        <v>0</v>
      </c>
      <c r="EP797" s="1435"/>
      <c r="EQ797" s="1435"/>
      <c r="ER797" s="1435"/>
      <c r="ES797" s="1434"/>
      <c r="ET797" s="1433">
        <f>SUM(ET787:EX796)</f>
        <v>0</v>
      </c>
      <c r="EU797" s="1435"/>
      <c r="EV797" s="1435"/>
      <c r="EW797" s="1435"/>
      <c r="EX797" s="1434"/>
    </row>
    <row r="798" spans="1:154" s="3" customFormat="1" ht="12.95" customHeight="1">
      <c r="A798"/>
      <c r="B798"/>
      <c r="C798" s="1692" t="str">
        <f>IF(O797&lt;&gt;AG438,"! Total market rate units in the Unit Mix Table above does not match the number of  market rate units on row #"&amp;TEXT(ROW(D438),"#"),"")</f>
        <v/>
      </c>
      <c r="D798" s="1692"/>
      <c r="E798" s="1692"/>
      <c r="F798" s="1692"/>
      <c r="G798" s="1692"/>
      <c r="H798" s="1692"/>
      <c r="I798" s="1692"/>
      <c r="J798" s="1692"/>
      <c r="K798" s="1692"/>
      <c r="L798" s="1692"/>
      <c r="M798" s="1692"/>
      <c r="N798" s="1692"/>
      <c r="O798" s="1692"/>
      <c r="P798" s="1692"/>
      <c r="Q798" s="1692"/>
      <c r="R798" s="1692"/>
      <c r="S798" s="1692"/>
      <c r="T798" s="1692"/>
      <c r="U798" s="1692"/>
      <c r="V798" s="1692"/>
      <c r="W798" s="1692"/>
      <c r="X798" s="1692"/>
      <c r="Y798" s="1692"/>
      <c r="Z798" s="1692"/>
      <c r="AA798" s="1692"/>
      <c r="AB798" s="1692"/>
      <c r="AC798" s="1692"/>
      <c r="AD798" s="1692"/>
      <c r="AE798" s="1692"/>
      <c r="AF798" s="1692"/>
      <c r="AG798" s="1692"/>
      <c r="AH798" s="1692"/>
      <c r="AI798" s="1692"/>
      <c r="AJ798" s="1692"/>
      <c r="AK798" s="1692"/>
      <c r="AL798" s="1692"/>
      <c r="AM798" s="1692"/>
      <c r="AN798" s="1692"/>
      <c r="AO798"/>
      <c r="AP798"/>
      <c r="AQ798"/>
      <c r="AR798"/>
      <c r="AS798"/>
      <c r="AT798"/>
      <c r="AU798"/>
      <c r="AV798"/>
      <c r="AW798"/>
      <c r="AX798"/>
      <c r="AY798"/>
      <c r="AZ798" s="23"/>
      <c r="BA798" s="23"/>
      <c r="BB798" s="2"/>
      <c r="BC798" s="2"/>
      <c r="BD798" s="2"/>
      <c r="BE798" s="2"/>
      <c r="BF798" s="2"/>
      <c r="BG798" s="2"/>
      <c r="BH798" s="2"/>
      <c r="BI798" s="2"/>
      <c r="BJ798" s="2"/>
      <c r="BK798" s="2"/>
      <c r="BL798" s="2"/>
      <c r="BM798" s="2"/>
      <c r="BN798" s="2"/>
      <c r="BO798" s="2"/>
      <c r="BP798" s="2"/>
      <c r="BQ798" s="2"/>
      <c r="BR798" s="2"/>
      <c r="BS798" s="2"/>
      <c r="BT798" s="2"/>
      <c r="BU798" s="2"/>
      <c r="BV798" s="2"/>
      <c r="BW798" s="2"/>
      <c r="BX798" s="2"/>
      <c r="BY798" s="2"/>
      <c r="BZ798" s="2"/>
      <c r="CA798" s="2"/>
      <c r="CB798" s="2"/>
      <c r="CC798" s="2"/>
      <c r="CD798" s="2"/>
      <c r="CE798" s="2"/>
      <c r="CF798" s="2"/>
      <c r="CG798" s="2"/>
      <c r="CH798" s="2"/>
      <c r="CI798" s="2"/>
      <c r="CJ798" s="2"/>
      <c r="CK798" s="2"/>
      <c r="CL798" s="2"/>
      <c r="CM798" s="2"/>
      <c r="CN798" s="2"/>
      <c r="CO798" s="2"/>
      <c r="CP798"/>
      <c r="CQ798"/>
      <c r="CR798"/>
      <c r="CS798"/>
      <c r="CT798" s="684">
        <f>CP797*1</f>
        <v>0</v>
      </c>
      <c r="CU798" s="2"/>
      <c r="CV798" s="2"/>
      <c r="CW798" s="2"/>
      <c r="CX798" s="2"/>
      <c r="CY798" s="684">
        <f>CU797*1</f>
        <v>0</v>
      </c>
      <c r="CZ798" s="2"/>
      <c r="DA798" s="2"/>
      <c r="DB798" s="2"/>
      <c r="DC798" s="2"/>
      <c r="DD798" s="684">
        <f>CZ797*2</f>
        <v>0</v>
      </c>
      <c r="DE798" s="2"/>
      <c r="DF798" s="2"/>
      <c r="DG798" s="2"/>
      <c r="DH798" s="2"/>
      <c r="DI798" s="684">
        <f>DE797*3</f>
        <v>0</v>
      </c>
      <c r="DJ798" s="2"/>
      <c r="DK798" s="2"/>
      <c r="DL798" s="2"/>
      <c r="DM798" s="2"/>
      <c r="DN798" s="684">
        <f>DJ797*4</f>
        <v>0</v>
      </c>
      <c r="DO798" s="2"/>
      <c r="DP798" s="2"/>
      <c r="DQ798" s="2"/>
      <c r="DR798" s="2"/>
      <c r="DS798" s="684">
        <f>DO797*5</f>
        <v>0</v>
      </c>
      <c r="DT798" s="2"/>
      <c r="DU798"/>
      <c r="DV798"/>
      <c r="DW798"/>
      <c r="DX798"/>
      <c r="DY798" s="2"/>
      <c r="DZ798" s="2"/>
      <c r="EA798" s="2"/>
      <c r="EB798" s="2"/>
      <c r="EC798" s="2"/>
      <c r="ED798" s="2"/>
      <c r="EE798" s="2"/>
      <c r="EF798" s="2"/>
      <c r="EG798" s="2"/>
      <c r="EH798" s="2"/>
      <c r="EI798" s="2"/>
      <c r="EJ798" s="2"/>
      <c r="EK798" s="2"/>
      <c r="EL798" s="2"/>
      <c r="EM798" s="2"/>
      <c r="EN798" s="2"/>
      <c r="EO798" s="2"/>
      <c r="EP798" s="2"/>
      <c r="EQ798" s="2"/>
      <c r="ER798" s="2"/>
      <c r="ES798" s="2"/>
      <c r="ET798" s="2"/>
      <c r="EU798" s="2"/>
      <c r="EV798" s="2"/>
      <c r="EW798" s="2"/>
      <c r="EX798" s="2"/>
    </row>
    <row r="799" spans="1:154" s="3" customFormat="1" ht="12.95" customHeight="1">
      <c r="A799"/>
      <c r="B799"/>
      <c r="C799" s="1692"/>
      <c r="D799" s="1692"/>
      <c r="E799" s="1692"/>
      <c r="F799" s="1692"/>
      <c r="G799" s="1692"/>
      <c r="H799" s="1692"/>
      <c r="I799" s="1692"/>
      <c r="J799" s="1692"/>
      <c r="K799" s="1692"/>
      <c r="L799" s="1692"/>
      <c r="M799" s="1692"/>
      <c r="N799" s="1692"/>
      <c r="O799" s="1692"/>
      <c r="P799" s="1692"/>
      <c r="Q799" s="1692"/>
      <c r="R799" s="1692"/>
      <c r="S799" s="1692"/>
      <c r="T799" s="1692"/>
      <c r="U799" s="1692"/>
      <c r="V799" s="1692"/>
      <c r="W799" s="1692"/>
      <c r="X799" s="1692"/>
      <c r="Y799" s="1692"/>
      <c r="Z799" s="1692"/>
      <c r="AA799" s="1692"/>
      <c r="AB799" s="1692"/>
      <c r="AC799" s="1692"/>
      <c r="AD799" s="1692"/>
      <c r="AE799" s="1692"/>
      <c r="AF799" s="1692"/>
      <c r="AG799" s="1692"/>
      <c r="AH799" s="1692"/>
      <c r="AI799" s="1692"/>
      <c r="AJ799" s="1692"/>
      <c r="AK799" s="1692"/>
      <c r="AL799" s="1692"/>
      <c r="AM799" s="1692"/>
      <c r="AN799" s="1692"/>
      <c r="AO799"/>
      <c r="AP799"/>
      <c r="AQ799"/>
      <c r="AR799"/>
      <c r="AS799"/>
      <c r="AT799"/>
      <c r="AU799"/>
      <c r="AV799"/>
      <c r="AW799"/>
      <c r="AX799"/>
      <c r="AY799"/>
      <c r="AZ799" s="23"/>
      <c r="BA799" s="23"/>
      <c r="BB799" s="2"/>
      <c r="BC799" s="2"/>
      <c r="BD799" s="2"/>
      <c r="BE799" s="2"/>
      <c r="BF799" s="2"/>
      <c r="BG799" s="2"/>
      <c r="BH799" s="2"/>
      <c r="BI799" s="2"/>
      <c r="BJ799" s="2"/>
      <c r="BK799" s="2"/>
      <c r="BL799" s="2"/>
      <c r="BM799" s="2"/>
      <c r="BN799" s="2"/>
      <c r="BO799" s="2"/>
      <c r="BP799" s="2"/>
      <c r="BQ799" s="2"/>
      <c r="BR799" s="2"/>
      <c r="BS799" s="2"/>
      <c r="BT799" s="2"/>
      <c r="BU799" s="2"/>
      <c r="BV799" s="2"/>
      <c r="BW799" s="2"/>
      <c r="BX799" s="2"/>
      <c r="BY799" s="2"/>
      <c r="BZ799" s="2"/>
      <c r="CA799" s="2"/>
      <c r="CB799" s="2"/>
      <c r="CC799" s="2"/>
      <c r="CD799" s="2"/>
      <c r="CE799" s="2"/>
      <c r="CF799" s="2"/>
      <c r="CG799" s="2"/>
      <c r="CH799" s="2"/>
      <c r="CI799" s="2"/>
      <c r="CJ799" s="2"/>
      <c r="CK799" s="2"/>
      <c r="CL799" s="2"/>
      <c r="CM799" s="2"/>
      <c r="CN799" s="2"/>
      <c r="CO799" s="2"/>
      <c r="CP799"/>
      <c r="CQ799"/>
      <c r="CR799"/>
      <c r="CS799"/>
      <c r="CT799"/>
      <c r="CU799"/>
      <c r="CV799"/>
      <c r="CW799"/>
      <c r="CX799"/>
      <c r="CY799"/>
      <c r="CZ799"/>
      <c r="DA799"/>
      <c r="DB799"/>
      <c r="DC799"/>
      <c r="DD799"/>
      <c r="DE799"/>
      <c r="DF799"/>
      <c r="DG799"/>
      <c r="DH799"/>
      <c r="DI799"/>
      <c r="DJ799"/>
      <c r="DK799"/>
      <c r="DL799"/>
      <c r="DM799"/>
      <c r="DN799"/>
      <c r="DO799"/>
      <c r="DP799"/>
      <c r="DQ799"/>
      <c r="DR799"/>
      <c r="DS799"/>
      <c r="DT799" s="2"/>
      <c r="DU799" s="684">
        <f>CP797+CU797+CZ797+DE797+DJ797+DO797</f>
        <v>0</v>
      </c>
      <c r="DV799" s="38" t="s">
        <v>1509</v>
      </c>
      <c r="DW799" s="2"/>
      <c r="DX799" s="2"/>
      <c r="DY799" s="2"/>
      <c r="DZ799" s="2"/>
      <c r="EA799" s="2"/>
      <c r="EB799" s="2"/>
      <c r="EC799" s="2"/>
      <c r="ED799" s="2"/>
      <c r="EE799" s="2"/>
      <c r="EF799" s="2"/>
      <c r="EG799" s="2"/>
      <c r="EH799" s="2"/>
      <c r="EI799"/>
      <c r="EJ799"/>
      <c r="EK799"/>
      <c r="EL799"/>
      <c r="EM799"/>
      <c r="EN799"/>
      <c r="EO799"/>
      <c r="EP799"/>
      <c r="EQ799"/>
      <c r="ER799"/>
      <c r="ES799" s="37" t="s">
        <v>1510</v>
      </c>
      <c r="ET799" s="1804">
        <f>SUM(DU797:EX797)</f>
        <v>0</v>
      </c>
      <c r="EU799" s="1805"/>
      <c r="EV799" s="1805"/>
      <c r="EW799" s="1805"/>
      <c r="EX799" s="1806"/>
    </row>
    <row r="800" spans="1:154" s="3" customFormat="1" ht="12.95" customHeight="1">
      <c r="A800"/>
      <c r="B800"/>
      <c r="C800"/>
      <c r="D800"/>
      <c r="E800"/>
      <c r="F800"/>
      <c r="G800"/>
      <c r="H800"/>
      <c r="I800"/>
      <c r="J800" s="1090"/>
      <c r="K800" s="4"/>
      <c r="L800" s="4"/>
      <c r="M800" s="4"/>
      <c r="N800" s="4"/>
      <c r="O800" s="4"/>
      <c r="P800" s="4"/>
      <c r="Q800" s="4"/>
      <c r="R800" s="4"/>
      <c r="S800" s="4"/>
      <c r="T800" s="4"/>
      <c r="U800" s="4"/>
      <c r="V800" s="4"/>
      <c r="W800" s="4"/>
      <c r="X800" s="1082" t="s">
        <v>1511</v>
      </c>
      <c r="Y800" s="1664">
        <f>O753+AC777+AC797</f>
        <v>79427</v>
      </c>
      <c r="Z800" s="1664"/>
      <c r="AA800" s="1664"/>
      <c r="AB800" s="1664"/>
      <c r="AC800" s="1664"/>
      <c r="AD800"/>
      <c r="AE800"/>
      <c r="AF800"/>
      <c r="AG800"/>
      <c r="AH800"/>
      <c r="AI800"/>
      <c r="AJ800"/>
      <c r="AK800"/>
      <c r="AL800"/>
      <c r="AM800"/>
      <c r="AN800"/>
      <c r="AO800"/>
      <c r="AP800"/>
      <c r="AQ800"/>
      <c r="AR800"/>
      <c r="AS800"/>
      <c r="AT800"/>
      <c r="AU800"/>
      <c r="AV800"/>
      <c r="AW800"/>
      <c r="AX800"/>
      <c r="AY800"/>
      <c r="AZ800" s="23"/>
      <c r="BA800" s="23"/>
      <c r="BB800" s="2"/>
      <c r="BC800" s="2"/>
      <c r="BD800" s="2"/>
      <c r="BE800" s="2"/>
      <c r="BF800" s="2"/>
      <c r="BG800" s="2"/>
      <c r="BH800" s="2"/>
      <c r="BI800" s="2"/>
      <c r="BJ800" s="2"/>
      <c r="BK800" s="2"/>
      <c r="BL800" s="2"/>
      <c r="BM800" s="2"/>
      <c r="BN800" s="2"/>
      <c r="BO800" s="2"/>
      <c r="BP800" s="2"/>
      <c r="BQ800" s="2"/>
      <c r="BR800" s="2"/>
      <c r="BS800" s="2"/>
      <c r="BT800" s="2"/>
      <c r="BU800" s="2"/>
      <c r="BV800" s="2"/>
      <c r="BW800" s="2"/>
      <c r="BX800" s="2"/>
      <c r="BY800" s="2"/>
      <c r="BZ800" s="2"/>
      <c r="CA800" s="2"/>
      <c r="CB800" s="2"/>
      <c r="CC800" s="2"/>
      <c r="CD800" s="2"/>
      <c r="CE800" s="2"/>
      <c r="CF800" s="2"/>
      <c r="CG800" s="2"/>
      <c r="CH800" s="2"/>
      <c r="CI800" s="2"/>
      <c r="CJ800" s="2"/>
      <c r="CK800" s="2"/>
      <c r="CL800" s="2"/>
      <c r="CM800" s="2"/>
      <c r="CN800" s="2"/>
      <c r="CO800" s="2"/>
      <c r="CP800"/>
      <c r="CQ800"/>
      <c r="CR800"/>
      <c r="CS800"/>
      <c r="CT800"/>
      <c r="CU800"/>
      <c r="CV800"/>
      <c r="CW800"/>
      <c r="CX800"/>
      <c r="CY800"/>
      <c r="CZ800"/>
      <c r="DA800"/>
      <c r="DB800"/>
      <c r="DC800"/>
      <c r="DD800"/>
      <c r="DE800"/>
      <c r="DF800"/>
      <c r="DG800"/>
      <c r="DH800"/>
      <c r="DI800"/>
      <c r="DJ800"/>
      <c r="DK800"/>
      <c r="DL800"/>
      <c r="DM800"/>
      <c r="DN800"/>
      <c r="DO800"/>
      <c r="DP800"/>
      <c r="DQ800"/>
      <c r="DR800"/>
      <c r="DS800"/>
      <c r="DT800" s="2"/>
      <c r="DU800" s="684">
        <f>CT798+CY798+DD798+DI798+DN798+DS798</f>
        <v>0</v>
      </c>
      <c r="DV800" s="38" t="s">
        <v>1512</v>
      </c>
      <c r="DW800" s="2"/>
      <c r="DX800" s="2"/>
      <c r="DY800" s="2"/>
      <c r="DZ800" s="2"/>
      <c r="EA800" s="2"/>
      <c r="EB800" s="2"/>
      <c r="EC800" s="2"/>
      <c r="ED800" s="2"/>
      <c r="EE800" s="2"/>
      <c r="EF800" s="2"/>
      <c r="EG800" s="2"/>
      <c r="EH800" s="2"/>
      <c r="EI800"/>
      <c r="EJ800"/>
      <c r="EK800"/>
      <c r="EL800"/>
      <c r="EM800"/>
      <c r="EN800"/>
      <c r="EO800"/>
      <c r="EP800"/>
      <c r="EQ800"/>
      <c r="ER800"/>
      <c r="ES800"/>
      <c r="ET800"/>
      <c r="EU800"/>
      <c r="EV800"/>
      <c r="EW800"/>
      <c r="EX800"/>
    </row>
    <row r="801" spans="1:126" s="3" customFormat="1" ht="12.95" customHeight="1">
      <c r="A801"/>
      <c r="B801"/>
      <c r="C801"/>
      <c r="D801"/>
      <c r="E801"/>
      <c r="F801"/>
      <c r="G801"/>
      <c r="H801"/>
      <c r="I801"/>
      <c r="J801" s="31"/>
      <c r="K801" s="32"/>
      <c r="L801" s="32"/>
      <c r="M801" s="32"/>
      <c r="N801" s="32"/>
      <c r="O801" s="32"/>
      <c r="P801" s="32"/>
      <c r="Q801" s="32"/>
      <c r="R801" s="32"/>
      <c r="S801" s="32"/>
      <c r="T801" s="32"/>
      <c r="U801" s="32"/>
      <c r="V801" s="32"/>
      <c r="W801" s="32"/>
      <c r="X801" s="1086" t="s">
        <v>1513</v>
      </c>
      <c r="Y801" s="1664">
        <f>(O753+AC777+AC797)*12</f>
        <v>953124</v>
      </c>
      <c r="Z801" s="1664"/>
      <c r="AA801" s="1664"/>
      <c r="AB801" s="1664"/>
      <c r="AC801" s="1664"/>
      <c r="AD801"/>
      <c r="AE801"/>
      <c r="AF801"/>
      <c r="AG801"/>
      <c r="AH801"/>
      <c r="AI801"/>
      <c r="AJ801"/>
      <c r="AK801"/>
      <c r="AL801"/>
      <c r="AM801"/>
      <c r="AN801"/>
      <c r="AO801"/>
      <c r="AP801"/>
      <c r="AQ801"/>
      <c r="AR801"/>
      <c r="AS801"/>
      <c r="AT801"/>
      <c r="AU801"/>
      <c r="AV801"/>
      <c r="AW801"/>
      <c r="AX801"/>
      <c r="AY801"/>
      <c r="AZ801" s="11"/>
      <c r="BA801" s="11"/>
      <c r="BB801" s="2"/>
      <c r="BC801" s="2"/>
      <c r="BD801" s="2"/>
      <c r="BE801" s="2"/>
      <c r="BF801" s="2"/>
      <c r="BG801" s="2"/>
      <c r="BH801" s="2"/>
      <c r="BI801" s="2"/>
      <c r="BJ801" s="2"/>
      <c r="BK801" s="2"/>
      <c r="BL801" s="2"/>
      <c r="BM801" s="2"/>
      <c r="BN801" s="2"/>
      <c r="BO801" s="2"/>
      <c r="BP801" s="2"/>
      <c r="BQ801" s="2"/>
      <c r="BR801" s="2"/>
      <c r="BS801" s="2"/>
      <c r="BT801" s="2"/>
      <c r="BU801" s="2"/>
      <c r="BV801" s="2"/>
      <c r="BW801" s="2"/>
      <c r="BX801" s="2"/>
      <c r="BY801" s="2"/>
      <c r="BZ801" s="2"/>
      <c r="CA801" s="2"/>
      <c r="CB801" s="2"/>
      <c r="CC801" s="2"/>
      <c r="CD801" s="2"/>
      <c r="CE801" s="2"/>
      <c r="CF801" s="2"/>
      <c r="CG801" s="2"/>
      <c r="CH801" s="2"/>
      <c r="CI801" s="2"/>
      <c r="CJ801" s="2"/>
      <c r="CK801" s="2"/>
      <c r="CL801" s="2"/>
      <c r="CM801" s="2"/>
      <c r="CN801" s="2"/>
      <c r="CO801" s="2"/>
      <c r="CP801" s="2" t="s">
        <v>1514</v>
      </c>
      <c r="CQ801" s="2"/>
      <c r="CR801" s="2"/>
      <c r="CS801" s="2"/>
      <c r="CT801" s="2"/>
      <c r="CU801" s="2"/>
      <c r="CV801" s="2"/>
      <c r="CW801" s="2"/>
      <c r="CX801" s="2"/>
      <c r="CY801" s="2"/>
      <c r="CZ801" s="2"/>
      <c r="DA801" s="2"/>
      <c r="DB801" s="2"/>
      <c r="DC801" s="2"/>
      <c r="DD801" s="2"/>
      <c r="DE801" s="2"/>
      <c r="DF801" s="2"/>
      <c r="DG801" s="2"/>
      <c r="DH801" s="2"/>
      <c r="DI801" s="2"/>
      <c r="DJ801" s="2"/>
      <c r="DK801" s="2"/>
      <c r="DL801" s="2"/>
      <c r="DM801" s="2"/>
      <c r="DN801" s="2"/>
      <c r="DO801" s="2"/>
      <c r="DP801" s="2"/>
      <c r="DQ801" s="2"/>
      <c r="DR801" s="2"/>
      <c r="DS801" s="2"/>
      <c r="DT801" s="2"/>
      <c r="DU801"/>
      <c r="DV801"/>
    </row>
    <row r="802" spans="1:126" s="3" customFormat="1" ht="12.95" customHeight="1">
      <c r="A802"/>
      <c r="B802" s="1"/>
      <c r="C802"/>
      <c r="D802"/>
      <c r="E802"/>
      <c r="F802"/>
      <c r="G802"/>
      <c r="H802"/>
      <c r="I802"/>
      <c r="J802"/>
      <c r="K802"/>
      <c r="L802"/>
      <c r="M802"/>
      <c r="N802"/>
      <c r="O802"/>
      <c r="P802"/>
      <c r="Q802"/>
      <c r="R802"/>
      <c r="S802"/>
      <c r="T802"/>
      <c r="U802"/>
      <c r="V802"/>
      <c r="W802"/>
      <c r="X802" s="10"/>
      <c r="Y802" s="10"/>
      <c r="Z802" s="10"/>
      <c r="AA802" s="10"/>
      <c r="AB802" s="10"/>
      <c r="AC802" s="10"/>
      <c r="AD802" s="10"/>
      <c r="AE802"/>
      <c r="AF802"/>
      <c r="AG802"/>
      <c r="AH802"/>
      <c r="AI802"/>
      <c r="AJ802"/>
      <c r="AK802"/>
      <c r="AL802"/>
      <c r="AM802"/>
      <c r="AN802"/>
      <c r="AO802"/>
      <c r="AP802"/>
      <c r="AQ802"/>
      <c r="AR802"/>
      <c r="AS802"/>
      <c r="AT802"/>
      <c r="AU802"/>
      <c r="AV802"/>
      <c r="AW802"/>
      <c r="AX802"/>
      <c r="AY802"/>
      <c r="AZ802" s="11"/>
      <c r="BA802" s="11"/>
      <c r="BB802" s="11"/>
      <c r="BC802" s="11"/>
      <c r="BD802" s="11"/>
      <c r="BE802" s="11"/>
      <c r="BF802" s="11"/>
      <c r="BG802" s="11"/>
      <c r="BH802" s="11"/>
      <c r="BI802" s="11"/>
      <c r="BJ802" s="11"/>
      <c r="BK802" s="11"/>
      <c r="BL802" s="11"/>
      <c r="BM802" s="11"/>
      <c r="BN802" s="43"/>
      <c r="BO802" s="2"/>
      <c r="BP802" s="2"/>
      <c r="BQ802" s="2"/>
      <c r="BR802" s="2"/>
      <c r="BS802" s="2"/>
      <c r="BT802" s="2"/>
      <c r="BU802" s="2"/>
      <c r="BV802" s="2"/>
      <c r="BW802" s="2"/>
      <c r="BX802" s="2"/>
      <c r="BY802" s="2"/>
      <c r="BZ802" s="2"/>
      <c r="CA802" s="2"/>
      <c r="CB802" s="11"/>
      <c r="CC802" s="11"/>
      <c r="CD802" s="11"/>
      <c r="CE802" s="11"/>
      <c r="CF802" s="11"/>
      <c r="CG802" s="2"/>
      <c r="CH802" s="2"/>
      <c r="CI802" s="2"/>
      <c r="CJ802" s="2"/>
      <c r="CK802" s="2"/>
      <c r="CL802" s="2"/>
      <c r="CM802" s="2"/>
      <c r="CN802" s="2"/>
      <c r="CO802" s="2"/>
      <c r="CP802" s="1433">
        <f>CP753+CP777+CP797</f>
        <v>0</v>
      </c>
      <c r="CQ802" s="1435"/>
      <c r="CR802" s="1435"/>
      <c r="CS802" s="1435"/>
      <c r="CT802" s="1434"/>
      <c r="CU802" s="1433">
        <f>CU753+CU777+CU797</f>
        <v>79</v>
      </c>
      <c r="CV802" s="1435"/>
      <c r="CW802" s="1435"/>
      <c r="CX802" s="1435"/>
      <c r="CY802" s="1434"/>
      <c r="CZ802" s="1433">
        <f>CZ753+CZ777+CZ797</f>
        <v>1</v>
      </c>
      <c r="DA802" s="1435"/>
      <c r="DB802" s="1435"/>
      <c r="DC802" s="1435"/>
      <c r="DD802" s="1434"/>
      <c r="DE802" s="1433">
        <f>DE753+DE777+DE797</f>
        <v>0</v>
      </c>
      <c r="DF802" s="1435"/>
      <c r="DG802" s="1435"/>
      <c r="DH802" s="1435"/>
      <c r="DI802" s="1434"/>
      <c r="DJ802" s="1433">
        <f>DJ753+DJ777+DJ797</f>
        <v>0</v>
      </c>
      <c r="DK802" s="1435"/>
      <c r="DL802" s="1435"/>
      <c r="DM802" s="1435"/>
      <c r="DN802" s="1434"/>
      <c r="DO802" s="1433">
        <f>DO797+DO777+DO753</f>
        <v>0</v>
      </c>
      <c r="DP802" s="1435"/>
      <c r="DQ802" s="1435"/>
      <c r="DR802" s="1435"/>
      <c r="DS802" s="1434"/>
      <c r="DT802" s="2"/>
      <c r="DU802" s="684">
        <f>DU755+DU800</f>
        <v>79</v>
      </c>
      <c r="DV802" s="38" t="s">
        <v>1515</v>
      </c>
    </row>
    <row r="803" spans="1:126" s="3" customFormat="1" ht="12.95" customHeight="1">
      <c r="A803" s="1" t="s">
        <v>1005</v>
      </c>
      <c r="B803" s="1"/>
      <c r="C803" s="1" t="s">
        <v>212</v>
      </c>
      <c r="D803"/>
      <c r="E803"/>
      <c r="F803"/>
      <c r="G803"/>
      <c r="H803"/>
      <c r="I803"/>
      <c r="J803"/>
      <c r="K803"/>
      <c r="L803"/>
      <c r="M803"/>
      <c r="N803"/>
      <c r="O803"/>
      <c r="P803"/>
      <c r="Q803"/>
      <c r="R803"/>
      <c r="S803"/>
      <c r="T803"/>
      <c r="U803"/>
      <c r="V803"/>
      <c r="W803"/>
      <c r="X803" s="10"/>
      <c r="Y803" s="10"/>
      <c r="Z803" s="10"/>
      <c r="AA803" s="10"/>
      <c r="AB803" s="10"/>
      <c r="AC803" s="10"/>
      <c r="AD803" s="10"/>
      <c r="AE803"/>
      <c r="AF803"/>
      <c r="AG803"/>
      <c r="AH803"/>
      <c r="AI803"/>
      <c r="AJ803"/>
      <c r="AK803"/>
      <c r="AL803"/>
      <c r="AM803"/>
      <c r="AN803"/>
      <c r="AO803"/>
      <c r="AP803"/>
      <c r="AQ803"/>
      <c r="AR803"/>
      <c r="AS803"/>
      <c r="AT803"/>
      <c r="AU803"/>
      <c r="AV803"/>
      <c r="AW803"/>
      <c r="AX803"/>
      <c r="AY803"/>
      <c r="AZ803" s="11"/>
      <c r="BA803" s="11"/>
      <c r="BB803" s="11"/>
      <c r="BC803" s="11"/>
      <c r="BD803" s="11"/>
      <c r="BE803" s="11"/>
      <c r="BF803" s="11"/>
      <c r="BG803" s="11"/>
      <c r="BH803" s="11"/>
      <c r="BI803" s="11"/>
      <c r="BJ803" s="11"/>
      <c r="BK803" s="11"/>
      <c r="BL803" s="11"/>
      <c r="BM803" s="11"/>
      <c r="BN803" s="11"/>
      <c r="BO803" s="2"/>
      <c r="BP803" s="2"/>
      <c r="BQ803" s="2"/>
      <c r="BR803" s="2"/>
      <c r="BS803" s="2"/>
      <c r="BT803" s="2"/>
      <c r="BU803" s="2"/>
      <c r="BV803" s="2"/>
      <c r="BW803" s="2"/>
      <c r="BX803" s="2"/>
      <c r="BY803" s="2"/>
      <c r="BZ803" s="2"/>
      <c r="CA803" s="2"/>
      <c r="CB803" s="11"/>
      <c r="CC803" s="11"/>
      <c r="CD803" s="11"/>
      <c r="CE803" s="11"/>
      <c r="CF803" s="11"/>
      <c r="CG803" s="2"/>
      <c r="CH803" s="2"/>
      <c r="CI803" s="2"/>
      <c r="CJ803" s="2"/>
      <c r="CK803" s="2"/>
      <c r="CL803" s="2"/>
      <c r="CM803" s="2"/>
      <c r="CN803" s="2"/>
      <c r="CO803" s="2"/>
      <c r="CP803" s="2"/>
      <c r="CQ803" s="2"/>
      <c r="CR803" s="2"/>
      <c r="CS803" s="2"/>
      <c r="CT803" s="2"/>
      <c r="CU803" s="2"/>
      <c r="CV803" s="2"/>
      <c r="CW803" s="2"/>
      <c r="CX803" s="2"/>
      <c r="CY803" s="2"/>
      <c r="CZ803" s="2"/>
      <c r="DA803" s="2"/>
      <c r="DB803" s="2"/>
      <c r="DC803" s="2"/>
      <c r="DD803" s="2"/>
      <c r="DE803" s="2"/>
      <c r="DF803" s="2"/>
      <c r="DG803" s="2"/>
      <c r="DH803" s="2"/>
      <c r="DI803" s="2"/>
      <c r="DJ803" s="2"/>
      <c r="DK803" s="2"/>
      <c r="DL803" s="2"/>
      <c r="DM803" s="2"/>
      <c r="DN803" s="2"/>
      <c r="DO803" s="2"/>
      <c r="DP803" s="2"/>
      <c r="DQ803" s="2"/>
      <c r="DR803" s="2"/>
      <c r="DS803" s="2"/>
      <c r="DT803" s="2"/>
      <c r="DU803" s="2"/>
      <c r="DV803" s="2"/>
    </row>
    <row r="804" spans="1:126" s="3" customFormat="1" ht="12.95" customHeight="1">
      <c r="A804" s="1"/>
      <c r="B804" s="1"/>
      <c r="C804" s="1" t="s">
        <v>1516</v>
      </c>
      <c r="D804"/>
      <c r="E804"/>
      <c r="F804"/>
      <c r="G804"/>
      <c r="H804"/>
      <c r="I804"/>
      <c r="J804"/>
      <c r="K804"/>
      <c r="L804"/>
      <c r="M804"/>
      <c r="N804"/>
      <c r="O804"/>
      <c r="P804"/>
      <c r="Q804"/>
      <c r="R804"/>
      <c r="S804"/>
      <c r="T804"/>
      <c r="U804"/>
      <c r="V804"/>
      <c r="W804"/>
      <c r="X804" s="10"/>
      <c r="Y804" s="10"/>
      <c r="Z804" s="10"/>
      <c r="AA804" s="10"/>
      <c r="AB804" s="10"/>
      <c r="AC804" s="10"/>
      <c r="AD804" s="10"/>
      <c r="AE804"/>
      <c r="AF804"/>
      <c r="AG804"/>
      <c r="AH804"/>
      <c r="AI804"/>
      <c r="AJ804"/>
      <c r="AK804"/>
      <c r="AL804"/>
      <c r="AM804"/>
      <c r="AN804"/>
      <c r="AO804"/>
      <c r="AP804"/>
      <c r="AQ804"/>
      <c r="AR804"/>
      <c r="AS804"/>
      <c r="AT804"/>
      <c r="AU804"/>
      <c r="AV804"/>
      <c r="AW804"/>
      <c r="AX804"/>
      <c r="AY804"/>
      <c r="AZ804" s="11"/>
      <c r="BA804" s="11"/>
      <c r="BB804" s="11"/>
      <c r="BC804" s="11"/>
      <c r="BD804" s="11"/>
      <c r="BE804" s="11"/>
      <c r="BF804" s="11"/>
      <c r="BG804" s="11"/>
      <c r="BH804" s="11"/>
      <c r="BI804" s="11"/>
      <c r="BJ804" s="11"/>
      <c r="BK804" s="11"/>
      <c r="BL804" s="11"/>
      <c r="BM804" s="11"/>
      <c r="BN804" s="11"/>
      <c r="BO804" s="2"/>
      <c r="BP804" s="2"/>
      <c r="BQ804" s="2"/>
      <c r="BR804" s="2"/>
      <c r="BS804" s="2"/>
      <c r="BT804" s="2"/>
      <c r="BU804" s="2"/>
      <c r="BV804" s="2"/>
      <c r="BW804" s="2"/>
      <c r="BX804" s="2"/>
      <c r="BY804" s="2"/>
      <c r="BZ804" s="2"/>
      <c r="CA804" s="2"/>
      <c r="CB804" s="11"/>
      <c r="CC804" s="11"/>
      <c r="CD804" s="11"/>
      <c r="CE804" s="11"/>
      <c r="CF804" s="11"/>
      <c r="CG804" s="11"/>
      <c r="CH804" s="11"/>
      <c r="CI804" s="11"/>
      <c r="CJ804" s="11"/>
      <c r="CK804" s="11"/>
      <c r="CL804" s="11"/>
      <c r="CM804" s="11"/>
      <c r="CN804" s="11"/>
      <c r="CO804" s="11"/>
      <c r="CP804" s="11"/>
      <c r="CQ804" s="11"/>
      <c r="CR804" s="11"/>
      <c r="CS804" s="11"/>
      <c r="CT804" s="11"/>
      <c r="CU804" s="11"/>
      <c r="CV804" s="11"/>
      <c r="CW804" s="11"/>
      <c r="CX804" s="11"/>
      <c r="CY804" s="11"/>
      <c r="CZ804" s="11"/>
      <c r="DA804" s="11"/>
      <c r="DB804" s="11"/>
      <c r="DC804" s="11"/>
      <c r="DD804" s="11"/>
      <c r="DE804" s="11"/>
      <c r="DF804" s="11"/>
      <c r="DG804" s="11"/>
      <c r="DH804" s="11"/>
      <c r="DI804" s="11"/>
      <c r="DJ804" s="11"/>
      <c r="DK804" s="11"/>
      <c r="DL804" s="11"/>
      <c r="DM804" s="11"/>
      <c r="DN804" s="11"/>
      <c r="DO804" s="11"/>
      <c r="DP804" s="11"/>
      <c r="DQ804" s="11"/>
      <c r="DR804" s="11"/>
      <c r="DS804" s="11"/>
      <c r="DT804" s="11"/>
      <c r="DU804" s="11"/>
      <c r="DV804" s="11"/>
    </row>
    <row r="805" spans="1:126" s="3" customFormat="1" ht="12.95" customHeight="1">
      <c r="A805"/>
      <c r="B805" s="1"/>
      <c r="C805"/>
      <c r="D805"/>
      <c r="E805"/>
      <c r="F805"/>
      <c r="G805"/>
      <c r="H805"/>
      <c r="I805"/>
      <c r="J805"/>
      <c r="K805"/>
      <c r="L805"/>
      <c r="M805"/>
      <c r="N805"/>
      <c r="O805"/>
      <c r="P805"/>
      <c r="Q805"/>
      <c r="R805"/>
      <c r="S805"/>
      <c r="T805"/>
      <c r="U805"/>
      <c r="V805"/>
      <c r="W805"/>
      <c r="X805" s="10"/>
      <c r="Y805" s="10"/>
      <c r="Z805" s="10"/>
      <c r="AA805" s="10"/>
      <c r="AB805" s="10"/>
      <c r="AC805" s="10"/>
      <c r="AD805" s="10"/>
      <c r="AE805"/>
      <c r="AF805"/>
      <c r="AG805"/>
      <c r="AH805"/>
      <c r="AI805"/>
      <c r="AJ805"/>
      <c r="AK805"/>
      <c r="AL805"/>
      <c r="AM805"/>
      <c r="AN805"/>
      <c r="AO805"/>
      <c r="AP805"/>
      <c r="AQ805"/>
      <c r="AR805"/>
      <c r="AS805"/>
      <c r="AT805"/>
      <c r="AU805"/>
      <c r="AV805"/>
      <c r="AW805"/>
      <c r="AX805"/>
      <c r="AY805"/>
      <c r="AZ805" s="11"/>
      <c r="BA805" s="11"/>
      <c r="BB805" s="11"/>
      <c r="BC805" s="11"/>
      <c r="BD805" s="11"/>
      <c r="BE805" s="11"/>
      <c r="BF805" s="11"/>
      <c r="BG805" s="11"/>
      <c r="BH805" s="11"/>
      <c r="BI805" s="11"/>
      <c r="BJ805" s="11"/>
      <c r="BK805" s="11"/>
      <c r="BL805" s="11"/>
      <c r="BM805" s="11"/>
      <c r="BN805" s="11"/>
      <c r="BO805" s="2"/>
      <c r="BP805" s="2"/>
      <c r="BQ805" s="2"/>
      <c r="BR805" s="2"/>
      <c r="BS805" s="2"/>
      <c r="BT805" s="2"/>
      <c r="BU805" s="2"/>
      <c r="BV805" s="2"/>
      <c r="BW805" s="2"/>
      <c r="BX805" s="2"/>
      <c r="BY805" s="2"/>
      <c r="BZ805" s="2"/>
      <c r="CA805" s="2"/>
      <c r="CB805" s="11"/>
      <c r="CC805" s="11"/>
      <c r="CD805" s="11"/>
      <c r="CE805" s="11"/>
      <c r="CF805" s="11"/>
      <c r="CG805" s="11"/>
      <c r="CH805" s="11"/>
      <c r="CI805" s="11"/>
      <c r="CJ805" s="11"/>
      <c r="CK805" s="11"/>
      <c r="CL805" s="11"/>
      <c r="CM805" s="11"/>
      <c r="CN805" s="11"/>
      <c r="CO805" s="11"/>
      <c r="CP805" s="11"/>
      <c r="CQ805" s="11"/>
      <c r="CR805" s="11"/>
      <c r="CS805" s="11"/>
      <c r="CT805" s="11"/>
      <c r="CU805" s="11"/>
      <c r="CV805" s="11"/>
      <c r="CW805" s="11"/>
      <c r="CX805" s="11"/>
      <c r="CY805" s="11"/>
      <c r="CZ805" s="11"/>
      <c r="DA805" s="11"/>
      <c r="DB805" s="11"/>
      <c r="DC805" s="11"/>
      <c r="DD805" s="11"/>
      <c r="DE805" s="11"/>
      <c r="DF805" s="11"/>
      <c r="DG805" s="11"/>
      <c r="DH805" s="11"/>
      <c r="DI805" s="11"/>
      <c r="DJ805" s="11"/>
      <c r="DK805" s="11"/>
      <c r="DL805" s="11"/>
      <c r="DM805" s="11"/>
      <c r="DN805" s="11"/>
      <c r="DO805" s="11"/>
      <c r="DP805" s="11"/>
      <c r="DQ805" s="11"/>
      <c r="DR805" s="11"/>
      <c r="DS805" s="11"/>
      <c r="DT805" s="11"/>
      <c r="DU805" s="11"/>
      <c r="DV805" s="11"/>
    </row>
    <row r="806" spans="1:126" s="3" customFormat="1" ht="12.95" customHeight="1">
      <c r="A806"/>
      <c r="B806"/>
      <c r="C806"/>
      <c r="D806"/>
      <c r="E806"/>
      <c r="F806"/>
      <c r="G806"/>
      <c r="H806" s="1090" t="s">
        <v>1517</v>
      </c>
      <c r="I806" s="4"/>
      <c r="J806" s="4"/>
      <c r="K806" s="4"/>
      <c r="L806" s="4"/>
      <c r="M806" s="4"/>
      <c r="N806" s="4"/>
      <c r="O806" s="4"/>
      <c r="P806" s="4"/>
      <c r="Q806" s="4"/>
      <c r="R806" s="4"/>
      <c r="S806" s="4"/>
      <c r="T806" s="4"/>
      <c r="U806" s="4"/>
      <c r="V806" s="4"/>
      <c r="W806" s="4"/>
      <c r="X806" s="4"/>
      <c r="Y806" s="4"/>
      <c r="Z806" s="1523">
        <v>40</v>
      </c>
      <c r="AA806" s="1524"/>
      <c r="AB806" s="1524"/>
      <c r="AC806" s="1524"/>
      <c r="AD806" s="1524"/>
      <c r="AE806" s="1525"/>
      <c r="AF806"/>
      <c r="AG806"/>
      <c r="AH806"/>
      <c r="AI806"/>
      <c r="AJ806"/>
      <c r="AK806"/>
      <c r="AL806"/>
      <c r="AM806"/>
      <c r="AN806"/>
      <c r="AO806"/>
      <c r="AP806"/>
      <c r="AQ806"/>
      <c r="AR806"/>
      <c r="AS806"/>
      <c r="AT806"/>
      <c r="AU806"/>
      <c r="AV806"/>
      <c r="AW806"/>
      <c r="AX806"/>
      <c r="AY806"/>
      <c r="AZ806" s="2"/>
      <c r="BA806" s="2"/>
      <c r="BB806" s="2"/>
      <c r="BC806" s="2"/>
      <c r="BD806" s="2"/>
      <c r="BE806" s="11"/>
      <c r="BF806" s="11"/>
      <c r="BG806" s="11"/>
      <c r="BH806" s="11"/>
      <c r="BI806" s="11"/>
      <c r="BJ806" s="11"/>
      <c r="BK806" s="11"/>
      <c r="BL806" s="11"/>
      <c r="BM806" s="11"/>
      <c r="BN806" s="11"/>
      <c r="BO806" s="2"/>
      <c r="BP806" s="2"/>
      <c r="BQ806" s="2"/>
      <c r="BR806" s="2"/>
      <c r="BS806" s="2"/>
      <c r="BT806" s="2"/>
      <c r="BU806" s="2"/>
      <c r="BV806" s="2"/>
      <c r="BW806" s="2"/>
      <c r="BX806" s="2"/>
      <c r="BY806" s="2"/>
      <c r="BZ806" s="2"/>
      <c r="CA806" s="2"/>
      <c r="CB806" s="2"/>
      <c r="CC806" s="2"/>
      <c r="CD806" s="2"/>
      <c r="CE806" s="2"/>
      <c r="CF806" s="2"/>
      <c r="CG806" s="2"/>
      <c r="CH806" s="2"/>
      <c r="CI806" s="2"/>
      <c r="CJ806" s="2"/>
      <c r="CK806" s="2"/>
      <c r="CL806" s="2"/>
      <c r="CM806" s="2"/>
      <c r="CN806" s="2"/>
      <c r="CO806" s="2"/>
      <c r="CP806" s="2"/>
      <c r="CQ806" s="2"/>
      <c r="CR806" s="2"/>
      <c r="CS806" s="2"/>
      <c r="CT806" s="2"/>
      <c r="CU806" s="2"/>
      <c r="CV806" s="2"/>
      <c r="CW806" s="2"/>
      <c r="CX806" s="2"/>
      <c r="CY806" s="2"/>
      <c r="CZ806" s="2"/>
      <c r="DA806" s="2"/>
      <c r="DB806" s="2"/>
      <c r="DC806" s="2"/>
      <c r="DD806" s="2"/>
      <c r="DE806" s="2"/>
      <c r="DF806" s="2"/>
      <c r="DG806" s="2"/>
      <c r="DH806" s="2"/>
      <c r="DI806" s="2"/>
      <c r="DJ806" s="2"/>
      <c r="DK806" s="2"/>
      <c r="DL806" s="2"/>
      <c r="DM806" s="2"/>
      <c r="DN806" s="2"/>
      <c r="DO806" s="2"/>
      <c r="DP806" s="2"/>
      <c r="DQ806" s="2"/>
      <c r="DR806" s="2"/>
      <c r="DS806" s="2"/>
      <c r="DT806" s="2"/>
      <c r="DU806" s="2"/>
      <c r="DV806" s="2"/>
    </row>
    <row r="807" spans="1:126" s="3" customFormat="1" ht="12.95" customHeight="1">
      <c r="A807"/>
      <c r="B807"/>
      <c r="C807"/>
      <c r="D807"/>
      <c r="E807"/>
      <c r="F807"/>
      <c r="G807"/>
      <c r="H807" s="1090" t="s">
        <v>1518</v>
      </c>
      <c r="I807" s="4"/>
      <c r="J807" s="4"/>
      <c r="K807" s="4"/>
      <c r="L807" s="4"/>
      <c r="M807" s="4"/>
      <c r="N807" s="4"/>
      <c r="O807" s="4"/>
      <c r="P807" s="4"/>
      <c r="Q807" s="4"/>
      <c r="R807" s="4"/>
      <c r="S807" s="4"/>
      <c r="T807" s="4"/>
      <c r="U807" s="4"/>
      <c r="V807" s="4"/>
      <c r="W807" s="4"/>
      <c r="X807" s="4"/>
      <c r="Y807" s="4"/>
      <c r="Z807" s="1691">
        <v>20</v>
      </c>
      <c r="AA807" s="1524"/>
      <c r="AB807" s="1524"/>
      <c r="AC807" s="1524"/>
      <c r="AD807" s="1524"/>
      <c r="AE807" s="1525"/>
      <c r="AF807"/>
      <c r="AG807"/>
      <c r="AH807"/>
      <c r="AI807"/>
      <c r="AJ807"/>
      <c r="AK807"/>
      <c r="AL807"/>
      <c r="AM807"/>
      <c r="AN807"/>
      <c r="AO807"/>
      <c r="AP807"/>
      <c r="AQ807"/>
      <c r="AR807"/>
      <c r="AS807"/>
      <c r="AT807"/>
      <c r="AU807"/>
      <c r="AV807"/>
      <c r="AW807"/>
      <c r="AX807"/>
      <c r="AY807"/>
      <c r="AZ807" s="2"/>
      <c r="BA807" s="2"/>
      <c r="BB807" s="2"/>
      <c r="BC807" s="2"/>
      <c r="BD807" s="2"/>
      <c r="BE807" s="11"/>
      <c r="BF807" s="11"/>
      <c r="BG807" s="11"/>
      <c r="BH807" s="11"/>
      <c r="BI807" s="11"/>
      <c r="BJ807" s="11"/>
      <c r="BK807" s="11"/>
      <c r="BL807" s="11"/>
      <c r="BM807" s="11"/>
      <c r="BN807" s="11"/>
      <c r="BO807" s="2"/>
      <c r="BP807" s="2"/>
      <c r="BQ807" s="2"/>
      <c r="BR807" s="2"/>
      <c r="BS807" s="2"/>
      <c r="BT807" s="2"/>
      <c r="BU807" s="2"/>
      <c r="BV807" s="2"/>
      <c r="BW807" s="2"/>
      <c r="BX807" s="2"/>
      <c r="BY807" s="2"/>
      <c r="BZ807" s="2"/>
      <c r="CA807" s="2"/>
      <c r="CB807" s="2"/>
      <c r="CC807" s="2"/>
      <c r="CD807" s="2"/>
      <c r="CE807" s="2"/>
      <c r="CF807" s="2"/>
      <c r="CG807" s="2"/>
      <c r="CH807" s="2"/>
      <c r="CI807" s="2"/>
      <c r="CJ807" s="2"/>
      <c r="CK807" s="2"/>
      <c r="CL807" s="2"/>
      <c r="CM807" s="2"/>
      <c r="CN807" s="2"/>
      <c r="CO807" s="2"/>
      <c r="CP807" s="2"/>
      <c r="CQ807" s="2"/>
      <c r="CR807" s="2"/>
      <c r="CS807" s="2"/>
      <c r="CT807" s="2"/>
      <c r="CU807" s="2"/>
      <c r="CV807" s="2"/>
      <c r="CW807" s="2"/>
      <c r="CX807" s="2"/>
      <c r="CY807" s="2"/>
      <c r="CZ807" s="2"/>
      <c r="DA807" s="2"/>
      <c r="DB807" s="2"/>
      <c r="DC807" s="2"/>
      <c r="DD807" s="2"/>
      <c r="DE807" s="2"/>
      <c r="DF807" s="2"/>
      <c r="DG807" s="2"/>
      <c r="DH807" s="2"/>
      <c r="DI807" s="2"/>
      <c r="DJ807" s="2"/>
      <c r="DK807" s="2"/>
      <c r="DL807" s="2"/>
      <c r="DM807" s="2"/>
      <c r="DN807" s="2"/>
      <c r="DO807" s="2"/>
      <c r="DP807" s="2"/>
      <c r="DQ807" s="2"/>
      <c r="DR807" s="2"/>
      <c r="DS807" s="2"/>
      <c r="DT807" s="2"/>
      <c r="DU807" s="2"/>
      <c r="DV807" s="2"/>
    </row>
    <row r="808" spans="1:126" s="3" customFormat="1" ht="12.95" customHeight="1">
      <c r="A808"/>
      <c r="B808"/>
      <c r="C808"/>
      <c r="D808"/>
      <c r="E808"/>
      <c r="F808"/>
      <c r="G808"/>
      <c r="H808" s="1090" t="s">
        <v>1519</v>
      </c>
      <c r="I808" s="4"/>
      <c r="J808" s="4"/>
      <c r="K808" s="4"/>
      <c r="L808" s="4"/>
      <c r="M808" s="4"/>
      <c r="N808" s="4"/>
      <c r="O808" s="4"/>
      <c r="P808" s="4"/>
      <c r="Q808" s="4"/>
      <c r="R808" s="4"/>
      <c r="S808" s="4"/>
      <c r="T808" s="4"/>
      <c r="U808" s="4"/>
      <c r="V808" s="4"/>
      <c r="W808" s="4"/>
      <c r="X808" s="4"/>
      <c r="Y808" s="4"/>
      <c r="Z808" s="1689" t="s">
        <v>1520</v>
      </c>
      <c r="AA808" s="1498"/>
      <c r="AB808" s="1498"/>
      <c r="AC808" s="1498"/>
      <c r="AD808" s="1498"/>
      <c r="AE808" s="1499"/>
      <c r="AF808"/>
      <c r="AG808"/>
      <c r="AH808"/>
      <c r="AI808"/>
      <c r="AJ808"/>
      <c r="AK808"/>
      <c r="AL808"/>
      <c r="AM808"/>
      <c r="AN808"/>
      <c r="AO808"/>
      <c r="AP808"/>
      <c r="AQ808"/>
      <c r="AR808"/>
      <c r="AS808"/>
      <c r="AT808"/>
      <c r="AU808" s="2"/>
      <c r="AV808"/>
      <c r="AW808"/>
      <c r="AX808"/>
      <c r="AY808"/>
      <c r="AZ808" s="2"/>
      <c r="BA808" s="2"/>
      <c r="BB808" s="2"/>
      <c r="BC808" s="2"/>
      <c r="BD808" s="2"/>
      <c r="BE808" s="11"/>
      <c r="BF808" s="11"/>
      <c r="BG808" s="11"/>
      <c r="BH808" s="11"/>
      <c r="BI808" s="11"/>
      <c r="BJ808" s="11"/>
      <c r="BK808" s="11"/>
      <c r="BL808" s="11"/>
      <c r="BM808" s="11"/>
      <c r="BN808" s="11"/>
      <c r="BO808" s="2"/>
      <c r="BP808" s="2"/>
      <c r="BQ808" s="2"/>
      <c r="BR808" s="2"/>
      <c r="BS808" s="2"/>
      <c r="BT808" s="2"/>
      <c r="BU808" s="2"/>
      <c r="BV808" s="2"/>
      <c r="BW808" s="2"/>
      <c r="BX808" s="2"/>
      <c r="BY808" s="2"/>
      <c r="BZ808" s="2"/>
      <c r="CA808" s="2"/>
      <c r="CB808" s="2"/>
      <c r="CC808" s="2"/>
      <c r="CD808" s="2"/>
      <c r="CE808" s="2"/>
      <c r="CF808" s="2"/>
      <c r="CG808" s="2"/>
      <c r="CH808" s="2"/>
      <c r="CI808" s="2"/>
      <c r="CJ808" s="2"/>
      <c r="CK808" s="2"/>
      <c r="CL808" s="2"/>
      <c r="CM808" s="2"/>
      <c r="CN808" s="2"/>
      <c r="CO808" s="2"/>
      <c r="CP808" s="2"/>
      <c r="CQ808" s="2"/>
      <c r="CR808" s="2"/>
      <c r="CS808" s="2"/>
      <c r="CT808" s="2"/>
      <c r="CU808" s="2"/>
      <c r="CV808" s="2"/>
      <c r="CW808" s="2"/>
      <c r="CX808" s="2"/>
      <c r="CY808" s="2"/>
      <c r="CZ808" s="2"/>
      <c r="DA808" s="2"/>
      <c r="DB808" s="2"/>
      <c r="DC808" s="2"/>
      <c r="DD808" s="2"/>
      <c r="DE808" s="2"/>
      <c r="DF808" s="2"/>
      <c r="DG808" s="2"/>
      <c r="DH808" s="2"/>
      <c r="DI808" s="2"/>
      <c r="DJ808" s="2"/>
      <c r="DK808" s="2"/>
      <c r="DL808" s="2"/>
      <c r="DM808" s="2"/>
      <c r="DN808" s="2"/>
      <c r="DO808" s="2"/>
      <c r="DP808" s="2"/>
      <c r="DQ808" s="2"/>
      <c r="DR808" s="2"/>
      <c r="DS808" s="2"/>
      <c r="DT808" s="2"/>
      <c r="DU808" s="2"/>
      <c r="DV808" s="2"/>
    </row>
    <row r="809" spans="1:126" s="3" customFormat="1" ht="12.95" customHeight="1">
      <c r="A809"/>
      <c r="B809"/>
      <c r="C809"/>
      <c r="D809"/>
      <c r="E809"/>
      <c r="F809"/>
      <c r="G809"/>
      <c r="H809" s="1090"/>
      <c r="I809" s="4"/>
      <c r="J809" s="4"/>
      <c r="K809" s="4"/>
      <c r="L809" s="4"/>
      <c r="M809" s="4"/>
      <c r="N809" s="4"/>
      <c r="O809" s="4"/>
      <c r="P809" s="4"/>
      <c r="Q809" s="4"/>
      <c r="R809" s="4"/>
      <c r="S809" s="4"/>
      <c r="T809" s="4"/>
      <c r="U809" s="4"/>
      <c r="V809" s="4"/>
      <c r="W809" s="4"/>
      <c r="X809" s="4"/>
      <c r="Y809" s="1081" t="s">
        <v>1521</v>
      </c>
      <c r="Z809" s="1573">
        <f>'Subsidy Contract Calculation'!J40</f>
        <v>859680</v>
      </c>
      <c r="AA809" s="1574"/>
      <c r="AB809" s="1574"/>
      <c r="AC809" s="1574"/>
      <c r="AD809" s="1574"/>
      <c r="AE809" s="1575"/>
      <c r="AF809"/>
      <c r="AG809"/>
      <c r="AH809"/>
      <c r="AI809"/>
      <c r="AJ809"/>
      <c r="AK809"/>
      <c r="AL809"/>
      <c r="AM809"/>
      <c r="AN809"/>
      <c r="AO809"/>
      <c r="AP809"/>
      <c r="AQ809"/>
      <c r="AR809"/>
      <c r="AS809"/>
      <c r="AT809"/>
      <c r="AU809" s="2"/>
      <c r="AV809"/>
      <c r="AW809"/>
      <c r="AX809"/>
      <c r="AY809"/>
      <c r="AZ809" s="2"/>
      <c r="BA809" s="2"/>
      <c r="BB809" s="2"/>
      <c r="BC809" s="2"/>
      <c r="BD809" s="2"/>
      <c r="BE809" s="11"/>
      <c r="BF809" s="11"/>
      <c r="BG809" s="11"/>
      <c r="BH809" s="11"/>
      <c r="BI809" s="11"/>
      <c r="BJ809" s="11"/>
      <c r="BK809" s="11"/>
      <c r="BL809" s="11"/>
      <c r="BM809" s="11"/>
      <c r="BN809" s="11"/>
      <c r="BO809" s="2"/>
      <c r="BP809" s="2"/>
      <c r="BQ809" s="2"/>
      <c r="BR809" s="2"/>
      <c r="BS809" s="2"/>
      <c r="BT809" s="2"/>
      <c r="BU809" s="2"/>
      <c r="BV809" s="2"/>
      <c r="BW809" s="2"/>
      <c r="BX809" s="2"/>
      <c r="BY809" s="2"/>
      <c r="BZ809" s="2"/>
      <c r="CA809" s="2"/>
      <c r="CB809" s="2"/>
      <c r="CC809" s="2"/>
      <c r="CD809" s="2"/>
      <c r="CE809" s="2"/>
      <c r="CF809" s="2"/>
      <c r="CG809" s="2"/>
      <c r="CH809" s="2"/>
      <c r="CI809" s="2"/>
      <c r="CJ809" s="2"/>
      <c r="CK809" s="2"/>
      <c r="CL809" s="2"/>
      <c r="CM809" s="2"/>
      <c r="CN809" s="2"/>
      <c r="CO809" s="2"/>
      <c r="CP809" s="2"/>
      <c r="CQ809" s="2"/>
      <c r="CR809" s="2"/>
      <c r="CS809" s="2"/>
      <c r="CT809" s="2"/>
      <c r="CU809" s="2"/>
      <c r="CV809" s="2"/>
      <c r="CW809" s="2"/>
      <c r="CX809" s="2"/>
      <c r="CY809" s="2"/>
      <c r="CZ809" s="2"/>
      <c r="DA809" s="2"/>
      <c r="DB809" s="2"/>
      <c r="DC809" s="2"/>
      <c r="DD809" s="2"/>
      <c r="DE809" s="2"/>
      <c r="DF809" s="2"/>
      <c r="DG809" s="2"/>
      <c r="DH809" s="2"/>
      <c r="DI809" s="2"/>
      <c r="DJ809" s="2"/>
      <c r="DK809" s="2"/>
      <c r="DL809" s="2"/>
      <c r="DM809" s="2"/>
      <c r="DN809" s="2"/>
      <c r="DO809" s="2"/>
      <c r="DP809" s="2"/>
      <c r="DQ809" s="2"/>
      <c r="DR809" s="2"/>
      <c r="DS809" s="2"/>
      <c r="DT809" s="2"/>
      <c r="DU809" s="2"/>
      <c r="DV809" s="2"/>
    </row>
    <row r="810" spans="1:126" s="3" customFormat="1" ht="12.95" customHeight="1">
      <c r="A810"/>
      <c r="B810"/>
      <c r="C810"/>
      <c r="D810"/>
      <c r="E810"/>
      <c r="F810"/>
      <c r="G810"/>
      <c r="H810"/>
      <c r="I810"/>
      <c r="J810"/>
      <c r="K810"/>
      <c r="L810"/>
      <c r="M810"/>
      <c r="N810"/>
      <c r="O810"/>
      <c r="P810"/>
      <c r="Q810"/>
      <c r="R810"/>
      <c r="S810"/>
      <c r="T810"/>
      <c r="U810"/>
      <c r="V810"/>
      <c r="W810"/>
      <c r="X810" s="10"/>
      <c r="Y810" s="10"/>
      <c r="Z810" s="10"/>
      <c r="AA810" s="10"/>
      <c r="AB810" s="10"/>
      <c r="AC810" s="10"/>
      <c r="AD810" s="10"/>
      <c r="AE810"/>
      <c r="AF810"/>
      <c r="AG810"/>
      <c r="AH810"/>
      <c r="AI810"/>
      <c r="AJ810"/>
      <c r="AK810"/>
      <c r="AL810"/>
      <c r="AM810"/>
      <c r="AN810"/>
      <c r="AO810"/>
      <c r="AP810"/>
      <c r="AQ810"/>
      <c r="AR810"/>
      <c r="AS810"/>
      <c r="AT810"/>
      <c r="AU810" s="2"/>
      <c r="AV810"/>
      <c r="AW810"/>
      <c r="AX810"/>
      <c r="AY810"/>
      <c r="AZ810" s="2"/>
      <c r="BA810" s="2"/>
      <c r="BB810" s="2"/>
      <c r="BC810" s="2"/>
      <c r="BD810" s="2"/>
      <c r="BE810" s="11"/>
      <c r="BF810" s="11"/>
      <c r="BG810" s="11"/>
      <c r="BH810" s="11"/>
      <c r="BI810" s="11"/>
      <c r="BJ810" s="11"/>
      <c r="BK810" s="11"/>
      <c r="BL810" s="11"/>
      <c r="BM810" s="11"/>
      <c r="BN810" s="11"/>
      <c r="BO810" s="2"/>
      <c r="BP810" s="2"/>
      <c r="BQ810" s="2"/>
      <c r="BR810" s="2"/>
      <c r="BS810" s="2"/>
      <c r="BT810" s="2"/>
      <c r="BU810" s="2"/>
      <c r="BV810" s="2"/>
      <c r="BW810" s="2"/>
      <c r="BX810" s="2"/>
      <c r="BY810" s="2"/>
      <c r="BZ810" s="2"/>
      <c r="CA810" s="2"/>
      <c r="CB810" s="2"/>
      <c r="CC810" s="2"/>
      <c r="CD810" s="2"/>
      <c r="CE810" s="2"/>
      <c r="CF810" s="2"/>
      <c r="CG810" s="2"/>
      <c r="CH810" s="2"/>
      <c r="CI810" s="2"/>
      <c r="CJ810" s="2"/>
      <c r="CK810" s="2"/>
      <c r="CL810" s="2"/>
      <c r="CM810" s="2"/>
      <c r="CN810" s="2"/>
      <c r="CO810" s="2"/>
      <c r="CP810" s="2"/>
      <c r="CQ810" s="2"/>
      <c r="CR810" s="2"/>
      <c r="CS810" s="2"/>
      <c r="CT810" s="2"/>
      <c r="CU810" s="2"/>
      <c r="CV810" s="2"/>
      <c r="CW810" s="2"/>
      <c r="CX810" s="2"/>
      <c r="CY810" s="2"/>
      <c r="CZ810" s="2"/>
      <c r="DA810" s="2"/>
      <c r="DB810" s="2"/>
      <c r="DC810" s="2"/>
      <c r="DD810" s="2"/>
      <c r="DE810" s="2"/>
      <c r="DF810" s="2"/>
      <c r="DG810" s="2"/>
      <c r="DH810" s="2"/>
      <c r="DI810" s="2"/>
      <c r="DJ810" s="2"/>
      <c r="DK810" s="2"/>
      <c r="DL810" s="2"/>
      <c r="DM810" s="2"/>
      <c r="DN810" s="2"/>
      <c r="DO810" s="2"/>
      <c r="DP810" s="2"/>
      <c r="DQ810" s="2"/>
      <c r="DR810" s="2"/>
      <c r="DS810" s="2"/>
      <c r="DT810" s="2"/>
      <c r="DU810" s="2"/>
      <c r="DV810" s="2"/>
    </row>
    <row r="811" spans="1:126" s="3" customFormat="1" ht="12.95" customHeight="1">
      <c r="A811" s="1" t="s">
        <v>1017</v>
      </c>
      <c r="B811" s="1"/>
      <c r="C811" s="1" t="s">
        <v>215</v>
      </c>
      <c r="D811"/>
      <c r="E811"/>
      <c r="F811"/>
      <c r="G811"/>
      <c r="H811"/>
      <c r="I811"/>
      <c r="J811"/>
      <c r="K811"/>
      <c r="L811"/>
      <c r="M811"/>
      <c r="N811"/>
      <c r="O811"/>
      <c r="P811"/>
      <c r="Q811"/>
      <c r="R811"/>
      <c r="S811"/>
      <c r="T811"/>
      <c r="U811"/>
      <c r="V811"/>
      <c r="W811"/>
      <c r="X811" s="10"/>
      <c r="Y811" s="10"/>
      <c r="Z811" s="10"/>
      <c r="AA811" s="10"/>
      <c r="AB811" s="10"/>
      <c r="AC811" s="10"/>
      <c r="AD811" s="10"/>
      <c r="AE811"/>
      <c r="AF811"/>
      <c r="AG811"/>
      <c r="AH811"/>
      <c r="AI811"/>
      <c r="AJ811"/>
      <c r="AK811"/>
      <c r="AL811"/>
      <c r="AM811"/>
      <c r="AN811"/>
      <c r="AO811"/>
      <c r="AP811"/>
      <c r="AQ811"/>
      <c r="AR811"/>
      <c r="AS811"/>
      <c r="AT811"/>
      <c r="AU811" s="2"/>
      <c r="AV811"/>
      <c r="AW811"/>
      <c r="AX811"/>
      <c r="AY811"/>
      <c r="AZ811" s="2"/>
      <c r="BA811" s="2"/>
      <c r="BB811" s="2"/>
      <c r="BC811" s="2"/>
      <c r="BD811" s="2"/>
      <c r="BE811" s="11"/>
      <c r="BF811" s="11"/>
      <c r="BG811" s="11"/>
      <c r="BH811" s="11"/>
      <c r="BI811" s="11"/>
      <c r="BJ811" s="11"/>
      <c r="BK811" s="11"/>
      <c r="BL811" s="11"/>
      <c r="BM811" s="11"/>
      <c r="BN811" s="11"/>
      <c r="BO811" s="2"/>
      <c r="BP811" s="2"/>
      <c r="BQ811" s="2"/>
      <c r="BR811" s="2"/>
      <c r="BS811" s="2"/>
      <c r="BT811" s="2"/>
      <c r="BU811" s="2"/>
      <c r="BV811" s="2"/>
      <c r="BW811" s="2"/>
      <c r="BX811" s="2"/>
      <c r="BY811" s="2"/>
      <c r="BZ811" s="2"/>
      <c r="CA811" s="2"/>
      <c r="CB811" s="2"/>
      <c r="CC811" s="2"/>
      <c r="CD811" s="2"/>
      <c r="CE811" s="2"/>
      <c r="CF811" s="2"/>
      <c r="CG811" s="2"/>
      <c r="CH811" s="2"/>
      <c r="CI811" s="2"/>
      <c r="CJ811" s="2"/>
      <c r="CK811" s="2"/>
      <c r="CL811" s="2"/>
      <c r="CM811" s="2"/>
      <c r="CN811" s="2"/>
      <c r="CO811" s="2"/>
      <c r="CP811" s="2"/>
      <c r="CQ811" s="2"/>
      <c r="CR811" s="2"/>
      <c r="CS811" s="2"/>
      <c r="CT811" s="2"/>
      <c r="CU811" s="2"/>
      <c r="CV811" s="2"/>
      <c r="CW811" s="2"/>
      <c r="CX811" s="2"/>
      <c r="CY811" s="2"/>
      <c r="CZ811" s="2"/>
      <c r="DA811" s="2"/>
      <c r="DB811" s="2"/>
      <c r="DC811" s="2"/>
      <c r="DD811" s="2"/>
      <c r="DE811" s="2"/>
      <c r="DF811" s="2"/>
      <c r="DG811" s="2"/>
      <c r="DH811" s="2"/>
      <c r="DI811" s="2"/>
      <c r="DJ811" s="2"/>
      <c r="DK811" s="2"/>
      <c r="DL811" s="2"/>
      <c r="DM811" s="2"/>
      <c r="DN811" s="2"/>
      <c r="DO811" s="2"/>
      <c r="DP811" s="2"/>
      <c r="DQ811" s="2"/>
      <c r="DR811" s="2"/>
      <c r="DS811" s="2"/>
      <c r="DT811" s="2"/>
      <c r="DU811" s="2"/>
      <c r="DV811" s="2"/>
    </row>
    <row r="812" spans="1:126" s="3" customFormat="1" ht="12.95" customHeight="1">
      <c r="A812"/>
      <c r="B812"/>
      <c r="C812"/>
      <c r="D812"/>
      <c r="E812"/>
      <c r="F812"/>
      <c r="G812"/>
      <c r="H812"/>
      <c r="I812"/>
      <c r="J812"/>
      <c r="K812"/>
      <c r="L812"/>
      <c r="M812"/>
      <c r="N812"/>
      <c r="O812"/>
      <c r="P812"/>
      <c r="Q812"/>
      <c r="R812"/>
      <c r="S812"/>
      <c r="T812"/>
      <c r="U812"/>
      <c r="V812"/>
      <c r="W812"/>
      <c r="X812" s="10"/>
      <c r="Y812" s="10"/>
      <c r="Z812" s="10"/>
      <c r="AA812" s="10"/>
      <c r="AB812" s="10"/>
      <c r="AC812" s="10"/>
      <c r="AD812" s="10"/>
      <c r="AE812"/>
      <c r="AF812"/>
      <c r="AG812"/>
      <c r="AH812"/>
      <c r="AI812"/>
      <c r="AJ812"/>
      <c r="AK812"/>
      <c r="AL812"/>
      <c r="AM812"/>
      <c r="AN812"/>
      <c r="AO812"/>
      <c r="AP812"/>
      <c r="AQ812"/>
      <c r="AR812"/>
      <c r="AS812"/>
      <c r="AT812"/>
      <c r="AU812" s="2"/>
      <c r="AV812"/>
      <c r="AW812"/>
      <c r="AX812"/>
      <c r="AY812"/>
      <c r="AZ812" s="2"/>
      <c r="BA812" s="2"/>
      <c r="BB812" s="2"/>
      <c r="BC812" s="2"/>
      <c r="BD812" s="2"/>
      <c r="BE812" s="11"/>
      <c r="BF812" s="11"/>
      <c r="BG812" s="11"/>
      <c r="BH812" s="11"/>
      <c r="BI812" s="11"/>
      <c r="BJ812" s="11"/>
      <c r="BK812" s="11"/>
      <c r="BL812" s="11"/>
      <c r="BM812" s="11"/>
      <c r="BN812" s="11"/>
      <c r="BO812" s="2"/>
      <c r="BP812" s="2"/>
      <c r="BQ812" s="2"/>
      <c r="BR812" s="2"/>
      <c r="BS812" s="2"/>
      <c r="BT812" s="2"/>
      <c r="BU812" s="2"/>
      <c r="BV812" s="2"/>
      <c r="BW812" s="2"/>
      <c r="BX812" s="2"/>
      <c r="BY812" s="2"/>
      <c r="BZ812" s="2"/>
      <c r="CA812" s="2"/>
      <c r="CB812" s="2"/>
      <c r="CC812" s="2"/>
      <c r="CD812" s="2"/>
      <c r="CE812" s="2"/>
      <c r="CF812" s="2"/>
      <c r="CG812" s="2"/>
      <c r="CH812" s="2"/>
      <c r="CI812" s="2"/>
      <c r="CJ812" s="2"/>
      <c r="CK812" s="2"/>
      <c r="CL812" s="2"/>
      <c r="CM812" s="2"/>
      <c r="CN812" s="2"/>
      <c r="CO812" s="2"/>
      <c r="CP812" s="2"/>
      <c r="CQ812" s="2"/>
      <c r="CR812" s="2"/>
      <c r="CS812" s="2"/>
      <c r="CT812" s="2"/>
      <c r="CU812" s="2"/>
      <c r="CV812" s="2"/>
      <c r="CW812" s="2"/>
      <c r="CX812" s="2"/>
      <c r="CY812" s="2"/>
      <c r="CZ812" s="2"/>
      <c r="DA812" s="2"/>
      <c r="DB812" s="2"/>
      <c r="DC812" s="2"/>
      <c r="DD812" s="2"/>
      <c r="DE812" s="2"/>
      <c r="DF812" s="2"/>
      <c r="DG812" s="2"/>
      <c r="DH812" s="2"/>
      <c r="DI812" s="2"/>
      <c r="DJ812" s="2"/>
      <c r="DK812" s="2"/>
      <c r="DL812" s="2"/>
      <c r="DM812" s="2"/>
      <c r="DN812" s="2"/>
      <c r="DO812" s="2"/>
      <c r="DP812" s="2"/>
      <c r="DQ812" s="2"/>
      <c r="DR812" s="2"/>
      <c r="DS812" s="2"/>
      <c r="DT812" s="2"/>
      <c r="DU812" s="2"/>
      <c r="DV812" s="2"/>
    </row>
    <row r="813" spans="1:126" s="3" customFormat="1" ht="12.95" customHeight="1">
      <c r="A813"/>
      <c r="B813"/>
      <c r="C813"/>
      <c r="D813"/>
      <c r="E813"/>
      <c r="F813"/>
      <c r="G813"/>
      <c r="H813" s="1090" t="s">
        <v>1522</v>
      </c>
      <c r="I813" s="4"/>
      <c r="J813" s="4"/>
      <c r="K813" s="4"/>
      <c r="L813" s="4"/>
      <c r="M813" s="4"/>
      <c r="N813" s="4"/>
      <c r="O813" s="4"/>
      <c r="P813" s="4"/>
      <c r="Q813" s="4"/>
      <c r="R813" s="4"/>
      <c r="S813" s="4"/>
      <c r="T813" s="4"/>
      <c r="U813" s="4"/>
      <c r="V813" s="4"/>
      <c r="W813" s="4"/>
      <c r="X813" s="4"/>
      <c r="Y813" s="4"/>
      <c r="Z813" s="1436">
        <f>[1]EVERYTHING!$AC$32</f>
        <v>8640</v>
      </c>
      <c r="AA813" s="1437"/>
      <c r="AB813" s="1437"/>
      <c r="AC813" s="1437"/>
      <c r="AD813" s="1437"/>
      <c r="AE813" s="1438"/>
      <c r="AF813"/>
      <c r="AG813"/>
      <c r="AH813"/>
      <c r="AI813"/>
      <c r="AJ813"/>
      <c r="AK813"/>
      <c r="AL813"/>
      <c r="AM813"/>
      <c r="AN813"/>
      <c r="AO813"/>
      <c r="AP813"/>
      <c r="AQ813"/>
      <c r="AR813"/>
      <c r="AS813"/>
      <c r="AT813"/>
      <c r="AU813" s="2"/>
      <c r="AV813"/>
      <c r="AW813"/>
      <c r="AX813"/>
      <c r="AY813"/>
      <c r="AZ813" s="2"/>
      <c r="BA813" s="2"/>
      <c r="BB813" s="2"/>
      <c r="BC813" s="2"/>
      <c r="BD813" s="2"/>
      <c r="BE813" s="2"/>
      <c r="BF813" s="11"/>
      <c r="BG813" s="11"/>
      <c r="BH813" s="11"/>
      <c r="BI813" s="11"/>
      <c r="BJ813" s="11"/>
      <c r="BK813" s="11"/>
      <c r="BL813" s="11"/>
      <c r="BM813" s="11"/>
      <c r="BN813" s="11"/>
      <c r="BO813" s="2"/>
      <c r="BP813" s="2"/>
      <c r="BQ813" s="2"/>
      <c r="BR813" s="2"/>
      <c r="BS813" s="2"/>
      <c r="BT813" s="2"/>
      <c r="BU813" s="2"/>
      <c r="BV813" s="2"/>
      <c r="BW813" s="2"/>
      <c r="BX813" s="2"/>
      <c r="BY813" s="2"/>
      <c r="BZ813" s="2"/>
      <c r="CA813" s="2"/>
      <c r="CB813" s="2"/>
      <c r="CC813" s="2"/>
      <c r="CD813" s="2"/>
      <c r="CE813" s="2"/>
      <c r="CF813" s="2"/>
      <c r="CG813" s="2"/>
      <c r="CH813" s="2"/>
      <c r="CI813" s="2"/>
      <c r="CJ813" s="2"/>
      <c r="CK813" s="2"/>
      <c r="CL813" s="2"/>
      <c r="CM813" s="2"/>
      <c r="CN813" s="2"/>
      <c r="CO813" s="2"/>
      <c r="CP813" s="2"/>
      <c r="CQ813" s="2"/>
      <c r="CR813" s="2"/>
      <c r="CS813" s="2"/>
      <c r="CT813" s="2"/>
      <c r="CU813" s="2"/>
      <c r="CV813" s="2"/>
      <c r="CW813" s="2"/>
      <c r="CX813" s="2"/>
      <c r="CY813" s="2"/>
      <c r="CZ813" s="2"/>
      <c r="DA813" s="2"/>
      <c r="DB813" s="2"/>
      <c r="DC813" s="2"/>
      <c r="DD813" s="2"/>
      <c r="DE813" s="2"/>
      <c r="DF813" s="2"/>
      <c r="DG813" s="2"/>
      <c r="DH813" s="2"/>
      <c r="DI813" s="2"/>
      <c r="DJ813" s="2"/>
      <c r="DK813" s="2"/>
      <c r="DL813" s="2"/>
      <c r="DM813" s="2"/>
      <c r="DN813" s="2"/>
      <c r="DO813" s="2"/>
      <c r="DP813" s="2"/>
      <c r="DQ813" s="2"/>
      <c r="DR813" s="2"/>
      <c r="DS813" s="2"/>
      <c r="DT813" s="2"/>
      <c r="DU813" s="2"/>
      <c r="DV813" s="2"/>
    </row>
    <row r="814" spans="1:126" s="3" customFormat="1" ht="12.95" customHeight="1">
      <c r="A814"/>
      <c r="B814"/>
      <c r="C814"/>
      <c r="D814"/>
      <c r="E814"/>
      <c r="F814"/>
      <c r="G814"/>
      <c r="H814" s="1090" t="s">
        <v>1523</v>
      </c>
      <c r="I814" s="4"/>
      <c r="J814" s="4"/>
      <c r="K814" s="4"/>
      <c r="L814" s="4"/>
      <c r="M814" s="4"/>
      <c r="N814" s="4"/>
      <c r="O814" s="4"/>
      <c r="P814" s="4"/>
      <c r="Q814" s="4"/>
      <c r="R814" s="4"/>
      <c r="S814" s="4"/>
      <c r="T814" s="4"/>
      <c r="U814" s="4"/>
      <c r="V814" s="4"/>
      <c r="W814" s="4"/>
      <c r="X814" s="4"/>
      <c r="Y814" s="4"/>
      <c r="Z814" s="1436"/>
      <c r="AA814" s="1437"/>
      <c r="AB814" s="1437"/>
      <c r="AC814" s="1437"/>
      <c r="AD814" s="1437"/>
      <c r="AE814" s="1438"/>
      <c r="AF814"/>
      <c r="AG814"/>
      <c r="AH814"/>
      <c r="AI814"/>
      <c r="AJ814"/>
      <c r="AK814"/>
      <c r="AL814"/>
      <c r="AM814"/>
      <c r="AN814"/>
      <c r="AO814"/>
      <c r="AP814"/>
      <c r="AQ814"/>
      <c r="AR814"/>
      <c r="AS814"/>
      <c r="AT814"/>
      <c r="AU814" s="2"/>
      <c r="AV814"/>
      <c r="AW814"/>
      <c r="AX814"/>
      <c r="AY814"/>
      <c r="AZ814" s="23"/>
      <c r="BA814" s="23"/>
      <c r="BB814" s="11"/>
      <c r="BC814" s="11"/>
      <c r="BD814" s="11"/>
      <c r="BE814" s="11"/>
      <c r="BF814" s="11"/>
      <c r="BG814" s="11"/>
      <c r="BH814" s="11"/>
      <c r="BI814" s="11"/>
      <c r="BJ814" s="11"/>
      <c r="BK814" s="11"/>
      <c r="BL814" s="11"/>
      <c r="BM814" s="11"/>
      <c r="BN814" s="11"/>
      <c r="BO814" s="2"/>
      <c r="BP814" s="2"/>
      <c r="BQ814" s="2"/>
      <c r="BR814" s="2"/>
      <c r="BS814" s="2"/>
      <c r="BT814" s="2"/>
      <c r="BU814" s="2"/>
      <c r="BV814" s="2"/>
      <c r="BW814" s="2"/>
      <c r="BX814" s="2"/>
      <c r="BY814" s="2"/>
      <c r="BZ814" s="2"/>
      <c r="CA814" s="2"/>
      <c r="CB814" s="2"/>
      <c r="CC814" s="2"/>
      <c r="CD814" s="2"/>
      <c r="CE814" s="2"/>
      <c r="CF814" s="2"/>
      <c r="CG814" s="2"/>
      <c r="CH814" s="2"/>
      <c r="CI814" s="2"/>
      <c r="CJ814" s="2"/>
      <c r="CK814" s="2"/>
      <c r="CL814" s="2"/>
      <c r="CM814" s="2"/>
      <c r="CN814" s="2"/>
      <c r="CO814" s="2"/>
      <c r="CP814" s="2"/>
      <c r="CQ814" s="2"/>
      <c r="CR814" s="2"/>
      <c r="CS814" s="2"/>
      <c r="CT814" s="2"/>
      <c r="CU814" s="2"/>
      <c r="CV814" s="2"/>
      <c r="CW814" s="2"/>
      <c r="CX814" s="2"/>
      <c r="CY814" s="2"/>
      <c r="CZ814" s="2"/>
      <c r="DA814" s="2"/>
      <c r="DB814" s="2"/>
      <c r="DC814" s="2"/>
      <c r="DD814" s="2"/>
      <c r="DE814" s="2"/>
      <c r="DF814" s="2"/>
      <c r="DG814" s="2"/>
      <c r="DH814" s="2"/>
      <c r="DI814" s="2"/>
      <c r="DJ814" s="2"/>
      <c r="DK814" s="2"/>
      <c r="DL814" s="2"/>
      <c r="DM814" s="2"/>
      <c r="DN814" s="2"/>
      <c r="DO814" s="2"/>
      <c r="DP814" s="2"/>
      <c r="DQ814" s="2"/>
      <c r="DR814" s="2"/>
      <c r="DS814" s="2"/>
      <c r="DT814" s="2"/>
      <c r="DU814" s="2"/>
      <c r="DV814" s="2"/>
    </row>
    <row r="815" spans="1:126" s="3" customFormat="1" ht="12.95" customHeight="1">
      <c r="A815"/>
      <c r="B815"/>
      <c r="C815"/>
      <c r="D815"/>
      <c r="E815"/>
      <c r="F815"/>
      <c r="G815"/>
      <c r="H815" s="1090" t="s">
        <v>1524</v>
      </c>
      <c r="I815" s="4"/>
      <c r="J815" s="4"/>
      <c r="K815" s="4"/>
      <c r="L815" s="4"/>
      <c r="M815" s="4"/>
      <c r="N815" s="4"/>
      <c r="O815" s="4"/>
      <c r="P815" s="4"/>
      <c r="Q815" s="4"/>
      <c r="R815" s="4"/>
      <c r="S815" s="4"/>
      <c r="T815" s="4"/>
      <c r="U815" s="4"/>
      <c r="V815" s="4"/>
      <c r="W815" s="4"/>
      <c r="X815" s="4"/>
      <c r="Y815" s="4"/>
      <c r="Z815" s="1436"/>
      <c r="AA815" s="1437"/>
      <c r="AB815" s="1437"/>
      <c r="AC815" s="1437"/>
      <c r="AD815" s="1437"/>
      <c r="AE815" s="1438"/>
      <c r="AF815"/>
      <c r="AG815"/>
      <c r="AH815"/>
      <c r="AI815"/>
      <c r="AJ815"/>
      <c r="AK815"/>
      <c r="AL815"/>
      <c r="AM815"/>
      <c r="AN815"/>
      <c r="AO815"/>
      <c r="AP815"/>
      <c r="AQ815"/>
      <c r="AR815"/>
      <c r="AS815"/>
      <c r="AT815"/>
      <c r="AU815" s="2"/>
      <c r="AV815"/>
      <c r="AW815"/>
      <c r="AX815"/>
      <c r="AY815"/>
      <c r="AZ815" s="23"/>
      <c r="BA815" s="23"/>
      <c r="BB815" s="11"/>
      <c r="BC815" s="11"/>
      <c r="BD815" s="11"/>
      <c r="BE815" s="11"/>
      <c r="BF815" s="11"/>
      <c r="BG815" s="11"/>
      <c r="BH815" s="11"/>
      <c r="BI815" s="11"/>
      <c r="BJ815" s="11"/>
      <c r="BK815" s="11"/>
      <c r="BL815" s="11"/>
      <c r="BM815" s="11"/>
      <c r="BN815" s="11"/>
      <c r="BO815" s="2"/>
      <c r="BP815" s="2"/>
      <c r="BQ815" s="2"/>
      <c r="BR815" s="2"/>
      <c r="BS815" s="2"/>
      <c r="BT815" s="2"/>
      <c r="BU815" s="2"/>
      <c r="BV815" s="2"/>
      <c r="BW815" s="2"/>
      <c r="BX815" s="2"/>
      <c r="BY815" s="2"/>
      <c r="BZ815" s="2"/>
      <c r="CA815" s="2"/>
      <c r="CB815" s="2"/>
      <c r="CC815" s="2"/>
      <c r="CD815" s="2"/>
      <c r="CE815" s="2"/>
      <c r="CF815" s="2"/>
      <c r="CG815" s="2"/>
      <c r="CH815" s="2"/>
      <c r="CI815" s="2"/>
      <c r="CJ815" s="2"/>
      <c r="CK815" s="2"/>
      <c r="CL815" s="2"/>
      <c r="CM815" s="2"/>
      <c r="CN815" s="2"/>
      <c r="CO815" s="2"/>
      <c r="CP815" s="2"/>
      <c r="CQ815" s="2"/>
      <c r="CR815" s="2"/>
      <c r="CS815" s="2"/>
      <c r="CT815" s="2"/>
      <c r="CU815" s="2"/>
      <c r="CV815" s="2"/>
      <c r="CW815" s="2"/>
      <c r="CX815" s="2"/>
      <c r="CY815" s="2"/>
      <c r="CZ815" s="2"/>
      <c r="DA815" s="2"/>
      <c r="DB815" s="2"/>
      <c r="DC815" s="2"/>
      <c r="DD815" s="2"/>
      <c r="DE815" s="2"/>
      <c r="DF815" s="2"/>
      <c r="DG815" s="2"/>
      <c r="DH815" s="2"/>
      <c r="DI815" s="2"/>
      <c r="DJ815" s="2"/>
      <c r="DK815" s="2"/>
      <c r="DL815" s="2"/>
      <c r="DM815" s="2"/>
      <c r="DN815" s="2"/>
      <c r="DO815" s="2"/>
      <c r="DP815" s="2"/>
      <c r="DQ815" s="2"/>
      <c r="DR815" s="2"/>
      <c r="DS815" s="2"/>
      <c r="DT815" s="2"/>
      <c r="DU815" s="2"/>
      <c r="DV815" s="2"/>
    </row>
    <row r="816" spans="1:126" s="3" customFormat="1" ht="12.95" customHeight="1">
      <c r="A816"/>
      <c r="B816"/>
      <c r="C816"/>
      <c r="D816"/>
      <c r="E816"/>
      <c r="F816"/>
      <c r="G816"/>
      <c r="H816" s="1090" t="s">
        <v>1525</v>
      </c>
      <c r="I816" s="4"/>
      <c r="J816" s="4"/>
      <c r="K816" s="4"/>
      <c r="L816" s="4"/>
      <c r="M816" s="4"/>
      <c r="N816" s="4"/>
      <c r="O816" s="4"/>
      <c r="P816" s="1500" t="s">
        <v>1265</v>
      </c>
      <c r="Q816" s="1501"/>
      <c r="R816" s="1501"/>
      <c r="S816" s="1501"/>
      <c r="T816" s="1501"/>
      <c r="U816" s="1501"/>
      <c r="V816" s="1501"/>
      <c r="W816" s="1501"/>
      <c r="X816" s="1501"/>
      <c r="Y816" s="1502"/>
      <c r="Z816" s="1436"/>
      <c r="AA816" s="1437"/>
      <c r="AB816" s="1437"/>
      <c r="AC816" s="1437"/>
      <c r="AD816" s="1437"/>
      <c r="AE816" s="1438"/>
      <c r="AF816"/>
      <c r="AG816"/>
      <c r="AH816"/>
      <c r="AI816"/>
      <c r="AJ816"/>
      <c r="AK816"/>
      <c r="AL816"/>
      <c r="AM816"/>
      <c r="AN816"/>
      <c r="AO816"/>
      <c r="AP816"/>
      <c r="AQ816"/>
      <c r="AR816"/>
      <c r="AS816"/>
      <c r="AT816"/>
      <c r="AU816" s="2"/>
      <c r="AV816"/>
      <c r="AW816"/>
      <c r="AX816"/>
      <c r="AY816"/>
      <c r="AZ816" s="23"/>
      <c r="BA816" s="23"/>
      <c r="BB816" s="11"/>
      <c r="BC816" s="11"/>
      <c r="BD816" s="11"/>
      <c r="BE816" s="11"/>
      <c r="BF816" s="11"/>
      <c r="BG816" s="11"/>
      <c r="BH816" s="11"/>
      <c r="BI816" s="11"/>
      <c r="BJ816" s="11"/>
      <c r="BK816" s="11"/>
      <c r="BL816" s="11"/>
      <c r="BM816" s="11"/>
      <c r="BN816" s="11"/>
      <c r="BO816" s="2"/>
      <c r="BP816" s="2"/>
      <c r="BQ816" s="2"/>
      <c r="BR816" s="2"/>
      <c r="BS816" s="2"/>
      <c r="BT816" s="2"/>
      <c r="BU816" s="2"/>
      <c r="BV816" s="2"/>
      <c r="BW816" s="2"/>
      <c r="BX816" s="2"/>
      <c r="BY816" s="2"/>
      <c r="BZ816" s="2"/>
      <c r="CA816" s="2"/>
      <c r="CB816" s="2"/>
      <c r="CC816" s="2"/>
      <c r="CD816" s="2"/>
      <c r="CE816" s="2"/>
      <c r="CF816" s="2"/>
      <c r="CG816" s="2"/>
      <c r="CH816" s="2"/>
      <c r="CI816" s="2"/>
      <c r="CJ816" s="2"/>
      <c r="CK816" s="2"/>
      <c r="CL816" s="2"/>
      <c r="CM816" s="2"/>
      <c r="CN816" s="2"/>
      <c r="CO816" s="2"/>
      <c r="CP816" s="2"/>
      <c r="CQ816" s="2"/>
      <c r="CR816" s="2"/>
      <c r="CS816" s="2"/>
      <c r="CT816" s="2"/>
      <c r="CU816" s="2"/>
      <c r="CV816" s="2"/>
      <c r="CW816" s="2"/>
      <c r="CX816" s="2"/>
      <c r="CY816" s="2"/>
      <c r="CZ816" s="2"/>
      <c r="DA816" s="2"/>
      <c r="DB816" s="2"/>
      <c r="DC816" s="2"/>
      <c r="DD816" s="2"/>
      <c r="DE816" s="2"/>
      <c r="DF816" s="2"/>
      <c r="DG816" s="2"/>
      <c r="DH816" s="2"/>
      <c r="DI816" s="2"/>
      <c r="DJ816" s="2"/>
      <c r="DK816" s="2"/>
      <c r="DL816" s="2"/>
      <c r="DM816" s="2"/>
      <c r="DN816" s="2"/>
      <c r="DO816" s="2"/>
      <c r="DP816" s="2"/>
      <c r="DQ816" s="2"/>
      <c r="DR816" s="2"/>
      <c r="DS816" s="2"/>
      <c r="DT816" s="2"/>
      <c r="DU816" s="2"/>
      <c r="DV816" s="2"/>
    </row>
    <row r="817" spans="1:55" s="3" customFormat="1" ht="12.95" customHeight="1">
      <c r="A817"/>
      <c r="B817"/>
      <c r="C817"/>
      <c r="D817"/>
      <c r="E817"/>
      <c r="F817"/>
      <c r="G817"/>
      <c r="H817" s="1090"/>
      <c r="I817" s="4"/>
      <c r="J817" s="4"/>
      <c r="K817" s="4"/>
      <c r="L817" s="4"/>
      <c r="M817" s="4"/>
      <c r="N817" s="4"/>
      <c r="O817" s="4"/>
      <c r="P817" s="4"/>
      <c r="Q817" s="4"/>
      <c r="R817" s="4"/>
      <c r="S817" s="4"/>
      <c r="T817" s="4"/>
      <c r="U817" s="4"/>
      <c r="V817" s="4"/>
      <c r="W817" s="4"/>
      <c r="X817" s="4"/>
      <c r="Y817" s="1081" t="s">
        <v>1526</v>
      </c>
      <c r="Z817" s="1573">
        <f>SUM(Z813:AE816)</f>
        <v>8640</v>
      </c>
      <c r="AA817" s="1574"/>
      <c r="AB817" s="1574"/>
      <c r="AC817" s="1574"/>
      <c r="AD817" s="1574"/>
      <c r="AE817" s="1575"/>
      <c r="AF817"/>
      <c r="AG817"/>
      <c r="AH817"/>
      <c r="AI817"/>
      <c r="AJ817"/>
      <c r="AK817"/>
      <c r="AL817"/>
      <c r="AM817"/>
      <c r="AN817"/>
      <c r="AO817"/>
      <c r="AP817"/>
      <c r="AQ817"/>
      <c r="AR817"/>
      <c r="AS817"/>
      <c r="AT817"/>
      <c r="AU817" s="2"/>
      <c r="AV817"/>
      <c r="AW817"/>
      <c r="AX817"/>
      <c r="AY817"/>
      <c r="AZ817" s="23"/>
      <c r="BA817" s="23"/>
      <c r="BB817" s="11"/>
      <c r="BC817" s="11"/>
    </row>
    <row r="818" spans="1:55" s="3" customFormat="1" ht="12.95" customHeight="1">
      <c r="A818"/>
      <c r="B818"/>
      <c r="C818"/>
      <c r="D818"/>
      <c r="E818"/>
      <c r="F818"/>
      <c r="G818"/>
      <c r="H818" s="1090"/>
      <c r="I818" s="4"/>
      <c r="J818" s="4"/>
      <c r="K818" s="4"/>
      <c r="L818" s="4"/>
      <c r="M818" s="4"/>
      <c r="N818" s="4"/>
      <c r="O818" s="4"/>
      <c r="P818" s="4"/>
      <c r="Q818" s="4"/>
      <c r="R818" s="4"/>
      <c r="S818" s="4"/>
      <c r="T818" s="4"/>
      <c r="U818" s="4"/>
      <c r="V818" s="4"/>
      <c r="W818" s="4"/>
      <c r="X818" s="4"/>
      <c r="Y818" s="1081" t="s">
        <v>1527</v>
      </c>
      <c r="Z818" s="1573">
        <f>Z817+Y801+Z809</f>
        <v>1821444</v>
      </c>
      <c r="AA818" s="1574"/>
      <c r="AB818" s="1574"/>
      <c r="AC818" s="1574"/>
      <c r="AD818" s="1574"/>
      <c r="AE818" s="1575"/>
      <c r="AF818"/>
      <c r="AG818"/>
      <c r="AH818"/>
      <c r="AI818"/>
      <c r="AJ818"/>
      <c r="AK818"/>
      <c r="AL818"/>
      <c r="AM818"/>
      <c r="AN818"/>
      <c r="AO818"/>
      <c r="AP818"/>
      <c r="AQ818"/>
      <c r="AR818"/>
      <c r="AS818"/>
      <c r="AT818"/>
      <c r="AU818" s="2"/>
      <c r="AV818" s="2"/>
      <c r="AW818" s="2"/>
      <c r="AX818" s="2"/>
      <c r="AY818" s="2"/>
      <c r="AZ818" s="23"/>
      <c r="BA818" s="23"/>
      <c r="BB818" s="11"/>
      <c r="BC818" s="11"/>
    </row>
    <row r="819" spans="1:55" s="3" customFormat="1" ht="12.95" customHeight="1">
      <c r="A819"/>
      <c r="B819"/>
      <c r="C819"/>
      <c r="D819"/>
      <c r="E819"/>
      <c r="F819"/>
      <c r="G819"/>
      <c r="H819"/>
      <c r="I819"/>
      <c r="J819"/>
      <c r="K819"/>
      <c r="L819"/>
      <c r="M819"/>
      <c r="N819"/>
      <c r="O819"/>
      <c r="P819"/>
      <c r="Q819"/>
      <c r="R819"/>
      <c r="S819"/>
      <c r="T819"/>
      <c r="U819"/>
      <c r="V819"/>
      <c r="W819"/>
      <c r="X819" s="10"/>
      <c r="Y819" s="10"/>
      <c r="Z819" s="10"/>
      <c r="AA819" s="10"/>
      <c r="AB819" s="10"/>
      <c r="AC819" s="10"/>
      <c r="AD819" s="10"/>
      <c r="AE819"/>
      <c r="AF819"/>
      <c r="AG819"/>
      <c r="AH819"/>
      <c r="AI819"/>
      <c r="AJ819"/>
      <c r="AK819"/>
      <c r="AL819"/>
      <c r="AM819"/>
      <c r="AN819"/>
      <c r="AO819"/>
      <c r="AP819"/>
      <c r="AQ819"/>
      <c r="AR819"/>
      <c r="AS819"/>
      <c r="AT819"/>
      <c r="AU819" s="2"/>
      <c r="AV819" s="2"/>
      <c r="AW819" s="2"/>
      <c r="AX819" s="2"/>
      <c r="AY819" s="2"/>
      <c r="AZ819" s="23"/>
      <c r="BA819" s="23"/>
      <c r="BB819" s="11"/>
      <c r="BC819" s="11"/>
    </row>
    <row r="820" spans="1:55" s="3" customFormat="1" ht="12.95" customHeight="1">
      <c r="A820" s="1" t="s">
        <v>1044</v>
      </c>
      <c r="B820" s="1"/>
      <c r="C820" s="1" t="s">
        <v>218</v>
      </c>
      <c r="D820"/>
      <c r="E820"/>
      <c r="F820"/>
      <c r="G820"/>
      <c r="H820"/>
      <c r="I820"/>
      <c r="J820"/>
      <c r="K820"/>
      <c r="L820"/>
      <c r="M820"/>
      <c r="N820"/>
      <c r="O820"/>
      <c r="P820"/>
      <c r="Q820"/>
      <c r="R820"/>
      <c r="S820"/>
      <c r="T820"/>
      <c r="U820"/>
      <c r="V820"/>
      <c r="W820" s="37"/>
      <c r="X820"/>
      <c r="Y820"/>
      <c r="Z820"/>
      <c r="AA820"/>
      <c r="AB820"/>
      <c r="AC820"/>
      <c r="AD820"/>
      <c r="AE820"/>
      <c r="AF820"/>
      <c r="AG820"/>
      <c r="AH820"/>
      <c r="AI820"/>
      <c r="AJ820"/>
      <c r="AK820"/>
      <c r="AL820"/>
      <c r="AM820"/>
      <c r="AN820"/>
      <c r="AO820"/>
      <c r="AP820"/>
      <c r="AQ820"/>
      <c r="AR820"/>
      <c r="AS820"/>
      <c r="AT820"/>
      <c r="AU820" s="2"/>
      <c r="AV820" s="2"/>
      <c r="AW820" s="2"/>
      <c r="AX820" s="2"/>
      <c r="AY820" s="2"/>
      <c r="AZ820" s="23"/>
      <c r="BA820" s="23"/>
      <c r="BB820" s="11"/>
      <c r="BC820" s="11"/>
    </row>
    <row r="821" spans="1:55" s="3" customFormat="1" ht="12.95" customHeight="1">
      <c r="A821"/>
      <c r="B821"/>
      <c r="C821" s="17" t="s">
        <v>1528</v>
      </c>
      <c r="D821"/>
      <c r="E821"/>
      <c r="F821"/>
      <c r="G821"/>
      <c r="H821"/>
      <c r="I821"/>
      <c r="J821"/>
      <c r="K821"/>
      <c r="L821"/>
      <c r="M821"/>
      <c r="N821"/>
      <c r="O821"/>
      <c r="P821"/>
      <c r="Q821"/>
      <c r="R821"/>
      <c r="S821"/>
      <c r="T821"/>
      <c r="U821"/>
      <c r="V821"/>
      <c r="W821" s="37"/>
      <c r="X821"/>
      <c r="Y821"/>
      <c r="Z821"/>
      <c r="AA821"/>
      <c r="AB821"/>
      <c r="AC821"/>
      <c r="AD821"/>
      <c r="AE821"/>
      <c r="AF821"/>
      <c r="AG821"/>
      <c r="AH821"/>
      <c r="AI821"/>
      <c r="AJ821"/>
      <c r="AK821"/>
      <c r="AL821"/>
      <c r="AM821"/>
      <c r="AN821"/>
      <c r="AO821"/>
      <c r="AP821"/>
      <c r="AQ821"/>
      <c r="AR821"/>
      <c r="AS821"/>
      <c r="AT821"/>
      <c r="AU821" s="2"/>
      <c r="AV821" s="2"/>
      <c r="AW821" s="2"/>
      <c r="AX821" s="2"/>
      <c r="AY821" s="2"/>
      <c r="AZ821" s="23"/>
      <c r="BA821" s="23"/>
      <c r="BB821" s="11"/>
      <c r="BC821" s="11"/>
    </row>
    <row r="822" spans="1:55" s="3" customFormat="1" ht="12.95" customHeight="1">
      <c r="A822"/>
      <c r="B822"/>
      <c r="C822" s="17"/>
      <c r="D822"/>
      <c r="E822"/>
      <c r="F822"/>
      <c r="G822"/>
      <c r="H822"/>
      <c r="I822"/>
      <c r="J822"/>
      <c r="K822"/>
      <c r="L822"/>
      <c r="M822"/>
      <c r="N822"/>
      <c r="O822"/>
      <c r="P822"/>
      <c r="Q822"/>
      <c r="R822"/>
      <c r="S822"/>
      <c r="T822"/>
      <c r="U822"/>
      <c r="V822"/>
      <c r="W822" s="37"/>
      <c r="X822"/>
      <c r="Y822"/>
      <c r="Z822"/>
      <c r="AA822"/>
      <c r="AB822"/>
      <c r="AC822"/>
      <c r="AD822"/>
      <c r="AE822"/>
      <c r="AF822"/>
      <c r="AG822"/>
      <c r="AH822"/>
      <c r="AI822"/>
      <c r="AJ822"/>
      <c r="AK822"/>
      <c r="AL822"/>
      <c r="AM822"/>
      <c r="AN822"/>
      <c r="AO822"/>
      <c r="AP822"/>
      <c r="AQ822"/>
      <c r="AR822"/>
      <c r="AS822"/>
      <c r="AT822"/>
      <c r="AU822" s="2"/>
      <c r="AV822" s="2"/>
      <c r="AW822" s="2"/>
      <c r="AX822" s="2"/>
      <c r="AY822" s="2"/>
      <c r="AZ822" s="23"/>
      <c r="BA822" s="23"/>
      <c r="BB822" s="11"/>
      <c r="BC822" s="11"/>
    </row>
    <row r="823" spans="1:55" s="3" customFormat="1" ht="12.95" customHeight="1">
      <c r="A823"/>
      <c r="B823"/>
      <c r="C823" s="29"/>
      <c r="D823" s="30"/>
      <c r="E823" s="30"/>
      <c r="F823" s="30"/>
      <c r="G823" s="30"/>
      <c r="H823" s="30"/>
      <c r="I823" s="30"/>
      <c r="J823" s="30"/>
      <c r="K823" s="30"/>
      <c r="L823" s="39"/>
      <c r="M823" s="1546" t="s">
        <v>1529</v>
      </c>
      <c r="N823" s="1546"/>
      <c r="O823" s="1546"/>
      <c r="P823" s="1611"/>
      <c r="Q823" s="1572" t="s">
        <v>1530</v>
      </c>
      <c r="R823" s="1572"/>
      <c r="S823" s="1572"/>
      <c r="T823" s="1572"/>
      <c r="U823" s="1572" t="s">
        <v>1531</v>
      </c>
      <c r="V823" s="1572"/>
      <c r="W823" s="1572"/>
      <c r="X823" s="1572"/>
      <c r="Y823" s="1572" t="s">
        <v>1532</v>
      </c>
      <c r="Z823" s="1572"/>
      <c r="AA823" s="1572"/>
      <c r="AB823" s="1572"/>
      <c r="AC823" s="1572" t="s">
        <v>1533</v>
      </c>
      <c r="AD823" s="1572"/>
      <c r="AE823" s="1572"/>
      <c r="AF823" s="1572"/>
      <c r="AG823" s="1690" t="s">
        <v>1534</v>
      </c>
      <c r="AH823" s="1690"/>
      <c r="AI823" s="1690"/>
      <c r="AJ823" s="1690"/>
      <c r="AK823"/>
      <c r="AL823" s="2"/>
      <c r="AM823" s="2"/>
      <c r="AN823" s="2"/>
      <c r="AO823" s="2"/>
      <c r="AP823" s="2"/>
      <c r="AQ823" s="2"/>
      <c r="AR823" s="2"/>
      <c r="AS823" s="2"/>
      <c r="AT823" s="2"/>
      <c r="AU823" s="2"/>
      <c r="AV823" s="2"/>
      <c r="AW823" s="2"/>
      <c r="AX823" s="2"/>
      <c r="AY823" s="2"/>
      <c r="AZ823" s="23"/>
      <c r="BA823" s="23"/>
      <c r="BB823" s="11"/>
      <c r="BC823" s="11"/>
    </row>
    <row r="824" spans="1:55" s="11" customFormat="1" ht="12.95" customHeight="1">
      <c r="A824"/>
      <c r="B824"/>
      <c r="C824" s="31"/>
      <c r="D824" s="32"/>
      <c r="E824" s="32"/>
      <c r="F824" s="32"/>
      <c r="G824" s="32"/>
      <c r="H824" s="32"/>
      <c r="I824" s="32"/>
      <c r="J824" s="32"/>
      <c r="K824" s="32"/>
      <c r="L824" s="33"/>
      <c r="M824" s="1550"/>
      <c r="N824" s="1550"/>
      <c r="O824" s="1550"/>
      <c r="P824" s="1558"/>
      <c r="Q824" s="1572"/>
      <c r="R824" s="1572"/>
      <c r="S824" s="1572"/>
      <c r="T824" s="1572"/>
      <c r="U824" s="1572"/>
      <c r="V824" s="1572"/>
      <c r="W824" s="1572"/>
      <c r="X824" s="1572"/>
      <c r="Y824" s="1572"/>
      <c r="Z824" s="1572"/>
      <c r="AA824" s="1572"/>
      <c r="AB824" s="1572"/>
      <c r="AC824" s="1572"/>
      <c r="AD824" s="1572"/>
      <c r="AE824" s="1572"/>
      <c r="AF824" s="1572"/>
      <c r="AG824" s="1690"/>
      <c r="AH824" s="1690"/>
      <c r="AI824" s="1690"/>
      <c r="AJ824" s="1690"/>
      <c r="AK824"/>
      <c r="AL824" s="2"/>
      <c r="AM824" s="2"/>
      <c r="AN824" s="2"/>
      <c r="AO824" s="2"/>
      <c r="AP824" s="2"/>
      <c r="AQ824" s="2"/>
      <c r="AR824" s="2"/>
      <c r="AS824" s="2"/>
      <c r="AT824" s="2"/>
      <c r="AU824"/>
      <c r="AV824" s="2"/>
      <c r="AW824" s="2"/>
      <c r="AX824" s="2"/>
      <c r="AY824" s="2"/>
      <c r="AZ824" s="23"/>
      <c r="BA824" s="23"/>
    </row>
    <row r="825" spans="1:55" s="11" customFormat="1" ht="12.95" customHeight="1">
      <c r="A825"/>
      <c r="B825"/>
      <c r="C825" s="1511" t="s">
        <v>1535</v>
      </c>
      <c r="D825" s="1332"/>
      <c r="E825" s="1332"/>
      <c r="F825" s="1332"/>
      <c r="G825" s="1332"/>
      <c r="H825" s="1332"/>
      <c r="I825" s="32"/>
      <c r="J825" s="32"/>
      <c r="K825" s="32"/>
      <c r="L825" s="33"/>
      <c r="M825" s="1599"/>
      <c r="N825" s="1599"/>
      <c r="O825" s="1599"/>
      <c r="P825" s="1599"/>
      <c r="Q825" s="1599">
        <v>41</v>
      </c>
      <c r="R825" s="1599"/>
      <c r="S825" s="1599"/>
      <c r="T825" s="1599"/>
      <c r="U825" s="1599"/>
      <c r="V825" s="1599"/>
      <c r="W825" s="1599"/>
      <c r="X825" s="1599"/>
      <c r="Y825" s="1599"/>
      <c r="Z825" s="1599"/>
      <c r="AA825" s="1599"/>
      <c r="AB825" s="1599"/>
      <c r="AC825" s="1439"/>
      <c r="AD825" s="1440"/>
      <c r="AE825" s="1440"/>
      <c r="AF825" s="1441"/>
      <c r="AG825" s="1439"/>
      <c r="AH825" s="1440"/>
      <c r="AI825" s="1440"/>
      <c r="AJ825" s="1441"/>
      <c r="AK825"/>
      <c r="AL825" s="2"/>
      <c r="AM825" s="2"/>
      <c r="AN825" s="2"/>
      <c r="AO825" s="2"/>
      <c r="AP825" s="2"/>
      <c r="AQ825" s="2"/>
      <c r="AR825" s="2"/>
      <c r="AS825" s="2"/>
      <c r="AT825" s="2"/>
      <c r="AU825"/>
      <c r="AV825" s="2"/>
      <c r="AW825" s="2"/>
      <c r="AX825" s="2"/>
      <c r="AY825" s="2"/>
      <c r="AZ825" s="23"/>
      <c r="BA825" s="23"/>
    </row>
    <row r="826" spans="1:55" s="11" customFormat="1" ht="12.95" customHeight="1">
      <c r="A826"/>
      <c r="B826"/>
      <c r="C826" s="1583" t="s">
        <v>1536</v>
      </c>
      <c r="D826" s="1584"/>
      <c r="E826" s="1584"/>
      <c r="F826" s="1584"/>
      <c r="G826" s="1584"/>
      <c r="H826" s="1584"/>
      <c r="I826" s="4"/>
      <c r="J826" s="4"/>
      <c r="K826" s="4"/>
      <c r="L826" s="1091"/>
      <c r="M826" s="1599"/>
      <c r="N826" s="1599"/>
      <c r="O826" s="1599"/>
      <c r="P826" s="1599"/>
      <c r="Q826" s="1599">
        <v>37</v>
      </c>
      <c r="R826" s="1599"/>
      <c r="S826" s="1599"/>
      <c r="T826" s="1599"/>
      <c r="U826" s="1599"/>
      <c r="V826" s="1599"/>
      <c r="W826" s="1599"/>
      <c r="X826" s="1599"/>
      <c r="Y826" s="1599"/>
      <c r="Z826" s="1599"/>
      <c r="AA826" s="1599"/>
      <c r="AB826" s="1599"/>
      <c r="AC826" s="1439"/>
      <c r="AD826" s="1440"/>
      <c r="AE826" s="1440"/>
      <c r="AF826" s="1441"/>
      <c r="AG826" s="1439"/>
      <c r="AH826" s="1440"/>
      <c r="AI826" s="1440"/>
      <c r="AJ826" s="1441"/>
      <c r="AK826"/>
      <c r="AL826" s="2"/>
      <c r="AM826" s="2"/>
      <c r="AN826" s="2"/>
      <c r="AO826" s="2"/>
      <c r="AP826" s="2"/>
      <c r="AQ826" s="2"/>
      <c r="AR826" s="2"/>
      <c r="AS826" s="2"/>
      <c r="AT826" s="2"/>
      <c r="AU826"/>
      <c r="AV826" s="2"/>
      <c r="AW826" s="2"/>
      <c r="AX826" s="2"/>
      <c r="AY826" s="2"/>
      <c r="AZ826" s="23"/>
      <c r="BA826" s="23"/>
    </row>
    <row r="827" spans="1:55" s="11" customFormat="1" ht="12.95" customHeight="1">
      <c r="A827"/>
      <c r="B827"/>
      <c r="C827" s="1583" t="s">
        <v>1537</v>
      </c>
      <c r="D827" s="1584"/>
      <c r="E827" s="1584"/>
      <c r="F827" s="1584"/>
      <c r="G827" s="1584"/>
      <c r="H827" s="1584"/>
      <c r="I827" s="1094"/>
      <c r="J827" s="1094"/>
      <c r="K827" s="1094"/>
      <c r="L827" s="1108"/>
      <c r="M827" s="1599"/>
      <c r="N827" s="1599"/>
      <c r="O827" s="1599"/>
      <c r="P827" s="1599"/>
      <c r="Q827" s="1599">
        <v>14</v>
      </c>
      <c r="R827" s="1599"/>
      <c r="S827" s="1599"/>
      <c r="T827" s="1599"/>
      <c r="U827" s="1599"/>
      <c r="V827" s="1599"/>
      <c r="W827" s="1599"/>
      <c r="X827" s="1599"/>
      <c r="Y827" s="1599"/>
      <c r="Z827" s="1599"/>
      <c r="AA827" s="1599"/>
      <c r="AB827" s="1599"/>
      <c r="AC827" s="1439"/>
      <c r="AD827" s="1440"/>
      <c r="AE827" s="1440"/>
      <c r="AF827" s="1441"/>
      <c r="AG827" s="1439"/>
      <c r="AH827" s="1440"/>
      <c r="AI827" s="1440"/>
      <c r="AJ827" s="1441"/>
      <c r="AK827"/>
      <c r="AL827" s="2"/>
      <c r="AM827" s="2"/>
      <c r="AN827" s="2"/>
      <c r="AO827" s="2"/>
      <c r="AP827" s="2"/>
      <c r="AQ827" s="2"/>
      <c r="AR827" s="2"/>
      <c r="AS827" s="2"/>
      <c r="AT827" s="2"/>
      <c r="AU827"/>
      <c r="AV827" s="2"/>
      <c r="AW827" s="2"/>
      <c r="AX827" s="2"/>
      <c r="AY827" s="2"/>
      <c r="AZ827" s="23"/>
      <c r="BA827" s="23"/>
    </row>
    <row r="828" spans="1:55" s="11" customFormat="1" ht="12.95" customHeight="1">
      <c r="A828"/>
      <c r="B828"/>
      <c r="C828" s="1583" t="s">
        <v>1538</v>
      </c>
      <c r="D828" s="1584"/>
      <c r="E828" s="1584"/>
      <c r="F828" s="1584"/>
      <c r="G828" s="1584"/>
      <c r="H828" s="1584"/>
      <c r="I828" s="1094"/>
      <c r="J828" s="1094"/>
      <c r="K828" s="1094"/>
      <c r="L828" s="1108"/>
      <c r="M828" s="1599"/>
      <c r="N828" s="1599"/>
      <c r="O828" s="1599"/>
      <c r="P828" s="1599"/>
      <c r="Q828" s="1599">
        <v>52</v>
      </c>
      <c r="R828" s="1599"/>
      <c r="S828" s="1599"/>
      <c r="T828" s="1599"/>
      <c r="U828" s="1599"/>
      <c r="V828" s="1599"/>
      <c r="W828" s="1599"/>
      <c r="X828" s="1599"/>
      <c r="Y828" s="1599"/>
      <c r="Z828" s="1599"/>
      <c r="AA828" s="1599"/>
      <c r="AB828" s="1599"/>
      <c r="AC828" s="1439"/>
      <c r="AD828" s="1440"/>
      <c r="AE828" s="1440"/>
      <c r="AF828" s="1441"/>
      <c r="AG828" s="1439"/>
      <c r="AH828" s="1440"/>
      <c r="AI828" s="1440"/>
      <c r="AJ828" s="1441"/>
      <c r="AK828"/>
      <c r="AL828" s="2"/>
      <c r="AM828" s="2"/>
      <c r="AN828" s="2"/>
      <c r="AO828" s="2"/>
      <c r="AP828" s="2"/>
      <c r="AQ828" s="2"/>
      <c r="AR828" s="2"/>
      <c r="AS828" s="2"/>
      <c r="AT828" s="2"/>
      <c r="AU828"/>
      <c r="AV828" s="2"/>
      <c r="AW828" s="2"/>
      <c r="AX828" s="2"/>
      <c r="AY828" s="2"/>
      <c r="AZ828" s="23"/>
      <c r="BA828" s="23"/>
    </row>
    <row r="829" spans="1:55" s="11" customFormat="1" ht="12.95" customHeight="1">
      <c r="A829"/>
      <c r="B829"/>
      <c r="C829" s="1583" t="s">
        <v>1539</v>
      </c>
      <c r="D829" s="1584"/>
      <c r="E829" s="1584"/>
      <c r="F829" s="1584"/>
      <c r="G829" s="1584"/>
      <c r="H829" s="1584"/>
      <c r="I829" s="1094"/>
      <c r="J829" s="1094"/>
      <c r="K829" s="1094"/>
      <c r="L829" s="1108"/>
      <c r="M829" s="1599"/>
      <c r="N829" s="1599"/>
      <c r="O829" s="1599"/>
      <c r="P829" s="1599"/>
      <c r="Q829" s="1599"/>
      <c r="R829" s="1599"/>
      <c r="S829" s="1599"/>
      <c r="T829" s="1599"/>
      <c r="U829" s="1599"/>
      <c r="V829" s="1599"/>
      <c r="W829" s="1599"/>
      <c r="X829" s="1599"/>
      <c r="Y829" s="1599"/>
      <c r="Z829" s="1599"/>
      <c r="AA829" s="1599"/>
      <c r="AB829" s="1599"/>
      <c r="AC829" s="1439"/>
      <c r="AD829" s="1440"/>
      <c r="AE829" s="1440"/>
      <c r="AF829" s="1441"/>
      <c r="AG829" s="1439"/>
      <c r="AH829" s="1440"/>
      <c r="AI829" s="1440"/>
      <c r="AJ829" s="1441"/>
      <c r="AK829"/>
      <c r="AL829" s="2"/>
      <c r="AM829" s="2"/>
      <c r="AN829" s="2"/>
      <c r="AO829" s="2"/>
      <c r="AP829" s="2"/>
      <c r="AQ829" s="2"/>
      <c r="AR829" s="2"/>
      <c r="AS829" s="2"/>
      <c r="AT829" s="2"/>
      <c r="AU829"/>
      <c r="AV829" s="2"/>
      <c r="AW829" s="2"/>
      <c r="AX829" s="2"/>
      <c r="AY829" s="2"/>
      <c r="AZ829" s="23"/>
      <c r="BA829" s="23"/>
    </row>
    <row r="830" spans="1:55" s="11" customFormat="1" ht="12.95" customHeight="1">
      <c r="A830"/>
      <c r="B830"/>
      <c r="C830" s="1609" t="s">
        <v>1540</v>
      </c>
      <c r="D830" s="1584"/>
      <c r="E830" s="1584"/>
      <c r="F830" s="1584"/>
      <c r="G830" s="1584"/>
      <c r="H830" s="1584"/>
      <c r="I830" s="1094"/>
      <c r="J830" s="1094"/>
      <c r="K830" s="1094"/>
      <c r="L830" s="1108"/>
      <c r="M830" s="1599"/>
      <c r="N830" s="1599"/>
      <c r="O830" s="1599"/>
      <c r="P830" s="1599"/>
      <c r="Q830" s="1599"/>
      <c r="R830" s="1599"/>
      <c r="S830" s="1599"/>
      <c r="T830" s="1599"/>
      <c r="U830" s="1599"/>
      <c r="V830" s="1599"/>
      <c r="W830" s="1599"/>
      <c r="X830" s="1599"/>
      <c r="Y830" s="1599"/>
      <c r="Z830" s="1599"/>
      <c r="AA830" s="1599"/>
      <c r="AB830" s="1599"/>
      <c r="AC830" s="1439"/>
      <c r="AD830" s="1440"/>
      <c r="AE830" s="1440"/>
      <c r="AF830" s="1441"/>
      <c r="AG830" s="1439"/>
      <c r="AH830" s="1440"/>
      <c r="AI830" s="1440"/>
      <c r="AJ830" s="1441"/>
      <c r="AK830"/>
      <c r="AL830" s="2"/>
      <c r="AM830" s="2"/>
      <c r="AN830" s="2"/>
      <c r="AO830" s="2"/>
      <c r="AP830" s="2"/>
      <c r="AQ830" s="2"/>
      <c r="AR830" s="2"/>
      <c r="AS830" s="2"/>
      <c r="AT830" s="2"/>
      <c r="AU830"/>
      <c r="AV830" s="2"/>
      <c r="AW830" s="2"/>
      <c r="AX830" s="2"/>
      <c r="AY830" s="2"/>
      <c r="AZ830" s="23"/>
      <c r="BA830" s="23"/>
    </row>
    <row r="831" spans="1:55" s="11" customFormat="1" ht="12.95" customHeight="1">
      <c r="A831"/>
      <c r="B831"/>
      <c r="C831" s="1093" t="s">
        <v>1541</v>
      </c>
      <c r="D831" s="1094"/>
      <c r="E831" s="1094"/>
      <c r="F831" s="1500" t="s">
        <v>1265</v>
      </c>
      <c r="G831" s="1501"/>
      <c r="H831" s="1501"/>
      <c r="I831" s="1501"/>
      <c r="J831" s="1501"/>
      <c r="K831" s="1501"/>
      <c r="L831" s="1501"/>
      <c r="M831" s="1599"/>
      <c r="N831" s="1599"/>
      <c r="O831" s="1599"/>
      <c r="P831" s="1599"/>
      <c r="Q831" s="1599"/>
      <c r="R831" s="1599"/>
      <c r="S831" s="1599"/>
      <c r="T831" s="1599"/>
      <c r="U831" s="1599"/>
      <c r="V831" s="1599"/>
      <c r="W831" s="1599"/>
      <c r="X831" s="1599"/>
      <c r="Y831" s="1599"/>
      <c r="Z831" s="1599"/>
      <c r="AA831" s="1599"/>
      <c r="AB831" s="1599"/>
      <c r="AC831" s="1439"/>
      <c r="AD831" s="1440"/>
      <c r="AE831" s="1440"/>
      <c r="AF831" s="1441"/>
      <c r="AG831" s="1439"/>
      <c r="AH831" s="1440"/>
      <c r="AI831" s="1440"/>
      <c r="AJ831" s="1441"/>
      <c r="AK831"/>
      <c r="AL831" s="2"/>
      <c r="AM831" s="2"/>
      <c r="AN831" s="2"/>
      <c r="AO831" s="2"/>
      <c r="AP831" s="2"/>
      <c r="AQ831" s="2"/>
      <c r="AR831" s="2"/>
      <c r="AS831" s="2"/>
      <c r="AT831" s="2"/>
      <c r="AU831"/>
      <c r="AV831" s="2"/>
      <c r="AW831" s="2"/>
      <c r="AX831" s="2"/>
      <c r="AY831" s="2"/>
      <c r="AZ831" s="23"/>
      <c r="BA831" s="23"/>
    </row>
    <row r="832" spans="1:55" s="11" customFormat="1" ht="12.95" customHeight="1">
      <c r="A832"/>
      <c r="B832"/>
      <c r="C832" s="1419" t="s">
        <v>1487</v>
      </c>
      <c r="D832" s="1420"/>
      <c r="E832" s="1420"/>
      <c r="F832" s="1420"/>
      <c r="G832" s="1420"/>
      <c r="H832" s="1420"/>
      <c r="I832" s="1420"/>
      <c r="J832" s="1420"/>
      <c r="K832" s="1420"/>
      <c r="L832" s="1421"/>
      <c r="M832" s="1593">
        <f>SUM(M825:P831)</f>
        <v>0</v>
      </c>
      <c r="N832" s="1593"/>
      <c r="O832" s="1593"/>
      <c r="P832" s="1593"/>
      <c r="Q832" s="1593">
        <f>SUM(Q825:T831)</f>
        <v>144</v>
      </c>
      <c r="R832" s="1593"/>
      <c r="S832" s="1593"/>
      <c r="T832" s="1593"/>
      <c r="U832" s="1593">
        <f>SUM(U825:X831)</f>
        <v>0</v>
      </c>
      <c r="V832" s="1593"/>
      <c r="W832" s="1593"/>
      <c r="X832" s="1593"/>
      <c r="Y832" s="1593">
        <f>SUM(Y825:AB831)</f>
        <v>0</v>
      </c>
      <c r="Z832" s="1593"/>
      <c r="AA832" s="1593"/>
      <c r="AB832" s="1593"/>
      <c r="AC832" s="1593">
        <f>SUM(AC825:AF831)</f>
        <v>0</v>
      </c>
      <c r="AD832" s="1593"/>
      <c r="AE832" s="1593"/>
      <c r="AF832" s="1593"/>
      <c r="AG832" s="1593">
        <f>SUM(AG825:AJ831)</f>
        <v>0</v>
      </c>
      <c r="AH832" s="1593"/>
      <c r="AI832" s="1593"/>
      <c r="AJ832" s="1593"/>
      <c r="AK832"/>
      <c r="AL832" s="2"/>
      <c r="AM832" s="2"/>
      <c r="AN832" s="2"/>
      <c r="AO832" s="2"/>
      <c r="AP832" s="2"/>
      <c r="AQ832" s="2"/>
      <c r="AR832" s="2"/>
      <c r="AS832" s="2"/>
      <c r="AT832" s="2"/>
      <c r="AU832"/>
      <c r="AV832" s="2"/>
      <c r="AW832" s="2"/>
      <c r="AX832" s="2"/>
      <c r="AY832" s="2"/>
      <c r="AZ832" s="23"/>
      <c r="BA832" s="23"/>
    </row>
    <row r="833" spans="1:64" s="11" customFormat="1" ht="12.95" customHeight="1">
      <c r="A833"/>
      <c r="B833"/>
      <c r="C833" s="38" t="s">
        <v>1542</v>
      </c>
      <c r="D833" s="37"/>
      <c r="E833" s="37"/>
      <c r="F833" s="37"/>
      <c r="G833" s="37"/>
      <c r="H833" s="37"/>
      <c r="I833" s="37"/>
      <c r="J833" s="37"/>
      <c r="K833" s="37"/>
      <c r="L833" s="37"/>
      <c r="M833" s="102"/>
      <c r="N833" s="102"/>
      <c r="O833" s="102"/>
      <c r="P833" s="102"/>
      <c r="Q833" s="102"/>
      <c r="R833" s="102"/>
      <c r="S833" s="102"/>
      <c r="T833" s="102"/>
      <c r="U833" s="102"/>
      <c r="V833" s="102"/>
      <c r="W833" s="102"/>
      <c r="X833" s="102"/>
      <c r="Y833" s="102"/>
      <c r="Z833" s="102"/>
      <c r="AA833" s="102"/>
      <c r="AB833" s="102"/>
      <c r="AC833" s="102"/>
      <c r="AD833" s="102"/>
      <c r="AE833" s="102"/>
      <c r="AF833" s="102"/>
      <c r="AG833" s="102"/>
      <c r="AH833" s="102"/>
      <c r="AI833" s="102"/>
      <c r="AJ833" s="102"/>
      <c r="AK833"/>
      <c r="AL833" s="2"/>
      <c r="AM833" s="2"/>
      <c r="AN833" s="2"/>
      <c r="AO833" s="2"/>
      <c r="AP833" s="2"/>
      <c r="AQ833" s="2"/>
      <c r="AR833" s="2"/>
      <c r="AS833" s="2"/>
      <c r="AT833" s="2"/>
      <c r="AU833"/>
      <c r="AV833" s="2"/>
      <c r="AW833" s="2"/>
      <c r="AX833" s="2"/>
      <c r="AY833" s="2"/>
      <c r="AZ833" s="23"/>
      <c r="BA833" s="23"/>
    </row>
    <row r="834" spans="1:64" s="11" customFormat="1" ht="12.95" customHeight="1">
      <c r="A834"/>
      <c r="B834"/>
      <c r="C834" s="38" t="s">
        <v>1543</v>
      </c>
      <c r="D834" s="37"/>
      <c r="E834" s="37"/>
      <c r="F834" s="37"/>
      <c r="G834" s="37"/>
      <c r="H834" s="37"/>
      <c r="I834" s="37"/>
      <c r="J834" s="37"/>
      <c r="K834" s="37"/>
      <c r="L834" s="37"/>
      <c r="M834" s="102"/>
      <c r="N834" s="102"/>
      <c r="O834" s="102"/>
      <c r="P834" s="102"/>
      <c r="Q834" s="102"/>
      <c r="R834" s="102"/>
      <c r="S834" s="102"/>
      <c r="T834" s="102"/>
      <c r="U834" s="102"/>
      <c r="V834" s="102"/>
      <c r="W834" s="102"/>
      <c r="X834" s="102"/>
      <c r="Y834" s="102"/>
      <c r="Z834" s="102"/>
      <c r="AA834" s="102"/>
      <c r="AB834" s="102"/>
      <c r="AC834" s="102"/>
      <c r="AD834" s="102"/>
      <c r="AE834" s="102"/>
      <c r="AF834" s="102"/>
      <c r="AG834" s="102"/>
      <c r="AH834" s="102"/>
      <c r="AI834" s="102"/>
      <c r="AJ834" s="102"/>
      <c r="AK834"/>
      <c r="AL834" s="2"/>
      <c r="AM834" s="2"/>
      <c r="AN834" s="2"/>
      <c r="AO834" s="2"/>
      <c r="AP834" s="2"/>
      <c r="AQ834" s="2"/>
      <c r="AR834" s="2"/>
      <c r="AS834" s="2"/>
      <c r="AT834" s="2"/>
      <c r="AU834"/>
      <c r="AV834"/>
      <c r="AW834"/>
      <c r="AX834"/>
      <c r="AY834"/>
      <c r="AZ834" s="23"/>
      <c r="BA834" s="23"/>
    </row>
    <row r="835" spans="1:64" s="11" customFormat="1" ht="12.95" customHeight="1">
      <c r="A835"/>
      <c r="B835"/>
      <c r="C835" s="37"/>
      <c r="D835" s="37"/>
      <c r="E835" s="37"/>
      <c r="F835" s="37"/>
      <c r="G835" s="37"/>
      <c r="H835" s="37"/>
      <c r="I835" s="37"/>
      <c r="J835" s="37"/>
      <c r="K835" s="37"/>
      <c r="L835" s="37"/>
      <c r="M835" s="102"/>
      <c r="N835" s="102"/>
      <c r="O835" s="102"/>
      <c r="P835" s="102"/>
      <c r="Q835" s="102"/>
      <c r="R835" s="102"/>
      <c r="S835" s="102"/>
      <c r="T835" s="102"/>
      <c r="U835" s="102"/>
      <c r="V835" s="102"/>
      <c r="W835" s="102"/>
      <c r="X835" s="102"/>
      <c r="Y835" s="102"/>
      <c r="Z835" s="102"/>
      <c r="AA835" s="102"/>
      <c r="AB835" s="102"/>
      <c r="AC835" s="102"/>
      <c r="AD835" s="102"/>
      <c r="AE835" s="102"/>
      <c r="AF835" s="102"/>
      <c r="AG835" s="102"/>
      <c r="AH835" s="102"/>
      <c r="AI835" s="102"/>
      <c r="AJ835" s="102"/>
      <c r="AK835"/>
      <c r="AL835" s="2"/>
      <c r="AM835" s="2"/>
      <c r="AN835" s="2"/>
      <c r="AO835" s="2"/>
      <c r="AP835" s="2"/>
      <c r="AQ835" s="2"/>
      <c r="AR835" s="2"/>
      <c r="AS835" s="2"/>
      <c r="AT835" s="2"/>
      <c r="AU835"/>
      <c r="AV835"/>
      <c r="AW835"/>
      <c r="AX835"/>
      <c r="AY835"/>
      <c r="AZ835" s="23"/>
      <c r="BA835" s="23"/>
    </row>
    <row r="836" spans="1:64" s="11" customFormat="1" ht="12.95" customHeight="1">
      <c r="A836"/>
      <c r="B836"/>
      <c r="C836" s="1" t="s">
        <v>1544</v>
      </c>
      <c r="D836"/>
      <c r="E836"/>
      <c r="F836"/>
      <c r="G836"/>
      <c r="H836"/>
      <c r="I836"/>
      <c r="J836"/>
      <c r="K836"/>
      <c r="L836"/>
      <c r="M836"/>
      <c r="N836"/>
      <c r="O836"/>
      <c r="P836"/>
      <c r="Q836"/>
      <c r="R836" s="6"/>
      <c r="S836" s="6"/>
      <c r="T836" s="6"/>
      <c r="U836" s="6"/>
      <c r="V836" s="6"/>
      <c r="W836" s="6"/>
      <c r="X836" s="6"/>
      <c r="Y836" s="6"/>
      <c r="Z836" s="6"/>
      <c r="AA836" s="6"/>
      <c r="AB836" s="6"/>
      <c r="AC836" s="6"/>
      <c r="AD836" s="6"/>
      <c r="AE836" s="6"/>
      <c r="AF836" s="6"/>
      <c r="AG836" s="6"/>
      <c r="AH836" s="6"/>
      <c r="AI836" s="6"/>
      <c r="AJ836" s="6"/>
      <c r="AK836"/>
      <c r="AL836" s="2"/>
      <c r="AM836" s="2"/>
      <c r="AN836" s="2"/>
      <c r="AO836" s="2"/>
      <c r="AP836" s="2"/>
      <c r="AQ836" s="2"/>
      <c r="AR836" s="2"/>
      <c r="AS836" s="2"/>
      <c r="AT836" s="2"/>
      <c r="AU836"/>
      <c r="AV836"/>
      <c r="AW836"/>
      <c r="AX836"/>
      <c r="AY836"/>
      <c r="AZ836" s="23"/>
      <c r="BA836" s="23"/>
    </row>
    <row r="837" spans="1:64" s="11" customFormat="1" ht="12.95" customHeight="1">
      <c r="A837"/>
      <c r="B837"/>
      <c r="C837" s="1667" t="s">
        <v>1545</v>
      </c>
      <c r="D837" s="1668"/>
      <c r="E837" s="1668"/>
      <c r="F837" s="1668"/>
      <c r="G837" s="1668"/>
      <c r="H837" s="1668"/>
      <c r="I837" s="1668"/>
      <c r="J837" s="1668"/>
      <c r="K837" s="1668"/>
      <c r="L837" s="1668"/>
      <c r="M837" s="1668"/>
      <c r="N837" s="1668"/>
      <c r="O837" s="1668"/>
      <c r="P837" s="1668"/>
      <c r="Q837" s="1668"/>
      <c r="R837" s="1668"/>
      <c r="S837" s="1668"/>
      <c r="T837" s="1668"/>
      <c r="U837" s="1668"/>
      <c r="V837" s="1668"/>
      <c r="W837" s="1668"/>
      <c r="X837" s="1668"/>
      <c r="Y837" s="1668"/>
      <c r="Z837" s="1668"/>
      <c r="AA837" s="1668"/>
      <c r="AB837" s="1668"/>
      <c r="AC837" s="1668"/>
      <c r="AD837" s="1668"/>
      <c r="AE837" s="1668"/>
      <c r="AF837" s="1668"/>
      <c r="AG837" s="1668"/>
      <c r="AH837" s="1668"/>
      <c r="AI837" s="1668"/>
      <c r="AJ837" s="1669"/>
      <c r="AK837"/>
      <c r="AL837" s="2"/>
      <c r="AM837" s="2"/>
      <c r="AN837" s="2"/>
      <c r="AO837" s="2"/>
      <c r="AP837" s="2"/>
      <c r="AQ837" s="2"/>
      <c r="AR837" s="2"/>
      <c r="AS837" s="2"/>
      <c r="AT837" s="2"/>
      <c r="AU837"/>
      <c r="AV837"/>
      <c r="AW837"/>
      <c r="AX837"/>
      <c r="AY837"/>
      <c r="AZ837" s="23"/>
      <c r="BA837" s="23"/>
    </row>
    <row r="838" spans="1:64" s="11" customFormat="1" ht="12.95" customHeight="1">
      <c r="A838"/>
      <c r="B838" s="2"/>
      <c r="C838" s="2" t="s">
        <v>1546</v>
      </c>
      <c r="D838" s="2"/>
      <c r="E838" s="2"/>
      <c r="F838" s="2"/>
      <c r="G838" s="2"/>
      <c r="H838" s="2"/>
      <c r="I838" s="2"/>
      <c r="J838" s="2"/>
      <c r="K838" s="2"/>
      <c r="L838" s="2"/>
      <c r="M838" s="2"/>
      <c r="N838" s="2"/>
      <c r="O838" s="2"/>
      <c r="P838" s="2"/>
      <c r="Q838" s="2"/>
      <c r="R838" s="2"/>
      <c r="S838" s="2"/>
      <c r="T838" s="2"/>
      <c r="U838" s="2"/>
      <c r="V838" s="2"/>
      <c r="W838" s="2"/>
      <c r="X838" s="2"/>
      <c r="Y838" s="2"/>
      <c r="Z838" s="2"/>
      <c r="AA838" s="2"/>
      <c r="AB838" s="2"/>
      <c r="AC838" s="2"/>
      <c r="AD838" s="2"/>
      <c r="AE838" s="2"/>
      <c r="AF838" s="2"/>
      <c r="AG838" s="2"/>
      <c r="AH838" s="2"/>
      <c r="AI838" s="2"/>
      <c r="AJ838" s="2"/>
      <c r="AK838"/>
      <c r="AL838" s="2"/>
      <c r="AM838" s="2"/>
      <c r="AN838" s="2"/>
      <c r="AO838" s="2"/>
      <c r="AP838" s="2"/>
      <c r="AQ838" s="2"/>
      <c r="AR838" s="2"/>
      <c r="AS838" s="2"/>
      <c r="AT838" s="2"/>
      <c r="AU838"/>
      <c r="AV838"/>
      <c r="AW838"/>
      <c r="AX838"/>
      <c r="AY838"/>
    </row>
    <row r="839" spans="1:64" s="11" customFormat="1" ht="12.95" customHeight="1">
      <c r="A839"/>
      <c r="B839"/>
      <c r="C839" s="1"/>
      <c r="D839"/>
      <c r="E839"/>
      <c r="F839"/>
      <c r="G839"/>
      <c r="H839"/>
      <c r="I839"/>
      <c r="J839"/>
      <c r="K839"/>
      <c r="L839"/>
      <c r="M839"/>
      <c r="N839"/>
      <c r="O839"/>
      <c r="P839"/>
      <c r="Q839"/>
      <c r="R839"/>
      <c r="S839"/>
      <c r="T839"/>
      <c r="U839"/>
      <c r="V839"/>
      <c r="W839"/>
      <c r="X839"/>
      <c r="Y839"/>
      <c r="Z839"/>
      <c r="AA839"/>
      <c r="AB839"/>
      <c r="AC839"/>
      <c r="AD839"/>
      <c r="AE839"/>
      <c r="AF839"/>
      <c r="AG839"/>
      <c r="AH839"/>
      <c r="AI839"/>
      <c r="AJ839"/>
      <c r="AK839"/>
      <c r="AL839"/>
      <c r="AM839"/>
      <c r="AN839"/>
      <c r="AO839"/>
      <c r="AP839"/>
      <c r="AQ839"/>
      <c r="AR839"/>
      <c r="AS839"/>
      <c r="AT839"/>
      <c r="AU839"/>
      <c r="AV839"/>
      <c r="AW839"/>
      <c r="AX839"/>
      <c r="AY839"/>
    </row>
    <row r="840" spans="1:64" s="11" customFormat="1" ht="12.95" customHeight="1">
      <c r="A840" s="1" t="s">
        <v>1111</v>
      </c>
      <c r="B840"/>
      <c r="C840" s="1" t="s">
        <v>1547</v>
      </c>
      <c r="D840"/>
      <c r="E840"/>
      <c r="F840"/>
      <c r="G840"/>
      <c r="H840"/>
      <c r="I840"/>
      <c r="J840"/>
      <c r="K840"/>
      <c r="L840"/>
      <c r="M840"/>
      <c r="N840"/>
      <c r="O840"/>
      <c r="P840"/>
      <c r="Q840"/>
      <c r="R840"/>
      <c r="S840"/>
      <c r="T840"/>
      <c r="U840"/>
      <c r="V840"/>
      <c r="W840"/>
      <c r="X840"/>
      <c r="Y840"/>
      <c r="Z840"/>
      <c r="AA840"/>
      <c r="AB840"/>
      <c r="AC840"/>
      <c r="AD840"/>
      <c r="AE840"/>
      <c r="AF840"/>
      <c r="AG840"/>
      <c r="AH840"/>
      <c r="AI840"/>
      <c r="AJ840"/>
      <c r="AK840"/>
      <c r="AL840"/>
      <c r="AM840"/>
      <c r="AN840"/>
      <c r="AO840"/>
      <c r="AP840"/>
      <c r="AQ840"/>
      <c r="AR840"/>
      <c r="AS840"/>
      <c r="AT840"/>
      <c r="AU840"/>
      <c r="AV840"/>
      <c r="AW840"/>
      <c r="AX840"/>
      <c r="AY840"/>
    </row>
    <row r="841" spans="1:64" s="11" customFormat="1" ht="12.95" customHeight="1">
      <c r="A841"/>
      <c r="B841"/>
      <c r="C841"/>
      <c r="D841"/>
      <c r="E841"/>
      <c r="F841"/>
      <c r="G841"/>
      <c r="H841"/>
      <c r="I841"/>
      <c r="J841"/>
      <c r="K841"/>
      <c r="L841"/>
      <c r="M841"/>
      <c r="N841"/>
      <c r="O841"/>
      <c r="P841"/>
      <c r="Q841"/>
      <c r="R841"/>
      <c r="S841"/>
      <c r="T841"/>
      <c r="U841"/>
      <c r="V841"/>
      <c r="W841"/>
      <c r="X841"/>
      <c r="Y841"/>
      <c r="Z841"/>
      <c r="AA841"/>
      <c r="AB841"/>
      <c r="AC841"/>
      <c r="AD841"/>
      <c r="AE841"/>
      <c r="AF841"/>
      <c r="AG841"/>
      <c r="AH841"/>
      <c r="AI841"/>
      <c r="AJ841"/>
      <c r="AK841"/>
      <c r="AL841"/>
      <c r="AM841"/>
      <c r="AN841"/>
      <c r="AO841"/>
      <c r="AP841"/>
      <c r="AQ841"/>
      <c r="AR841"/>
      <c r="AS841"/>
      <c r="AT841"/>
      <c r="AU841"/>
      <c r="AV841"/>
      <c r="AW841"/>
      <c r="AX841"/>
      <c r="AY841"/>
      <c r="BI841" s="1617"/>
      <c r="BJ841" s="1617"/>
      <c r="BK841" s="1617"/>
      <c r="BL841" s="1617"/>
    </row>
    <row r="842" spans="1:64" s="11" customFormat="1" ht="12.95" customHeight="1">
      <c r="A842"/>
      <c r="B842"/>
      <c r="C842" s="1" t="s">
        <v>1548</v>
      </c>
      <c r="D842"/>
      <c r="E842"/>
      <c r="F842"/>
      <c r="G842"/>
      <c r="H842"/>
      <c r="I842"/>
      <c r="J842" s="1090" t="s">
        <v>1549</v>
      </c>
      <c r="K842" s="4"/>
      <c r="L842" s="4"/>
      <c r="M842" s="4"/>
      <c r="N842" s="4"/>
      <c r="O842" s="4"/>
      <c r="P842" s="4"/>
      <c r="Q842" s="4"/>
      <c r="R842" s="4"/>
      <c r="S842" s="4"/>
      <c r="T842" s="4"/>
      <c r="U842" s="4"/>
      <c r="V842" s="1091"/>
      <c r="W842" s="1445">
        <v>1200</v>
      </c>
      <c r="X842" s="1445"/>
      <c r="Y842" s="1445"/>
      <c r="Z842" s="1445"/>
      <c r="AA842" s="1445"/>
      <c r="AB842" s="1445"/>
      <c r="AC842" s="1445"/>
      <c r="AD842"/>
      <c r="AE842"/>
      <c r="AF842"/>
      <c r="AG842"/>
      <c r="AH842"/>
      <c r="AI842"/>
      <c r="AJ842"/>
      <c r="AK842"/>
      <c r="AL842"/>
      <c r="AM842"/>
      <c r="AN842"/>
      <c r="AO842"/>
      <c r="AP842"/>
      <c r="AQ842"/>
      <c r="AR842"/>
      <c r="AS842"/>
      <c r="AT842"/>
      <c r="AU842"/>
      <c r="AV842"/>
      <c r="AW842"/>
      <c r="AX842"/>
      <c r="AY842"/>
      <c r="AZ842" s="23"/>
      <c r="BA842" s="23"/>
    </row>
    <row r="843" spans="1:64" s="11" customFormat="1" ht="12.95" customHeight="1">
      <c r="A843"/>
      <c r="B843"/>
      <c r="C843"/>
      <c r="D843"/>
      <c r="E843"/>
      <c r="F843"/>
      <c r="G843"/>
      <c r="H843"/>
      <c r="I843"/>
      <c r="J843" s="1090" t="s">
        <v>1550</v>
      </c>
      <c r="K843" s="4"/>
      <c r="L843" s="4"/>
      <c r="M843" s="4"/>
      <c r="N843" s="4"/>
      <c r="O843" s="4"/>
      <c r="P843" s="4"/>
      <c r="Q843" s="4"/>
      <c r="R843" s="4"/>
      <c r="S843" s="4"/>
      <c r="T843" s="4"/>
      <c r="U843" s="4"/>
      <c r="V843" s="1091"/>
      <c r="W843" s="1445">
        <v>5000</v>
      </c>
      <c r="X843" s="1445"/>
      <c r="Y843" s="1445"/>
      <c r="Z843" s="1445"/>
      <c r="AA843" s="1445"/>
      <c r="AB843" s="1445"/>
      <c r="AC843" s="1445"/>
      <c r="AD843"/>
      <c r="AE843"/>
      <c r="AF843"/>
      <c r="AG843"/>
      <c r="AH843"/>
      <c r="AI843"/>
      <c r="AJ843"/>
      <c r="AK843"/>
      <c r="AL843"/>
      <c r="AM843"/>
      <c r="AN843"/>
      <c r="AO843"/>
      <c r="AP843"/>
      <c r="AQ843"/>
      <c r="AR843"/>
      <c r="AS843"/>
      <c r="AT843"/>
      <c r="AU843"/>
      <c r="AV843"/>
      <c r="AW843"/>
      <c r="AX843"/>
      <c r="AY843"/>
      <c r="AZ843" s="23"/>
      <c r="BA843" s="23"/>
    </row>
    <row r="844" spans="1:64" ht="12.95" customHeight="1">
      <c r="J844" s="1090" t="s">
        <v>1551</v>
      </c>
      <c r="K844" s="4"/>
      <c r="L844" s="4"/>
      <c r="M844" s="4"/>
      <c r="N844" s="4"/>
      <c r="O844" s="4"/>
      <c r="P844" s="4"/>
      <c r="Q844" s="4"/>
      <c r="R844" s="4"/>
      <c r="S844" s="4"/>
      <c r="T844" s="4"/>
      <c r="U844" s="4"/>
      <c r="V844" s="1091"/>
      <c r="W844" s="1445">
        <v>14000</v>
      </c>
      <c r="X844" s="1445"/>
      <c r="Y844" s="1445"/>
      <c r="Z844" s="1445"/>
      <c r="AA844" s="1445"/>
      <c r="AB844" s="1445"/>
      <c r="AC844" s="1445"/>
      <c r="AZ844" s="23"/>
      <c r="BA844" s="23"/>
      <c r="BB844" s="11"/>
      <c r="BC844" s="11"/>
      <c r="BD844" s="11"/>
      <c r="BE844" s="11"/>
      <c r="BF844" s="11"/>
      <c r="BG844" s="11"/>
      <c r="BH844" s="11"/>
      <c r="BI844" s="11"/>
      <c r="BJ844" s="11"/>
      <c r="BK844" s="11"/>
      <c r="BL844" s="11"/>
    </row>
    <row r="845" spans="1:64" ht="12.95" customHeight="1">
      <c r="J845" s="1090" t="s">
        <v>1552</v>
      </c>
      <c r="K845" s="4"/>
      <c r="L845" s="4"/>
      <c r="M845" s="4"/>
      <c r="N845" s="4"/>
      <c r="O845" s="4"/>
      <c r="P845" s="4"/>
      <c r="Q845" s="4"/>
      <c r="R845" s="4"/>
      <c r="S845" s="4"/>
      <c r="T845" s="4"/>
      <c r="U845" s="4"/>
      <c r="V845" s="1091"/>
      <c r="W845" s="1445">
        <v>3000</v>
      </c>
      <c r="X845" s="1445"/>
      <c r="Y845" s="1445"/>
      <c r="Z845" s="1445"/>
      <c r="AA845" s="1445"/>
      <c r="AB845" s="1445"/>
      <c r="AC845" s="1445"/>
      <c r="AZ845" s="23"/>
      <c r="BA845" s="23"/>
      <c r="BB845" s="11"/>
      <c r="BC845" s="11"/>
      <c r="BD845" s="11"/>
      <c r="BE845" s="11"/>
      <c r="BF845" s="11"/>
      <c r="BG845" s="11"/>
      <c r="BH845" s="11"/>
      <c r="BI845" s="11"/>
      <c r="BJ845" s="11"/>
      <c r="BK845" s="11"/>
      <c r="BL845" s="11"/>
    </row>
    <row r="846" spans="1:64" ht="12.95" customHeight="1">
      <c r="J846" s="1090" t="s">
        <v>233</v>
      </c>
      <c r="K846" s="4"/>
      <c r="L846" s="4"/>
      <c r="M846" s="1500" t="s">
        <v>1553</v>
      </c>
      <c r="N846" s="1501"/>
      <c r="O846" s="1501"/>
      <c r="P846" s="1501"/>
      <c r="Q846" s="1501"/>
      <c r="R846" s="1501"/>
      <c r="S846" s="1501"/>
      <c r="T846" s="1501"/>
      <c r="U846" s="1501"/>
      <c r="V846" s="1502"/>
      <c r="W846" s="1445">
        <v>5950</v>
      </c>
      <c r="X846" s="1445"/>
      <c r="Y846" s="1445"/>
      <c r="Z846" s="1445"/>
      <c r="AA846" s="1445"/>
      <c r="AB846" s="1445"/>
      <c r="AC846" s="1445"/>
      <c r="AZ846" s="23"/>
      <c r="BA846" s="23"/>
      <c r="BB846" s="11"/>
      <c r="BC846" s="11"/>
      <c r="BD846" s="11"/>
      <c r="BE846" s="11"/>
      <c r="BF846" s="11"/>
      <c r="BG846" s="11"/>
      <c r="BH846" s="11"/>
      <c r="BI846" s="11"/>
      <c r="BJ846" s="11"/>
      <c r="BK846" s="11"/>
      <c r="BL846" s="11"/>
    </row>
    <row r="847" spans="1:64" ht="12.95" customHeight="1">
      <c r="J847" s="1090"/>
      <c r="K847" s="4"/>
      <c r="L847" s="4"/>
      <c r="M847" s="4"/>
      <c r="N847" s="4"/>
      <c r="O847" s="4"/>
      <c r="P847" s="4"/>
      <c r="Q847" s="4"/>
      <c r="R847" s="4"/>
      <c r="S847" s="4"/>
      <c r="T847" s="4"/>
      <c r="U847" s="4"/>
      <c r="V847" s="1082" t="s">
        <v>1554</v>
      </c>
      <c r="W847" s="1573">
        <f>SUM(W842:W846)</f>
        <v>29150</v>
      </c>
      <c r="X847" s="1574"/>
      <c r="Y847" s="1574"/>
      <c r="Z847" s="1574"/>
      <c r="AA847" s="1574"/>
      <c r="AB847" s="1574"/>
      <c r="AC847" s="1575"/>
      <c r="AZ847" s="23"/>
      <c r="BA847" s="23"/>
      <c r="BB847" s="11"/>
      <c r="BC847" s="11"/>
      <c r="BD847" s="11"/>
      <c r="BE847" s="11"/>
      <c r="BF847" s="11"/>
      <c r="BG847" s="11"/>
      <c r="BH847" s="11"/>
      <c r="BI847" s="11"/>
      <c r="BJ847" s="11"/>
      <c r="BK847" s="11"/>
      <c r="BL847" s="11"/>
    </row>
    <row r="848" spans="1:64" ht="12.95" customHeight="1">
      <c r="AZ848" s="23"/>
      <c r="BA848" s="23"/>
      <c r="BB848" s="11"/>
      <c r="BC848" s="11"/>
      <c r="BD848" s="11"/>
      <c r="BE848" s="11"/>
      <c r="BF848" s="11"/>
      <c r="BG848" s="1307"/>
      <c r="BH848" s="1307"/>
      <c r="BI848" s="1307"/>
      <c r="BJ848" s="1307"/>
      <c r="BK848" s="1307"/>
      <c r="BL848" s="1307"/>
    </row>
    <row r="849" spans="3:55" ht="12.95" customHeight="1">
      <c r="C849" s="1" t="s">
        <v>1555</v>
      </c>
      <c r="J849" s="1419" t="s">
        <v>1556</v>
      </c>
      <c r="K849" s="1420"/>
      <c r="L849" s="1420"/>
      <c r="M849" s="1420"/>
      <c r="N849" s="1420"/>
      <c r="O849" s="1420"/>
      <c r="P849" s="1420"/>
      <c r="Q849" s="1420"/>
      <c r="R849" s="1420"/>
      <c r="S849" s="1420"/>
      <c r="T849" s="1420"/>
      <c r="U849" s="1420"/>
      <c r="V849" s="1421"/>
      <c r="W849" s="1436">
        <v>93132</v>
      </c>
      <c r="X849" s="1437"/>
      <c r="Y849" s="1437"/>
      <c r="Z849" s="1437"/>
      <c r="AA849" s="1437"/>
      <c r="AB849" s="1437"/>
      <c r="AC849" s="1438"/>
      <c r="AD849" s="383"/>
      <c r="AZ849" s="23"/>
      <c r="BA849" s="23"/>
      <c r="BB849" s="11"/>
      <c r="BC849" s="11"/>
    </row>
    <row r="850" spans="3:55" ht="12.95" customHeight="1">
      <c r="AD850" s="383"/>
      <c r="AZ850" s="23"/>
      <c r="BA850" s="23"/>
      <c r="BB850" s="11"/>
      <c r="BC850" s="11"/>
    </row>
    <row r="851" spans="3:55" ht="12.95" customHeight="1">
      <c r="C851" s="1" t="s">
        <v>230</v>
      </c>
      <c r="J851" s="1090" t="s">
        <v>1557</v>
      </c>
      <c r="K851" s="4"/>
      <c r="L851" s="4"/>
      <c r="M851" s="4"/>
      <c r="N851" s="4"/>
      <c r="O851" s="4"/>
      <c r="P851" s="4"/>
      <c r="Q851" s="4"/>
      <c r="R851" s="4"/>
      <c r="S851" s="4"/>
      <c r="T851" s="4"/>
      <c r="U851" s="4"/>
      <c r="V851" s="1091"/>
      <c r="W851" s="1608"/>
      <c r="X851" s="1608"/>
      <c r="Y851" s="1608"/>
      <c r="Z851" s="1608"/>
      <c r="AA851" s="1608"/>
      <c r="AB851" s="1608"/>
      <c r="AC851" s="1608"/>
      <c r="AZ851" s="1679"/>
      <c r="BA851" s="1679"/>
      <c r="BB851" s="11"/>
      <c r="BC851" s="11"/>
    </row>
    <row r="852" spans="3:55" ht="12.95" customHeight="1">
      <c r="J852" s="1090" t="s">
        <v>1558</v>
      </c>
      <c r="K852" s="4"/>
      <c r="L852" s="4"/>
      <c r="M852" s="4"/>
      <c r="N852" s="4"/>
      <c r="O852" s="4"/>
      <c r="P852" s="4"/>
      <c r="Q852" s="4"/>
      <c r="R852" s="4"/>
      <c r="S852" s="4"/>
      <c r="T852" s="4"/>
      <c r="U852" s="4"/>
      <c r="V852" s="1091"/>
      <c r="W852" s="1608">
        <v>5200</v>
      </c>
      <c r="X852" s="1608"/>
      <c r="Y852" s="1608"/>
      <c r="Z852" s="1608"/>
      <c r="AA852" s="1608"/>
      <c r="AB852" s="1608"/>
      <c r="AC852" s="1608"/>
      <c r="AZ852" s="23"/>
      <c r="BA852" s="23"/>
      <c r="BB852" s="11"/>
      <c r="BC852" s="11"/>
    </row>
    <row r="853" spans="3:55" ht="12.95" customHeight="1">
      <c r="J853" s="1090" t="s">
        <v>1539</v>
      </c>
      <c r="K853" s="4"/>
      <c r="L853" s="4"/>
      <c r="M853" s="4"/>
      <c r="N853" s="4"/>
      <c r="O853" s="4"/>
      <c r="P853" s="4"/>
      <c r="Q853" s="4"/>
      <c r="R853" s="4"/>
      <c r="S853" s="4"/>
      <c r="T853" s="4"/>
      <c r="U853" s="4"/>
      <c r="V853" s="1091"/>
      <c r="W853" s="1608">
        <v>77500</v>
      </c>
      <c r="X853" s="1608"/>
      <c r="Y853" s="1608"/>
      <c r="Z853" s="1608"/>
      <c r="AA853" s="1608"/>
      <c r="AB853" s="1608"/>
      <c r="AC853" s="1608"/>
      <c r="AZ853" s="23"/>
      <c r="BA853" s="23"/>
      <c r="BB853" s="11"/>
      <c r="BC853" s="11"/>
    </row>
    <row r="854" spans="3:55" ht="12.95" customHeight="1">
      <c r="J854" s="1175" t="s">
        <v>1559</v>
      </c>
      <c r="K854" s="4"/>
      <c r="L854" s="4"/>
      <c r="M854" s="4"/>
      <c r="N854" s="4"/>
      <c r="O854" s="4"/>
      <c r="P854" s="4"/>
      <c r="Q854" s="4"/>
      <c r="R854" s="4"/>
      <c r="S854" s="4"/>
      <c r="T854" s="4"/>
      <c r="U854" s="4"/>
      <c r="V854" s="1091"/>
      <c r="W854" s="1608">
        <v>38356</v>
      </c>
      <c r="X854" s="1608"/>
      <c r="Y854" s="1608"/>
      <c r="Z854" s="1608"/>
      <c r="AA854" s="1608"/>
      <c r="AB854" s="1608"/>
      <c r="AC854" s="1608"/>
      <c r="AZ854" s="2"/>
      <c r="BA854" s="2"/>
      <c r="BB854" s="2"/>
      <c r="BC854" s="2"/>
    </row>
    <row r="855" spans="3:55" ht="12.95" customHeight="1">
      <c r="J855" s="40"/>
      <c r="K855" s="32"/>
      <c r="L855" s="32"/>
      <c r="M855" s="32"/>
      <c r="N855" s="32"/>
      <c r="O855" s="32"/>
      <c r="P855" s="32"/>
      <c r="Q855" s="32"/>
      <c r="R855" s="32"/>
      <c r="S855" s="32"/>
      <c r="T855" s="32"/>
      <c r="U855" s="32"/>
      <c r="V855" s="1082" t="s">
        <v>1560</v>
      </c>
      <c r="W855" s="1666">
        <f>SUM(W851:W854)</f>
        <v>121056</v>
      </c>
      <c r="X855" s="1666"/>
      <c r="Y855" s="1666"/>
      <c r="Z855" s="1666"/>
      <c r="AA855" s="1666"/>
      <c r="AB855" s="1666"/>
      <c r="AC855" s="1666"/>
      <c r="AZ855" s="2"/>
      <c r="BA855" s="2"/>
      <c r="BB855" s="2"/>
      <c r="BC855" s="2"/>
    </row>
    <row r="856" spans="3:55" ht="12.95" customHeight="1">
      <c r="AZ856" s="2"/>
      <c r="BA856" s="2"/>
      <c r="BB856" s="2"/>
      <c r="BC856" s="2"/>
    </row>
    <row r="857" spans="3:55" ht="12.95" customHeight="1">
      <c r="C857" s="1" t="s">
        <v>1561</v>
      </c>
      <c r="J857" s="1090" t="s">
        <v>1562</v>
      </c>
      <c r="K857" s="4"/>
      <c r="L857" s="4"/>
      <c r="M857" s="4"/>
      <c r="N857" s="4"/>
      <c r="O857" s="4"/>
      <c r="P857" s="4"/>
      <c r="Q857" s="4"/>
      <c r="R857" s="4"/>
      <c r="S857" s="4"/>
      <c r="T857" s="4"/>
      <c r="U857" s="4"/>
      <c r="V857" s="1091"/>
      <c r="W857" s="1587">
        <v>80000</v>
      </c>
      <c r="X857" s="1588"/>
      <c r="Y857" s="1588"/>
      <c r="Z857" s="1588"/>
      <c r="AA857" s="1588"/>
      <c r="AB857" s="1588"/>
      <c r="AC857" s="1589"/>
      <c r="AD857" s="378"/>
      <c r="AZ857" s="2"/>
      <c r="BA857" s="2"/>
      <c r="BB857" s="2"/>
      <c r="BC857" s="2"/>
    </row>
    <row r="858" spans="3:55" ht="12.95" customHeight="1">
      <c r="C858" s="1" t="s">
        <v>1563</v>
      </c>
      <c r="J858" s="1097" t="s">
        <v>1564</v>
      </c>
      <c r="K858" s="4"/>
      <c r="L858" s="4"/>
      <c r="M858" s="4"/>
      <c r="N858" s="4"/>
      <c r="O858" s="4"/>
      <c r="P858" s="4"/>
      <c r="Q858" s="4"/>
      <c r="R858" s="4"/>
      <c r="S858" s="4"/>
      <c r="T858" s="1670">
        <v>1</v>
      </c>
      <c r="U858" s="1640"/>
      <c r="V858" s="1671"/>
      <c r="W858" s="1105"/>
      <c r="X858" s="1106"/>
      <c r="Y858" s="1106"/>
      <c r="Z858" s="1106"/>
      <c r="AA858" s="1106"/>
      <c r="AB858" s="1106"/>
      <c r="AC858" s="1107"/>
      <c r="AD858" s="378"/>
      <c r="AZ858" s="2"/>
      <c r="BA858" s="2"/>
      <c r="BB858" s="2"/>
      <c r="BC858" s="2"/>
    </row>
    <row r="859" spans="3:55" ht="12.95" customHeight="1">
      <c r="C859" s="1"/>
      <c r="J859" s="1090" t="s">
        <v>1565</v>
      </c>
      <c r="K859" s="4"/>
      <c r="L859" s="4"/>
      <c r="M859" s="4"/>
      <c r="N859" s="4"/>
      <c r="O859" s="4"/>
      <c r="P859" s="4"/>
      <c r="Q859" s="4"/>
      <c r="R859" s="4"/>
      <c r="S859" s="4"/>
      <c r="T859" s="4"/>
      <c r="U859" s="4"/>
      <c r="V859" s="1091"/>
      <c r="W859" s="1587">
        <v>60320</v>
      </c>
      <c r="X859" s="1588"/>
      <c r="Y859" s="1588"/>
      <c r="Z859" s="1588"/>
      <c r="AA859" s="1588"/>
      <c r="AB859" s="1588"/>
      <c r="AC859" s="1589"/>
      <c r="AD859" s="383"/>
      <c r="AZ859" s="2"/>
      <c r="BA859" s="2"/>
      <c r="BB859" s="2"/>
      <c r="BC859" s="2"/>
    </row>
    <row r="860" spans="3:55" ht="12.95" customHeight="1">
      <c r="C860" s="1"/>
      <c r="J860" s="1097" t="s">
        <v>1566</v>
      </c>
      <c r="K860" s="4"/>
      <c r="L860" s="4"/>
      <c r="M860" s="4"/>
      <c r="N860" s="4"/>
      <c r="O860" s="4"/>
      <c r="P860" s="4"/>
      <c r="Q860" s="4"/>
      <c r="R860" s="4"/>
      <c r="S860" s="4"/>
      <c r="T860" s="1670">
        <v>1</v>
      </c>
      <c r="U860" s="1640"/>
      <c r="V860" s="1671"/>
      <c r="W860" s="1105"/>
      <c r="X860" s="1106"/>
      <c r="Y860" s="1106"/>
      <c r="Z860" s="1106"/>
      <c r="AA860" s="1106"/>
      <c r="AB860" s="1106"/>
      <c r="AC860" s="1107"/>
      <c r="AD860" s="383"/>
      <c r="AZ860" s="2"/>
      <c r="BA860" s="2"/>
      <c r="BB860" s="2"/>
      <c r="BC860" s="2"/>
    </row>
    <row r="861" spans="3:55" ht="12.95" customHeight="1">
      <c r="J861" s="1090" t="s">
        <v>233</v>
      </c>
      <c r="K861" s="4"/>
      <c r="L861" s="4"/>
      <c r="M861" s="1500" t="s">
        <v>1567</v>
      </c>
      <c r="N861" s="1501"/>
      <c r="O861" s="1501"/>
      <c r="P861" s="1501"/>
      <c r="Q861" s="1501"/>
      <c r="R861" s="1501"/>
      <c r="S861" s="1501"/>
      <c r="T861" s="1501"/>
      <c r="U861" s="1501"/>
      <c r="V861" s="1502"/>
      <c r="W861" s="1587">
        <v>44400</v>
      </c>
      <c r="X861" s="1588"/>
      <c r="Y861" s="1588"/>
      <c r="Z861" s="1588"/>
      <c r="AA861" s="1588"/>
      <c r="AB861" s="1588"/>
      <c r="AC861" s="1589"/>
      <c r="AD861" s="378"/>
      <c r="AU861" s="11"/>
      <c r="AZ861" s="2"/>
      <c r="BA861" s="2"/>
      <c r="BB861" s="2"/>
      <c r="BC861" s="2"/>
    </row>
    <row r="862" spans="3:55" ht="12.95" customHeight="1">
      <c r="J862" s="1090"/>
      <c r="K862" s="4"/>
      <c r="L862" s="4"/>
      <c r="M862" s="4"/>
      <c r="N862" s="4"/>
      <c r="O862" s="4"/>
      <c r="P862" s="4"/>
      <c r="Q862" s="4"/>
      <c r="R862" s="4"/>
      <c r="S862" s="4"/>
      <c r="T862" s="4"/>
      <c r="U862" s="4"/>
      <c r="V862" s="1082" t="s">
        <v>1568</v>
      </c>
      <c r="W862" s="1672">
        <f>SUM(W857:W861)</f>
        <v>184720</v>
      </c>
      <c r="X862" s="1673"/>
      <c r="Y862" s="1673"/>
      <c r="Z862" s="1673"/>
      <c r="AA862" s="1673"/>
      <c r="AB862" s="1673"/>
      <c r="AC862" s="1674"/>
      <c r="AD862" s="383"/>
      <c r="AU862" s="11"/>
      <c r="AZ862" s="2"/>
      <c r="BA862" s="2"/>
      <c r="BB862" s="2"/>
      <c r="BC862" s="2"/>
    </row>
    <row r="863" spans="3:55" ht="12.95" customHeight="1">
      <c r="J863" s="1090"/>
      <c r="K863" s="4"/>
      <c r="L863" s="4"/>
      <c r="M863" s="4"/>
      <c r="N863" s="4"/>
      <c r="O863" s="4"/>
      <c r="P863" s="4"/>
      <c r="Q863" s="4"/>
      <c r="R863" s="4"/>
      <c r="S863" s="4"/>
      <c r="T863" s="4"/>
      <c r="U863" s="4"/>
      <c r="V863" s="1082" t="s">
        <v>1569</v>
      </c>
      <c r="W863" s="1587">
        <f>235453+10000</f>
        <v>245453</v>
      </c>
      <c r="X863" s="1588"/>
      <c r="Y863" s="1588"/>
      <c r="Z863" s="1588"/>
      <c r="AA863" s="1588"/>
      <c r="AB863" s="1588"/>
      <c r="AC863" s="1589"/>
      <c r="AU863" s="11"/>
      <c r="AZ863" s="2"/>
      <c r="BA863" s="2"/>
      <c r="BB863" s="2"/>
      <c r="BC863" s="2"/>
    </row>
    <row r="864" spans="3:55" ht="12.95" customHeight="1">
      <c r="J864" s="364"/>
      <c r="AU864" s="11"/>
      <c r="AZ864" s="2"/>
      <c r="BA864" s="2"/>
      <c r="BB864" s="2"/>
      <c r="BC864" s="2"/>
    </row>
    <row r="865" spans="3:55" ht="12.95" customHeight="1">
      <c r="C865" s="1" t="s">
        <v>232</v>
      </c>
      <c r="J865" s="1090" t="s">
        <v>1570</v>
      </c>
      <c r="K865" s="4"/>
      <c r="L865" s="4"/>
      <c r="M865" s="4"/>
      <c r="N865" s="4"/>
      <c r="O865" s="4"/>
      <c r="P865" s="4"/>
      <c r="Q865" s="4"/>
      <c r="R865" s="4"/>
      <c r="S865" s="4"/>
      <c r="T865" s="4"/>
      <c r="U865" s="4"/>
      <c r="V865" s="1091"/>
      <c r="W865" s="1445">
        <v>10800</v>
      </c>
      <c r="X865" s="1445"/>
      <c r="Y865" s="1445"/>
      <c r="Z865" s="1445"/>
      <c r="AA865" s="1445"/>
      <c r="AB865" s="1445"/>
      <c r="AC865" s="1445"/>
      <c r="AU865" s="11"/>
      <c r="AZ865" s="2"/>
      <c r="BA865" s="2"/>
      <c r="BB865" s="2"/>
      <c r="BC865" s="2"/>
    </row>
    <row r="866" spans="3:55" ht="12.95" customHeight="1">
      <c r="J866" s="1090" t="s">
        <v>1571</v>
      </c>
      <c r="K866" s="4"/>
      <c r="L866" s="4"/>
      <c r="M866" s="4"/>
      <c r="N866" s="4"/>
      <c r="O866" s="4"/>
      <c r="P866" s="4"/>
      <c r="Q866" s="4"/>
      <c r="R866" s="4"/>
      <c r="S866" s="4"/>
      <c r="T866" s="4"/>
      <c r="U866" s="4"/>
      <c r="V866" s="1091"/>
      <c r="W866" s="1445">
        <v>10292</v>
      </c>
      <c r="X866" s="1445"/>
      <c r="Y866" s="1445"/>
      <c r="Z866" s="1445"/>
      <c r="AA866" s="1445"/>
      <c r="AB866" s="1445"/>
      <c r="AC866" s="1445"/>
      <c r="AU866" s="2"/>
      <c r="AZ866" s="2"/>
      <c r="BA866" s="2"/>
      <c r="BB866" s="2"/>
      <c r="BC866" s="2"/>
    </row>
    <row r="867" spans="3:55" ht="12.95" customHeight="1">
      <c r="J867" s="1090" t="s">
        <v>1572</v>
      </c>
      <c r="K867" s="4"/>
      <c r="L867" s="4"/>
      <c r="M867" s="4"/>
      <c r="N867" s="4"/>
      <c r="O867" s="4"/>
      <c r="P867" s="4"/>
      <c r="Q867" s="4"/>
      <c r="R867" s="4"/>
      <c r="S867" s="4"/>
      <c r="T867" s="4"/>
      <c r="U867" s="4"/>
      <c r="V867" s="1091"/>
      <c r="W867" s="1445">
        <v>17500</v>
      </c>
      <c r="X867" s="1445"/>
      <c r="Y867" s="1445"/>
      <c r="Z867" s="1445"/>
      <c r="AA867" s="1445"/>
      <c r="AB867" s="1445"/>
      <c r="AC867" s="1445"/>
      <c r="AU867" s="2"/>
      <c r="AZ867" s="2"/>
      <c r="BA867" s="2"/>
      <c r="BB867" s="2"/>
      <c r="BC867" s="2"/>
    </row>
    <row r="868" spans="3:55" ht="12.95" customHeight="1">
      <c r="J868" s="1090" t="s">
        <v>1573</v>
      </c>
      <c r="K868" s="4"/>
      <c r="L868" s="4"/>
      <c r="M868" s="4"/>
      <c r="N868" s="4"/>
      <c r="O868" s="4"/>
      <c r="P868" s="4"/>
      <c r="Q868" s="4"/>
      <c r="R868" s="4"/>
      <c r="S868" s="4"/>
      <c r="T868" s="4"/>
      <c r="U868" s="4"/>
      <c r="V868" s="1091"/>
      <c r="W868" s="1445">
        <v>4500</v>
      </c>
      <c r="X868" s="1445"/>
      <c r="Y868" s="1445"/>
      <c r="Z868" s="1445"/>
      <c r="AA868" s="1445"/>
      <c r="AB868" s="1445"/>
      <c r="AC868" s="1445"/>
      <c r="AU868" s="2"/>
      <c r="AZ868" s="2"/>
      <c r="BA868" s="2"/>
      <c r="BB868" s="2"/>
      <c r="BC868" s="2"/>
    </row>
    <row r="869" spans="3:55" ht="12.95" customHeight="1">
      <c r="J869" s="1090" t="s">
        <v>1574</v>
      </c>
      <c r="K869" s="4"/>
      <c r="L869" s="4"/>
      <c r="M869" s="4"/>
      <c r="N869" s="4"/>
      <c r="O869" s="4"/>
      <c r="P869" s="4"/>
      <c r="Q869" s="4"/>
      <c r="R869" s="4"/>
      <c r="S869" s="4"/>
      <c r="T869" s="4"/>
      <c r="U869" s="4"/>
      <c r="V869" s="1091"/>
      <c r="W869" s="1445">
        <v>16500</v>
      </c>
      <c r="X869" s="1445"/>
      <c r="Y869" s="1445"/>
      <c r="Z869" s="1445"/>
      <c r="AA869" s="1445"/>
      <c r="AB869" s="1445"/>
      <c r="AC869" s="1445"/>
      <c r="AU869" s="2"/>
      <c r="AZ869" s="2"/>
      <c r="BA869" s="2"/>
      <c r="BB869" s="2"/>
      <c r="BC869" s="2"/>
    </row>
    <row r="870" spans="3:55" ht="12.95" customHeight="1">
      <c r="J870" s="1090" t="s">
        <v>1575</v>
      </c>
      <c r="K870" s="4"/>
      <c r="L870" s="4"/>
      <c r="M870" s="4"/>
      <c r="N870" s="4"/>
      <c r="O870" s="4"/>
      <c r="P870" s="4"/>
      <c r="Q870" s="4"/>
      <c r="R870" s="4"/>
      <c r="S870" s="4"/>
      <c r="T870" s="4"/>
      <c r="U870" s="4"/>
      <c r="V870" s="1091"/>
      <c r="W870" s="1445">
        <v>19250</v>
      </c>
      <c r="X870" s="1445"/>
      <c r="Y870" s="1445"/>
      <c r="Z870" s="1445"/>
      <c r="AA870" s="1445"/>
      <c r="AB870" s="1445"/>
      <c r="AC870" s="1445"/>
      <c r="AU870" s="2"/>
      <c r="AZ870" s="2"/>
      <c r="BA870" s="2"/>
      <c r="BB870" s="2"/>
      <c r="BC870" s="2"/>
    </row>
    <row r="871" spans="3:55" ht="12.95" customHeight="1">
      <c r="J871" s="1090" t="s">
        <v>233</v>
      </c>
      <c r="K871" s="4"/>
      <c r="L871" s="4"/>
      <c r="M871" s="1500" t="s">
        <v>1576</v>
      </c>
      <c r="N871" s="1501"/>
      <c r="O871" s="1501"/>
      <c r="P871" s="1501"/>
      <c r="Q871" s="1501"/>
      <c r="R871" s="1501"/>
      <c r="S871" s="1501"/>
      <c r="T871" s="1501"/>
      <c r="U871" s="1501"/>
      <c r="V871" s="1502"/>
      <c r="W871" s="1445">
        <v>36261</v>
      </c>
      <c r="X871" s="1445"/>
      <c r="Y871" s="1445"/>
      <c r="Z871" s="1445"/>
      <c r="AA871" s="1445"/>
      <c r="AB871" s="1445"/>
      <c r="AC871" s="1445"/>
      <c r="AD871" s="383"/>
      <c r="AU871" s="2"/>
      <c r="AV871" s="11"/>
      <c r="AW871" s="11"/>
      <c r="AX871" s="11"/>
      <c r="AY871" s="11"/>
      <c r="AZ871" s="2"/>
      <c r="BA871" s="2"/>
      <c r="BB871" s="2"/>
      <c r="BC871" s="2"/>
    </row>
    <row r="872" spans="3:55" ht="12.95" customHeight="1">
      <c r="J872" s="1090"/>
      <c r="K872" s="4"/>
      <c r="L872" s="4"/>
      <c r="M872" s="4"/>
      <c r="N872" s="4"/>
      <c r="O872" s="4"/>
      <c r="P872" s="4"/>
      <c r="Q872" s="4"/>
      <c r="R872" s="4"/>
      <c r="S872" s="4"/>
      <c r="T872" s="4"/>
      <c r="U872" s="4"/>
      <c r="V872" s="1082" t="s">
        <v>1577</v>
      </c>
      <c r="W872" s="1664">
        <f>SUM(W865:W871)</f>
        <v>115103</v>
      </c>
      <c r="X872" s="1664"/>
      <c r="Y872" s="1664"/>
      <c r="Z872" s="1664"/>
      <c r="AA872" s="1664"/>
      <c r="AB872" s="1664"/>
      <c r="AC872" s="1664"/>
      <c r="AU872" s="2"/>
      <c r="AV872" s="11"/>
      <c r="AW872" s="11"/>
      <c r="AX872" s="11"/>
      <c r="AY872" s="11"/>
      <c r="AZ872" s="2"/>
      <c r="BA872" s="2"/>
      <c r="BB872" s="2"/>
      <c r="BC872" s="2"/>
    </row>
    <row r="873" spans="3:55" ht="12.95" customHeight="1">
      <c r="AU873" s="2"/>
      <c r="AV873" s="11"/>
      <c r="AW873" s="11"/>
      <c r="AX873" s="11"/>
      <c r="AY873" s="11"/>
      <c r="AZ873" s="2"/>
      <c r="BA873" s="2"/>
      <c r="BB873" s="2"/>
      <c r="BC873" s="2"/>
    </row>
    <row r="874" spans="3:55" ht="12.95" customHeight="1">
      <c r="C874" s="1" t="s">
        <v>1578</v>
      </c>
      <c r="J874" s="1090" t="s">
        <v>233</v>
      </c>
      <c r="K874" s="4"/>
      <c r="L874" s="4"/>
      <c r="M874" s="1500" t="s">
        <v>1579</v>
      </c>
      <c r="N874" s="1501"/>
      <c r="O874" s="1501"/>
      <c r="P874" s="1501"/>
      <c r="Q874" s="1501"/>
      <c r="R874" s="1501"/>
      <c r="S874" s="1501"/>
      <c r="T874" s="1501"/>
      <c r="U874" s="1501"/>
      <c r="V874" s="1502"/>
      <c r="W874" s="1436">
        <v>9300</v>
      </c>
      <c r="X874" s="1437"/>
      <c r="Y874" s="1437"/>
      <c r="Z874" s="1437"/>
      <c r="AA874" s="1437"/>
      <c r="AB874" s="1437"/>
      <c r="AC874" s="1438"/>
      <c r="AD874" s="383"/>
      <c r="AV874" s="11"/>
      <c r="AW874" s="11"/>
      <c r="AX874" s="11"/>
      <c r="AY874" s="11"/>
      <c r="AZ874" s="2"/>
      <c r="BA874" s="2"/>
      <c r="BB874" s="2"/>
      <c r="BC874" s="2"/>
    </row>
    <row r="875" spans="3:55" ht="12.95" customHeight="1">
      <c r="C875" s="1" t="s">
        <v>1580</v>
      </c>
      <c r="J875" s="1090" t="s">
        <v>233</v>
      </c>
      <c r="K875" s="4"/>
      <c r="L875" s="4"/>
      <c r="M875" s="1500" t="s">
        <v>1581</v>
      </c>
      <c r="N875" s="1501"/>
      <c r="O875" s="1501"/>
      <c r="P875" s="1501"/>
      <c r="Q875" s="1501"/>
      <c r="R875" s="1501"/>
      <c r="S875" s="1501"/>
      <c r="T875" s="1501"/>
      <c r="U875" s="1501"/>
      <c r="V875" s="1502"/>
      <c r="W875" s="1436">
        <v>55221</v>
      </c>
      <c r="X875" s="1437"/>
      <c r="Y875" s="1437"/>
      <c r="Z875" s="1437"/>
      <c r="AA875" s="1437"/>
      <c r="AB875" s="1437"/>
      <c r="AC875" s="1438"/>
      <c r="AD875" s="383"/>
      <c r="AV875" s="11"/>
      <c r="AW875" s="11"/>
      <c r="AX875" s="11"/>
      <c r="AY875" s="11"/>
      <c r="AZ875" s="2"/>
      <c r="BA875" s="2"/>
      <c r="BB875" s="2"/>
      <c r="BC875" s="2"/>
    </row>
    <row r="876" spans="3:55" ht="12.95" customHeight="1">
      <c r="J876" s="1090" t="s">
        <v>233</v>
      </c>
      <c r="K876" s="4"/>
      <c r="L876" s="4"/>
      <c r="M876" s="1500" t="s">
        <v>1582</v>
      </c>
      <c r="N876" s="1501"/>
      <c r="O876" s="1501"/>
      <c r="P876" s="1501"/>
      <c r="Q876" s="1501"/>
      <c r="R876" s="1501"/>
      <c r="S876" s="1501"/>
      <c r="T876" s="1501"/>
      <c r="U876" s="1501"/>
      <c r="V876" s="1502"/>
      <c r="W876" s="1436">
        <v>9946</v>
      </c>
      <c r="X876" s="1437"/>
      <c r="Y876" s="1437"/>
      <c r="Z876" s="1437"/>
      <c r="AA876" s="1437"/>
      <c r="AB876" s="1437"/>
      <c r="AC876" s="1438"/>
      <c r="AL876" s="11"/>
      <c r="AM876" s="11"/>
      <c r="AN876" s="11"/>
      <c r="AO876" s="11"/>
      <c r="AP876" s="11"/>
      <c r="AQ876" s="11"/>
      <c r="AR876" s="11"/>
      <c r="AS876" s="11"/>
      <c r="AT876" s="11"/>
      <c r="AV876" s="2"/>
      <c r="AW876" s="2"/>
      <c r="AX876" s="2"/>
      <c r="AY876" s="2"/>
      <c r="AZ876" s="2"/>
      <c r="BA876" s="2"/>
      <c r="BB876" s="2"/>
      <c r="BC876" s="2"/>
    </row>
    <row r="877" spans="3:55" ht="12.95" customHeight="1">
      <c r="J877" s="1090" t="s">
        <v>233</v>
      </c>
      <c r="K877" s="4"/>
      <c r="L877" s="4"/>
      <c r="M877" s="1500" t="s">
        <v>1583</v>
      </c>
      <c r="N877" s="1501"/>
      <c r="O877" s="1501"/>
      <c r="P877" s="1501"/>
      <c r="Q877" s="1501"/>
      <c r="R877" s="1501"/>
      <c r="S877" s="1501"/>
      <c r="T877" s="1501"/>
      <c r="U877" s="1501"/>
      <c r="V877" s="1502"/>
      <c r="W877" s="1436">
        <v>21789</v>
      </c>
      <c r="X877" s="1437"/>
      <c r="Y877" s="1437"/>
      <c r="Z877" s="1437"/>
      <c r="AA877" s="1437"/>
      <c r="AB877" s="1437"/>
      <c r="AC877" s="1438"/>
      <c r="AL877" s="11"/>
      <c r="AM877" s="11"/>
      <c r="AN877" s="11"/>
      <c r="AO877" s="11"/>
      <c r="AP877" s="11"/>
      <c r="AQ877" s="11"/>
      <c r="AR877" s="11"/>
      <c r="AS877" s="11"/>
      <c r="AT877" s="11"/>
      <c r="AV877" s="2"/>
      <c r="AW877" s="2"/>
      <c r="AX877" s="2"/>
      <c r="AY877" s="2"/>
      <c r="AZ877" s="2"/>
      <c r="BA877" s="2"/>
      <c r="BB877" s="2"/>
      <c r="BC877" s="2"/>
    </row>
    <row r="878" spans="3:55" ht="12.95" customHeight="1">
      <c r="J878" s="1090" t="s">
        <v>233</v>
      </c>
      <c r="K878" s="4"/>
      <c r="L878" s="4"/>
      <c r="M878" s="1500" t="s">
        <v>1265</v>
      </c>
      <c r="N878" s="1501"/>
      <c r="O878" s="1501"/>
      <c r="P878" s="1501"/>
      <c r="Q878" s="1501"/>
      <c r="R878" s="1501"/>
      <c r="S878" s="1501"/>
      <c r="T878" s="1501"/>
      <c r="U878" s="1501"/>
      <c r="V878" s="1502"/>
      <c r="W878" s="1436"/>
      <c r="X878" s="1437"/>
      <c r="Y878" s="1437"/>
      <c r="Z878" s="1437"/>
      <c r="AA878" s="1437"/>
      <c r="AB878" s="1437"/>
      <c r="AC878" s="1438"/>
      <c r="AL878" s="11"/>
      <c r="AM878" s="11"/>
      <c r="AN878" s="11"/>
      <c r="AO878" s="11"/>
      <c r="AP878" s="11"/>
      <c r="AQ878" s="11"/>
      <c r="AR878" s="11"/>
      <c r="AS878" s="11"/>
      <c r="AT878" s="11"/>
      <c r="AV878" s="2"/>
      <c r="AW878" s="2"/>
      <c r="AX878" s="2"/>
      <c r="AY878" s="2"/>
      <c r="AZ878" s="2"/>
      <c r="BA878" s="2"/>
      <c r="BB878" s="2"/>
      <c r="BC878" s="2"/>
    </row>
    <row r="879" spans="3:55" ht="12.95" customHeight="1">
      <c r="J879" s="1090"/>
      <c r="K879" s="4"/>
      <c r="L879" s="4"/>
      <c r="M879" s="4"/>
      <c r="N879" s="4"/>
      <c r="O879" s="4"/>
      <c r="P879" s="4"/>
      <c r="Q879" s="4"/>
      <c r="R879" s="4"/>
      <c r="S879" s="4"/>
      <c r="T879" s="4"/>
      <c r="U879" s="4"/>
      <c r="V879" s="1082" t="s">
        <v>1584</v>
      </c>
      <c r="W879" s="1573">
        <f>SUM(W874:W878)</f>
        <v>96256</v>
      </c>
      <c r="X879" s="1574"/>
      <c r="Y879" s="1574"/>
      <c r="Z879" s="1574"/>
      <c r="AA879" s="1574"/>
      <c r="AB879" s="1574"/>
      <c r="AC879" s="1575"/>
      <c r="AL879" s="11"/>
      <c r="AM879" s="11"/>
      <c r="AN879" s="11"/>
      <c r="AO879" s="11"/>
      <c r="AP879" s="11"/>
      <c r="AQ879" s="11"/>
      <c r="AR879" s="11"/>
      <c r="AS879" s="11"/>
      <c r="AT879" s="11"/>
      <c r="AV879" s="2"/>
      <c r="AW879" s="2"/>
      <c r="AX879" s="2"/>
      <c r="AY879" s="2"/>
      <c r="AZ879" s="2"/>
      <c r="BA879" s="2"/>
      <c r="BB879" s="2"/>
      <c r="BC879" s="2"/>
    </row>
    <row r="880" spans="3:55" ht="12.95" customHeight="1">
      <c r="E880" s="364"/>
      <c r="V880" s="37"/>
      <c r="W880" s="41"/>
      <c r="X880" s="41"/>
      <c r="Y880" s="41"/>
      <c r="Z880" s="41"/>
      <c r="AA880" s="41"/>
      <c r="AB880" s="41"/>
      <c r="AL880" s="11"/>
      <c r="AM880" s="11"/>
      <c r="AN880" s="11"/>
      <c r="AO880" s="11"/>
      <c r="AP880" s="11"/>
      <c r="AQ880" s="11"/>
      <c r="AR880" s="11"/>
      <c r="AS880" s="11"/>
      <c r="AT880" s="11"/>
      <c r="AV880" s="2"/>
      <c r="AW880" s="2"/>
      <c r="AX880" s="2"/>
      <c r="AY880" s="2"/>
      <c r="AZ880" s="2"/>
      <c r="BA880" s="2"/>
      <c r="BB880" s="2"/>
      <c r="BC880" s="2"/>
    </row>
    <row r="881" spans="3:55" ht="12.95" customHeight="1">
      <c r="C881" s="1" t="s">
        <v>1585</v>
      </c>
      <c r="I881" s="383"/>
      <c r="J881" s="383"/>
      <c r="V881" s="37"/>
      <c r="W881" s="41"/>
      <c r="X881" s="41"/>
      <c r="Y881" s="41"/>
      <c r="Z881" s="41"/>
      <c r="AA881" s="41"/>
      <c r="AB881" s="41"/>
      <c r="AL881" s="2"/>
      <c r="AM881" s="2"/>
      <c r="AN881" s="2"/>
      <c r="AO881" s="2"/>
      <c r="AP881" s="2"/>
      <c r="AQ881" s="2"/>
      <c r="AR881" s="2"/>
      <c r="AS881" s="2"/>
      <c r="AT881" s="2"/>
      <c r="AV881" s="2"/>
      <c r="AW881" s="2"/>
      <c r="AX881" s="2"/>
      <c r="AY881" s="2"/>
      <c r="AZ881" s="2"/>
      <c r="BA881" s="2"/>
      <c r="BB881" s="2"/>
      <c r="BC881" s="2"/>
    </row>
    <row r="882" spans="3:55" ht="12.95" customHeight="1">
      <c r="E882" s="364"/>
      <c r="V882" s="37"/>
      <c r="W882" s="41"/>
      <c r="X882" s="41"/>
      <c r="Y882" s="41"/>
      <c r="Z882" s="41"/>
      <c r="AA882" s="41"/>
      <c r="AB882" s="41"/>
      <c r="AL882" s="2"/>
      <c r="AM882" s="2"/>
      <c r="AN882" s="2"/>
      <c r="AO882" s="2"/>
      <c r="AP882" s="2"/>
      <c r="AQ882" s="2"/>
      <c r="AR882" s="2"/>
      <c r="AS882" s="2"/>
      <c r="AT882" s="2"/>
      <c r="AV882" s="2"/>
      <c r="AW882" s="2"/>
      <c r="AX882" s="2"/>
      <c r="AY882" s="2"/>
      <c r="AZ882" s="2"/>
      <c r="BA882" s="2"/>
      <c r="BB882" s="2"/>
      <c r="BC882" s="2"/>
    </row>
    <row r="883" spans="3:55" ht="12.95" customHeight="1">
      <c r="C883" s="29"/>
      <c r="D883" s="30"/>
      <c r="E883" s="30"/>
      <c r="F883" s="30"/>
      <c r="G883" s="30"/>
      <c r="H883" s="30"/>
      <c r="I883" s="30"/>
      <c r="J883" s="30"/>
      <c r="K883" s="30"/>
      <c r="L883" s="30"/>
      <c r="M883" s="30"/>
      <c r="N883" s="30"/>
      <c r="O883" s="30"/>
      <c r="P883" s="30"/>
      <c r="Q883" s="30"/>
      <c r="R883" s="30"/>
      <c r="S883" s="30"/>
      <c r="T883" s="30"/>
      <c r="U883" s="30"/>
      <c r="V883" s="30"/>
      <c r="W883" s="30"/>
      <c r="X883" s="30"/>
      <c r="Y883" s="30"/>
      <c r="Z883" s="30"/>
      <c r="AA883" s="30"/>
      <c r="AB883" s="1100" t="s">
        <v>1586</v>
      </c>
      <c r="AC883" s="1574">
        <f>W847+W855+W862+W863+W872+W879+W849</f>
        <v>884870</v>
      </c>
      <c r="AD883" s="1574"/>
      <c r="AE883" s="1574"/>
      <c r="AF883" s="1574"/>
      <c r="AG883" s="1574"/>
      <c r="AH883" s="1575"/>
      <c r="AL883" s="2"/>
      <c r="AM883" s="2"/>
      <c r="AN883" s="2"/>
      <c r="AO883" s="2"/>
      <c r="AP883" s="2"/>
      <c r="AQ883" s="2"/>
      <c r="AR883" s="2"/>
      <c r="AS883" s="2"/>
      <c r="AT883" s="2"/>
      <c r="AV883" s="2"/>
      <c r="AW883" s="2"/>
      <c r="AX883" s="2"/>
      <c r="AY883" s="2"/>
      <c r="AZ883" s="2"/>
      <c r="BA883" s="2"/>
      <c r="BB883" s="2"/>
      <c r="BC883" s="2"/>
    </row>
    <row r="884" spans="3:55" ht="12.95" customHeight="1">
      <c r="C884" s="29"/>
      <c r="D884" s="30"/>
      <c r="E884" s="30"/>
      <c r="F884" s="30"/>
      <c r="G884" s="30"/>
      <c r="H884" s="30"/>
      <c r="I884" s="30"/>
      <c r="J884" s="30"/>
      <c r="K884" s="30"/>
      <c r="L884" s="30"/>
      <c r="M884" s="30"/>
      <c r="N884" s="30"/>
      <c r="O884" s="30"/>
      <c r="P884" s="30"/>
      <c r="Q884" s="30"/>
      <c r="R884" s="30"/>
      <c r="S884" s="30"/>
      <c r="T884" s="30"/>
      <c r="U884" s="30"/>
      <c r="V884" s="30"/>
      <c r="W884" s="30"/>
      <c r="X884" s="30"/>
      <c r="Y884" s="30"/>
      <c r="Z884" s="30"/>
      <c r="AA884" s="30"/>
      <c r="AB884" s="1100" t="s">
        <v>1587</v>
      </c>
      <c r="AC884" s="1675">
        <f>O797+O777+G753</f>
        <v>80</v>
      </c>
      <c r="AD884" s="1675"/>
      <c r="AE884" s="1675"/>
      <c r="AF884" s="1675"/>
      <c r="AG884" s="1675"/>
      <c r="AH884" s="1676"/>
      <c r="AL884" s="2"/>
      <c r="AM884" s="2"/>
      <c r="AN884" s="2"/>
      <c r="AO884" s="2"/>
      <c r="AP884" s="2"/>
      <c r="AQ884" s="2"/>
      <c r="AR884" s="2"/>
      <c r="AS884" s="2"/>
      <c r="AT884" s="2"/>
      <c r="AZ884" s="2"/>
      <c r="BA884" s="2"/>
      <c r="BB884" s="2"/>
      <c r="BC884" s="2"/>
    </row>
    <row r="885" spans="3:55" ht="12.95" customHeight="1">
      <c r="C885" s="29"/>
      <c r="D885" s="30"/>
      <c r="E885" s="1603" t="s">
        <v>1588</v>
      </c>
      <c r="F885" s="1603"/>
      <c r="G885" s="1603"/>
      <c r="H885" s="1603"/>
      <c r="I885" s="1603"/>
      <c r="J885" s="1603"/>
      <c r="K885" s="1603"/>
      <c r="L885" s="1603"/>
      <c r="M885" s="1603"/>
      <c r="N885" s="1603"/>
      <c r="O885" s="1603"/>
      <c r="P885" s="1603"/>
      <c r="Q885" s="1603"/>
      <c r="R885" s="1603"/>
      <c r="S885" s="1603"/>
      <c r="T885" s="1603"/>
      <c r="U885" s="1603"/>
      <c r="V885" s="1603"/>
      <c r="W885" s="1603"/>
      <c r="X885" s="1603"/>
      <c r="Y885" s="1603"/>
      <c r="Z885" s="1603"/>
      <c r="AA885" s="1603"/>
      <c r="AB885" s="1604"/>
      <c r="AC885" s="1664">
        <f>IF(ISERROR((ROUNDDOWN(AC883/AC884,0))),0,(ROUNDDOWN(AC883/AC884,0)))</f>
        <v>11060</v>
      </c>
      <c r="AD885" s="1664"/>
      <c r="AE885" s="1664"/>
      <c r="AF885" s="1664"/>
      <c r="AG885" s="1664"/>
      <c r="AH885" s="1664"/>
      <c r="AL885" s="2"/>
      <c r="AM885" s="2"/>
      <c r="AN885" s="2"/>
      <c r="AO885" s="2"/>
      <c r="AP885" s="2"/>
      <c r="AQ885" s="2"/>
      <c r="AR885" s="2"/>
      <c r="AS885" s="2"/>
      <c r="AT885" s="2"/>
      <c r="AZ885" s="2"/>
      <c r="BA885" s="2"/>
      <c r="BB885" s="2"/>
      <c r="BC885" s="2"/>
    </row>
    <row r="886" spans="3:55" ht="12.95" customHeight="1">
      <c r="C886" s="1090"/>
      <c r="D886" s="4"/>
      <c r="E886" s="4"/>
      <c r="F886" s="4"/>
      <c r="G886" s="4"/>
      <c r="H886" s="4"/>
      <c r="I886" s="4"/>
      <c r="J886" s="4"/>
      <c r="K886" s="4"/>
      <c r="L886" s="4"/>
      <c r="M886" s="4"/>
      <c r="N886" s="4"/>
      <c r="O886" s="4"/>
      <c r="P886" s="4"/>
      <c r="Q886" s="4"/>
      <c r="R886" s="4"/>
      <c r="S886" s="4"/>
      <c r="T886" s="4"/>
      <c r="U886" s="4"/>
      <c r="V886" s="4"/>
      <c r="W886" s="4"/>
      <c r="X886" s="4"/>
      <c r="Y886" s="4"/>
      <c r="Z886" s="4"/>
      <c r="AA886" s="4"/>
      <c r="AB886" s="1082" t="s">
        <v>1589</v>
      </c>
      <c r="AC886" s="1677"/>
      <c r="AD886" s="1678"/>
      <c r="AE886" s="1678"/>
      <c r="AF886" s="1678"/>
      <c r="AG886" s="1678"/>
      <c r="AH886" s="1678"/>
      <c r="AL886" s="2"/>
      <c r="AM886" s="2"/>
      <c r="AN886" s="2"/>
      <c r="AO886" s="2"/>
      <c r="AP886" s="2"/>
      <c r="AQ886" s="2"/>
      <c r="AR886" s="2"/>
      <c r="AS886" s="2"/>
      <c r="AT886" s="2"/>
      <c r="AZ886" s="2"/>
      <c r="BA886" s="2"/>
      <c r="BB886" s="2"/>
      <c r="BC886" s="2"/>
    </row>
    <row r="887" spans="3:55" ht="12.95" customHeight="1">
      <c r="C887" s="1090"/>
      <c r="D887" s="4"/>
      <c r="E887" s="4"/>
      <c r="F887" s="4"/>
      <c r="G887" s="4"/>
      <c r="H887" s="4"/>
      <c r="I887" s="4"/>
      <c r="J887" s="4"/>
      <c r="K887" s="4"/>
      <c r="L887" s="4"/>
      <c r="M887" s="4"/>
      <c r="N887" s="4"/>
      <c r="O887" s="4"/>
      <c r="P887" s="4"/>
      <c r="Q887" s="4"/>
      <c r="R887" s="4"/>
      <c r="S887" s="4"/>
      <c r="T887" s="4"/>
      <c r="U887" s="4"/>
      <c r="V887" s="4"/>
      <c r="W887" s="4"/>
      <c r="X887" s="4"/>
      <c r="Y887" s="4"/>
      <c r="Z887" s="4"/>
      <c r="AA887" s="4"/>
      <c r="AB887" s="1082" t="s">
        <v>1590</v>
      </c>
      <c r="AC887" s="1438"/>
      <c r="AD887" s="1445"/>
      <c r="AE887" s="1445"/>
      <c r="AF887" s="1445"/>
      <c r="AG887" s="1445"/>
      <c r="AH887" s="1445"/>
      <c r="AL887" s="2"/>
      <c r="AM887" s="2"/>
      <c r="AN887" s="2"/>
      <c r="AO887" s="2"/>
      <c r="AP887" s="2"/>
      <c r="AQ887" s="2"/>
      <c r="AR887" s="2"/>
      <c r="AS887" s="2"/>
      <c r="AT887" s="2"/>
      <c r="AZ887" s="2"/>
      <c r="BA887" s="2"/>
      <c r="BB887" s="2"/>
      <c r="BC887" s="2"/>
    </row>
    <row r="888" spans="3:55" ht="12.95" customHeight="1">
      <c r="C888" s="1090"/>
      <c r="D888" s="4"/>
      <c r="E888" s="4"/>
      <c r="F888" s="4"/>
      <c r="G888" s="4"/>
      <c r="H888" s="4"/>
      <c r="I888" s="4"/>
      <c r="J888" s="4"/>
      <c r="K888" s="4"/>
      <c r="L888" s="4"/>
      <c r="M888" s="4"/>
      <c r="N888" s="4"/>
      <c r="O888" s="4"/>
      <c r="P888" s="4"/>
      <c r="Q888" s="4"/>
      <c r="R888" s="4"/>
      <c r="S888" s="4"/>
      <c r="T888" s="4"/>
      <c r="U888" s="4"/>
      <c r="V888" s="4"/>
      <c r="W888" s="4"/>
      <c r="X888" s="4"/>
      <c r="Y888" s="4"/>
      <c r="Z888" s="4"/>
      <c r="AA888" s="4"/>
      <c r="AB888" s="1082" t="s">
        <v>1591</v>
      </c>
      <c r="AC888" s="1437">
        <v>121329</v>
      </c>
      <c r="AD888" s="1437"/>
      <c r="AE888" s="1437"/>
      <c r="AF888" s="1437"/>
      <c r="AG888" s="1437"/>
      <c r="AH888" s="1438"/>
      <c r="AL888" s="2"/>
      <c r="AM888" s="2"/>
      <c r="AN888" s="2"/>
      <c r="AO888" s="2"/>
      <c r="AP888" s="2"/>
      <c r="AQ888" s="2"/>
      <c r="AR888" s="2"/>
      <c r="AS888" s="2"/>
      <c r="AT888" s="2"/>
      <c r="AZ888" s="2"/>
      <c r="BA888" s="2"/>
      <c r="BB888" s="2"/>
      <c r="BC888" s="2"/>
    </row>
    <row r="889" spans="3:55" ht="12.95" customHeight="1">
      <c r="C889" s="1090"/>
      <c r="D889" s="4"/>
      <c r="E889" s="4"/>
      <c r="F889" s="4"/>
      <c r="G889" s="4"/>
      <c r="H889" s="4"/>
      <c r="I889" s="4"/>
      <c r="J889" s="4"/>
      <c r="K889" s="4"/>
      <c r="L889" s="4"/>
      <c r="M889" s="4"/>
      <c r="N889" s="4"/>
      <c r="O889" s="4"/>
      <c r="P889" s="4"/>
      <c r="Q889" s="4"/>
      <c r="R889" s="4"/>
      <c r="S889" s="4"/>
      <c r="T889" s="4"/>
      <c r="U889" s="4"/>
      <c r="V889" s="4"/>
      <c r="W889" s="4"/>
      <c r="X889" s="4"/>
      <c r="Y889" s="4"/>
      <c r="Z889" s="4"/>
      <c r="AA889" s="4"/>
      <c r="AB889" s="1082" t="s">
        <v>1592</v>
      </c>
      <c r="AC889" s="1437">
        <v>40000</v>
      </c>
      <c r="AD889" s="1437"/>
      <c r="AE889" s="1437"/>
      <c r="AF889" s="1437"/>
      <c r="AG889" s="1437"/>
      <c r="AH889" s="1438"/>
      <c r="AZ889" s="2"/>
      <c r="BA889" s="2"/>
      <c r="BB889" s="2"/>
      <c r="BC889" s="2"/>
    </row>
    <row r="890" spans="3:55" ht="12.95" customHeight="1">
      <c r="C890" s="1090"/>
      <c r="D890" s="4"/>
      <c r="E890" s="4"/>
      <c r="F890" s="4"/>
      <c r="G890" s="4"/>
      <c r="H890" s="4"/>
      <c r="I890" s="4"/>
      <c r="J890" s="4"/>
      <c r="K890" s="4"/>
      <c r="L890" s="4"/>
      <c r="M890" s="4"/>
      <c r="N890" s="4"/>
      <c r="O890" s="4"/>
      <c r="P890" s="4"/>
      <c r="Q890" s="4"/>
      <c r="R890" s="4"/>
      <c r="S890" s="4"/>
      <c r="T890" s="4"/>
      <c r="U890" s="4"/>
      <c r="V890" s="4"/>
      <c r="W890" s="4"/>
      <c r="X890" s="4"/>
      <c r="Y890" s="4"/>
      <c r="Z890" s="4"/>
      <c r="AA890" s="4"/>
      <c r="AB890" s="1082" t="s">
        <v>1593</v>
      </c>
      <c r="AC890" s="1439">
        <v>4000</v>
      </c>
      <c r="AD890" s="1440"/>
      <c r="AE890" s="1440"/>
      <c r="AF890" s="1440"/>
      <c r="AG890" s="1440"/>
      <c r="AH890" s="1441"/>
      <c r="AZ890" s="2"/>
      <c r="BA890" s="2"/>
      <c r="BB890" s="2"/>
      <c r="BC890" s="2"/>
    </row>
    <row r="891" spans="3:55" ht="12.95" customHeight="1">
      <c r="C891" s="1090"/>
      <c r="D891" s="4"/>
      <c r="E891" s="4"/>
      <c r="F891" s="4"/>
      <c r="G891" s="4"/>
      <c r="H891" s="4"/>
      <c r="I891" s="4"/>
      <c r="J891" s="4"/>
      <c r="K891" s="4"/>
      <c r="L891" s="4"/>
      <c r="M891" s="4"/>
      <c r="N891" s="4"/>
      <c r="O891" s="4"/>
      <c r="P891" s="4"/>
      <c r="Q891" s="4"/>
      <c r="R891" s="4"/>
      <c r="S891" s="4"/>
      <c r="T891" s="4"/>
      <c r="U891" s="4"/>
      <c r="V891" s="4"/>
      <c r="W891" s="4"/>
      <c r="X891" s="4"/>
      <c r="Y891" s="4"/>
      <c r="Z891" s="4"/>
      <c r="AA891" s="4"/>
      <c r="AB891" s="1082" t="s">
        <v>1594</v>
      </c>
      <c r="AC891" s="1437"/>
      <c r="AD891" s="1437"/>
      <c r="AE891" s="1437"/>
      <c r="AF891" s="1437"/>
      <c r="AG891" s="1437"/>
      <c r="AH891" s="1438"/>
      <c r="AZ891" s="2"/>
      <c r="BA891" s="2"/>
      <c r="BB891" s="2"/>
      <c r="BC891" s="2"/>
    </row>
    <row r="892" spans="3:55" ht="12.95" hidden="1" customHeight="1">
      <c r="C892" s="1419" t="s">
        <v>1595</v>
      </c>
      <c r="D892" s="1420"/>
      <c r="E892" s="1420"/>
      <c r="F892" s="1420"/>
      <c r="G892" s="1420"/>
      <c r="H892" s="1420"/>
      <c r="I892" s="1420"/>
      <c r="J892" s="1420"/>
      <c r="K892" s="1420"/>
      <c r="L892" s="1420"/>
      <c r="M892" s="1420"/>
      <c r="N892" s="1420"/>
      <c r="O892" s="1420"/>
      <c r="P892" s="1420"/>
      <c r="Q892" s="1420"/>
      <c r="R892" s="1420"/>
      <c r="S892" s="1420"/>
      <c r="T892" s="1420"/>
      <c r="U892" s="1420"/>
      <c r="V892" s="1420"/>
      <c r="W892" s="1420"/>
      <c r="X892" s="1420"/>
      <c r="Y892" s="1420"/>
      <c r="Z892" s="1420"/>
      <c r="AA892" s="1420"/>
      <c r="AB892" s="1421"/>
      <c r="AC892" s="1437"/>
      <c r="AD892" s="1437"/>
      <c r="AE892" s="1437"/>
      <c r="AF892" s="1437"/>
      <c r="AG892" s="1437"/>
      <c r="AH892" s="1438"/>
      <c r="AZ892" s="2"/>
      <c r="BA892" s="2"/>
      <c r="BB892" s="2"/>
      <c r="BC892" s="2"/>
    </row>
    <row r="893" spans="3:55" ht="12.95" customHeight="1">
      <c r="C893" s="1090"/>
      <c r="D893" s="4"/>
      <c r="E893" s="4"/>
      <c r="F893" s="4"/>
      <c r="G893" s="4"/>
      <c r="H893" s="4"/>
      <c r="I893" s="4"/>
      <c r="J893" s="4"/>
      <c r="K893" s="4"/>
      <c r="L893" s="4"/>
      <c r="M893" s="4"/>
      <c r="N893" s="4"/>
      <c r="O893" s="4"/>
      <c r="P893" s="4"/>
      <c r="Q893" s="4"/>
      <c r="R893" s="4"/>
      <c r="S893" s="4"/>
      <c r="T893" s="4"/>
      <c r="U893" s="4"/>
      <c r="V893" s="4"/>
      <c r="W893" s="4"/>
      <c r="X893" s="4"/>
      <c r="Y893" s="4"/>
      <c r="Z893" s="4"/>
      <c r="AA893" s="4"/>
      <c r="AB893" s="1082" t="s">
        <v>1596</v>
      </c>
      <c r="AC893" s="1437"/>
      <c r="AD893" s="1437"/>
      <c r="AE893" s="1437"/>
      <c r="AF893" s="1437"/>
      <c r="AG893" s="1437"/>
      <c r="AH893" s="1438"/>
      <c r="AZ893" s="2"/>
      <c r="BA893" s="2"/>
      <c r="BB893" s="2"/>
      <c r="BC893" s="2"/>
    </row>
    <row r="894" spans="3:55" ht="12.95" customHeight="1">
      <c r="C894" s="1590" t="s">
        <v>1597</v>
      </c>
      <c r="D894" s="1591"/>
      <c r="E894" s="1591"/>
      <c r="F894" s="1591"/>
      <c r="G894" s="1591"/>
      <c r="H894" s="1591"/>
      <c r="I894" s="1591"/>
      <c r="J894" s="1591"/>
      <c r="K894" s="1591"/>
      <c r="L894" s="1591"/>
      <c r="M894" s="1591"/>
      <c r="N894" s="1591"/>
      <c r="O894" s="1591"/>
      <c r="P894" s="1591"/>
      <c r="Q894" s="1591"/>
      <c r="R894" s="1591"/>
      <c r="S894" s="1591"/>
      <c r="T894" s="1591"/>
      <c r="U894" s="1591"/>
      <c r="V894" s="1591"/>
      <c r="W894" s="1591"/>
      <c r="X894" s="1591"/>
      <c r="Y894" s="1591"/>
      <c r="Z894" s="1591"/>
      <c r="AA894" s="1591"/>
      <c r="AB894" s="1592"/>
      <c r="AC894" s="1445"/>
      <c r="AD894" s="1445"/>
      <c r="AE894" s="1445"/>
      <c r="AF894" s="1445"/>
      <c r="AG894" s="1445"/>
      <c r="AH894" s="1445"/>
      <c r="AZ894" s="2"/>
      <c r="BA894" s="2"/>
      <c r="BB894" s="2"/>
      <c r="BC894" s="2"/>
    </row>
    <row r="895" spans="3:55" ht="12.95" customHeight="1">
      <c r="C895" s="1590" t="s">
        <v>1597</v>
      </c>
      <c r="D895" s="1591"/>
      <c r="E895" s="1591"/>
      <c r="F895" s="1591"/>
      <c r="G895" s="1591"/>
      <c r="H895" s="1591"/>
      <c r="I895" s="1591"/>
      <c r="J895" s="1591"/>
      <c r="K895" s="1591"/>
      <c r="L895" s="1591"/>
      <c r="M895" s="1591"/>
      <c r="N895" s="1591"/>
      <c r="O895" s="1591"/>
      <c r="P895" s="1591"/>
      <c r="Q895" s="1591"/>
      <c r="R895" s="1591"/>
      <c r="S895" s="1591"/>
      <c r="T895" s="1591"/>
      <c r="U895" s="1591"/>
      <c r="V895" s="1591"/>
      <c r="W895" s="1591"/>
      <c r="X895" s="1591"/>
      <c r="Y895" s="1591"/>
      <c r="Z895" s="1591"/>
      <c r="AA895" s="1591"/>
      <c r="AB895" s="1592"/>
      <c r="AC895" s="1445"/>
      <c r="AD895" s="1445"/>
      <c r="AE895" s="1445"/>
      <c r="AF895" s="1445"/>
      <c r="AG895" s="1445"/>
      <c r="AH895" s="1445"/>
      <c r="AU895" s="54"/>
      <c r="AZ895" s="2"/>
      <c r="BA895" s="2"/>
      <c r="BB895" s="2"/>
      <c r="BC895" s="2"/>
    </row>
    <row r="896" spans="3:55" ht="12.95" customHeight="1">
      <c r="E896" s="364"/>
      <c r="AB896" s="37"/>
      <c r="AC896" s="71"/>
      <c r="AD896" s="71"/>
      <c r="AE896" s="71"/>
      <c r="AF896" s="71"/>
      <c r="AG896" s="71"/>
      <c r="AH896" s="71"/>
      <c r="AU896" s="54"/>
      <c r="AZ896" s="2"/>
      <c r="BA896" s="2"/>
      <c r="BB896" s="2"/>
      <c r="BC896" s="2"/>
    </row>
    <row r="897" spans="1:58" ht="12.95" customHeight="1">
      <c r="A897" s="1" t="s">
        <v>1302</v>
      </c>
      <c r="C897" s="1" t="s">
        <v>1598</v>
      </c>
      <c r="X897" s="10"/>
      <c r="Y897" s="10"/>
      <c r="Z897" s="10"/>
      <c r="AA897" s="10"/>
      <c r="AB897" s="10"/>
      <c r="AC897" s="10"/>
      <c r="AD897" s="10"/>
      <c r="AU897" s="54"/>
      <c r="AZ897" s="2"/>
      <c r="BB897" s="23"/>
      <c r="BC897" s="23"/>
    </row>
    <row r="898" spans="1:58" ht="12.95" customHeight="1">
      <c r="X898" s="10"/>
      <c r="Y898" s="10"/>
      <c r="Z898" s="10"/>
      <c r="AA898" s="10"/>
      <c r="AB898" s="10"/>
      <c r="AC898" s="10"/>
      <c r="AD898" s="10"/>
      <c r="AF898" s="383"/>
      <c r="AG898" s="1054"/>
      <c r="AH898" s="1054"/>
      <c r="AI898" s="1054"/>
      <c r="AU898" s="54"/>
      <c r="AZ898" s="2"/>
      <c r="BB898" s="23"/>
      <c r="BC898" s="23"/>
      <c r="BD898" s="11"/>
      <c r="BE898" s="11"/>
      <c r="BF898" s="11"/>
    </row>
    <row r="899" spans="1:58" ht="12.95" customHeight="1">
      <c r="B899" s="1"/>
      <c r="H899" s="1097" t="s">
        <v>1599</v>
      </c>
      <c r="I899" s="4"/>
      <c r="J899" s="4"/>
      <c r="K899" s="4"/>
      <c r="L899" s="4"/>
      <c r="M899" s="4"/>
      <c r="N899" s="4"/>
      <c r="O899" s="4"/>
      <c r="P899" s="4"/>
      <c r="Q899" s="4"/>
      <c r="R899" s="4"/>
      <c r="S899" s="4"/>
      <c r="T899" s="4"/>
      <c r="U899" s="4"/>
      <c r="V899" s="4"/>
      <c r="W899" s="4"/>
      <c r="X899" s="4"/>
      <c r="Y899" s="1091"/>
      <c r="Z899" s="1436">
        <v>0</v>
      </c>
      <c r="AA899" s="1437"/>
      <c r="AB899" s="1437"/>
      <c r="AC899" s="1437"/>
      <c r="AD899" s="1437"/>
      <c r="AE899" s="1438"/>
      <c r="AF899" s="383"/>
      <c r="AZ899" s="2"/>
      <c r="BB899" s="23"/>
      <c r="BC899" s="647"/>
      <c r="BD899" s="1586"/>
      <c r="BE899" s="1586"/>
      <c r="BF899" s="11"/>
    </row>
    <row r="900" spans="1:58" ht="12.95" customHeight="1">
      <c r="H900" s="1097" t="s">
        <v>1600</v>
      </c>
      <c r="I900" s="4"/>
      <c r="J900" s="4"/>
      <c r="K900" s="4"/>
      <c r="L900" s="4"/>
      <c r="M900" s="4"/>
      <c r="N900" s="4"/>
      <c r="O900" s="4"/>
      <c r="P900" s="4"/>
      <c r="Q900" s="4"/>
      <c r="R900" s="4"/>
      <c r="S900" s="4"/>
      <c r="T900" s="4"/>
      <c r="U900" s="4"/>
      <c r="V900" s="4"/>
      <c r="W900" s="4"/>
      <c r="X900" s="4"/>
      <c r="Y900" s="4"/>
      <c r="Z900" s="1436">
        <v>0</v>
      </c>
      <c r="AA900" s="1437"/>
      <c r="AB900" s="1437"/>
      <c r="AC900" s="1437"/>
      <c r="AD900" s="1437"/>
      <c r="AE900" s="1438"/>
      <c r="AZ900" s="2"/>
      <c r="BB900" s="23"/>
      <c r="BC900" s="647"/>
      <c r="BD900" s="1586"/>
      <c r="BE900" s="1586"/>
      <c r="BF900" s="11"/>
    </row>
    <row r="901" spans="1:58" ht="12.95" customHeight="1">
      <c r="H901" s="1097" t="s">
        <v>1601</v>
      </c>
      <c r="I901" s="4"/>
      <c r="J901" s="4"/>
      <c r="K901" s="4"/>
      <c r="L901" s="4"/>
      <c r="M901" s="4"/>
      <c r="N901" s="4"/>
      <c r="O901" s="4"/>
      <c r="P901" s="4"/>
      <c r="Q901" s="4"/>
      <c r="R901" s="4"/>
      <c r="S901" s="4"/>
      <c r="T901" s="4"/>
      <c r="U901" s="4"/>
      <c r="V901" s="4"/>
      <c r="W901" s="4"/>
      <c r="X901" s="4"/>
      <c r="Y901" s="4"/>
      <c r="Z901" s="1436">
        <v>0</v>
      </c>
      <c r="AA901" s="1437"/>
      <c r="AB901" s="1437"/>
      <c r="AC901" s="1437"/>
      <c r="AD901" s="1437"/>
      <c r="AE901" s="1438"/>
      <c r="AZ901" s="2"/>
      <c r="BB901" s="23"/>
      <c r="BC901" s="647"/>
      <c r="BD901" s="1307"/>
      <c r="BE901" s="1307"/>
      <c r="BF901" s="11"/>
    </row>
    <row r="902" spans="1:58" ht="12.95" customHeight="1">
      <c r="H902" s="1090"/>
      <c r="I902" s="4"/>
      <c r="J902" s="4"/>
      <c r="K902" s="4"/>
      <c r="L902" s="4"/>
      <c r="M902" s="4"/>
      <c r="N902" s="4"/>
      <c r="O902" s="4"/>
      <c r="P902" s="4"/>
      <c r="Q902" s="4"/>
      <c r="R902" s="4"/>
      <c r="S902" s="4"/>
      <c r="T902" s="4"/>
      <c r="U902" s="4"/>
      <c r="V902" s="4"/>
      <c r="W902" s="4"/>
      <c r="X902" s="4"/>
      <c r="Y902" s="103" t="s">
        <v>1602</v>
      </c>
      <c r="Z902" s="1573">
        <f>Z899-(Z900+Z901)</f>
        <v>0</v>
      </c>
      <c r="AA902" s="1574"/>
      <c r="AB902" s="1574"/>
      <c r="AC902" s="1574"/>
      <c r="AD902" s="1574"/>
      <c r="AE902" s="1575"/>
      <c r="AZ902" s="2"/>
      <c r="BB902" s="23"/>
      <c r="BC902" s="647"/>
      <c r="BD902" s="1307"/>
      <c r="BE902" s="1307"/>
      <c r="BF902" s="11"/>
    </row>
    <row r="903" spans="1:58" ht="12.95" customHeight="1">
      <c r="C903" s="364"/>
      <c r="D903" s="1075"/>
      <c r="E903" s="1054"/>
      <c r="F903" s="1054"/>
      <c r="G903" s="1054"/>
      <c r="H903" s="2"/>
      <c r="I903" s="2"/>
      <c r="J903" s="2"/>
      <c r="K903" s="2"/>
      <c r="L903" s="2"/>
      <c r="M903" s="2"/>
      <c r="N903" s="2"/>
      <c r="O903" s="2"/>
      <c r="P903" s="2"/>
      <c r="Q903" s="2"/>
      <c r="R903" s="2"/>
      <c r="S903" s="2"/>
      <c r="T903" s="2"/>
      <c r="U903" s="2"/>
      <c r="V903" s="2"/>
      <c r="W903" s="2"/>
      <c r="X903" s="2"/>
      <c r="Y903" s="2"/>
      <c r="Z903" s="2"/>
      <c r="AA903" s="2"/>
      <c r="AB903" s="2"/>
      <c r="AC903" s="2"/>
      <c r="AD903" s="2"/>
      <c r="AE903" s="2"/>
      <c r="AF903" s="1054"/>
      <c r="AZ903" s="2"/>
      <c r="BB903" s="23"/>
      <c r="BC903" s="647"/>
      <c r="BD903" s="1307"/>
      <c r="BE903" s="1307"/>
      <c r="BF903" s="11"/>
    </row>
    <row r="904" spans="1:58" ht="12.95" customHeight="1">
      <c r="C904" t="s">
        <v>1603</v>
      </c>
      <c r="D904" s="12"/>
      <c r="E904" s="1054"/>
      <c r="F904" s="1054"/>
      <c r="G904" s="1054"/>
      <c r="H904" s="2"/>
      <c r="I904" s="2"/>
      <c r="J904" s="2"/>
      <c r="K904" s="2"/>
      <c r="L904" s="2"/>
      <c r="M904" s="2"/>
      <c r="N904" s="2"/>
      <c r="O904" s="2"/>
      <c r="P904" s="2"/>
      <c r="Q904" s="2"/>
      <c r="R904" s="2"/>
      <c r="S904" s="2"/>
      <c r="T904" s="2"/>
      <c r="U904" s="2"/>
      <c r="V904" s="2"/>
      <c r="W904" s="2"/>
      <c r="X904" s="2"/>
      <c r="Y904" s="2"/>
      <c r="Z904" s="2"/>
      <c r="AA904" s="2"/>
      <c r="AB904" s="2"/>
      <c r="AC904" s="2"/>
      <c r="AD904" s="2"/>
      <c r="AE904" s="2"/>
      <c r="AF904" s="1054"/>
      <c r="AZ904" s="2"/>
      <c r="BB904" s="23"/>
      <c r="BC904" s="647"/>
      <c r="BD904" s="1586"/>
      <c r="BE904" s="1307"/>
      <c r="BF904" s="11"/>
    </row>
    <row r="905" spans="1:58" ht="12.95" customHeight="1">
      <c r="C905" s="104" t="s">
        <v>1604</v>
      </c>
      <c r="D905" s="12"/>
      <c r="E905" s="1054"/>
      <c r="F905" s="1054"/>
      <c r="G905" s="1054"/>
      <c r="H905" s="2"/>
      <c r="I905" s="2"/>
      <c r="J905" s="2"/>
      <c r="K905" s="2"/>
      <c r="L905" s="2"/>
      <c r="M905" s="2"/>
      <c r="N905" s="2"/>
      <c r="O905" s="2"/>
      <c r="P905" s="2"/>
      <c r="Q905" s="2"/>
      <c r="R905" s="2"/>
      <c r="S905" s="2"/>
      <c r="T905" s="2"/>
      <c r="U905" s="2"/>
      <c r="V905" s="2"/>
      <c r="W905" s="2"/>
      <c r="X905" s="2"/>
      <c r="Y905" s="2"/>
      <c r="Z905" s="2"/>
      <c r="AA905" s="2"/>
      <c r="AB905" s="2"/>
      <c r="AC905" s="2"/>
      <c r="AD905" s="2"/>
      <c r="AE905" s="2"/>
      <c r="AF905" s="1054"/>
      <c r="AV905" s="54"/>
      <c r="AW905" s="54"/>
      <c r="AX905" s="54"/>
      <c r="AY905" s="54"/>
      <c r="AZ905" s="2"/>
      <c r="BB905" s="23"/>
      <c r="BC905" s="647"/>
      <c r="BD905" s="1665"/>
      <c r="BE905" s="1665"/>
      <c r="BF905" s="1665"/>
    </row>
    <row r="906" spans="1:58" ht="12.95" customHeight="1">
      <c r="C906" s="104" t="s">
        <v>1605</v>
      </c>
      <c r="D906" s="12"/>
      <c r="E906" s="1054"/>
      <c r="F906" s="1054"/>
      <c r="G906" s="1054"/>
      <c r="H906" s="2"/>
      <c r="I906" s="2"/>
      <c r="J906" s="2"/>
      <c r="K906" s="2"/>
      <c r="L906" s="2"/>
      <c r="M906" s="2"/>
      <c r="N906" s="2"/>
      <c r="O906" s="2"/>
      <c r="P906" s="2"/>
      <c r="Q906" s="2"/>
      <c r="R906" s="2"/>
      <c r="S906" s="2"/>
      <c r="T906" s="2"/>
      <c r="U906" s="2"/>
      <c r="V906" s="2"/>
      <c r="W906" s="2"/>
      <c r="X906" s="2"/>
      <c r="Y906" s="2"/>
      <c r="Z906" s="2"/>
      <c r="AA906" s="2"/>
      <c r="AB906" s="2"/>
      <c r="AC906" s="2"/>
      <c r="AD906" s="2"/>
      <c r="AE906" s="2"/>
      <c r="AF906" s="1054"/>
      <c r="AV906" s="54"/>
      <c r="AW906" s="54"/>
      <c r="AX906" s="54"/>
      <c r="AY906" s="54"/>
      <c r="AZ906" s="2"/>
      <c r="BB906" s="23"/>
      <c r="BC906" s="647"/>
      <c r="BD906" s="1617"/>
      <c r="BE906" s="1617"/>
      <c r="BF906" s="1617"/>
    </row>
    <row r="907" spans="1:58" ht="12.95" customHeight="1">
      <c r="C907" s="216" t="s">
        <v>1606</v>
      </c>
      <c r="D907" s="12"/>
      <c r="E907" s="1054"/>
      <c r="F907" s="1054"/>
      <c r="G907" s="1054"/>
      <c r="H907" s="2"/>
      <c r="I907" s="2"/>
      <c r="J907" s="2"/>
      <c r="K907" s="2"/>
      <c r="L907" s="2"/>
      <c r="M907" s="2"/>
      <c r="N907" s="2"/>
      <c r="O907" s="2"/>
      <c r="P907" s="2"/>
      <c r="Q907" s="2"/>
      <c r="R907" s="2"/>
      <c r="S907" s="2"/>
      <c r="T907" s="2"/>
      <c r="U907" s="2"/>
      <c r="V907" s="2"/>
      <c r="W907" s="2"/>
      <c r="X907" s="2"/>
      <c r="Y907" s="2"/>
      <c r="Z907" s="2"/>
      <c r="AA907" s="2"/>
      <c r="AB907" s="2"/>
      <c r="AC907" s="2"/>
      <c r="AD907" s="2"/>
      <c r="AE907" s="2"/>
      <c r="AF907" s="1054"/>
      <c r="AV907" s="54"/>
      <c r="AW907" s="54"/>
      <c r="AX907" s="54"/>
      <c r="AY907" s="54"/>
      <c r="AZ907" s="2"/>
      <c r="BB907" s="23"/>
      <c r="BC907" s="647"/>
      <c r="BD907" s="1307"/>
      <c r="BE907" s="1307"/>
      <c r="BF907" s="11"/>
    </row>
    <row r="908" spans="1:58" ht="12.95" customHeight="1">
      <c r="D908" s="12"/>
      <c r="E908" s="1110"/>
      <c r="F908" s="1110"/>
      <c r="G908" s="1110"/>
      <c r="H908" s="1110"/>
      <c r="I908" s="1110"/>
      <c r="J908" s="1110"/>
      <c r="K908" s="1110"/>
      <c r="L908" s="1110"/>
      <c r="M908" s="1110"/>
      <c r="N908" s="1110"/>
      <c r="O908" s="1110"/>
      <c r="P908" s="1110"/>
      <c r="Q908" s="1110"/>
      <c r="R908" s="1110"/>
      <c r="S908" s="1110"/>
      <c r="T908" s="1110"/>
      <c r="U908" s="1110"/>
      <c r="V908" s="1110"/>
      <c r="W908" s="1110"/>
      <c r="X908" s="1110"/>
      <c r="Y908" s="1110"/>
      <c r="Z908" s="1110"/>
      <c r="AA908" s="1110"/>
      <c r="AB908" s="1110"/>
      <c r="AC908" s="1110"/>
      <c r="AD908" s="1110"/>
      <c r="AE908" s="1110"/>
      <c r="AF908" s="1110"/>
      <c r="AG908" s="1110"/>
      <c r="AH908" s="1110"/>
      <c r="AI908" s="1110"/>
      <c r="AV908" s="54"/>
      <c r="AW908" s="54"/>
      <c r="AX908" s="54"/>
      <c r="AY908" s="54"/>
      <c r="AZ908" s="2"/>
      <c r="BB908" s="23"/>
      <c r="BC908" s="647"/>
      <c r="BD908" s="1586"/>
      <c r="BE908" s="1307"/>
      <c r="BF908" s="11"/>
    </row>
    <row r="909" spans="1:58" ht="12.95" customHeight="1">
      <c r="AZ909" s="2"/>
      <c r="BB909" s="23"/>
      <c r="BC909" s="647"/>
    </row>
    <row r="910" spans="1:58" ht="12.95" customHeight="1">
      <c r="A910" s="1393" t="s">
        <v>1607</v>
      </c>
      <c r="B910" s="1393"/>
      <c r="C910" s="1393"/>
      <c r="D910" s="1393"/>
      <c r="E910" s="1393"/>
      <c r="F910" s="1393"/>
      <c r="G910" s="1393"/>
      <c r="H910" s="1393"/>
      <c r="I910" s="1393"/>
      <c r="J910" s="1393"/>
      <c r="K910" s="1393"/>
      <c r="L910" s="1393"/>
      <c r="M910" s="1393"/>
      <c r="N910" s="1393"/>
      <c r="O910" s="1393"/>
      <c r="P910" s="1393"/>
      <c r="Q910" s="1393"/>
      <c r="R910" s="1393"/>
      <c r="S910" s="1393"/>
      <c r="T910" s="1393"/>
      <c r="U910" s="1393"/>
      <c r="V910" s="1393"/>
      <c r="W910" s="1393"/>
      <c r="X910" s="1393"/>
      <c r="Y910" s="1393"/>
      <c r="Z910" s="1393"/>
      <c r="AA910" s="1393"/>
      <c r="AB910" s="1393"/>
      <c r="AC910" s="1393"/>
      <c r="AD910" s="1393"/>
      <c r="AE910" s="1393"/>
      <c r="AF910" s="1393"/>
      <c r="AG910" s="1393"/>
      <c r="AH910" s="1393"/>
      <c r="AI910" s="1393"/>
      <c r="AJ910" s="1393"/>
      <c r="AK910" s="1393"/>
      <c r="AL910" s="1393"/>
      <c r="AM910" s="1393"/>
      <c r="AN910" s="1393"/>
      <c r="AO910" s="1393"/>
      <c r="AP910" s="1393"/>
      <c r="AQ910" s="1393"/>
      <c r="AR910" s="1393"/>
      <c r="AS910" s="1393"/>
      <c r="AT910" s="1393"/>
      <c r="AZ910" s="2"/>
      <c r="BA910" s="2"/>
      <c r="BB910" s="23"/>
      <c r="BC910" s="23"/>
      <c r="BD910" s="1586"/>
      <c r="BE910" s="1307"/>
      <c r="BF910" s="718"/>
    </row>
    <row r="911" spans="1:58" ht="12.95" customHeight="1">
      <c r="A911" s="1393"/>
      <c r="B911" s="1393"/>
      <c r="C911" s="1393"/>
      <c r="D911" s="1393"/>
      <c r="E911" s="1393"/>
      <c r="F911" s="1393"/>
      <c r="G911" s="1393"/>
      <c r="H911" s="1393"/>
      <c r="I911" s="1393"/>
      <c r="J911" s="1393"/>
      <c r="K911" s="1393"/>
      <c r="L911" s="1393"/>
      <c r="M911" s="1393"/>
      <c r="N911" s="1393"/>
      <c r="O911" s="1393"/>
      <c r="P911" s="1393"/>
      <c r="Q911" s="1393"/>
      <c r="R911" s="1393"/>
      <c r="S911" s="1393"/>
      <c r="T911" s="1393"/>
      <c r="U911" s="1393"/>
      <c r="V911" s="1393"/>
      <c r="W911" s="1393"/>
      <c r="X911" s="1393"/>
      <c r="Y911" s="1393"/>
      <c r="Z911" s="1393"/>
      <c r="AA911" s="1393"/>
      <c r="AB911" s="1393"/>
      <c r="AC911" s="1393"/>
      <c r="AD911" s="1393"/>
      <c r="AE911" s="1393"/>
      <c r="AF911" s="1393"/>
      <c r="AG911" s="1393"/>
      <c r="AH911" s="1393"/>
      <c r="AI911" s="1393"/>
      <c r="AJ911" s="1393"/>
      <c r="AK911" s="1393"/>
      <c r="AL911" s="1393"/>
      <c r="AM911" s="1393"/>
      <c r="AN911" s="1393"/>
      <c r="AO911" s="1393"/>
      <c r="AP911" s="1393"/>
      <c r="AQ911" s="1393"/>
      <c r="AR911" s="1393"/>
      <c r="AS911" s="1393"/>
      <c r="AT911" s="1393"/>
      <c r="AZ911" s="2"/>
      <c r="BA911" s="2"/>
      <c r="BB911" s="2"/>
      <c r="BC911" s="2"/>
      <c r="BD911" s="2"/>
      <c r="BE911" s="2"/>
      <c r="BF911" s="2"/>
    </row>
    <row r="912" spans="1:58" ht="12.95" customHeight="1">
      <c r="D912" s="54"/>
      <c r="E912" s="54"/>
      <c r="F912" s="54"/>
      <c r="G912" s="54"/>
      <c r="H912" s="54"/>
      <c r="I912" s="54"/>
      <c r="J912" s="54"/>
      <c r="K912" s="54"/>
      <c r="L912" s="54"/>
      <c r="M912" s="54"/>
      <c r="N912" s="54"/>
      <c r="O912" s="54"/>
      <c r="P912" s="54"/>
      <c r="Q912" s="54"/>
      <c r="R912" s="54"/>
      <c r="S912" s="54"/>
      <c r="T912" s="54"/>
      <c r="U912" s="54"/>
      <c r="V912" s="54"/>
      <c r="W912" s="54"/>
      <c r="X912" s="54"/>
      <c r="Y912" s="54"/>
      <c r="Z912" s="54"/>
      <c r="AA912" s="54"/>
      <c r="AB912" s="54"/>
      <c r="AC912" s="54"/>
      <c r="AD912" s="54"/>
      <c r="AE912" s="54"/>
      <c r="AF912" s="54"/>
      <c r="AG912" s="54"/>
      <c r="AH912" s="54"/>
      <c r="AI912" s="54"/>
      <c r="AJ912" s="54"/>
      <c r="AK912" s="54"/>
      <c r="AL912" s="54"/>
      <c r="AM912" s="54"/>
      <c r="AN912" s="54"/>
      <c r="AO912" s="54"/>
      <c r="AP912" s="54"/>
      <c r="AQ912" s="54"/>
      <c r="AR912" s="54"/>
      <c r="AS912" s="54"/>
      <c r="AT912" s="54"/>
      <c r="AZ912" s="2"/>
      <c r="BA912" s="2"/>
      <c r="BB912" s="2"/>
      <c r="BC912" s="2"/>
      <c r="BD912" s="2"/>
      <c r="BE912" s="2"/>
      <c r="BF912" s="2"/>
    </row>
    <row r="913" spans="1:58" ht="12.95" customHeight="1">
      <c r="A913" s="1" t="s">
        <v>868</v>
      </c>
      <c r="C913" s="1" t="s">
        <v>242</v>
      </c>
      <c r="D913" s="54"/>
      <c r="E913" s="54"/>
      <c r="F913" s="54"/>
      <c r="G913" s="54"/>
      <c r="H913" s="54"/>
      <c r="I913" s="54"/>
      <c r="J913" s="54"/>
      <c r="K913" s="54"/>
      <c r="L913" s="54"/>
      <c r="M913" s="54"/>
      <c r="N913" s="54"/>
      <c r="O913" s="54"/>
      <c r="P913" s="54"/>
      <c r="Q913" s="54"/>
      <c r="R913" s="54"/>
      <c r="S913" s="54"/>
      <c r="T913" s="54"/>
      <c r="U913" s="54"/>
      <c r="V913" s="54"/>
      <c r="W913" s="54"/>
      <c r="X913" s="54"/>
      <c r="Y913" s="54"/>
      <c r="Z913" s="54"/>
      <c r="AA913" s="54"/>
      <c r="AB913" s="54"/>
      <c r="AC913" s="54"/>
      <c r="AD913" s="54"/>
      <c r="AE913" s="54"/>
      <c r="AF913" s="54"/>
      <c r="AG913" s="54"/>
      <c r="AH913" s="54"/>
      <c r="AI913" s="54"/>
      <c r="AJ913" s="54"/>
      <c r="AK913" s="54"/>
      <c r="AL913" s="54"/>
      <c r="AM913" s="54"/>
      <c r="AN913" s="54"/>
      <c r="AO913" s="54"/>
      <c r="AP913" s="54"/>
      <c r="AQ913" s="54"/>
      <c r="AR913" s="54"/>
      <c r="AS913" s="54"/>
      <c r="AT913" s="54"/>
      <c r="AZ913" s="2"/>
      <c r="BB913" s="2"/>
      <c r="BC913" s="2"/>
      <c r="BD913" s="2"/>
      <c r="BE913" s="2"/>
      <c r="BF913" s="2"/>
    </row>
    <row r="914" spans="1:58" ht="12.95" customHeight="1">
      <c r="AZ914" s="2"/>
      <c r="BA914" s="2"/>
      <c r="BB914" s="2"/>
      <c r="BC914" s="2"/>
    </row>
    <row r="915" spans="1:58" ht="12.95" customHeight="1">
      <c r="F915" s="1605" t="s">
        <v>1608</v>
      </c>
      <c r="G915" s="1606"/>
      <c r="H915" s="1606"/>
      <c r="I915" s="1606"/>
      <c r="J915" s="1606"/>
      <c r="K915" s="1606"/>
      <c r="L915" s="1606"/>
      <c r="M915" s="1606"/>
      <c r="N915" s="1606"/>
      <c r="O915" s="1606"/>
      <c r="P915" s="1606"/>
      <c r="Q915" s="1606"/>
      <c r="R915" s="1606"/>
      <c r="S915" s="1606"/>
      <c r="T915" s="1607"/>
      <c r="U915" s="1545" t="s">
        <v>1609</v>
      </c>
      <c r="V915" s="1546"/>
      <c r="W915" s="1546"/>
      <c r="X915" s="1546"/>
      <c r="Y915" s="1546"/>
      <c r="Z915" s="1546"/>
      <c r="AA915" s="1088"/>
      <c r="AB915" s="192"/>
      <c r="AC915" s="192"/>
      <c r="AD915" s="192"/>
      <c r="AE915" s="192"/>
      <c r="AF915" s="1176"/>
      <c r="AZ915" s="2"/>
      <c r="BA915" s="2"/>
      <c r="BB915" s="2"/>
      <c r="BC915" s="2"/>
    </row>
    <row r="916" spans="1:58" ht="12.95" customHeight="1">
      <c r="B916" s="1"/>
      <c r="F916" s="1547" t="s">
        <v>1610</v>
      </c>
      <c r="G916" s="1548"/>
      <c r="H916" s="1548"/>
      <c r="I916" s="1548"/>
      <c r="J916" s="1548"/>
      <c r="K916" s="1548"/>
      <c r="L916" s="1548"/>
      <c r="M916" s="1548"/>
      <c r="N916" s="1548"/>
      <c r="O916" s="1548"/>
      <c r="P916" s="1548"/>
      <c r="Q916" s="1548"/>
      <c r="R916" s="1548"/>
      <c r="S916" s="1548"/>
      <c r="T916" s="1557"/>
      <c r="U916" s="1547"/>
      <c r="V916" s="1548"/>
      <c r="W916" s="1548"/>
      <c r="X916" s="1548"/>
      <c r="Y916" s="1548"/>
      <c r="Z916" s="1548"/>
      <c r="AA916" s="1089"/>
      <c r="AB916" s="2"/>
      <c r="AC916" s="2"/>
      <c r="AD916" s="2"/>
      <c r="AE916" s="2"/>
      <c r="AF916" s="1177"/>
      <c r="AZ916" s="2"/>
      <c r="BA916" s="2"/>
      <c r="BB916" s="2"/>
      <c r="BC916" s="2"/>
    </row>
    <row r="917" spans="1:58" ht="12.95" customHeight="1">
      <c r="B917" s="1"/>
      <c r="F917" s="1549"/>
      <c r="G917" s="1550"/>
      <c r="H917" s="1550"/>
      <c r="I917" s="1550"/>
      <c r="J917" s="1550"/>
      <c r="K917" s="1550"/>
      <c r="L917" s="1550"/>
      <c r="M917" s="1550"/>
      <c r="N917" s="1550"/>
      <c r="O917" s="1550"/>
      <c r="P917" s="1550"/>
      <c r="Q917" s="1550"/>
      <c r="R917" s="1550"/>
      <c r="S917" s="1550"/>
      <c r="T917" s="1558"/>
      <c r="U917" s="1549"/>
      <c r="V917" s="1550"/>
      <c r="W917" s="1550"/>
      <c r="X917" s="1550"/>
      <c r="Y917" s="1550"/>
      <c r="Z917" s="1550"/>
      <c r="AA917" s="710"/>
      <c r="AB917" s="1594" t="s">
        <v>1611</v>
      </c>
      <c r="AC917" s="1594"/>
      <c r="AD917" s="1594"/>
      <c r="AE917" s="1594"/>
      <c r="AF917" s="1178"/>
      <c r="AZ917" s="2"/>
      <c r="BA917" s="2"/>
      <c r="BB917" s="2"/>
      <c r="BC917" s="2"/>
    </row>
    <row r="918" spans="1:58" ht="12.95" customHeight="1">
      <c r="B918" s="1"/>
      <c r="F918" s="1090" t="s">
        <v>1612</v>
      </c>
      <c r="G918" s="32"/>
      <c r="H918" s="32"/>
      <c r="I918" s="32"/>
      <c r="J918" s="32"/>
      <c r="K918" s="32"/>
      <c r="L918" s="32"/>
      <c r="M918" s="32"/>
      <c r="N918" s="32"/>
      <c r="O918" s="32"/>
      <c r="P918" s="32"/>
      <c r="Q918" s="32"/>
      <c r="R918" s="32"/>
      <c r="S918" s="32"/>
      <c r="T918" s="33"/>
      <c r="U918" s="1375" t="s">
        <v>843</v>
      </c>
      <c r="V918" s="1376"/>
      <c r="W918" s="1376"/>
      <c r="X918" s="1376"/>
      <c r="Y918" s="1376"/>
      <c r="Z918" s="1377"/>
      <c r="AA918" s="1381">
        <f>AM554</f>
        <v>37794904.067323655</v>
      </c>
      <c r="AB918" s="1382"/>
      <c r="AC918" s="1382"/>
      <c r="AD918" s="1382"/>
      <c r="AE918" s="1382"/>
      <c r="AF918" s="1383"/>
      <c r="AZ918" s="2"/>
      <c r="BA918" s="2"/>
      <c r="BB918" s="2"/>
      <c r="BC918" s="2"/>
    </row>
    <row r="919" spans="1:58" ht="12.95" customHeight="1">
      <c r="B919" s="1"/>
      <c r="F919" s="1097" t="s">
        <v>1613</v>
      </c>
      <c r="G919" s="32"/>
      <c r="H919" s="32"/>
      <c r="I919" s="32"/>
      <c r="J919" s="32"/>
      <c r="K919" s="32"/>
      <c r="L919" s="32"/>
      <c r="M919" s="32"/>
      <c r="N919" s="32"/>
      <c r="O919" s="32"/>
      <c r="P919" s="32"/>
      <c r="Q919" s="32"/>
      <c r="R919" s="32"/>
      <c r="S919" s="32"/>
      <c r="T919" s="33"/>
      <c r="U919" s="1375" t="s">
        <v>843</v>
      </c>
      <c r="V919" s="1376"/>
      <c r="W919" s="1376"/>
      <c r="X919" s="1376"/>
      <c r="Y919" s="1376"/>
      <c r="Z919" s="1377"/>
      <c r="AA919" s="1381">
        <f>AM555</f>
        <v>10022974.123829201</v>
      </c>
      <c r="AB919" s="1382"/>
      <c r="AC919" s="1382"/>
      <c r="AD919" s="1382"/>
      <c r="AE919" s="1382"/>
      <c r="AF919" s="1383"/>
      <c r="AZ919" s="2"/>
      <c r="BA919" s="2"/>
      <c r="BB919" s="2"/>
      <c r="BC919" s="2"/>
    </row>
    <row r="920" spans="1:58" ht="12.95" customHeight="1">
      <c r="F920" s="1090" t="s">
        <v>1614</v>
      </c>
      <c r="G920" s="4"/>
      <c r="H920" s="4"/>
      <c r="I920" s="4"/>
      <c r="J920" s="4"/>
      <c r="K920" s="4"/>
      <c r="L920" s="4"/>
      <c r="M920" s="4"/>
      <c r="N920" s="4"/>
      <c r="O920" s="4"/>
      <c r="P920" s="4"/>
      <c r="Q920" s="4"/>
      <c r="R920" s="4"/>
      <c r="S920" s="4"/>
      <c r="T920" s="1091"/>
      <c r="U920" s="1375" t="s">
        <v>809</v>
      </c>
      <c r="V920" s="1376"/>
      <c r="W920" s="1376"/>
      <c r="X920" s="1376"/>
      <c r="Y920" s="1376"/>
      <c r="Z920" s="1377"/>
      <c r="AA920" s="1381"/>
      <c r="AB920" s="1382"/>
      <c r="AC920" s="1382"/>
      <c r="AD920" s="1382"/>
      <c r="AE920" s="1382"/>
      <c r="AF920" s="1383"/>
      <c r="AZ920" s="2"/>
      <c r="BA920" s="2"/>
      <c r="BB920" s="2"/>
      <c r="BC920" s="2"/>
    </row>
    <row r="921" spans="1:58" ht="12.95" customHeight="1">
      <c r="F921" s="1090" t="s">
        <v>1615</v>
      </c>
      <c r="G921" s="4"/>
      <c r="H921" s="4"/>
      <c r="I921" s="4"/>
      <c r="J921" s="4"/>
      <c r="K921" s="4"/>
      <c r="L921" s="4"/>
      <c r="M921" s="4"/>
      <c r="N921" s="4"/>
      <c r="O921" s="4"/>
      <c r="P921" s="4"/>
      <c r="Q921" s="4"/>
      <c r="R921" s="4"/>
      <c r="S921" s="4"/>
      <c r="T921" s="1091"/>
      <c r="U921" s="1375" t="s">
        <v>809</v>
      </c>
      <c r="V921" s="1376"/>
      <c r="W921" s="1376"/>
      <c r="X921" s="1376"/>
      <c r="Y921" s="1376"/>
      <c r="Z921" s="1377"/>
      <c r="AA921" s="1381"/>
      <c r="AB921" s="1382"/>
      <c r="AC921" s="1382"/>
      <c r="AD921" s="1382"/>
      <c r="AE921" s="1382"/>
      <c r="AF921" s="1383"/>
      <c r="AZ921" s="2"/>
      <c r="BA921" s="2"/>
      <c r="BB921" s="2"/>
      <c r="BC921" s="2"/>
    </row>
    <row r="922" spans="1:58" ht="12.95" customHeight="1">
      <c r="F922" s="1097" t="s">
        <v>1616</v>
      </c>
      <c r="G922" s="4"/>
      <c r="H922" s="4"/>
      <c r="I922" s="4"/>
      <c r="J922" s="4"/>
      <c r="K922" s="4"/>
      <c r="L922" s="4"/>
      <c r="M922" s="4"/>
      <c r="N922" s="4"/>
      <c r="O922" s="4"/>
      <c r="P922" s="4"/>
      <c r="Q922" s="4"/>
      <c r="R922" s="4"/>
      <c r="S922" s="4"/>
      <c r="T922" s="1091"/>
      <c r="U922" s="1375" t="s">
        <v>809</v>
      </c>
      <c r="V922" s="1376"/>
      <c r="W922" s="1376"/>
      <c r="X922" s="1376"/>
      <c r="Y922" s="1376"/>
      <c r="Z922" s="1377"/>
      <c r="AA922" s="1381"/>
      <c r="AB922" s="1382"/>
      <c r="AC922" s="1382"/>
      <c r="AD922" s="1382"/>
      <c r="AE922" s="1382"/>
      <c r="AF922" s="1383"/>
      <c r="AZ922" s="2"/>
      <c r="BA922" s="2"/>
      <c r="BB922" s="2"/>
      <c r="BC922" s="2"/>
    </row>
    <row r="923" spans="1:58" ht="12.95" customHeight="1">
      <c r="F923" s="1097" t="s">
        <v>1617</v>
      </c>
      <c r="G923" s="4"/>
      <c r="H923" s="4"/>
      <c r="I923" s="4"/>
      <c r="J923" s="4"/>
      <c r="K923" s="4"/>
      <c r="L923" s="4"/>
      <c r="M923" s="4"/>
      <c r="N923" s="4"/>
      <c r="O923" s="4"/>
      <c r="P923" s="4"/>
      <c r="Q923" s="4"/>
      <c r="R923" s="4"/>
      <c r="S923" s="4"/>
      <c r="T923" s="1091"/>
      <c r="U923" s="1375" t="s">
        <v>809</v>
      </c>
      <c r="V923" s="1376"/>
      <c r="W923" s="1376"/>
      <c r="X923" s="1376"/>
      <c r="Y923" s="1376"/>
      <c r="Z923" s="1377"/>
      <c r="AA923" s="1381"/>
      <c r="AB923" s="1382"/>
      <c r="AC923" s="1382"/>
      <c r="AD923" s="1382"/>
      <c r="AE923" s="1382"/>
      <c r="AF923" s="1383"/>
      <c r="AZ923" s="2"/>
      <c r="BA923" s="2"/>
      <c r="BB923" s="2"/>
      <c r="BC923" s="2"/>
    </row>
    <row r="924" spans="1:58" ht="12.95" customHeight="1">
      <c r="F924" s="1097" t="s">
        <v>1618</v>
      </c>
      <c r="G924" s="4"/>
      <c r="H924" s="4"/>
      <c r="I924" s="4"/>
      <c r="J924" s="4"/>
      <c r="K924" s="4"/>
      <c r="L924" s="4"/>
      <c r="M924" s="4"/>
      <c r="N924" s="4"/>
      <c r="O924" s="4"/>
      <c r="P924" s="4"/>
      <c r="Q924" s="4"/>
      <c r="R924" s="4"/>
      <c r="S924" s="4"/>
      <c r="T924" s="1091"/>
      <c r="U924" s="1375" t="s">
        <v>809</v>
      </c>
      <c r="V924" s="1376"/>
      <c r="W924" s="1376"/>
      <c r="X924" s="1376"/>
      <c r="Y924" s="1376"/>
      <c r="Z924" s="1377"/>
      <c r="AA924" s="1381"/>
      <c r="AB924" s="1382"/>
      <c r="AC924" s="1382"/>
      <c r="AD924" s="1382"/>
      <c r="AE924" s="1382"/>
      <c r="AF924" s="1383"/>
      <c r="AZ924" s="2"/>
      <c r="BA924" s="2"/>
      <c r="BB924" s="2"/>
      <c r="BC924" s="2"/>
    </row>
    <row r="925" spans="1:58" ht="12.95" customHeight="1">
      <c r="F925" s="1090" t="s">
        <v>1619</v>
      </c>
      <c r="G925" s="4"/>
      <c r="H925" s="4"/>
      <c r="I925" s="4"/>
      <c r="J925" s="4"/>
      <c r="K925" s="4"/>
      <c r="L925" s="4"/>
      <c r="M925" s="4"/>
      <c r="N925" s="4"/>
      <c r="O925" s="4"/>
      <c r="P925" s="4"/>
      <c r="Q925" s="4"/>
      <c r="R925" s="4"/>
      <c r="S925" s="4"/>
      <c r="T925" s="1091"/>
      <c r="U925" s="1375" t="s">
        <v>809</v>
      </c>
      <c r="V925" s="1376"/>
      <c r="W925" s="1376"/>
      <c r="X925" s="1376"/>
      <c r="Y925" s="1376"/>
      <c r="Z925" s="1377"/>
      <c r="AA925" s="1381"/>
      <c r="AB925" s="1382"/>
      <c r="AC925" s="1382"/>
      <c r="AD925" s="1382"/>
      <c r="AE925" s="1382"/>
      <c r="AF925" s="1383"/>
      <c r="AZ925" s="2"/>
      <c r="BA925" s="2"/>
      <c r="BB925" s="2"/>
      <c r="BC925" s="2"/>
    </row>
    <row r="926" spans="1:58" ht="12.95" customHeight="1">
      <c r="F926" s="1559" t="s">
        <v>1620</v>
      </c>
      <c r="G926" s="1560"/>
      <c r="H926" s="1560"/>
      <c r="I926" s="1560"/>
      <c r="J926" s="1560"/>
      <c r="K926" s="1560"/>
      <c r="L926" s="1560"/>
      <c r="M926" s="1560"/>
      <c r="N926" s="1560"/>
      <c r="O926" s="1560"/>
      <c r="P926" s="1560"/>
      <c r="Q926" s="1560"/>
      <c r="R926" s="1560"/>
      <c r="S926" s="1560"/>
      <c r="T926" s="1561"/>
      <c r="U926" s="1375" t="s">
        <v>809</v>
      </c>
      <c r="V926" s="1376"/>
      <c r="W926" s="1376"/>
      <c r="X926" s="1376"/>
      <c r="Y926" s="1376"/>
      <c r="Z926" s="1377"/>
      <c r="AA926" s="1381"/>
      <c r="AB926" s="1382"/>
      <c r="AC926" s="1382"/>
      <c r="AD926" s="1382"/>
      <c r="AE926" s="1382"/>
      <c r="AF926" s="1383"/>
      <c r="AZ926" s="2"/>
      <c r="BA926" s="2"/>
      <c r="BB926" s="2"/>
      <c r="BC926" s="2"/>
    </row>
    <row r="927" spans="1:58" ht="12.95" customHeight="1">
      <c r="F927" s="1559" t="s">
        <v>1621</v>
      </c>
      <c r="G927" s="1560"/>
      <c r="H927" s="1560"/>
      <c r="I927" s="1560"/>
      <c r="J927" s="1560"/>
      <c r="K927" s="1560"/>
      <c r="L927" s="1560"/>
      <c r="M927" s="1560"/>
      <c r="N927" s="1560"/>
      <c r="O927" s="1560"/>
      <c r="P927" s="1560"/>
      <c r="Q927" s="1560"/>
      <c r="R927" s="1560"/>
      <c r="S927" s="1560"/>
      <c r="T927" s="1561"/>
      <c r="U927" s="1375" t="s">
        <v>809</v>
      </c>
      <c r="V927" s="1376"/>
      <c r="W927" s="1376"/>
      <c r="X927" s="1376"/>
      <c r="Y927" s="1376"/>
      <c r="Z927" s="1377"/>
      <c r="AA927" s="1381"/>
      <c r="AB927" s="1382"/>
      <c r="AC927" s="1382"/>
      <c r="AD927" s="1382"/>
      <c r="AE927" s="1382"/>
      <c r="AF927" s="1383"/>
      <c r="AU927" s="1"/>
      <c r="AZ927" s="2"/>
      <c r="BA927" s="2"/>
      <c r="BB927" s="2"/>
      <c r="BC927" s="2"/>
    </row>
    <row r="928" spans="1:58" ht="12.95" customHeight="1">
      <c r="F928" s="1559" t="s">
        <v>1622</v>
      </c>
      <c r="G928" s="1560"/>
      <c r="H928" s="1560"/>
      <c r="I928" s="1560"/>
      <c r="J928" s="1560"/>
      <c r="K928" s="1560"/>
      <c r="L928" s="1560"/>
      <c r="M928" s="1560"/>
      <c r="N928" s="1560"/>
      <c r="O928" s="1560"/>
      <c r="P928" s="1560"/>
      <c r="Q928" s="1560"/>
      <c r="R928" s="1560"/>
      <c r="S928" s="1560"/>
      <c r="T928" s="1561"/>
      <c r="U928" s="1375" t="s">
        <v>809</v>
      </c>
      <c r="V928" s="1376"/>
      <c r="W928" s="1376"/>
      <c r="X928" s="1376"/>
      <c r="Y928" s="1376"/>
      <c r="Z928" s="1377"/>
      <c r="AA928" s="1381"/>
      <c r="AB928" s="1382"/>
      <c r="AC928" s="1382"/>
      <c r="AD928" s="1382"/>
      <c r="AE928" s="1382"/>
      <c r="AF928" s="1383"/>
      <c r="AU928" s="1"/>
      <c r="AZ928" s="2"/>
      <c r="BA928" s="2"/>
      <c r="BB928" s="2"/>
      <c r="BC928" s="2"/>
    </row>
    <row r="929" spans="6:55" ht="12.95" customHeight="1">
      <c r="F929" s="1559" t="s">
        <v>1623</v>
      </c>
      <c r="G929" s="1560"/>
      <c r="H929" s="1560"/>
      <c r="I929" s="1560"/>
      <c r="J929" s="1560"/>
      <c r="K929" s="1560"/>
      <c r="L929" s="1560"/>
      <c r="M929" s="1560"/>
      <c r="N929" s="1560"/>
      <c r="O929" s="1560"/>
      <c r="P929" s="1560"/>
      <c r="Q929" s="1560"/>
      <c r="R929" s="1560"/>
      <c r="S929" s="1560"/>
      <c r="T929" s="1561"/>
      <c r="U929" s="1375" t="s">
        <v>809</v>
      </c>
      <c r="V929" s="1376"/>
      <c r="W929" s="1376"/>
      <c r="X929" s="1376"/>
      <c r="Y929" s="1376"/>
      <c r="Z929" s="1377"/>
      <c r="AA929" s="1381"/>
      <c r="AB929" s="1382"/>
      <c r="AC929" s="1382"/>
      <c r="AD929" s="1382"/>
      <c r="AE929" s="1382"/>
      <c r="AF929" s="1383"/>
      <c r="AU929" s="1"/>
      <c r="AZ929" s="2"/>
      <c r="BA929" s="2"/>
      <c r="BB929" s="2"/>
      <c r="BC929" s="2"/>
    </row>
    <row r="930" spans="6:55" ht="12.95" customHeight="1">
      <c r="F930" s="1559" t="s">
        <v>1624</v>
      </c>
      <c r="G930" s="1560"/>
      <c r="H930" s="1560"/>
      <c r="I930" s="1560"/>
      <c r="J930" s="1560"/>
      <c r="K930" s="1560"/>
      <c r="L930" s="1560"/>
      <c r="M930" s="1560"/>
      <c r="N930" s="1560"/>
      <c r="O930" s="1560"/>
      <c r="P930" s="1560"/>
      <c r="Q930" s="1560"/>
      <c r="R930" s="1560"/>
      <c r="S930" s="1560"/>
      <c r="T930" s="1561"/>
      <c r="U930" s="1375" t="s">
        <v>809</v>
      </c>
      <c r="V930" s="1376"/>
      <c r="W930" s="1376"/>
      <c r="X930" s="1376"/>
      <c r="Y930" s="1376"/>
      <c r="Z930" s="1377"/>
      <c r="AA930" s="1381"/>
      <c r="AB930" s="1382"/>
      <c r="AC930" s="1382"/>
      <c r="AD930" s="1382"/>
      <c r="AE930" s="1382"/>
      <c r="AF930" s="1383"/>
      <c r="AU930" s="1"/>
      <c r="AZ930" s="2"/>
      <c r="BA930" s="2"/>
      <c r="BB930" s="2"/>
      <c r="BC930" s="2"/>
    </row>
    <row r="931" spans="6:55" ht="12.95" customHeight="1">
      <c r="F931" s="1559" t="s">
        <v>1625</v>
      </c>
      <c r="G931" s="1560"/>
      <c r="H931" s="1560"/>
      <c r="I931" s="1560"/>
      <c r="J931" s="1560"/>
      <c r="K931" s="1560"/>
      <c r="L931" s="1560"/>
      <c r="M931" s="1560"/>
      <c r="N931" s="1560"/>
      <c r="O931" s="1560"/>
      <c r="P931" s="1560"/>
      <c r="Q931" s="1560"/>
      <c r="R931" s="1560"/>
      <c r="S931" s="1560"/>
      <c r="T931" s="1561"/>
      <c r="U931" s="1375" t="s">
        <v>809</v>
      </c>
      <c r="V931" s="1376"/>
      <c r="W931" s="1376"/>
      <c r="X931" s="1376"/>
      <c r="Y931" s="1376"/>
      <c r="Z931" s="1377"/>
      <c r="AA931" s="1381"/>
      <c r="AB931" s="1382"/>
      <c r="AC931" s="1382"/>
      <c r="AD931" s="1382"/>
      <c r="AE931" s="1382"/>
      <c r="AF931" s="1383"/>
      <c r="AU931" s="1"/>
      <c r="AZ931" s="2"/>
      <c r="BA931" s="2"/>
      <c r="BB931" s="2"/>
      <c r="BC931" s="2"/>
    </row>
    <row r="932" spans="6:55" ht="12.95" customHeight="1">
      <c r="F932" s="1559" t="s">
        <v>1626</v>
      </c>
      <c r="G932" s="1560"/>
      <c r="H932" s="1560"/>
      <c r="I932" s="1560"/>
      <c r="J932" s="1560"/>
      <c r="K932" s="1560"/>
      <c r="L932" s="1560"/>
      <c r="M932" s="1560"/>
      <c r="N932" s="1560"/>
      <c r="O932" s="1560"/>
      <c r="P932" s="1560"/>
      <c r="Q932" s="1560"/>
      <c r="R932" s="1560"/>
      <c r="S932" s="1560"/>
      <c r="T932" s="1561"/>
      <c r="U932" s="1375" t="s">
        <v>809</v>
      </c>
      <c r="V932" s="1376"/>
      <c r="W932" s="1376"/>
      <c r="X932" s="1376"/>
      <c r="Y932" s="1376"/>
      <c r="Z932" s="1377"/>
      <c r="AA932" s="1381"/>
      <c r="AB932" s="1382"/>
      <c r="AC932" s="1382"/>
      <c r="AD932" s="1382"/>
      <c r="AE932" s="1382"/>
      <c r="AF932" s="1383"/>
      <c r="AZ932" s="23"/>
      <c r="BA932" s="23"/>
    </row>
    <row r="933" spans="6:55" ht="12.95" customHeight="1">
      <c r="F933" s="101" t="s">
        <v>1627</v>
      </c>
      <c r="G933" s="4"/>
      <c r="H933" s="4"/>
      <c r="I933" s="4"/>
      <c r="J933" s="4"/>
      <c r="K933" s="4"/>
      <c r="L933" s="4"/>
      <c r="M933" s="4"/>
      <c r="N933" s="4"/>
      <c r="O933" s="4"/>
      <c r="P933" s="4"/>
      <c r="Q933" s="4"/>
      <c r="R933" s="4"/>
      <c r="S933" s="4"/>
      <c r="T933" s="1091"/>
      <c r="U933" s="1375" t="s">
        <v>809</v>
      </c>
      <c r="V933" s="1376"/>
      <c r="W933" s="1376"/>
      <c r="X933" s="1376"/>
      <c r="Y933" s="1376"/>
      <c r="Z933" s="1377"/>
      <c r="AA933" s="1381"/>
      <c r="AB933" s="1382"/>
      <c r="AC933" s="1382"/>
      <c r="AD933" s="1382"/>
      <c r="AE933" s="1382"/>
      <c r="AF933" s="1383"/>
    </row>
    <row r="934" spans="6:55" ht="12.95" customHeight="1">
      <c r="F934" s="1097" t="s">
        <v>1628</v>
      </c>
      <c r="G934" s="4"/>
      <c r="H934" s="4"/>
      <c r="I934" s="4"/>
      <c r="J934" s="4"/>
      <c r="K934" s="4"/>
      <c r="L934" s="4"/>
      <c r="M934" s="4"/>
      <c r="N934" s="4"/>
      <c r="O934" s="4"/>
      <c r="P934" s="4"/>
      <c r="Q934" s="4"/>
      <c r="R934" s="4"/>
      <c r="S934" s="4"/>
      <c r="T934" s="1091"/>
      <c r="U934" s="1375" t="s">
        <v>809</v>
      </c>
      <c r="V934" s="1376"/>
      <c r="W934" s="1376"/>
      <c r="X934" s="1376"/>
      <c r="Y934" s="1376"/>
      <c r="Z934" s="1377"/>
      <c r="AA934" s="1381"/>
      <c r="AB934" s="1382"/>
      <c r="AC934" s="1382"/>
      <c r="AD934" s="1382"/>
      <c r="AE934" s="1382"/>
      <c r="AF934" s="1383"/>
      <c r="AZ934" s="23"/>
      <c r="BA934" s="11"/>
    </row>
    <row r="935" spans="6:55" ht="12.95" customHeight="1">
      <c r="F935" s="1097" t="s">
        <v>1629</v>
      </c>
      <c r="G935" s="4"/>
      <c r="H935" s="4"/>
      <c r="I935" s="4"/>
      <c r="J935" s="4"/>
      <c r="K935" s="4"/>
      <c r="L935" s="4"/>
      <c r="M935" s="4"/>
      <c r="N935" s="4"/>
      <c r="O935" s="4"/>
      <c r="P935" s="4"/>
      <c r="Q935" s="4"/>
      <c r="R935" s="4"/>
      <c r="S935" s="4"/>
      <c r="T935" s="1091"/>
      <c r="U935" s="1375" t="s">
        <v>809</v>
      </c>
      <c r="V935" s="1376"/>
      <c r="W935" s="1376"/>
      <c r="X935" s="1376"/>
      <c r="Y935" s="1376"/>
      <c r="Z935" s="1377"/>
      <c r="AA935" s="1381"/>
      <c r="AB935" s="1382"/>
      <c r="AC935" s="1382"/>
      <c r="AD935" s="1382"/>
      <c r="AE935" s="1382"/>
      <c r="AF935" s="1383"/>
      <c r="AZ935" s="23"/>
      <c r="BA935" s="11"/>
    </row>
    <row r="936" spans="6:55" ht="12.95" customHeight="1">
      <c r="F936" s="1596" t="s">
        <v>1630</v>
      </c>
      <c r="G936" s="1597"/>
      <c r="H936" s="1597"/>
      <c r="I936" s="1597"/>
      <c r="J936" s="1597"/>
      <c r="K936" s="1597"/>
      <c r="L936" s="1597"/>
      <c r="M936" s="1597"/>
      <c r="N936" s="1597"/>
      <c r="O936" s="1597"/>
      <c r="P936" s="1597"/>
      <c r="Q936" s="1597"/>
      <c r="R936" s="1597"/>
      <c r="S936" s="1597"/>
      <c r="T936" s="1598"/>
      <c r="U936" s="1375" t="s">
        <v>809</v>
      </c>
      <c r="V936" s="1376"/>
      <c r="W936" s="1376"/>
      <c r="X936" s="1376"/>
      <c r="Y936" s="1376"/>
      <c r="Z936" s="1377"/>
      <c r="AA936" s="1381"/>
      <c r="AB936" s="1382"/>
      <c r="AC936" s="1382"/>
      <c r="AD936" s="1382"/>
      <c r="AE936" s="1382"/>
      <c r="AF936" s="1383"/>
      <c r="AZ936" s="23"/>
      <c r="BA936" s="11"/>
    </row>
    <row r="937" spans="6:55" ht="12.95" customHeight="1">
      <c r="F937" s="1596" t="s">
        <v>1631</v>
      </c>
      <c r="G937" s="1597"/>
      <c r="H937" s="1597"/>
      <c r="I937" s="1597"/>
      <c r="J937" s="1597"/>
      <c r="K937" s="1597"/>
      <c r="L937" s="1597"/>
      <c r="M937" s="1597"/>
      <c r="N937" s="1597"/>
      <c r="O937" s="1597"/>
      <c r="P937" s="1597"/>
      <c r="Q937" s="1597"/>
      <c r="R937" s="1597"/>
      <c r="S937" s="1597"/>
      <c r="T937" s="1598"/>
      <c r="U937" s="1375" t="s">
        <v>809</v>
      </c>
      <c r="V937" s="1376"/>
      <c r="W937" s="1376"/>
      <c r="X937" s="1376"/>
      <c r="Y937" s="1376"/>
      <c r="Z937" s="1377"/>
      <c r="AA937" s="1381"/>
      <c r="AB937" s="1382"/>
      <c r="AC937" s="1382"/>
      <c r="AD937" s="1382"/>
      <c r="AE937" s="1382"/>
      <c r="AF937" s="1383"/>
      <c r="AZ937" s="23"/>
      <c r="BA937" s="23"/>
    </row>
    <row r="938" spans="6:55" ht="12.95" customHeight="1">
      <c r="F938" s="1559" t="s">
        <v>1371</v>
      </c>
      <c r="G938" s="1560"/>
      <c r="H938" s="1560"/>
      <c r="I938" s="1560"/>
      <c r="J938" s="1560"/>
      <c r="K938" s="1560"/>
      <c r="L938" s="1560"/>
      <c r="M938" s="1560"/>
      <c r="N938" s="1560"/>
      <c r="O938" s="1560"/>
      <c r="P938" s="1560"/>
      <c r="Q938" s="1560"/>
      <c r="R938" s="1560"/>
      <c r="S938" s="1560"/>
      <c r="T938" s="1561"/>
      <c r="U938" s="1375" t="s">
        <v>843</v>
      </c>
      <c r="V938" s="1376"/>
      <c r="W938" s="1376"/>
      <c r="X938" s="1376"/>
      <c r="Y938" s="1376"/>
      <c r="Z938" s="1377"/>
      <c r="AA938" s="1381">
        <f>AO628</f>
        <v>18718944</v>
      </c>
      <c r="AB938" s="1382"/>
      <c r="AC938" s="1382"/>
      <c r="AD938" s="1382"/>
      <c r="AE938" s="1382"/>
      <c r="AF938" s="1383"/>
      <c r="AZ938" s="23"/>
      <c r="BA938" s="23"/>
    </row>
    <row r="939" spans="6:55" ht="12.95" customHeight="1">
      <c r="F939" s="1559" t="s">
        <v>1632</v>
      </c>
      <c r="G939" s="1560"/>
      <c r="H939" s="1560"/>
      <c r="I939" s="1560"/>
      <c r="J939" s="1560"/>
      <c r="K939" s="1560"/>
      <c r="L939" s="1560"/>
      <c r="M939" s="1560"/>
      <c r="N939" s="1560"/>
      <c r="O939" s="1560"/>
      <c r="P939" s="1560"/>
      <c r="Q939" s="1560"/>
      <c r="R939" s="1560"/>
      <c r="S939" s="1560"/>
      <c r="T939" s="1561"/>
      <c r="U939" s="1375" t="s">
        <v>809</v>
      </c>
      <c r="V939" s="1376"/>
      <c r="W939" s="1376"/>
      <c r="X939" s="1376"/>
      <c r="Y939" s="1376"/>
      <c r="Z939" s="1377"/>
      <c r="AA939" s="1381"/>
      <c r="AB939" s="1382"/>
      <c r="AC939" s="1382"/>
      <c r="AD939" s="1382"/>
      <c r="AE939" s="1382"/>
      <c r="AF939" s="1383"/>
      <c r="AZ939" s="23"/>
      <c r="BA939" s="23"/>
    </row>
    <row r="940" spans="6:55" ht="12.95" customHeight="1">
      <c r="F940" s="1559" t="s">
        <v>1633</v>
      </c>
      <c r="G940" s="1560"/>
      <c r="H940" s="1560"/>
      <c r="I940" s="1560"/>
      <c r="J940" s="1560"/>
      <c r="K940" s="1560"/>
      <c r="L940" s="1560"/>
      <c r="M940" s="1560"/>
      <c r="N940" s="1560"/>
      <c r="O940" s="1560"/>
      <c r="P940" s="1560"/>
      <c r="Q940" s="1560"/>
      <c r="R940" s="1560"/>
      <c r="S940" s="1560"/>
      <c r="T940" s="1561"/>
      <c r="U940" s="1375" t="s">
        <v>809</v>
      </c>
      <c r="V940" s="1376"/>
      <c r="W940" s="1376"/>
      <c r="X940" s="1376"/>
      <c r="Y940" s="1376"/>
      <c r="Z940" s="1377"/>
      <c r="AA940" s="1381"/>
      <c r="AB940" s="1382"/>
      <c r="AC940" s="1382"/>
      <c r="AD940" s="1382"/>
      <c r="AE940" s="1382"/>
      <c r="AF940" s="1383"/>
      <c r="AZ940" s="2"/>
      <c r="BA940" s="2"/>
      <c r="BB940" s="11"/>
      <c r="BC940" s="11"/>
    </row>
    <row r="941" spans="6:55" ht="12.95" customHeight="1">
      <c r="F941" s="1097" t="s">
        <v>1634</v>
      </c>
      <c r="G941" s="4"/>
      <c r="H941" s="4"/>
      <c r="I941" s="4"/>
      <c r="J941" s="4"/>
      <c r="K941" s="4"/>
      <c r="L941" s="4"/>
      <c r="M941" s="4"/>
      <c r="N941" s="4"/>
      <c r="O941" s="4"/>
      <c r="P941" s="4"/>
      <c r="Q941" s="4"/>
      <c r="R941" s="4"/>
      <c r="S941" s="4"/>
      <c r="T941" s="1091"/>
      <c r="U941" s="1375" t="s">
        <v>809</v>
      </c>
      <c r="V941" s="1376"/>
      <c r="W941" s="1376"/>
      <c r="X941" s="1376"/>
      <c r="Y941" s="1376"/>
      <c r="Z941" s="1377"/>
      <c r="AA941" s="1381"/>
      <c r="AB941" s="1382"/>
      <c r="AC941" s="1382"/>
      <c r="AD941" s="1382"/>
      <c r="AE941" s="1382"/>
      <c r="AF941" s="1383"/>
      <c r="AZ941" s="2"/>
      <c r="BA941" s="2"/>
      <c r="BB941" s="11"/>
      <c r="BC941" s="11"/>
    </row>
    <row r="942" spans="6:55" ht="12.95" customHeight="1">
      <c r="F942" s="1596" t="s">
        <v>1635</v>
      </c>
      <c r="G942" s="1597"/>
      <c r="H942" s="1597"/>
      <c r="I942" s="1597"/>
      <c r="J942" s="1597"/>
      <c r="K942" s="1597"/>
      <c r="L942" s="1597"/>
      <c r="M942" s="1597"/>
      <c r="N942" s="1597"/>
      <c r="O942" s="1597"/>
      <c r="P942" s="1597"/>
      <c r="Q942" s="1597"/>
      <c r="R942" s="1597"/>
      <c r="S942" s="1597"/>
      <c r="T942" s="1598"/>
      <c r="U942" s="1375" t="s">
        <v>809</v>
      </c>
      <c r="V942" s="1376"/>
      <c r="W942" s="1376"/>
      <c r="X942" s="1376"/>
      <c r="Y942" s="1376"/>
      <c r="Z942" s="1377"/>
      <c r="AA942" s="1381"/>
      <c r="AB942" s="1382"/>
      <c r="AC942" s="1382"/>
      <c r="AD942" s="1382"/>
      <c r="AE942" s="1382"/>
      <c r="AF942" s="1383"/>
      <c r="AZ942" s="2"/>
      <c r="BA942" s="2"/>
      <c r="BB942" s="2"/>
      <c r="BC942" s="2"/>
    </row>
    <row r="943" spans="6:55" ht="12.95" customHeight="1">
      <c r="F943" s="1097" t="s">
        <v>1636</v>
      </c>
      <c r="G943" s="4"/>
      <c r="H943" s="4"/>
      <c r="I943" s="4"/>
      <c r="J943" s="4"/>
      <c r="K943" s="4"/>
      <c r="L943" s="4"/>
      <c r="M943" s="4"/>
      <c r="N943" s="4"/>
      <c r="O943" s="4"/>
      <c r="P943" s="4"/>
      <c r="Q943" s="4"/>
      <c r="R943" s="4"/>
      <c r="S943" s="4"/>
      <c r="T943" s="1091"/>
      <c r="U943" s="1375" t="s">
        <v>809</v>
      </c>
      <c r="V943" s="1376"/>
      <c r="W943" s="1376"/>
      <c r="X943" s="1376"/>
      <c r="Y943" s="1376"/>
      <c r="Z943" s="1377"/>
      <c r="AA943" s="1381"/>
      <c r="AB943" s="1382"/>
      <c r="AC943" s="1382"/>
      <c r="AD943" s="1382"/>
      <c r="AE943" s="1382"/>
      <c r="AF943" s="1383"/>
      <c r="AZ943" s="2"/>
      <c r="BA943" s="2"/>
      <c r="BB943" s="2"/>
      <c r="BC943" s="2"/>
    </row>
    <row r="944" spans="6:55" ht="12.95" customHeight="1">
      <c r="F944" s="1596" t="s">
        <v>1637</v>
      </c>
      <c r="G944" s="1597"/>
      <c r="H944" s="1597"/>
      <c r="I944" s="1597"/>
      <c r="J944" s="1597"/>
      <c r="K944" s="1597"/>
      <c r="L944" s="1597"/>
      <c r="M944" s="1597"/>
      <c r="N944" s="1597"/>
      <c r="O944" s="1597"/>
      <c r="P944" s="1597"/>
      <c r="Q944" s="1597"/>
      <c r="R944" s="1597"/>
      <c r="S944" s="1597"/>
      <c r="T944" s="1598"/>
      <c r="U944" s="1375" t="s">
        <v>809</v>
      </c>
      <c r="V944" s="1376"/>
      <c r="W944" s="1376"/>
      <c r="X944" s="1376"/>
      <c r="Y944" s="1376"/>
      <c r="Z944" s="1377"/>
      <c r="AA944" s="1381"/>
      <c r="AB944" s="1382"/>
      <c r="AC944" s="1382"/>
      <c r="AD944" s="1382"/>
      <c r="AE944" s="1382"/>
      <c r="AF944" s="1383"/>
      <c r="AZ944" s="2"/>
      <c r="BA944" s="2"/>
      <c r="BB944" s="2"/>
      <c r="BC944" s="2"/>
    </row>
    <row r="945" spans="1:55" ht="12.95" customHeight="1">
      <c r="F945" s="1090" t="s">
        <v>1638</v>
      </c>
      <c r="G945" s="4"/>
      <c r="H945" s="4"/>
      <c r="I945" s="4"/>
      <c r="J945" s="4"/>
      <c r="K945" s="4"/>
      <c r="L945" s="4"/>
      <c r="M945" s="4"/>
      <c r="N945" s="4"/>
      <c r="O945" s="4"/>
      <c r="P945" s="1375" t="s">
        <v>692</v>
      </c>
      <c r="Q945" s="1376"/>
      <c r="R945" s="1376"/>
      <c r="S945" s="1376"/>
      <c r="T945" s="1377"/>
      <c r="U945" s="1375" t="s">
        <v>809</v>
      </c>
      <c r="V945" s="1376"/>
      <c r="W945" s="1376"/>
      <c r="X945" s="1376"/>
      <c r="Y945" s="1376"/>
      <c r="Z945" s="1377"/>
      <c r="AA945" s="1381"/>
      <c r="AB945" s="1382"/>
      <c r="AC945" s="1382"/>
      <c r="AD945" s="1382"/>
      <c r="AE945" s="1382"/>
      <c r="AF945" s="1383"/>
      <c r="AZ945" s="2"/>
      <c r="BA945" s="2"/>
      <c r="BB945" s="2"/>
      <c r="BC945" s="2"/>
    </row>
    <row r="946" spans="1:55" ht="12.95" customHeight="1">
      <c r="F946" s="1559" t="s">
        <v>1639</v>
      </c>
      <c r="G946" s="1560"/>
      <c r="H946" s="1561"/>
      <c r="I946" s="1500" t="s">
        <v>1265</v>
      </c>
      <c r="J946" s="1501"/>
      <c r="K946" s="1501"/>
      <c r="L946" s="1501"/>
      <c r="M946" s="1501"/>
      <c r="N946" s="1501"/>
      <c r="O946" s="1501"/>
      <c r="P946" s="1501"/>
      <c r="Q946" s="1501"/>
      <c r="R946" s="1501"/>
      <c r="S946" s="1501"/>
      <c r="T946" s="1502"/>
      <c r="U946" s="1375" t="s">
        <v>809</v>
      </c>
      <c r="V946" s="1376"/>
      <c r="W946" s="1376"/>
      <c r="X946" s="1376"/>
      <c r="Y946" s="1376"/>
      <c r="Z946" s="1377"/>
      <c r="AA946" s="1381"/>
      <c r="AB946" s="1382"/>
      <c r="AC946" s="1382"/>
      <c r="AD946" s="1382"/>
      <c r="AE946" s="1382"/>
      <c r="AF946" s="1383"/>
      <c r="AZ946" s="2"/>
      <c r="BA946" s="2"/>
      <c r="BB946" s="2"/>
      <c r="BC946" s="2"/>
    </row>
    <row r="947" spans="1:55" ht="12.95" customHeight="1">
      <c r="F947" s="1090" t="s">
        <v>1063</v>
      </c>
      <c r="G947" s="32"/>
      <c r="H947" s="32"/>
      <c r="I947" s="1500" t="s">
        <v>1265</v>
      </c>
      <c r="J947" s="1501"/>
      <c r="K947" s="1501"/>
      <c r="L947" s="1501"/>
      <c r="M947" s="1501"/>
      <c r="N947" s="1501"/>
      <c r="O947" s="1501"/>
      <c r="P947" s="1501"/>
      <c r="Q947" s="1501"/>
      <c r="R947" s="1501"/>
      <c r="S947" s="1501"/>
      <c r="T947" s="1502"/>
      <c r="U947" s="1375" t="s">
        <v>809</v>
      </c>
      <c r="V947" s="1376"/>
      <c r="W947" s="1376"/>
      <c r="X947" s="1376"/>
      <c r="Y947" s="1376"/>
      <c r="Z947" s="1377"/>
      <c r="AA947" s="1381"/>
      <c r="AB947" s="1382"/>
      <c r="AC947" s="1382"/>
      <c r="AD947" s="1382"/>
      <c r="AE947" s="1382"/>
      <c r="AF947" s="1383"/>
      <c r="AZ947" s="2"/>
      <c r="BA947" s="2"/>
      <c r="BB947" s="2"/>
      <c r="BC947" s="2"/>
    </row>
    <row r="948" spans="1:55" ht="12.95" customHeight="1">
      <c r="F948" s="1090" t="s">
        <v>1640</v>
      </c>
      <c r="G948" s="32"/>
      <c r="H948" s="32"/>
      <c r="I948" s="1500" t="s">
        <v>1641</v>
      </c>
      <c r="J948" s="1501"/>
      <c r="K948" s="1501"/>
      <c r="L948" s="1501"/>
      <c r="M948" s="1501"/>
      <c r="N948" s="1501"/>
      <c r="O948" s="1501"/>
      <c r="P948" s="1501"/>
      <c r="Q948" s="1501"/>
      <c r="R948" s="1501"/>
      <c r="S948" s="1501"/>
      <c r="T948" s="1502"/>
      <c r="U948" s="1375" t="s">
        <v>843</v>
      </c>
      <c r="V948" s="1376"/>
      <c r="W948" s="1376"/>
      <c r="X948" s="1376"/>
      <c r="Y948" s="1376"/>
      <c r="Z948" s="1377"/>
      <c r="AA948" s="1381">
        <f>AO629+AO630</f>
        <v>18087701</v>
      </c>
      <c r="AB948" s="1382"/>
      <c r="AC948" s="1382"/>
      <c r="AD948" s="1382"/>
      <c r="AE948" s="1382"/>
      <c r="AF948" s="1383"/>
      <c r="AV948" s="1"/>
      <c r="AW948" s="1"/>
      <c r="AX948" s="1"/>
      <c r="AY948" s="1"/>
      <c r="AZ948" s="2"/>
      <c r="BA948" s="2"/>
      <c r="BB948" s="2"/>
      <c r="BC948" s="2"/>
    </row>
    <row r="949" spans="1:55" ht="12.95" customHeight="1">
      <c r="F949" s="31" t="s">
        <v>233</v>
      </c>
      <c r="G949" s="32"/>
      <c r="H949" s="32"/>
      <c r="I949" s="1500" t="s">
        <v>1265</v>
      </c>
      <c r="J949" s="1501"/>
      <c r="K949" s="1501"/>
      <c r="L949" s="1501"/>
      <c r="M949" s="1501"/>
      <c r="N949" s="1501"/>
      <c r="O949" s="1501"/>
      <c r="P949" s="1501"/>
      <c r="Q949" s="1501"/>
      <c r="R949" s="1501"/>
      <c r="S949" s="1501"/>
      <c r="T949" s="1502"/>
      <c r="U949" s="1375" t="s">
        <v>809</v>
      </c>
      <c r="V949" s="1376"/>
      <c r="W949" s="1376"/>
      <c r="X949" s="1376"/>
      <c r="Y949" s="1376"/>
      <c r="Z949" s="1377"/>
      <c r="AA949" s="1381"/>
      <c r="AB949" s="1382"/>
      <c r="AC949" s="1382"/>
      <c r="AD949" s="1382"/>
      <c r="AE949" s="1382"/>
      <c r="AF949" s="1383"/>
      <c r="AU949" s="1"/>
      <c r="AZ949" s="2"/>
      <c r="BA949" s="2"/>
      <c r="BB949" s="2"/>
      <c r="BC949" s="2"/>
    </row>
    <row r="950" spans="1:55" ht="12.95" customHeight="1">
      <c r="F950" s="31" t="s">
        <v>233</v>
      </c>
      <c r="G950" s="32"/>
      <c r="H950" s="32"/>
      <c r="I950" s="1500" t="s">
        <v>1265</v>
      </c>
      <c r="J950" s="1501"/>
      <c r="K950" s="1501"/>
      <c r="L950" s="1501"/>
      <c r="M950" s="1501"/>
      <c r="N950" s="1501"/>
      <c r="O950" s="1501"/>
      <c r="P950" s="1501"/>
      <c r="Q950" s="1501"/>
      <c r="R950" s="1501"/>
      <c r="S950" s="1501"/>
      <c r="T950" s="1502"/>
      <c r="U950" s="1375" t="s">
        <v>809</v>
      </c>
      <c r="V950" s="1376"/>
      <c r="W950" s="1376"/>
      <c r="X950" s="1376"/>
      <c r="Y950" s="1376"/>
      <c r="Z950" s="1377"/>
      <c r="AA950" s="1381"/>
      <c r="AB950" s="1382"/>
      <c r="AC950" s="1382"/>
      <c r="AD950" s="1382"/>
      <c r="AE950" s="1382"/>
      <c r="AF950" s="1383"/>
      <c r="AU950" s="1"/>
      <c r="AZ950" s="2"/>
      <c r="BA950" s="2"/>
      <c r="BB950" s="2"/>
      <c r="BC950" s="2"/>
    </row>
    <row r="951" spans="1:55" ht="12.95" customHeight="1">
      <c r="AU951" s="1"/>
      <c r="AZ951" s="2"/>
      <c r="BA951" s="2"/>
      <c r="BB951" s="2"/>
      <c r="BC951" s="2"/>
    </row>
    <row r="952" spans="1:55" ht="12.95" customHeight="1">
      <c r="A952" s="1" t="s">
        <v>909</v>
      </c>
      <c r="C952" s="1" t="s">
        <v>247</v>
      </c>
      <c r="AZ952" s="2"/>
      <c r="BA952" s="2"/>
      <c r="BB952" s="2"/>
      <c r="BC952" s="2"/>
    </row>
    <row r="953" spans="1:55" ht="12.95" customHeight="1">
      <c r="B953" s="1"/>
      <c r="C953" s="17" t="s">
        <v>1642</v>
      </c>
      <c r="D953" s="1"/>
      <c r="E953" s="1"/>
      <c r="F953" s="1"/>
      <c r="G953" s="1"/>
      <c r="H953" s="1"/>
      <c r="I953" s="1"/>
      <c r="J953" s="1"/>
      <c r="K953" s="1"/>
      <c r="L953" s="1"/>
      <c r="M953" s="1"/>
      <c r="N953" s="1"/>
      <c r="O953" s="1"/>
      <c r="P953" s="1"/>
      <c r="Q953" s="1"/>
      <c r="R953" s="1"/>
      <c r="S953" s="1"/>
      <c r="T953" s="1"/>
      <c r="U953" s="1"/>
      <c r="V953" s="1"/>
      <c r="W953" s="1"/>
      <c r="X953" s="1"/>
      <c r="Y953" s="1"/>
      <c r="Z953" s="1"/>
      <c r="AA953" s="1"/>
      <c r="AB953" s="1"/>
      <c r="AC953" s="1"/>
      <c r="AD953" s="1"/>
      <c r="AE953" s="1"/>
      <c r="AF953" s="1"/>
      <c r="AG953" s="1"/>
      <c r="AH953" s="1"/>
      <c r="AI953" s="1"/>
      <c r="AJ953" s="1"/>
      <c r="AK953" s="1"/>
      <c r="AL953" s="1"/>
      <c r="AM953" s="1"/>
      <c r="AN953" s="1"/>
      <c r="AO953" s="1"/>
      <c r="AP953" s="1"/>
      <c r="AQ953" s="1"/>
      <c r="AR953" s="1"/>
      <c r="AS953" s="1"/>
      <c r="AT953" s="1"/>
      <c r="AZ953" s="2"/>
      <c r="BA953" s="2"/>
      <c r="BB953" s="2"/>
      <c r="BC953" s="2"/>
    </row>
    <row r="954" spans="1:55" ht="12.95" customHeight="1">
      <c r="AZ954" s="2"/>
      <c r="BA954" s="2"/>
      <c r="BB954" s="2"/>
      <c r="BC954" s="2"/>
    </row>
    <row r="955" spans="1:55" ht="12.95" customHeight="1">
      <c r="C955" s="1097" t="s">
        <v>1643</v>
      </c>
      <c r="D955" s="4"/>
      <c r="E955" s="4"/>
      <c r="F955" s="4"/>
      <c r="G955" s="4"/>
      <c r="H955" s="4"/>
      <c r="I955" s="4"/>
      <c r="J955" s="4"/>
      <c r="K955" s="4"/>
      <c r="L955" s="1091"/>
      <c r="M955" s="1610" t="s">
        <v>1644</v>
      </c>
      <c r="N955" s="1498"/>
      <c r="O955" s="1498"/>
      <c r="P955" s="1498"/>
      <c r="Q955" s="1498"/>
      <c r="R955" s="1498"/>
      <c r="S955" s="1499"/>
      <c r="U955" s="1097" t="s">
        <v>1643</v>
      </c>
      <c r="V955" s="4"/>
      <c r="W955" s="4"/>
      <c r="X955" s="4"/>
      <c r="Y955" s="4"/>
      <c r="Z955" s="4"/>
      <c r="AA955" s="4"/>
      <c r="AB955" s="4"/>
      <c r="AC955" s="4"/>
      <c r="AD955" s="1091"/>
      <c r="AE955" s="1497"/>
      <c r="AF955" s="1498"/>
      <c r="AG955" s="1498"/>
      <c r="AH955" s="1498"/>
      <c r="AI955" s="1498"/>
      <c r="AJ955" s="1498"/>
      <c r="AK955" s="1499"/>
      <c r="AZ955" s="2"/>
      <c r="BA955" s="2"/>
      <c r="BB955" s="2"/>
      <c r="BC955" s="2"/>
    </row>
    <row r="956" spans="1:55" ht="12.95" customHeight="1">
      <c r="C956" s="1097" t="s">
        <v>1645</v>
      </c>
      <c r="D956" s="4"/>
      <c r="E956" s="4"/>
      <c r="F956" s="4"/>
      <c r="G956" s="4"/>
      <c r="H956" s="4"/>
      <c r="I956" s="4"/>
      <c r="J956" s="4"/>
      <c r="K956" s="4"/>
      <c r="L956" s="1091"/>
      <c r="M956" s="1509" t="s">
        <v>1545</v>
      </c>
      <c r="N956" s="1407"/>
      <c r="O956" s="1407"/>
      <c r="P956" s="1407"/>
      <c r="Q956" s="1407"/>
      <c r="R956" s="1407"/>
      <c r="S956" s="1510"/>
      <c r="U956" s="1097" t="s">
        <v>1645</v>
      </c>
      <c r="V956" s="4"/>
      <c r="W956" s="4"/>
      <c r="X956" s="4"/>
      <c r="Y956" s="4"/>
      <c r="Z956" s="4"/>
      <c r="AA956" s="4"/>
      <c r="AB956" s="4"/>
      <c r="AC956" s="4"/>
      <c r="AD956" s="1091"/>
      <c r="AE956" s="1509"/>
      <c r="AF956" s="1407"/>
      <c r="AG956" s="1407"/>
      <c r="AH956" s="1407"/>
      <c r="AI956" s="1407"/>
      <c r="AJ956" s="1407"/>
      <c r="AK956" s="1510"/>
      <c r="AZ956" s="2"/>
      <c r="BA956" s="2"/>
      <c r="BB956" s="2"/>
      <c r="BC956" s="2"/>
    </row>
    <row r="957" spans="1:55" ht="12.95" customHeight="1">
      <c r="C957" s="1097" t="s">
        <v>1646</v>
      </c>
      <c r="D957" s="4"/>
      <c r="E957" s="4"/>
      <c r="J957" s="1516" t="s">
        <v>1647</v>
      </c>
      <c r="K957" s="1517"/>
      <c r="L957" s="1517"/>
      <c r="M957" s="1517"/>
      <c r="N957" s="1517"/>
      <c r="O957" s="1517"/>
      <c r="P957" s="1517"/>
      <c r="Q957" s="1517"/>
      <c r="R957" s="1517"/>
      <c r="S957" s="1518"/>
      <c r="U957" s="1097" t="s">
        <v>1646</v>
      </c>
      <c r="V957" s="4"/>
      <c r="W957" s="4"/>
      <c r="AB957" s="1516" t="s">
        <v>309</v>
      </c>
      <c r="AC957" s="1517"/>
      <c r="AD957" s="1517"/>
      <c r="AE957" s="1517"/>
      <c r="AF957" s="1517"/>
      <c r="AG957" s="1517"/>
      <c r="AH957" s="1517"/>
      <c r="AI957" s="1517"/>
      <c r="AJ957" s="1517"/>
      <c r="AK957" s="1518"/>
      <c r="AZ957" s="2"/>
      <c r="BA957" s="2"/>
      <c r="BB957" s="2"/>
      <c r="BC957" s="2"/>
    </row>
    <row r="958" spans="1:55" ht="12.95" customHeight="1">
      <c r="C958" s="1097" t="s">
        <v>1648</v>
      </c>
      <c r="D958" s="4"/>
      <c r="E958" s="4"/>
      <c r="F958" s="4"/>
      <c r="G958" s="4"/>
      <c r="H958" s="4"/>
      <c r="I958" s="4"/>
      <c r="J958" s="4"/>
      <c r="K958" s="4"/>
      <c r="L958" s="1091"/>
      <c r="M958" s="1595">
        <v>0.5</v>
      </c>
      <c r="N958" s="1555"/>
      <c r="O958" s="1555"/>
      <c r="P958" s="1555"/>
      <c r="Q958" s="1555"/>
      <c r="R958" s="1555"/>
      <c r="S958" s="1556"/>
      <c r="U958" s="1097" t="s">
        <v>1648</v>
      </c>
      <c r="V958" s="4"/>
      <c r="W958" s="4"/>
      <c r="X958" s="4"/>
      <c r="Y958" s="4"/>
      <c r="Z958" s="4"/>
      <c r="AA958" s="4"/>
      <c r="AB958" s="4"/>
      <c r="AC958" s="4"/>
      <c r="AD958" s="1091"/>
      <c r="AE958" s="1554"/>
      <c r="AF958" s="1555"/>
      <c r="AG958" s="1555"/>
      <c r="AH958" s="1555"/>
      <c r="AI958" s="1555"/>
      <c r="AJ958" s="1555"/>
      <c r="AK958" s="1556"/>
      <c r="AZ958" s="2"/>
      <c r="BA958" s="2"/>
      <c r="BB958" s="2"/>
      <c r="BC958" s="2"/>
    </row>
    <row r="959" spans="1:55" ht="12.95" customHeight="1">
      <c r="C959" s="1097" t="s">
        <v>1649</v>
      </c>
      <c r="D959" s="4"/>
      <c r="E959" s="4"/>
      <c r="F959" s="4"/>
      <c r="G959" s="4"/>
      <c r="H959" s="4"/>
      <c r="I959" s="4"/>
      <c r="J959" s="4"/>
      <c r="K959" s="4"/>
      <c r="L959" s="1091"/>
      <c r="M959" s="1523">
        <v>40</v>
      </c>
      <c r="N959" s="1524"/>
      <c r="O959" s="1524"/>
      <c r="P959" s="1524"/>
      <c r="Q959" s="1524"/>
      <c r="R959" s="1524"/>
      <c r="S959" s="1525"/>
      <c r="U959" s="1097" t="s">
        <v>1649</v>
      </c>
      <c r="V959" s="4"/>
      <c r="W959" s="4"/>
      <c r="X959" s="4"/>
      <c r="Y959" s="4"/>
      <c r="Z959" s="4"/>
      <c r="AA959" s="4"/>
      <c r="AB959" s="4"/>
      <c r="AC959" s="4"/>
      <c r="AD959" s="1091"/>
      <c r="AE959" s="1523"/>
      <c r="AF959" s="1524"/>
      <c r="AG959" s="1524"/>
      <c r="AH959" s="1524"/>
      <c r="AI959" s="1524"/>
      <c r="AJ959" s="1524"/>
      <c r="AK959" s="1525"/>
      <c r="AV959" s="1"/>
      <c r="AW959" s="1"/>
      <c r="AX959" s="1"/>
      <c r="AY959" s="1"/>
      <c r="AZ959" s="2"/>
      <c r="BA959" s="2"/>
      <c r="BB959" s="2"/>
      <c r="BC959" s="2"/>
    </row>
    <row r="960" spans="1:55" ht="12.95" customHeight="1">
      <c r="C960" s="1097" t="s">
        <v>1650</v>
      </c>
      <c r="D960" s="4"/>
      <c r="E960" s="4"/>
      <c r="F960" s="4"/>
      <c r="G960" s="4"/>
      <c r="H960" s="4"/>
      <c r="I960" s="4"/>
      <c r="J960" s="4"/>
      <c r="K960" s="4"/>
      <c r="L960" s="1091"/>
      <c r="M960" s="1381">
        <f>Z809</f>
        <v>859680</v>
      </c>
      <c r="N960" s="1382"/>
      <c r="O960" s="1382"/>
      <c r="P960" s="1382"/>
      <c r="Q960" s="1382"/>
      <c r="R960" s="1382"/>
      <c r="S960" s="1383"/>
      <c r="U960" s="1097" t="s">
        <v>1650</v>
      </c>
      <c r="V960" s="4"/>
      <c r="W960" s="4"/>
      <c r="X960" s="4"/>
      <c r="Y960" s="4"/>
      <c r="Z960" s="4"/>
      <c r="AA960" s="4"/>
      <c r="AB960" s="4"/>
      <c r="AC960" s="4"/>
      <c r="AD960" s="1091"/>
      <c r="AE960" s="1381"/>
      <c r="AF960" s="1382"/>
      <c r="AG960" s="1382"/>
      <c r="AH960" s="1382"/>
      <c r="AI960" s="1382"/>
      <c r="AJ960" s="1382"/>
      <c r="AK960" s="1383"/>
      <c r="AV960" s="1"/>
      <c r="AW960" s="1"/>
      <c r="AX960" s="1"/>
      <c r="AY960" s="1"/>
      <c r="AZ960" s="2"/>
      <c r="BA960" s="2"/>
      <c r="BB960" s="2"/>
      <c r="BC960" s="2"/>
    </row>
    <row r="961" spans="1:64" ht="12.95" customHeight="1">
      <c r="C961" s="1097" t="s">
        <v>1651</v>
      </c>
      <c r="D961" s="4"/>
      <c r="E961" s="4"/>
      <c r="F961" s="4"/>
      <c r="G961" s="4"/>
      <c r="H961" s="4"/>
      <c r="I961" s="4"/>
      <c r="J961" s="4"/>
      <c r="K961" s="4"/>
      <c r="L961" s="1091"/>
      <c r="M961" s="1381">
        <f>M960*M962</f>
        <v>17193600</v>
      </c>
      <c r="N961" s="1382"/>
      <c r="O961" s="1382"/>
      <c r="P961" s="1382"/>
      <c r="Q961" s="1382"/>
      <c r="R961" s="1382"/>
      <c r="S961" s="1383"/>
      <c r="U961" s="1097" t="s">
        <v>1651</v>
      </c>
      <c r="V961" s="4"/>
      <c r="W961" s="4"/>
      <c r="X961" s="4"/>
      <c r="Y961" s="4"/>
      <c r="Z961" s="4"/>
      <c r="AA961" s="4"/>
      <c r="AB961" s="4"/>
      <c r="AC961" s="4"/>
      <c r="AD961" s="1091"/>
      <c r="AE961" s="1381"/>
      <c r="AF961" s="1382"/>
      <c r="AG961" s="1382"/>
      <c r="AH961" s="1382"/>
      <c r="AI961" s="1382"/>
      <c r="AJ961" s="1382"/>
      <c r="AK961" s="1383"/>
      <c r="AV961" s="1"/>
      <c r="AW961" s="1"/>
      <c r="AX961" s="1"/>
      <c r="AY961" s="1"/>
      <c r="AZ961" s="2"/>
      <c r="BB961" s="2"/>
      <c r="BC961" s="2"/>
    </row>
    <row r="962" spans="1:64" ht="12.95" customHeight="1">
      <c r="C962" s="1097" t="s">
        <v>1252</v>
      </c>
      <c r="D962" s="4"/>
      <c r="E962" s="4"/>
      <c r="F962" s="4"/>
      <c r="G962" s="4"/>
      <c r="H962" s="4"/>
      <c r="I962" s="4"/>
      <c r="J962" s="4"/>
      <c r="K962" s="4"/>
      <c r="L962" s="1091"/>
      <c r="M962" s="1378">
        <v>20</v>
      </c>
      <c r="N962" s="1379"/>
      <c r="O962" s="1379"/>
      <c r="P962" s="1379"/>
      <c r="Q962" s="1379"/>
      <c r="R962" s="1379"/>
      <c r="S962" s="1380"/>
      <c r="U962" s="1097" t="s">
        <v>1252</v>
      </c>
      <c r="V962" s="4"/>
      <c r="W962" s="4"/>
      <c r="X962" s="4"/>
      <c r="Y962" s="4"/>
      <c r="Z962" s="4"/>
      <c r="AA962" s="4"/>
      <c r="AB962" s="4"/>
      <c r="AC962" s="4"/>
      <c r="AD962" s="1091"/>
      <c r="AE962" s="1378"/>
      <c r="AF962" s="1379"/>
      <c r="AG962" s="1379"/>
      <c r="AH962" s="1379"/>
      <c r="AI962" s="1379"/>
      <c r="AJ962" s="1379"/>
      <c r="AK962" s="1380"/>
      <c r="AZ962" s="2"/>
      <c r="BB962" s="2"/>
      <c r="BC962" s="2"/>
      <c r="BD962" s="2"/>
      <c r="BE962" s="2"/>
      <c r="BF962" s="2"/>
      <c r="BG962" s="2"/>
      <c r="BH962" s="2"/>
      <c r="BI962" s="2"/>
      <c r="BJ962" s="2"/>
      <c r="BK962" s="2"/>
      <c r="BL962" s="2"/>
    </row>
    <row r="963" spans="1:64" ht="12.95" customHeight="1">
      <c r="AZ963" s="2"/>
      <c r="BB963" s="2"/>
      <c r="BC963" s="2"/>
      <c r="BD963" s="2"/>
      <c r="BE963" s="2"/>
      <c r="BF963" s="2"/>
      <c r="BG963" s="2"/>
      <c r="BH963" s="2"/>
      <c r="BI963" s="2"/>
      <c r="BJ963" s="2"/>
      <c r="BK963" s="2"/>
      <c r="BL963" s="2"/>
    </row>
    <row r="964" spans="1:64" ht="12.95" customHeight="1">
      <c r="A964" s="1" t="s">
        <v>987</v>
      </c>
      <c r="C964" s="1" t="s">
        <v>1652</v>
      </c>
      <c r="D964" s="1"/>
      <c r="E964" s="1"/>
      <c r="F964" s="1"/>
      <c r="G964" s="1"/>
      <c r="H964" s="1"/>
      <c r="I964" s="1"/>
      <c r="J964" s="1"/>
      <c r="K964" s="1"/>
      <c r="L964" s="1"/>
      <c r="M964" s="1"/>
      <c r="N964" s="1"/>
      <c r="O964" s="1"/>
      <c r="P964" s="1"/>
      <c r="Q964" s="1"/>
      <c r="R964" s="1"/>
      <c r="S964" s="1"/>
      <c r="T964" s="1"/>
      <c r="U964" s="1"/>
      <c r="V964" s="1"/>
      <c r="W964" s="1"/>
      <c r="X964" s="1"/>
      <c r="Y964" s="1"/>
      <c r="Z964" s="1"/>
      <c r="AA964" s="1"/>
      <c r="AB964" s="1"/>
      <c r="AC964" s="1"/>
      <c r="AD964" s="1"/>
      <c r="AE964" s="1"/>
      <c r="AF964" s="1"/>
      <c r="AG964" s="1"/>
      <c r="AH964" s="1"/>
      <c r="AI964" s="1"/>
      <c r="AJ964" s="1"/>
      <c r="AK964" s="1"/>
      <c r="AL964" s="1"/>
      <c r="AM964" s="1"/>
      <c r="AN964" s="1"/>
      <c r="AO964" s="1"/>
      <c r="AP964" s="1"/>
      <c r="AQ964" s="1"/>
      <c r="AR964" s="1"/>
      <c r="AS964" s="1"/>
      <c r="AT964" s="1"/>
      <c r="AU964" s="54"/>
      <c r="AZ964" s="2"/>
      <c r="BB964" s="2"/>
      <c r="BC964" s="2"/>
      <c r="BD964" s="2"/>
      <c r="BE964" s="2"/>
      <c r="BF964" s="2"/>
      <c r="BG964" s="2"/>
      <c r="BH964" s="2"/>
      <c r="BI964" s="2"/>
      <c r="BJ964" s="2"/>
      <c r="BK964" s="2"/>
      <c r="BL964" s="2"/>
    </row>
    <row r="965" spans="1:64" s="11" customFormat="1" ht="12.95" customHeight="1">
      <c r="A965"/>
      <c r="B965" s="1"/>
      <c r="C965" s="17" t="s">
        <v>1653</v>
      </c>
      <c r="D965" s="1"/>
      <c r="E965" s="1"/>
      <c r="F965" s="1"/>
      <c r="G965" s="1"/>
      <c r="H965" s="1"/>
      <c r="I965" s="1"/>
      <c r="J965" s="1"/>
      <c r="K965" s="1"/>
      <c r="L965" s="1"/>
      <c r="M965" s="1"/>
      <c r="N965" s="1"/>
      <c r="O965" s="1"/>
      <c r="P965" s="1"/>
      <c r="Q965" s="1"/>
      <c r="R965" s="1"/>
      <c r="S965" s="1"/>
      <c r="T965" s="1"/>
      <c r="U965" s="1"/>
      <c r="V965" s="1"/>
      <c r="W965" s="1"/>
      <c r="X965" s="1"/>
      <c r="Y965" s="1"/>
      <c r="Z965" s="1"/>
      <c r="AA965" s="1"/>
      <c r="AB965" s="1"/>
      <c r="AC965" s="1"/>
      <c r="AD965" s="1"/>
      <c r="AE965" s="1"/>
      <c r="AF965" s="1"/>
      <c r="AG965" s="1"/>
      <c r="AH965" s="1"/>
      <c r="AI965" s="1"/>
      <c r="AJ965" s="1"/>
      <c r="AK965" s="1"/>
      <c r="AL965" s="1"/>
      <c r="AM965" s="1"/>
      <c r="AN965" s="1"/>
      <c r="AO965" s="1"/>
      <c r="AP965" s="1"/>
      <c r="AQ965" s="1"/>
      <c r="AR965" s="1"/>
      <c r="AS965" s="1"/>
      <c r="AT965" s="1"/>
      <c r="AU965" s="54"/>
      <c r="AV965"/>
      <c r="AW965"/>
      <c r="AX965"/>
      <c r="AY965"/>
      <c r="AZ965" s="2"/>
      <c r="BA965"/>
      <c r="BB965" s="2"/>
      <c r="BC965" s="2"/>
      <c r="BD965" s="2"/>
      <c r="BE965" s="2"/>
      <c r="BF965" s="2"/>
      <c r="BG965" s="2"/>
      <c r="BH965" s="2"/>
      <c r="BI965" s="2"/>
      <c r="BJ965" s="2"/>
      <c r="BK965" s="2"/>
      <c r="BL965" s="2"/>
    </row>
    <row r="966" spans="1:64" s="11" customFormat="1" ht="12.95" customHeight="1">
      <c r="A966"/>
      <c r="B966" s="1"/>
      <c r="C966" s="17"/>
      <c r="D966" s="1"/>
      <c r="E966" s="1"/>
      <c r="F966" s="1"/>
      <c r="G966" s="1"/>
      <c r="H966" s="1"/>
      <c r="I966" s="1"/>
      <c r="J966" s="1"/>
      <c r="K966" s="1"/>
      <c r="L966" s="1"/>
      <c r="M966" s="1"/>
      <c r="N966" s="1"/>
      <c r="O966" s="1"/>
      <c r="P966" s="1"/>
      <c r="Q966" s="1"/>
      <c r="R966" s="1"/>
      <c r="S966" s="1"/>
      <c r="T966" s="1"/>
      <c r="U966" s="1"/>
      <c r="V966" s="1"/>
      <c r="W966" s="1"/>
      <c r="X966" s="1"/>
      <c r="Y966" s="1"/>
      <c r="Z966" s="1"/>
      <c r="AA966" s="1"/>
      <c r="AB966" s="1"/>
      <c r="AC966" s="1"/>
      <c r="AD966" s="1"/>
      <c r="AE966" s="1"/>
      <c r="AF966" s="1"/>
      <c r="AG966" s="1"/>
      <c r="AH966" s="1"/>
      <c r="AI966" s="1"/>
      <c r="AJ966" s="1"/>
      <c r="AK966" s="1"/>
      <c r="AL966" s="1"/>
      <c r="AM966" s="1"/>
      <c r="AN966" s="1"/>
      <c r="AO966" s="1"/>
      <c r="AP966" s="1"/>
      <c r="AQ966" s="1"/>
      <c r="AR966" s="1"/>
      <c r="AS966" s="1"/>
      <c r="AT966" s="1"/>
      <c r="AU966" s="1179"/>
      <c r="AV966"/>
      <c r="AW966"/>
      <c r="AX966"/>
      <c r="AY966"/>
      <c r="AZ966" s="2"/>
      <c r="BA966"/>
      <c r="BB966" s="2"/>
      <c r="BC966" s="2"/>
      <c r="BD966" s="2"/>
      <c r="BE966" s="2"/>
      <c r="BF966" s="2"/>
      <c r="BG966" s="2"/>
      <c r="BH966" s="2"/>
      <c r="BI966" s="2"/>
      <c r="BJ966" s="2"/>
      <c r="BK966" s="2"/>
      <c r="BL966" s="2"/>
    </row>
    <row r="967" spans="1:64" s="11" customFormat="1" ht="12.95" customHeight="1">
      <c r="A967"/>
      <c r="B967"/>
      <c r="C967"/>
      <c r="D967"/>
      <c r="E967"/>
      <c r="F967" s="1090" t="s">
        <v>1654</v>
      </c>
      <c r="G967" s="4"/>
      <c r="H967" s="4"/>
      <c r="I967" s="4"/>
      <c r="J967" s="4"/>
      <c r="K967" s="4"/>
      <c r="L967" s="1091"/>
      <c r="M967" s="1494"/>
      <c r="N967" s="1495"/>
      <c r="O967" s="1495"/>
      <c r="P967" s="1495"/>
      <c r="Q967" s="1495"/>
      <c r="R967" s="1495"/>
      <c r="S967" s="1496"/>
      <c r="T967" s="1097" t="s">
        <v>1655</v>
      </c>
      <c r="U967" s="4"/>
      <c r="V967" s="4"/>
      <c r="W967" s="4"/>
      <c r="X967" s="4"/>
      <c r="Y967" s="4"/>
      <c r="Z967" s="1091"/>
      <c r="AA967" s="1494"/>
      <c r="AB967" s="1495"/>
      <c r="AC967" s="1495"/>
      <c r="AD967" s="1495"/>
      <c r="AE967" s="1495"/>
      <c r="AF967" s="1495"/>
      <c r="AG967" s="1496"/>
      <c r="AH967"/>
      <c r="AI967"/>
      <c r="AJ967"/>
      <c r="AK967"/>
      <c r="AL967"/>
      <c r="AM967"/>
      <c r="AN967"/>
      <c r="AO967"/>
      <c r="AP967"/>
      <c r="AQ967"/>
      <c r="AR967"/>
      <c r="AS967"/>
      <c r="AT967"/>
      <c r="AU967" s="1179"/>
      <c r="AV967"/>
      <c r="AW967"/>
      <c r="AX967"/>
      <c r="AY967"/>
      <c r="AZ967" s="2"/>
      <c r="BA967"/>
      <c r="BB967" s="2"/>
      <c r="BC967" s="2"/>
      <c r="BD967" s="2"/>
      <c r="BE967" s="2"/>
      <c r="BF967" s="2"/>
      <c r="BG967" s="2"/>
      <c r="BH967" s="2"/>
      <c r="BI967" s="2"/>
      <c r="BJ967" s="2"/>
      <c r="BK967" s="2"/>
      <c r="BL967" s="2"/>
    </row>
    <row r="968" spans="1:64" s="11" customFormat="1" ht="12.95" customHeight="1">
      <c r="A968"/>
      <c r="B968"/>
      <c r="C968"/>
      <c r="D968"/>
      <c r="E968"/>
      <c r="F968" s="1090" t="s">
        <v>1656</v>
      </c>
      <c r="G968" s="4"/>
      <c r="H968" s="4"/>
      <c r="I968" s="4"/>
      <c r="J968" s="4"/>
      <c r="K968" s="4"/>
      <c r="L968" s="1091"/>
      <c r="M968" s="1494"/>
      <c r="N968" s="1495"/>
      <c r="O968" s="1495"/>
      <c r="P968" s="1495"/>
      <c r="Q968" s="1495"/>
      <c r="R968" s="1495"/>
      <c r="S968" s="1496"/>
      <c r="T968" s="1097" t="s">
        <v>1657</v>
      </c>
      <c r="U968" s="4"/>
      <c r="V968" s="4"/>
      <c r="W968" s="4"/>
      <c r="X968" s="4"/>
      <c r="Y968" s="4"/>
      <c r="Z968" s="1091"/>
      <c r="AA968" s="1494"/>
      <c r="AB968" s="1495"/>
      <c r="AC968" s="1495"/>
      <c r="AD968" s="1495"/>
      <c r="AE968" s="1495"/>
      <c r="AF968" s="1495"/>
      <c r="AG968" s="1496"/>
      <c r="AH968"/>
      <c r="AI968"/>
      <c r="AJ968"/>
      <c r="AK968"/>
      <c r="AL968"/>
      <c r="AM968"/>
      <c r="AN968"/>
      <c r="AO968"/>
      <c r="AP968"/>
      <c r="AQ968"/>
      <c r="AR968"/>
      <c r="AS968"/>
      <c r="AT968"/>
      <c r="AU968" s="1179"/>
      <c r="AV968"/>
      <c r="AW968"/>
      <c r="AX968"/>
      <c r="AY968"/>
      <c r="AZ968" s="2"/>
      <c r="BA968"/>
      <c r="BB968" s="2"/>
      <c r="BC968" s="2"/>
      <c r="BD968" s="2"/>
      <c r="BE968" s="2"/>
      <c r="BF968"/>
      <c r="BG968"/>
      <c r="BH968"/>
      <c r="BI968"/>
      <c r="BJ968" s="2"/>
      <c r="BK968" s="2"/>
      <c r="BL968" s="2"/>
    </row>
    <row r="969" spans="1:64" s="11" customFormat="1" ht="12.95" customHeight="1">
      <c r="A969"/>
      <c r="B969"/>
      <c r="C969"/>
      <c r="D969"/>
      <c r="E969"/>
      <c r="F969" s="1090" t="s">
        <v>1658</v>
      </c>
      <c r="G969" s="4"/>
      <c r="H969" s="4"/>
      <c r="I969" s="4"/>
      <c r="J969" s="4"/>
      <c r="K969" s="4"/>
      <c r="L969" s="1091"/>
      <c r="M969" s="1600" t="s">
        <v>809</v>
      </c>
      <c r="N969" s="1601"/>
      <c r="O969" s="1601"/>
      <c r="P969" s="1601"/>
      <c r="Q969" s="1601"/>
      <c r="R969" s="1601"/>
      <c r="S969" s="1602"/>
      <c r="T969" s="1090" t="s">
        <v>1659</v>
      </c>
      <c r="U969" s="4"/>
      <c r="V969" s="4"/>
      <c r="W969" s="4"/>
      <c r="X969" s="4"/>
      <c r="Y969" s="4"/>
      <c r="Z969" s="1091"/>
      <c r="AA969" s="1494"/>
      <c r="AB969" s="1495"/>
      <c r="AC969" s="1495"/>
      <c r="AD969" s="1495"/>
      <c r="AE969" s="1495"/>
      <c r="AF969" s="1495"/>
      <c r="AG969" s="1496"/>
      <c r="AH969"/>
      <c r="AI969"/>
      <c r="AJ969"/>
      <c r="AK969"/>
      <c r="AL969"/>
      <c r="AM969"/>
      <c r="AN969"/>
      <c r="AO969"/>
      <c r="AP969"/>
      <c r="AQ969"/>
      <c r="AR969"/>
      <c r="AS969"/>
      <c r="AT969"/>
      <c r="AU969" s="1179"/>
      <c r="AV969"/>
      <c r="AW969"/>
      <c r="AX969"/>
      <c r="AY969"/>
      <c r="AZ969" s="2"/>
      <c r="BA969"/>
      <c r="BB969" s="2"/>
      <c r="BC969" s="2"/>
      <c r="BD969" s="2"/>
      <c r="BE969" s="2"/>
      <c r="BF969"/>
      <c r="BG969"/>
      <c r="BH969"/>
      <c r="BI969"/>
      <c r="BJ969" s="2"/>
      <c r="BK969" s="2"/>
      <c r="BL969" s="2"/>
    </row>
    <row r="970" spans="1:64" s="11" customFormat="1" ht="12.95" customHeight="1">
      <c r="A970"/>
      <c r="B970"/>
      <c r="C970"/>
      <c r="D970"/>
      <c r="E970"/>
      <c r="F970" s="1090" t="s">
        <v>1660</v>
      </c>
      <c r="G970" s="4"/>
      <c r="H970" s="4"/>
      <c r="I970" s="4"/>
      <c r="J970" s="4"/>
      <c r="K970" s="4"/>
      <c r="L970" s="1091"/>
      <c r="M970" s="1494"/>
      <c r="N970" s="1495"/>
      <c r="O970" s="1495"/>
      <c r="P970" s="1495"/>
      <c r="Q970" s="1495"/>
      <c r="R970" s="1495"/>
      <c r="S970" s="1496"/>
      <c r="T970" s="1090" t="s">
        <v>1661</v>
      </c>
      <c r="U970" s="4"/>
      <c r="V970" s="4"/>
      <c r="W970" s="4"/>
      <c r="X970" s="4"/>
      <c r="Y970" s="4"/>
      <c r="Z970" s="1091"/>
      <c r="AA970" s="1494"/>
      <c r="AB970" s="1495"/>
      <c r="AC970" s="1495"/>
      <c r="AD970" s="1495"/>
      <c r="AE970" s="1495"/>
      <c r="AF970" s="1495"/>
      <c r="AG970" s="1496"/>
      <c r="AH970"/>
      <c r="AI970"/>
      <c r="AJ970"/>
      <c r="AK970"/>
      <c r="AL970"/>
      <c r="AM970"/>
      <c r="AN970"/>
      <c r="AO970"/>
      <c r="AP970"/>
      <c r="AQ970"/>
      <c r="AR970"/>
      <c r="AS970"/>
      <c r="AT970"/>
      <c r="AU970" s="1179"/>
      <c r="AV970"/>
      <c r="AW970"/>
      <c r="AX970"/>
      <c r="AY970"/>
      <c r="AZ970" s="2"/>
      <c r="BA970"/>
      <c r="BB970" s="2"/>
      <c r="BC970" s="2"/>
      <c r="BD970" s="2"/>
      <c r="BE970" s="2"/>
      <c r="BF970"/>
      <c r="BG970"/>
      <c r="BH970"/>
      <c r="BI970"/>
      <c r="BJ970" s="2"/>
      <c r="BK970" s="2"/>
      <c r="BL970" s="2"/>
    </row>
    <row r="971" spans="1:64" s="11" customFormat="1" ht="12.95" customHeight="1">
      <c r="A971"/>
      <c r="B971"/>
      <c r="C971"/>
      <c r="D971"/>
      <c r="E971"/>
      <c r="F971" s="1090" t="s">
        <v>1662</v>
      </c>
      <c r="G971" s="4"/>
      <c r="H971" s="4"/>
      <c r="I971" s="4"/>
      <c r="J971" s="4"/>
      <c r="K971" s="4"/>
      <c r="L971" s="1091"/>
      <c r="M971" s="1494"/>
      <c r="N971" s="1495"/>
      <c r="O971" s="1495"/>
      <c r="P971" s="1495"/>
      <c r="Q971" s="1495"/>
      <c r="R971" s="1495"/>
      <c r="S971" s="1496"/>
      <c r="T971" s="1090" t="s">
        <v>1663</v>
      </c>
      <c r="U971" s="4"/>
      <c r="V971" s="4"/>
      <c r="W971" s="4"/>
      <c r="X971" s="4"/>
      <c r="Y971" s="4"/>
      <c r="Z971" s="1091"/>
      <c r="AA971" s="1494"/>
      <c r="AB971" s="1495"/>
      <c r="AC971" s="1495"/>
      <c r="AD971" s="1495"/>
      <c r="AE971" s="1495"/>
      <c r="AF971" s="1495"/>
      <c r="AG971" s="1496"/>
      <c r="AH971"/>
      <c r="AI971"/>
      <c r="AJ971"/>
      <c r="AK971"/>
      <c r="AL971"/>
      <c r="AM971"/>
      <c r="AN971"/>
      <c r="AO971"/>
      <c r="AP971"/>
      <c r="AQ971"/>
      <c r="AR971"/>
      <c r="AS971"/>
      <c r="AT971"/>
      <c r="AU971" s="1179"/>
      <c r="AV971"/>
      <c r="AW971"/>
      <c r="AX971"/>
      <c r="AY971"/>
      <c r="AZ971" s="2"/>
      <c r="BA971"/>
      <c r="BB971" s="2"/>
      <c r="BC971" s="2"/>
      <c r="BD971" s="2"/>
      <c r="BE971" s="2"/>
      <c r="BF971"/>
      <c r="BG971"/>
      <c r="BH971"/>
      <c r="BI971"/>
      <c r="BJ971" s="2"/>
      <c r="BK971" s="2"/>
      <c r="BL971" s="2"/>
    </row>
    <row r="972" spans="1:64" s="11" customFormat="1" ht="12.95" customHeight="1">
      <c r="A972"/>
      <c r="B972"/>
      <c r="C972"/>
      <c r="D972"/>
      <c r="E972"/>
      <c r="F972" s="1180" t="s">
        <v>1646</v>
      </c>
      <c r="G972" s="30"/>
      <c r="H972" s="30"/>
      <c r="I972" s="30"/>
      <c r="J972" s="30"/>
      <c r="K972" s="30"/>
      <c r="L972" s="39"/>
      <c r="M972" s="1516" t="s">
        <v>309</v>
      </c>
      <c r="N972" s="1517"/>
      <c r="O972" s="1517"/>
      <c r="P972" s="1517"/>
      <c r="Q972" s="1517"/>
      <c r="R972" s="1517"/>
      <c r="S972" s="1518"/>
      <c r="T972" s="1520"/>
      <c r="U972" s="1521"/>
      <c r="V972" s="1521"/>
      <c r="W972" s="1521"/>
      <c r="X972" s="1521"/>
      <c r="Y972" s="1521"/>
      <c r="Z972" s="1522"/>
      <c r="AA972" s="1494"/>
      <c r="AB972" s="1495"/>
      <c r="AC972" s="1495"/>
      <c r="AD972" s="1495"/>
      <c r="AE972" s="1495"/>
      <c r="AF972" s="1495"/>
      <c r="AG972" s="1496"/>
      <c r="AH972"/>
      <c r="AI972"/>
      <c r="AJ972"/>
      <c r="AK972"/>
      <c r="AL972"/>
      <c r="AM972"/>
      <c r="AN972"/>
      <c r="AO972"/>
      <c r="AP972"/>
      <c r="AQ972"/>
      <c r="AR972"/>
      <c r="AS972"/>
      <c r="AT972"/>
      <c r="AU972" s="1179"/>
      <c r="AV972"/>
      <c r="AW972"/>
      <c r="AX972"/>
      <c r="AY972"/>
      <c r="AZ972" s="2"/>
      <c r="BA972" s="2"/>
      <c r="BB972" s="2"/>
      <c r="BC972" s="2"/>
      <c r="BD972" s="2"/>
      <c r="BE972" s="2"/>
      <c r="BF972" s="2"/>
      <c r="BG972" s="2"/>
      <c r="BH972" s="2"/>
      <c r="BI972" s="2"/>
      <c r="BJ972" s="2"/>
      <c r="BK972" s="2"/>
      <c r="BL972" s="2"/>
    </row>
    <row r="973" spans="1:64" s="11" customFormat="1" ht="12.95" customHeight="1">
      <c r="A973"/>
      <c r="B973"/>
      <c r="C973"/>
      <c r="D973"/>
      <c r="E973"/>
      <c r="F973" s="29" t="s">
        <v>1664</v>
      </c>
      <c r="G973" s="30"/>
      <c r="H973" s="30"/>
      <c r="I973" s="30"/>
      <c r="J973" s="30"/>
      <c r="K973" s="30"/>
      <c r="L973" s="39"/>
      <c r="M973" s="1494"/>
      <c r="N973" s="1495"/>
      <c r="O973" s="1495"/>
      <c r="P973" s="1495"/>
      <c r="Q973" s="1495"/>
      <c r="R973" s="1495"/>
      <c r="S973" s="1496"/>
      <c r="T973" s="1520"/>
      <c r="U973" s="1521"/>
      <c r="V973" s="1521"/>
      <c r="W973" s="1521"/>
      <c r="X973" s="1521"/>
      <c r="Y973" s="1521"/>
      <c r="Z973" s="1522"/>
      <c r="AA973" s="1494"/>
      <c r="AB973" s="1495"/>
      <c r="AC973" s="1495"/>
      <c r="AD973" s="1495"/>
      <c r="AE973" s="1495"/>
      <c r="AF973" s="1495"/>
      <c r="AG973" s="1496"/>
      <c r="AH973"/>
      <c r="AI973"/>
      <c r="AJ973"/>
      <c r="AK973"/>
      <c r="AL973"/>
      <c r="AM973"/>
      <c r="AN973"/>
      <c r="AO973"/>
      <c r="AP973"/>
      <c r="AQ973"/>
      <c r="AR973"/>
      <c r="AS973"/>
      <c r="AT973"/>
      <c r="AU973" s="1179"/>
      <c r="AV973"/>
      <c r="AW973"/>
      <c r="AX973"/>
      <c r="AY973"/>
      <c r="AZ973" s="2"/>
      <c r="BA973" s="2"/>
      <c r="BB973" s="2"/>
      <c r="BC973" s="2"/>
      <c r="BD973" s="2"/>
      <c r="BE973" s="2"/>
      <c r="BF973" s="2"/>
      <c r="BG973" s="2"/>
      <c r="BH973" s="2"/>
      <c r="BI973" s="2"/>
      <c r="BJ973" s="2"/>
      <c r="BK973" s="2"/>
      <c r="BL973" s="2"/>
    </row>
    <row r="974" spans="1:64" ht="12.95" customHeight="1">
      <c r="F974" s="29" t="s">
        <v>1665</v>
      </c>
      <c r="G974" s="30"/>
      <c r="H974" s="30"/>
      <c r="I974" s="30"/>
      <c r="J974" s="30"/>
      <c r="K974" s="30"/>
      <c r="L974" s="30"/>
      <c r="M974" s="30"/>
      <c r="N974" s="30"/>
      <c r="O974" s="1538" t="s">
        <v>692</v>
      </c>
      <c r="P974" s="1539"/>
      <c r="Q974" s="52"/>
      <c r="R974" s="52"/>
      <c r="S974" s="53"/>
      <c r="T974" s="29" t="s">
        <v>233</v>
      </c>
      <c r="U974" s="30"/>
      <c r="V974" s="30"/>
      <c r="W974" s="1526" t="s">
        <v>1265</v>
      </c>
      <c r="X974" s="1527"/>
      <c r="Y974" s="1527"/>
      <c r="Z974" s="1527"/>
      <c r="AA974" s="1527"/>
      <c r="AB974" s="1527"/>
      <c r="AC974" s="1527"/>
      <c r="AD974" s="1527"/>
      <c r="AE974" s="1527"/>
      <c r="AF974" s="1527"/>
      <c r="AG974" s="1528"/>
      <c r="AU974" s="1179"/>
      <c r="AV974" s="54"/>
      <c r="AW974" s="54"/>
      <c r="AX974" s="54"/>
      <c r="AY974" s="54"/>
      <c r="AZ974" s="2"/>
      <c r="BB974" s="2"/>
      <c r="BC974" s="2"/>
      <c r="BD974" s="2"/>
      <c r="BE974" s="2"/>
      <c r="BF974" s="2"/>
      <c r="BG974" s="2"/>
      <c r="BH974" s="2"/>
      <c r="BI974" s="2"/>
      <c r="BJ974" s="2"/>
      <c r="BK974" s="2"/>
      <c r="BL974" s="2"/>
    </row>
    <row r="975" spans="1:64" ht="12.95" customHeight="1">
      <c r="F975" s="1511" t="s">
        <v>1666</v>
      </c>
      <c r="G975" s="1332"/>
      <c r="H975" s="1332"/>
      <c r="I975" s="1332"/>
      <c r="J975" s="1332"/>
      <c r="K975" s="1332"/>
      <c r="L975" s="1332"/>
      <c r="M975" s="1494"/>
      <c r="N975" s="1495"/>
      <c r="O975" s="1495"/>
      <c r="P975" s="1495"/>
      <c r="Q975" s="1495"/>
      <c r="R975" s="1495"/>
      <c r="S975" s="1496"/>
      <c r="T975" s="31"/>
      <c r="U975" s="32"/>
      <c r="V975" s="32"/>
      <c r="W975" s="32"/>
      <c r="X975" s="32"/>
      <c r="Y975" s="32"/>
      <c r="Z975" s="72" t="s">
        <v>1667</v>
      </c>
      <c r="AA975" s="1551"/>
      <c r="AB975" s="1552"/>
      <c r="AC975" s="1552"/>
      <c r="AD975" s="1552"/>
      <c r="AE975" s="1552"/>
      <c r="AF975" s="1552"/>
      <c r="AG975" s="1553"/>
      <c r="AU975" s="1179"/>
      <c r="AV975" s="54"/>
      <c r="AW975" s="54"/>
      <c r="AX975" s="54"/>
      <c r="AY975" s="54"/>
      <c r="AZ975" s="11"/>
      <c r="BA975" s="11"/>
      <c r="BB975" s="2"/>
      <c r="BC975" s="2"/>
      <c r="BD975" s="2"/>
      <c r="BE975" s="2"/>
      <c r="BF975" s="2"/>
      <c r="BG975" s="11"/>
      <c r="BH975" s="11"/>
      <c r="BI975" s="11"/>
      <c r="BJ975" s="11"/>
      <c r="BK975" s="11"/>
      <c r="BL975" s="11"/>
    </row>
    <row r="976" spans="1:64" ht="12.95" customHeight="1">
      <c r="AU976" s="1179"/>
      <c r="AV976" s="1179"/>
      <c r="AW976" s="1179"/>
      <c r="AX976" s="1179"/>
      <c r="AY976" s="1179"/>
      <c r="AZ976" s="11"/>
      <c r="BA976" s="11"/>
      <c r="BB976" s="11"/>
      <c r="BC976" s="11"/>
      <c r="BD976" s="11"/>
      <c r="BE976" s="11"/>
      <c r="BF976" s="11"/>
      <c r="BG976" s="1307"/>
      <c r="BH976" s="1307"/>
      <c r="BI976" s="1307"/>
      <c r="BJ976" s="1307"/>
      <c r="BK976" s="1307"/>
      <c r="BL976" s="1307"/>
    </row>
    <row r="977" spans="1:64" ht="12.95" customHeight="1">
      <c r="AU977" s="1179"/>
      <c r="AV977" s="1179"/>
      <c r="AW977" s="1179"/>
      <c r="AX977" s="1179"/>
      <c r="AY977" s="1179"/>
      <c r="AZ977" s="11"/>
      <c r="BA977" s="11"/>
      <c r="BB977" s="719"/>
      <c r="BC977" s="719"/>
      <c r="BD977" s="11"/>
      <c r="BE977" s="11"/>
      <c r="BF977" s="11"/>
      <c r="BG977" s="11"/>
      <c r="BH977" s="11"/>
      <c r="BI977" s="11"/>
      <c r="BJ977" s="11"/>
      <c r="BK977" s="11"/>
      <c r="BL977" s="11"/>
    </row>
    <row r="978" spans="1:64" ht="12.95" customHeight="1">
      <c r="AU978" s="1179"/>
      <c r="AV978" s="1179"/>
      <c r="AW978" s="1179"/>
      <c r="AX978" s="1179"/>
      <c r="AY978" s="1179"/>
      <c r="AZ978" s="11"/>
      <c r="BA978" s="11"/>
      <c r="BB978" s="719"/>
      <c r="BC978" s="719"/>
    </row>
    <row r="979" spans="1:64" ht="12.95" customHeight="1">
      <c r="A979" s="1393" t="s">
        <v>1668</v>
      </c>
      <c r="B979" s="1393"/>
      <c r="C979" s="1393"/>
      <c r="D979" s="1393"/>
      <c r="E979" s="1393"/>
      <c r="F979" s="1393"/>
      <c r="G979" s="1393"/>
      <c r="H979" s="1393"/>
      <c r="I979" s="1393"/>
      <c r="J979" s="1393"/>
      <c r="K979" s="1393"/>
      <c r="L979" s="1393"/>
      <c r="M979" s="1393"/>
      <c r="N979" s="1393"/>
      <c r="O979" s="1393"/>
      <c r="P979" s="1393"/>
      <c r="Q979" s="1393"/>
      <c r="R979" s="1393"/>
      <c r="S979" s="1393"/>
      <c r="T979" s="1393"/>
      <c r="U979" s="1393"/>
      <c r="V979" s="1393"/>
      <c r="W979" s="1393"/>
      <c r="X979" s="1393"/>
      <c r="Y979" s="1393"/>
      <c r="Z979" s="1393"/>
      <c r="AA979" s="1393"/>
      <c r="AB979" s="1393"/>
      <c r="AC979" s="1393"/>
      <c r="AD979" s="1393"/>
      <c r="AE979" s="1393"/>
      <c r="AF979" s="1393"/>
      <c r="AG979" s="1393"/>
      <c r="AH979" s="1393"/>
      <c r="AI979" s="1393"/>
      <c r="AJ979" s="1393"/>
      <c r="AK979" s="1393"/>
      <c r="AL979" s="1393"/>
      <c r="AM979" s="1393"/>
      <c r="AN979" s="1393"/>
      <c r="AO979" s="1393"/>
      <c r="AP979" s="1393"/>
      <c r="AQ979" s="1393"/>
      <c r="AR979" s="1393"/>
      <c r="AS979" s="1393"/>
      <c r="AT979" s="1393"/>
      <c r="AU979" s="1179"/>
      <c r="AV979" s="1179"/>
      <c r="AW979" s="1179"/>
      <c r="AX979" s="1179"/>
      <c r="AY979" s="1179"/>
      <c r="AZ979" s="11"/>
      <c r="BA979" s="11"/>
      <c r="BB979" s="719"/>
      <c r="BC979" s="719"/>
    </row>
    <row r="980" spans="1:64" ht="12.95" customHeight="1">
      <c r="A980" s="1393"/>
      <c r="B980" s="1393"/>
      <c r="C980" s="1393"/>
      <c r="D980" s="1393"/>
      <c r="E980" s="1393"/>
      <c r="F980" s="1393"/>
      <c r="G980" s="1393"/>
      <c r="H980" s="1393"/>
      <c r="I980" s="1393"/>
      <c r="J980" s="1393"/>
      <c r="K980" s="1393"/>
      <c r="L980" s="1393"/>
      <c r="M980" s="1393"/>
      <c r="N980" s="1393"/>
      <c r="O980" s="1393"/>
      <c r="P980" s="1393"/>
      <c r="Q980" s="1393"/>
      <c r="R980" s="1393"/>
      <c r="S980" s="1393"/>
      <c r="T980" s="1393"/>
      <c r="U980" s="1393"/>
      <c r="V980" s="1393"/>
      <c r="W980" s="1393"/>
      <c r="X980" s="1393"/>
      <c r="Y980" s="1393"/>
      <c r="Z980" s="1393"/>
      <c r="AA980" s="1393"/>
      <c r="AB980" s="1393"/>
      <c r="AC980" s="1393"/>
      <c r="AD980" s="1393"/>
      <c r="AE980" s="1393"/>
      <c r="AF980" s="1393"/>
      <c r="AG980" s="1393"/>
      <c r="AH980" s="1393"/>
      <c r="AI980" s="1393"/>
      <c r="AJ980" s="1393"/>
      <c r="AK980" s="1393"/>
      <c r="AL980" s="1393"/>
      <c r="AM980" s="1393"/>
      <c r="AN980" s="1393"/>
      <c r="AO980" s="1393"/>
      <c r="AP980" s="1393"/>
      <c r="AQ980" s="1393"/>
      <c r="AR980" s="1393"/>
      <c r="AS980" s="1393"/>
      <c r="AT980" s="1393"/>
      <c r="AU980" s="1179"/>
      <c r="AV980" s="1179"/>
      <c r="AW980" s="1179"/>
      <c r="AX980" s="1179"/>
      <c r="AY980" s="1179"/>
      <c r="AZ980" s="23"/>
      <c r="BA980" s="11"/>
      <c r="BB980" s="11"/>
      <c r="BC980" s="11"/>
    </row>
    <row r="981" spans="1:64" ht="12.95" customHeight="1">
      <c r="A981" s="1393"/>
      <c r="B981" s="1393"/>
      <c r="C981" s="1393"/>
      <c r="D981" s="1393"/>
      <c r="E981" s="1393"/>
      <c r="F981" s="1393"/>
      <c r="G981" s="1393"/>
      <c r="H981" s="1393"/>
      <c r="I981" s="1393"/>
      <c r="J981" s="1393"/>
      <c r="K981" s="1393"/>
      <c r="L981" s="1393"/>
      <c r="M981" s="1393"/>
      <c r="N981" s="1393"/>
      <c r="O981" s="1393"/>
      <c r="P981" s="1393"/>
      <c r="Q981" s="1393"/>
      <c r="R981" s="1393"/>
      <c r="S981" s="1393"/>
      <c r="T981" s="1393"/>
      <c r="U981" s="1393"/>
      <c r="V981" s="1393"/>
      <c r="W981" s="1393"/>
      <c r="X981" s="1393"/>
      <c r="Y981" s="1393"/>
      <c r="Z981" s="1393"/>
      <c r="AA981" s="1393"/>
      <c r="AB981" s="1393"/>
      <c r="AC981" s="1393"/>
      <c r="AD981" s="1393"/>
      <c r="AE981" s="1393"/>
      <c r="AF981" s="1393"/>
      <c r="AG981" s="1393"/>
      <c r="AH981" s="1393"/>
      <c r="AI981" s="1393"/>
      <c r="AJ981" s="1393"/>
      <c r="AK981" s="1393"/>
      <c r="AL981" s="1393"/>
      <c r="AM981" s="1393"/>
      <c r="AN981" s="1393"/>
      <c r="AO981" s="1393"/>
      <c r="AP981" s="1393"/>
      <c r="AQ981" s="1393"/>
      <c r="AR981" s="1393"/>
      <c r="AS981" s="1393"/>
      <c r="AT981" s="1393"/>
      <c r="AU981" s="1179"/>
      <c r="AV981" s="1179"/>
      <c r="AW981" s="1179"/>
      <c r="AX981" s="1179"/>
      <c r="AY981" s="1179"/>
      <c r="AZ981" s="23"/>
      <c r="BA981" s="11"/>
      <c r="BB981" s="11"/>
      <c r="BC981" s="11"/>
    </row>
    <row r="982" spans="1:64" ht="12.95" customHeight="1">
      <c r="A982" s="11"/>
      <c r="B982" s="11"/>
      <c r="C982" s="11"/>
      <c r="I982" s="11"/>
      <c r="J982" s="11"/>
      <c r="K982" s="11"/>
      <c r="L982" s="11"/>
      <c r="M982" s="11"/>
      <c r="N982" s="11"/>
      <c r="O982" s="11"/>
      <c r="P982" s="11"/>
      <c r="Q982" s="11"/>
      <c r="R982" s="11"/>
      <c r="S982" s="11"/>
      <c r="T982" s="11"/>
      <c r="U982" s="11"/>
      <c r="V982" s="11"/>
      <c r="W982" s="11"/>
      <c r="X982" s="11"/>
      <c r="Y982" s="11"/>
      <c r="Z982" s="11"/>
      <c r="AA982" s="11"/>
      <c r="AB982" s="11"/>
      <c r="AC982" s="11"/>
      <c r="AD982" s="11"/>
      <c r="AE982" s="11"/>
      <c r="AF982" s="11"/>
      <c r="AG982" s="11"/>
      <c r="AH982" s="11"/>
      <c r="AI982" s="11"/>
      <c r="AJ982" s="11"/>
      <c r="AK982" s="11"/>
      <c r="AL982" s="1179"/>
      <c r="AM982" s="1179"/>
      <c r="AN982" s="1179"/>
      <c r="AO982" s="1179"/>
      <c r="AP982" s="1179"/>
      <c r="AQ982" s="1179"/>
      <c r="AR982" s="1179"/>
      <c r="AS982" s="1179"/>
      <c r="AT982" s="1179"/>
      <c r="AU982" s="1179"/>
      <c r="AV982" s="1179"/>
      <c r="AW982" s="1179"/>
      <c r="AX982" s="1179"/>
      <c r="AY982" s="1179"/>
      <c r="AZ982" s="11"/>
      <c r="BA982" s="11"/>
      <c r="BB982" s="11"/>
      <c r="BC982" s="11"/>
    </row>
    <row r="983" spans="1:64" ht="12.95" customHeight="1">
      <c r="A983" s="1" t="s">
        <v>868</v>
      </c>
      <c r="C983" s="1" t="s">
        <v>253</v>
      </c>
      <c r="I983" s="11"/>
      <c r="J983" s="11"/>
      <c r="K983" s="11"/>
      <c r="L983" s="11"/>
      <c r="M983" s="11"/>
      <c r="N983" s="11"/>
      <c r="O983" s="11"/>
      <c r="P983" s="11"/>
      <c r="Q983" s="11"/>
      <c r="R983" s="11"/>
      <c r="S983" s="11"/>
      <c r="T983" s="11"/>
      <c r="U983" s="11"/>
      <c r="V983" s="11"/>
      <c r="W983" s="11"/>
      <c r="X983" s="11"/>
      <c r="Y983" s="11"/>
      <c r="Z983" s="11"/>
      <c r="AA983" s="11"/>
      <c r="AB983" s="11"/>
      <c r="AC983" s="11"/>
      <c r="AD983" s="11"/>
      <c r="AE983" s="11"/>
      <c r="AF983" s="11"/>
      <c r="AG983" s="11"/>
      <c r="AH983" s="11"/>
      <c r="AI983" s="11"/>
      <c r="AJ983" s="11"/>
      <c r="AK983" s="11"/>
      <c r="AL983" s="1179"/>
      <c r="AM983" s="1179"/>
      <c r="AN983" s="1179"/>
      <c r="AO983" s="1179"/>
      <c r="AP983" s="1179"/>
      <c r="AQ983" s="1179"/>
      <c r="AR983" s="1179"/>
      <c r="AS983" s="1179"/>
      <c r="AT983" s="1179"/>
      <c r="AU983" s="1179"/>
      <c r="AV983" s="1179"/>
      <c r="AW983" s="1179"/>
      <c r="AX983" s="1179"/>
      <c r="AY983" s="1179"/>
      <c r="AZ983" s="11"/>
      <c r="BA983" s="11"/>
      <c r="BB983" s="11"/>
      <c r="BC983" s="11"/>
    </row>
    <row r="984" spans="1:64" ht="12.95" customHeight="1">
      <c r="A984" s="1"/>
      <c r="C984" s="1"/>
      <c r="I984" s="11"/>
      <c r="J984" s="11"/>
      <c r="K984" s="11"/>
      <c r="L984" s="11"/>
      <c r="M984" s="11"/>
      <c r="N984" s="11"/>
      <c r="O984" s="11"/>
      <c r="P984" s="11"/>
      <c r="Q984" s="11"/>
      <c r="R984" s="11"/>
      <c r="S984" s="11"/>
      <c r="T984" s="11"/>
      <c r="U984" s="11"/>
      <c r="V984" s="11"/>
      <c r="W984" s="11"/>
      <c r="X984" s="11"/>
      <c r="Y984" s="11"/>
      <c r="Z984" s="11"/>
      <c r="AA984" s="11"/>
      <c r="AB984" s="11"/>
      <c r="AC984" s="11"/>
      <c r="AD984" s="11"/>
      <c r="AE984" s="11"/>
      <c r="AF984" s="11"/>
      <c r="AG984" s="11"/>
      <c r="AH984" s="11"/>
      <c r="AI984" s="11"/>
      <c r="AJ984" s="11"/>
      <c r="AK984" s="11"/>
      <c r="AL984" s="1179"/>
      <c r="AM984" s="1179"/>
      <c r="AN984" s="1179"/>
      <c r="AO984" s="1179"/>
      <c r="AP984" s="1179"/>
      <c r="AQ984" s="1179"/>
      <c r="AR984" s="1179"/>
      <c r="AS984" s="1179"/>
      <c r="AT984" s="1179"/>
      <c r="AU984" s="1179"/>
      <c r="AV984" s="1179"/>
      <c r="AW984" s="1179"/>
      <c r="AX984" s="1179"/>
      <c r="AY984" s="1179"/>
      <c r="AZ984" s="11"/>
      <c r="BA984" s="11"/>
      <c r="BB984" s="11"/>
      <c r="BC984" s="11"/>
    </row>
    <row r="985" spans="1:64" ht="12.95" customHeight="1">
      <c r="A985" s="11"/>
      <c r="B985" s="47"/>
      <c r="C985" s="1181"/>
      <c r="D985" s="1512" t="s">
        <v>1669</v>
      </c>
      <c r="E985" s="1513"/>
      <c r="F985" s="1513"/>
      <c r="G985" s="1513"/>
      <c r="H985" s="1513"/>
      <c r="I985" s="1513"/>
      <c r="J985" s="1513"/>
      <c r="K985" s="1513"/>
      <c r="L985" s="1513"/>
      <c r="M985" s="1513"/>
      <c r="N985" s="1513"/>
      <c r="O985" s="1513"/>
      <c r="P985" s="1513"/>
      <c r="Q985" s="1514"/>
      <c r="R985" s="1512" t="s">
        <v>1670</v>
      </c>
      <c r="S985" s="1513"/>
      <c r="T985" s="1513"/>
      <c r="U985" s="1513"/>
      <c r="V985" s="1513"/>
      <c r="W985" s="1513"/>
      <c r="X985" s="1513"/>
      <c r="Y985" s="1513"/>
      <c r="Z985" s="1513"/>
      <c r="AA985" s="1514"/>
      <c r="AB985" s="1512" t="s">
        <v>1671</v>
      </c>
      <c r="AC985" s="1513"/>
      <c r="AD985" s="1513"/>
      <c r="AE985" s="1513"/>
      <c r="AF985" s="1513"/>
      <c r="AG985" s="1513"/>
      <c r="AH985" s="1513"/>
      <c r="AI985" s="1514"/>
      <c r="AJ985" s="1512" t="s">
        <v>1672</v>
      </c>
      <c r="AK985" s="1513"/>
      <c r="AL985" s="1513"/>
      <c r="AM985" s="1513"/>
      <c r="AN985" s="1513"/>
      <c r="AO985" s="1513"/>
      <c r="AP985" s="1513"/>
      <c r="AQ985" s="1514"/>
      <c r="AR985" s="1179"/>
      <c r="AS985" s="1179"/>
      <c r="AT985" s="1179"/>
      <c r="AU985" s="1179"/>
      <c r="AV985" s="1179"/>
      <c r="AW985" s="1179"/>
      <c r="AX985" s="1179"/>
      <c r="AY985" s="1179"/>
      <c r="AZ985" s="23"/>
      <c r="BB985" s="11"/>
      <c r="BC985" s="11"/>
    </row>
    <row r="986" spans="1:64" ht="12.95" customHeight="1">
      <c r="A986" s="11"/>
      <c r="B986" s="44"/>
      <c r="C986" s="734"/>
      <c r="D986" s="1360" t="s">
        <v>834</v>
      </c>
      <c r="E986" s="1361"/>
      <c r="F986" s="1361"/>
      <c r="G986" s="1361"/>
      <c r="H986" s="1361"/>
      <c r="I986" s="1361"/>
      <c r="J986" s="1361"/>
      <c r="K986" s="1361"/>
      <c r="L986" s="1361"/>
      <c r="M986" s="1361"/>
      <c r="N986" s="1361"/>
      <c r="O986" s="1361"/>
      <c r="P986" s="1361"/>
      <c r="Q986" s="1362"/>
      <c r="R986" s="1515">
        <f>IF(ISNA(IF($CU$122="4%",(INDEX($CS$160:$CW$217,MATCH($DG$122,$CR$160:$CR$217,0),MATCH(D986,$CS$159:$CW$159,0))),(INDEX($CZ$160:$DD$217,MATCH($DG$122,$CY$160:$CY$217,0),MATCH(D986,$CZ$159:$DD$159,0))))),0,IF($CU$122="4%",(INDEX($CS$160:$CW$217,MATCH($DG$122,$CR$160:$CR$217,0),MATCH(D986,$CS$159:$CW$159,0))),(INDEX($CZ$160:$DD$217,MATCH($DG$122,$CY$160:$CY$217,0),MATCH(D986,$CZ$159:$DD$159,0)))))</f>
        <v>473390</v>
      </c>
      <c r="S986" s="1515"/>
      <c r="T986" s="1515"/>
      <c r="U986" s="1515"/>
      <c r="V986" s="1515"/>
      <c r="W986" s="1515"/>
      <c r="X986" s="1515"/>
      <c r="Y986" s="1515"/>
      <c r="Z986" s="1515"/>
      <c r="AA986" s="1515"/>
      <c r="AB986" s="1363">
        <f>CP802</f>
        <v>0</v>
      </c>
      <c r="AC986" s="1364"/>
      <c r="AD986" s="1364"/>
      <c r="AE986" s="1364"/>
      <c r="AF986" s="1364"/>
      <c r="AG986" s="1364"/>
      <c r="AH986" s="1364"/>
      <c r="AI986" s="1365"/>
      <c r="AJ986" s="1452">
        <f>IF(ISERROR((R986*AB986)),0,(R986*AB986))</f>
        <v>0</v>
      </c>
      <c r="AK986" s="1453"/>
      <c r="AL986" s="1453"/>
      <c r="AM986" s="1453"/>
      <c r="AN986" s="1453"/>
      <c r="AO986" s="1453"/>
      <c r="AP986" s="1453"/>
      <c r="AQ986" s="1454"/>
      <c r="AR986" s="1179"/>
      <c r="AS986" s="1179"/>
      <c r="AT986" s="1179"/>
      <c r="AU986" s="1179"/>
      <c r="AV986" s="1179"/>
      <c r="AW986" s="1179"/>
      <c r="AX986" s="1179"/>
      <c r="AY986" s="1179"/>
      <c r="AZ986" s="23"/>
      <c r="BB986" s="11"/>
      <c r="BC986" s="11"/>
    </row>
    <row r="987" spans="1:64" ht="12.95" customHeight="1">
      <c r="A987" s="11"/>
      <c r="B987" s="44"/>
      <c r="C987" s="48"/>
      <c r="D987" s="1360" t="s">
        <v>829</v>
      </c>
      <c r="E987" s="1361"/>
      <c r="F987" s="1361"/>
      <c r="G987" s="1361"/>
      <c r="H987" s="1361"/>
      <c r="I987" s="1361"/>
      <c r="J987" s="1361"/>
      <c r="K987" s="1361"/>
      <c r="L987" s="1361"/>
      <c r="M987" s="1361"/>
      <c r="N987" s="1361"/>
      <c r="O987" s="1361"/>
      <c r="P987" s="1361"/>
      <c r="Q987" s="1362"/>
      <c r="R987" s="1515">
        <f>IF(ISNA(IF($CU$122="4%",(INDEX($CS$160:$CW$217,MATCH($DG$122,$CR$160:$CR$217,0),MATCH(D987,$CS$159:$CW$159,0))),(INDEX($CZ$160:$DD$217,MATCH($DG$122,$CY$160:$CY$217,0),MATCH(D987,$CZ$159:$DD$159,0))))),0,IF($CU$122="4%",(INDEX($CS$160:$CW$217,MATCH($DG$122,$CR$160:$CR$217,0),MATCH(D987,$CS$159:$CW$159,0))),(INDEX($CZ$160:$DD$217,MATCH($DG$122,$CY$160:$CY$217,0),MATCH(D987,$CZ$159:$DD$159,0)))))</f>
        <v>545814</v>
      </c>
      <c r="S987" s="1515"/>
      <c r="T987" s="1515"/>
      <c r="U987" s="1515"/>
      <c r="V987" s="1515"/>
      <c r="W987" s="1515"/>
      <c r="X987" s="1515"/>
      <c r="Y987" s="1515"/>
      <c r="Z987" s="1515"/>
      <c r="AA987" s="1515"/>
      <c r="AB987" s="1363">
        <f>CU802</f>
        <v>79</v>
      </c>
      <c r="AC987" s="1364"/>
      <c r="AD987" s="1364"/>
      <c r="AE987" s="1364"/>
      <c r="AF987" s="1364"/>
      <c r="AG987" s="1364"/>
      <c r="AH987" s="1364"/>
      <c r="AI987" s="1365"/>
      <c r="AJ987" s="1452">
        <f>IF(ISERROR((R987*AB987)),0,(R987*AB987))</f>
        <v>43119306</v>
      </c>
      <c r="AK987" s="1453"/>
      <c r="AL987" s="1453"/>
      <c r="AM987" s="1453"/>
      <c r="AN987" s="1453"/>
      <c r="AO987" s="1453"/>
      <c r="AP987" s="1453"/>
      <c r="AQ987" s="1454"/>
      <c r="AR987" s="1179"/>
      <c r="AS987" s="1179"/>
      <c r="AT987" s="1179"/>
      <c r="AU987" s="1179"/>
      <c r="AV987" s="1179"/>
      <c r="AW987" s="1179"/>
      <c r="AX987" s="1179"/>
      <c r="AY987" s="1179"/>
      <c r="AZ987" s="23"/>
      <c r="BB987" s="11"/>
      <c r="BC987" s="11"/>
    </row>
    <row r="988" spans="1:64" ht="12.95" customHeight="1">
      <c r="A988" s="11"/>
      <c r="B988" s="44"/>
      <c r="C988" s="48"/>
      <c r="D988" s="1360" t="s">
        <v>830</v>
      </c>
      <c r="E988" s="1361"/>
      <c r="F988" s="1361"/>
      <c r="G988" s="1361"/>
      <c r="H988" s="1361"/>
      <c r="I988" s="1361"/>
      <c r="J988" s="1361"/>
      <c r="K988" s="1361"/>
      <c r="L988" s="1361"/>
      <c r="M988" s="1361"/>
      <c r="N988" s="1361"/>
      <c r="O988" s="1361"/>
      <c r="P988" s="1361"/>
      <c r="Q988" s="1362"/>
      <c r="R988" s="1515">
        <f>IF(ISNA(IF($CU$122="4%",(INDEX($CS$160:$CW$217,MATCH($DG$122,$CR$160:$CR$217,0),MATCH(D988,$CS$159:$CW$159,0))),(INDEX($CZ$160:$DD$217,MATCH($DG$122,$CY$160:$CY$217,0),MATCH(D988,$CZ$159:$DD$159,0))))),0,IF($CU$122="4%",(INDEX($CS$160:$CW$217,MATCH($DG$122,$CR$160:$CR$217,0),MATCH(D988,$CS$159:$CW$159,0))),(INDEX($CZ$160:$DD$217,MATCH($DG$122,$CY$160:$CY$217,0),MATCH(D988,$CZ$159:$DD$159,0)))))</f>
        <v>658400</v>
      </c>
      <c r="S988" s="1515"/>
      <c r="T988" s="1515"/>
      <c r="U988" s="1515"/>
      <c r="V988" s="1515"/>
      <c r="W988" s="1515"/>
      <c r="X988" s="1515"/>
      <c r="Y988" s="1515"/>
      <c r="Z988" s="1515"/>
      <c r="AA988" s="1515"/>
      <c r="AB988" s="1363">
        <f>CZ802</f>
        <v>1</v>
      </c>
      <c r="AC988" s="1364"/>
      <c r="AD988" s="1364"/>
      <c r="AE988" s="1364"/>
      <c r="AF988" s="1364"/>
      <c r="AG988" s="1364"/>
      <c r="AH988" s="1364"/>
      <c r="AI988" s="1365"/>
      <c r="AJ988" s="1452">
        <f>IF(ISERROR((R988*AB988)),0,(R988*AB988))</f>
        <v>658400</v>
      </c>
      <c r="AK988" s="1453"/>
      <c r="AL988" s="1453"/>
      <c r="AM988" s="1453"/>
      <c r="AN988" s="1453"/>
      <c r="AO988" s="1453"/>
      <c r="AP988" s="1453"/>
      <c r="AQ988" s="1454"/>
      <c r="AR988" s="1179"/>
      <c r="AS988" s="1179"/>
      <c r="AT988" s="1179"/>
      <c r="AU988" s="1179"/>
      <c r="AV988" s="1179"/>
      <c r="AW988" s="1179"/>
      <c r="AX988" s="1179"/>
      <c r="AY988" s="1179"/>
      <c r="AZ988" s="23"/>
      <c r="BB988" s="11"/>
      <c r="BC988" s="11"/>
    </row>
    <row r="989" spans="1:64" ht="12.95" customHeight="1">
      <c r="A989" s="11"/>
      <c r="B989" s="44"/>
      <c r="C989" s="48"/>
      <c r="D989" s="1360" t="s">
        <v>831</v>
      </c>
      <c r="E989" s="1361"/>
      <c r="F989" s="1361"/>
      <c r="G989" s="1361"/>
      <c r="H989" s="1361"/>
      <c r="I989" s="1361"/>
      <c r="J989" s="1361"/>
      <c r="K989" s="1361"/>
      <c r="L989" s="1361"/>
      <c r="M989" s="1361"/>
      <c r="N989" s="1361"/>
      <c r="O989" s="1361"/>
      <c r="P989" s="1361"/>
      <c r="Q989" s="1362"/>
      <c r="R989" s="1515">
        <f>IF(ISNA(IF($CU$122="4%",(INDEX($CS$160:$CW$217,MATCH($DG$122,$CR$160:$CR$217,0),MATCH(D989,$CS$159:$CW$159,0))),(INDEX($CZ$160:$DD$217,MATCH($DG$122,$CY$160:$CY$217,0),MATCH(D989,$CZ$159:$DD$159,0))))),0,IF($CU$122="4%",(INDEX($CS$160:$CW$217,MATCH($DG$122,$CR$160:$CR$217,0),MATCH(D989,$CS$159:$CW$159,0))),(INDEX($CZ$160:$DD$217,MATCH($DG$122,$CY$160:$CY$217,0),MATCH(D989,$CZ$159:$DD$159,0)))))</f>
        <v>842752</v>
      </c>
      <c r="S989" s="1515"/>
      <c r="T989" s="1515"/>
      <c r="U989" s="1515"/>
      <c r="V989" s="1515"/>
      <c r="W989" s="1515"/>
      <c r="X989" s="1515"/>
      <c r="Y989" s="1515"/>
      <c r="Z989" s="1515"/>
      <c r="AA989" s="1515"/>
      <c r="AB989" s="1363">
        <f>DE802</f>
        <v>0</v>
      </c>
      <c r="AC989" s="1364"/>
      <c r="AD989" s="1364"/>
      <c r="AE989" s="1364"/>
      <c r="AF989" s="1364"/>
      <c r="AG989" s="1364"/>
      <c r="AH989" s="1364"/>
      <c r="AI989" s="1365"/>
      <c r="AJ989" s="1452">
        <f>IF(ISERROR((R989*AB989)),0,(R989*AB989))</f>
        <v>0</v>
      </c>
      <c r="AK989" s="1453"/>
      <c r="AL989" s="1453"/>
      <c r="AM989" s="1453"/>
      <c r="AN989" s="1453"/>
      <c r="AO989" s="1453"/>
      <c r="AP989" s="1453"/>
      <c r="AQ989" s="1454"/>
      <c r="AR989" s="1179"/>
      <c r="AS989" s="1179"/>
      <c r="AT989" s="1179"/>
      <c r="AU989" s="1179"/>
      <c r="AV989" s="1179"/>
      <c r="AW989" s="1179"/>
      <c r="AX989" s="1179"/>
      <c r="AY989" s="1179"/>
      <c r="AZ989" s="23"/>
      <c r="BA989" s="2"/>
      <c r="BB989" s="11"/>
      <c r="BC989" s="11"/>
    </row>
    <row r="990" spans="1:64" ht="12.95" customHeight="1">
      <c r="A990" s="11"/>
      <c r="B990" s="31"/>
      <c r="C990" s="46"/>
      <c r="D990" s="1360" t="s">
        <v>835</v>
      </c>
      <c r="E990" s="1361"/>
      <c r="F990" s="1361"/>
      <c r="G990" s="1361"/>
      <c r="H990" s="1361"/>
      <c r="I990" s="1361"/>
      <c r="J990" s="1361"/>
      <c r="K990" s="1361"/>
      <c r="L990" s="1361"/>
      <c r="M990" s="1361"/>
      <c r="N990" s="1361"/>
      <c r="O990" s="1361"/>
      <c r="P990" s="1361"/>
      <c r="Q990" s="1362"/>
      <c r="R990" s="1515">
        <f>IF(ISNA(IF($CU$122="4%",(INDEX($CS$160:$CW$217,MATCH($DG$122,$CR$160:$CR$217,0),MATCH(D990,$CS$159:$CW$159,0))),(INDEX($CZ$160:$DD$217,MATCH($DG$122,$CY$160:$CY$217,0),MATCH(D990,$CZ$159:$DD$159,0))))),0,IF($CU$122="4%",(INDEX($CS$160:$CW$217,MATCH($DG$122,$CR$160:$CR$217,0),MATCH(D990,$CS$159:$CW$159,0))),(INDEX($CZ$160:$DD$217,MATCH($DG$122,$CY$160:$CY$217,0),MATCH(D990,$CZ$159:$DD$159,0)))))</f>
        <v>938878</v>
      </c>
      <c r="S990" s="1515"/>
      <c r="T990" s="1515"/>
      <c r="U990" s="1515"/>
      <c r="V990" s="1515"/>
      <c r="W990" s="1515"/>
      <c r="X990" s="1515"/>
      <c r="Y990" s="1515"/>
      <c r="Z990" s="1515"/>
      <c r="AA990" s="1515"/>
      <c r="AB990" s="1363">
        <f>DO802+DJ802</f>
        <v>0</v>
      </c>
      <c r="AC990" s="1364"/>
      <c r="AD990" s="1364"/>
      <c r="AE990" s="1364"/>
      <c r="AF990" s="1364"/>
      <c r="AG990" s="1364"/>
      <c r="AH990" s="1364"/>
      <c r="AI990" s="1365"/>
      <c r="AJ990" s="1452">
        <f>IF(ISERROR((R990*AB990)),0,(R990*AB990))</f>
        <v>0</v>
      </c>
      <c r="AK990" s="1453"/>
      <c r="AL990" s="1453"/>
      <c r="AM990" s="1453"/>
      <c r="AN990" s="1453"/>
      <c r="AO990" s="1453"/>
      <c r="AP990" s="1453"/>
      <c r="AQ990" s="1454"/>
      <c r="AR990" s="1179"/>
      <c r="AS990" s="1179"/>
      <c r="AT990" s="1179"/>
      <c r="AU990" s="1179"/>
      <c r="AV990" s="1179"/>
      <c r="AW990" s="1179"/>
      <c r="AX990" s="1179"/>
      <c r="AY990" s="1179"/>
      <c r="AZ990" s="23"/>
      <c r="BB990" s="11"/>
      <c r="BC990" s="11"/>
    </row>
    <row r="991" spans="1:64" ht="12.95" customHeight="1">
      <c r="A991" s="11"/>
      <c r="B991" s="1565" t="s">
        <v>1673</v>
      </c>
      <c r="C991" s="1566"/>
      <c r="D991" s="1566"/>
      <c r="E991" s="1566"/>
      <c r="F991" s="1566"/>
      <c r="G991" s="1566"/>
      <c r="H991" s="1566"/>
      <c r="I991" s="1566"/>
      <c r="J991" s="1566"/>
      <c r="K991" s="1566"/>
      <c r="L991" s="1566"/>
      <c r="M991" s="1566"/>
      <c r="N991" s="1566"/>
      <c r="O991" s="1566"/>
      <c r="P991" s="1566"/>
      <c r="Q991" s="1566"/>
      <c r="R991" s="1566"/>
      <c r="S991" s="1566"/>
      <c r="T991" s="1566"/>
      <c r="U991" s="1566"/>
      <c r="V991" s="1566"/>
      <c r="W991" s="1566"/>
      <c r="X991" s="1566"/>
      <c r="Y991" s="1566"/>
      <c r="Z991" s="1566"/>
      <c r="AA991" s="1567"/>
      <c r="AB991" s="1363">
        <f>SUM(AB986:AI990)</f>
        <v>80</v>
      </c>
      <c r="AC991" s="1364"/>
      <c r="AD991" s="1364"/>
      <c r="AE991" s="1364"/>
      <c r="AF991" s="1364"/>
      <c r="AG991" s="1364"/>
      <c r="AH991" s="1364"/>
      <c r="AI991" s="1365"/>
      <c r="AJ991" s="1452"/>
      <c r="AK991" s="1453"/>
      <c r="AL991" s="1453"/>
      <c r="AM991" s="1453"/>
      <c r="AN991" s="1453"/>
      <c r="AO991" s="1453"/>
      <c r="AP991" s="1453"/>
      <c r="AQ991" s="1454"/>
      <c r="AR991" s="1179"/>
      <c r="AS991" s="1179"/>
      <c r="AT991" s="1179"/>
      <c r="AU991" s="1179"/>
      <c r="AV991" s="1179"/>
      <c r="AW991" s="1179"/>
      <c r="AX991" s="1179"/>
      <c r="AY991" s="1179"/>
      <c r="AZ991" s="2"/>
      <c r="BA991" s="2"/>
      <c r="BB991" s="11"/>
      <c r="BC991" s="11"/>
    </row>
    <row r="992" spans="1:64" ht="12.95" customHeight="1">
      <c r="A992" s="11"/>
      <c r="B992" s="1535" t="s">
        <v>1674</v>
      </c>
      <c r="C992" s="1536"/>
      <c r="D992" s="1536"/>
      <c r="E992" s="1536"/>
      <c r="F992" s="1536"/>
      <c r="G992" s="1536"/>
      <c r="H992" s="1536"/>
      <c r="I992" s="1536"/>
      <c r="J992" s="1536"/>
      <c r="K992" s="1536"/>
      <c r="L992" s="1536"/>
      <c r="M992" s="1536"/>
      <c r="N992" s="1536"/>
      <c r="O992" s="1536"/>
      <c r="P992" s="1536"/>
      <c r="Q992" s="1536"/>
      <c r="R992" s="1536"/>
      <c r="S992" s="1536"/>
      <c r="T992" s="1536"/>
      <c r="U992" s="1536"/>
      <c r="V992" s="1536"/>
      <c r="W992" s="1536"/>
      <c r="X992" s="1536"/>
      <c r="Y992" s="1536"/>
      <c r="Z992" s="1536"/>
      <c r="AA992" s="1536"/>
      <c r="AB992" s="1536"/>
      <c r="AC992" s="1536"/>
      <c r="AD992" s="1536"/>
      <c r="AE992" s="1536"/>
      <c r="AF992" s="1536"/>
      <c r="AG992" s="1536"/>
      <c r="AH992" s="1536"/>
      <c r="AI992" s="1537"/>
      <c r="AJ992" s="1452">
        <f>SUM(AJ986:AQ990)</f>
        <v>43777706</v>
      </c>
      <c r="AK992" s="1453"/>
      <c r="AL992" s="1453"/>
      <c r="AM992" s="1453"/>
      <c r="AN992" s="1453"/>
      <c r="AO992" s="1453"/>
      <c r="AP992" s="1453"/>
      <c r="AQ992" s="1454"/>
      <c r="AR992" s="1179"/>
      <c r="AS992" s="1179"/>
      <c r="AT992" s="1179"/>
      <c r="AU992" s="1179"/>
      <c r="AV992" s="1179"/>
      <c r="AW992" s="1179"/>
      <c r="AX992" s="1179"/>
      <c r="AY992" s="1179"/>
      <c r="AZ992" s="2"/>
      <c r="BB992" s="2"/>
      <c r="BC992" s="2"/>
    </row>
    <row r="993" spans="1:55" ht="12.95" customHeight="1">
      <c r="A993" s="11"/>
      <c r="B993" s="1455"/>
      <c r="C993" s="1456"/>
      <c r="D993" s="1456"/>
      <c r="E993" s="1456"/>
      <c r="F993" s="1456"/>
      <c r="G993" s="1456"/>
      <c r="H993" s="1456"/>
      <c r="I993" s="1456"/>
      <c r="J993" s="1456"/>
      <c r="K993" s="1456"/>
      <c r="L993" s="1456"/>
      <c r="M993" s="1456"/>
      <c r="N993" s="1456"/>
      <c r="O993" s="1456"/>
      <c r="P993" s="1456"/>
      <c r="Q993" s="1456"/>
      <c r="R993" s="1456"/>
      <c r="S993" s="1456"/>
      <c r="T993" s="1456"/>
      <c r="U993" s="1456"/>
      <c r="V993" s="1456"/>
      <c r="W993" s="1456"/>
      <c r="X993" s="1456"/>
      <c r="Y993" s="1456"/>
      <c r="Z993" s="1456"/>
      <c r="AA993" s="1456"/>
      <c r="AB993" s="1456"/>
      <c r="AC993" s="1456"/>
      <c r="AD993" s="1456"/>
      <c r="AE993" s="1457"/>
      <c r="AF993" s="1461" t="s">
        <v>1675</v>
      </c>
      <c r="AG993" s="1462"/>
      <c r="AH993" s="1462"/>
      <c r="AI993" s="1463"/>
      <c r="AJ993" s="1455"/>
      <c r="AK993" s="1456"/>
      <c r="AL993" s="1456"/>
      <c r="AM993" s="1456"/>
      <c r="AN993" s="1456"/>
      <c r="AO993" s="1456"/>
      <c r="AP993" s="1456"/>
      <c r="AQ993" s="1457"/>
      <c r="AR993" s="1179"/>
      <c r="AS993" s="1179"/>
      <c r="AT993" s="1179"/>
      <c r="AU993" s="1179"/>
      <c r="AV993" s="1179"/>
      <c r="AW993" s="1179"/>
      <c r="AX993" s="1179"/>
      <c r="AY993" s="1179"/>
      <c r="AZ993" s="2"/>
      <c r="BA993" s="2"/>
      <c r="BB993" s="2"/>
      <c r="BC993" s="2"/>
    </row>
    <row r="994" spans="1:55" ht="12.95" customHeight="1">
      <c r="A994" s="11"/>
      <c r="B994" s="44"/>
      <c r="C994" s="1182" t="s">
        <v>1676</v>
      </c>
      <c r="D994" s="1468" t="s">
        <v>1677</v>
      </c>
      <c r="E994" s="1469"/>
      <c r="F994" s="1469"/>
      <c r="G994" s="1469"/>
      <c r="H994" s="1469"/>
      <c r="I994" s="1469"/>
      <c r="J994" s="1469"/>
      <c r="K994" s="1469"/>
      <c r="L994" s="1469"/>
      <c r="M994" s="1469"/>
      <c r="N994" s="1469"/>
      <c r="O994" s="1469"/>
      <c r="P994" s="1469"/>
      <c r="Q994" s="1469"/>
      <c r="R994" s="1469"/>
      <c r="S994" s="1469"/>
      <c r="T994" s="1469"/>
      <c r="U994" s="1469"/>
      <c r="V994" s="1469"/>
      <c r="W994" s="1469"/>
      <c r="X994" s="1469"/>
      <c r="Y994" s="1469"/>
      <c r="Z994" s="1469"/>
      <c r="AA994" s="1469"/>
      <c r="AB994" s="1469"/>
      <c r="AC994" s="1469"/>
      <c r="AD994" s="1469"/>
      <c r="AE994" s="1470"/>
      <c r="AF994" s="47"/>
      <c r="AG994" s="1464" t="s">
        <v>843</v>
      </c>
      <c r="AH994" s="1465"/>
      <c r="AI994" s="50"/>
      <c r="AJ994" s="1366">
        <f>ROUND(IF(AND(AG994="yes",D1000&gt;0),AJ992*0.2,0),0)</f>
        <v>8755541</v>
      </c>
      <c r="AK994" s="1367"/>
      <c r="AL994" s="1367"/>
      <c r="AM994" s="1367"/>
      <c r="AN994" s="1367"/>
      <c r="AO994" s="1367"/>
      <c r="AP994" s="1367"/>
      <c r="AQ994" s="1368"/>
      <c r="AR994" s="1179"/>
      <c r="AS994" s="1179"/>
      <c r="AT994" s="1179"/>
      <c r="AU994" s="1179"/>
      <c r="AV994" s="1179"/>
      <c r="AW994" s="1179"/>
      <c r="AX994" s="1179"/>
      <c r="AY994" s="1179"/>
      <c r="AZ994" s="2"/>
      <c r="BA994" s="2"/>
      <c r="BB994" s="2"/>
      <c r="BC994" s="2"/>
    </row>
    <row r="995" spans="1:55" ht="12.95" customHeight="1">
      <c r="A995" s="11"/>
      <c r="B995" s="1183"/>
      <c r="C995" s="1184"/>
      <c r="D995" s="1503" t="s">
        <v>1678</v>
      </c>
      <c r="E995" s="1504"/>
      <c r="F995" s="1504"/>
      <c r="G995" s="1504"/>
      <c r="H995" s="1504"/>
      <c r="I995" s="1504"/>
      <c r="J995" s="1504"/>
      <c r="K995" s="1504"/>
      <c r="L995" s="1504"/>
      <c r="M995" s="1504"/>
      <c r="N995" s="1504"/>
      <c r="O995" s="1504"/>
      <c r="P995" s="1504"/>
      <c r="Q995" s="1504"/>
      <c r="R995" s="1504"/>
      <c r="S995" s="1504"/>
      <c r="T995" s="1504"/>
      <c r="U995" s="1504"/>
      <c r="V995" s="1504"/>
      <c r="W995" s="1504"/>
      <c r="X995" s="1504"/>
      <c r="Y995" s="1504"/>
      <c r="Z995" s="1504"/>
      <c r="AA995" s="1504"/>
      <c r="AB995" s="1504"/>
      <c r="AC995" s="1504"/>
      <c r="AD995" s="1504"/>
      <c r="AE995" s="1505"/>
      <c r="AF995" s="44"/>
      <c r="AG995" s="11"/>
      <c r="AH995" s="11"/>
      <c r="AI995" s="48"/>
      <c r="AJ995" s="1369"/>
      <c r="AK995" s="1370"/>
      <c r="AL995" s="1370"/>
      <c r="AM995" s="1370"/>
      <c r="AN995" s="1370"/>
      <c r="AO995" s="1370"/>
      <c r="AP995" s="1370"/>
      <c r="AQ995" s="1371"/>
      <c r="AR995" s="1179"/>
      <c r="AS995" s="1179"/>
      <c r="AT995" s="1179"/>
      <c r="AU995" s="1179"/>
      <c r="AV995" s="1179"/>
      <c r="AW995" s="1179"/>
      <c r="AX995" s="1179"/>
      <c r="AY995" s="1179"/>
      <c r="AZ995" s="2"/>
      <c r="BA995" s="2"/>
      <c r="BB995" s="2"/>
      <c r="BC995" s="2"/>
    </row>
    <row r="996" spans="1:55" ht="12.95" customHeight="1">
      <c r="A996" s="11"/>
      <c r="B996" s="1183"/>
      <c r="C996" s="1184"/>
      <c r="D996" s="1503"/>
      <c r="E996" s="1504"/>
      <c r="F996" s="1504"/>
      <c r="G996" s="1504"/>
      <c r="H996" s="1504"/>
      <c r="I996" s="1504"/>
      <c r="J996" s="1504"/>
      <c r="K996" s="1504"/>
      <c r="L996" s="1504"/>
      <c r="M996" s="1504"/>
      <c r="N996" s="1504"/>
      <c r="O996" s="1504"/>
      <c r="P996" s="1504"/>
      <c r="Q996" s="1504"/>
      <c r="R996" s="1504"/>
      <c r="S996" s="1504"/>
      <c r="T996" s="1504"/>
      <c r="U996" s="1504"/>
      <c r="V996" s="1504"/>
      <c r="W996" s="1504"/>
      <c r="X996" s="1504"/>
      <c r="Y996" s="1504"/>
      <c r="Z996" s="1504"/>
      <c r="AA996" s="1504"/>
      <c r="AB996" s="1504"/>
      <c r="AC996" s="1504"/>
      <c r="AD996" s="1504"/>
      <c r="AE996" s="1505"/>
      <c r="AF996" s="44"/>
      <c r="AG996" s="11"/>
      <c r="AH996" s="11"/>
      <c r="AI996" s="48"/>
      <c r="AJ996" s="1369"/>
      <c r="AK996" s="1370"/>
      <c r="AL996" s="1370"/>
      <c r="AM996" s="1370"/>
      <c r="AN996" s="1370"/>
      <c r="AO996" s="1370"/>
      <c r="AP996" s="1370"/>
      <c r="AQ996" s="1371"/>
      <c r="AR996" s="1179"/>
      <c r="AS996" s="1179"/>
      <c r="AT996" s="1179"/>
      <c r="AU996" s="1179"/>
      <c r="AV996" s="1179"/>
      <c r="AW996" s="1179"/>
      <c r="AX996" s="1179"/>
      <c r="AY996" s="1179"/>
      <c r="AZ996" s="2"/>
      <c r="BA996" s="2"/>
      <c r="BB996" s="2"/>
      <c r="BC996" s="2"/>
    </row>
    <row r="997" spans="1:55" ht="12.95" customHeight="1">
      <c r="A997" s="11"/>
      <c r="B997" s="1183"/>
      <c r="C997" s="1184"/>
      <c r="D997" s="1503"/>
      <c r="E997" s="1504"/>
      <c r="F997" s="1504"/>
      <c r="G997" s="1504"/>
      <c r="H997" s="1504"/>
      <c r="I997" s="1504"/>
      <c r="J997" s="1504"/>
      <c r="K997" s="1504"/>
      <c r="L997" s="1504"/>
      <c r="M997" s="1504"/>
      <c r="N997" s="1504"/>
      <c r="O997" s="1504"/>
      <c r="P997" s="1504"/>
      <c r="Q997" s="1504"/>
      <c r="R997" s="1504"/>
      <c r="S997" s="1504"/>
      <c r="T997" s="1504"/>
      <c r="U997" s="1504"/>
      <c r="V997" s="1504"/>
      <c r="W997" s="1504"/>
      <c r="X997" s="1504"/>
      <c r="Y997" s="1504"/>
      <c r="Z997" s="1504"/>
      <c r="AA997" s="1504"/>
      <c r="AB997" s="1504"/>
      <c r="AC997" s="1504"/>
      <c r="AD997" s="1504"/>
      <c r="AE997" s="1505"/>
      <c r="AF997" s="44"/>
      <c r="AG997" s="11"/>
      <c r="AH997" s="11"/>
      <c r="AI997" s="48"/>
      <c r="AJ997" s="1369"/>
      <c r="AK997" s="1370"/>
      <c r="AL997" s="1370"/>
      <c r="AM997" s="1370"/>
      <c r="AN997" s="1370"/>
      <c r="AO997" s="1370"/>
      <c r="AP997" s="1370"/>
      <c r="AQ997" s="1371"/>
      <c r="AR997" s="1179"/>
      <c r="AS997" s="1179"/>
      <c r="AT997" s="1179"/>
      <c r="AU997" s="1179"/>
      <c r="AV997" s="1179"/>
      <c r="AW997" s="1179"/>
      <c r="AX997" s="1179"/>
      <c r="AY997" s="1179"/>
      <c r="AZ997" s="2"/>
      <c r="BA997" s="2"/>
      <c r="BB997" s="2"/>
      <c r="BC997" s="2"/>
    </row>
    <row r="998" spans="1:55" ht="12.95" customHeight="1">
      <c r="A998" s="11"/>
      <c r="B998" s="1183"/>
      <c r="C998" s="1184"/>
      <c r="D998" s="1503"/>
      <c r="E998" s="1504"/>
      <c r="F998" s="1504"/>
      <c r="G998" s="1504"/>
      <c r="H998" s="1504"/>
      <c r="I998" s="1504"/>
      <c r="J998" s="1504"/>
      <c r="K998" s="1504"/>
      <c r="L998" s="1504"/>
      <c r="M998" s="1504"/>
      <c r="N998" s="1504"/>
      <c r="O998" s="1504"/>
      <c r="P998" s="1504"/>
      <c r="Q998" s="1504"/>
      <c r="R998" s="1504"/>
      <c r="S998" s="1504"/>
      <c r="T998" s="1504"/>
      <c r="U998" s="1504"/>
      <c r="V998" s="1504"/>
      <c r="W998" s="1504"/>
      <c r="X998" s="1504"/>
      <c r="Y998" s="1504"/>
      <c r="Z998" s="1504"/>
      <c r="AA998" s="1504"/>
      <c r="AB998" s="1504"/>
      <c r="AC998" s="1504"/>
      <c r="AD998" s="1504"/>
      <c r="AE998" s="1505"/>
      <c r="AF998" s="44"/>
      <c r="AG998" s="11"/>
      <c r="AH998" s="11"/>
      <c r="AI998" s="48"/>
      <c r="AJ998" s="1369"/>
      <c r="AK998" s="1370"/>
      <c r="AL998" s="1370"/>
      <c r="AM998" s="1370"/>
      <c r="AN998" s="1370"/>
      <c r="AO998" s="1370"/>
      <c r="AP998" s="1370"/>
      <c r="AQ998" s="1371"/>
      <c r="AR998" s="1179"/>
      <c r="AS998" s="1179"/>
      <c r="AT998" s="1179"/>
      <c r="AU998" s="1179"/>
      <c r="AV998" s="1179"/>
      <c r="AW998" s="1179"/>
      <c r="AX998" s="1179"/>
      <c r="AY998" s="1179"/>
      <c r="AZ998" s="2"/>
      <c r="BA998" s="2"/>
      <c r="BB998" s="2"/>
      <c r="BC998" s="2"/>
    </row>
    <row r="999" spans="1:55" ht="12.95" customHeight="1">
      <c r="A999" s="11"/>
      <c r="B999" s="1183"/>
      <c r="C999" s="1184"/>
      <c r="D999" s="1506" t="s">
        <v>1679</v>
      </c>
      <c r="E999" s="1507"/>
      <c r="F999" s="1507"/>
      <c r="G999" s="1507"/>
      <c r="H999" s="1507"/>
      <c r="I999" s="1507"/>
      <c r="J999" s="1507"/>
      <c r="K999" s="1507"/>
      <c r="L999" s="1507"/>
      <c r="M999" s="1507"/>
      <c r="N999" s="1507"/>
      <c r="O999" s="1507"/>
      <c r="P999" s="1507"/>
      <c r="Q999" s="1507"/>
      <c r="R999" s="1507"/>
      <c r="S999" s="1507"/>
      <c r="T999" s="1507"/>
      <c r="U999" s="1507"/>
      <c r="V999" s="1507"/>
      <c r="W999" s="1507"/>
      <c r="X999" s="1507"/>
      <c r="Y999" s="1507"/>
      <c r="Z999" s="1507"/>
      <c r="AA999" s="1507"/>
      <c r="AB999" s="1507"/>
      <c r="AC999" s="1507"/>
      <c r="AD999" s="1507"/>
      <c r="AE999" s="1508"/>
      <c r="AF999" s="44"/>
      <c r="AG999" s="11"/>
      <c r="AH999" s="11"/>
      <c r="AI999" s="48"/>
      <c r="AJ999" s="1369"/>
      <c r="AK999" s="1370"/>
      <c r="AL999" s="1370"/>
      <c r="AM999" s="1370"/>
      <c r="AN999" s="1370"/>
      <c r="AO999" s="1370"/>
      <c r="AP999" s="1370"/>
      <c r="AQ999" s="1371"/>
      <c r="AR999" s="1179"/>
      <c r="AS999" s="1179"/>
      <c r="AT999" s="1179"/>
      <c r="AU999" s="1179"/>
      <c r="AV999" s="1179"/>
      <c r="AW999" s="1179"/>
      <c r="AX999" s="1179"/>
      <c r="AY999" s="1179"/>
      <c r="AZ999" s="2"/>
      <c r="BA999" s="2"/>
      <c r="BB999" s="2"/>
      <c r="BC999" s="2"/>
    </row>
    <row r="1000" spans="1:55" ht="12.95" customHeight="1">
      <c r="A1000" s="11"/>
      <c r="B1000" s="1183"/>
      <c r="C1000" s="1184"/>
      <c r="D1000" s="1568" t="s">
        <v>1641</v>
      </c>
      <c r="E1000" s="1569"/>
      <c r="F1000" s="1569"/>
      <c r="G1000" s="1569"/>
      <c r="H1000" s="1569"/>
      <c r="I1000" s="1569"/>
      <c r="J1000" s="1569"/>
      <c r="K1000" s="1569"/>
      <c r="L1000" s="1569"/>
      <c r="M1000" s="1569"/>
      <c r="N1000" s="1569"/>
      <c r="O1000" s="1569"/>
      <c r="P1000" s="1569"/>
      <c r="Q1000" s="1569"/>
      <c r="R1000" s="1569"/>
      <c r="S1000" s="1569"/>
      <c r="T1000" s="1569"/>
      <c r="U1000" s="1569"/>
      <c r="V1000" s="1569"/>
      <c r="W1000" s="1569"/>
      <c r="X1000" s="1569"/>
      <c r="Y1000" s="1569"/>
      <c r="Z1000" s="1569"/>
      <c r="AA1000" s="1569"/>
      <c r="AB1000" s="1569"/>
      <c r="AC1000" s="1569"/>
      <c r="AD1000" s="1569"/>
      <c r="AE1000" s="1570"/>
      <c r="AF1000" s="45"/>
      <c r="AG1000" s="5"/>
      <c r="AH1000" s="5"/>
      <c r="AI1000" s="46"/>
      <c r="AJ1000" s="1372"/>
      <c r="AK1000" s="1373"/>
      <c r="AL1000" s="1373"/>
      <c r="AM1000" s="1373"/>
      <c r="AN1000" s="1373"/>
      <c r="AO1000" s="1373"/>
      <c r="AP1000" s="1373"/>
      <c r="AQ1000" s="1374"/>
      <c r="AR1000" s="1179"/>
      <c r="AS1000" s="1179"/>
      <c r="AT1000" s="1179"/>
      <c r="AU1000" s="1179"/>
      <c r="AV1000" s="1179"/>
      <c r="AW1000" s="1179"/>
      <c r="AX1000" s="1179"/>
      <c r="AY1000" s="1179"/>
      <c r="AZ1000" s="2"/>
      <c r="BA1000" s="2"/>
      <c r="BB1000" s="2"/>
      <c r="BC1000" s="2"/>
    </row>
    <row r="1001" spans="1:55" ht="12.95" customHeight="1">
      <c r="A1001" s="11"/>
      <c r="B1001" s="1185"/>
      <c r="C1001" s="1186"/>
      <c r="D1001" s="1458" t="s">
        <v>1680</v>
      </c>
      <c r="E1001" s="1459"/>
      <c r="F1001" s="1459"/>
      <c r="G1001" s="1459"/>
      <c r="H1001" s="1459"/>
      <c r="I1001" s="1459"/>
      <c r="J1001" s="1459"/>
      <c r="K1001" s="1459"/>
      <c r="L1001" s="1459"/>
      <c r="M1001" s="1459"/>
      <c r="N1001" s="1459"/>
      <c r="O1001" s="1459"/>
      <c r="P1001" s="1459"/>
      <c r="Q1001" s="1459"/>
      <c r="R1001" s="1459"/>
      <c r="S1001" s="1459"/>
      <c r="T1001" s="1459"/>
      <c r="U1001" s="1459"/>
      <c r="V1001" s="1459"/>
      <c r="W1001" s="1459"/>
      <c r="X1001" s="1459"/>
      <c r="Y1001" s="1459"/>
      <c r="Z1001" s="1459"/>
      <c r="AA1001" s="1459"/>
      <c r="AB1001" s="1459"/>
      <c r="AC1001" s="1459"/>
      <c r="AD1001" s="1459"/>
      <c r="AE1001" s="1460"/>
      <c r="AF1001" s="47"/>
      <c r="AG1001" s="1466" t="s">
        <v>692</v>
      </c>
      <c r="AH1001" s="1467"/>
      <c r="AI1001" s="50"/>
      <c r="AJ1001" s="1366">
        <f>ROUND(IF(AG1001="yes",AJ992*0.05,0),0)</f>
        <v>0</v>
      </c>
      <c r="AK1001" s="1367"/>
      <c r="AL1001" s="1367"/>
      <c r="AM1001" s="1367"/>
      <c r="AN1001" s="1367"/>
      <c r="AO1001" s="1367"/>
      <c r="AP1001" s="1367"/>
      <c r="AQ1001" s="1368"/>
      <c r="AR1001" s="1179"/>
      <c r="AS1001" s="1179"/>
      <c r="AT1001" s="1179"/>
      <c r="AU1001" s="1179"/>
      <c r="AV1001" s="1179"/>
      <c r="AW1001" s="1179"/>
      <c r="AX1001" s="1179"/>
      <c r="AY1001" s="1179"/>
      <c r="AZ1001" s="2"/>
      <c r="BA1001" s="2"/>
      <c r="BB1001" s="2"/>
      <c r="BC1001" s="2"/>
    </row>
    <row r="1002" spans="1:55" ht="12.95" customHeight="1">
      <c r="A1002" s="11"/>
      <c r="B1002" s="1183"/>
      <c r="C1002" s="1187"/>
      <c r="D1002" s="1503" t="s">
        <v>1681</v>
      </c>
      <c r="E1002" s="1504"/>
      <c r="F1002" s="1504"/>
      <c r="G1002" s="1504"/>
      <c r="H1002" s="1504"/>
      <c r="I1002" s="1504"/>
      <c r="J1002" s="1504"/>
      <c r="K1002" s="1504"/>
      <c r="L1002" s="1504"/>
      <c r="M1002" s="1504"/>
      <c r="N1002" s="1504"/>
      <c r="O1002" s="1504"/>
      <c r="P1002" s="1504"/>
      <c r="Q1002" s="1504"/>
      <c r="R1002" s="1504"/>
      <c r="S1002" s="1504"/>
      <c r="T1002" s="1504"/>
      <c r="U1002" s="1504"/>
      <c r="V1002" s="1504"/>
      <c r="W1002" s="1504"/>
      <c r="X1002" s="1504"/>
      <c r="Y1002" s="1504"/>
      <c r="Z1002" s="1504"/>
      <c r="AA1002" s="1504"/>
      <c r="AB1002" s="1504"/>
      <c r="AC1002" s="1504"/>
      <c r="AD1002" s="1504"/>
      <c r="AE1002" s="1505"/>
      <c r="AF1002" s="44"/>
      <c r="AG1002" s="11"/>
      <c r="AH1002" s="11"/>
      <c r="AI1002" s="48"/>
      <c r="AJ1002" s="1369"/>
      <c r="AK1002" s="1370"/>
      <c r="AL1002" s="1370"/>
      <c r="AM1002" s="1370"/>
      <c r="AN1002" s="1370"/>
      <c r="AO1002" s="1370"/>
      <c r="AP1002" s="1370"/>
      <c r="AQ1002" s="1371"/>
      <c r="AR1002" s="1179"/>
      <c r="AS1002" s="1179"/>
      <c r="AT1002" s="1179"/>
      <c r="AU1002" s="1179"/>
      <c r="AV1002" s="1179"/>
      <c r="AW1002" s="1179"/>
      <c r="AX1002" s="1179"/>
      <c r="AY1002" s="2"/>
      <c r="AZ1002" s="2"/>
      <c r="BB1002" s="2"/>
    </row>
    <row r="1003" spans="1:55" ht="12.95" customHeight="1">
      <c r="A1003" s="11"/>
      <c r="B1003" s="1183"/>
      <c r="C1003" s="1187"/>
      <c r="D1003" s="1503"/>
      <c r="E1003" s="1504"/>
      <c r="F1003" s="1504"/>
      <c r="G1003" s="1504"/>
      <c r="H1003" s="1504"/>
      <c r="I1003" s="1504"/>
      <c r="J1003" s="1504"/>
      <c r="K1003" s="1504"/>
      <c r="L1003" s="1504"/>
      <c r="M1003" s="1504"/>
      <c r="N1003" s="1504"/>
      <c r="O1003" s="1504"/>
      <c r="P1003" s="1504"/>
      <c r="Q1003" s="1504"/>
      <c r="R1003" s="1504"/>
      <c r="S1003" s="1504"/>
      <c r="T1003" s="1504"/>
      <c r="U1003" s="1504"/>
      <c r="V1003" s="1504"/>
      <c r="W1003" s="1504"/>
      <c r="X1003" s="1504"/>
      <c r="Y1003" s="1504"/>
      <c r="Z1003" s="1504"/>
      <c r="AA1003" s="1504"/>
      <c r="AB1003" s="1504"/>
      <c r="AC1003" s="1504"/>
      <c r="AD1003" s="1504"/>
      <c r="AE1003" s="1505"/>
      <c r="AF1003" s="44"/>
      <c r="AG1003" s="11"/>
      <c r="AH1003" s="11"/>
      <c r="AI1003" s="48"/>
      <c r="AJ1003" s="1369"/>
      <c r="AK1003" s="1370"/>
      <c r="AL1003" s="1370"/>
      <c r="AM1003" s="1370"/>
      <c r="AN1003" s="1370"/>
      <c r="AO1003" s="1370"/>
      <c r="AP1003" s="1370"/>
      <c r="AQ1003" s="1371"/>
      <c r="AR1003" s="1179"/>
      <c r="AS1003" s="1179"/>
      <c r="AT1003" s="1179"/>
      <c r="AU1003" s="1179"/>
      <c r="AV1003" s="1179"/>
      <c r="AW1003" s="1179"/>
      <c r="AX1003" s="1179"/>
      <c r="AY1003" s="721">
        <f>G753+O797</f>
        <v>79</v>
      </c>
      <c r="AZ1003" s="2"/>
      <c r="BB1003" s="2"/>
    </row>
    <row r="1004" spans="1:55" ht="12.95" customHeight="1">
      <c r="A1004" s="11"/>
      <c r="B1004" s="1183"/>
      <c r="C1004" s="1187"/>
      <c r="D1004" s="1503"/>
      <c r="E1004" s="1504"/>
      <c r="F1004" s="1504"/>
      <c r="G1004" s="1504"/>
      <c r="H1004" s="1504"/>
      <c r="I1004" s="1504"/>
      <c r="J1004" s="1504"/>
      <c r="K1004" s="1504"/>
      <c r="L1004" s="1504"/>
      <c r="M1004" s="1504"/>
      <c r="N1004" s="1504"/>
      <c r="O1004" s="1504"/>
      <c r="P1004" s="1504"/>
      <c r="Q1004" s="1504"/>
      <c r="R1004" s="1504"/>
      <c r="S1004" s="1504"/>
      <c r="T1004" s="1504"/>
      <c r="U1004" s="1504"/>
      <c r="V1004" s="1504"/>
      <c r="W1004" s="1504"/>
      <c r="X1004" s="1504"/>
      <c r="Y1004" s="1504"/>
      <c r="Z1004" s="1504"/>
      <c r="AA1004" s="1504"/>
      <c r="AB1004" s="1504"/>
      <c r="AC1004" s="1504"/>
      <c r="AD1004" s="1504"/>
      <c r="AE1004" s="1505"/>
      <c r="AF1004" s="44"/>
      <c r="AG1004" s="11"/>
      <c r="AH1004" s="11"/>
      <c r="AI1004" s="48"/>
      <c r="AJ1004" s="1369"/>
      <c r="AK1004" s="1370"/>
      <c r="AL1004" s="1370"/>
      <c r="AM1004" s="1370"/>
      <c r="AN1004" s="1370"/>
      <c r="AO1004" s="1370"/>
      <c r="AP1004" s="1370"/>
      <c r="AQ1004" s="1371"/>
      <c r="AR1004" s="1179"/>
      <c r="AS1004" s="1179"/>
      <c r="AT1004" s="1179"/>
      <c r="AU1004" s="1179"/>
      <c r="AV1004" s="1179"/>
      <c r="AW1004" s="1179"/>
      <c r="AX1004" s="1179"/>
      <c r="AY1004" s="11"/>
      <c r="AZ1004" s="2"/>
      <c r="BB1004" s="2"/>
    </row>
    <row r="1005" spans="1:55" ht="12.95" customHeight="1">
      <c r="A1005" s="11"/>
      <c r="B1005" s="1183"/>
      <c r="C1005" s="1187"/>
      <c r="D1005" s="1503"/>
      <c r="E1005" s="1504"/>
      <c r="F1005" s="1504"/>
      <c r="G1005" s="1504"/>
      <c r="H1005" s="1504"/>
      <c r="I1005" s="1504"/>
      <c r="J1005" s="1504"/>
      <c r="K1005" s="1504"/>
      <c r="L1005" s="1504"/>
      <c r="M1005" s="1504"/>
      <c r="N1005" s="1504"/>
      <c r="O1005" s="1504"/>
      <c r="P1005" s="1504"/>
      <c r="Q1005" s="1504"/>
      <c r="R1005" s="1504"/>
      <c r="S1005" s="1504"/>
      <c r="T1005" s="1504"/>
      <c r="U1005" s="1504"/>
      <c r="V1005" s="1504"/>
      <c r="W1005" s="1504"/>
      <c r="X1005" s="1504"/>
      <c r="Y1005" s="1504"/>
      <c r="Z1005" s="1504"/>
      <c r="AA1005" s="1504"/>
      <c r="AB1005" s="1504"/>
      <c r="AC1005" s="1504"/>
      <c r="AD1005" s="1504"/>
      <c r="AE1005" s="1505"/>
      <c r="AF1005" s="44"/>
      <c r="AG1005" s="11"/>
      <c r="AH1005" s="11"/>
      <c r="AI1005" s="48"/>
      <c r="AJ1005" s="1369"/>
      <c r="AK1005" s="1370"/>
      <c r="AL1005" s="1370"/>
      <c r="AM1005" s="1370"/>
      <c r="AN1005" s="1370"/>
      <c r="AO1005" s="1370"/>
      <c r="AP1005" s="1370"/>
      <c r="AQ1005" s="1371"/>
      <c r="AR1005" s="1179"/>
      <c r="AS1005" s="1179"/>
      <c r="AT1005" s="1179"/>
      <c r="AU1005" s="1179"/>
      <c r="AV1005" s="1179"/>
      <c r="AW1005" s="1179"/>
      <c r="AX1005" s="1179"/>
      <c r="AY1005" s="720">
        <f>ROUNDDOWN(X1048/I1048,2)</f>
        <v>0.49</v>
      </c>
      <c r="AZ1005" s="2"/>
      <c r="BB1005" s="2"/>
    </row>
    <row r="1006" spans="1:55" ht="12.95" customHeight="1">
      <c r="A1006" s="11"/>
      <c r="B1006" s="1188"/>
      <c r="C1006" s="1189"/>
      <c r="D1006" s="1506"/>
      <c r="E1006" s="1507"/>
      <c r="F1006" s="1507"/>
      <c r="G1006" s="1507"/>
      <c r="H1006" s="1507"/>
      <c r="I1006" s="1507"/>
      <c r="J1006" s="1507"/>
      <c r="K1006" s="1507"/>
      <c r="L1006" s="1507"/>
      <c r="M1006" s="1507"/>
      <c r="N1006" s="1507"/>
      <c r="O1006" s="1507"/>
      <c r="P1006" s="1507"/>
      <c r="Q1006" s="1507"/>
      <c r="R1006" s="1507"/>
      <c r="S1006" s="1507"/>
      <c r="T1006" s="1507"/>
      <c r="U1006" s="1507"/>
      <c r="V1006" s="1507"/>
      <c r="W1006" s="1507"/>
      <c r="X1006" s="1507"/>
      <c r="Y1006" s="1507"/>
      <c r="Z1006" s="1507"/>
      <c r="AA1006" s="1507"/>
      <c r="AB1006" s="1507"/>
      <c r="AC1006" s="1507"/>
      <c r="AD1006" s="1507"/>
      <c r="AE1006" s="1508"/>
      <c r="AF1006" s="45"/>
      <c r="AG1006" s="5"/>
      <c r="AH1006" s="5"/>
      <c r="AI1006" s="46"/>
      <c r="AJ1006" s="1372"/>
      <c r="AK1006" s="1373"/>
      <c r="AL1006" s="1373"/>
      <c r="AM1006" s="1373"/>
      <c r="AN1006" s="1373"/>
      <c r="AO1006" s="1373"/>
      <c r="AP1006" s="1373"/>
      <c r="AQ1006" s="1374"/>
      <c r="AR1006" s="1179"/>
      <c r="AS1006" s="1179"/>
      <c r="AT1006" s="1179"/>
      <c r="AU1006" s="1179"/>
      <c r="AV1006" s="1179"/>
      <c r="AW1006" s="1179"/>
      <c r="AX1006" s="1179"/>
      <c r="AY1006" s="720">
        <f>ROUNDDOWN(X1052/I1052,2)</f>
        <v>0.5</v>
      </c>
      <c r="AZ1006" s="2"/>
      <c r="BB1006" s="2"/>
    </row>
    <row r="1007" spans="1:55" ht="12.95" customHeight="1">
      <c r="A1007" s="11"/>
      <c r="B1007" s="1185"/>
      <c r="C1007" s="215" t="s">
        <v>1682</v>
      </c>
      <c r="D1007" s="1458" t="s">
        <v>1683</v>
      </c>
      <c r="E1007" s="1459"/>
      <c r="F1007" s="1459"/>
      <c r="G1007" s="1459"/>
      <c r="H1007" s="1459"/>
      <c r="I1007" s="1459"/>
      <c r="J1007" s="1459"/>
      <c r="K1007" s="1459"/>
      <c r="L1007" s="1459"/>
      <c r="M1007" s="1459"/>
      <c r="N1007" s="1459"/>
      <c r="O1007" s="1459"/>
      <c r="P1007" s="1459"/>
      <c r="Q1007" s="1459"/>
      <c r="R1007" s="1459"/>
      <c r="S1007" s="1459"/>
      <c r="T1007" s="1459"/>
      <c r="U1007" s="1459"/>
      <c r="V1007" s="1459"/>
      <c r="W1007" s="1459"/>
      <c r="X1007" s="1459"/>
      <c r="Y1007" s="1459"/>
      <c r="Z1007" s="1459"/>
      <c r="AA1007" s="1459"/>
      <c r="AB1007" s="1459"/>
      <c r="AC1007" s="1459"/>
      <c r="AD1007" s="1459"/>
      <c r="AE1007" s="1460"/>
      <c r="AF1007" s="49"/>
      <c r="AG1007" s="1466" t="s">
        <v>692</v>
      </c>
      <c r="AH1007" s="1467"/>
      <c r="AI1007" s="50"/>
      <c r="AJ1007" s="1366">
        <f>ROUND(IF(AG1007="yes",AJ992*0.1,0),0)</f>
        <v>0</v>
      </c>
      <c r="AK1007" s="1367"/>
      <c r="AL1007" s="1367"/>
      <c r="AM1007" s="1367"/>
      <c r="AN1007" s="1367"/>
      <c r="AO1007" s="1367"/>
      <c r="AP1007" s="1367"/>
      <c r="AQ1007" s="1368"/>
      <c r="AR1007" s="1179"/>
      <c r="AS1007" s="1179"/>
      <c r="AT1007" s="1179"/>
      <c r="AU1007" s="1179"/>
      <c r="AV1007" s="1179"/>
      <c r="AW1007" s="1179"/>
      <c r="AX1007" s="1179"/>
      <c r="BB1007" s="2"/>
    </row>
    <row r="1008" spans="1:55" ht="12.95" customHeight="1">
      <c r="A1008" s="11"/>
      <c r="B1008" s="44"/>
      <c r="C1008" s="1190"/>
      <c r="D1008" s="1471" t="s">
        <v>1684</v>
      </c>
      <c r="E1008" s="1472"/>
      <c r="F1008" s="1472"/>
      <c r="G1008" s="1472"/>
      <c r="H1008" s="1472"/>
      <c r="I1008" s="1472"/>
      <c r="J1008" s="1472"/>
      <c r="K1008" s="1472"/>
      <c r="L1008" s="1472"/>
      <c r="M1008" s="1472"/>
      <c r="N1008" s="1472"/>
      <c r="O1008" s="1472"/>
      <c r="P1008" s="1472"/>
      <c r="Q1008" s="1472"/>
      <c r="R1008" s="1472"/>
      <c r="S1008" s="1472"/>
      <c r="T1008" s="1472"/>
      <c r="U1008" s="1472"/>
      <c r="V1008" s="1472"/>
      <c r="W1008" s="1472"/>
      <c r="X1008" s="1472"/>
      <c r="Y1008" s="1472"/>
      <c r="Z1008" s="1472"/>
      <c r="AA1008" s="1472"/>
      <c r="AB1008" s="1472"/>
      <c r="AC1008" s="1472"/>
      <c r="AD1008" s="1472"/>
      <c r="AE1008" s="1473"/>
      <c r="AF1008" s="44"/>
      <c r="AI1008" s="48"/>
      <c r="AJ1008" s="1369"/>
      <c r="AK1008" s="1370"/>
      <c r="AL1008" s="1370"/>
      <c r="AM1008" s="1370"/>
      <c r="AN1008" s="1370"/>
      <c r="AO1008" s="1370"/>
      <c r="AP1008" s="1370"/>
      <c r="AQ1008" s="1371"/>
      <c r="AR1008" s="1179"/>
      <c r="AS1008" s="1179"/>
      <c r="AT1008" s="1179"/>
      <c r="AU1008" s="1179"/>
      <c r="AV1008" s="1179"/>
      <c r="AW1008" s="1179"/>
      <c r="AX1008" s="1179"/>
    </row>
    <row r="1009" spans="1:52" ht="12.95" customHeight="1">
      <c r="A1009" s="11"/>
      <c r="B1009" s="44"/>
      <c r="C1009" s="1190"/>
      <c r="D1009" s="1471"/>
      <c r="E1009" s="1472"/>
      <c r="F1009" s="1472"/>
      <c r="G1009" s="1472"/>
      <c r="H1009" s="1472"/>
      <c r="I1009" s="1472"/>
      <c r="J1009" s="1472"/>
      <c r="K1009" s="1472"/>
      <c r="L1009" s="1472"/>
      <c r="M1009" s="1472"/>
      <c r="N1009" s="1472"/>
      <c r="O1009" s="1472"/>
      <c r="P1009" s="1472"/>
      <c r="Q1009" s="1472"/>
      <c r="R1009" s="1472"/>
      <c r="S1009" s="1472"/>
      <c r="T1009" s="1472"/>
      <c r="U1009" s="1472"/>
      <c r="V1009" s="1472"/>
      <c r="W1009" s="1472"/>
      <c r="X1009" s="1472"/>
      <c r="Y1009" s="1472"/>
      <c r="Z1009" s="1472"/>
      <c r="AA1009" s="1472"/>
      <c r="AB1009" s="1472"/>
      <c r="AC1009" s="1472"/>
      <c r="AD1009" s="1472"/>
      <c r="AE1009" s="1473"/>
      <c r="AF1009" s="44"/>
      <c r="AG1009" s="11"/>
      <c r="AH1009" s="11"/>
      <c r="AI1009" s="48"/>
      <c r="AJ1009" s="1369"/>
      <c r="AK1009" s="1370"/>
      <c r="AL1009" s="1370"/>
      <c r="AM1009" s="1370"/>
      <c r="AN1009" s="1370"/>
      <c r="AO1009" s="1370"/>
      <c r="AP1009" s="1370"/>
      <c r="AQ1009" s="1371"/>
      <c r="AR1009" s="1179"/>
      <c r="AS1009" s="1179"/>
      <c r="AT1009" s="1179"/>
      <c r="AU1009" s="1179"/>
      <c r="AV1009" s="1179"/>
      <c r="AW1009" s="1179"/>
      <c r="AX1009" s="1179"/>
    </row>
    <row r="1010" spans="1:52" ht="12.95" customHeight="1">
      <c r="A1010" s="11"/>
      <c r="B1010" s="1191"/>
      <c r="C1010" s="1189"/>
      <c r="D1010" s="1474"/>
      <c r="E1010" s="1475"/>
      <c r="F1010" s="1475"/>
      <c r="G1010" s="1475"/>
      <c r="H1010" s="1475"/>
      <c r="I1010" s="1475"/>
      <c r="J1010" s="1475"/>
      <c r="K1010" s="1475"/>
      <c r="L1010" s="1475"/>
      <c r="M1010" s="1475"/>
      <c r="N1010" s="1475"/>
      <c r="O1010" s="1475"/>
      <c r="P1010" s="1475"/>
      <c r="Q1010" s="1475"/>
      <c r="R1010" s="1475"/>
      <c r="S1010" s="1475"/>
      <c r="T1010" s="1475"/>
      <c r="U1010" s="1475"/>
      <c r="V1010" s="1475"/>
      <c r="W1010" s="1475"/>
      <c r="X1010" s="1475"/>
      <c r="Y1010" s="1475"/>
      <c r="Z1010" s="1475"/>
      <c r="AA1010" s="1475"/>
      <c r="AB1010" s="1475"/>
      <c r="AC1010" s="1475"/>
      <c r="AD1010" s="1475"/>
      <c r="AE1010" s="1476"/>
      <c r="AF1010" s="45"/>
      <c r="AG1010" s="5"/>
      <c r="AH1010" s="5"/>
      <c r="AI1010" s="46"/>
      <c r="AJ1010" s="1372"/>
      <c r="AK1010" s="1373"/>
      <c r="AL1010" s="1373"/>
      <c r="AM1010" s="1373"/>
      <c r="AN1010" s="1373"/>
      <c r="AO1010" s="1373"/>
      <c r="AP1010" s="1373"/>
      <c r="AQ1010" s="1374"/>
      <c r="AR1010" s="1179"/>
      <c r="AS1010" s="1179"/>
      <c r="AT1010" s="1179"/>
      <c r="AU1010" s="1179"/>
      <c r="AV1010" s="1179"/>
      <c r="AW1010" s="1179"/>
      <c r="AX1010" s="1179"/>
    </row>
    <row r="1011" spans="1:52" ht="12.95" customHeight="1">
      <c r="A1011" s="11"/>
      <c r="B1011" s="47"/>
      <c r="C1011" s="215" t="s">
        <v>1685</v>
      </c>
      <c r="D1011" s="1458" t="s">
        <v>1686</v>
      </c>
      <c r="E1011" s="1459"/>
      <c r="F1011" s="1459"/>
      <c r="G1011" s="1459"/>
      <c r="H1011" s="1459"/>
      <c r="I1011" s="1459"/>
      <c r="J1011" s="1459"/>
      <c r="K1011" s="1459"/>
      <c r="L1011" s="1459"/>
      <c r="M1011" s="1459"/>
      <c r="N1011" s="1459"/>
      <c r="O1011" s="1459"/>
      <c r="P1011" s="1459"/>
      <c r="Q1011" s="1459"/>
      <c r="R1011" s="1459"/>
      <c r="S1011" s="1459"/>
      <c r="T1011" s="1459"/>
      <c r="U1011" s="1459"/>
      <c r="V1011" s="1459"/>
      <c r="W1011" s="1459"/>
      <c r="X1011" s="1459"/>
      <c r="Y1011" s="1459"/>
      <c r="Z1011" s="1459"/>
      <c r="AA1011" s="1459"/>
      <c r="AB1011" s="1459"/>
      <c r="AC1011" s="1459"/>
      <c r="AD1011" s="1459"/>
      <c r="AE1011" s="1460"/>
      <c r="AF1011" s="47"/>
      <c r="AG1011" s="1466" t="s">
        <v>692</v>
      </c>
      <c r="AH1011" s="1467"/>
      <c r="AI1011" s="50"/>
      <c r="AJ1011" s="1366">
        <f>ROUND(IF(AG1011="yes",AJ992*0.02,0),0)</f>
        <v>0</v>
      </c>
      <c r="AK1011" s="1367"/>
      <c r="AL1011" s="1367"/>
      <c r="AM1011" s="1367"/>
      <c r="AN1011" s="1367"/>
      <c r="AO1011" s="1367"/>
      <c r="AP1011" s="1367"/>
      <c r="AQ1011" s="1368"/>
      <c r="AR1011" s="1179"/>
      <c r="AS1011" s="1179"/>
      <c r="AT1011" s="1179"/>
      <c r="AU1011" s="1179"/>
      <c r="AV1011" s="1179"/>
      <c r="AW1011" s="1179"/>
      <c r="AX1011" s="1179"/>
    </row>
    <row r="1012" spans="1:52" ht="14.25" customHeight="1">
      <c r="A1012" s="11"/>
      <c r="B1012" s="44"/>
      <c r="C1012" s="1190"/>
      <c r="D1012" s="1474" t="s">
        <v>1687</v>
      </c>
      <c r="E1012" s="1475"/>
      <c r="F1012" s="1475"/>
      <c r="G1012" s="1475"/>
      <c r="H1012" s="1475"/>
      <c r="I1012" s="1475"/>
      <c r="J1012" s="1475"/>
      <c r="K1012" s="1475"/>
      <c r="L1012" s="1475"/>
      <c r="M1012" s="1475"/>
      <c r="N1012" s="1475"/>
      <c r="O1012" s="1475"/>
      <c r="P1012" s="1475"/>
      <c r="Q1012" s="1475"/>
      <c r="R1012" s="1475"/>
      <c r="S1012" s="1475"/>
      <c r="T1012" s="1475"/>
      <c r="U1012" s="1475"/>
      <c r="V1012" s="1475"/>
      <c r="W1012" s="1475"/>
      <c r="X1012" s="1475"/>
      <c r="Y1012" s="1475"/>
      <c r="Z1012" s="1475"/>
      <c r="AA1012" s="1475"/>
      <c r="AB1012" s="1475"/>
      <c r="AC1012" s="1475"/>
      <c r="AD1012" s="1475"/>
      <c r="AE1012" s="1476"/>
      <c r="AF1012" s="45"/>
      <c r="AG1012" s="5"/>
      <c r="AH1012" s="5"/>
      <c r="AI1012" s="46"/>
      <c r="AJ1012" s="1372"/>
      <c r="AK1012" s="1373"/>
      <c r="AL1012" s="1373"/>
      <c r="AM1012" s="1373"/>
      <c r="AN1012" s="1373"/>
      <c r="AO1012" s="1373"/>
      <c r="AP1012" s="1373"/>
      <c r="AQ1012" s="1374"/>
      <c r="AR1012" s="1179"/>
      <c r="AS1012" s="1179"/>
      <c r="AT1012" s="1179"/>
      <c r="AU1012" s="1179"/>
      <c r="AV1012" s="1179"/>
      <c r="AW1012" s="1179"/>
      <c r="AX1012" s="2" t="s">
        <v>1688</v>
      </c>
      <c r="AZ1012" s="2" t="s">
        <v>1689</v>
      </c>
    </row>
    <row r="1013" spans="1:52" ht="12.95" customHeight="1">
      <c r="A1013" s="11"/>
      <c r="B1013" s="47"/>
      <c r="C1013" s="215" t="s">
        <v>1690</v>
      </c>
      <c r="D1013" s="1458" t="s">
        <v>1691</v>
      </c>
      <c r="E1013" s="1459"/>
      <c r="F1013" s="1459"/>
      <c r="G1013" s="1459"/>
      <c r="H1013" s="1459"/>
      <c r="I1013" s="1459"/>
      <c r="J1013" s="1459"/>
      <c r="K1013" s="1459"/>
      <c r="L1013" s="1459"/>
      <c r="M1013" s="1459"/>
      <c r="N1013" s="1459"/>
      <c r="O1013" s="1459"/>
      <c r="P1013" s="1459"/>
      <c r="Q1013" s="1459"/>
      <c r="R1013" s="1459"/>
      <c r="S1013" s="1459"/>
      <c r="T1013" s="1459"/>
      <c r="U1013" s="1459"/>
      <c r="V1013" s="1459"/>
      <c r="W1013" s="1459"/>
      <c r="X1013" s="1459"/>
      <c r="Y1013" s="1459"/>
      <c r="Z1013" s="1459"/>
      <c r="AA1013" s="1459"/>
      <c r="AB1013" s="1459"/>
      <c r="AC1013" s="1459"/>
      <c r="AD1013" s="1459"/>
      <c r="AE1013" s="1460"/>
      <c r="AF1013" s="47"/>
      <c r="AG1013" s="1466" t="s">
        <v>692</v>
      </c>
      <c r="AH1013" s="1467"/>
      <c r="AI1013" s="47"/>
      <c r="AJ1013" s="1366">
        <f>ROUND(IF(AG1013="yes",AJ992*0.02,0),0)</f>
        <v>0</v>
      </c>
      <c r="AK1013" s="1367"/>
      <c r="AL1013" s="1367"/>
      <c r="AM1013" s="1367"/>
      <c r="AN1013" s="1367"/>
      <c r="AO1013" s="1367"/>
      <c r="AP1013" s="1367"/>
      <c r="AQ1013" s="1368"/>
      <c r="AR1013" s="1179"/>
      <c r="AS1013" s="1179"/>
      <c r="AT1013" s="1179"/>
      <c r="AU1013" s="1179"/>
      <c r="AV1013" s="1179"/>
      <c r="AW1013" s="1179"/>
      <c r="AX1013" s="2">
        <v>1</v>
      </c>
      <c r="AY1013" s="1192">
        <f>IF((_xlfn.XLOOKUP(AX1013,$C$1065:$C$1103,$A$1065:$A$1103,"",0,1))="Yes",AZ1013,0)</f>
        <v>0.2</v>
      </c>
      <c r="AZ1013" s="1033">
        <v>0.2</v>
      </c>
    </row>
    <row r="1014" spans="1:52" ht="12.95" customHeight="1">
      <c r="A1014" s="11"/>
      <c r="B1014" s="44"/>
      <c r="C1014" s="1190"/>
      <c r="D1014" s="1471" t="s">
        <v>1692</v>
      </c>
      <c r="E1014" s="1472"/>
      <c r="F1014" s="1472"/>
      <c r="G1014" s="1472"/>
      <c r="H1014" s="1472"/>
      <c r="I1014" s="1472"/>
      <c r="J1014" s="1472"/>
      <c r="K1014" s="1472"/>
      <c r="L1014" s="1472"/>
      <c r="M1014" s="1472"/>
      <c r="N1014" s="1472"/>
      <c r="O1014" s="1472"/>
      <c r="P1014" s="1472"/>
      <c r="Q1014" s="1472"/>
      <c r="R1014" s="1472"/>
      <c r="S1014" s="1472"/>
      <c r="T1014" s="1472"/>
      <c r="U1014" s="1472"/>
      <c r="V1014" s="1472"/>
      <c r="W1014" s="1472"/>
      <c r="X1014" s="1472"/>
      <c r="Y1014" s="1472"/>
      <c r="Z1014" s="1472"/>
      <c r="AA1014" s="1472"/>
      <c r="AB1014" s="1472"/>
      <c r="AC1014" s="1472"/>
      <c r="AD1014" s="1472"/>
      <c r="AE1014" s="1473"/>
      <c r="AF1014" s="1353" t="str">
        <f>IF(AND(AG1013="yes",T212&lt;&gt;1),"The project may not be eligible for this boost","")</f>
        <v/>
      </c>
      <c r="AG1014" s="1354"/>
      <c r="AH1014" s="1354"/>
      <c r="AI1014" s="1355"/>
      <c r="AJ1014" s="1369"/>
      <c r="AK1014" s="1370"/>
      <c r="AL1014" s="1370"/>
      <c r="AM1014" s="1370"/>
      <c r="AN1014" s="1370"/>
      <c r="AO1014" s="1370"/>
      <c r="AP1014" s="1370"/>
      <c r="AQ1014" s="1371"/>
      <c r="AR1014" s="1179"/>
      <c r="AS1014" s="1179"/>
      <c r="AT1014" s="1179"/>
      <c r="AU1014" s="1179"/>
      <c r="AV1014" s="1179"/>
      <c r="AW1014" s="1179"/>
      <c r="AX1014" s="2">
        <v>2</v>
      </c>
      <c r="AY1014" s="1192">
        <f t="shared" ref="AY1014:AY1023" si="53">IF((_xlfn.XLOOKUP(AX1014,$C$1065:$C$1103,$A$1065:$A$1103,"",0,1))="Yes",AZ1014,0)</f>
        <v>0</v>
      </c>
      <c r="AZ1014" s="1033">
        <v>0.15</v>
      </c>
    </row>
    <row r="1015" spans="1:52" ht="12.95" customHeight="1">
      <c r="A1015" s="11"/>
      <c r="B1015" s="1188"/>
      <c r="C1015" s="1189"/>
      <c r="D1015" s="1474"/>
      <c r="E1015" s="1475"/>
      <c r="F1015" s="1475"/>
      <c r="G1015" s="1475"/>
      <c r="H1015" s="1475"/>
      <c r="I1015" s="1475"/>
      <c r="J1015" s="1475"/>
      <c r="K1015" s="1475"/>
      <c r="L1015" s="1475"/>
      <c r="M1015" s="1475"/>
      <c r="N1015" s="1475"/>
      <c r="O1015" s="1475"/>
      <c r="P1015" s="1475"/>
      <c r="Q1015" s="1475"/>
      <c r="R1015" s="1475"/>
      <c r="S1015" s="1475"/>
      <c r="T1015" s="1475"/>
      <c r="U1015" s="1475"/>
      <c r="V1015" s="1475"/>
      <c r="W1015" s="1475"/>
      <c r="X1015" s="1475"/>
      <c r="Y1015" s="1475"/>
      <c r="Z1015" s="1475"/>
      <c r="AA1015" s="1475"/>
      <c r="AB1015" s="1475"/>
      <c r="AC1015" s="1475"/>
      <c r="AD1015" s="1475"/>
      <c r="AE1015" s="1476"/>
      <c r="AF1015" s="1356"/>
      <c r="AG1015" s="1357"/>
      <c r="AH1015" s="1357"/>
      <c r="AI1015" s="1358"/>
      <c r="AJ1015" s="1372"/>
      <c r="AK1015" s="1373"/>
      <c r="AL1015" s="1373"/>
      <c r="AM1015" s="1373"/>
      <c r="AN1015" s="1373"/>
      <c r="AO1015" s="1373"/>
      <c r="AP1015" s="1373"/>
      <c r="AQ1015" s="1374"/>
      <c r="AR1015" s="1179"/>
      <c r="AS1015" s="1179"/>
      <c r="AT1015" s="1179"/>
      <c r="AU1015" s="1179"/>
      <c r="AV1015" s="1179"/>
      <c r="AW1015" s="1179"/>
      <c r="AX1015" s="2">
        <v>3</v>
      </c>
      <c r="AY1015" s="1192">
        <f t="shared" si="53"/>
        <v>0</v>
      </c>
      <c r="AZ1015" s="1033">
        <v>0.05</v>
      </c>
    </row>
    <row r="1016" spans="1:52" ht="12.95" customHeight="1">
      <c r="A1016" s="11"/>
      <c r="B1016" s="47"/>
      <c r="C1016" s="215" t="s">
        <v>1693</v>
      </c>
      <c r="D1016" s="1468" t="s">
        <v>1694</v>
      </c>
      <c r="E1016" s="1469"/>
      <c r="F1016" s="1469"/>
      <c r="G1016" s="1469"/>
      <c r="H1016" s="1469"/>
      <c r="I1016" s="1469"/>
      <c r="J1016" s="1469"/>
      <c r="K1016" s="1469"/>
      <c r="L1016" s="1469"/>
      <c r="M1016" s="1469"/>
      <c r="N1016" s="1469"/>
      <c r="O1016" s="1469"/>
      <c r="P1016" s="1469"/>
      <c r="Q1016" s="1469"/>
      <c r="R1016" s="1469"/>
      <c r="S1016" s="1469"/>
      <c r="T1016" s="1469"/>
      <c r="U1016" s="1469"/>
      <c r="V1016" s="1469"/>
      <c r="W1016" s="1469"/>
      <c r="X1016" s="1469"/>
      <c r="Y1016" s="1469"/>
      <c r="Z1016" s="1469"/>
      <c r="AA1016" s="1469"/>
      <c r="AB1016" s="1469"/>
      <c r="AC1016" s="1469"/>
      <c r="AD1016" s="1469"/>
      <c r="AE1016" s="1470"/>
      <c r="AF1016" s="47"/>
      <c r="AG1016" s="1466" t="s">
        <v>692</v>
      </c>
      <c r="AH1016" s="1467"/>
      <c r="AI1016" s="50"/>
      <c r="AJ1016" s="1366">
        <f>IF(AG1016="yes",AJ992*AY1024,0)</f>
        <v>0</v>
      </c>
      <c r="AK1016" s="1367"/>
      <c r="AL1016" s="1367"/>
      <c r="AM1016" s="1367"/>
      <c r="AN1016" s="1367"/>
      <c r="AO1016" s="1367"/>
      <c r="AP1016" s="1367"/>
      <c r="AQ1016" s="1368"/>
      <c r="AR1016" s="1179"/>
      <c r="AS1016" s="1179"/>
      <c r="AT1016" s="1179"/>
      <c r="AU1016" s="1179"/>
      <c r="AV1016" s="1179"/>
      <c r="AW1016" s="1179"/>
      <c r="AX1016" s="2">
        <v>4</v>
      </c>
      <c r="AY1016" s="1192">
        <f t="shared" si="53"/>
        <v>0</v>
      </c>
      <c r="AZ1016" s="1033">
        <v>0.02</v>
      </c>
    </row>
    <row r="1017" spans="1:52" ht="12.95" customHeight="1">
      <c r="A1017" s="11"/>
      <c r="B1017" s="44"/>
      <c r="C1017" s="1190"/>
      <c r="D1017" s="1471" t="s">
        <v>1695</v>
      </c>
      <c r="E1017" s="1472"/>
      <c r="F1017" s="1472"/>
      <c r="G1017" s="1472"/>
      <c r="H1017" s="1472"/>
      <c r="I1017" s="1472"/>
      <c r="J1017" s="1472"/>
      <c r="K1017" s="1472"/>
      <c r="L1017" s="1472"/>
      <c r="M1017" s="1472"/>
      <c r="N1017" s="1472"/>
      <c r="O1017" s="1472"/>
      <c r="P1017" s="1472"/>
      <c r="Q1017" s="1472"/>
      <c r="R1017" s="1472"/>
      <c r="S1017" s="1472"/>
      <c r="T1017" s="1472"/>
      <c r="U1017" s="1472"/>
      <c r="V1017" s="1472"/>
      <c r="W1017" s="1472"/>
      <c r="X1017" s="1472"/>
      <c r="Y1017" s="1472"/>
      <c r="Z1017" s="1472"/>
      <c r="AA1017" s="1472"/>
      <c r="AB1017" s="1472"/>
      <c r="AC1017" s="1472"/>
      <c r="AD1017" s="1472"/>
      <c r="AE1017" s="1473"/>
      <c r="AF1017" s="1347" t="str">
        <f>IF(AND(AG1016="Yes",AY1024=0),AY1027,"")</f>
        <v/>
      </c>
      <c r="AG1017" s="1348"/>
      <c r="AH1017" s="1348"/>
      <c r="AI1017" s="1349"/>
      <c r="AJ1017" s="1369"/>
      <c r="AK1017" s="1370"/>
      <c r="AL1017" s="1370"/>
      <c r="AM1017" s="1370"/>
      <c r="AN1017" s="1370"/>
      <c r="AO1017" s="1370"/>
      <c r="AP1017" s="1370"/>
      <c r="AQ1017" s="1371"/>
      <c r="AR1017" s="1179"/>
      <c r="AS1017" s="1179"/>
      <c r="AT1017" s="1179"/>
      <c r="AU1017" s="1179"/>
      <c r="AV1017" s="1179"/>
      <c r="AW1017" s="1179"/>
      <c r="AX1017" s="2">
        <v>5</v>
      </c>
      <c r="AY1017" s="1192">
        <f t="shared" si="53"/>
        <v>0.04</v>
      </c>
      <c r="AZ1017" s="1033">
        <v>0.04</v>
      </c>
    </row>
    <row r="1018" spans="1:52" ht="12.95" customHeight="1">
      <c r="A1018" s="11"/>
      <c r="B1018" s="44"/>
      <c r="C1018" s="1190"/>
      <c r="D1018" s="1471"/>
      <c r="E1018" s="1472"/>
      <c r="F1018" s="1472"/>
      <c r="G1018" s="1472"/>
      <c r="H1018" s="1472"/>
      <c r="I1018" s="1472"/>
      <c r="J1018" s="1472"/>
      <c r="K1018" s="1472"/>
      <c r="L1018" s="1472"/>
      <c r="M1018" s="1472"/>
      <c r="N1018" s="1472"/>
      <c r="O1018" s="1472"/>
      <c r="P1018" s="1472"/>
      <c r="Q1018" s="1472"/>
      <c r="R1018" s="1472"/>
      <c r="S1018" s="1472"/>
      <c r="T1018" s="1472"/>
      <c r="U1018" s="1472"/>
      <c r="V1018" s="1472"/>
      <c r="W1018" s="1472"/>
      <c r="X1018" s="1472"/>
      <c r="Y1018" s="1472"/>
      <c r="Z1018" s="1472"/>
      <c r="AA1018" s="1472"/>
      <c r="AB1018" s="1472"/>
      <c r="AC1018" s="1472"/>
      <c r="AD1018" s="1472"/>
      <c r="AE1018" s="1473"/>
      <c r="AF1018" s="1347"/>
      <c r="AG1018" s="1348"/>
      <c r="AH1018" s="1348"/>
      <c r="AI1018" s="1349"/>
      <c r="AJ1018" s="1369"/>
      <c r="AK1018" s="1370"/>
      <c r="AL1018" s="1370"/>
      <c r="AM1018" s="1370"/>
      <c r="AN1018" s="1370"/>
      <c r="AO1018" s="1370"/>
      <c r="AP1018" s="1370"/>
      <c r="AQ1018" s="1371"/>
      <c r="AR1018" s="1179"/>
      <c r="AS1018" s="1179"/>
      <c r="AT1018" s="1179"/>
      <c r="AU1018" s="1179"/>
      <c r="AV1018" s="1179"/>
      <c r="AW1018" s="1179"/>
      <c r="AX1018" s="2">
        <v>6</v>
      </c>
      <c r="AY1018" s="1192">
        <f t="shared" si="53"/>
        <v>0</v>
      </c>
      <c r="AZ1018" s="1033">
        <v>0.04</v>
      </c>
    </row>
    <row r="1019" spans="1:52" ht="12.95" customHeight="1">
      <c r="A1019" s="11"/>
      <c r="B1019" s="1193"/>
      <c r="C1019" s="1187"/>
      <c r="D1019" s="1474"/>
      <c r="E1019" s="1475"/>
      <c r="F1019" s="1475"/>
      <c r="G1019" s="1475"/>
      <c r="H1019" s="1475"/>
      <c r="I1019" s="1475"/>
      <c r="J1019" s="1475"/>
      <c r="K1019" s="1475"/>
      <c r="L1019" s="1475"/>
      <c r="M1019" s="1475"/>
      <c r="N1019" s="1475"/>
      <c r="O1019" s="1475"/>
      <c r="P1019" s="1475"/>
      <c r="Q1019" s="1475"/>
      <c r="R1019" s="1475"/>
      <c r="S1019" s="1475"/>
      <c r="T1019" s="1475"/>
      <c r="U1019" s="1475"/>
      <c r="V1019" s="1475"/>
      <c r="W1019" s="1475"/>
      <c r="X1019" s="1475"/>
      <c r="Y1019" s="1475"/>
      <c r="Z1019" s="1475"/>
      <c r="AA1019" s="1475"/>
      <c r="AB1019" s="1475"/>
      <c r="AC1019" s="1475"/>
      <c r="AD1019" s="1475"/>
      <c r="AE1019" s="1476"/>
      <c r="AF1019" s="1350"/>
      <c r="AG1019" s="1351"/>
      <c r="AH1019" s="1351"/>
      <c r="AI1019" s="1352"/>
      <c r="AJ1019" s="1372"/>
      <c r="AK1019" s="1373"/>
      <c r="AL1019" s="1373"/>
      <c r="AM1019" s="1373"/>
      <c r="AN1019" s="1373"/>
      <c r="AO1019" s="1373"/>
      <c r="AP1019" s="1373"/>
      <c r="AQ1019" s="1374"/>
      <c r="AR1019" s="1179"/>
      <c r="AS1019" s="1179"/>
      <c r="AT1019" s="1179"/>
      <c r="AU1019" s="1179"/>
      <c r="AV1019" s="1179"/>
      <c r="AW1019" s="1179"/>
      <c r="AX1019" s="2">
        <v>7</v>
      </c>
      <c r="AY1019" s="1192">
        <f t="shared" si="53"/>
        <v>0</v>
      </c>
      <c r="AZ1019" s="1033">
        <v>0.01</v>
      </c>
    </row>
    <row r="1020" spans="1:52" ht="12.95" customHeight="1">
      <c r="A1020" s="11"/>
      <c r="B1020" s="47"/>
      <c r="C1020" s="215" t="s">
        <v>1696</v>
      </c>
      <c r="D1020" s="1485" t="s">
        <v>1697</v>
      </c>
      <c r="E1020" s="1486"/>
      <c r="F1020" s="1486"/>
      <c r="G1020" s="1486"/>
      <c r="H1020" s="1486"/>
      <c r="I1020" s="1486"/>
      <c r="J1020" s="1486"/>
      <c r="K1020" s="1486"/>
      <c r="L1020" s="1486"/>
      <c r="M1020" s="1486"/>
      <c r="N1020" s="1486"/>
      <c r="O1020" s="1486"/>
      <c r="P1020" s="1486"/>
      <c r="Q1020" s="1486"/>
      <c r="R1020" s="1486"/>
      <c r="S1020" s="1486"/>
      <c r="T1020" s="1486"/>
      <c r="U1020" s="1486"/>
      <c r="V1020" s="1486"/>
      <c r="W1020" s="1486"/>
      <c r="X1020" s="1486"/>
      <c r="Y1020" s="1486"/>
      <c r="Z1020" s="1486"/>
      <c r="AA1020" s="1486"/>
      <c r="AB1020" s="1486"/>
      <c r="AC1020" s="1486"/>
      <c r="AD1020" s="1486"/>
      <c r="AE1020" s="1487"/>
      <c r="AF1020" s="47"/>
      <c r="AG1020" s="1466" t="s">
        <v>692</v>
      </c>
      <c r="AH1020" s="1467"/>
      <c r="AI1020" s="50"/>
      <c r="AJ1020" s="1366">
        <f>ROUND(IF(AND(AG1020="Yes",J1024&lt;&gt;"N/A",AF1023&lt;&gt;""),MIN(AF1023,(0.15*AJ992)),0),0)</f>
        <v>0</v>
      </c>
      <c r="AK1020" s="1367"/>
      <c r="AL1020" s="1367"/>
      <c r="AM1020" s="1367"/>
      <c r="AN1020" s="1367"/>
      <c r="AO1020" s="1367"/>
      <c r="AP1020" s="1367"/>
      <c r="AQ1020" s="1368"/>
      <c r="AR1020" s="1179"/>
      <c r="AS1020" s="1179"/>
      <c r="AT1020" s="1179"/>
      <c r="AU1020" s="1179"/>
      <c r="AV1020" s="1179"/>
      <c r="AW1020" s="1179"/>
      <c r="AX1020" s="2">
        <v>8</v>
      </c>
      <c r="AY1020" s="1192">
        <f t="shared" si="53"/>
        <v>0</v>
      </c>
      <c r="AZ1020" s="1033">
        <v>0.01</v>
      </c>
    </row>
    <row r="1021" spans="1:52" ht="12.95" customHeight="1">
      <c r="A1021" s="11"/>
      <c r="B1021" s="1193"/>
      <c r="C1021" s="1194"/>
      <c r="D1021" s="1488"/>
      <c r="E1021" s="1489"/>
      <c r="F1021" s="1489"/>
      <c r="G1021" s="1489"/>
      <c r="H1021" s="1489"/>
      <c r="I1021" s="1489"/>
      <c r="J1021" s="1489"/>
      <c r="K1021" s="1489"/>
      <c r="L1021" s="1489"/>
      <c r="M1021" s="1489"/>
      <c r="N1021" s="1489"/>
      <c r="O1021" s="1489"/>
      <c r="P1021" s="1489"/>
      <c r="Q1021" s="1489"/>
      <c r="R1021" s="1489"/>
      <c r="S1021" s="1489"/>
      <c r="T1021" s="1489"/>
      <c r="U1021" s="1489"/>
      <c r="V1021" s="1489"/>
      <c r="W1021" s="1489"/>
      <c r="X1021" s="1489"/>
      <c r="Y1021" s="1489"/>
      <c r="Z1021" s="1489"/>
      <c r="AA1021" s="1489"/>
      <c r="AB1021" s="1489"/>
      <c r="AC1021" s="1489"/>
      <c r="AD1021" s="1489"/>
      <c r="AE1021" s="1490"/>
      <c r="AF1021" s="1477" t="str">
        <f>IF(AG1020="yes","Please Select Type and Enter Amount:","")</f>
        <v/>
      </c>
      <c r="AG1021" s="1478"/>
      <c r="AH1021" s="1478"/>
      <c r="AI1021" s="1479"/>
      <c r="AJ1021" s="1369"/>
      <c r="AK1021" s="1370"/>
      <c r="AL1021" s="1370"/>
      <c r="AM1021" s="1370"/>
      <c r="AN1021" s="1370"/>
      <c r="AO1021" s="1370"/>
      <c r="AP1021" s="1370"/>
      <c r="AQ1021" s="1371"/>
      <c r="AR1021" s="1179"/>
      <c r="AS1021" s="1179"/>
      <c r="AT1021" s="1179"/>
      <c r="AU1021" s="1179"/>
      <c r="AV1021" s="1179"/>
      <c r="AW1021" s="1179"/>
      <c r="AX1021" s="2">
        <v>9</v>
      </c>
      <c r="AY1021" s="1192">
        <f t="shared" si="53"/>
        <v>0</v>
      </c>
      <c r="AZ1021" s="1033">
        <v>0.01</v>
      </c>
    </row>
    <row r="1022" spans="1:52" ht="12.95" customHeight="1">
      <c r="A1022" s="11"/>
      <c r="B1022" s="1193"/>
      <c r="C1022" s="1194"/>
      <c r="D1022" s="1471" t="s">
        <v>1698</v>
      </c>
      <c r="E1022" s="1472"/>
      <c r="F1022" s="1472"/>
      <c r="G1022" s="1472"/>
      <c r="H1022" s="1472"/>
      <c r="I1022" s="1472"/>
      <c r="J1022" s="1472"/>
      <c r="K1022" s="1472"/>
      <c r="L1022" s="1472"/>
      <c r="M1022" s="1472"/>
      <c r="N1022" s="1472"/>
      <c r="O1022" s="1472"/>
      <c r="P1022" s="1472"/>
      <c r="Q1022" s="1472"/>
      <c r="R1022" s="1472"/>
      <c r="S1022" s="1472"/>
      <c r="T1022" s="1472"/>
      <c r="U1022" s="1472"/>
      <c r="V1022" s="1472"/>
      <c r="W1022" s="1472"/>
      <c r="X1022" s="1472"/>
      <c r="Y1022" s="1472"/>
      <c r="Z1022" s="1472"/>
      <c r="AA1022" s="1472"/>
      <c r="AB1022" s="1472"/>
      <c r="AC1022" s="1472"/>
      <c r="AD1022" s="1472"/>
      <c r="AE1022" s="1473"/>
      <c r="AF1022" s="1477"/>
      <c r="AG1022" s="1478"/>
      <c r="AH1022" s="1478"/>
      <c r="AI1022" s="1479"/>
      <c r="AJ1022" s="1369"/>
      <c r="AK1022" s="1370"/>
      <c r="AL1022" s="1370"/>
      <c r="AM1022" s="1370"/>
      <c r="AN1022" s="1370"/>
      <c r="AO1022" s="1370"/>
      <c r="AP1022" s="1370"/>
      <c r="AQ1022" s="1371"/>
      <c r="AR1022" s="1179"/>
      <c r="AS1022" s="1179"/>
      <c r="AT1022" s="1179"/>
      <c r="AU1022" s="1179"/>
      <c r="AV1022" s="1179"/>
      <c r="AW1022" s="1179"/>
      <c r="AX1022" s="2">
        <v>10</v>
      </c>
      <c r="AY1022" s="1192">
        <f t="shared" si="53"/>
        <v>0</v>
      </c>
      <c r="AZ1022" s="1033">
        <v>0.02</v>
      </c>
    </row>
    <row r="1023" spans="1:52" ht="12.95" customHeight="1">
      <c r="A1023" s="11"/>
      <c r="B1023" s="1193"/>
      <c r="C1023" s="1194"/>
      <c r="D1023" s="1471"/>
      <c r="E1023" s="1472"/>
      <c r="F1023" s="1472"/>
      <c r="G1023" s="1472"/>
      <c r="H1023" s="1472"/>
      <c r="I1023" s="1472"/>
      <c r="J1023" s="1472"/>
      <c r="K1023" s="1472"/>
      <c r="L1023" s="1472"/>
      <c r="M1023" s="1472"/>
      <c r="N1023" s="1472"/>
      <c r="O1023" s="1472"/>
      <c r="P1023" s="1472"/>
      <c r="Q1023" s="1472"/>
      <c r="R1023" s="1472"/>
      <c r="S1023" s="1472"/>
      <c r="T1023" s="1472"/>
      <c r="U1023" s="1472"/>
      <c r="V1023" s="1472"/>
      <c r="W1023" s="1472"/>
      <c r="X1023" s="1472"/>
      <c r="Y1023" s="1472"/>
      <c r="Z1023" s="1472"/>
      <c r="AA1023" s="1472"/>
      <c r="AB1023" s="1472"/>
      <c r="AC1023" s="1472"/>
      <c r="AD1023" s="1472"/>
      <c r="AE1023" s="1473"/>
      <c r="AF1023" s="1519"/>
      <c r="AG1023" s="1519"/>
      <c r="AH1023" s="1519"/>
      <c r="AI1023" s="1519"/>
      <c r="AJ1023" s="1369"/>
      <c r="AK1023" s="1370"/>
      <c r="AL1023" s="1370"/>
      <c r="AM1023" s="1370"/>
      <c r="AN1023" s="1370"/>
      <c r="AO1023" s="1370"/>
      <c r="AP1023" s="1370"/>
      <c r="AQ1023" s="1371"/>
      <c r="AR1023" s="1179"/>
      <c r="AS1023" s="1179"/>
      <c r="AT1023" s="1179"/>
      <c r="AU1023" s="1179"/>
      <c r="AV1023" s="1179"/>
      <c r="AW1023" s="1179"/>
      <c r="AX1023" s="2">
        <v>11</v>
      </c>
      <c r="AY1023" s="1192">
        <f t="shared" si="53"/>
        <v>0</v>
      </c>
      <c r="AZ1023" s="1033">
        <v>0.02</v>
      </c>
    </row>
    <row r="1024" spans="1:52" ht="12.95" customHeight="1">
      <c r="A1024" s="11"/>
      <c r="B1024" s="1193"/>
      <c r="C1024" s="1194"/>
      <c r="D1024" s="376" t="s">
        <v>1699</v>
      </c>
      <c r="E1024" s="51"/>
      <c r="F1024" s="51"/>
      <c r="G1024" s="709"/>
      <c r="H1024" s="709"/>
      <c r="I1024" s="33"/>
      <c r="J1024" s="1449" t="s">
        <v>809</v>
      </c>
      <c r="K1024" s="1450"/>
      <c r="L1024" s="1450"/>
      <c r="M1024" s="1450"/>
      <c r="N1024" s="1450"/>
      <c r="O1024" s="1450"/>
      <c r="P1024" s="1450"/>
      <c r="Q1024" s="1450"/>
      <c r="R1024" s="1450"/>
      <c r="S1024" s="1450"/>
      <c r="T1024" s="1450"/>
      <c r="U1024" s="1450"/>
      <c r="V1024" s="1450"/>
      <c r="W1024" s="1450"/>
      <c r="X1024" s="1450"/>
      <c r="Y1024" s="1450"/>
      <c r="Z1024" s="1450"/>
      <c r="AA1024" s="1450"/>
      <c r="AB1024" s="1450"/>
      <c r="AC1024" s="1450"/>
      <c r="AD1024" s="1450"/>
      <c r="AE1024" s="1451"/>
      <c r="AF1024" s="1519"/>
      <c r="AG1024" s="1519"/>
      <c r="AH1024" s="1519"/>
      <c r="AI1024" s="1519"/>
      <c r="AJ1024" s="1372"/>
      <c r="AK1024" s="1373"/>
      <c r="AL1024" s="1373"/>
      <c r="AM1024" s="1373"/>
      <c r="AN1024" s="1373"/>
      <c r="AO1024" s="1373"/>
      <c r="AP1024" s="1373"/>
      <c r="AQ1024" s="1374"/>
      <c r="AR1024" s="1179"/>
      <c r="AS1024" s="1179"/>
      <c r="AT1024" s="1179"/>
      <c r="AU1024" s="1179"/>
      <c r="AV1024" s="1179"/>
      <c r="AW1024" s="1179"/>
      <c r="AX1024" s="820" t="s">
        <v>1700</v>
      </c>
      <c r="AY1024" s="1195">
        <f>IF(SUM(AY1015:AY1023)&lt;=0.2,SUM(AY1015:AY1023),0.2)</f>
        <v>0.04</v>
      </c>
    </row>
    <row r="1025" spans="1:57" ht="12.95" customHeight="1">
      <c r="A1025" s="11"/>
      <c r="B1025" s="47"/>
      <c r="C1025" s="215" t="s">
        <v>1701</v>
      </c>
      <c r="D1025" s="1458" t="s">
        <v>1702</v>
      </c>
      <c r="E1025" s="1459"/>
      <c r="F1025" s="1459"/>
      <c r="G1025" s="1459"/>
      <c r="H1025" s="1459"/>
      <c r="I1025" s="1459"/>
      <c r="J1025" s="1459"/>
      <c r="K1025" s="1459"/>
      <c r="L1025" s="1459"/>
      <c r="M1025" s="1459"/>
      <c r="N1025" s="1459"/>
      <c r="O1025" s="1459"/>
      <c r="P1025" s="1459"/>
      <c r="Q1025" s="1459"/>
      <c r="R1025" s="1459"/>
      <c r="S1025" s="1459"/>
      <c r="T1025" s="1459"/>
      <c r="U1025" s="1459"/>
      <c r="V1025" s="1459"/>
      <c r="W1025" s="1459"/>
      <c r="X1025" s="1459"/>
      <c r="Y1025" s="1459"/>
      <c r="Z1025" s="1459"/>
      <c r="AA1025" s="1459"/>
      <c r="AB1025" s="1459"/>
      <c r="AC1025" s="1459"/>
      <c r="AD1025" s="1459"/>
      <c r="AE1025" s="1460"/>
      <c r="AF1025" s="47"/>
      <c r="AG1025" s="1466" t="s">
        <v>843</v>
      </c>
      <c r="AH1025" s="1467"/>
      <c r="AI1025" s="50"/>
      <c r="AJ1025" s="1366">
        <f>ROUND(IF(AG1025="Yes",AF1027,0),0)</f>
        <v>1091517</v>
      </c>
      <c r="AK1025" s="1367"/>
      <c r="AL1025" s="1367"/>
      <c r="AM1025" s="1367"/>
      <c r="AN1025" s="1367"/>
      <c r="AO1025" s="1367"/>
      <c r="AP1025" s="1367"/>
      <c r="AQ1025" s="1368"/>
      <c r="AR1025" s="1179"/>
      <c r="AS1025" s="1179"/>
      <c r="AT1025" s="1179"/>
      <c r="AU1025" s="1179"/>
      <c r="AV1025" s="1179"/>
      <c r="AW1025" s="1179"/>
      <c r="AX1025" s="1179"/>
      <c r="AY1025" s="1179"/>
    </row>
    <row r="1026" spans="1:57" ht="12.95" customHeight="1">
      <c r="A1026" s="11"/>
      <c r="B1026" s="44"/>
      <c r="C1026" s="1190"/>
      <c r="D1026" s="1471" t="s">
        <v>1703</v>
      </c>
      <c r="E1026" s="1472"/>
      <c r="F1026" s="1472"/>
      <c r="G1026" s="1472"/>
      <c r="H1026" s="1472"/>
      <c r="I1026" s="1472"/>
      <c r="J1026" s="1472"/>
      <c r="K1026" s="1472"/>
      <c r="L1026" s="1472"/>
      <c r="M1026" s="1472"/>
      <c r="N1026" s="1472"/>
      <c r="O1026" s="1472"/>
      <c r="P1026" s="1472"/>
      <c r="Q1026" s="1472"/>
      <c r="R1026" s="1472"/>
      <c r="S1026" s="1472"/>
      <c r="T1026" s="1472"/>
      <c r="U1026" s="1472"/>
      <c r="V1026" s="1472"/>
      <c r="W1026" s="1472"/>
      <c r="X1026" s="1472"/>
      <c r="Y1026" s="1472"/>
      <c r="Z1026" s="1472"/>
      <c r="AA1026" s="1472"/>
      <c r="AB1026" s="1472"/>
      <c r="AC1026" s="1472"/>
      <c r="AD1026" s="1472"/>
      <c r="AE1026" s="1473"/>
      <c r="AF1026" s="1491" t="str">
        <f>IF(AG1025="yes","Enter Amount:","")</f>
        <v>Enter Amount:</v>
      </c>
      <c r="AG1026" s="1492"/>
      <c r="AH1026" s="1492"/>
      <c r="AI1026" s="1493"/>
      <c r="AJ1026" s="1369"/>
      <c r="AK1026" s="1370"/>
      <c r="AL1026" s="1370"/>
      <c r="AM1026" s="1370"/>
      <c r="AN1026" s="1370"/>
      <c r="AO1026" s="1370"/>
      <c r="AP1026" s="1370"/>
      <c r="AQ1026" s="1371"/>
      <c r="AR1026" s="1179"/>
      <c r="AS1026" s="1179"/>
      <c r="AT1026" s="1179"/>
      <c r="AU1026" s="1179"/>
      <c r="AV1026" s="1179"/>
      <c r="AW1026" s="1179"/>
      <c r="AX1026" s="1179"/>
      <c r="AY1026" s="1179"/>
    </row>
    <row r="1027" spans="1:57" ht="12.95" customHeight="1">
      <c r="A1027" s="11"/>
      <c r="B1027" s="44"/>
      <c r="C1027" s="1190"/>
      <c r="D1027" s="1471"/>
      <c r="E1027" s="1472"/>
      <c r="F1027" s="1472"/>
      <c r="G1027" s="1472"/>
      <c r="H1027" s="1472"/>
      <c r="I1027" s="1472"/>
      <c r="J1027" s="1472"/>
      <c r="K1027" s="1472"/>
      <c r="L1027" s="1472"/>
      <c r="M1027" s="1472"/>
      <c r="N1027" s="1472"/>
      <c r="O1027" s="1472"/>
      <c r="P1027" s="1472"/>
      <c r="Q1027" s="1472"/>
      <c r="R1027" s="1472"/>
      <c r="S1027" s="1472"/>
      <c r="T1027" s="1472"/>
      <c r="U1027" s="1472"/>
      <c r="V1027" s="1472"/>
      <c r="W1027" s="1472"/>
      <c r="X1027" s="1472"/>
      <c r="Y1027" s="1472"/>
      <c r="Z1027" s="1472"/>
      <c r="AA1027" s="1472"/>
      <c r="AB1027" s="1472"/>
      <c r="AC1027" s="1472"/>
      <c r="AD1027" s="1472"/>
      <c r="AE1027" s="1473"/>
      <c r="AF1027" s="1519">
        <f>'Sources and Uses Budget'!C85</f>
        <v>1091517</v>
      </c>
      <c r="AG1027" s="1519"/>
      <c r="AH1027" s="1519"/>
      <c r="AI1027" s="1519"/>
      <c r="AJ1027" s="1369"/>
      <c r="AK1027" s="1370"/>
      <c r="AL1027" s="1370"/>
      <c r="AM1027" s="1370"/>
      <c r="AN1027" s="1370"/>
      <c r="AO1027" s="1370"/>
      <c r="AP1027" s="1370"/>
      <c r="AQ1027" s="1371"/>
      <c r="AR1027" s="1179"/>
      <c r="AS1027" s="1179"/>
      <c r="AT1027" s="1179"/>
      <c r="AU1027" s="1179"/>
      <c r="AV1027" s="1179"/>
      <c r="AW1027" s="1179"/>
      <c r="AX1027" s="1179"/>
      <c r="AY1027" s="11" t="str">
        <f>"Select items beginning on row #"&amp;TEXT(ROW(A1061),"#")&amp;" to claim this boost"</f>
        <v>Select items beginning on row #1061 to claim this boost</v>
      </c>
    </row>
    <row r="1028" spans="1:57" ht="12.95" customHeight="1">
      <c r="A1028" s="11"/>
      <c r="B1028" s="1191"/>
      <c r="C1028" s="1194"/>
      <c r="D1028" s="1474"/>
      <c r="E1028" s="1475"/>
      <c r="F1028" s="1475"/>
      <c r="G1028" s="1475"/>
      <c r="H1028" s="1475"/>
      <c r="I1028" s="1475"/>
      <c r="J1028" s="1475"/>
      <c r="K1028" s="1475"/>
      <c r="L1028" s="1475"/>
      <c r="M1028" s="1475"/>
      <c r="N1028" s="1475"/>
      <c r="O1028" s="1475"/>
      <c r="P1028" s="1475"/>
      <c r="Q1028" s="1475"/>
      <c r="R1028" s="1475"/>
      <c r="S1028" s="1475"/>
      <c r="T1028" s="1475"/>
      <c r="U1028" s="1475"/>
      <c r="V1028" s="1475"/>
      <c r="W1028" s="1475"/>
      <c r="X1028" s="1475"/>
      <c r="Y1028" s="1475"/>
      <c r="Z1028" s="1475"/>
      <c r="AA1028" s="1475"/>
      <c r="AB1028" s="1475"/>
      <c r="AC1028" s="1475"/>
      <c r="AD1028" s="1475"/>
      <c r="AE1028" s="1476"/>
      <c r="AF1028" s="1519"/>
      <c r="AG1028" s="1519"/>
      <c r="AH1028" s="1519"/>
      <c r="AI1028" s="1519"/>
      <c r="AJ1028" s="1372"/>
      <c r="AK1028" s="1373"/>
      <c r="AL1028" s="1373"/>
      <c r="AM1028" s="1373"/>
      <c r="AN1028" s="1373"/>
      <c r="AO1028" s="1373"/>
      <c r="AP1028" s="1373"/>
      <c r="AQ1028" s="1374"/>
      <c r="AR1028" s="1179"/>
      <c r="AS1028" s="1179"/>
      <c r="AT1028" s="1179"/>
      <c r="AU1028" s="1179"/>
      <c r="AV1028" s="1179"/>
      <c r="AW1028" s="1179"/>
      <c r="AX1028" s="1179"/>
      <c r="AY1028" s="1179"/>
    </row>
    <row r="1029" spans="1:57" ht="12.95" customHeight="1">
      <c r="A1029" s="11"/>
      <c r="B1029" s="47"/>
      <c r="C1029" s="215" t="s">
        <v>1704</v>
      </c>
      <c r="D1029" s="1468" t="s">
        <v>1705</v>
      </c>
      <c r="E1029" s="1469"/>
      <c r="F1029" s="1469"/>
      <c r="G1029" s="1469"/>
      <c r="H1029" s="1469"/>
      <c r="I1029" s="1469"/>
      <c r="J1029" s="1469"/>
      <c r="K1029" s="1469"/>
      <c r="L1029" s="1469"/>
      <c r="M1029" s="1469"/>
      <c r="N1029" s="1469"/>
      <c r="O1029" s="1469"/>
      <c r="P1029" s="1469"/>
      <c r="Q1029" s="1469"/>
      <c r="R1029" s="1469"/>
      <c r="S1029" s="1469"/>
      <c r="T1029" s="1469"/>
      <c r="U1029" s="1469"/>
      <c r="V1029" s="1469"/>
      <c r="W1029" s="1469"/>
      <c r="X1029" s="1469"/>
      <c r="Y1029" s="1469"/>
      <c r="Z1029" s="1469"/>
      <c r="AA1029" s="1469"/>
      <c r="AB1029" s="1469"/>
      <c r="AC1029" s="1469"/>
      <c r="AD1029" s="1469"/>
      <c r="AE1029" s="1470"/>
      <c r="AF1029" s="47"/>
      <c r="AG1029" s="1466" t="s">
        <v>843</v>
      </c>
      <c r="AH1029" s="1467"/>
      <c r="AI1029" s="50"/>
      <c r="AJ1029" s="1366">
        <f>ROUND(IF(AG1029="yes",(AJ992*0.1),0),0)</f>
        <v>4377771</v>
      </c>
      <c r="AK1029" s="1367"/>
      <c r="AL1029" s="1367"/>
      <c r="AM1029" s="1367"/>
      <c r="AN1029" s="1367"/>
      <c r="AO1029" s="1367"/>
      <c r="AP1029" s="1367"/>
      <c r="AQ1029" s="1368"/>
      <c r="AR1029" s="1179"/>
      <c r="AS1029" s="1179"/>
      <c r="AT1029" s="1179"/>
      <c r="AU1029" s="1179"/>
      <c r="AV1029" s="1179"/>
      <c r="AW1029" s="1179"/>
      <c r="AX1029" s="1179"/>
      <c r="AY1029" s="1179"/>
    </row>
    <row r="1030" spans="1:57" ht="12.95" customHeight="1">
      <c r="A1030" s="11"/>
      <c r="B1030" s="44"/>
      <c r="C1030" s="1190"/>
      <c r="D1030" s="1471" t="s">
        <v>1706</v>
      </c>
      <c r="E1030" s="1472"/>
      <c r="F1030" s="1472"/>
      <c r="G1030" s="1472"/>
      <c r="H1030" s="1472"/>
      <c r="I1030" s="1472"/>
      <c r="J1030" s="1472"/>
      <c r="K1030" s="1472"/>
      <c r="L1030" s="1472"/>
      <c r="M1030" s="1472"/>
      <c r="N1030" s="1472"/>
      <c r="O1030" s="1472"/>
      <c r="P1030" s="1472"/>
      <c r="Q1030" s="1472"/>
      <c r="R1030" s="1472"/>
      <c r="S1030" s="1472"/>
      <c r="T1030" s="1472"/>
      <c r="U1030" s="1472"/>
      <c r="V1030" s="1472"/>
      <c r="W1030" s="1472"/>
      <c r="X1030" s="1472"/>
      <c r="Y1030" s="1472"/>
      <c r="Z1030" s="1472"/>
      <c r="AA1030" s="1472"/>
      <c r="AB1030" s="1472"/>
      <c r="AC1030" s="1472"/>
      <c r="AD1030" s="1472"/>
      <c r="AE1030" s="1473"/>
      <c r="AF1030" s="44"/>
      <c r="AG1030" s="11"/>
      <c r="AH1030" s="11"/>
      <c r="AI1030" s="48"/>
      <c r="AJ1030" s="1369"/>
      <c r="AK1030" s="1370"/>
      <c r="AL1030" s="1370"/>
      <c r="AM1030" s="1370"/>
      <c r="AN1030" s="1370"/>
      <c r="AO1030" s="1370"/>
      <c r="AP1030" s="1370"/>
      <c r="AQ1030" s="1371"/>
      <c r="AR1030" s="1179"/>
      <c r="AS1030" s="1179"/>
      <c r="AT1030" s="1179"/>
      <c r="AU1030" s="1179"/>
      <c r="AV1030" s="1179"/>
      <c r="AW1030" s="1179"/>
      <c r="AX1030" s="1179"/>
      <c r="AY1030" s="1179"/>
    </row>
    <row r="1031" spans="1:57" ht="12.95" customHeight="1">
      <c r="A1031" s="11"/>
      <c r="B1031" s="45"/>
      <c r="C1031" s="1190"/>
      <c r="D1031" s="1474"/>
      <c r="E1031" s="1475"/>
      <c r="F1031" s="1475"/>
      <c r="G1031" s="1475"/>
      <c r="H1031" s="1475"/>
      <c r="I1031" s="1475"/>
      <c r="J1031" s="1475"/>
      <c r="K1031" s="1475"/>
      <c r="L1031" s="1475"/>
      <c r="M1031" s="1475"/>
      <c r="N1031" s="1475"/>
      <c r="O1031" s="1475"/>
      <c r="P1031" s="1475"/>
      <c r="Q1031" s="1475"/>
      <c r="R1031" s="1475"/>
      <c r="S1031" s="1475"/>
      <c r="T1031" s="1475"/>
      <c r="U1031" s="1475"/>
      <c r="V1031" s="1475"/>
      <c r="W1031" s="1475"/>
      <c r="X1031" s="1475"/>
      <c r="Y1031" s="1475"/>
      <c r="Z1031" s="1475"/>
      <c r="AA1031" s="1475"/>
      <c r="AB1031" s="1475"/>
      <c r="AC1031" s="1475"/>
      <c r="AD1031" s="1475"/>
      <c r="AE1031" s="1476"/>
      <c r="AF1031" s="44"/>
      <c r="AG1031" s="11"/>
      <c r="AH1031" s="11"/>
      <c r="AI1031" s="48"/>
      <c r="AJ1031" s="1372"/>
      <c r="AK1031" s="1373"/>
      <c r="AL1031" s="1373"/>
      <c r="AM1031" s="1373"/>
      <c r="AN1031" s="1373"/>
      <c r="AO1031" s="1373"/>
      <c r="AP1031" s="1373"/>
      <c r="AQ1031" s="1374"/>
      <c r="AR1031" s="1179"/>
      <c r="AS1031" s="1179"/>
      <c r="AT1031" s="1179"/>
      <c r="AU1031" s="1179"/>
      <c r="AV1031" s="1179"/>
      <c r="AW1031" s="1179"/>
      <c r="AX1031" s="1179"/>
      <c r="AY1031" s="1179"/>
    </row>
    <row r="1032" spans="1:57" ht="12.95" customHeight="1">
      <c r="A1032" s="11"/>
      <c r="B1032" s="44"/>
      <c r="C1032" s="215" t="s">
        <v>22</v>
      </c>
      <c r="D1032" s="1458" t="s">
        <v>1707</v>
      </c>
      <c r="E1032" s="1459"/>
      <c r="F1032" s="1459"/>
      <c r="G1032" s="1459"/>
      <c r="H1032" s="1459"/>
      <c r="I1032" s="1459"/>
      <c r="J1032" s="1459"/>
      <c r="K1032" s="1459"/>
      <c r="L1032" s="1459"/>
      <c r="M1032" s="1459"/>
      <c r="N1032" s="1459"/>
      <c r="O1032" s="1459"/>
      <c r="P1032" s="1459"/>
      <c r="Q1032" s="1459"/>
      <c r="R1032" s="1459"/>
      <c r="S1032" s="1459"/>
      <c r="T1032" s="1459"/>
      <c r="U1032" s="1459"/>
      <c r="V1032" s="1459"/>
      <c r="W1032" s="1459"/>
      <c r="X1032" s="1459"/>
      <c r="Y1032" s="1459"/>
      <c r="Z1032" s="1459"/>
      <c r="AA1032" s="1459"/>
      <c r="AB1032" s="1459"/>
      <c r="AC1032" s="1459"/>
      <c r="AD1032" s="1459"/>
      <c r="AE1032" s="1460"/>
      <c r="AF1032" s="47"/>
      <c r="AG1032" s="1466" t="s">
        <v>692</v>
      </c>
      <c r="AH1032" s="1467"/>
      <c r="AI1032" s="50"/>
      <c r="AJ1032" s="1366">
        <f>ROUND(IF(AG1032="yes",(AJ992*0.15),0),0)</f>
        <v>0</v>
      </c>
      <c r="AK1032" s="1367"/>
      <c r="AL1032" s="1367"/>
      <c r="AM1032" s="1367"/>
      <c r="AN1032" s="1367"/>
      <c r="AO1032" s="1367"/>
      <c r="AP1032" s="1367"/>
      <c r="AQ1032" s="1368"/>
      <c r="AR1032" s="1179"/>
      <c r="AS1032" s="1179"/>
      <c r="AT1032" s="1179"/>
      <c r="AU1032" s="1179"/>
      <c r="AV1032" s="1179"/>
      <c r="AW1032" s="1179"/>
      <c r="AX1032" s="1179"/>
      <c r="AY1032" s="1179"/>
    </row>
    <row r="1033" spans="1:57" ht="12.95" customHeight="1">
      <c r="A1033" s="11"/>
      <c r="B1033" s="44"/>
      <c r="C1033" s="1190"/>
      <c r="D1033" s="1480" t="s">
        <v>1708</v>
      </c>
      <c r="E1033" s="1241"/>
      <c r="F1033" s="1241"/>
      <c r="G1033" s="1241"/>
      <c r="H1033" s="1241"/>
      <c r="I1033" s="1241"/>
      <c r="J1033" s="1241"/>
      <c r="K1033" s="1241"/>
      <c r="L1033" s="1241"/>
      <c r="M1033" s="1241"/>
      <c r="N1033" s="1241"/>
      <c r="O1033" s="1241"/>
      <c r="P1033" s="1241"/>
      <c r="Q1033" s="1241"/>
      <c r="R1033" s="1241"/>
      <c r="S1033" s="1241"/>
      <c r="T1033" s="1241"/>
      <c r="U1033" s="1241"/>
      <c r="V1033" s="1241"/>
      <c r="W1033" s="1241"/>
      <c r="X1033" s="1241"/>
      <c r="Y1033" s="1241"/>
      <c r="Z1033" s="1241"/>
      <c r="AA1033" s="1241"/>
      <c r="AB1033" s="1241"/>
      <c r="AC1033" s="1241"/>
      <c r="AD1033" s="1241"/>
      <c r="AE1033" s="1481"/>
      <c r="AF1033" s="722"/>
      <c r="AG1033" s="723"/>
      <c r="AH1033" s="723"/>
      <c r="AI1033" s="724"/>
      <c r="AJ1033" s="1369"/>
      <c r="AK1033" s="1370"/>
      <c r="AL1033" s="1370"/>
      <c r="AM1033" s="1370"/>
      <c r="AN1033" s="1370"/>
      <c r="AO1033" s="1370"/>
      <c r="AP1033" s="1370"/>
      <c r="AQ1033" s="1371"/>
      <c r="AR1033" s="1179"/>
      <c r="AS1033" s="1179"/>
      <c r="AT1033" s="1179"/>
      <c r="AU1033" s="1179"/>
      <c r="AV1033" s="1179"/>
      <c r="AW1033" s="1179"/>
      <c r="AX1033" s="1179"/>
      <c r="AY1033" s="1179"/>
    </row>
    <row r="1034" spans="1:57" ht="12.95" customHeight="1">
      <c r="A1034" s="11"/>
      <c r="B1034" s="44"/>
      <c r="C1034" s="1190"/>
      <c r="D1034" s="1480"/>
      <c r="E1034" s="1241"/>
      <c r="F1034" s="1241"/>
      <c r="G1034" s="1241"/>
      <c r="H1034" s="1241"/>
      <c r="I1034" s="1241"/>
      <c r="J1034" s="1241"/>
      <c r="K1034" s="1241"/>
      <c r="L1034" s="1241"/>
      <c r="M1034" s="1241"/>
      <c r="N1034" s="1241"/>
      <c r="O1034" s="1241"/>
      <c r="P1034" s="1241"/>
      <c r="Q1034" s="1241"/>
      <c r="R1034" s="1241"/>
      <c r="S1034" s="1241"/>
      <c r="T1034" s="1241"/>
      <c r="U1034" s="1241"/>
      <c r="V1034" s="1241"/>
      <c r="W1034" s="1241"/>
      <c r="X1034" s="1241"/>
      <c r="Y1034" s="1241"/>
      <c r="Z1034" s="1241"/>
      <c r="AA1034" s="1241"/>
      <c r="AB1034" s="1241"/>
      <c r="AC1034" s="1241"/>
      <c r="AD1034" s="1241"/>
      <c r="AE1034" s="1481"/>
      <c r="AF1034" s="722"/>
      <c r="AG1034" s="723"/>
      <c r="AH1034" s="723"/>
      <c r="AI1034" s="724"/>
      <c r="AJ1034" s="1369"/>
      <c r="AK1034" s="1370"/>
      <c r="AL1034" s="1370"/>
      <c r="AM1034" s="1370"/>
      <c r="AN1034" s="1370"/>
      <c r="AO1034" s="1370"/>
      <c r="AP1034" s="1370"/>
      <c r="AQ1034" s="1371"/>
      <c r="AR1034" s="1179"/>
      <c r="AS1034" s="1179"/>
      <c r="AT1034" s="1179"/>
      <c r="AU1034" s="1179"/>
      <c r="AV1034" s="1179"/>
      <c r="AW1034" s="1179"/>
      <c r="AX1034" s="1179"/>
      <c r="AY1034" s="1179"/>
    </row>
    <row r="1035" spans="1:57" ht="12.95" customHeight="1">
      <c r="A1035" s="11"/>
      <c r="B1035" s="44"/>
      <c r="C1035" s="1190"/>
      <c r="D1035" s="1482"/>
      <c r="E1035" s="1483"/>
      <c r="F1035" s="1483"/>
      <c r="G1035" s="1483"/>
      <c r="H1035" s="1483"/>
      <c r="I1035" s="1483"/>
      <c r="J1035" s="1483"/>
      <c r="K1035" s="1483"/>
      <c r="L1035" s="1483"/>
      <c r="M1035" s="1483"/>
      <c r="N1035" s="1483"/>
      <c r="O1035" s="1483"/>
      <c r="P1035" s="1483"/>
      <c r="Q1035" s="1483"/>
      <c r="R1035" s="1483"/>
      <c r="S1035" s="1483"/>
      <c r="T1035" s="1483"/>
      <c r="U1035" s="1483"/>
      <c r="V1035" s="1483"/>
      <c r="W1035" s="1483"/>
      <c r="X1035" s="1483"/>
      <c r="Y1035" s="1483"/>
      <c r="Z1035" s="1483"/>
      <c r="AA1035" s="1483"/>
      <c r="AB1035" s="1483"/>
      <c r="AC1035" s="1483"/>
      <c r="AD1035" s="1483"/>
      <c r="AE1035" s="1484"/>
      <c r="AF1035" s="725"/>
      <c r="AG1035" s="726"/>
      <c r="AH1035" s="726"/>
      <c r="AI1035" s="727"/>
      <c r="AJ1035" s="1372"/>
      <c r="AK1035" s="1373"/>
      <c r="AL1035" s="1373"/>
      <c r="AM1035" s="1373"/>
      <c r="AN1035" s="1373"/>
      <c r="AO1035" s="1373"/>
      <c r="AP1035" s="1373"/>
      <c r="AQ1035" s="1374"/>
      <c r="AR1035" s="1179"/>
      <c r="AS1035" s="1179"/>
      <c r="AT1035" s="1179"/>
      <c r="AU1035" s="1179"/>
      <c r="AV1035" s="1179"/>
      <c r="AW1035" s="1179"/>
      <c r="AX1035" s="1179"/>
      <c r="AY1035" s="1179"/>
    </row>
    <row r="1036" spans="1:57" ht="12.95" customHeight="1">
      <c r="A1036" s="11"/>
      <c r="B1036" s="44"/>
      <c r="C1036" s="215" t="s">
        <v>22</v>
      </c>
      <c r="D1036" s="1468" t="s">
        <v>1709</v>
      </c>
      <c r="E1036" s="1469"/>
      <c r="F1036" s="1469"/>
      <c r="G1036" s="1469"/>
      <c r="H1036" s="1469"/>
      <c r="I1036" s="1469"/>
      <c r="J1036" s="1469"/>
      <c r="K1036" s="1469"/>
      <c r="L1036" s="1469"/>
      <c r="M1036" s="1469"/>
      <c r="N1036" s="1469"/>
      <c r="O1036" s="1469"/>
      <c r="P1036" s="1469"/>
      <c r="Q1036" s="1469"/>
      <c r="R1036" s="1469"/>
      <c r="S1036" s="1469"/>
      <c r="T1036" s="1469"/>
      <c r="U1036" s="1469"/>
      <c r="V1036" s="1469"/>
      <c r="W1036" s="1469"/>
      <c r="X1036" s="1469"/>
      <c r="Y1036" s="1469"/>
      <c r="Z1036" s="1469"/>
      <c r="AA1036" s="1469"/>
      <c r="AB1036" s="1469"/>
      <c r="AC1036" s="1469"/>
      <c r="AD1036" s="1469"/>
      <c r="AE1036" s="1470"/>
      <c r="AF1036" s="44"/>
      <c r="AG1036" s="1543" t="s">
        <v>692</v>
      </c>
      <c r="AH1036" s="1544"/>
      <c r="AI1036" s="48"/>
      <c r="AJ1036" s="1366">
        <f>ROUND(IF(AND(AG1036="yes",AJ1032=0),(AJ992*0.1),0),0)</f>
        <v>0</v>
      </c>
      <c r="AK1036" s="1367"/>
      <c r="AL1036" s="1367"/>
      <c r="AM1036" s="1367"/>
      <c r="AN1036" s="1367"/>
      <c r="AO1036" s="1367"/>
      <c r="AP1036" s="1367"/>
      <c r="AQ1036" s="1368"/>
      <c r="AR1036" s="1179"/>
      <c r="AS1036" s="1179"/>
      <c r="AT1036" s="1179"/>
      <c r="AU1036" s="1179"/>
      <c r="AV1036" s="1179"/>
      <c r="AW1036" s="1179"/>
      <c r="AX1036" s="1179"/>
      <c r="AY1036" s="1179"/>
    </row>
    <row r="1037" spans="1:57" ht="12.95" customHeight="1">
      <c r="A1037" s="11"/>
      <c r="B1037" s="44"/>
      <c r="C1037" s="1190"/>
      <c r="D1037" s="1480" t="s">
        <v>1710</v>
      </c>
      <c r="E1037" s="1241"/>
      <c r="F1037" s="1241"/>
      <c r="G1037" s="1241"/>
      <c r="H1037" s="1241"/>
      <c r="I1037" s="1241"/>
      <c r="J1037" s="1241"/>
      <c r="K1037" s="1241"/>
      <c r="L1037" s="1241"/>
      <c r="M1037" s="1241"/>
      <c r="N1037" s="1241"/>
      <c r="O1037" s="1241"/>
      <c r="P1037" s="1241"/>
      <c r="Q1037" s="1241"/>
      <c r="R1037" s="1241"/>
      <c r="S1037" s="1241"/>
      <c r="T1037" s="1241"/>
      <c r="U1037" s="1241"/>
      <c r="V1037" s="1241"/>
      <c r="W1037" s="1241"/>
      <c r="X1037" s="1241"/>
      <c r="Y1037" s="1241"/>
      <c r="Z1037" s="1241"/>
      <c r="AA1037" s="1241"/>
      <c r="AB1037" s="1241"/>
      <c r="AC1037" s="1241"/>
      <c r="AD1037" s="1241"/>
      <c r="AE1037" s="1481"/>
      <c r="AF1037" s="44"/>
      <c r="AG1037" s="11"/>
      <c r="AH1037" s="11"/>
      <c r="AI1037" s="48"/>
      <c r="AJ1037" s="1369"/>
      <c r="AK1037" s="1370"/>
      <c r="AL1037" s="1370"/>
      <c r="AM1037" s="1370"/>
      <c r="AN1037" s="1370"/>
      <c r="AO1037" s="1370"/>
      <c r="AP1037" s="1370"/>
      <c r="AQ1037" s="1371"/>
      <c r="AR1037" s="1179"/>
      <c r="AS1037" s="1179"/>
      <c r="AT1037" s="1179"/>
      <c r="AU1037" s="1179"/>
      <c r="AV1037" s="1179"/>
      <c r="AW1037" s="1179"/>
      <c r="AX1037" s="1179"/>
      <c r="AY1037" s="1179"/>
    </row>
    <row r="1038" spans="1:57" ht="12.95" customHeight="1">
      <c r="A1038" s="11"/>
      <c r="B1038" s="44"/>
      <c r="C1038" s="1190"/>
      <c r="D1038" s="1480"/>
      <c r="E1038" s="1241"/>
      <c r="F1038" s="1241"/>
      <c r="G1038" s="1241"/>
      <c r="H1038" s="1241"/>
      <c r="I1038" s="1241"/>
      <c r="J1038" s="1241"/>
      <c r="K1038" s="1241"/>
      <c r="L1038" s="1241"/>
      <c r="M1038" s="1241"/>
      <c r="N1038" s="1241"/>
      <c r="O1038" s="1241"/>
      <c r="P1038" s="1241"/>
      <c r="Q1038" s="1241"/>
      <c r="R1038" s="1241"/>
      <c r="S1038" s="1241"/>
      <c r="T1038" s="1241"/>
      <c r="U1038" s="1241"/>
      <c r="V1038" s="1241"/>
      <c r="W1038" s="1241"/>
      <c r="X1038" s="1241"/>
      <c r="Y1038" s="1241"/>
      <c r="Z1038" s="1241"/>
      <c r="AA1038" s="1241"/>
      <c r="AB1038" s="1241"/>
      <c r="AC1038" s="1241"/>
      <c r="AD1038" s="1241"/>
      <c r="AE1038" s="1481"/>
      <c r="AF1038" s="44"/>
      <c r="AG1038" s="11"/>
      <c r="AH1038" s="11"/>
      <c r="AI1038" s="48"/>
      <c r="AJ1038" s="1369"/>
      <c r="AK1038" s="1370"/>
      <c r="AL1038" s="1370"/>
      <c r="AM1038" s="1370"/>
      <c r="AN1038" s="1370"/>
      <c r="AO1038" s="1370"/>
      <c r="AP1038" s="1370"/>
      <c r="AQ1038" s="1371"/>
      <c r="AR1038" s="1179"/>
      <c r="AS1038" s="1179"/>
      <c r="AT1038" s="1179"/>
      <c r="AU1038" s="1179"/>
      <c r="AV1038" s="1179"/>
      <c r="AW1038" s="1179"/>
      <c r="AX1038" s="1179"/>
      <c r="AY1038" s="1179"/>
      <c r="BA1038" s="965">
        <f>IFERROR(('Sources and Uses Budget'!$C$17+'Sources and Uses Budget'!$C$18+'Sources and Uses Budget'!$C$22)/$AG$437,0)</f>
        <v>0</v>
      </c>
      <c r="BB1038" s="965" t="s">
        <v>1711</v>
      </c>
      <c r="BC1038" s="965"/>
      <c r="BD1038" s="965"/>
      <c r="BE1038" s="965"/>
    </row>
    <row r="1039" spans="1:57" ht="12.95" customHeight="1">
      <c r="A1039" s="11"/>
      <c r="B1039" s="44"/>
      <c r="C1039" s="1190"/>
      <c r="D1039" s="1480"/>
      <c r="E1039" s="1241"/>
      <c r="F1039" s="1241"/>
      <c r="G1039" s="1241"/>
      <c r="H1039" s="1241"/>
      <c r="I1039" s="1241"/>
      <c r="J1039" s="1241"/>
      <c r="K1039" s="1241"/>
      <c r="L1039" s="1241"/>
      <c r="M1039" s="1241"/>
      <c r="N1039" s="1241"/>
      <c r="O1039" s="1241"/>
      <c r="P1039" s="1241"/>
      <c r="Q1039" s="1241"/>
      <c r="R1039" s="1241"/>
      <c r="S1039" s="1241"/>
      <c r="T1039" s="1241"/>
      <c r="U1039" s="1241"/>
      <c r="V1039" s="1241"/>
      <c r="W1039" s="1241"/>
      <c r="X1039" s="1241"/>
      <c r="Y1039" s="1241"/>
      <c r="Z1039" s="1241"/>
      <c r="AA1039" s="1241"/>
      <c r="AB1039" s="1241"/>
      <c r="AC1039" s="1241"/>
      <c r="AD1039" s="1241"/>
      <c r="AE1039" s="1481"/>
      <c r="AF1039" s="44"/>
      <c r="AG1039" s="11"/>
      <c r="AH1039" s="11"/>
      <c r="AI1039" s="48"/>
      <c r="AJ1039" s="1369"/>
      <c r="AK1039" s="1370"/>
      <c r="AL1039" s="1370"/>
      <c r="AM1039" s="1370"/>
      <c r="AN1039" s="1370"/>
      <c r="AO1039" s="1370"/>
      <c r="AP1039" s="1370"/>
      <c r="AQ1039" s="1371"/>
      <c r="AR1039" s="1179"/>
      <c r="AS1039" s="1179"/>
      <c r="AT1039" s="1179"/>
      <c r="AU1039" s="1179"/>
      <c r="AV1039" s="1179"/>
      <c r="AW1039" s="1179"/>
      <c r="AX1039" s="1179"/>
      <c r="AY1039" s="1179"/>
      <c r="BA1039">
        <f>IFERROR((($CI$753+$CM$753)/$AG$440),0)</f>
        <v>1</v>
      </c>
      <c r="BB1039" s="2" t="s">
        <v>1712</v>
      </c>
    </row>
    <row r="1040" spans="1:57" ht="12.95" customHeight="1">
      <c r="A1040" s="11"/>
      <c r="B1040" s="44"/>
      <c r="C1040" s="1190"/>
      <c r="D1040" s="1482"/>
      <c r="E1040" s="1483"/>
      <c r="F1040" s="1483"/>
      <c r="G1040" s="1483"/>
      <c r="H1040" s="1483"/>
      <c r="I1040" s="1483"/>
      <c r="J1040" s="1483"/>
      <c r="K1040" s="1483"/>
      <c r="L1040" s="1483"/>
      <c r="M1040" s="1483"/>
      <c r="N1040" s="1483"/>
      <c r="O1040" s="1483"/>
      <c r="P1040" s="1483"/>
      <c r="Q1040" s="1483"/>
      <c r="R1040" s="1483"/>
      <c r="S1040" s="1483"/>
      <c r="T1040" s="1483"/>
      <c r="U1040" s="1483"/>
      <c r="V1040" s="1483"/>
      <c r="W1040" s="1483"/>
      <c r="X1040" s="1483"/>
      <c r="Y1040" s="1483"/>
      <c r="Z1040" s="1483"/>
      <c r="AA1040" s="1483"/>
      <c r="AB1040" s="1483"/>
      <c r="AC1040" s="1483"/>
      <c r="AD1040" s="1483"/>
      <c r="AE1040" s="1484"/>
      <c r="AF1040" s="44"/>
      <c r="AG1040" s="11"/>
      <c r="AH1040" s="11"/>
      <c r="AI1040" s="48"/>
      <c r="AJ1040" s="1369"/>
      <c r="AK1040" s="1370"/>
      <c r="AL1040" s="1370"/>
      <c r="AM1040" s="1370"/>
      <c r="AN1040" s="1370"/>
      <c r="AO1040" s="1370"/>
      <c r="AP1040" s="1370"/>
      <c r="AQ1040" s="1371"/>
      <c r="AR1040" s="1179"/>
      <c r="AS1040" s="1179"/>
      <c r="AT1040" s="1179"/>
      <c r="AU1040" s="1179"/>
      <c r="AV1040" s="1179"/>
      <c r="AW1040" s="1179"/>
      <c r="AX1040" s="1179"/>
      <c r="AY1040" s="1179"/>
      <c r="BA1040" t="b">
        <f>'Points System'!AJ164="Yes"</f>
        <v>0</v>
      </c>
      <c r="BB1040" s="2" t="s">
        <v>1713</v>
      </c>
    </row>
    <row r="1041" spans="1:56" ht="12.95" customHeight="1">
      <c r="A1041" s="11"/>
      <c r="B1041" s="47"/>
      <c r="C1041" s="76" t="s">
        <v>1714</v>
      </c>
      <c r="D1041" s="1458" t="s">
        <v>1715</v>
      </c>
      <c r="E1041" s="1459"/>
      <c r="F1041" s="1459"/>
      <c r="G1041" s="1459"/>
      <c r="H1041" s="1459"/>
      <c r="I1041" s="1459"/>
      <c r="J1041" s="1459"/>
      <c r="K1041" s="1459"/>
      <c r="L1041" s="1459"/>
      <c r="M1041" s="1459"/>
      <c r="N1041" s="1459"/>
      <c r="O1041" s="1459"/>
      <c r="P1041" s="1459"/>
      <c r="Q1041" s="1459"/>
      <c r="R1041" s="1459"/>
      <c r="S1041" s="1459"/>
      <c r="T1041" s="1459"/>
      <c r="U1041" s="1459"/>
      <c r="V1041" s="1459"/>
      <c r="W1041" s="1459"/>
      <c r="X1041" s="1459"/>
      <c r="Y1041" s="1459"/>
      <c r="Z1041" s="1459"/>
      <c r="AA1041" s="1459"/>
      <c r="AB1041" s="1459"/>
      <c r="AC1041" s="1459"/>
      <c r="AD1041" s="1459"/>
      <c r="AE1041" s="1460"/>
      <c r="AF1041" s="47"/>
      <c r="AG1041" s="1466" t="s">
        <v>692</v>
      </c>
      <c r="AH1041" s="1467"/>
      <c r="AI1041" s="50"/>
      <c r="AJ1041" s="1366">
        <f>ROUND(IF(AG1041="yes",(AJ992*0.1),0),0)</f>
        <v>0</v>
      </c>
      <c r="AK1041" s="1367"/>
      <c r="AL1041" s="1367"/>
      <c r="AM1041" s="1367"/>
      <c r="AN1041" s="1367"/>
      <c r="AO1041" s="1367"/>
      <c r="AP1041" s="1367"/>
      <c r="AQ1041" s="1368"/>
      <c r="AR1041" s="1179"/>
      <c r="AS1041" s="1179"/>
      <c r="AT1041" s="1179"/>
      <c r="AU1041" s="1179"/>
      <c r="AV1041" s="1179"/>
      <c r="AW1041" s="1179"/>
      <c r="AX1041" s="1179"/>
      <c r="AY1041" s="1179"/>
      <c r="BA1041">
        <f>Q212</f>
        <v>40</v>
      </c>
      <c r="BB1041" s="2" t="s">
        <v>1716</v>
      </c>
    </row>
    <row r="1042" spans="1:56" ht="12.95" customHeight="1">
      <c r="A1042" s="11"/>
      <c r="B1042" s="44"/>
      <c r="C1042" s="1190"/>
      <c r="D1042" s="1471" t="s">
        <v>1717</v>
      </c>
      <c r="E1042" s="1472"/>
      <c r="F1042" s="1472"/>
      <c r="G1042" s="1472"/>
      <c r="H1042" s="1472"/>
      <c r="I1042" s="1472"/>
      <c r="J1042" s="1472"/>
      <c r="K1042" s="1472"/>
      <c r="L1042" s="1472"/>
      <c r="M1042" s="1472"/>
      <c r="N1042" s="1472"/>
      <c r="O1042" s="1472"/>
      <c r="P1042" s="1472"/>
      <c r="Q1042" s="1472"/>
      <c r="R1042" s="1472"/>
      <c r="S1042" s="1472"/>
      <c r="T1042" s="1472"/>
      <c r="U1042" s="1472"/>
      <c r="V1042" s="1472"/>
      <c r="W1042" s="1472"/>
      <c r="X1042" s="1472"/>
      <c r="Y1042" s="1472"/>
      <c r="Z1042" s="1472"/>
      <c r="AA1042" s="1472"/>
      <c r="AB1042" s="1472"/>
      <c r="AC1042" s="1472"/>
      <c r="AD1042" s="1472"/>
      <c r="AE1042" s="1473"/>
      <c r="AF1042" s="44"/>
      <c r="AG1042" s="11"/>
      <c r="AH1042" s="11"/>
      <c r="AI1042" s="48"/>
      <c r="AJ1042" s="1369"/>
      <c r="AK1042" s="1370"/>
      <c r="AL1042" s="1370"/>
      <c r="AM1042" s="1370"/>
      <c r="AN1042" s="1370"/>
      <c r="AO1042" s="1370"/>
      <c r="AP1042" s="1370"/>
      <c r="AQ1042" s="1371"/>
      <c r="AR1042" s="1179"/>
      <c r="AS1042" s="1179"/>
      <c r="AT1042" s="1179"/>
      <c r="AU1042" s="1179"/>
      <c r="AV1042" s="1179"/>
      <c r="AW1042" s="1179"/>
      <c r="AX1042" s="1179"/>
      <c r="AY1042" s="1179"/>
      <c r="BA1042" s="966">
        <f>T212</f>
        <v>0.50632911392405067</v>
      </c>
      <c r="BB1042" s="2" t="s">
        <v>1718</v>
      </c>
    </row>
    <row r="1043" spans="1:56" ht="12.95" customHeight="1">
      <c r="A1043" s="11"/>
      <c r="B1043" s="44"/>
      <c r="C1043" s="1190"/>
      <c r="D1043" s="1471"/>
      <c r="E1043" s="1472"/>
      <c r="F1043" s="1472"/>
      <c r="G1043" s="1472"/>
      <c r="H1043" s="1472"/>
      <c r="I1043" s="1472"/>
      <c r="J1043" s="1472"/>
      <c r="K1043" s="1472"/>
      <c r="L1043" s="1472"/>
      <c r="M1043" s="1472"/>
      <c r="N1043" s="1472"/>
      <c r="O1043" s="1472"/>
      <c r="P1043" s="1472"/>
      <c r="Q1043" s="1472"/>
      <c r="R1043" s="1472"/>
      <c r="S1043" s="1472"/>
      <c r="T1043" s="1472"/>
      <c r="U1043" s="1472"/>
      <c r="V1043" s="1472"/>
      <c r="W1043" s="1472"/>
      <c r="X1043" s="1472"/>
      <c r="Y1043" s="1472"/>
      <c r="Z1043" s="1472"/>
      <c r="AA1043" s="1472"/>
      <c r="AB1043" s="1472"/>
      <c r="AC1043" s="1472"/>
      <c r="AD1043" s="1472"/>
      <c r="AE1043" s="1473"/>
      <c r="AF1043" s="44"/>
      <c r="AG1043" s="11"/>
      <c r="AH1043" s="11"/>
      <c r="AI1043" s="48"/>
      <c r="AJ1043" s="1369"/>
      <c r="AK1043" s="1370"/>
      <c r="AL1043" s="1370"/>
      <c r="AM1043" s="1370"/>
      <c r="AN1043" s="1370"/>
      <c r="AO1043" s="1370"/>
      <c r="AP1043" s="1370"/>
      <c r="AQ1043" s="1371"/>
      <c r="AR1043" s="1179"/>
      <c r="AS1043" s="1179"/>
      <c r="AT1043" s="1179"/>
      <c r="AU1043" s="1179"/>
      <c r="AV1043" s="1179"/>
      <c r="AW1043" s="1179"/>
      <c r="AX1043" s="1179"/>
      <c r="AY1043" s="1179"/>
    </row>
    <row r="1044" spans="1:56" ht="12.95" customHeight="1">
      <c r="A1044" s="11"/>
      <c r="B1044" s="44"/>
      <c r="C1044" s="1190"/>
      <c r="D1044" s="1474"/>
      <c r="E1044" s="1475"/>
      <c r="F1044" s="1475"/>
      <c r="G1044" s="1475"/>
      <c r="H1044" s="1475"/>
      <c r="I1044" s="1475"/>
      <c r="J1044" s="1475"/>
      <c r="K1044" s="1475"/>
      <c r="L1044" s="1475"/>
      <c r="M1044" s="1475"/>
      <c r="N1044" s="1475"/>
      <c r="O1044" s="1475"/>
      <c r="P1044" s="1475"/>
      <c r="Q1044" s="1475"/>
      <c r="R1044" s="1475"/>
      <c r="S1044" s="1475"/>
      <c r="T1044" s="1475"/>
      <c r="U1044" s="1475"/>
      <c r="V1044" s="1475"/>
      <c r="W1044" s="1475"/>
      <c r="X1044" s="1475"/>
      <c r="Y1044" s="1475"/>
      <c r="Z1044" s="1475"/>
      <c r="AA1044" s="1475"/>
      <c r="AB1044" s="1475"/>
      <c r="AC1044" s="1475"/>
      <c r="AD1044" s="1475"/>
      <c r="AE1044" s="1476"/>
      <c r="AF1044" s="44"/>
      <c r="AG1044" s="11"/>
      <c r="AH1044" s="11"/>
      <c r="AI1044" s="48"/>
      <c r="AJ1044" s="1372"/>
      <c r="AK1044" s="1373"/>
      <c r="AL1044" s="1373"/>
      <c r="AM1044" s="1373"/>
      <c r="AN1044" s="1373"/>
      <c r="AO1044" s="1373"/>
      <c r="AP1044" s="1373"/>
      <c r="AQ1044" s="1374"/>
      <c r="AR1044" s="1179"/>
      <c r="AS1044" s="1179"/>
      <c r="AT1044" s="1179"/>
      <c r="AU1044" s="1179"/>
      <c r="AV1044" s="1179"/>
      <c r="AW1044" s="1179"/>
      <c r="AX1044" s="1179"/>
      <c r="AY1044" s="1179"/>
    </row>
    <row r="1045" spans="1:56" ht="12.95" customHeight="1">
      <c r="A1045" s="11"/>
      <c r="B1045" s="47"/>
      <c r="C1045" s="76" t="s">
        <v>1719</v>
      </c>
      <c r="D1045" s="1468" t="s">
        <v>1720</v>
      </c>
      <c r="E1045" s="1469"/>
      <c r="F1045" s="1469"/>
      <c r="G1045" s="1469"/>
      <c r="H1045" s="1469"/>
      <c r="I1045" s="1469"/>
      <c r="J1045" s="1469"/>
      <c r="K1045" s="1469"/>
      <c r="L1045" s="1469"/>
      <c r="M1045" s="1469"/>
      <c r="N1045" s="1469"/>
      <c r="O1045" s="1469"/>
      <c r="P1045" s="1469"/>
      <c r="Q1045" s="1469"/>
      <c r="R1045" s="1469"/>
      <c r="S1045" s="1469"/>
      <c r="T1045" s="1469"/>
      <c r="U1045" s="1469"/>
      <c r="V1045" s="1469"/>
      <c r="W1045" s="1469"/>
      <c r="X1045" s="1469"/>
      <c r="Y1045" s="1469"/>
      <c r="Z1045" s="1469"/>
      <c r="AA1045" s="1469"/>
      <c r="AB1045" s="1469"/>
      <c r="AC1045" s="1469"/>
      <c r="AD1045" s="1469"/>
      <c r="AE1045" s="1470"/>
      <c r="AF1045" s="47"/>
      <c r="AG1045" s="1531" t="str">
        <f>IF(X1048&gt;0,"Yes","No")</f>
        <v>Yes</v>
      </c>
      <c r="AH1045" s="1532"/>
      <c r="AI1045" s="50"/>
      <c r="AJ1045" s="1366">
        <f>IF((X1048=0),0,AY1005*AJ992)</f>
        <v>21451075.940000001</v>
      </c>
      <c r="AK1045" s="1367"/>
      <c r="AL1045" s="1367"/>
      <c r="AM1045" s="1367"/>
      <c r="AN1045" s="1367"/>
      <c r="AO1045" s="1367"/>
      <c r="AP1045" s="1367"/>
      <c r="AQ1045" s="1368"/>
      <c r="AR1045" s="1179"/>
      <c r="AS1045" s="1179"/>
      <c r="AT1045" s="1179"/>
      <c r="AU1045" s="1179"/>
      <c r="AV1045" s="1179"/>
      <c r="AW1045" s="1179"/>
      <c r="AX1045" s="1179"/>
      <c r="AY1045" s="1179"/>
      <c r="AZ1045" s="963">
        <f>SUM('Sources and Uses Budget'!$D$10,'Sources and Uses Budget'!$D$13:$D$14,'Sources and Uses Budget'!$D$17:$D$25,'Sources and Uses Budget'!$D$27,'Sources and Uses Budget'!$D$29:$D$37,'Sources and Uses Budget'!$D$40:$D$41,'Sources and Uses Budget'!$D$43,'Sources and Uses Budget'!$D$45:$D$53,'Sources and Uses Budget'!$D$65:$D$69,'Sources and Uses Budget'!$D$79:$D$80,'Sources and Uses Budget'!$D$84:$D$87,'Sources and Uses Budget'!$D$89:$D$95)</f>
        <v>1598617</v>
      </c>
      <c r="BA1045" s="2" t="s">
        <v>1721</v>
      </c>
      <c r="BB1045" s="2"/>
      <c r="BC1045" s="2"/>
      <c r="BD1045" s="2"/>
    </row>
    <row r="1046" spans="1:56" ht="12.95" customHeight="1">
      <c r="A1046" s="11"/>
      <c r="B1046" s="44"/>
      <c r="C1046" s="309"/>
      <c r="D1046" s="1471" t="s">
        <v>1722</v>
      </c>
      <c r="E1046" s="1472"/>
      <c r="F1046" s="1472"/>
      <c r="G1046" s="1472"/>
      <c r="H1046" s="1472"/>
      <c r="I1046" s="1472"/>
      <c r="J1046" s="1472"/>
      <c r="K1046" s="1472"/>
      <c r="L1046" s="1472"/>
      <c r="M1046" s="1472"/>
      <c r="N1046" s="1472"/>
      <c r="O1046" s="1472"/>
      <c r="P1046" s="1472"/>
      <c r="Q1046" s="1472"/>
      <c r="R1046" s="1472"/>
      <c r="S1046" s="1472"/>
      <c r="T1046" s="1472"/>
      <c r="U1046" s="1472"/>
      <c r="V1046" s="1472"/>
      <c r="W1046" s="1472"/>
      <c r="X1046" s="1472"/>
      <c r="Y1046" s="1472"/>
      <c r="Z1046" s="1472"/>
      <c r="AA1046" s="1472"/>
      <c r="AB1046" s="1472"/>
      <c r="AC1046" s="1472"/>
      <c r="AD1046" s="1472"/>
      <c r="AE1046" s="1473"/>
      <c r="AF1046" s="44"/>
      <c r="AG1046" s="1196"/>
      <c r="AH1046" s="1196"/>
      <c r="AI1046" s="48"/>
      <c r="AJ1046" s="1369"/>
      <c r="AK1046" s="1370"/>
      <c r="AL1046" s="1370"/>
      <c r="AM1046" s="1370"/>
      <c r="AN1046" s="1370"/>
      <c r="AO1046" s="1370"/>
      <c r="AP1046" s="1370"/>
      <c r="AQ1046" s="1371"/>
      <c r="AR1046" s="1179"/>
      <c r="AS1046" s="1179"/>
      <c r="AT1046" s="1179"/>
      <c r="AU1046" s="1073"/>
      <c r="AV1046" s="1179"/>
      <c r="AW1046" s="1179"/>
      <c r="AX1046" s="1179"/>
      <c r="AY1046" s="1179"/>
      <c r="AZ1046" s="764">
        <f>'Sources and Uses Budget'!S97*BA1046</f>
        <v>8499251.25</v>
      </c>
      <c r="BA1046" s="964">
        <f>IF(BA1040,20%,15%)</f>
        <v>0.15</v>
      </c>
      <c r="BB1046" s="2" t="s">
        <v>1723</v>
      </c>
      <c r="BC1046" s="2" t="s">
        <v>1724</v>
      </c>
      <c r="BD1046" s="2"/>
    </row>
    <row r="1047" spans="1:56" ht="12.95" customHeight="1">
      <c r="A1047" s="11"/>
      <c r="B1047" s="44"/>
      <c r="C1047" s="309"/>
      <c r="D1047" s="1471"/>
      <c r="E1047" s="1472"/>
      <c r="F1047" s="1472"/>
      <c r="G1047" s="1472"/>
      <c r="H1047" s="1472"/>
      <c r="I1047" s="1472"/>
      <c r="J1047" s="1472"/>
      <c r="K1047" s="1472"/>
      <c r="L1047" s="1472"/>
      <c r="M1047" s="1472"/>
      <c r="N1047" s="1472"/>
      <c r="O1047" s="1472"/>
      <c r="P1047" s="1472"/>
      <c r="Q1047" s="1472"/>
      <c r="R1047" s="1472"/>
      <c r="S1047" s="1472"/>
      <c r="T1047" s="1472"/>
      <c r="U1047" s="1472"/>
      <c r="V1047" s="1472"/>
      <c r="W1047" s="1472"/>
      <c r="X1047" s="1472"/>
      <c r="Y1047" s="1472"/>
      <c r="Z1047" s="1472"/>
      <c r="AA1047" s="1472"/>
      <c r="AB1047" s="1472"/>
      <c r="AC1047" s="1472"/>
      <c r="AD1047" s="1472"/>
      <c r="AE1047" s="1473"/>
      <c r="AF1047" s="44"/>
      <c r="AG1047" s="1196"/>
      <c r="AH1047" s="1196"/>
      <c r="AI1047" s="48"/>
      <c r="AJ1047" s="1369"/>
      <c r="AK1047" s="1370"/>
      <c r="AL1047" s="1370"/>
      <c r="AM1047" s="1370"/>
      <c r="AN1047" s="1370"/>
      <c r="AO1047" s="1370"/>
      <c r="AP1047" s="1370"/>
      <c r="AQ1047" s="1371"/>
      <c r="AR1047" s="1179"/>
      <c r="AS1047" s="1179"/>
      <c r="AT1047" s="1179"/>
      <c r="AU1047" s="1073"/>
      <c r="AV1047" s="1179"/>
      <c r="AW1047" s="1179"/>
      <c r="AX1047" s="1179"/>
      <c r="AY1047" s="1179"/>
      <c r="AZ1047" s="764">
        <f>IF(M356="N/A",0,'Sources and Uses Budget'!T97*BA1047)</f>
        <v>0</v>
      </c>
      <c r="BA1047" s="964">
        <v>0.15</v>
      </c>
      <c r="BB1047" s="2" t="s">
        <v>1723</v>
      </c>
      <c r="BC1047" s="2" t="s">
        <v>1725</v>
      </c>
      <c r="BD1047" s="2"/>
    </row>
    <row r="1048" spans="1:56" ht="12.95" customHeight="1">
      <c r="A1048" s="11"/>
      <c r="B1048" s="45"/>
      <c r="C1048" s="46"/>
      <c r="D1048" s="77" t="s">
        <v>1726</v>
      </c>
      <c r="E1048" s="5"/>
      <c r="F1048" s="5"/>
      <c r="G1048" s="5"/>
      <c r="H1048" s="5"/>
      <c r="I1048" s="1533">
        <f>AY1003</f>
        <v>79</v>
      </c>
      <c r="J1048" s="1534"/>
      <c r="K1048" s="5"/>
      <c r="L1048" s="5"/>
      <c r="M1048" s="5"/>
      <c r="N1048" s="5"/>
      <c r="O1048" s="5"/>
      <c r="P1048" s="5"/>
      <c r="Q1048" s="5"/>
      <c r="R1048" s="5"/>
      <c r="S1048" s="5"/>
      <c r="T1048" s="5"/>
      <c r="U1048" s="5"/>
      <c r="V1048" s="78" t="s">
        <v>1727</v>
      </c>
      <c r="W1048" s="32"/>
      <c r="X1048" s="1531">
        <f>CI753</f>
        <v>39</v>
      </c>
      <c r="Y1048" s="1532"/>
      <c r="Z1048" s="32"/>
      <c r="AA1048" s="32"/>
      <c r="AB1048" s="32"/>
      <c r="AC1048" s="32"/>
      <c r="AD1048" s="32"/>
      <c r="AE1048" s="33"/>
      <c r="AF1048" s="731"/>
      <c r="AG1048" s="732"/>
      <c r="AH1048" s="732"/>
      <c r="AI1048" s="733"/>
      <c r="AJ1048" s="1372"/>
      <c r="AK1048" s="1373"/>
      <c r="AL1048" s="1373"/>
      <c r="AM1048" s="1373"/>
      <c r="AN1048" s="1373"/>
      <c r="AO1048" s="1373"/>
      <c r="AP1048" s="1373"/>
      <c r="AQ1048" s="1374"/>
      <c r="AR1048" s="1179"/>
      <c r="AS1048" s="1179"/>
      <c r="AT1048" s="1179"/>
      <c r="AU1048" s="11"/>
      <c r="AV1048" s="1179"/>
      <c r="AW1048" s="1179"/>
      <c r="AX1048" s="1179"/>
      <c r="AY1048" s="1179"/>
      <c r="AZ1048" s="764">
        <f>IF(M358="N/A",0,'Sources and Uses Budget'!T97*BA1048)</f>
        <v>0</v>
      </c>
      <c r="BA1048" s="964" cm="1">
        <f t="array" ref="BA1048">_xlfn.IFS(X180="Yes",5%,$BA$1038&gt;50000,15%,BA1039&gt;=30%,15%,TRUE,5%)</f>
        <v>0.15</v>
      </c>
      <c r="BB1048" s="2" t="s">
        <v>1723</v>
      </c>
      <c r="BC1048" s="2" t="s">
        <v>1728</v>
      </c>
      <c r="BD1048" s="2"/>
    </row>
    <row r="1049" spans="1:56" ht="12.95" customHeight="1">
      <c r="A1049" s="11"/>
      <c r="B1049" s="47"/>
      <c r="C1049" s="76" t="s">
        <v>1729</v>
      </c>
      <c r="D1049" s="1458" t="s">
        <v>1730</v>
      </c>
      <c r="E1049" s="1459"/>
      <c r="F1049" s="1459"/>
      <c r="G1049" s="1459"/>
      <c r="H1049" s="1459"/>
      <c r="I1049" s="1459"/>
      <c r="J1049" s="1459"/>
      <c r="K1049" s="1459"/>
      <c r="L1049" s="1459"/>
      <c r="M1049" s="1459"/>
      <c r="N1049" s="1459"/>
      <c r="O1049" s="1459"/>
      <c r="P1049" s="1459"/>
      <c r="Q1049" s="1459"/>
      <c r="R1049" s="1459"/>
      <c r="S1049" s="1459"/>
      <c r="T1049" s="1459"/>
      <c r="U1049" s="1459"/>
      <c r="V1049" s="1459"/>
      <c r="W1049" s="1459"/>
      <c r="X1049" s="1459"/>
      <c r="Y1049" s="1459"/>
      <c r="Z1049" s="1459"/>
      <c r="AA1049" s="1459"/>
      <c r="AB1049" s="1459"/>
      <c r="AC1049" s="1459"/>
      <c r="AD1049" s="1459"/>
      <c r="AE1049" s="1460"/>
      <c r="AF1049" s="44"/>
      <c r="AG1049" s="1531" t="str">
        <f>IF(X1052&gt;0,"Yes","No")</f>
        <v>Yes</v>
      </c>
      <c r="AH1049" s="1532"/>
      <c r="AI1049" s="48"/>
      <c r="AJ1049" s="1366">
        <f>IF((X1052=0),0,(2*AY1006)*AJ992)</f>
        <v>43777706</v>
      </c>
      <c r="AK1049" s="1367"/>
      <c r="AL1049" s="1367"/>
      <c r="AM1049" s="1367"/>
      <c r="AN1049" s="1367"/>
      <c r="AO1049" s="1367"/>
      <c r="AP1049" s="1367"/>
      <c r="AQ1049" s="1368"/>
      <c r="AR1049" s="1179"/>
      <c r="AS1049" s="1179"/>
      <c r="AT1049" s="1179"/>
      <c r="AU1049" s="11"/>
      <c r="AV1049" s="1179"/>
      <c r="AW1049" s="1179"/>
      <c r="AX1049" s="1179"/>
      <c r="AY1049" s="1179"/>
      <c r="AZ1049" s="764">
        <f>AZ1045*BA1049</f>
        <v>239792.55</v>
      </c>
      <c r="BA1049" s="964">
        <v>0.15</v>
      </c>
      <c r="BB1049" s="2" t="s">
        <v>1723</v>
      </c>
      <c r="BC1049" s="2" t="s">
        <v>1731</v>
      </c>
      <c r="BD1049" s="2"/>
    </row>
    <row r="1050" spans="1:56" ht="12.95" customHeight="1">
      <c r="A1050" s="11"/>
      <c r="B1050" s="44"/>
      <c r="C1050" s="309"/>
      <c r="D1050" s="1471" t="s">
        <v>1732</v>
      </c>
      <c r="E1050" s="1472"/>
      <c r="F1050" s="1472"/>
      <c r="G1050" s="1472"/>
      <c r="H1050" s="1472"/>
      <c r="I1050" s="1472"/>
      <c r="J1050" s="1472"/>
      <c r="K1050" s="1472"/>
      <c r="L1050" s="1472"/>
      <c r="M1050" s="1472"/>
      <c r="N1050" s="1472"/>
      <c r="O1050" s="1472"/>
      <c r="P1050" s="1472"/>
      <c r="Q1050" s="1472"/>
      <c r="R1050" s="1472"/>
      <c r="S1050" s="1472"/>
      <c r="T1050" s="1472"/>
      <c r="U1050" s="1472"/>
      <c r="V1050" s="1472"/>
      <c r="W1050" s="1472"/>
      <c r="X1050" s="1472"/>
      <c r="Y1050" s="1472"/>
      <c r="Z1050" s="1472"/>
      <c r="AA1050" s="1472"/>
      <c r="AB1050" s="1472"/>
      <c r="AC1050" s="1472"/>
      <c r="AD1050" s="1472"/>
      <c r="AE1050" s="1473"/>
      <c r="AF1050" s="44"/>
      <c r="AG1050" s="1196"/>
      <c r="AH1050" s="1196"/>
      <c r="AI1050" s="48"/>
      <c r="AJ1050" s="1369"/>
      <c r="AK1050" s="1370"/>
      <c r="AL1050" s="1370"/>
      <c r="AM1050" s="1370"/>
      <c r="AN1050" s="1370"/>
      <c r="AO1050" s="1370"/>
      <c r="AP1050" s="1370"/>
      <c r="AQ1050" s="1371"/>
      <c r="AR1050" s="1179"/>
      <c r="AS1050" s="1179"/>
      <c r="AT1050" s="1179"/>
      <c r="AU1050" s="1179"/>
      <c r="AV1050" s="1179"/>
      <c r="AW1050" s="1179"/>
      <c r="AX1050" s="1179"/>
      <c r="AY1050" s="1179"/>
      <c r="AZ1050" s="764"/>
      <c r="BA1050" s="2"/>
      <c r="BB1050" s="2"/>
      <c r="BC1050" s="2"/>
      <c r="BD1050" s="2"/>
    </row>
    <row r="1051" spans="1:56" ht="12.95" customHeight="1">
      <c r="A1051" s="11"/>
      <c r="B1051" s="44"/>
      <c r="C1051" s="48"/>
      <c r="D1051" s="1471"/>
      <c r="E1051" s="1472"/>
      <c r="F1051" s="1472"/>
      <c r="G1051" s="1472"/>
      <c r="H1051" s="1472"/>
      <c r="I1051" s="1472"/>
      <c r="J1051" s="1472"/>
      <c r="K1051" s="1472"/>
      <c r="L1051" s="1472"/>
      <c r="M1051" s="1472"/>
      <c r="N1051" s="1472"/>
      <c r="O1051" s="1472"/>
      <c r="P1051" s="1472"/>
      <c r="Q1051" s="1472"/>
      <c r="R1051" s="1472"/>
      <c r="S1051" s="1472"/>
      <c r="T1051" s="1472"/>
      <c r="U1051" s="1472"/>
      <c r="V1051" s="1472"/>
      <c r="W1051" s="1472"/>
      <c r="X1051" s="1472"/>
      <c r="Y1051" s="1472"/>
      <c r="Z1051" s="1472"/>
      <c r="AA1051" s="1472"/>
      <c r="AB1051" s="1472"/>
      <c r="AC1051" s="1472"/>
      <c r="AD1051" s="1472"/>
      <c r="AE1051" s="1473"/>
      <c r="AF1051" s="728"/>
      <c r="AG1051" s="729"/>
      <c r="AH1051" s="729"/>
      <c r="AI1051" s="730"/>
      <c r="AJ1051" s="1369"/>
      <c r="AK1051" s="1370"/>
      <c r="AL1051" s="1370"/>
      <c r="AM1051" s="1370"/>
      <c r="AN1051" s="1370"/>
      <c r="AO1051" s="1370"/>
      <c r="AP1051" s="1370"/>
      <c r="AQ1051" s="1371"/>
      <c r="AR1051" s="1179"/>
      <c r="AS1051" s="1179"/>
      <c r="AT1051" s="1179"/>
      <c r="AU1051" s="1179"/>
      <c r="AV1051" s="1179"/>
      <c r="AW1051" s="1179"/>
      <c r="AX1051" s="1179"/>
      <c r="AY1051" s="1179"/>
      <c r="AZ1051" s="764">
        <f>ROUNDDOWN(MIN(SUM(AZ1046,AZ1047,AZ1048,AZ1049),BD1051),0)</f>
        <v>2500000</v>
      </c>
      <c r="BA1051" s="2" t="s">
        <v>1733</v>
      </c>
      <c r="BB1051" s="2"/>
      <c r="BC1051" s="2"/>
      <c r="BD1051" s="2" cm="1">
        <f t="array" ref="BD1051">_xlfn.IFS(BA1040,3000000,AND(BA1041&gt;=25%,BA1042&gt;=15),2800000,TRUE,2500000)</f>
        <v>2500000</v>
      </c>
    </row>
    <row r="1052" spans="1:56" ht="12.95" customHeight="1">
      <c r="A1052" s="11"/>
      <c r="B1052" s="45"/>
      <c r="C1052" s="46"/>
      <c r="D1052" s="77" t="s">
        <v>1726</v>
      </c>
      <c r="E1052" s="5"/>
      <c r="F1052" s="5"/>
      <c r="G1052" s="5"/>
      <c r="H1052" s="5"/>
      <c r="I1052" s="1533">
        <f>AY1003</f>
        <v>79</v>
      </c>
      <c r="J1052" s="1534"/>
      <c r="K1052" s="11"/>
      <c r="L1052" s="5"/>
      <c r="M1052" s="5"/>
      <c r="N1052" s="5"/>
      <c r="O1052" s="5"/>
      <c r="P1052" s="5"/>
      <c r="Q1052" s="5"/>
      <c r="R1052" s="5"/>
      <c r="S1052" s="5"/>
      <c r="T1052" s="5"/>
      <c r="U1052" s="5"/>
      <c r="V1052" s="78" t="s">
        <v>1734</v>
      </c>
      <c r="X1052" s="1531">
        <f>CM753</f>
        <v>40</v>
      </c>
      <c r="Y1052" s="1532"/>
      <c r="AF1052" s="731"/>
      <c r="AG1052" s="732"/>
      <c r="AH1052" s="732"/>
      <c r="AI1052" s="733"/>
      <c r="AJ1052" s="1372"/>
      <c r="AK1052" s="1373"/>
      <c r="AL1052" s="1373"/>
      <c r="AM1052" s="1373"/>
      <c r="AN1052" s="1373"/>
      <c r="AO1052" s="1373"/>
      <c r="AP1052" s="1373"/>
      <c r="AQ1052" s="1374"/>
      <c r="AR1052" s="1179"/>
      <c r="AS1052" s="1179"/>
      <c r="AT1052" s="1179"/>
      <c r="AU1052" s="1179"/>
      <c r="AV1052" s="1179"/>
      <c r="AW1052" s="1179"/>
      <c r="AX1052" s="1179"/>
      <c r="AY1052" s="1179"/>
      <c r="AZ1052" s="764">
        <f>ROUNDDOWN(MAX(0,BA1052*(SUM(AG1093,AL1093,AZ1045)-BD1052))+BF1052,0)</f>
        <v>0</v>
      </c>
      <c r="BA1052" s="964">
        <f>IF(L1042,7%,5%)</f>
        <v>0.05</v>
      </c>
      <c r="BB1052" s="2" t="s">
        <v>1735</v>
      </c>
      <c r="BC1052" s="2"/>
      <c r="BD1052" s="2">
        <v>6666667</v>
      </c>
    </row>
    <row r="1053" spans="1:56" ht="12.95" customHeight="1">
      <c r="A1053" s="11"/>
      <c r="B1053" s="61"/>
      <c r="C1053" s="1197"/>
      <c r="D1053" s="1529" t="s">
        <v>1736</v>
      </c>
      <c r="E1053" s="1529"/>
      <c r="F1053" s="1529"/>
      <c r="G1053" s="1529"/>
      <c r="H1053" s="1529"/>
      <c r="I1053" s="1529"/>
      <c r="J1053" s="1529"/>
      <c r="K1053" s="1529"/>
      <c r="L1053" s="1529"/>
      <c r="M1053" s="1529"/>
      <c r="N1053" s="1529"/>
      <c r="O1053" s="1529"/>
      <c r="P1053" s="1529"/>
      <c r="Q1053" s="1529"/>
      <c r="R1053" s="1529"/>
      <c r="S1053" s="1529"/>
      <c r="T1053" s="1529"/>
      <c r="U1053" s="1529"/>
      <c r="V1053" s="1529"/>
      <c r="W1053" s="1529"/>
      <c r="X1053" s="1529"/>
      <c r="Y1053" s="1529"/>
      <c r="Z1053" s="1529"/>
      <c r="AA1053" s="1529"/>
      <c r="AB1053" s="1529"/>
      <c r="AC1053" s="1529"/>
      <c r="AD1053" s="1529"/>
      <c r="AE1053" s="1529"/>
      <c r="AF1053" s="1529"/>
      <c r="AG1053" s="1529"/>
      <c r="AH1053" s="1529"/>
      <c r="AI1053" s="1530"/>
      <c r="AJ1053" s="1540">
        <f>SUM(AJ992:AQ1052)</f>
        <v>123231316.94</v>
      </c>
      <c r="AK1053" s="1541"/>
      <c r="AL1053" s="1541"/>
      <c r="AM1053" s="1541"/>
      <c r="AN1053" s="1541"/>
      <c r="AO1053" s="1541"/>
      <c r="AP1053" s="1541"/>
      <c r="AQ1053" s="1542"/>
      <c r="AR1053" s="1179"/>
      <c r="AS1053" s="1179"/>
      <c r="AT1053" s="1179"/>
      <c r="AU1053" s="1179"/>
      <c r="AV1053" s="1179"/>
      <c r="AW1053" s="1179"/>
      <c r="AX1053" s="1179"/>
      <c r="AY1053" s="1179"/>
      <c r="AZ1053" s="963">
        <v>6000000</v>
      </c>
      <c r="BA1053" s="2" t="s">
        <v>1737</v>
      </c>
      <c r="BB1053" s="2"/>
      <c r="BC1053" s="2"/>
      <c r="BD1053" s="2"/>
    </row>
    <row r="1054" spans="1:56" ht="12.95" customHeight="1">
      <c r="A1054" s="11"/>
      <c r="B1054" s="11"/>
      <c r="C1054" s="1198"/>
      <c r="D1054" s="1199"/>
      <c r="E1054" s="1199"/>
      <c r="F1054" s="1199"/>
      <c r="G1054" s="1199"/>
      <c r="H1054" s="1199"/>
      <c r="I1054" s="1199"/>
      <c r="J1054" s="1199"/>
      <c r="K1054" s="1199"/>
      <c r="L1054" s="1199"/>
      <c r="M1054" s="1199"/>
      <c r="N1054" s="1199"/>
      <c r="O1054" s="1199"/>
      <c r="P1054" s="1199"/>
      <c r="Q1054" s="1199"/>
      <c r="R1054" s="1199"/>
      <c r="S1054" s="1199"/>
      <c r="T1054" s="1200"/>
      <c r="U1054" s="1200"/>
      <c r="V1054" s="1200"/>
      <c r="W1054" s="1200"/>
      <c r="X1054" s="1200"/>
      <c r="Y1054" s="1200"/>
      <c r="Z1054" s="1200"/>
      <c r="AA1054" s="1200"/>
      <c r="AB1054" s="1200"/>
      <c r="AC1054" s="1200"/>
      <c r="AD1054" s="117"/>
      <c r="AE1054" s="117"/>
      <c r="AF1054" s="117"/>
      <c r="AG1054" s="117"/>
      <c r="AH1054" s="117"/>
      <c r="AI1054" s="117"/>
      <c r="AJ1054" s="117"/>
      <c r="AK1054" s="117"/>
      <c r="AL1054" s="1179"/>
      <c r="AM1054" s="1179"/>
      <c r="AN1054" s="1179"/>
      <c r="AO1054" s="1179"/>
      <c r="AP1054" s="1179"/>
      <c r="AQ1054" s="1179"/>
      <c r="AR1054" s="1179"/>
      <c r="AS1054" s="1179"/>
      <c r="AT1054" s="1179"/>
      <c r="AU1054" s="1179"/>
      <c r="AV1054" s="1179"/>
      <c r="AW1054" s="1179"/>
      <c r="AX1054" s="1179"/>
      <c r="AY1054" s="1179"/>
      <c r="AZ1054" s="2"/>
      <c r="BA1054" s="2"/>
      <c r="BB1054" s="2"/>
      <c r="BC1054" s="2"/>
      <c r="BD1054" s="2"/>
    </row>
    <row r="1055" spans="1:56" ht="12.95" customHeight="1">
      <c r="A1055" s="11"/>
      <c r="B1055" s="1179"/>
      <c r="C1055" s="1179"/>
      <c r="D1055" s="1179"/>
      <c r="E1055" s="1179"/>
      <c r="F1055" s="1179"/>
      <c r="G1055" s="955" t="s">
        <v>1738</v>
      </c>
      <c r="H1055" s="956"/>
      <c r="I1055" s="956"/>
      <c r="J1055" s="956"/>
      <c r="K1055" s="956"/>
      <c r="L1055" s="956"/>
      <c r="M1055" s="956"/>
      <c r="N1055" s="956"/>
      <c r="O1055" s="956"/>
      <c r="P1055" s="956"/>
      <c r="Q1055" s="956"/>
      <c r="R1055" s="956"/>
      <c r="S1055" s="956"/>
      <c r="T1055" s="956"/>
      <c r="U1055" s="956"/>
      <c r="V1055" s="956"/>
      <c r="W1055" s="956"/>
      <c r="X1055" s="956"/>
      <c r="Y1055" s="956"/>
      <c r="Z1055" s="956"/>
      <c r="AA1055" s="956"/>
      <c r="AB1055" s="956"/>
      <c r="AC1055" s="956"/>
      <c r="AD1055" s="956"/>
      <c r="AE1055" s="956"/>
      <c r="AF1055" s="956"/>
      <c r="AG1055" s="957"/>
      <c r="AH1055" s="957"/>
      <c r="AI1055" s="957"/>
      <c r="AJ1055" s="957"/>
      <c r="AK1055" s="957"/>
      <c r="AL1055" s="957"/>
      <c r="AM1055" s="957"/>
      <c r="AN1055" s="957"/>
      <c r="AO1055" s="1179"/>
      <c r="AP1055" s="1179"/>
      <c r="AQ1055" s="1179"/>
      <c r="AR1055" s="1179"/>
      <c r="AS1055" s="1179"/>
      <c r="AT1055" s="1179"/>
      <c r="AU1055" s="1179"/>
      <c r="AV1055" s="1179"/>
      <c r="AW1055" s="1179"/>
      <c r="AX1055" s="1179"/>
      <c r="AY1055" s="1179"/>
      <c r="AZ1055" s="2"/>
      <c r="BA1055" s="764">
        <f>MIN(MIN(MAX(AZ1051,AZ1052),AZ1053),BA1056)</f>
        <v>2500000</v>
      </c>
      <c r="BB1055" s="2" t="s">
        <v>1739</v>
      </c>
      <c r="BC1055" s="2"/>
      <c r="BD1055" s="2"/>
    </row>
    <row r="1056" spans="1:56" ht="12.95" customHeight="1">
      <c r="A1056" s="11"/>
      <c r="B1056" s="1179"/>
      <c r="C1056" s="1179"/>
      <c r="D1056" s="1179"/>
      <c r="E1056" s="1179"/>
      <c r="F1056" s="1179"/>
      <c r="G1056" s="958" t="s">
        <v>1740</v>
      </c>
      <c r="H1056" s="959"/>
      <c r="I1056" s="959"/>
      <c r="J1056" s="959"/>
      <c r="K1056" s="959"/>
      <c r="L1056" s="959"/>
      <c r="M1056" s="959"/>
      <c r="N1056" s="959"/>
      <c r="O1056" s="959"/>
      <c r="P1056" s="959"/>
      <c r="Q1056" s="959"/>
      <c r="R1056" s="959"/>
      <c r="S1056" s="959"/>
      <c r="T1056" s="959"/>
      <c r="U1056" s="959"/>
      <c r="V1056" s="959"/>
      <c r="W1056" s="959"/>
      <c r="X1056" s="959"/>
      <c r="Y1056" s="959"/>
      <c r="Z1056" s="959"/>
      <c r="AA1056" s="1799">
        <f>'Sources and Uses Budget'!S107+'Sources and Uses Budget'!T107</f>
        <v>61056574</v>
      </c>
      <c r="AB1056" s="1799"/>
      <c r="AC1056" s="1799"/>
      <c r="AD1056" s="1799"/>
      <c r="AE1056" s="1799"/>
      <c r="AF1056" s="1799"/>
      <c r="AG1056" s="957"/>
      <c r="AH1056" s="957"/>
      <c r="AI1056" s="957"/>
      <c r="AJ1056" s="957"/>
      <c r="AK1056" s="957"/>
      <c r="AL1056" s="957"/>
      <c r="AM1056" s="957"/>
      <c r="AN1056" s="957"/>
      <c r="AO1056" s="1179"/>
      <c r="AP1056" s="1179"/>
      <c r="AQ1056" s="1179"/>
      <c r="AR1056" s="1179"/>
      <c r="AS1056" s="1179"/>
      <c r="AT1056" s="1179"/>
      <c r="AU1056" s="1179"/>
      <c r="AV1056" s="1073"/>
      <c r="AW1056" s="1073"/>
      <c r="AX1056" s="1073"/>
      <c r="AY1056" s="1073"/>
      <c r="AZ1056" s="2"/>
      <c r="BA1056" s="764">
        <f>SUM(AZ1046:AZ1049)</f>
        <v>8739043.8000000007</v>
      </c>
      <c r="BB1056" s="2" t="s">
        <v>1741</v>
      </c>
      <c r="BC1056" s="2"/>
      <c r="BD1056" s="2"/>
    </row>
    <row r="1057" spans="1:54" ht="12.95" customHeight="1">
      <c r="A1057" s="11"/>
      <c r="B1057" s="1179"/>
      <c r="C1057" s="1179"/>
      <c r="D1057" s="1179"/>
      <c r="E1057" s="1179"/>
      <c r="F1057" s="1179"/>
      <c r="G1057" s="958"/>
      <c r="H1057" s="958" t="s">
        <v>1742</v>
      </c>
      <c r="I1057" s="959"/>
      <c r="J1057" s="959"/>
      <c r="K1057" s="959"/>
      <c r="L1057" s="959"/>
      <c r="M1057" s="959"/>
      <c r="N1057" s="959"/>
      <c r="O1057" s="959"/>
      <c r="P1057" s="959"/>
      <c r="Q1057" s="959"/>
      <c r="R1057" s="959"/>
      <c r="S1057" s="959"/>
      <c r="T1057" s="959"/>
      <c r="U1057" s="959"/>
      <c r="V1057" s="959"/>
      <c r="W1057" s="959"/>
      <c r="X1057" s="959"/>
      <c r="Y1057" s="959"/>
      <c r="Z1057" s="961"/>
      <c r="AA1057" s="1800">
        <f>IFERROR((AA1056-BA1059)/(AJ1053-AJ1045-AJ1049),"")</f>
        <v>1.0199842989621057</v>
      </c>
      <c r="AB1057" s="1801"/>
      <c r="AC1057" s="1801"/>
      <c r="AD1057" s="1801"/>
      <c r="AE1057" s="1801"/>
      <c r="AF1057" s="1802"/>
      <c r="AG1057" s="960"/>
      <c r="AH1057" s="957"/>
      <c r="AI1057" s="957"/>
      <c r="AJ1057" s="957"/>
      <c r="AK1057" s="957"/>
      <c r="AL1057" s="957"/>
      <c r="AM1057" s="957"/>
      <c r="AN1057" s="957"/>
      <c r="AO1057" s="1179"/>
      <c r="AP1057" s="1179"/>
      <c r="AQ1057" s="1179"/>
      <c r="AR1057" s="1179"/>
      <c r="AS1057" s="1179"/>
      <c r="AT1057" s="1179"/>
      <c r="AU1057" s="1179"/>
      <c r="AV1057" s="1073"/>
      <c r="AW1057" s="1073"/>
      <c r="AX1057" s="1073"/>
      <c r="AY1057" s="1073"/>
    </row>
    <row r="1058" spans="1:54" ht="12.95" customHeight="1">
      <c r="A1058" s="11"/>
      <c r="B1058" s="1179"/>
      <c r="C1058" s="1179"/>
      <c r="D1058" s="1179"/>
      <c r="E1058" s="1179"/>
      <c r="F1058" s="1179"/>
      <c r="G1058" s="1803" t="str">
        <f>IFERROR(IF(AA1057="","",IF(AA1057&gt;=1.3,"Based on information presented in this application, this project is designated as high cost under CTCAC Regulation Section 10317(i)(5). Please refer to CTCAC regulations for requirements related to high cost projects.","Based on information presented in this application, this project is not held to CTCAC regulation requirements for high cost projects.")),"")</f>
        <v>Based on information presented in this application, this project is not held to CTCAC regulation requirements for high cost projects.</v>
      </c>
      <c r="H1058" s="1803"/>
      <c r="I1058" s="1803"/>
      <c r="J1058" s="1803"/>
      <c r="K1058" s="1803"/>
      <c r="L1058" s="1803"/>
      <c r="M1058" s="1803"/>
      <c r="N1058" s="1803"/>
      <c r="O1058" s="1803"/>
      <c r="P1058" s="1803"/>
      <c r="Q1058" s="1803"/>
      <c r="R1058" s="1803"/>
      <c r="S1058" s="1803"/>
      <c r="T1058" s="1803"/>
      <c r="U1058" s="1803"/>
      <c r="V1058" s="1803"/>
      <c r="W1058" s="1803"/>
      <c r="X1058" s="1803"/>
      <c r="Y1058" s="1803"/>
      <c r="Z1058" s="1803"/>
      <c r="AA1058" s="1803"/>
      <c r="AB1058" s="1803"/>
      <c r="AC1058" s="1803"/>
      <c r="AD1058" s="1803"/>
      <c r="AE1058" s="1803"/>
      <c r="AF1058" s="1803"/>
      <c r="AG1058" s="1803"/>
      <c r="AH1058" s="1803"/>
      <c r="AI1058" s="1803"/>
      <c r="AJ1058" s="1803"/>
      <c r="AK1058" s="1803"/>
      <c r="AL1058" s="1803"/>
      <c r="AM1058" s="1803"/>
      <c r="AN1058" s="1803"/>
      <c r="AO1058" s="1179"/>
      <c r="AP1058" s="1179"/>
      <c r="AQ1058" s="1179"/>
      <c r="AR1058" s="1179"/>
      <c r="AS1058" s="1179"/>
      <c r="AT1058" s="1179"/>
      <c r="AU1058" s="1179"/>
      <c r="AV1058" s="11"/>
      <c r="AW1058" s="11"/>
      <c r="AX1058" s="11"/>
      <c r="AY1058" s="11"/>
      <c r="BA1058" s="967">
        <f>'Sources and Uses Budget'!$S$104+'Sources and Uses Budget'!$T$104</f>
        <v>4394899</v>
      </c>
      <c r="BB1058" s="2" t="s">
        <v>1743</v>
      </c>
    </row>
    <row r="1059" spans="1:54" ht="12.95" customHeight="1">
      <c r="A1059" s="11"/>
      <c r="B1059" s="11"/>
      <c r="C1059" s="1198"/>
      <c r="D1059" s="1201"/>
      <c r="E1059" s="1201"/>
      <c r="F1059" s="1201"/>
      <c r="G1059" s="1803"/>
      <c r="H1059" s="1803"/>
      <c r="I1059" s="1803"/>
      <c r="J1059" s="1803"/>
      <c r="K1059" s="1803"/>
      <c r="L1059" s="1803"/>
      <c r="M1059" s="1803"/>
      <c r="N1059" s="1803"/>
      <c r="O1059" s="1803"/>
      <c r="P1059" s="1803"/>
      <c r="Q1059" s="1803"/>
      <c r="R1059" s="1803"/>
      <c r="S1059" s="1803"/>
      <c r="T1059" s="1803"/>
      <c r="U1059" s="1803"/>
      <c r="V1059" s="1803"/>
      <c r="W1059" s="1803"/>
      <c r="X1059" s="1803"/>
      <c r="Y1059" s="1803"/>
      <c r="Z1059" s="1803"/>
      <c r="AA1059" s="1803"/>
      <c r="AB1059" s="1803"/>
      <c r="AC1059" s="1803"/>
      <c r="AD1059" s="1803"/>
      <c r="AE1059" s="1803"/>
      <c r="AF1059" s="1803"/>
      <c r="AG1059" s="1803"/>
      <c r="AH1059" s="1803"/>
      <c r="AI1059" s="1803"/>
      <c r="AJ1059" s="1803"/>
      <c r="AK1059" s="1803"/>
      <c r="AL1059" s="1803"/>
      <c r="AM1059" s="1803"/>
      <c r="AN1059" s="1803"/>
      <c r="AO1059" s="1179"/>
      <c r="AP1059" s="1179"/>
      <c r="AQ1059" s="1179"/>
      <c r="AR1059" s="1179"/>
      <c r="AS1059" s="1179"/>
      <c r="AT1059" s="1179"/>
      <c r="AU1059" s="1179"/>
      <c r="AV1059" s="11"/>
      <c r="AW1059" s="11"/>
      <c r="AX1059" s="11"/>
      <c r="AY1059" s="11"/>
      <c r="BA1059" s="968">
        <f>MAX($BA$1058-$BA$1055,0)</f>
        <v>1894899</v>
      </c>
      <c r="BB1059" s="2" t="s">
        <v>1744</v>
      </c>
    </row>
    <row r="1060" spans="1:54" ht="12.95" customHeight="1">
      <c r="A1060" s="1202"/>
      <c r="B1060" s="954"/>
      <c r="C1060" s="954"/>
      <c r="D1060" s="954"/>
      <c r="E1060" s="954"/>
      <c r="F1060" s="954"/>
      <c r="G1060" s="1803"/>
      <c r="H1060" s="1803"/>
      <c r="I1060" s="1803"/>
      <c r="J1060" s="1803"/>
      <c r="K1060" s="1803"/>
      <c r="L1060" s="1803"/>
      <c r="M1060" s="1803"/>
      <c r="N1060" s="1803"/>
      <c r="O1060" s="1803"/>
      <c r="P1060" s="1803"/>
      <c r="Q1060" s="1803"/>
      <c r="R1060" s="1803"/>
      <c r="S1060" s="1803"/>
      <c r="T1060" s="1803"/>
      <c r="U1060" s="1803"/>
      <c r="V1060" s="1803"/>
      <c r="W1060" s="1803"/>
      <c r="X1060" s="1803"/>
      <c r="Y1060" s="1803"/>
      <c r="Z1060" s="1803"/>
      <c r="AA1060" s="1803"/>
      <c r="AB1060" s="1803"/>
      <c r="AC1060" s="1803"/>
      <c r="AD1060" s="1803"/>
      <c r="AE1060" s="1803"/>
      <c r="AF1060" s="1803"/>
      <c r="AG1060" s="1803"/>
      <c r="AH1060" s="1803"/>
      <c r="AI1060" s="1803"/>
      <c r="AJ1060" s="1803"/>
      <c r="AK1060" s="1803"/>
      <c r="AL1060" s="1803"/>
      <c r="AM1060" s="1803"/>
      <c r="AN1060" s="1803"/>
      <c r="AO1060" s="954"/>
      <c r="AP1060" s="954"/>
      <c r="AQ1060" s="1179"/>
      <c r="AR1060" s="1179"/>
      <c r="AS1060" s="1179"/>
      <c r="AT1060" s="1179"/>
      <c r="AU1060" s="1179"/>
      <c r="AV1060" s="1179"/>
      <c r="AW1060" s="1179"/>
      <c r="AX1060" s="1179"/>
      <c r="AY1060" s="1179"/>
    </row>
    <row r="1061" spans="1:54" ht="12.95" customHeight="1">
      <c r="A1061" s="1346" t="s">
        <v>1745</v>
      </c>
      <c r="B1061" s="1346"/>
      <c r="C1061" s="1346"/>
      <c r="D1061" s="1346"/>
      <c r="E1061" s="1346"/>
      <c r="F1061" s="1346"/>
      <c r="G1061" s="1346"/>
      <c r="H1061" s="1346"/>
      <c r="I1061" s="1346"/>
      <c r="J1061" s="1346"/>
      <c r="K1061" s="1346"/>
      <c r="L1061" s="1346"/>
      <c r="M1061" s="1346"/>
      <c r="N1061" s="1346"/>
      <c r="O1061" s="1346"/>
      <c r="P1061" s="1346"/>
      <c r="Q1061" s="1346"/>
      <c r="R1061" s="1346"/>
      <c r="S1061" s="1346"/>
      <c r="T1061" s="1346"/>
      <c r="U1061" s="1346"/>
      <c r="V1061" s="1346"/>
      <c r="W1061" s="1346"/>
      <c r="X1061" s="1346"/>
      <c r="Y1061" s="1346"/>
      <c r="Z1061" s="1346"/>
      <c r="AA1061" s="1346"/>
      <c r="AB1061" s="1346"/>
      <c r="AC1061" s="1346"/>
      <c r="AD1061" s="1346"/>
      <c r="AE1061" s="1346"/>
      <c r="AF1061" s="1346"/>
      <c r="AG1061" s="1346"/>
      <c r="AH1061" s="1346"/>
      <c r="AI1061" s="1346"/>
      <c r="AJ1061" s="1346"/>
      <c r="AK1061" s="1346"/>
      <c r="AL1061" s="1346"/>
      <c r="AM1061" s="1346"/>
      <c r="AN1061" s="1346"/>
      <c r="AO1061" s="1346"/>
      <c r="AP1061" s="1346"/>
      <c r="AQ1061" s="1346"/>
      <c r="AR1061" s="1073"/>
      <c r="AS1061" s="1073"/>
      <c r="AT1061" s="1073"/>
      <c r="AV1061" s="1179"/>
      <c r="AW1061" s="1179"/>
      <c r="AX1061" s="1179"/>
      <c r="AY1061" s="1179"/>
    </row>
    <row r="1062" spans="1:54" ht="12.95" customHeight="1">
      <c r="A1062" s="11"/>
      <c r="B1062" s="11"/>
      <c r="C1062" s="11"/>
      <c r="D1062" s="11"/>
      <c r="E1062" s="11"/>
      <c r="F1062" s="11"/>
      <c r="G1062" s="11"/>
      <c r="H1062" s="11"/>
      <c r="I1062" s="11"/>
      <c r="J1062" s="11"/>
      <c r="K1062" s="11"/>
      <c r="L1062" s="11"/>
      <c r="M1062" s="11"/>
      <c r="N1062" s="11"/>
      <c r="O1062" s="11"/>
      <c r="P1062" s="11"/>
      <c r="Q1062" s="1073"/>
      <c r="R1062" s="1073"/>
      <c r="S1062" s="1073"/>
      <c r="T1062" s="1073"/>
      <c r="U1062" s="1073"/>
      <c r="V1062" s="1073"/>
      <c r="W1062" s="1073"/>
      <c r="X1062" s="1073"/>
      <c r="Y1062" s="1073"/>
      <c r="Z1062" s="1073"/>
      <c r="AA1062" s="1073"/>
      <c r="AB1062" s="1073"/>
      <c r="AC1062" s="1073"/>
      <c r="AD1062" s="1073"/>
      <c r="AE1062" s="1073"/>
      <c r="AF1062" s="1073"/>
      <c r="AG1062" s="1073"/>
      <c r="AH1062" s="1073"/>
      <c r="AI1062" s="1073"/>
      <c r="AJ1062" s="1073"/>
      <c r="AK1062" s="1073"/>
      <c r="AL1062" s="1073"/>
      <c r="AM1062" s="1073"/>
      <c r="AN1062" s="1073"/>
      <c r="AO1062" s="1073"/>
      <c r="AP1062" s="1073"/>
      <c r="AQ1062" s="1073"/>
      <c r="AR1062" s="1073"/>
      <c r="AS1062" s="1073"/>
      <c r="AT1062" s="1073"/>
      <c r="AV1062" s="1179"/>
      <c r="AW1062" s="1179"/>
      <c r="AX1062" s="1179"/>
      <c r="AY1062" s="1179"/>
    </row>
    <row r="1063" spans="1:54" ht="12.95" customHeight="1">
      <c r="A1063" s="38" t="s">
        <v>1746</v>
      </c>
      <c r="B1063" s="1073"/>
      <c r="C1063" s="1073"/>
      <c r="D1063" s="1073"/>
      <c r="E1063" s="1073"/>
      <c r="F1063" s="1073"/>
      <c r="G1063" s="1073"/>
      <c r="H1063" s="1073"/>
      <c r="I1063" s="1073"/>
      <c r="J1063" s="1073"/>
      <c r="K1063" s="1073"/>
      <c r="L1063" s="1073"/>
      <c r="M1063" s="1073"/>
      <c r="N1063" s="1073"/>
      <c r="O1063" s="1073"/>
      <c r="P1063" s="1073"/>
      <c r="Q1063" s="1073"/>
      <c r="R1063" s="1073"/>
      <c r="S1063" s="1073"/>
      <c r="T1063" s="1073"/>
      <c r="U1063" s="1073"/>
      <c r="V1063" s="1073"/>
      <c r="W1063" s="1073"/>
      <c r="X1063" s="1073"/>
      <c r="AJ1063" s="11"/>
      <c r="AK1063" s="11"/>
      <c r="AL1063" s="11"/>
      <c r="AM1063" s="11"/>
      <c r="AN1063" s="11"/>
      <c r="AO1063" s="11"/>
      <c r="AP1063" s="11"/>
      <c r="AQ1063" s="11"/>
      <c r="AR1063" s="11"/>
      <c r="AS1063" s="11"/>
      <c r="AT1063" s="11"/>
      <c r="AV1063" s="1179"/>
      <c r="AW1063" s="1179"/>
      <c r="AX1063" s="1179"/>
      <c r="AY1063" s="1179"/>
    </row>
    <row r="1064" spans="1:54" ht="12.95" customHeight="1">
      <c r="A1064" s="111" t="s">
        <v>1747</v>
      </c>
      <c r="B1064" s="11"/>
      <c r="C1064" s="11"/>
      <c r="D1064" s="11"/>
      <c r="E1064" s="11"/>
      <c r="F1064" s="11"/>
      <c r="G1064" s="11"/>
      <c r="H1064" s="11"/>
      <c r="I1064" s="11"/>
      <c r="J1064" s="11"/>
      <c r="K1064" s="11"/>
      <c r="L1064" s="11"/>
      <c r="M1064" s="11"/>
      <c r="N1064" s="11"/>
      <c r="O1064" s="11"/>
      <c r="P1064" s="11"/>
      <c r="Q1064" s="1073"/>
      <c r="R1064" s="1073"/>
      <c r="S1064" s="1073"/>
      <c r="T1064" s="1073"/>
      <c r="U1064" s="1073"/>
      <c r="V1064" s="1073"/>
      <c r="W1064" s="1073"/>
      <c r="X1064" s="1073"/>
      <c r="Y1064" s="2"/>
      <c r="Z1064" s="2"/>
      <c r="AA1064" s="2"/>
      <c r="AB1064" s="2"/>
      <c r="AC1064" s="2"/>
      <c r="AD1064" s="2"/>
      <c r="AE1064" s="2"/>
      <c r="AF1064" s="2"/>
      <c r="AG1064" s="2"/>
      <c r="AH1064" s="2"/>
      <c r="AI1064" s="2"/>
      <c r="AJ1064" s="11"/>
      <c r="AK1064" s="11"/>
      <c r="AL1064" s="11"/>
      <c r="AM1064" s="11"/>
      <c r="AN1064" s="11"/>
      <c r="AO1064" s="11"/>
      <c r="AP1064" s="11"/>
      <c r="AQ1064" s="11"/>
      <c r="AR1064" s="11"/>
      <c r="AS1064" s="11"/>
      <c r="AT1064" s="11"/>
      <c r="AV1064" s="1179"/>
      <c r="AW1064" s="1179"/>
      <c r="AX1064" s="1179"/>
      <c r="AY1064" s="1179"/>
    </row>
    <row r="1065" spans="1:54" ht="12.95" customHeight="1">
      <c r="A1065" s="1306" t="s">
        <v>843</v>
      </c>
      <c r="B1065" s="1306"/>
      <c r="C1065" s="1307">
        <v>1</v>
      </c>
      <c r="D1065" s="1307"/>
      <c r="E1065" s="11" t="s">
        <v>1748</v>
      </c>
      <c r="F1065" s="11"/>
      <c r="G1065" s="11"/>
      <c r="H1065" s="11"/>
      <c r="I1065" s="11"/>
      <c r="J1065" s="11"/>
      <c r="K1065" s="11"/>
      <c r="L1065" s="11"/>
      <c r="M1065" s="11"/>
      <c r="N1065" s="11"/>
      <c r="O1065" s="11"/>
      <c r="P1065" s="11"/>
      <c r="Q1065" s="1073"/>
      <c r="R1065" s="1073"/>
      <c r="S1065" s="1073"/>
      <c r="T1065" s="1073"/>
      <c r="U1065" s="1073"/>
      <c r="V1065" s="1073"/>
      <c r="W1065" s="1073"/>
      <c r="X1065" s="1073"/>
      <c r="Y1065" s="2"/>
      <c r="Z1065" s="2"/>
      <c r="AA1065" s="2"/>
      <c r="AB1065" s="2"/>
      <c r="AC1065" s="2"/>
      <c r="AD1065" s="2"/>
      <c r="AE1065" s="2"/>
      <c r="AF1065" s="2"/>
      <c r="AG1065" s="2"/>
      <c r="AH1065" s="2"/>
      <c r="AI1065" s="2"/>
      <c r="AJ1065" s="11"/>
      <c r="AK1065" s="11"/>
      <c r="AL1065" s="11"/>
      <c r="AM1065" s="11"/>
      <c r="AN1065" s="11"/>
      <c r="AO1065" s="11"/>
      <c r="AP1065" s="11"/>
      <c r="AQ1065" s="11"/>
      <c r="AR1065" s="11"/>
      <c r="AS1065" s="11"/>
      <c r="AT1065" s="11"/>
      <c r="AV1065" s="1179"/>
      <c r="AW1065" s="1179"/>
      <c r="AX1065" s="1179"/>
      <c r="AY1065" s="1179"/>
    </row>
    <row r="1066" spans="1:54" ht="12.95" customHeight="1">
      <c r="A1066" s="111"/>
      <c r="B1066" s="11"/>
      <c r="C1066" s="1307"/>
      <c r="D1066" s="1307"/>
      <c r="E1066" s="11"/>
      <c r="F1066" s="11"/>
      <c r="G1066" s="11"/>
      <c r="H1066" s="11"/>
      <c r="I1066" s="11"/>
      <c r="J1066" s="11"/>
      <c r="K1066" s="11"/>
      <c r="L1066" s="11"/>
      <c r="M1066" s="11"/>
      <c r="N1066" s="11"/>
      <c r="O1066" s="11"/>
      <c r="P1066" s="11"/>
      <c r="Q1066" s="1073"/>
      <c r="R1066" s="1073"/>
      <c r="S1066" s="1073"/>
      <c r="T1066" s="1073"/>
      <c r="U1066" s="1073"/>
      <c r="V1066" s="1073"/>
      <c r="W1066" s="1073"/>
      <c r="X1066" s="1073"/>
      <c r="Y1066" s="2"/>
      <c r="Z1066" s="2"/>
      <c r="AA1066" s="2"/>
      <c r="AB1066" s="2"/>
      <c r="AC1066" s="2"/>
      <c r="AD1066" s="2"/>
      <c r="AE1066" s="2"/>
      <c r="AF1066" s="2"/>
      <c r="AG1066" s="2"/>
      <c r="AH1066" s="2"/>
      <c r="AI1066" s="2"/>
      <c r="AJ1066" s="11"/>
      <c r="AK1066" s="11"/>
      <c r="AL1066" s="11"/>
      <c r="AM1066" s="11"/>
      <c r="AN1066" s="11"/>
      <c r="AO1066" s="11"/>
      <c r="AP1066" s="11"/>
      <c r="AQ1066" s="11"/>
      <c r="AR1066" s="11"/>
      <c r="AS1066" s="11"/>
      <c r="AT1066" s="11"/>
      <c r="AV1066" s="1179"/>
      <c r="AW1066" s="1179"/>
      <c r="AX1066" s="1179"/>
      <c r="AY1066" s="1179"/>
    </row>
    <row r="1067" spans="1:54" ht="12.95" customHeight="1">
      <c r="A1067" s="1306" t="s">
        <v>809</v>
      </c>
      <c r="B1067" s="1306"/>
      <c r="C1067" s="1307">
        <v>2</v>
      </c>
      <c r="D1067" s="1307"/>
      <c r="E1067" s="1310" t="s">
        <v>1749</v>
      </c>
      <c r="F1067" s="1310"/>
      <c r="G1067" s="1310"/>
      <c r="H1067" s="1310"/>
      <c r="I1067" s="1310"/>
      <c r="J1067" s="1310"/>
      <c r="K1067" s="1310"/>
      <c r="L1067" s="1310"/>
      <c r="M1067" s="1310"/>
      <c r="N1067" s="1310"/>
      <c r="O1067" s="1310"/>
      <c r="P1067" s="1310"/>
      <c r="Q1067" s="1310"/>
      <c r="R1067" s="1310"/>
      <c r="S1067" s="1310"/>
      <c r="T1067" s="1310"/>
      <c r="U1067" s="1310"/>
      <c r="V1067" s="1310"/>
      <c r="W1067" s="1310"/>
      <c r="X1067" s="1310"/>
      <c r="Y1067" s="1310"/>
      <c r="Z1067" s="1310"/>
      <c r="AA1067" s="1310"/>
      <c r="AB1067" s="1310"/>
      <c r="AC1067" s="1310"/>
      <c r="AD1067" s="1310"/>
      <c r="AE1067" s="1310"/>
      <c r="AF1067" s="1310"/>
      <c r="AG1067" s="1310"/>
      <c r="AH1067" s="1310"/>
      <c r="AI1067" s="1310"/>
      <c r="AJ1067" s="1310"/>
      <c r="AK1067" s="1310"/>
      <c r="AL1067" s="1310"/>
      <c r="AM1067" s="1310"/>
      <c r="AN1067" s="1310"/>
      <c r="AO1067" s="1310"/>
      <c r="AP1067" s="1310"/>
      <c r="AQ1067" s="1310"/>
      <c r="AR1067" s="1310"/>
      <c r="AS1067" s="11"/>
      <c r="AT1067" s="11"/>
      <c r="AV1067" s="1179"/>
      <c r="AW1067" s="1179"/>
      <c r="AX1067" s="1179"/>
      <c r="AY1067" s="1179"/>
    </row>
    <row r="1068" spans="1:54" ht="12.95" customHeight="1">
      <c r="A1068" s="111"/>
      <c r="B1068" s="11"/>
      <c r="C1068" s="1307"/>
      <c r="D1068" s="1307"/>
      <c r="E1068" s="1310"/>
      <c r="F1068" s="1310"/>
      <c r="G1068" s="1310"/>
      <c r="H1068" s="1310"/>
      <c r="I1068" s="1310"/>
      <c r="J1068" s="1310"/>
      <c r="K1068" s="1310"/>
      <c r="L1068" s="1310"/>
      <c r="M1068" s="1310"/>
      <c r="N1068" s="1310"/>
      <c r="O1068" s="1310"/>
      <c r="P1068" s="1310"/>
      <c r="Q1068" s="1310"/>
      <c r="R1068" s="1310"/>
      <c r="S1068" s="1310"/>
      <c r="T1068" s="1310"/>
      <c r="U1068" s="1310"/>
      <c r="V1068" s="1310"/>
      <c r="W1068" s="1310"/>
      <c r="X1068" s="1310"/>
      <c r="Y1068" s="1310"/>
      <c r="Z1068" s="1310"/>
      <c r="AA1068" s="1310"/>
      <c r="AB1068" s="1310"/>
      <c r="AC1068" s="1310"/>
      <c r="AD1068" s="1310"/>
      <c r="AE1068" s="1310"/>
      <c r="AF1068" s="1310"/>
      <c r="AG1068" s="1310"/>
      <c r="AH1068" s="1310"/>
      <c r="AI1068" s="1310"/>
      <c r="AJ1068" s="1310"/>
      <c r="AK1068" s="1310"/>
      <c r="AL1068" s="1310"/>
      <c r="AM1068" s="1310"/>
      <c r="AN1068" s="1310"/>
      <c r="AO1068" s="1310"/>
      <c r="AP1068" s="1310"/>
      <c r="AQ1068" s="1310"/>
      <c r="AR1068" s="1310"/>
      <c r="AS1068" s="11"/>
      <c r="AT1068" s="11"/>
      <c r="AV1068" s="1179"/>
      <c r="AW1068" s="1179"/>
      <c r="AX1068" s="1179"/>
      <c r="AY1068" s="1179"/>
    </row>
    <row r="1069" spans="1:54" ht="12.95" customHeight="1">
      <c r="A1069" s="111"/>
      <c r="B1069" s="11"/>
      <c r="C1069" s="1307"/>
      <c r="D1069" s="1307"/>
      <c r="E1069" s="11"/>
      <c r="F1069" s="11"/>
      <c r="G1069" s="11"/>
      <c r="H1069" s="11"/>
      <c r="I1069" s="11"/>
      <c r="J1069" s="11"/>
      <c r="K1069" s="11"/>
      <c r="L1069" s="11"/>
      <c r="M1069" s="11"/>
      <c r="N1069" s="11"/>
      <c r="O1069" s="11"/>
      <c r="P1069" s="11"/>
      <c r="Q1069" s="1073"/>
      <c r="R1069" s="1073"/>
      <c r="S1069" s="1073"/>
      <c r="T1069" s="1073"/>
      <c r="U1069" s="1073"/>
      <c r="V1069" s="1073"/>
      <c r="W1069" s="1073"/>
      <c r="X1069" s="1073"/>
      <c r="Y1069" s="2"/>
      <c r="Z1069" s="2"/>
      <c r="AA1069" s="2"/>
      <c r="AB1069" s="2"/>
      <c r="AC1069" s="2"/>
      <c r="AD1069" s="2"/>
      <c r="AE1069" s="2"/>
      <c r="AF1069" s="2"/>
      <c r="AG1069" s="2"/>
      <c r="AH1069" s="2"/>
      <c r="AI1069" s="2"/>
      <c r="AJ1069" s="11"/>
      <c r="AK1069" s="11"/>
      <c r="AL1069" s="11"/>
      <c r="AM1069" s="11"/>
      <c r="AN1069" s="11"/>
      <c r="AO1069" s="11"/>
      <c r="AP1069" s="11"/>
      <c r="AQ1069" s="11"/>
      <c r="AR1069" s="11"/>
      <c r="AS1069" s="11"/>
      <c r="AT1069" s="11"/>
      <c r="AV1069" s="1179"/>
      <c r="AW1069" s="1179"/>
      <c r="AX1069" s="1179"/>
      <c r="AY1069" s="1179"/>
    </row>
    <row r="1070" spans="1:54" ht="12.95" customHeight="1">
      <c r="A1070" s="1306" t="s">
        <v>809</v>
      </c>
      <c r="B1070" s="1306"/>
      <c r="C1070" s="1309">
        <v>3</v>
      </c>
      <c r="D1070" s="1309"/>
      <c r="E1070" s="1266" t="s">
        <v>1750</v>
      </c>
      <c r="F1070" s="1266"/>
      <c r="G1070" s="1266"/>
      <c r="H1070" s="1266"/>
      <c r="I1070" s="1266"/>
      <c r="J1070" s="1266"/>
      <c r="K1070" s="1266"/>
      <c r="L1070" s="1266"/>
      <c r="M1070" s="1266"/>
      <c r="N1070" s="1266"/>
      <c r="O1070" s="1266"/>
      <c r="P1070" s="1266"/>
      <c r="Q1070" s="1266"/>
      <c r="R1070" s="1266"/>
      <c r="S1070" s="1266"/>
      <c r="T1070" s="1266"/>
      <c r="U1070" s="1266"/>
      <c r="V1070" s="1266"/>
      <c r="W1070" s="1266"/>
      <c r="X1070" s="1266"/>
      <c r="Y1070" s="1266"/>
      <c r="Z1070" s="1266"/>
      <c r="AA1070" s="1266"/>
      <c r="AB1070" s="1266"/>
      <c r="AC1070" s="1266"/>
      <c r="AD1070" s="1266"/>
      <c r="AE1070" s="1266"/>
      <c r="AF1070" s="1266"/>
      <c r="AG1070" s="1266"/>
      <c r="AH1070" s="1266"/>
      <c r="AI1070" s="1266"/>
      <c r="AJ1070" s="1266"/>
      <c r="AK1070" s="1266"/>
      <c r="AL1070" s="1266"/>
      <c r="AM1070" s="1266"/>
      <c r="AN1070" s="1266"/>
      <c r="AO1070" s="1266"/>
      <c r="AP1070" s="1266"/>
      <c r="AQ1070" s="1266"/>
      <c r="AR1070" s="1266"/>
      <c r="AS1070" s="11"/>
      <c r="AT1070" s="1179"/>
      <c r="AV1070" s="1179"/>
      <c r="AW1070" s="1179"/>
      <c r="AX1070" s="1179"/>
      <c r="AY1070" s="1179"/>
    </row>
    <row r="1071" spans="1:54" ht="12.95" customHeight="1">
      <c r="A1071" s="1070"/>
      <c r="B1071" s="1070"/>
      <c r="C1071" s="1309"/>
      <c r="D1071" s="1309"/>
      <c r="E1071" s="1266"/>
      <c r="F1071" s="1266"/>
      <c r="G1071" s="1266"/>
      <c r="H1071" s="1266"/>
      <c r="I1071" s="1266"/>
      <c r="J1071" s="1266"/>
      <c r="K1071" s="1266"/>
      <c r="L1071" s="1266"/>
      <c r="M1071" s="1266"/>
      <c r="N1071" s="1266"/>
      <c r="O1071" s="1266"/>
      <c r="P1071" s="1266"/>
      <c r="Q1071" s="1266"/>
      <c r="R1071" s="1266"/>
      <c r="S1071" s="1266"/>
      <c r="T1071" s="1266"/>
      <c r="U1071" s="1266"/>
      <c r="V1071" s="1266"/>
      <c r="W1071" s="1266"/>
      <c r="X1071" s="1266"/>
      <c r="Y1071" s="1266"/>
      <c r="Z1071" s="1266"/>
      <c r="AA1071" s="1266"/>
      <c r="AB1071" s="1266"/>
      <c r="AC1071" s="1266"/>
      <c r="AD1071" s="1266"/>
      <c r="AE1071" s="1266"/>
      <c r="AF1071" s="1266"/>
      <c r="AG1071" s="1266"/>
      <c r="AH1071" s="1266"/>
      <c r="AI1071" s="1266"/>
      <c r="AJ1071" s="1266"/>
      <c r="AK1071" s="1266"/>
      <c r="AL1071" s="1266"/>
      <c r="AM1071" s="1266"/>
      <c r="AN1071" s="1266"/>
      <c r="AO1071" s="1266"/>
      <c r="AP1071" s="1266"/>
      <c r="AQ1071" s="1266"/>
      <c r="AR1071" s="1266"/>
      <c r="AS1071" s="11"/>
      <c r="AT1071" s="1179"/>
      <c r="AV1071" s="1179"/>
      <c r="AW1071" s="1179"/>
      <c r="AX1071" s="1179"/>
      <c r="AY1071" s="1179"/>
    </row>
    <row r="1072" spans="1:54" ht="12.95" customHeight="1">
      <c r="A1072" s="1070"/>
      <c r="B1072" s="1070"/>
      <c r="C1072" s="1309"/>
      <c r="D1072" s="1309"/>
      <c r="E1072" s="1266"/>
      <c r="F1072" s="1266"/>
      <c r="G1072" s="1266"/>
      <c r="H1072" s="1266"/>
      <c r="I1072" s="1266"/>
      <c r="J1072" s="1266"/>
      <c r="K1072" s="1266"/>
      <c r="L1072" s="1266"/>
      <c r="M1072" s="1266"/>
      <c r="N1072" s="1266"/>
      <c r="O1072" s="1266"/>
      <c r="P1072" s="1266"/>
      <c r="Q1072" s="1266"/>
      <c r="R1072" s="1266"/>
      <c r="S1072" s="1266"/>
      <c r="T1072" s="1266"/>
      <c r="U1072" s="1266"/>
      <c r="V1072" s="1266"/>
      <c r="W1072" s="1266"/>
      <c r="X1072" s="1266"/>
      <c r="Y1072" s="1266"/>
      <c r="Z1072" s="1266"/>
      <c r="AA1072" s="1266"/>
      <c r="AB1072" s="1266"/>
      <c r="AC1072" s="1266"/>
      <c r="AD1072" s="1266"/>
      <c r="AE1072" s="1266"/>
      <c r="AF1072" s="1266"/>
      <c r="AG1072" s="1266"/>
      <c r="AH1072" s="1266"/>
      <c r="AI1072" s="1266"/>
      <c r="AJ1072" s="1266"/>
      <c r="AK1072" s="1266"/>
      <c r="AL1072" s="1266"/>
      <c r="AM1072" s="1266"/>
      <c r="AN1072" s="1266"/>
      <c r="AO1072" s="1266"/>
      <c r="AP1072" s="1266"/>
      <c r="AQ1072" s="1266"/>
      <c r="AR1072" s="1266"/>
      <c r="AS1072" s="11"/>
      <c r="AT1072" s="1179"/>
      <c r="AV1072" s="1179"/>
      <c r="AW1072" s="1179"/>
      <c r="AX1072" s="1179"/>
      <c r="AY1072" s="1179"/>
    </row>
    <row r="1073" spans="1:51" ht="12.95" customHeight="1">
      <c r="A1073" s="1070"/>
      <c r="B1073" s="1070"/>
      <c r="C1073" s="1309"/>
      <c r="D1073" s="1309"/>
      <c r="E1073" s="1266"/>
      <c r="F1073" s="1266"/>
      <c r="G1073" s="1266"/>
      <c r="H1073" s="1266"/>
      <c r="I1073" s="1266"/>
      <c r="J1073" s="1266"/>
      <c r="K1073" s="1266"/>
      <c r="L1073" s="1266"/>
      <c r="M1073" s="1266"/>
      <c r="N1073" s="1266"/>
      <c r="O1073" s="1266"/>
      <c r="P1073" s="1266"/>
      <c r="Q1073" s="1266"/>
      <c r="R1073" s="1266"/>
      <c r="S1073" s="1266"/>
      <c r="T1073" s="1266"/>
      <c r="U1073" s="1266"/>
      <c r="V1073" s="1266"/>
      <c r="W1073" s="1266"/>
      <c r="X1073" s="1266"/>
      <c r="Y1073" s="1266"/>
      <c r="Z1073" s="1266"/>
      <c r="AA1073" s="1266"/>
      <c r="AB1073" s="1266"/>
      <c r="AC1073" s="1266"/>
      <c r="AD1073" s="1266"/>
      <c r="AE1073" s="1266"/>
      <c r="AF1073" s="1266"/>
      <c r="AG1073" s="1266"/>
      <c r="AH1073" s="1266"/>
      <c r="AI1073" s="1266"/>
      <c r="AJ1073" s="1266"/>
      <c r="AK1073" s="1266"/>
      <c r="AL1073" s="1266"/>
      <c r="AM1073" s="1266"/>
      <c r="AN1073" s="1266"/>
      <c r="AO1073" s="1266"/>
      <c r="AP1073" s="1266"/>
      <c r="AQ1073" s="1266"/>
      <c r="AR1073" s="1266"/>
      <c r="AS1073" s="11"/>
      <c r="AT1073" s="1179"/>
      <c r="AV1073" s="1179"/>
      <c r="AW1073" s="1179"/>
      <c r="AX1073" s="1179"/>
      <c r="AY1073" s="1179"/>
    </row>
    <row r="1074" spans="1:51" ht="12.95" customHeight="1">
      <c r="A1074" s="1"/>
      <c r="B1074" s="19"/>
      <c r="C1074" s="1309"/>
      <c r="D1074" s="1309"/>
      <c r="E1074" s="1051"/>
      <c r="F1074" s="1051"/>
      <c r="G1074" s="1051"/>
      <c r="H1074" s="1051"/>
      <c r="I1074" s="1051"/>
      <c r="J1074" s="1051"/>
      <c r="K1074" s="1051"/>
      <c r="L1074" s="1051"/>
      <c r="M1074" s="1051"/>
      <c r="N1074" s="1051"/>
      <c r="O1074" s="1051"/>
      <c r="P1074" s="1051"/>
      <c r="Q1074" s="1051"/>
      <c r="R1074" s="1051"/>
      <c r="S1074" s="1051"/>
      <c r="T1074" s="1051"/>
      <c r="U1074" s="1051"/>
      <c r="V1074" s="1051"/>
      <c r="W1074" s="1051"/>
      <c r="X1074" s="1051"/>
      <c r="Y1074" s="1051"/>
      <c r="Z1074" s="1051"/>
      <c r="AA1074" s="1051"/>
      <c r="AB1074" s="1051"/>
      <c r="AC1074" s="1051"/>
      <c r="AD1074" s="1051"/>
      <c r="AE1074" s="1051"/>
      <c r="AF1074" s="1051"/>
      <c r="AG1074" s="1051"/>
      <c r="AH1074" s="1051"/>
      <c r="AI1074" s="1051"/>
      <c r="AJ1074" s="1051"/>
      <c r="AK1074" s="1051"/>
      <c r="AL1074" s="1179"/>
      <c r="AM1074" s="1179"/>
      <c r="AN1074" s="1179"/>
      <c r="AO1074" s="1179"/>
      <c r="AP1074" s="1179"/>
      <c r="AQ1074" s="1179"/>
      <c r="AR1074" s="1179"/>
      <c r="AS1074" s="11"/>
      <c r="AT1074" s="1179"/>
      <c r="AV1074" s="1179"/>
      <c r="AW1074" s="1179"/>
      <c r="AX1074" s="1179"/>
      <c r="AY1074" s="1179"/>
    </row>
    <row r="1075" spans="1:51" ht="12.95" customHeight="1">
      <c r="A1075" s="1306" t="s">
        <v>809</v>
      </c>
      <c r="B1075" s="1306"/>
      <c r="C1075" s="1309">
        <v>4</v>
      </c>
      <c r="D1075" s="1309"/>
      <c r="E1075" s="1266" t="s">
        <v>1751</v>
      </c>
      <c r="F1075" s="1266"/>
      <c r="G1075" s="1266"/>
      <c r="H1075" s="1266"/>
      <c r="I1075" s="1266"/>
      <c r="J1075" s="1266"/>
      <c r="K1075" s="1266"/>
      <c r="L1075" s="1266"/>
      <c r="M1075" s="1266"/>
      <c r="N1075" s="1266"/>
      <c r="O1075" s="1266"/>
      <c r="P1075" s="1266"/>
      <c r="Q1075" s="1266"/>
      <c r="R1075" s="1266"/>
      <c r="S1075" s="1266"/>
      <c r="T1075" s="1266"/>
      <c r="U1075" s="1266"/>
      <c r="V1075" s="1266"/>
      <c r="W1075" s="1266"/>
      <c r="X1075" s="1266"/>
      <c r="Y1075" s="1266"/>
      <c r="Z1075" s="1266"/>
      <c r="AA1075" s="1266"/>
      <c r="AB1075" s="1266"/>
      <c r="AC1075" s="1266"/>
      <c r="AD1075" s="1266"/>
      <c r="AE1075" s="1266"/>
      <c r="AF1075" s="1266"/>
      <c r="AG1075" s="1266"/>
      <c r="AH1075" s="1266"/>
      <c r="AI1075" s="1266"/>
      <c r="AJ1075" s="1266"/>
      <c r="AK1075" s="1266"/>
      <c r="AL1075" s="1266"/>
      <c r="AM1075" s="1266"/>
      <c r="AN1075" s="1266"/>
      <c r="AO1075" s="1266"/>
      <c r="AP1075" s="1266"/>
      <c r="AQ1075" s="1266"/>
      <c r="AR1075" s="1266"/>
      <c r="AS1075" s="11"/>
      <c r="AT1075" s="1179"/>
    </row>
    <row r="1076" spans="1:51" ht="12.95" customHeight="1">
      <c r="A1076" s="1070"/>
      <c r="B1076" s="1070"/>
      <c r="C1076" s="1309"/>
      <c r="D1076" s="1309"/>
      <c r="E1076" s="1266"/>
      <c r="F1076" s="1266"/>
      <c r="G1076" s="1266"/>
      <c r="H1076" s="1266"/>
      <c r="I1076" s="1266"/>
      <c r="J1076" s="1266"/>
      <c r="K1076" s="1266"/>
      <c r="L1076" s="1266"/>
      <c r="M1076" s="1266"/>
      <c r="N1076" s="1266"/>
      <c r="O1076" s="1266"/>
      <c r="P1076" s="1266"/>
      <c r="Q1076" s="1266"/>
      <c r="R1076" s="1266"/>
      <c r="S1076" s="1266"/>
      <c r="T1076" s="1266"/>
      <c r="U1076" s="1266"/>
      <c r="V1076" s="1266"/>
      <c r="W1076" s="1266"/>
      <c r="X1076" s="1266"/>
      <c r="Y1076" s="1266"/>
      <c r="Z1076" s="1266"/>
      <c r="AA1076" s="1266"/>
      <c r="AB1076" s="1266"/>
      <c r="AC1076" s="1266"/>
      <c r="AD1076" s="1266"/>
      <c r="AE1076" s="1266"/>
      <c r="AF1076" s="1266"/>
      <c r="AG1076" s="1266"/>
      <c r="AH1076" s="1266"/>
      <c r="AI1076" s="1266"/>
      <c r="AJ1076" s="1266"/>
      <c r="AK1076" s="1266"/>
      <c r="AL1076" s="1266"/>
      <c r="AM1076" s="1266"/>
      <c r="AN1076" s="1266"/>
      <c r="AO1076" s="1266"/>
      <c r="AP1076" s="1266"/>
      <c r="AQ1076" s="1266"/>
      <c r="AR1076" s="1266"/>
      <c r="AS1076" s="11"/>
      <c r="AT1076" s="1179"/>
    </row>
    <row r="1077" spans="1:51" ht="12.95" customHeight="1">
      <c r="A1077" s="1070"/>
      <c r="B1077" s="1070"/>
      <c r="C1077" s="1309"/>
      <c r="D1077" s="1309"/>
      <c r="E1077" s="1266"/>
      <c r="F1077" s="1266"/>
      <c r="G1077" s="1266"/>
      <c r="H1077" s="1266"/>
      <c r="I1077" s="1266"/>
      <c r="J1077" s="1266"/>
      <c r="K1077" s="1266"/>
      <c r="L1077" s="1266"/>
      <c r="M1077" s="1266"/>
      <c r="N1077" s="1266"/>
      <c r="O1077" s="1266"/>
      <c r="P1077" s="1266"/>
      <c r="Q1077" s="1266"/>
      <c r="R1077" s="1266"/>
      <c r="S1077" s="1266"/>
      <c r="T1077" s="1266"/>
      <c r="U1077" s="1266"/>
      <c r="V1077" s="1266"/>
      <c r="W1077" s="1266"/>
      <c r="X1077" s="1266"/>
      <c r="Y1077" s="1266"/>
      <c r="Z1077" s="1266"/>
      <c r="AA1077" s="1266"/>
      <c r="AB1077" s="1266"/>
      <c r="AC1077" s="1266"/>
      <c r="AD1077" s="1266"/>
      <c r="AE1077" s="1266"/>
      <c r="AF1077" s="1266"/>
      <c r="AG1077" s="1266"/>
      <c r="AH1077" s="1266"/>
      <c r="AI1077" s="1266"/>
      <c r="AJ1077" s="1266"/>
      <c r="AK1077" s="1266"/>
      <c r="AL1077" s="1266"/>
      <c r="AM1077" s="1266"/>
      <c r="AN1077" s="1266"/>
      <c r="AO1077" s="1266"/>
      <c r="AP1077" s="1266"/>
      <c r="AQ1077" s="1266"/>
      <c r="AR1077" s="1266"/>
      <c r="AS1077" s="11"/>
      <c r="AT1077" s="1179"/>
    </row>
    <row r="1078" spans="1:51" ht="12.95" customHeight="1">
      <c r="A1078" s="1070"/>
      <c r="B1078" s="1070"/>
      <c r="C1078" s="1309"/>
      <c r="D1078" s="1309"/>
      <c r="E1078" s="1266"/>
      <c r="F1078" s="1266"/>
      <c r="G1078" s="1266"/>
      <c r="H1078" s="1266"/>
      <c r="I1078" s="1266"/>
      <c r="J1078" s="1266"/>
      <c r="K1078" s="1266"/>
      <c r="L1078" s="1266"/>
      <c r="M1078" s="1266"/>
      <c r="N1078" s="1266"/>
      <c r="O1078" s="1266"/>
      <c r="P1078" s="1266"/>
      <c r="Q1078" s="1266"/>
      <c r="R1078" s="1266"/>
      <c r="S1078" s="1266"/>
      <c r="T1078" s="1266"/>
      <c r="U1078" s="1266"/>
      <c r="V1078" s="1266"/>
      <c r="W1078" s="1266"/>
      <c r="X1078" s="1266"/>
      <c r="Y1078" s="1266"/>
      <c r="Z1078" s="1266"/>
      <c r="AA1078" s="1266"/>
      <c r="AB1078" s="1266"/>
      <c r="AC1078" s="1266"/>
      <c r="AD1078" s="1266"/>
      <c r="AE1078" s="1266"/>
      <c r="AF1078" s="1266"/>
      <c r="AG1078" s="1266"/>
      <c r="AH1078" s="1266"/>
      <c r="AI1078" s="1266"/>
      <c r="AJ1078" s="1266"/>
      <c r="AK1078" s="1266"/>
      <c r="AL1078" s="1266"/>
      <c r="AM1078" s="1266"/>
      <c r="AN1078" s="1266"/>
      <c r="AO1078" s="1266"/>
      <c r="AP1078" s="1266"/>
      <c r="AQ1078" s="1266"/>
      <c r="AR1078" s="1266"/>
      <c r="AS1078" s="11"/>
      <c r="AT1078" s="1179"/>
    </row>
    <row r="1079" spans="1:51" ht="12.95" customHeight="1">
      <c r="A1079" s="1070"/>
      <c r="B1079" s="1070"/>
      <c r="C1079" s="1309"/>
      <c r="D1079" s="1309"/>
      <c r="E1079" s="1266"/>
      <c r="F1079" s="1266"/>
      <c r="G1079" s="1266"/>
      <c r="H1079" s="1266"/>
      <c r="I1079" s="1266"/>
      <c r="J1079" s="1266"/>
      <c r="K1079" s="1266"/>
      <c r="L1079" s="1266"/>
      <c r="M1079" s="1266"/>
      <c r="N1079" s="1266"/>
      <c r="O1079" s="1266"/>
      <c r="P1079" s="1266"/>
      <c r="Q1079" s="1266"/>
      <c r="R1079" s="1266"/>
      <c r="S1079" s="1266"/>
      <c r="T1079" s="1266"/>
      <c r="U1079" s="1266"/>
      <c r="V1079" s="1266"/>
      <c r="W1079" s="1266"/>
      <c r="X1079" s="1266"/>
      <c r="Y1079" s="1266"/>
      <c r="Z1079" s="1266"/>
      <c r="AA1079" s="1266"/>
      <c r="AB1079" s="1266"/>
      <c r="AC1079" s="1266"/>
      <c r="AD1079" s="1266"/>
      <c r="AE1079" s="1266"/>
      <c r="AF1079" s="1266"/>
      <c r="AG1079" s="1266"/>
      <c r="AH1079" s="1266"/>
      <c r="AI1079" s="1266"/>
      <c r="AJ1079" s="1266"/>
      <c r="AK1079" s="1266"/>
      <c r="AL1079" s="1266"/>
      <c r="AM1079" s="1266"/>
      <c r="AN1079" s="1266"/>
      <c r="AO1079" s="1266"/>
      <c r="AP1079" s="1266"/>
      <c r="AQ1079" s="1266"/>
      <c r="AR1079" s="1266"/>
      <c r="AS1079" s="11"/>
      <c r="AT1079" s="1179"/>
    </row>
    <row r="1080" spans="1:51" ht="12.95" customHeight="1">
      <c r="A1080" s="1070"/>
      <c r="B1080" s="1070"/>
      <c r="C1080" s="1309"/>
      <c r="D1080" s="1309"/>
      <c r="E1080" s="1051"/>
      <c r="F1080" s="1051"/>
      <c r="G1080" s="1051"/>
      <c r="H1080" s="1051"/>
      <c r="I1080" s="1051"/>
      <c r="J1080" s="1051"/>
      <c r="K1080" s="1051"/>
      <c r="L1080" s="1051"/>
      <c r="M1080" s="1051"/>
      <c r="N1080" s="1051"/>
      <c r="O1080" s="1051"/>
      <c r="P1080" s="1051"/>
      <c r="Q1080" s="1051"/>
      <c r="R1080" s="1051"/>
      <c r="S1080" s="1051"/>
      <c r="T1080" s="1051"/>
      <c r="U1080" s="1051"/>
      <c r="V1080" s="1051"/>
      <c r="W1080" s="1051"/>
      <c r="X1080" s="1051"/>
      <c r="Y1080" s="1051"/>
      <c r="Z1080" s="1051"/>
      <c r="AA1080" s="1051"/>
      <c r="AB1080" s="1051"/>
      <c r="AC1080" s="1051"/>
      <c r="AD1080" s="1051"/>
      <c r="AE1080" s="1051"/>
      <c r="AF1080" s="1051"/>
      <c r="AG1080" s="1051"/>
      <c r="AH1080" s="1051"/>
      <c r="AI1080" s="1051"/>
      <c r="AJ1080" s="1051"/>
      <c r="AK1080" s="1051"/>
      <c r="AS1080" s="11"/>
    </row>
    <row r="1081" spans="1:51" ht="12.95" customHeight="1">
      <c r="A1081" s="1306" t="s">
        <v>843</v>
      </c>
      <c r="B1081" s="1306"/>
      <c r="C1081" s="1309">
        <v>5</v>
      </c>
      <c r="D1081" s="1309"/>
      <c r="E1081" s="1266" t="s">
        <v>1752</v>
      </c>
      <c r="F1081" s="1266"/>
      <c r="G1081" s="1266"/>
      <c r="H1081" s="1266"/>
      <c r="I1081" s="1266"/>
      <c r="J1081" s="1266"/>
      <c r="K1081" s="1266"/>
      <c r="L1081" s="1266"/>
      <c r="M1081" s="1266"/>
      <c r="N1081" s="1266"/>
      <c r="O1081" s="1266"/>
      <c r="P1081" s="1266"/>
      <c r="Q1081" s="1266"/>
      <c r="R1081" s="1266"/>
      <c r="S1081" s="1266"/>
      <c r="T1081" s="1266"/>
      <c r="U1081" s="1266"/>
      <c r="V1081" s="1266"/>
      <c r="W1081" s="1266"/>
      <c r="X1081" s="1266"/>
      <c r="Y1081" s="1266"/>
      <c r="Z1081" s="1266"/>
      <c r="AA1081" s="1266"/>
      <c r="AB1081" s="1266"/>
      <c r="AC1081" s="1266"/>
      <c r="AD1081" s="1266"/>
      <c r="AE1081" s="1266"/>
      <c r="AF1081" s="1266"/>
      <c r="AG1081" s="1266"/>
      <c r="AH1081" s="1266"/>
      <c r="AI1081" s="1266"/>
      <c r="AJ1081" s="1266"/>
      <c r="AK1081" s="1266"/>
      <c r="AL1081" s="1266"/>
      <c r="AM1081" s="1266"/>
      <c r="AN1081" s="1266"/>
      <c r="AO1081" s="1266"/>
      <c r="AP1081" s="1266"/>
      <c r="AQ1081" s="1266"/>
      <c r="AR1081" s="1266"/>
      <c r="AS1081" s="11"/>
    </row>
    <row r="1082" spans="1:51" ht="12.95" customHeight="1">
      <c r="A1082" s="2"/>
      <c r="B1082" s="2"/>
      <c r="C1082" s="1309"/>
      <c r="D1082" s="1309"/>
      <c r="E1082" s="1266"/>
      <c r="F1082" s="1266"/>
      <c r="G1082" s="1266"/>
      <c r="H1082" s="1266"/>
      <c r="I1082" s="1266"/>
      <c r="J1082" s="1266"/>
      <c r="K1082" s="1266"/>
      <c r="L1082" s="1266"/>
      <c r="M1082" s="1266"/>
      <c r="N1082" s="1266"/>
      <c r="O1082" s="1266"/>
      <c r="P1082" s="1266"/>
      <c r="Q1082" s="1266"/>
      <c r="R1082" s="1266"/>
      <c r="S1082" s="1266"/>
      <c r="T1082" s="1266"/>
      <c r="U1082" s="1266"/>
      <c r="V1082" s="1266"/>
      <c r="W1082" s="1266"/>
      <c r="X1082" s="1266"/>
      <c r="Y1082" s="1266"/>
      <c r="Z1082" s="1266"/>
      <c r="AA1082" s="1266"/>
      <c r="AB1082" s="1266"/>
      <c r="AC1082" s="1266"/>
      <c r="AD1082" s="1266"/>
      <c r="AE1082" s="1266"/>
      <c r="AF1082" s="1266"/>
      <c r="AG1082" s="1266"/>
      <c r="AH1082" s="1266"/>
      <c r="AI1082" s="1266"/>
      <c r="AJ1082" s="1266"/>
      <c r="AK1082" s="1266"/>
      <c r="AL1082" s="1266"/>
      <c r="AM1082" s="1266"/>
      <c r="AN1082" s="1266"/>
      <c r="AO1082" s="1266"/>
      <c r="AP1082" s="1266"/>
      <c r="AQ1082" s="1266"/>
      <c r="AR1082" s="1266"/>
      <c r="AS1082" s="11"/>
    </row>
    <row r="1083" spans="1:51" ht="12.95" customHeight="1">
      <c r="A1083" s="2"/>
      <c r="B1083" s="2"/>
      <c r="C1083" s="1309"/>
      <c r="D1083" s="1309"/>
      <c r="E1083" s="1266"/>
      <c r="F1083" s="1266"/>
      <c r="G1083" s="1266"/>
      <c r="H1083" s="1266"/>
      <c r="I1083" s="1266"/>
      <c r="J1083" s="1266"/>
      <c r="K1083" s="1266"/>
      <c r="L1083" s="1266"/>
      <c r="M1083" s="1266"/>
      <c r="N1083" s="1266"/>
      <c r="O1083" s="1266"/>
      <c r="P1083" s="1266"/>
      <c r="Q1083" s="1266"/>
      <c r="R1083" s="1266"/>
      <c r="S1083" s="1266"/>
      <c r="T1083" s="1266"/>
      <c r="U1083" s="1266"/>
      <c r="V1083" s="1266"/>
      <c r="W1083" s="1266"/>
      <c r="X1083" s="1266"/>
      <c r="Y1083" s="1266"/>
      <c r="Z1083" s="1266"/>
      <c r="AA1083" s="1266"/>
      <c r="AB1083" s="1266"/>
      <c r="AC1083" s="1266"/>
      <c r="AD1083" s="1266"/>
      <c r="AE1083" s="1266"/>
      <c r="AF1083" s="1266"/>
      <c r="AG1083" s="1266"/>
      <c r="AH1083" s="1266"/>
      <c r="AI1083" s="1266"/>
      <c r="AJ1083" s="1266"/>
      <c r="AK1083" s="1266"/>
      <c r="AL1083" s="1266"/>
      <c r="AM1083" s="1266"/>
      <c r="AN1083" s="1266"/>
      <c r="AO1083" s="1266"/>
      <c r="AP1083" s="1266"/>
      <c r="AQ1083" s="1266"/>
      <c r="AR1083" s="1266"/>
      <c r="AS1083" s="11"/>
    </row>
    <row r="1084" spans="1:51" ht="12.95" customHeight="1">
      <c r="A1084" s="68"/>
      <c r="B1084" s="19"/>
      <c r="C1084" s="1309"/>
      <c r="D1084" s="1309"/>
      <c r="E1084" s="1051"/>
      <c r="F1084" s="1051"/>
      <c r="G1084" s="1051"/>
      <c r="H1084" s="1051"/>
      <c r="I1084" s="1051"/>
      <c r="J1084" s="1051"/>
      <c r="K1084" s="1051"/>
      <c r="L1084" s="1051"/>
      <c r="M1084" s="1051"/>
      <c r="N1084" s="1051"/>
      <c r="O1084" s="1051"/>
      <c r="P1084" s="1051"/>
      <c r="Q1084" s="1051"/>
      <c r="R1084" s="1051"/>
      <c r="S1084" s="1051"/>
      <c r="T1084" s="1051"/>
      <c r="U1084" s="1051"/>
      <c r="V1084" s="1051"/>
      <c r="W1084" s="1051"/>
      <c r="X1084" s="1051"/>
      <c r="Y1084" s="1051"/>
      <c r="Z1084" s="1051"/>
      <c r="AA1084" s="1051"/>
      <c r="AB1084" s="1051"/>
      <c r="AC1084" s="1051"/>
      <c r="AD1084" s="1051"/>
      <c r="AE1084" s="1051"/>
      <c r="AF1084" s="1051"/>
      <c r="AG1084" s="1051"/>
      <c r="AH1084" s="1051"/>
      <c r="AI1084" s="1051"/>
      <c r="AJ1084" s="1051"/>
      <c r="AK1084" s="1051"/>
      <c r="AS1084" s="11"/>
    </row>
    <row r="1085" spans="1:51" ht="12.95" customHeight="1">
      <c r="A1085" s="1306" t="s">
        <v>809</v>
      </c>
      <c r="B1085" s="1306"/>
      <c r="C1085" s="1309">
        <v>6</v>
      </c>
      <c r="D1085" s="1309"/>
      <c r="E1085" s="1266" t="s">
        <v>1753</v>
      </c>
      <c r="F1085" s="1266"/>
      <c r="G1085" s="1266"/>
      <c r="H1085" s="1266"/>
      <c r="I1085" s="1266"/>
      <c r="J1085" s="1266"/>
      <c r="K1085" s="1266"/>
      <c r="L1085" s="1266"/>
      <c r="M1085" s="1266"/>
      <c r="N1085" s="1266"/>
      <c r="O1085" s="1266"/>
      <c r="P1085" s="1266"/>
      <c r="Q1085" s="1266"/>
      <c r="R1085" s="1266"/>
      <c r="S1085" s="1266"/>
      <c r="T1085" s="1266"/>
      <c r="U1085" s="1266"/>
      <c r="V1085" s="1266"/>
      <c r="W1085" s="1266"/>
      <c r="X1085" s="1266"/>
      <c r="Y1085" s="1266"/>
      <c r="Z1085" s="1266"/>
      <c r="AA1085" s="1266"/>
      <c r="AB1085" s="1266"/>
      <c r="AC1085" s="1266"/>
      <c r="AD1085" s="1266"/>
      <c r="AE1085" s="1266"/>
      <c r="AF1085" s="1266"/>
      <c r="AG1085" s="1266"/>
      <c r="AH1085" s="1266"/>
      <c r="AI1085" s="1266"/>
      <c r="AJ1085" s="1266"/>
      <c r="AK1085" s="1266"/>
      <c r="AL1085" s="1266"/>
      <c r="AM1085" s="1266"/>
      <c r="AN1085" s="1266"/>
      <c r="AO1085" s="1266"/>
      <c r="AP1085" s="1266"/>
      <c r="AQ1085" s="1266"/>
      <c r="AR1085" s="1266"/>
      <c r="AS1085" s="11"/>
    </row>
    <row r="1086" spans="1:51" ht="12.95" customHeight="1">
      <c r="A1086" s="1070"/>
      <c r="B1086" s="1070"/>
      <c r="C1086" s="1070"/>
      <c r="D1086" s="1070"/>
      <c r="E1086" s="1266"/>
      <c r="F1086" s="1266"/>
      <c r="G1086" s="1266"/>
      <c r="H1086" s="1266"/>
      <c r="I1086" s="1266"/>
      <c r="J1086" s="1266"/>
      <c r="K1086" s="1266"/>
      <c r="L1086" s="1266"/>
      <c r="M1086" s="1266"/>
      <c r="N1086" s="1266"/>
      <c r="O1086" s="1266"/>
      <c r="P1086" s="1266"/>
      <c r="Q1086" s="1266"/>
      <c r="R1086" s="1266"/>
      <c r="S1086" s="1266"/>
      <c r="T1086" s="1266"/>
      <c r="U1086" s="1266"/>
      <c r="V1086" s="1266"/>
      <c r="W1086" s="1266"/>
      <c r="X1086" s="1266"/>
      <c r="Y1086" s="1266"/>
      <c r="Z1086" s="1266"/>
      <c r="AA1086" s="1266"/>
      <c r="AB1086" s="1266"/>
      <c r="AC1086" s="1266"/>
      <c r="AD1086" s="1266"/>
      <c r="AE1086" s="1266"/>
      <c r="AF1086" s="1266"/>
      <c r="AG1086" s="1266"/>
      <c r="AH1086" s="1266"/>
      <c r="AI1086" s="1266"/>
      <c r="AJ1086" s="1266"/>
      <c r="AK1086" s="1266"/>
      <c r="AL1086" s="1266"/>
      <c r="AM1086" s="1266"/>
      <c r="AN1086" s="1266"/>
      <c r="AO1086" s="1266"/>
      <c r="AP1086" s="1266"/>
      <c r="AQ1086" s="1266"/>
      <c r="AR1086" s="1266"/>
      <c r="AS1086" s="11"/>
    </row>
    <row r="1087" spans="1:51" ht="12.95" customHeight="1">
      <c r="A1087" s="1070"/>
      <c r="B1087" s="1070"/>
      <c r="C1087" s="1309"/>
      <c r="D1087" s="1309"/>
      <c r="E1087" s="1266"/>
      <c r="F1087" s="1266"/>
      <c r="G1087" s="1266"/>
      <c r="H1087" s="1266"/>
      <c r="I1087" s="1266"/>
      <c r="J1087" s="1266"/>
      <c r="K1087" s="1266"/>
      <c r="L1087" s="1266"/>
      <c r="M1087" s="1266"/>
      <c r="N1087" s="1266"/>
      <c r="O1087" s="1266"/>
      <c r="P1087" s="1266"/>
      <c r="Q1087" s="1266"/>
      <c r="R1087" s="1266"/>
      <c r="S1087" s="1266"/>
      <c r="T1087" s="1266"/>
      <c r="U1087" s="1266"/>
      <c r="V1087" s="1266"/>
      <c r="W1087" s="1266"/>
      <c r="X1087" s="1266"/>
      <c r="Y1087" s="1266"/>
      <c r="Z1087" s="1266"/>
      <c r="AA1087" s="1266"/>
      <c r="AB1087" s="1266"/>
      <c r="AC1087" s="1266"/>
      <c r="AD1087" s="1266"/>
      <c r="AE1087" s="1266"/>
      <c r="AF1087" s="1266"/>
      <c r="AG1087" s="1266"/>
      <c r="AH1087" s="1266"/>
      <c r="AI1087" s="1266"/>
      <c r="AJ1087" s="1266"/>
      <c r="AK1087" s="1266"/>
      <c r="AL1087" s="1266"/>
      <c r="AM1087" s="1266"/>
      <c r="AN1087" s="1266"/>
      <c r="AO1087" s="1266"/>
      <c r="AP1087" s="1266"/>
      <c r="AQ1087" s="1266"/>
      <c r="AR1087" s="1266"/>
      <c r="AS1087" s="11"/>
    </row>
    <row r="1088" spans="1:51" ht="12.95" customHeight="1">
      <c r="A1088" s="68"/>
      <c r="B1088" s="19"/>
      <c r="C1088" s="1309"/>
      <c r="D1088" s="1309"/>
      <c r="E1088" s="1051"/>
      <c r="F1088" s="1051"/>
      <c r="G1088" s="1051"/>
      <c r="H1088" s="1051"/>
      <c r="I1088" s="1051"/>
      <c r="J1088" s="1051"/>
      <c r="K1088" s="1051"/>
      <c r="L1088" s="1051"/>
      <c r="M1088" s="1051"/>
      <c r="N1088" s="1051"/>
      <c r="O1088" s="1051"/>
      <c r="P1088" s="1051"/>
      <c r="Q1088" s="1051"/>
      <c r="R1088" s="1051"/>
      <c r="S1088" s="1051"/>
      <c r="T1088" s="1051"/>
      <c r="U1088" s="1051"/>
      <c r="V1088" s="1051"/>
      <c r="W1088" s="1051"/>
      <c r="X1088" s="1051"/>
      <c r="Y1088" s="1051"/>
      <c r="Z1088" s="1051"/>
      <c r="AA1088" s="1051"/>
      <c r="AB1088" s="1051"/>
      <c r="AC1088" s="1051"/>
      <c r="AD1088" s="1051"/>
      <c r="AE1088" s="1051"/>
      <c r="AF1088" s="1051"/>
      <c r="AG1088" s="1051"/>
      <c r="AH1088" s="1051"/>
      <c r="AI1088" s="1051"/>
      <c r="AJ1088" s="1051"/>
      <c r="AK1088" s="1051"/>
      <c r="AS1088" s="11"/>
    </row>
    <row r="1089" spans="1:45" ht="12.95" customHeight="1">
      <c r="A1089" s="1306" t="s">
        <v>809</v>
      </c>
      <c r="B1089" s="1306"/>
      <c r="C1089" s="1309">
        <v>7</v>
      </c>
      <c r="D1089" s="1309"/>
      <c r="E1089" s="1266" t="s">
        <v>1754</v>
      </c>
      <c r="F1089" s="1266"/>
      <c r="G1089" s="1266"/>
      <c r="H1089" s="1266"/>
      <c r="I1089" s="1266"/>
      <c r="J1089" s="1266"/>
      <c r="K1089" s="1266"/>
      <c r="L1089" s="1266"/>
      <c r="M1089" s="1266"/>
      <c r="N1089" s="1266"/>
      <c r="O1089" s="1266"/>
      <c r="P1089" s="1266"/>
      <c r="Q1089" s="1266"/>
      <c r="R1089" s="1266"/>
      <c r="S1089" s="1266"/>
      <c r="T1089" s="1266"/>
      <c r="U1089" s="1266"/>
      <c r="V1089" s="1266"/>
      <c r="W1089" s="1266"/>
      <c r="X1089" s="1266"/>
      <c r="Y1089" s="1266"/>
      <c r="Z1089" s="1266"/>
      <c r="AA1089" s="1266"/>
      <c r="AB1089" s="1266"/>
      <c r="AC1089" s="1266"/>
      <c r="AD1089" s="1266"/>
      <c r="AE1089" s="1266"/>
      <c r="AF1089" s="1266"/>
      <c r="AG1089" s="1266"/>
      <c r="AH1089" s="1266"/>
      <c r="AI1089" s="1266"/>
      <c r="AJ1089" s="1266"/>
      <c r="AK1089" s="1266"/>
      <c r="AL1089" s="1266"/>
      <c r="AM1089" s="1266"/>
      <c r="AN1089" s="1266"/>
      <c r="AO1089" s="1266"/>
      <c r="AP1089" s="1266"/>
      <c r="AQ1089" s="1266"/>
      <c r="AR1089" s="1266"/>
      <c r="AS1089" s="11"/>
    </row>
    <row r="1090" spans="1:45" ht="12.95" customHeight="1">
      <c r="A1090" s="1070"/>
      <c r="B1090" s="1070"/>
      <c r="C1090" s="1309"/>
      <c r="D1090" s="1309"/>
      <c r="E1090" s="1266"/>
      <c r="F1090" s="1266"/>
      <c r="G1090" s="1266"/>
      <c r="H1090" s="1266"/>
      <c r="I1090" s="1266"/>
      <c r="J1090" s="1266"/>
      <c r="K1090" s="1266"/>
      <c r="L1090" s="1266"/>
      <c r="M1090" s="1266"/>
      <c r="N1090" s="1266"/>
      <c r="O1090" s="1266"/>
      <c r="P1090" s="1266"/>
      <c r="Q1090" s="1266"/>
      <c r="R1090" s="1266"/>
      <c r="S1090" s="1266"/>
      <c r="T1090" s="1266"/>
      <c r="U1090" s="1266"/>
      <c r="V1090" s="1266"/>
      <c r="W1090" s="1266"/>
      <c r="X1090" s="1266"/>
      <c r="Y1090" s="1266"/>
      <c r="Z1090" s="1266"/>
      <c r="AA1090" s="1266"/>
      <c r="AB1090" s="1266"/>
      <c r="AC1090" s="1266"/>
      <c r="AD1090" s="1266"/>
      <c r="AE1090" s="1266"/>
      <c r="AF1090" s="1266"/>
      <c r="AG1090" s="1266"/>
      <c r="AH1090" s="1266"/>
      <c r="AI1090" s="1266"/>
      <c r="AJ1090" s="1266"/>
      <c r="AK1090" s="1266"/>
      <c r="AL1090" s="1266"/>
      <c r="AM1090" s="1266"/>
      <c r="AN1090" s="1266"/>
      <c r="AO1090" s="1266"/>
      <c r="AP1090" s="1266"/>
      <c r="AQ1090" s="1266"/>
      <c r="AR1090" s="1266"/>
      <c r="AS1090" s="11"/>
    </row>
    <row r="1091" spans="1:45" ht="12.95" customHeight="1">
      <c r="A1091" s="1070"/>
      <c r="B1091" s="1070"/>
      <c r="C1091" s="1309"/>
      <c r="D1091" s="1309"/>
      <c r="E1091" s="1266"/>
      <c r="F1091" s="1266"/>
      <c r="G1091" s="1266"/>
      <c r="H1091" s="1266"/>
      <c r="I1091" s="1266"/>
      <c r="J1091" s="1266"/>
      <c r="K1091" s="1266"/>
      <c r="L1091" s="1266"/>
      <c r="M1091" s="1266"/>
      <c r="N1091" s="1266"/>
      <c r="O1091" s="1266"/>
      <c r="P1091" s="1266"/>
      <c r="Q1091" s="1266"/>
      <c r="R1091" s="1266"/>
      <c r="S1091" s="1266"/>
      <c r="T1091" s="1266"/>
      <c r="U1091" s="1266"/>
      <c r="V1091" s="1266"/>
      <c r="W1091" s="1266"/>
      <c r="X1091" s="1266"/>
      <c r="Y1091" s="1266"/>
      <c r="Z1091" s="1266"/>
      <c r="AA1091" s="1266"/>
      <c r="AB1091" s="1266"/>
      <c r="AC1091" s="1266"/>
      <c r="AD1091" s="1266"/>
      <c r="AE1091" s="1266"/>
      <c r="AF1091" s="1266"/>
      <c r="AG1091" s="1266"/>
      <c r="AH1091" s="1266"/>
      <c r="AI1091" s="1266"/>
      <c r="AJ1091" s="1266"/>
      <c r="AK1091" s="1266"/>
      <c r="AL1091" s="1266"/>
      <c r="AM1091" s="1266"/>
      <c r="AN1091" s="1266"/>
      <c r="AO1091" s="1266"/>
      <c r="AP1091" s="1266"/>
      <c r="AQ1091" s="1266"/>
      <c r="AR1091" s="1266"/>
      <c r="AS1091" s="11"/>
    </row>
    <row r="1092" spans="1:45" ht="12.95" customHeight="1">
      <c r="A1092" s="1070"/>
      <c r="B1092" s="1070"/>
      <c r="C1092" s="1309"/>
      <c r="D1092" s="1309"/>
      <c r="E1092" s="1051"/>
      <c r="F1092" s="1051"/>
      <c r="G1092" s="1051"/>
      <c r="H1092" s="1051"/>
      <c r="I1092" s="1051"/>
      <c r="J1092" s="1051"/>
      <c r="K1092" s="1051"/>
      <c r="L1092" s="1051"/>
      <c r="M1092" s="1051"/>
      <c r="N1092" s="1051"/>
      <c r="O1092" s="1051"/>
      <c r="P1092" s="1051"/>
      <c r="Q1092" s="1051"/>
      <c r="R1092" s="1051"/>
      <c r="S1092" s="1051"/>
      <c r="T1092" s="1051"/>
      <c r="U1092" s="1051"/>
      <c r="V1092" s="1051"/>
      <c r="W1092" s="1051"/>
      <c r="X1092" s="1051"/>
      <c r="Y1092" s="1051"/>
      <c r="Z1092" s="1051"/>
      <c r="AA1092" s="1051"/>
      <c r="AB1092" s="1051"/>
      <c r="AC1092" s="1051"/>
      <c r="AD1092" s="1051"/>
      <c r="AE1092" s="1051"/>
      <c r="AF1092" s="1051"/>
      <c r="AG1092" s="1051"/>
      <c r="AH1092" s="1051"/>
      <c r="AI1092" s="1051"/>
      <c r="AJ1092" s="1051"/>
      <c r="AK1092" s="1051"/>
    </row>
    <row r="1093" spans="1:45" ht="12.95" customHeight="1">
      <c r="A1093" s="68"/>
      <c r="B1093" s="19"/>
      <c r="C1093" s="1309"/>
      <c r="D1093" s="1309"/>
      <c r="E1093" s="1051"/>
      <c r="F1093" s="1051"/>
      <c r="G1093" s="1051"/>
      <c r="H1093" s="1051"/>
      <c r="I1093" s="1051"/>
      <c r="J1093" s="1051"/>
      <c r="K1093" s="1051"/>
      <c r="L1093" s="1051"/>
      <c r="M1093" s="1051"/>
      <c r="N1093" s="1051"/>
      <c r="O1093" s="1051"/>
      <c r="P1093" s="1051"/>
      <c r="Q1093" s="1051"/>
      <c r="R1093" s="1051"/>
      <c r="S1093" s="1051"/>
      <c r="T1093" s="1051"/>
      <c r="U1093" s="1051"/>
      <c r="V1093" s="1051"/>
      <c r="W1093" s="1051"/>
      <c r="X1093" s="1051"/>
      <c r="Y1093" s="1051"/>
      <c r="Z1093" s="1051"/>
      <c r="AA1093" s="1051"/>
      <c r="AB1093" s="1051"/>
      <c r="AC1093" s="1051"/>
      <c r="AD1093" s="1051"/>
      <c r="AE1093" s="1051"/>
      <c r="AF1093" s="1051"/>
      <c r="AG1093" s="1051"/>
      <c r="AH1093" s="1051"/>
      <c r="AI1093" s="1051"/>
      <c r="AJ1093" s="1051"/>
      <c r="AK1093" s="1051"/>
    </row>
    <row r="1094" spans="1:45" ht="12.95" customHeight="1">
      <c r="A1094" s="1306" t="s">
        <v>809</v>
      </c>
      <c r="B1094" s="1306"/>
      <c r="C1094" s="1309">
        <v>8</v>
      </c>
      <c r="D1094" s="1309"/>
      <c r="E1094" s="1266" t="s">
        <v>1755</v>
      </c>
      <c r="F1094" s="1266"/>
      <c r="G1094" s="1266"/>
      <c r="H1094" s="1266"/>
      <c r="I1094" s="1266"/>
      <c r="J1094" s="1266"/>
      <c r="K1094" s="1266"/>
      <c r="L1094" s="1266"/>
      <c r="M1094" s="1266"/>
      <c r="N1094" s="1266"/>
      <c r="O1094" s="1266"/>
      <c r="P1094" s="1266"/>
      <c r="Q1094" s="1266"/>
      <c r="R1094" s="1266"/>
      <c r="S1094" s="1266"/>
      <c r="T1094" s="1266"/>
      <c r="U1094" s="1266"/>
      <c r="V1094" s="1266"/>
      <c r="W1094" s="1266"/>
      <c r="X1094" s="1266"/>
      <c r="Y1094" s="1266"/>
      <c r="Z1094" s="1266"/>
      <c r="AA1094" s="1266"/>
      <c r="AB1094" s="1266"/>
      <c r="AC1094" s="1266"/>
      <c r="AD1094" s="1266"/>
      <c r="AE1094" s="1266"/>
      <c r="AF1094" s="1266"/>
      <c r="AG1094" s="1266"/>
      <c r="AH1094" s="1266"/>
      <c r="AI1094" s="1266"/>
      <c r="AJ1094" s="1266"/>
      <c r="AK1094" s="1266"/>
      <c r="AL1094" s="1266"/>
      <c r="AM1094" s="1266"/>
      <c r="AN1094" s="1266"/>
      <c r="AO1094" s="1266"/>
      <c r="AP1094" s="1266"/>
      <c r="AQ1094" s="1266"/>
      <c r="AR1094" s="1266"/>
    </row>
    <row r="1095" spans="1:45" ht="12.95" customHeight="1">
      <c r="A1095" s="68"/>
      <c r="B1095" s="19"/>
      <c r="C1095" s="1309"/>
      <c r="D1095" s="1309"/>
      <c r="E1095" s="1266"/>
      <c r="F1095" s="1266"/>
      <c r="G1095" s="1266"/>
      <c r="H1095" s="1266"/>
      <c r="I1095" s="1266"/>
      <c r="J1095" s="1266"/>
      <c r="K1095" s="1266"/>
      <c r="L1095" s="1266"/>
      <c r="M1095" s="1266"/>
      <c r="N1095" s="1266"/>
      <c r="O1095" s="1266"/>
      <c r="P1095" s="1266"/>
      <c r="Q1095" s="1266"/>
      <c r="R1095" s="1266"/>
      <c r="S1095" s="1266"/>
      <c r="T1095" s="1266"/>
      <c r="U1095" s="1266"/>
      <c r="V1095" s="1266"/>
      <c r="W1095" s="1266"/>
      <c r="X1095" s="1266"/>
      <c r="Y1095" s="1266"/>
      <c r="Z1095" s="1266"/>
      <c r="AA1095" s="1266"/>
      <c r="AB1095" s="1266"/>
      <c r="AC1095" s="1266"/>
      <c r="AD1095" s="1266"/>
      <c r="AE1095" s="1266"/>
      <c r="AF1095" s="1266"/>
      <c r="AG1095" s="1266"/>
      <c r="AH1095" s="1266"/>
      <c r="AI1095" s="1266"/>
      <c r="AJ1095" s="1266"/>
      <c r="AK1095" s="1266"/>
      <c r="AL1095" s="1266"/>
      <c r="AM1095" s="1266"/>
      <c r="AN1095" s="1266"/>
      <c r="AO1095" s="1266"/>
      <c r="AP1095" s="1266"/>
      <c r="AQ1095" s="1266"/>
      <c r="AR1095" s="1266"/>
    </row>
    <row r="1096" spans="1:45" ht="12.95" customHeight="1">
      <c r="A1096" s="68"/>
      <c r="B1096" s="19"/>
      <c r="C1096" s="1309"/>
      <c r="D1096" s="1309"/>
      <c r="E1096" s="1051"/>
      <c r="F1096" s="1051"/>
      <c r="G1096" s="1051"/>
      <c r="H1096" s="1051"/>
      <c r="I1096" s="1051"/>
      <c r="J1096" s="1051"/>
      <c r="K1096" s="1051"/>
      <c r="L1096" s="1051"/>
      <c r="M1096" s="1051"/>
      <c r="N1096" s="1051"/>
      <c r="O1096" s="1051"/>
      <c r="P1096" s="1051"/>
      <c r="Q1096" s="1051"/>
      <c r="R1096" s="1051"/>
      <c r="S1096" s="1051"/>
      <c r="T1096" s="1051"/>
      <c r="U1096" s="1051"/>
      <c r="V1096" s="1051"/>
      <c r="W1096" s="1051"/>
      <c r="X1096" s="1051"/>
      <c r="Y1096" s="1051"/>
      <c r="Z1096" s="1051"/>
      <c r="AA1096" s="1051"/>
      <c r="AB1096" s="1051"/>
      <c r="AC1096" s="1051"/>
      <c r="AD1096" s="1051"/>
      <c r="AE1096" s="1051"/>
      <c r="AF1096" s="1051"/>
      <c r="AG1096" s="1051"/>
      <c r="AH1096" s="1051"/>
      <c r="AI1096" s="1051"/>
      <c r="AJ1096" s="1051"/>
      <c r="AK1096" s="1051"/>
    </row>
    <row r="1097" spans="1:45" ht="12.95" customHeight="1">
      <c r="A1097" s="1306" t="s">
        <v>809</v>
      </c>
      <c r="B1097" s="1306"/>
      <c r="C1097" s="1307">
        <v>9</v>
      </c>
      <c r="D1097" s="1307"/>
      <c r="E1097" s="1266" t="s">
        <v>1756</v>
      </c>
      <c r="F1097" s="1266"/>
      <c r="G1097" s="1266"/>
      <c r="H1097" s="1266"/>
      <c r="I1097" s="1266"/>
      <c r="J1097" s="1266"/>
      <c r="K1097" s="1266"/>
      <c r="L1097" s="1266"/>
      <c r="M1097" s="1266"/>
      <c r="N1097" s="1266"/>
      <c r="O1097" s="1266"/>
      <c r="P1097" s="1266"/>
      <c r="Q1097" s="1266"/>
      <c r="R1097" s="1266"/>
      <c r="S1097" s="1266"/>
      <c r="T1097" s="1266"/>
      <c r="U1097" s="1266"/>
      <c r="V1097" s="1266"/>
      <c r="W1097" s="1266"/>
      <c r="X1097" s="1266"/>
      <c r="Y1097" s="1266"/>
      <c r="Z1097" s="1266"/>
      <c r="AA1097" s="1266"/>
      <c r="AB1097" s="1266"/>
      <c r="AC1097" s="1266"/>
      <c r="AD1097" s="1266"/>
      <c r="AE1097" s="1266"/>
      <c r="AF1097" s="1266"/>
      <c r="AG1097" s="1266"/>
      <c r="AH1097" s="1266"/>
      <c r="AI1097" s="1266"/>
      <c r="AJ1097" s="1266"/>
      <c r="AK1097" s="1266"/>
      <c r="AL1097" s="1266"/>
      <c r="AM1097" s="1266"/>
      <c r="AN1097" s="1266"/>
      <c r="AO1097" s="1266"/>
      <c r="AP1097" s="1266"/>
      <c r="AQ1097" s="1266"/>
      <c r="AR1097" s="1266"/>
    </row>
    <row r="1098" spans="1:45" ht="12.95" customHeight="1">
      <c r="A1098" s="1070"/>
      <c r="B1098" s="1070"/>
      <c r="C1098" s="1307"/>
      <c r="D1098" s="1307"/>
      <c r="E1098" s="1266"/>
      <c r="F1098" s="1266"/>
      <c r="G1098" s="1266"/>
      <c r="H1098" s="1266"/>
      <c r="I1098" s="1266"/>
      <c r="J1098" s="1266"/>
      <c r="K1098" s="1266"/>
      <c r="L1098" s="1266"/>
      <c r="M1098" s="1266"/>
      <c r="N1098" s="1266"/>
      <c r="O1098" s="1266"/>
      <c r="P1098" s="1266"/>
      <c r="Q1098" s="1266"/>
      <c r="R1098" s="1266"/>
      <c r="S1098" s="1266"/>
      <c r="T1098" s="1266"/>
      <c r="U1098" s="1266"/>
      <c r="V1098" s="1266"/>
      <c r="W1098" s="1266"/>
      <c r="X1098" s="1266"/>
      <c r="Y1098" s="1266"/>
      <c r="Z1098" s="1266"/>
      <c r="AA1098" s="1266"/>
      <c r="AB1098" s="1266"/>
      <c r="AC1098" s="1266"/>
      <c r="AD1098" s="1266"/>
      <c r="AE1098" s="1266"/>
      <c r="AF1098" s="1266"/>
      <c r="AG1098" s="1266"/>
      <c r="AH1098" s="1266"/>
      <c r="AI1098" s="1266"/>
      <c r="AJ1098" s="1266"/>
      <c r="AK1098" s="1266"/>
      <c r="AL1098" s="1266"/>
      <c r="AM1098" s="1266"/>
      <c r="AN1098" s="1266"/>
      <c r="AO1098" s="1266"/>
      <c r="AP1098" s="1266"/>
      <c r="AQ1098" s="1266"/>
      <c r="AR1098" s="1266"/>
    </row>
    <row r="1099" spans="1:45" ht="12.95" customHeight="1">
      <c r="A1099" s="68"/>
      <c r="B1099" s="19"/>
      <c r="C1099" s="1307"/>
      <c r="D1099" s="1307"/>
      <c r="E1099" s="1051"/>
      <c r="F1099" s="1051"/>
      <c r="G1099" s="1051"/>
      <c r="H1099" s="1051"/>
      <c r="I1099" s="1051"/>
      <c r="J1099" s="1051"/>
      <c r="K1099" s="1051"/>
      <c r="L1099" s="1051"/>
      <c r="M1099" s="1051"/>
      <c r="N1099" s="1051"/>
      <c r="O1099" s="1051"/>
      <c r="P1099" s="1051"/>
      <c r="Q1099" s="1051"/>
      <c r="R1099" s="1051"/>
      <c r="S1099" s="1051"/>
      <c r="T1099" s="1051"/>
      <c r="U1099" s="1051"/>
      <c r="V1099" s="1051"/>
      <c r="W1099" s="1051"/>
      <c r="X1099" s="1051"/>
      <c r="Y1099" s="1051"/>
      <c r="Z1099" s="1051"/>
      <c r="AA1099" s="1051"/>
      <c r="AB1099" s="1051"/>
      <c r="AC1099" s="1051"/>
      <c r="AD1099" s="1051"/>
      <c r="AE1099" s="1051"/>
      <c r="AF1099" s="1051"/>
      <c r="AG1099" s="1051"/>
      <c r="AH1099" s="1051"/>
      <c r="AI1099" s="1051"/>
      <c r="AJ1099" s="1051"/>
      <c r="AK1099" s="1051"/>
    </row>
    <row r="1100" spans="1:45" ht="12.95" customHeight="1">
      <c r="A1100" s="1306" t="s">
        <v>809</v>
      </c>
      <c r="B1100" s="1306"/>
      <c r="C1100" s="1307">
        <v>10</v>
      </c>
      <c r="D1100" s="1307"/>
      <c r="E1100" s="1308" t="s">
        <v>1757</v>
      </c>
      <c r="F1100" s="1308"/>
      <c r="G1100" s="1308"/>
      <c r="H1100" s="1308"/>
      <c r="I1100" s="1308"/>
      <c r="J1100" s="1308"/>
      <c r="K1100" s="1308"/>
      <c r="L1100" s="1308"/>
      <c r="M1100" s="1308"/>
      <c r="N1100" s="1308"/>
      <c r="O1100" s="1308"/>
      <c r="P1100" s="1308"/>
      <c r="Q1100" s="1308"/>
      <c r="R1100" s="1308"/>
      <c r="S1100" s="1308"/>
      <c r="T1100" s="1308"/>
      <c r="U1100" s="1308"/>
      <c r="V1100" s="1308"/>
      <c r="W1100" s="1308"/>
      <c r="X1100" s="1308"/>
      <c r="Y1100" s="1308"/>
      <c r="Z1100" s="1308"/>
      <c r="AA1100" s="1308"/>
      <c r="AB1100" s="1308"/>
      <c r="AC1100" s="1308"/>
      <c r="AD1100" s="1308"/>
      <c r="AE1100" s="1308"/>
      <c r="AF1100" s="1308"/>
      <c r="AG1100" s="1308"/>
      <c r="AH1100" s="1308"/>
      <c r="AI1100" s="1308"/>
      <c r="AJ1100" s="1308"/>
      <c r="AK1100" s="1308"/>
      <c r="AL1100" s="1308"/>
      <c r="AM1100" s="1308"/>
      <c r="AN1100" s="1308"/>
      <c r="AO1100" s="1308"/>
      <c r="AP1100" s="1308"/>
      <c r="AQ1100" s="1308"/>
      <c r="AR1100" s="1308"/>
    </row>
    <row r="1101" spans="1:45" ht="12.95" customHeight="1">
      <c r="A1101" s="1070"/>
      <c r="B1101" s="1070"/>
      <c r="C1101" s="1203"/>
      <c r="D1101" s="1069"/>
      <c r="E1101" s="1308"/>
      <c r="F1101" s="1308"/>
      <c r="G1101" s="1308"/>
      <c r="H1101" s="1308"/>
      <c r="I1101" s="1308"/>
      <c r="J1101" s="1308"/>
      <c r="K1101" s="1308"/>
      <c r="L1101" s="1308"/>
      <c r="M1101" s="1308"/>
      <c r="N1101" s="1308"/>
      <c r="O1101" s="1308"/>
      <c r="P1101" s="1308"/>
      <c r="Q1101" s="1308"/>
      <c r="R1101" s="1308"/>
      <c r="S1101" s="1308"/>
      <c r="T1101" s="1308"/>
      <c r="U1101" s="1308"/>
      <c r="V1101" s="1308"/>
      <c r="W1101" s="1308"/>
      <c r="X1101" s="1308"/>
      <c r="Y1101" s="1308"/>
      <c r="Z1101" s="1308"/>
      <c r="AA1101" s="1308"/>
      <c r="AB1101" s="1308"/>
      <c r="AC1101" s="1308"/>
      <c r="AD1101" s="1308"/>
      <c r="AE1101" s="1308"/>
      <c r="AF1101" s="1308"/>
      <c r="AG1101" s="1308"/>
      <c r="AH1101" s="1308"/>
      <c r="AI1101" s="1308"/>
      <c r="AJ1101" s="1308"/>
      <c r="AK1101" s="1308"/>
      <c r="AL1101" s="1308"/>
      <c r="AM1101" s="1308"/>
      <c r="AN1101" s="1308"/>
      <c r="AO1101" s="1308"/>
      <c r="AP1101" s="1308"/>
      <c r="AQ1101" s="1308"/>
      <c r="AR1101" s="1308"/>
    </row>
    <row r="1102" spans="1:45" ht="12.95" customHeight="1">
      <c r="A1102" s="1070"/>
      <c r="B1102" s="1070"/>
      <c r="C1102" s="1203"/>
      <c r="D1102" s="1069"/>
      <c r="E1102" s="1069"/>
      <c r="F1102" s="1069"/>
      <c r="G1102" s="1069"/>
      <c r="H1102" s="1069"/>
      <c r="I1102" s="1069"/>
      <c r="J1102" s="1069"/>
      <c r="K1102" s="1069"/>
      <c r="L1102" s="1069"/>
      <c r="M1102" s="1069"/>
      <c r="N1102" s="1069"/>
      <c r="O1102" s="1069"/>
      <c r="P1102" s="1069"/>
      <c r="Q1102" s="1069"/>
      <c r="R1102" s="1069"/>
      <c r="S1102" s="1069"/>
      <c r="T1102" s="1069"/>
      <c r="U1102" s="1069"/>
      <c r="V1102" s="1069"/>
      <c r="W1102" s="1069"/>
      <c r="X1102" s="1069"/>
      <c r="Y1102" s="1069"/>
      <c r="Z1102" s="1069"/>
      <c r="AA1102" s="1069"/>
      <c r="AB1102" s="1069"/>
      <c r="AC1102" s="1069"/>
      <c r="AD1102" s="1069"/>
      <c r="AE1102" s="1069"/>
      <c r="AF1102" s="1069"/>
      <c r="AG1102" s="1069"/>
      <c r="AH1102" s="1069"/>
      <c r="AI1102" s="1069"/>
      <c r="AJ1102" s="1069"/>
      <c r="AK1102" s="1069"/>
    </row>
    <row r="1103" spans="1:45" ht="12.95" customHeight="1">
      <c r="A1103" s="1306" t="s">
        <v>809</v>
      </c>
      <c r="B1103" s="1306"/>
      <c r="C1103" s="1307">
        <v>11</v>
      </c>
      <c r="D1103" s="1307"/>
      <c r="E1103" s="1308" t="s">
        <v>1758</v>
      </c>
      <c r="F1103" s="1308"/>
      <c r="G1103" s="1308"/>
      <c r="H1103" s="1308"/>
      <c r="I1103" s="1308"/>
      <c r="J1103" s="1308"/>
      <c r="K1103" s="1308"/>
      <c r="L1103" s="1308"/>
      <c r="M1103" s="1308"/>
      <c r="N1103" s="1308"/>
      <c r="O1103" s="1308"/>
      <c r="P1103" s="1308"/>
      <c r="Q1103" s="1308"/>
      <c r="R1103" s="1308"/>
      <c r="S1103" s="1308"/>
      <c r="T1103" s="1308"/>
      <c r="U1103" s="1308"/>
      <c r="V1103" s="1308"/>
      <c r="W1103" s="1308"/>
      <c r="X1103" s="1308"/>
      <c r="Y1103" s="1308"/>
      <c r="Z1103" s="1308"/>
      <c r="AA1103" s="1308"/>
      <c r="AB1103" s="1308"/>
      <c r="AC1103" s="1308"/>
      <c r="AD1103" s="1308"/>
      <c r="AE1103" s="1308"/>
      <c r="AF1103" s="1308"/>
      <c r="AG1103" s="1308"/>
      <c r="AH1103" s="1308"/>
      <c r="AI1103" s="1308"/>
      <c r="AJ1103" s="1308"/>
      <c r="AK1103" s="1308"/>
      <c r="AL1103" s="1308"/>
      <c r="AM1103" s="1308"/>
      <c r="AN1103" s="1308"/>
      <c r="AO1103" s="1308"/>
      <c r="AP1103" s="1308"/>
      <c r="AQ1103" s="1308"/>
      <c r="AR1103" s="1308"/>
    </row>
    <row r="1104" spans="1:45" ht="12.95" customHeight="1">
      <c r="A1104" s="1070"/>
      <c r="B1104" s="1070"/>
      <c r="C1104" s="1203"/>
      <c r="D1104" s="1069"/>
      <c r="E1104" s="1308"/>
      <c r="F1104" s="1308"/>
      <c r="G1104" s="1308"/>
      <c r="H1104" s="1308"/>
      <c r="I1104" s="1308"/>
      <c r="J1104" s="1308"/>
      <c r="K1104" s="1308"/>
      <c r="L1104" s="1308"/>
      <c r="M1104" s="1308"/>
      <c r="N1104" s="1308"/>
      <c r="O1104" s="1308"/>
      <c r="P1104" s="1308"/>
      <c r="Q1104" s="1308"/>
      <c r="R1104" s="1308"/>
      <c r="S1104" s="1308"/>
      <c r="T1104" s="1308"/>
      <c r="U1104" s="1308"/>
      <c r="V1104" s="1308"/>
      <c r="W1104" s="1308"/>
      <c r="X1104" s="1308"/>
      <c r="Y1104" s="1308"/>
      <c r="Z1104" s="1308"/>
      <c r="AA1104" s="1308"/>
      <c r="AB1104" s="1308"/>
      <c r="AC1104" s="1308"/>
      <c r="AD1104" s="1308"/>
      <c r="AE1104" s="1308"/>
      <c r="AF1104" s="1308"/>
      <c r="AG1104" s="1308"/>
      <c r="AH1104" s="1308"/>
      <c r="AI1104" s="1308"/>
      <c r="AJ1104" s="1308"/>
      <c r="AK1104" s="1308"/>
      <c r="AL1104" s="1308"/>
      <c r="AM1104" s="1308"/>
      <c r="AN1104" s="1308"/>
      <c r="AO1104" s="1308"/>
      <c r="AP1104" s="1308"/>
      <c r="AQ1104" s="1308"/>
      <c r="AR1104" s="1308"/>
    </row>
    <row r="1105" spans="1:37" ht="12.95" customHeight="1">
      <c r="A1105" s="1070"/>
      <c r="B1105" s="1070"/>
      <c r="C1105" s="1203"/>
      <c r="D1105" s="1069"/>
      <c r="E1105" s="1069"/>
      <c r="F1105" s="1069"/>
      <c r="G1105" s="1069"/>
      <c r="H1105" s="1069"/>
      <c r="I1105" s="1069"/>
      <c r="J1105" s="1069"/>
      <c r="K1105" s="1069"/>
      <c r="L1105" s="1069"/>
      <c r="M1105" s="1069"/>
      <c r="N1105" s="1069"/>
      <c r="O1105" s="1069"/>
      <c r="P1105" s="1069"/>
      <c r="Q1105" s="1069"/>
      <c r="R1105" s="1069"/>
      <c r="S1105" s="1069"/>
      <c r="T1105" s="1069"/>
      <c r="U1105" s="1069"/>
      <c r="V1105" s="1069"/>
      <c r="W1105" s="1069"/>
      <c r="X1105" s="1069"/>
      <c r="Y1105" s="1069"/>
      <c r="Z1105" s="1069"/>
      <c r="AA1105" s="1069"/>
      <c r="AB1105" s="1069"/>
      <c r="AC1105" s="1069"/>
      <c r="AD1105" s="1069"/>
      <c r="AE1105" s="1069"/>
      <c r="AF1105" s="1069"/>
      <c r="AG1105" s="1069"/>
      <c r="AH1105" s="1069"/>
      <c r="AI1105" s="1069"/>
      <c r="AJ1105" s="1069"/>
      <c r="AK1105" s="1069"/>
    </row>
    <row r="1106" spans="1:37" ht="12.95" hidden="1" customHeight="1">
      <c r="A1106" s="1070"/>
      <c r="B1106" s="1070"/>
      <c r="C1106" s="1203"/>
      <c r="D1106" s="1069"/>
      <c r="E1106" s="1069"/>
      <c r="F1106" s="1069"/>
      <c r="G1106" s="1069"/>
      <c r="H1106" s="1069"/>
      <c r="I1106" s="1069"/>
      <c r="J1106" s="1069"/>
      <c r="K1106" s="1069"/>
      <c r="L1106" s="1069"/>
      <c r="M1106" s="1069"/>
      <c r="N1106" s="1069"/>
      <c r="O1106" s="1069"/>
      <c r="P1106" s="1069"/>
      <c r="Q1106" s="1069"/>
      <c r="R1106" s="1069"/>
      <c r="S1106" s="1069"/>
      <c r="T1106" s="1069"/>
      <c r="U1106" s="1069"/>
      <c r="V1106" s="1069"/>
      <c r="W1106" s="1069"/>
      <c r="X1106" s="1069"/>
      <c r="Y1106" s="1069"/>
      <c r="Z1106" s="1069"/>
      <c r="AA1106" s="1069"/>
      <c r="AB1106" s="1069"/>
      <c r="AC1106" s="1069"/>
      <c r="AD1106" s="1069"/>
      <c r="AE1106" s="1069"/>
      <c r="AF1106" s="1069"/>
      <c r="AG1106" s="1069"/>
      <c r="AH1106" s="1069"/>
      <c r="AI1106" s="1069"/>
      <c r="AJ1106" s="1069"/>
      <c r="AK1106" s="1069"/>
    </row>
    <row r="1107" spans="1:37" ht="12.95" hidden="1" customHeight="1">
      <c r="A1107" s="1070"/>
      <c r="B1107" s="1070"/>
      <c r="C1107" s="1203"/>
      <c r="D1107" s="1069"/>
      <c r="E1107" s="1069"/>
      <c r="F1107" s="1069"/>
      <c r="G1107" s="1069"/>
      <c r="H1107" s="1069"/>
      <c r="I1107" s="1069"/>
      <c r="J1107" s="1069"/>
      <c r="K1107" s="1069"/>
      <c r="L1107" s="1069"/>
      <c r="M1107" s="1069"/>
      <c r="N1107" s="1069"/>
      <c r="O1107" s="1069"/>
      <c r="P1107" s="1069"/>
      <c r="Q1107" s="1069"/>
      <c r="R1107" s="1069"/>
      <c r="S1107" s="1069"/>
      <c r="T1107" s="1069"/>
      <c r="U1107" s="1069"/>
      <c r="V1107" s="1069"/>
      <c r="W1107" s="1069"/>
      <c r="X1107" s="1069"/>
      <c r="Y1107" s="1069"/>
      <c r="Z1107" s="1069"/>
      <c r="AA1107" s="1069"/>
      <c r="AB1107" s="1069"/>
      <c r="AC1107" s="1069"/>
      <c r="AD1107" s="1069"/>
      <c r="AE1107" s="1069"/>
      <c r="AF1107" s="1069"/>
      <c r="AG1107" s="1069"/>
      <c r="AH1107" s="1069"/>
      <c r="AI1107" s="1069"/>
      <c r="AJ1107" s="1069"/>
      <c r="AK1107" s="1069"/>
    </row>
    <row r="1108" spans="1:37" ht="12.95" hidden="1" customHeight="1">
      <c r="A1108" s="1070"/>
      <c r="B1108" s="1070"/>
      <c r="C1108" s="1203"/>
      <c r="D1108" s="1069"/>
      <c r="E1108" s="1069"/>
      <c r="F1108" s="1069"/>
      <c r="G1108" s="1069"/>
      <c r="H1108" s="1069"/>
      <c r="I1108" s="1069"/>
      <c r="J1108" s="1069"/>
      <c r="K1108" s="1069"/>
      <c r="L1108" s="1069"/>
      <c r="M1108" s="1069"/>
      <c r="N1108" s="1069"/>
      <c r="O1108" s="1069"/>
      <c r="P1108" s="1069"/>
      <c r="Q1108" s="1069"/>
      <c r="R1108" s="1069"/>
      <c r="S1108" s="1069"/>
      <c r="T1108" s="1069"/>
      <c r="U1108" s="1069"/>
      <c r="V1108" s="1069"/>
      <c r="W1108" s="1069"/>
      <c r="X1108" s="1069"/>
      <c r="Y1108" s="1069"/>
      <c r="Z1108" s="1069"/>
      <c r="AA1108" s="1069"/>
      <c r="AB1108" s="1069"/>
      <c r="AC1108" s="1069"/>
      <c r="AD1108" s="1069"/>
      <c r="AE1108" s="1069"/>
      <c r="AF1108" s="1069"/>
      <c r="AG1108" s="1069"/>
      <c r="AH1108" s="1069"/>
      <c r="AI1108" s="1069"/>
      <c r="AJ1108" s="1069"/>
      <c r="AK1108" s="1069"/>
    </row>
    <row r="1109" spans="1:37" ht="12.95" hidden="1" customHeight="1">
      <c r="A1109" s="1070"/>
      <c r="B1109" s="1070"/>
      <c r="C1109" s="1203"/>
      <c r="D1109" s="1069"/>
      <c r="E1109" s="1069"/>
      <c r="F1109" s="1069"/>
      <c r="G1109" s="1069"/>
      <c r="H1109" s="1069"/>
      <c r="I1109" s="1069"/>
      <c r="J1109" s="1069"/>
      <c r="K1109" s="1069"/>
      <c r="L1109" s="1069"/>
      <c r="M1109" s="1069"/>
      <c r="N1109" s="1069"/>
      <c r="O1109" s="1069"/>
      <c r="P1109" s="1069"/>
      <c r="Q1109" s="1069"/>
      <c r="R1109" s="1069"/>
      <c r="S1109" s="1069"/>
      <c r="T1109" s="1069"/>
      <c r="U1109" s="1069"/>
      <c r="V1109" s="1069"/>
      <c r="W1109" s="1069"/>
      <c r="X1109" s="1069"/>
      <c r="Y1109" s="1069"/>
      <c r="Z1109" s="1069"/>
      <c r="AA1109" s="1069"/>
      <c r="AB1109" s="1069"/>
      <c r="AC1109" s="1069"/>
      <c r="AD1109" s="1069"/>
      <c r="AE1109" s="1069"/>
      <c r="AF1109" s="1069"/>
      <c r="AG1109" s="1069"/>
      <c r="AH1109" s="1069"/>
      <c r="AI1109" s="1069"/>
      <c r="AJ1109" s="1069"/>
      <c r="AK1109" s="1069"/>
    </row>
    <row r="1110" spans="1:37" ht="12.95" hidden="1" customHeight="1">
      <c r="A1110" s="1070"/>
      <c r="B1110" s="1070"/>
      <c r="C1110" s="1203"/>
      <c r="D1110" s="1069"/>
      <c r="E1110" s="1069"/>
      <c r="F1110" s="1069"/>
      <c r="G1110" s="1069"/>
      <c r="H1110" s="1069"/>
      <c r="I1110" s="1069"/>
      <c r="J1110" s="1069"/>
      <c r="K1110" s="1069"/>
      <c r="L1110" s="1069"/>
      <c r="M1110" s="1069"/>
      <c r="N1110" s="1069"/>
      <c r="O1110" s="1069"/>
      <c r="P1110" s="1069"/>
      <c r="Q1110" s="1069"/>
      <c r="R1110" s="1069"/>
      <c r="S1110" s="1069"/>
      <c r="T1110" s="1069"/>
      <c r="U1110" s="1069"/>
      <c r="V1110" s="1069"/>
      <c r="W1110" s="1069"/>
      <c r="X1110" s="1069"/>
      <c r="Y1110" s="1069"/>
      <c r="Z1110" s="1069"/>
      <c r="AA1110" s="1069"/>
      <c r="AB1110" s="1069"/>
      <c r="AC1110" s="1069"/>
      <c r="AD1110" s="1069"/>
      <c r="AE1110" s="1069"/>
      <c r="AF1110" s="1069"/>
      <c r="AG1110" s="1069"/>
      <c r="AH1110" s="1069"/>
      <c r="AI1110" s="1069"/>
      <c r="AJ1110" s="1069"/>
      <c r="AK1110" s="1069"/>
    </row>
    <row r="1111" spans="1:37" ht="12.95" hidden="1" customHeight="1">
      <c r="A1111" s="1070"/>
      <c r="B1111" s="1070"/>
      <c r="C1111" s="1203"/>
      <c r="D1111" s="1069"/>
      <c r="E1111" s="1069"/>
      <c r="F1111" s="1069"/>
      <c r="G1111" s="1069"/>
      <c r="H1111" s="1069"/>
      <c r="I1111" s="1069"/>
      <c r="J1111" s="1069"/>
      <c r="K1111" s="1069"/>
      <c r="L1111" s="1069"/>
      <c r="M1111" s="1069"/>
      <c r="N1111" s="1069"/>
      <c r="O1111" s="1069"/>
      <c r="P1111" s="1069"/>
      <c r="Q1111" s="1069"/>
      <c r="R1111" s="1069"/>
      <c r="S1111" s="1069"/>
      <c r="T1111" s="1069"/>
      <c r="U1111" s="1069"/>
      <c r="V1111" s="1069"/>
      <c r="W1111" s="1069"/>
      <c r="X1111" s="1069"/>
      <c r="Y1111" s="1069"/>
      <c r="Z1111" s="1069"/>
      <c r="AA1111" s="1069"/>
      <c r="AB1111" s="1069"/>
      <c r="AC1111" s="1069"/>
      <c r="AD1111" s="1069"/>
      <c r="AE1111" s="1069"/>
      <c r="AF1111" s="1069"/>
      <c r="AG1111" s="1069"/>
      <c r="AH1111" s="1069"/>
      <c r="AI1111" s="1069"/>
      <c r="AJ1111" s="1069"/>
      <c r="AK1111" s="1069"/>
    </row>
    <row r="1112" spans="1:37" ht="12.95" hidden="1" customHeight="1">
      <c r="A1112" s="1070"/>
      <c r="B1112" s="1070"/>
      <c r="C1112" s="1203"/>
      <c r="D1112" s="1069"/>
      <c r="E1112" s="1069"/>
      <c r="F1112" s="1069"/>
      <c r="G1112" s="1069"/>
      <c r="H1112" s="1069"/>
      <c r="I1112" s="1069"/>
      <c r="J1112" s="1069"/>
      <c r="K1112" s="1069"/>
      <c r="L1112" s="1069"/>
      <c r="M1112" s="1069"/>
      <c r="N1112" s="1069"/>
      <c r="O1112" s="1069"/>
      <c r="P1112" s="1069"/>
      <c r="Q1112" s="1069"/>
      <c r="R1112" s="1069"/>
      <c r="S1112" s="1069"/>
      <c r="T1112" s="1069"/>
      <c r="U1112" s="1069"/>
      <c r="V1112" s="1069"/>
      <c r="W1112" s="1069"/>
      <c r="X1112" s="1069"/>
      <c r="Y1112" s="1069"/>
      <c r="Z1112" s="1069"/>
      <c r="AA1112" s="1069"/>
      <c r="AB1112" s="1069"/>
      <c r="AC1112" s="1069"/>
      <c r="AD1112" s="1069"/>
      <c r="AE1112" s="1069"/>
      <c r="AF1112" s="1069"/>
      <c r="AG1112" s="1069"/>
      <c r="AH1112" s="1069"/>
      <c r="AI1112" s="1069"/>
      <c r="AJ1112" s="1069"/>
      <c r="AK1112" s="1069"/>
    </row>
    <row r="1113" spans="1:37" ht="12.95" hidden="1" customHeight="1">
      <c r="A1113" s="1070"/>
      <c r="B1113" s="1070"/>
      <c r="C1113" s="1203"/>
      <c r="D1113" s="1069"/>
      <c r="E1113" s="1069"/>
      <c r="F1113" s="1069"/>
      <c r="G1113" s="1069"/>
      <c r="H1113" s="1069"/>
      <c r="I1113" s="1069"/>
      <c r="J1113" s="1069"/>
      <c r="K1113" s="1069"/>
      <c r="L1113" s="1069"/>
      <c r="M1113" s="1069"/>
      <c r="N1113" s="1069"/>
      <c r="O1113" s="1069"/>
      <c r="P1113" s="1069"/>
      <c r="Q1113" s="1069"/>
      <c r="R1113" s="1069"/>
      <c r="S1113" s="1069"/>
      <c r="T1113" s="1069"/>
      <c r="U1113" s="1069"/>
      <c r="V1113" s="1069"/>
      <c r="W1113" s="1069"/>
      <c r="X1113" s="1069"/>
      <c r="Y1113" s="1069"/>
      <c r="Z1113" s="1069"/>
      <c r="AA1113" s="1069"/>
      <c r="AB1113" s="1069"/>
      <c r="AC1113" s="1069"/>
      <c r="AD1113" s="1069"/>
      <c r="AE1113" s="1069"/>
      <c r="AF1113" s="1069"/>
      <c r="AG1113" s="1069"/>
      <c r="AH1113" s="1069"/>
      <c r="AI1113" s="1069"/>
      <c r="AJ1113" s="1069"/>
      <c r="AK1113" s="1069"/>
    </row>
    <row r="1114" spans="1:37" ht="12.95" hidden="1" customHeight="1">
      <c r="A1114" s="1070"/>
      <c r="B1114" s="1070"/>
      <c r="C1114" s="1203"/>
      <c r="D1114" s="1069"/>
      <c r="E1114" s="1069"/>
      <c r="F1114" s="1069"/>
      <c r="G1114" s="1069"/>
      <c r="H1114" s="1069"/>
      <c r="I1114" s="1069"/>
      <c r="J1114" s="1069"/>
      <c r="K1114" s="1069"/>
      <c r="L1114" s="1069"/>
      <c r="M1114" s="1069"/>
      <c r="N1114" s="1069"/>
      <c r="O1114" s="1069"/>
      <c r="P1114" s="1069"/>
      <c r="Q1114" s="1069"/>
      <c r="R1114" s="1069"/>
      <c r="S1114" s="1069"/>
      <c r="T1114" s="1069"/>
      <c r="U1114" s="1069"/>
      <c r="V1114" s="1069"/>
      <c r="W1114" s="1069"/>
      <c r="X1114" s="1069"/>
      <c r="Y1114" s="1069"/>
      <c r="Z1114" s="1069"/>
      <c r="AA1114" s="1069"/>
      <c r="AB1114" s="1069"/>
      <c r="AC1114" s="1069"/>
      <c r="AD1114" s="1069"/>
      <c r="AE1114" s="1069"/>
      <c r="AF1114" s="1069"/>
      <c r="AG1114" s="1069"/>
      <c r="AH1114" s="1069"/>
      <c r="AI1114" s="1069"/>
      <c r="AJ1114" s="1069"/>
      <c r="AK1114" s="1069"/>
    </row>
    <row r="1115" spans="1:37" ht="12.95" hidden="1" customHeight="1">
      <c r="A1115" s="1070"/>
      <c r="B1115" s="1070"/>
      <c r="C1115" s="1203"/>
      <c r="D1115" s="1069"/>
      <c r="E1115" s="1069"/>
      <c r="F1115" s="1069"/>
      <c r="G1115" s="1069"/>
      <c r="H1115" s="1069"/>
      <c r="I1115" s="1069"/>
      <c r="J1115" s="1069"/>
      <c r="K1115" s="1069"/>
      <c r="L1115" s="1069"/>
      <c r="M1115" s="1069"/>
      <c r="N1115" s="1069"/>
      <c r="O1115" s="1069"/>
      <c r="P1115" s="1069"/>
      <c r="Q1115" s="1069"/>
      <c r="R1115" s="1069"/>
      <c r="S1115" s="1069"/>
      <c r="T1115" s="1069"/>
      <c r="U1115" s="1069"/>
      <c r="V1115" s="1069"/>
      <c r="W1115" s="1069"/>
      <c r="X1115" s="1069"/>
      <c r="Y1115" s="1069"/>
      <c r="Z1115" s="1069"/>
      <c r="AA1115" s="1069"/>
      <c r="AB1115" s="1069"/>
      <c r="AC1115" s="1069"/>
      <c r="AD1115" s="1069"/>
      <c r="AE1115" s="1069"/>
      <c r="AF1115" s="1069"/>
      <c r="AG1115" s="1069"/>
      <c r="AH1115" s="1069"/>
      <c r="AI1115" s="1069"/>
      <c r="AJ1115" s="1069"/>
      <c r="AK1115" s="1069"/>
    </row>
    <row r="1116" spans="1:37" ht="12.95" hidden="1" customHeight="1">
      <c r="A1116" s="1070"/>
      <c r="B1116" s="1070"/>
      <c r="C1116" s="1203"/>
      <c r="D1116" s="1069"/>
      <c r="E1116" s="1069"/>
      <c r="F1116" s="1069"/>
      <c r="G1116" s="1069"/>
      <c r="H1116" s="1069"/>
      <c r="I1116" s="1069"/>
      <c r="J1116" s="1069"/>
      <c r="K1116" s="1069"/>
      <c r="L1116" s="1069"/>
      <c r="M1116" s="1069"/>
      <c r="N1116" s="1069"/>
      <c r="O1116" s="1069"/>
      <c r="P1116" s="1069"/>
      <c r="Q1116" s="1069"/>
      <c r="R1116" s="1069"/>
      <c r="S1116" s="1069"/>
      <c r="T1116" s="1069"/>
      <c r="U1116" s="1069"/>
      <c r="V1116" s="1069"/>
      <c r="W1116" s="1069"/>
      <c r="X1116" s="1069"/>
      <c r="Y1116" s="1069"/>
      <c r="Z1116" s="1069"/>
      <c r="AA1116" s="1069"/>
      <c r="AB1116" s="1069"/>
      <c r="AC1116" s="1069"/>
      <c r="AD1116" s="1069"/>
      <c r="AE1116" s="1069"/>
      <c r="AF1116" s="1069"/>
      <c r="AG1116" s="1069"/>
      <c r="AH1116" s="1069"/>
      <c r="AI1116" s="1069"/>
      <c r="AJ1116" s="1069"/>
      <c r="AK1116" s="1069"/>
    </row>
    <row r="1117" spans="1:37" ht="12.95" hidden="1" customHeight="1">
      <c r="A1117" s="1070"/>
      <c r="B1117" s="1070"/>
      <c r="C1117" s="1203"/>
      <c r="D1117" s="1069"/>
      <c r="E1117" s="1069"/>
      <c r="F1117" s="1069"/>
      <c r="G1117" s="1069"/>
      <c r="H1117" s="1069"/>
      <c r="I1117" s="1069"/>
      <c r="J1117" s="1069"/>
      <c r="K1117" s="1069"/>
      <c r="L1117" s="1069"/>
      <c r="M1117" s="1069"/>
      <c r="N1117" s="1069"/>
      <c r="O1117" s="1069"/>
      <c r="P1117" s="1069"/>
      <c r="Q1117" s="1069"/>
      <c r="R1117" s="1069"/>
      <c r="S1117" s="1069"/>
      <c r="T1117" s="1069"/>
      <c r="U1117" s="1069"/>
      <c r="V1117" s="1069"/>
      <c r="W1117" s="1069"/>
      <c r="X1117" s="1069"/>
      <c r="Y1117" s="1069"/>
      <c r="Z1117" s="1069"/>
      <c r="AA1117" s="1069"/>
      <c r="AB1117" s="1069"/>
      <c r="AC1117" s="1069"/>
      <c r="AD1117" s="1069"/>
      <c r="AE1117" s="1069"/>
      <c r="AF1117" s="1069"/>
      <c r="AG1117" s="1069"/>
      <c r="AH1117" s="1069"/>
      <c r="AI1117" s="1069"/>
      <c r="AJ1117" s="1069"/>
      <c r="AK1117" s="1069"/>
    </row>
    <row r="1118" spans="1:37" ht="12.95" hidden="1" customHeight="1">
      <c r="A1118" s="1070"/>
      <c r="B1118" s="1070"/>
      <c r="C1118" s="1203"/>
      <c r="D1118" s="1069"/>
      <c r="E1118" s="1069"/>
      <c r="F1118" s="1069"/>
      <c r="G1118" s="1069"/>
      <c r="H1118" s="1069"/>
      <c r="I1118" s="1069"/>
      <c r="J1118" s="1069"/>
      <c r="K1118" s="1069"/>
      <c r="L1118" s="1069"/>
      <c r="M1118" s="1069"/>
      <c r="N1118" s="1069"/>
      <c r="O1118" s="1069"/>
      <c r="P1118" s="1069"/>
      <c r="Q1118" s="1069"/>
      <c r="R1118" s="1069"/>
      <c r="S1118" s="1069"/>
      <c r="T1118" s="1069"/>
      <c r="U1118" s="1069"/>
      <c r="V1118" s="1069"/>
      <c r="W1118" s="1069"/>
      <c r="X1118" s="1069"/>
      <c r="Y1118" s="1069"/>
      <c r="Z1118" s="1069"/>
      <c r="AA1118" s="1069"/>
      <c r="AB1118" s="1069"/>
      <c r="AC1118" s="1069"/>
      <c r="AD1118" s="1069"/>
      <c r="AE1118" s="1069"/>
      <c r="AF1118" s="1069"/>
      <c r="AG1118" s="1069"/>
      <c r="AH1118" s="1069"/>
      <c r="AI1118" s="1069"/>
      <c r="AJ1118" s="1069"/>
      <c r="AK1118" s="1069"/>
    </row>
    <row r="1119" spans="1:37" ht="12.95" hidden="1" customHeight="1">
      <c r="A1119" s="1070"/>
      <c r="B1119" s="1070"/>
      <c r="C1119" s="1203"/>
      <c r="D1119" s="1069"/>
      <c r="E1119" s="1069"/>
      <c r="F1119" s="1069"/>
      <c r="G1119" s="1069"/>
      <c r="H1119" s="1069"/>
      <c r="I1119" s="1069"/>
      <c r="J1119" s="1069"/>
      <c r="K1119" s="1069"/>
      <c r="L1119" s="1069"/>
      <c r="M1119" s="1069"/>
      <c r="N1119" s="1069"/>
      <c r="O1119" s="1069"/>
      <c r="P1119" s="1069"/>
      <c r="Q1119" s="1069"/>
      <c r="R1119" s="1069"/>
      <c r="S1119" s="1069"/>
      <c r="T1119" s="1069"/>
      <c r="U1119" s="1069"/>
      <c r="V1119" s="1069"/>
      <c r="W1119" s="1069"/>
      <c r="X1119" s="1069"/>
      <c r="Y1119" s="1069"/>
      <c r="Z1119" s="1069"/>
      <c r="AA1119" s="1069"/>
      <c r="AB1119" s="1069"/>
      <c r="AC1119" s="1069"/>
      <c r="AD1119" s="1069"/>
      <c r="AE1119" s="1069"/>
      <c r="AF1119" s="1069"/>
      <c r="AG1119" s="1069"/>
      <c r="AH1119" s="1069"/>
      <c r="AI1119" s="1069"/>
      <c r="AJ1119" s="1069"/>
      <c r="AK1119" s="1069"/>
    </row>
    <row r="1120" spans="1:37" ht="12.95" hidden="1" customHeight="1">
      <c r="A1120" s="1070"/>
      <c r="B1120" s="1070"/>
      <c r="C1120" s="1203"/>
      <c r="D1120" s="1069"/>
      <c r="E1120" s="1069"/>
      <c r="F1120" s="1069"/>
      <c r="G1120" s="1069"/>
      <c r="H1120" s="1069"/>
      <c r="I1120" s="1069"/>
      <c r="J1120" s="1069"/>
      <c r="K1120" s="1069"/>
      <c r="L1120" s="1069"/>
      <c r="M1120" s="1069"/>
      <c r="N1120" s="1069"/>
      <c r="O1120" s="1069"/>
      <c r="P1120" s="1069"/>
      <c r="Q1120" s="1069"/>
      <c r="R1120" s="1069"/>
      <c r="S1120" s="1069"/>
      <c r="T1120" s="1069"/>
      <c r="U1120" s="1069"/>
      <c r="V1120" s="1069"/>
      <c r="W1120" s="1069"/>
      <c r="X1120" s="1069"/>
      <c r="Y1120" s="1069"/>
      <c r="Z1120" s="1069"/>
      <c r="AA1120" s="1069"/>
      <c r="AB1120" s="1069"/>
      <c r="AC1120" s="1069"/>
      <c r="AD1120" s="1069"/>
      <c r="AE1120" s="1069"/>
      <c r="AF1120" s="1069"/>
      <c r="AG1120" s="1069"/>
      <c r="AH1120" s="1069"/>
      <c r="AI1120" s="1069"/>
      <c r="AJ1120" s="1069"/>
      <c r="AK1120" s="1069"/>
    </row>
    <row r="1121" spans="1:37" ht="12.95" hidden="1" customHeight="1">
      <c r="A1121" s="1070"/>
      <c r="B1121" s="1070"/>
      <c r="C1121" s="1203"/>
      <c r="D1121" s="1069"/>
      <c r="E1121" s="1069"/>
      <c r="F1121" s="1069"/>
      <c r="G1121" s="1069"/>
      <c r="H1121" s="1069"/>
      <c r="I1121" s="1069"/>
      <c r="J1121" s="1069"/>
      <c r="K1121" s="1069"/>
      <c r="L1121" s="1069"/>
      <c r="M1121" s="1069"/>
      <c r="N1121" s="1069"/>
      <c r="O1121" s="1069"/>
      <c r="P1121" s="1069"/>
      <c r="Q1121" s="1069"/>
      <c r="R1121" s="1069"/>
      <c r="S1121" s="1069"/>
      <c r="T1121" s="1069"/>
      <c r="U1121" s="1069"/>
      <c r="V1121" s="1069"/>
      <c r="W1121" s="1069"/>
      <c r="X1121" s="1069"/>
      <c r="Y1121" s="1069"/>
      <c r="Z1121" s="1069"/>
      <c r="AA1121" s="1069"/>
      <c r="AB1121" s="1069"/>
      <c r="AC1121" s="1069"/>
      <c r="AD1121" s="1069"/>
      <c r="AE1121" s="1069"/>
      <c r="AF1121" s="1069"/>
      <c r="AG1121" s="1069"/>
      <c r="AH1121" s="1069"/>
      <c r="AI1121" s="1069"/>
      <c r="AJ1121" s="1069"/>
      <c r="AK1121" s="1069"/>
    </row>
    <row r="1122" spans="1:37" ht="12.95" hidden="1" customHeight="1">
      <c r="A1122" s="1070"/>
      <c r="B1122" s="1070"/>
      <c r="C1122" s="1203"/>
      <c r="D1122" s="1069"/>
      <c r="E1122" s="1069"/>
      <c r="F1122" s="1069"/>
      <c r="G1122" s="1069"/>
      <c r="H1122" s="1069"/>
      <c r="I1122" s="1069"/>
      <c r="J1122" s="1069"/>
      <c r="K1122" s="1069"/>
      <c r="L1122" s="1069"/>
      <c r="M1122" s="1069"/>
      <c r="N1122" s="1069"/>
      <c r="O1122" s="1069"/>
      <c r="P1122" s="1069"/>
      <c r="Q1122" s="1069"/>
      <c r="R1122" s="1069"/>
      <c r="S1122" s="1069"/>
      <c r="T1122" s="1069"/>
      <c r="U1122" s="1069"/>
      <c r="V1122" s="1069"/>
      <c r="W1122" s="1069"/>
      <c r="X1122" s="1069"/>
      <c r="Y1122" s="1069"/>
      <c r="Z1122" s="1069"/>
      <c r="AA1122" s="1069"/>
      <c r="AB1122" s="1069"/>
      <c r="AC1122" s="1069"/>
      <c r="AD1122" s="1069"/>
      <c r="AE1122" s="1069"/>
      <c r="AF1122" s="1069"/>
      <c r="AG1122" s="1069"/>
      <c r="AH1122" s="1069"/>
      <c r="AI1122" s="1069"/>
      <c r="AJ1122" s="1069"/>
      <c r="AK1122" s="1069"/>
    </row>
    <row r="1123" spans="1:37" ht="0" hidden="1" customHeight="1">
      <c r="A1123" s="1070"/>
      <c r="B1123" s="1070"/>
      <c r="C1123" s="1203"/>
      <c r="D1123" s="1069"/>
      <c r="E1123" s="1069"/>
      <c r="F1123" s="1069"/>
      <c r="G1123" s="1069"/>
      <c r="H1123" s="1069"/>
      <c r="I1123" s="1069"/>
      <c r="J1123" s="1069"/>
      <c r="K1123" s="1069"/>
      <c r="L1123" s="1069"/>
      <c r="M1123" s="1069"/>
      <c r="N1123" s="1069"/>
      <c r="O1123" s="1069"/>
      <c r="P1123" s="1069"/>
      <c r="Q1123" s="1069"/>
      <c r="R1123" s="1069"/>
      <c r="S1123" s="1069"/>
      <c r="T1123" s="1069"/>
      <c r="U1123" s="1069"/>
      <c r="V1123" s="1069"/>
      <c r="W1123" s="1069"/>
      <c r="X1123" s="1069"/>
      <c r="Y1123" s="1069"/>
      <c r="Z1123" s="1069"/>
      <c r="AA1123" s="1069"/>
      <c r="AB1123" s="1069"/>
      <c r="AC1123" s="1069"/>
      <c r="AD1123" s="1069"/>
      <c r="AE1123" s="1069"/>
      <c r="AF1123" s="1069"/>
      <c r="AG1123" s="1069"/>
      <c r="AH1123" s="1069"/>
      <c r="AI1123" s="1069"/>
      <c r="AJ1123" s="1069"/>
      <c r="AK1123" s="1069"/>
    </row>
    <row r="1124" spans="1:37" ht="0" hidden="1" customHeight="1">
      <c r="A1124" s="68"/>
      <c r="B1124" s="19"/>
      <c r="C1124" s="1203"/>
      <c r="D1124" s="1069"/>
      <c r="E1124" s="1069"/>
      <c r="F1124" s="1069"/>
      <c r="G1124" s="1069"/>
      <c r="H1124" s="1069"/>
      <c r="I1124" s="1069"/>
      <c r="J1124" s="1069"/>
      <c r="K1124" s="1069"/>
      <c r="L1124" s="1069"/>
      <c r="M1124" s="1069"/>
      <c r="N1124" s="1069"/>
      <c r="O1124" s="1069"/>
      <c r="P1124" s="1069"/>
      <c r="Q1124" s="1069"/>
      <c r="R1124" s="1069"/>
      <c r="S1124" s="1069"/>
      <c r="T1124" s="1069"/>
      <c r="U1124" s="1069"/>
      <c r="V1124" s="1069"/>
      <c r="W1124" s="1069"/>
      <c r="X1124" s="1069"/>
      <c r="Y1124" s="1069"/>
      <c r="Z1124" s="1069"/>
      <c r="AA1124" s="1069"/>
      <c r="AB1124" s="1069"/>
      <c r="AC1124" s="1069"/>
      <c r="AD1124" s="1069"/>
      <c r="AE1124" s="1069"/>
      <c r="AF1124" s="1069"/>
      <c r="AG1124" s="1069"/>
      <c r="AH1124" s="1069"/>
      <c r="AI1124" s="1069"/>
      <c r="AJ1124" s="1069"/>
      <c r="AK1124" s="1069"/>
    </row>
    <row r="1125" spans="1:37" ht="0" hidden="1" customHeight="1">
      <c r="A1125" s="1306" t="s">
        <v>809</v>
      </c>
      <c r="B1125" s="1306"/>
      <c r="C1125" s="1203">
        <v>9</v>
      </c>
      <c r="D1125" s="1236" t="s">
        <v>1759</v>
      </c>
      <c r="E1125" s="1236"/>
      <c r="F1125" s="1236"/>
      <c r="G1125" s="1236"/>
      <c r="H1125" s="1236"/>
      <c r="I1125" s="1236"/>
      <c r="J1125" s="1236"/>
      <c r="K1125" s="1236"/>
      <c r="L1125" s="1236"/>
      <c r="M1125" s="1236"/>
      <c r="N1125" s="1236"/>
      <c r="O1125" s="1236"/>
      <c r="P1125" s="1236"/>
      <c r="Q1125" s="1236"/>
      <c r="R1125" s="1236"/>
      <c r="S1125" s="1236"/>
      <c r="T1125" s="1236"/>
      <c r="U1125" s="1236"/>
      <c r="V1125" s="1236"/>
      <c r="W1125" s="1236"/>
      <c r="X1125" s="1236"/>
      <c r="Y1125" s="1236"/>
      <c r="Z1125" s="1236"/>
      <c r="AA1125" s="1236"/>
      <c r="AB1125" s="1236"/>
      <c r="AC1125" s="1236"/>
      <c r="AD1125" s="1236"/>
      <c r="AE1125" s="1236"/>
      <c r="AF1125" s="1236"/>
      <c r="AG1125" s="1236"/>
      <c r="AH1125" s="1236"/>
      <c r="AI1125" s="1236"/>
      <c r="AJ1125" s="1236"/>
      <c r="AK1125" s="1236"/>
    </row>
    <row r="1126" spans="1:37" ht="0" hidden="1" customHeight="1">
      <c r="A1126" s="68"/>
      <c r="B1126" s="19"/>
      <c r="C1126" s="1203"/>
      <c r="D1126" s="1236"/>
      <c r="E1126" s="1236"/>
      <c r="F1126" s="1236"/>
      <c r="G1126" s="1236"/>
      <c r="H1126" s="1236"/>
      <c r="I1126" s="1236"/>
      <c r="J1126" s="1236"/>
      <c r="K1126" s="1236"/>
      <c r="L1126" s="1236"/>
      <c r="M1126" s="1236"/>
      <c r="N1126" s="1236"/>
      <c r="O1126" s="1236"/>
      <c r="P1126" s="1236"/>
      <c r="Q1126" s="1236"/>
      <c r="R1126" s="1236"/>
      <c r="S1126" s="1236"/>
      <c r="T1126" s="1236"/>
      <c r="U1126" s="1236"/>
      <c r="V1126" s="1236"/>
      <c r="W1126" s="1236"/>
      <c r="X1126" s="1236"/>
      <c r="Y1126" s="1236"/>
      <c r="Z1126" s="1236"/>
      <c r="AA1126" s="1236"/>
      <c r="AB1126" s="1236"/>
      <c r="AC1126" s="1236"/>
      <c r="AD1126" s="1236"/>
      <c r="AE1126" s="1236"/>
      <c r="AF1126" s="1236"/>
      <c r="AG1126" s="1236"/>
      <c r="AH1126" s="1236"/>
      <c r="AI1126" s="1236"/>
      <c r="AJ1126" s="1236"/>
      <c r="AK1126" s="1236"/>
    </row>
    <row r="1127" spans="1:37" ht="0" hidden="1" customHeight="1">
      <c r="D1127" s="1236"/>
      <c r="E1127" s="1236"/>
      <c r="F1127" s="1236"/>
      <c r="G1127" s="1236"/>
      <c r="H1127" s="1236"/>
      <c r="I1127" s="1236"/>
      <c r="J1127" s="1236"/>
      <c r="K1127" s="1236"/>
      <c r="L1127" s="1236"/>
      <c r="M1127" s="1236"/>
      <c r="N1127" s="1236"/>
      <c r="O1127" s="1236"/>
      <c r="P1127" s="1236"/>
      <c r="Q1127" s="1236"/>
      <c r="R1127" s="1236"/>
      <c r="S1127" s="1236"/>
      <c r="T1127" s="1236"/>
      <c r="U1127" s="1236"/>
      <c r="V1127" s="1236"/>
      <c r="W1127" s="1236"/>
      <c r="X1127" s="1236"/>
      <c r="Y1127" s="1236"/>
      <c r="Z1127" s="1236"/>
      <c r="AA1127" s="1236"/>
      <c r="AB1127" s="1236"/>
      <c r="AC1127" s="1236"/>
      <c r="AD1127" s="1236"/>
      <c r="AE1127" s="1236"/>
      <c r="AF1127" s="1236"/>
      <c r="AG1127" s="1236"/>
      <c r="AH1127" s="1236"/>
      <c r="AI1127" s="1236"/>
      <c r="AJ1127" s="1236"/>
      <c r="AK1127" s="1236"/>
    </row>
    <row r="1137" ht="15" hidden="1" customHeight="1"/>
    <row r="2017" ht="9.9499999999999993" hidden="1" customHeight="1"/>
  </sheetData>
  <sheetProtection algorithmName="SHA-512" hashValue="t2KJvSg7qB4K46ZBlDL4QPrDqHCYTR9UrRUgX6Ozt6LqxGuP0tYl1zfbvBGd5ihF/A/jSbx6YdfvTs1tCvuvsg==" saltValue="8+63Ww4ES9w0JSWrXfWtHA==" spinCount="100000" sheet="1" formatRows="0"/>
  <customSheetViews>
    <customSheetView guid="{ACB87C9A-02C3-4C83-BBE4-E2C44A4D81CD}" showPageBreaks="1" showGridLines="0" zeroValues="0" printArea="1" hiddenColumns="1" topLeftCell="A361">
      <selection activeCell="G376" sqref="G376"/>
      <rowBreaks count="23" manualBreakCount="23">
        <brk id="57" max="37" man="1"/>
        <brk id="109" max="37" man="1"/>
        <brk id="151" max="37" man="1"/>
        <brk id="168" max="37" man="1"/>
        <brk id="216" max="37" man="1"/>
        <brk id="276" max="37" man="1"/>
        <brk id="329" max="37" man="1"/>
        <brk id="345" max="37" man="1"/>
        <brk id="400" max="37" man="1"/>
        <brk id="460" max="37" man="1"/>
        <brk id="490" max="37" man="1"/>
        <brk id="531" max="37" man="1"/>
        <brk id="585" max="37" man="1"/>
        <brk id="601" max="37" man="1"/>
        <brk id="651" max="37" man="1"/>
        <brk id="693" max="37" man="1"/>
        <brk id="755" max="37" man="1"/>
        <brk id="812" max="37" man="1"/>
        <brk id="865" max="37" man="1"/>
        <brk id="878" max="37" man="1"/>
        <brk id="934" max="37" man="1"/>
        <brk id="983" max="37" man="1"/>
        <brk id="993" max="37" man="1"/>
      </rowBreaks>
      <pageMargins left="0" right="0" top="0" bottom="0" header="0" footer="0"/>
      <printOptions horizontalCentered="1"/>
      <pageSetup scale="86" fitToHeight="26" orientation="portrait" useFirstPageNumber="1" r:id="rId1"/>
      <headerFooter alignWithMargins="0">
        <oddFooter>&amp;L&amp;8April 18, 2016 Version&amp;C&amp;P&amp;R&amp;A</oddFooter>
      </headerFooter>
    </customSheetView>
  </customSheetViews>
  <mergeCells count="3079">
    <mergeCell ref="EO796:ES796"/>
    <mergeCell ref="DU797:DY797"/>
    <mergeCell ref="EJ788:EN788"/>
    <mergeCell ref="EJ789:EN789"/>
    <mergeCell ref="EJ790:EN790"/>
    <mergeCell ref="EJ791:EN791"/>
    <mergeCell ref="EJ792:EN792"/>
    <mergeCell ref="EJ793:EN793"/>
    <mergeCell ref="EJ794:EN794"/>
    <mergeCell ref="EJ795:EN795"/>
    <mergeCell ref="EJ796:EN796"/>
    <mergeCell ref="EJ797:EN797"/>
    <mergeCell ref="EO787:ES787"/>
    <mergeCell ref="AC892:AH892"/>
    <mergeCell ref="EE787:EI787"/>
    <mergeCell ref="EE788:EI788"/>
    <mergeCell ref="EE789:EI789"/>
    <mergeCell ref="EE790:EI790"/>
    <mergeCell ref="EE791:EI791"/>
    <mergeCell ref="EE792:EI792"/>
    <mergeCell ref="EE793:EI793"/>
    <mergeCell ref="EE794:EI794"/>
    <mergeCell ref="EE795:EI795"/>
    <mergeCell ref="EE796:EI796"/>
    <mergeCell ref="EE797:EI797"/>
    <mergeCell ref="EO788:ES788"/>
    <mergeCell ref="EO789:ES789"/>
    <mergeCell ref="EO790:ES790"/>
    <mergeCell ref="EO791:ES791"/>
    <mergeCell ref="EO792:ES792"/>
    <mergeCell ref="EO793:ES793"/>
    <mergeCell ref="EO794:ES794"/>
    <mergeCell ref="EO795:ES795"/>
    <mergeCell ref="DO792:DS792"/>
    <mergeCell ref="AA1056:AF1056"/>
    <mergeCell ref="AA1057:AF1057"/>
    <mergeCell ref="G1058:AN1060"/>
    <mergeCell ref="ET787:EX787"/>
    <mergeCell ref="ET788:EX788"/>
    <mergeCell ref="ET789:EX789"/>
    <mergeCell ref="ET790:EX790"/>
    <mergeCell ref="ET791:EX791"/>
    <mergeCell ref="ET792:EX792"/>
    <mergeCell ref="ET793:EX793"/>
    <mergeCell ref="ET794:EX794"/>
    <mergeCell ref="ET795:EX795"/>
    <mergeCell ref="ET796:EX796"/>
    <mergeCell ref="ET797:EX797"/>
    <mergeCell ref="ET799:EX799"/>
    <mergeCell ref="CU802:CY802"/>
    <mergeCell ref="CZ802:DD802"/>
    <mergeCell ref="DE802:DI802"/>
    <mergeCell ref="DJ802:DN802"/>
    <mergeCell ref="DO802:DS802"/>
    <mergeCell ref="EJ787:EN787"/>
    <mergeCell ref="DU787:DY787"/>
    <mergeCell ref="DU788:DY788"/>
    <mergeCell ref="DU789:DY789"/>
    <mergeCell ref="DU790:DY790"/>
    <mergeCell ref="DU791:DY791"/>
    <mergeCell ref="DU792:DY792"/>
    <mergeCell ref="DU793:DY793"/>
    <mergeCell ref="DU794:DY794"/>
    <mergeCell ref="DU795:DY795"/>
    <mergeCell ref="DU796:DY796"/>
    <mergeCell ref="DE789:DI789"/>
    <mergeCell ref="EO797:ES797"/>
    <mergeCell ref="DZ787:ED787"/>
    <mergeCell ref="DZ788:ED788"/>
    <mergeCell ref="DZ789:ED789"/>
    <mergeCell ref="DZ790:ED790"/>
    <mergeCell ref="DZ791:ED791"/>
    <mergeCell ref="DZ792:ED792"/>
    <mergeCell ref="DZ793:ED793"/>
    <mergeCell ref="DZ794:ED794"/>
    <mergeCell ref="DZ795:ED795"/>
    <mergeCell ref="DZ796:ED796"/>
    <mergeCell ref="DZ797:ED797"/>
    <mergeCell ref="DE795:DI795"/>
    <mergeCell ref="DE796:DI796"/>
    <mergeCell ref="DE797:DI797"/>
    <mergeCell ref="DJ787:DN787"/>
    <mergeCell ref="DJ788:DN788"/>
    <mergeCell ref="DJ789:DN789"/>
    <mergeCell ref="DJ790:DN790"/>
    <mergeCell ref="DJ791:DN791"/>
    <mergeCell ref="DJ792:DN792"/>
    <mergeCell ref="DJ793:DN793"/>
    <mergeCell ref="DJ794:DN794"/>
    <mergeCell ref="DJ795:DN795"/>
    <mergeCell ref="DJ796:DN796"/>
    <mergeCell ref="DJ797:DN797"/>
    <mergeCell ref="DO787:DS787"/>
    <mergeCell ref="DO788:DS788"/>
    <mergeCell ref="DO789:DS789"/>
    <mergeCell ref="DO790:DS790"/>
    <mergeCell ref="DO791:DS791"/>
    <mergeCell ref="CI752:CJ752"/>
    <mergeCell ref="DO793:DS793"/>
    <mergeCell ref="DO794:DS794"/>
    <mergeCell ref="DO795:DS795"/>
    <mergeCell ref="DO796:DS796"/>
    <mergeCell ref="DO797:DS797"/>
    <mergeCell ref="DE718:DI718"/>
    <mergeCell ref="CK718:CL718"/>
    <mergeCell ref="CU787:CY787"/>
    <mergeCell ref="CU788:CY788"/>
    <mergeCell ref="CU789:CY789"/>
    <mergeCell ref="CU790:CY790"/>
    <mergeCell ref="CU791:CY791"/>
    <mergeCell ref="CU792:CY792"/>
    <mergeCell ref="CU793:CY793"/>
    <mergeCell ref="CU794:CY794"/>
    <mergeCell ref="CU795:CY795"/>
    <mergeCell ref="CU796:CY796"/>
    <mergeCell ref="CU797:CY797"/>
    <mergeCell ref="CZ787:DD787"/>
    <mergeCell ref="CZ788:DD788"/>
    <mergeCell ref="CZ789:DD789"/>
    <mergeCell ref="CZ790:DD790"/>
    <mergeCell ref="CZ791:DD791"/>
    <mergeCell ref="CZ792:DD792"/>
    <mergeCell ref="CZ793:DD793"/>
    <mergeCell ref="CZ794:DD794"/>
    <mergeCell ref="CZ795:DD795"/>
    <mergeCell ref="CZ796:DD796"/>
    <mergeCell ref="CZ797:DD797"/>
    <mergeCell ref="DE787:DI787"/>
    <mergeCell ref="DE788:DI788"/>
    <mergeCell ref="CI750:CJ750"/>
    <mergeCell ref="DE790:DI790"/>
    <mergeCell ref="DE791:DI791"/>
    <mergeCell ref="DE792:DI792"/>
    <mergeCell ref="DE793:DI793"/>
    <mergeCell ref="DE794:DI794"/>
    <mergeCell ref="AK743:AO743"/>
    <mergeCell ref="AK744:AO744"/>
    <mergeCell ref="X743:AB743"/>
    <mergeCell ref="X744:AB744"/>
    <mergeCell ref="AH743:AJ743"/>
    <mergeCell ref="AH744:AJ744"/>
    <mergeCell ref="G731:J731"/>
    <mergeCell ref="X738:AB738"/>
    <mergeCell ref="X729:AB729"/>
    <mergeCell ref="B729:F729"/>
    <mergeCell ref="CI748:CJ748"/>
    <mergeCell ref="CI742:CJ742"/>
    <mergeCell ref="CK742:CL742"/>
    <mergeCell ref="CZ744:DD744"/>
    <mergeCell ref="AK732:AO732"/>
    <mergeCell ref="AK733:AO733"/>
    <mergeCell ref="AK734:AO734"/>
    <mergeCell ref="AK735:AO735"/>
    <mergeCell ref="CI743:CJ743"/>
    <mergeCell ref="CK743:CL743"/>
    <mergeCell ref="CM743:CN743"/>
    <mergeCell ref="CP740:CT740"/>
    <mergeCell ref="CZ733:DD733"/>
    <mergeCell ref="CZ736:DD736"/>
    <mergeCell ref="CM731:CN731"/>
    <mergeCell ref="DE746:DI746"/>
    <mergeCell ref="AK747:AO747"/>
    <mergeCell ref="CU751:CY751"/>
    <mergeCell ref="CZ732:DD732"/>
    <mergeCell ref="G721:J721"/>
    <mergeCell ref="G722:J722"/>
    <mergeCell ref="CP746:CT746"/>
    <mergeCell ref="CU746:CY746"/>
    <mergeCell ref="DE741:DI741"/>
    <mergeCell ref="CK733:CL733"/>
    <mergeCell ref="CU744:CY744"/>
    <mergeCell ref="FJ753:FN753"/>
    <mergeCell ref="CK750:CL750"/>
    <mergeCell ref="CM750:CN750"/>
    <mergeCell ref="CG747:CH747"/>
    <mergeCell ref="CI747:CJ747"/>
    <mergeCell ref="CK747:CL747"/>
    <mergeCell ref="CM747:CN747"/>
    <mergeCell ref="CP742:CT742"/>
    <mergeCell ref="CP743:CT743"/>
    <mergeCell ref="DJ743:DN743"/>
    <mergeCell ref="DO743:DS743"/>
    <mergeCell ref="DO744:DS744"/>
    <mergeCell ref="CM745:CN745"/>
    <mergeCell ref="CG746:CH746"/>
    <mergeCell ref="CI746:CJ746"/>
    <mergeCell ref="DO750:DS750"/>
    <mergeCell ref="DJ745:DN745"/>
    <mergeCell ref="DO745:DS745"/>
    <mergeCell ref="CG744:CH744"/>
    <mergeCell ref="CI744:CJ744"/>
    <mergeCell ref="CG750:CH750"/>
    <mergeCell ref="FO753:FS753"/>
    <mergeCell ref="FE748:FI748"/>
    <mergeCell ref="FJ748:FN748"/>
    <mergeCell ref="FO748:FS748"/>
    <mergeCell ref="EZ745:FD745"/>
    <mergeCell ref="CU745:CY745"/>
    <mergeCell ref="EO747:ES747"/>
    <mergeCell ref="ET747:EX747"/>
    <mergeCell ref="DU748:DY748"/>
    <mergeCell ref="DZ748:ED748"/>
    <mergeCell ref="EE748:EI748"/>
    <mergeCell ref="EJ748:EN748"/>
    <mergeCell ref="EO748:ES748"/>
    <mergeCell ref="ET748:EX748"/>
    <mergeCell ref="ET741:EX741"/>
    <mergeCell ref="DU742:DY742"/>
    <mergeCell ref="DZ742:ED742"/>
    <mergeCell ref="ET742:EX742"/>
    <mergeCell ref="FE742:FI742"/>
    <mergeCell ref="FJ742:FN742"/>
    <mergeCell ref="FO742:FS742"/>
    <mergeCell ref="EE741:EI741"/>
    <mergeCell ref="EJ741:EN741"/>
    <mergeCell ref="EO741:ES741"/>
    <mergeCell ref="CU742:CY742"/>
    <mergeCell ref="CZ742:DD742"/>
    <mergeCell ref="DE742:DI742"/>
    <mergeCell ref="DJ742:DN742"/>
    <mergeCell ref="DO742:DS742"/>
    <mergeCell ref="CU743:CY743"/>
    <mergeCell ref="CZ743:DD743"/>
    <mergeCell ref="DE743:DI743"/>
    <mergeCell ref="FT753:FX753"/>
    <mergeCell ref="FY753:GC753"/>
    <mergeCell ref="DX635:EB635"/>
    <mergeCell ref="DX638:EB638"/>
    <mergeCell ref="EC638:EG638"/>
    <mergeCell ref="EH638:EL638"/>
    <mergeCell ref="EM638:EQ638"/>
    <mergeCell ref="ER638:EV638"/>
    <mergeCell ref="EC635:EG635"/>
    <mergeCell ref="EH635:EL635"/>
    <mergeCell ref="EM635:EQ635"/>
    <mergeCell ref="ER635:EV635"/>
    <mergeCell ref="EW635:FA635"/>
    <mergeCell ref="FY752:GC752"/>
    <mergeCell ref="EC636:EG636"/>
    <mergeCell ref="EH636:EL636"/>
    <mergeCell ref="DX636:EB636"/>
    <mergeCell ref="ER636:EV636"/>
    <mergeCell ref="EZ750:FD750"/>
    <mergeCell ref="FE750:FI750"/>
    <mergeCell ref="FJ750:FN750"/>
    <mergeCell ref="FO750:FS750"/>
    <mergeCell ref="EM659:EQ659"/>
    <mergeCell ref="ER659:EV659"/>
    <mergeCell ref="EW659:FA659"/>
    <mergeCell ref="DX660:EB660"/>
    <mergeCell ref="EC660:EG660"/>
    <mergeCell ref="EH660:EL660"/>
    <mergeCell ref="EM660:EQ660"/>
    <mergeCell ref="DX665:EB665"/>
    <mergeCell ref="FY747:GC747"/>
    <mergeCell ref="EZ748:FD748"/>
    <mergeCell ref="FY749:GC749"/>
    <mergeCell ref="FE746:FI746"/>
    <mergeCell ref="FJ746:FN746"/>
    <mergeCell ref="FO746:FS746"/>
    <mergeCell ref="FT750:FX750"/>
    <mergeCell ref="FY750:GC750"/>
    <mergeCell ref="DX658:EB658"/>
    <mergeCell ref="EC658:EG658"/>
    <mergeCell ref="EH658:EL658"/>
    <mergeCell ref="EM658:EQ658"/>
    <mergeCell ref="ER658:EV658"/>
    <mergeCell ref="EW658:FA658"/>
    <mergeCell ref="EC665:EG665"/>
    <mergeCell ref="EH665:EL665"/>
    <mergeCell ref="EM665:EQ665"/>
    <mergeCell ref="ER665:EV665"/>
    <mergeCell ref="EW665:FA665"/>
    <mergeCell ref="EW662:FA662"/>
    <mergeCell ref="DX663:EB663"/>
    <mergeCell ref="EC663:EG663"/>
    <mergeCell ref="EH663:EL663"/>
    <mergeCell ref="EM663:EQ663"/>
    <mergeCell ref="ER663:EV663"/>
    <mergeCell ref="EW663:FA663"/>
    <mergeCell ref="EC659:EG659"/>
    <mergeCell ref="EJ745:EN745"/>
    <mergeCell ref="EZ741:FD741"/>
    <mergeCell ref="FE741:FI741"/>
    <mergeCell ref="FJ741:FN741"/>
    <mergeCell ref="FO741:FS741"/>
    <mergeCell ref="FY741:GC741"/>
    <mergeCell ref="EZ742:FD742"/>
    <mergeCell ref="EW636:FA636"/>
    <mergeCell ref="ER637:EV637"/>
    <mergeCell ref="ET749:EX749"/>
    <mergeCell ref="DU750:DY750"/>
    <mergeCell ref="DZ750:ED750"/>
    <mergeCell ref="EE750:EI750"/>
    <mergeCell ref="EJ750:EN750"/>
    <mergeCell ref="EO750:ES750"/>
    <mergeCell ref="ET750:EX750"/>
    <mergeCell ref="FY748:GC748"/>
    <mergeCell ref="EZ749:FD749"/>
    <mergeCell ref="FE749:FI749"/>
    <mergeCell ref="FJ749:FN749"/>
    <mergeCell ref="FO749:FS749"/>
    <mergeCell ref="FY745:GC745"/>
    <mergeCell ref="EZ746:FD746"/>
    <mergeCell ref="ET745:EX745"/>
    <mergeCell ref="DU746:DY746"/>
    <mergeCell ref="DZ746:ED746"/>
    <mergeCell ref="EE746:EI746"/>
    <mergeCell ref="EJ746:EN746"/>
    <mergeCell ref="EO746:ES746"/>
    <mergeCell ref="ET746:EX746"/>
    <mergeCell ref="DU747:DY747"/>
    <mergeCell ref="DZ747:ED747"/>
    <mergeCell ref="FT746:FX746"/>
    <mergeCell ref="FY746:GC746"/>
    <mergeCell ref="EZ747:FD747"/>
    <mergeCell ref="FE747:FI747"/>
    <mergeCell ref="FJ747:FN747"/>
    <mergeCell ref="FO747:FS747"/>
    <mergeCell ref="FT747:FX747"/>
    <mergeCell ref="FT742:FX742"/>
    <mergeCell ref="FY742:GC742"/>
    <mergeCell ref="EZ743:FD743"/>
    <mergeCell ref="FE743:FI743"/>
    <mergeCell ref="FJ743:FN743"/>
    <mergeCell ref="FO743:FS743"/>
    <mergeCell ref="FT743:FX743"/>
    <mergeCell ref="FY743:GC743"/>
    <mergeCell ref="EZ744:FD744"/>
    <mergeCell ref="FE744:FI744"/>
    <mergeCell ref="FJ744:FN744"/>
    <mergeCell ref="FO744:FS744"/>
    <mergeCell ref="FT744:FX744"/>
    <mergeCell ref="FY744:GC744"/>
    <mergeCell ref="DU743:DY743"/>
    <mergeCell ref="DZ743:ED743"/>
    <mergeCell ref="EE743:EI743"/>
    <mergeCell ref="EJ743:EN743"/>
    <mergeCell ref="EO743:ES743"/>
    <mergeCell ref="ET743:EX743"/>
    <mergeCell ref="DU744:DY744"/>
    <mergeCell ref="DZ744:ED744"/>
    <mergeCell ref="EE744:EI744"/>
    <mergeCell ref="EJ744:EN744"/>
    <mergeCell ref="EO744:ES744"/>
    <mergeCell ref="ET744:EX744"/>
    <mergeCell ref="FT741:FX741"/>
    <mergeCell ref="EE749:EI749"/>
    <mergeCell ref="EJ749:EN749"/>
    <mergeCell ref="EO749:ES749"/>
    <mergeCell ref="EE747:EI747"/>
    <mergeCell ref="EJ747:EN747"/>
    <mergeCell ref="EE742:EI742"/>
    <mergeCell ref="EJ742:EN742"/>
    <mergeCell ref="EO742:ES742"/>
    <mergeCell ref="FT748:FX748"/>
    <mergeCell ref="FT749:FX749"/>
    <mergeCell ref="DJ741:DN741"/>
    <mergeCell ref="DO741:DS741"/>
    <mergeCell ref="CI749:CJ749"/>
    <mergeCell ref="CK749:CL749"/>
    <mergeCell ref="CM749:CN749"/>
    <mergeCell ref="CP749:CT749"/>
    <mergeCell ref="CU749:CY749"/>
    <mergeCell ref="CZ749:DD749"/>
    <mergeCell ref="DE749:DI749"/>
    <mergeCell ref="DJ749:DN749"/>
    <mergeCell ref="DO749:DS749"/>
    <mergeCell ref="CZ748:DD748"/>
    <mergeCell ref="DE748:DI748"/>
    <mergeCell ref="DJ748:DN748"/>
    <mergeCell ref="DO748:DS748"/>
    <mergeCell ref="CU747:CY747"/>
    <mergeCell ref="CZ747:DD747"/>
    <mergeCell ref="DE747:DI747"/>
    <mergeCell ref="CP744:CT744"/>
    <mergeCell ref="DJ744:DN744"/>
    <mergeCell ref="CM742:CN742"/>
    <mergeCell ref="DU741:DY741"/>
    <mergeCell ref="DZ741:ED741"/>
    <mergeCell ref="DJ747:DN747"/>
    <mergeCell ref="DO747:DS747"/>
    <mergeCell ref="CP748:CT748"/>
    <mergeCell ref="CU748:CY748"/>
    <mergeCell ref="DU745:DY745"/>
    <mergeCell ref="DZ745:ED745"/>
    <mergeCell ref="DX666:EB666"/>
    <mergeCell ref="EC666:EG666"/>
    <mergeCell ref="Q494:AK494"/>
    <mergeCell ref="AC455:AF455"/>
    <mergeCell ref="F457:AB458"/>
    <mergeCell ref="D466:V466"/>
    <mergeCell ref="Q491:AK491"/>
    <mergeCell ref="AH495:AK495"/>
    <mergeCell ref="D465:V465"/>
    <mergeCell ref="AC510:AF510"/>
    <mergeCell ref="Q485:AK485"/>
    <mergeCell ref="AC525:AF525"/>
    <mergeCell ref="W474:Y474"/>
    <mergeCell ref="AK742:AO742"/>
    <mergeCell ref="CP745:CT745"/>
    <mergeCell ref="X742:AB742"/>
    <mergeCell ref="AH742:AJ742"/>
    <mergeCell ref="AK739:AO739"/>
    <mergeCell ref="B741:F741"/>
    <mergeCell ref="DJ733:DN733"/>
    <mergeCell ref="D472:V472"/>
    <mergeCell ref="W472:Y472"/>
    <mergeCell ref="AE551:AH553"/>
    <mergeCell ref="AI551:AL553"/>
    <mergeCell ref="AG443:AJ443"/>
    <mergeCell ref="AG444:AJ444"/>
    <mergeCell ref="AC541:AF541"/>
    <mergeCell ref="D440:AF440"/>
    <mergeCell ref="W557:Y557"/>
    <mergeCell ref="AC526:AF526"/>
    <mergeCell ref="AE557:AH557"/>
    <mergeCell ref="T562:V562"/>
    <mergeCell ref="AH503:AK503"/>
    <mergeCell ref="AC500:AF500"/>
    <mergeCell ref="AH532:AK532"/>
    <mergeCell ref="AC522:AF522"/>
    <mergeCell ref="T554:V554"/>
    <mergeCell ref="AC524:AF524"/>
    <mergeCell ref="AH506:AK506"/>
    <mergeCell ref="AH508:AK508"/>
    <mergeCell ref="AC540:AF540"/>
    <mergeCell ref="AC508:AF508"/>
    <mergeCell ref="AH537:AK537"/>
    <mergeCell ref="AC534:AF534"/>
    <mergeCell ref="AH542:AK542"/>
    <mergeCell ref="AH507:AK507"/>
    <mergeCell ref="AG450:AJ450"/>
    <mergeCell ref="D467:V467"/>
    <mergeCell ref="AG441:AJ441"/>
    <mergeCell ref="AC538:AF538"/>
    <mergeCell ref="AH531:AK531"/>
    <mergeCell ref="AH540:AK540"/>
    <mergeCell ref="AC515:AF515"/>
    <mergeCell ref="AC514:AF514"/>
    <mergeCell ref="AH538:AK538"/>
    <mergeCell ref="Z551:AD553"/>
    <mergeCell ref="AH513:AK513"/>
    <mergeCell ref="AC531:AF531"/>
    <mergeCell ref="AC539:AF539"/>
    <mergeCell ref="L508:AB508"/>
    <mergeCell ref="N583:O583"/>
    <mergeCell ref="AI560:AL560"/>
    <mergeCell ref="O520:AA520"/>
    <mergeCell ref="AE555:AH555"/>
    <mergeCell ref="AH518:AK518"/>
    <mergeCell ref="AH514:AK514"/>
    <mergeCell ref="Q555:S555"/>
    <mergeCell ref="AH539:AK539"/>
    <mergeCell ref="AH541:AK541"/>
    <mergeCell ref="AC535:AF535"/>
    <mergeCell ref="AI554:AL554"/>
    <mergeCell ref="AI558:AL558"/>
    <mergeCell ref="Q551:S553"/>
    <mergeCell ref="T551:V553"/>
    <mergeCell ref="M555:P555"/>
    <mergeCell ref="Q557:S557"/>
    <mergeCell ref="Z557:AD557"/>
    <mergeCell ref="C555:L555"/>
    <mergeCell ref="C556:L556"/>
    <mergeCell ref="M556:P556"/>
    <mergeCell ref="C559:L559"/>
    <mergeCell ref="AH510:AK510"/>
    <mergeCell ref="B551:L553"/>
    <mergeCell ref="Z559:AD559"/>
    <mergeCell ref="Z562:AD562"/>
    <mergeCell ref="W561:Y561"/>
    <mergeCell ref="W562:Y562"/>
    <mergeCell ref="T559:V559"/>
    <mergeCell ref="D449:AF449"/>
    <mergeCell ref="Q554:S554"/>
    <mergeCell ref="AH529:AK529"/>
    <mergeCell ref="AH534:AK534"/>
    <mergeCell ref="Y364:Z364"/>
    <mergeCell ref="N378:P378"/>
    <mergeCell ref="W418:Y418"/>
    <mergeCell ref="AG439:AJ439"/>
    <mergeCell ref="AE424:AF424"/>
    <mergeCell ref="N371:Q371"/>
    <mergeCell ref="V382:W382"/>
    <mergeCell ref="J367:K367"/>
    <mergeCell ref="S405:AJ405"/>
    <mergeCell ref="AG379:AH379"/>
    <mergeCell ref="S392:U392"/>
    <mergeCell ref="AG390:AJ390"/>
    <mergeCell ref="Q391:U391"/>
    <mergeCell ref="N372:Q372"/>
    <mergeCell ref="AC505:AF505"/>
    <mergeCell ref="AH522:AK522"/>
    <mergeCell ref="M551:P553"/>
    <mergeCell ref="AC536:AF536"/>
    <mergeCell ref="D468:V468"/>
    <mergeCell ref="AC512:AF512"/>
    <mergeCell ref="AC542:AF542"/>
    <mergeCell ref="B489:P490"/>
    <mergeCell ref="AC506:AF506"/>
    <mergeCell ref="Q489:R490"/>
    <mergeCell ref="Q488:AK488"/>
    <mergeCell ref="AH535:AK535"/>
    <mergeCell ref="AC532:AF532"/>
    <mergeCell ref="Z554:AD554"/>
    <mergeCell ref="M495:P495"/>
    <mergeCell ref="AC501:AF501"/>
    <mergeCell ref="AG438:AJ438"/>
    <mergeCell ref="B501:H502"/>
    <mergeCell ref="O523:AA523"/>
    <mergeCell ref="CP797:CT797"/>
    <mergeCell ref="AM555:AS555"/>
    <mergeCell ref="AI557:AL557"/>
    <mergeCell ref="T724:W724"/>
    <mergeCell ref="AM551:AS553"/>
    <mergeCell ref="AH722:AJ722"/>
    <mergeCell ref="Z587:AK587"/>
    <mergeCell ref="AI572:AK572"/>
    <mergeCell ref="T564:V564"/>
    <mergeCell ref="AM554:AS554"/>
    <mergeCell ref="AO639:AS639"/>
    <mergeCell ref="AO629:AS629"/>
    <mergeCell ref="AO638:AS638"/>
    <mergeCell ref="AC519:AF519"/>
    <mergeCell ref="AC523:AF523"/>
    <mergeCell ref="AH516:AK516"/>
    <mergeCell ref="Z628:AB628"/>
    <mergeCell ref="M558:P558"/>
    <mergeCell ref="G571:R571"/>
    <mergeCell ref="Q559:S559"/>
    <mergeCell ref="C627:L627"/>
    <mergeCell ref="P581:R581"/>
    <mergeCell ref="N591:O591"/>
    <mergeCell ref="Q560:S560"/>
    <mergeCell ref="Q565:S565"/>
    <mergeCell ref="Q561:S561"/>
    <mergeCell ref="C562:L562"/>
    <mergeCell ref="CU776:CY776"/>
    <mergeCell ref="CP750:CT750"/>
    <mergeCell ref="CU750:CY750"/>
    <mergeCell ref="AM560:AS560"/>
    <mergeCell ref="AM557:AS557"/>
    <mergeCell ref="W630:Y630"/>
    <mergeCell ref="AH745:AJ745"/>
    <mergeCell ref="AH746:AJ746"/>
    <mergeCell ref="AH747:AJ747"/>
    <mergeCell ref="AH748:AJ748"/>
    <mergeCell ref="Z659:AK659"/>
    <mergeCell ref="CG734:CH734"/>
    <mergeCell ref="CP739:CT739"/>
    <mergeCell ref="CM738:CN738"/>
    <mergeCell ref="AK634:AN634"/>
    <mergeCell ref="AK635:AN635"/>
    <mergeCell ref="CZ775:DD775"/>
    <mergeCell ref="CZ776:DD776"/>
    <mergeCell ref="Z633:AB633"/>
    <mergeCell ref="CZ730:DD730"/>
    <mergeCell ref="AI679:AK679"/>
    <mergeCell ref="Z663:AE663"/>
    <mergeCell ref="Z643:AK643"/>
    <mergeCell ref="CZ717:DD717"/>
    <mergeCell ref="CI722:CJ722"/>
    <mergeCell ref="CG721:CH721"/>
    <mergeCell ref="CK720:CL720"/>
    <mergeCell ref="CG731:CH731"/>
    <mergeCell ref="CP722:CT722"/>
    <mergeCell ref="CP718:CT718"/>
    <mergeCell ref="CI718:CJ718"/>
    <mergeCell ref="CI724:CJ724"/>
    <mergeCell ref="C630:L630"/>
    <mergeCell ref="C631:L631"/>
    <mergeCell ref="C632:L632"/>
    <mergeCell ref="P687:R687"/>
    <mergeCell ref="R705:T705"/>
    <mergeCell ref="CZ750:DD750"/>
    <mergeCell ref="B723:F723"/>
    <mergeCell ref="AF630:AJ630"/>
    <mergeCell ref="G685:R685"/>
    <mergeCell ref="M635:P635"/>
    <mergeCell ref="CK723:CL723"/>
    <mergeCell ref="CK721:CL721"/>
    <mergeCell ref="CM726:CN726"/>
    <mergeCell ref="CM718:CN718"/>
    <mergeCell ref="CI732:CJ732"/>
    <mergeCell ref="CM728:CN728"/>
    <mergeCell ref="G646:R646"/>
    <mergeCell ref="Z652:AK652"/>
    <mergeCell ref="G714:J717"/>
    <mergeCell ref="G668:R668"/>
    <mergeCell ref="CU726:CY726"/>
    <mergeCell ref="CZ726:DD726"/>
    <mergeCell ref="CK722:CL722"/>
    <mergeCell ref="AG689:AH689"/>
    <mergeCell ref="CK719:CL719"/>
    <mergeCell ref="CK748:CL748"/>
    <mergeCell ref="CM748:CN748"/>
    <mergeCell ref="CG749:CH749"/>
    <mergeCell ref="CG724:CH724"/>
    <mergeCell ref="CG730:CH730"/>
    <mergeCell ref="CG728:CH728"/>
    <mergeCell ref="X718:AB718"/>
    <mergeCell ref="CK752:CL752"/>
    <mergeCell ref="CP747:CT747"/>
    <mergeCell ref="CG748:CH748"/>
    <mergeCell ref="AG395:AJ395"/>
    <mergeCell ref="AI392:AJ392"/>
    <mergeCell ref="AG394:AJ394"/>
    <mergeCell ref="E420:AJ420"/>
    <mergeCell ref="V377:W377"/>
    <mergeCell ref="S377:T377"/>
    <mergeCell ref="D437:AF437"/>
    <mergeCell ref="D442:AF442"/>
    <mergeCell ref="AF430:AG430"/>
    <mergeCell ref="AG437:AJ437"/>
    <mergeCell ref="J388:U388"/>
    <mergeCell ref="AG449:AJ449"/>
    <mergeCell ref="AJ356:AK356"/>
    <mergeCell ref="AD377:AE377"/>
    <mergeCell ref="AC371:AF371"/>
    <mergeCell ref="X722:AB722"/>
    <mergeCell ref="Z685:AK685"/>
    <mergeCell ref="AE698:AI698"/>
    <mergeCell ref="AC714:AG717"/>
    <mergeCell ref="AC637:AE637"/>
    <mergeCell ref="X714:AB717"/>
    <mergeCell ref="AE694:AF694"/>
    <mergeCell ref="A709:AT711"/>
    <mergeCell ref="G660:R660"/>
    <mergeCell ref="T634:V634"/>
    <mergeCell ref="AF634:AJ634"/>
    <mergeCell ref="W637:Y637"/>
    <mergeCell ref="AG657:AH657"/>
    <mergeCell ref="Z634:AB634"/>
    <mergeCell ref="T720:W720"/>
    <mergeCell ref="K714:N717"/>
    <mergeCell ref="C635:L635"/>
    <mergeCell ref="AC370:AF370"/>
    <mergeCell ref="C558:L558"/>
    <mergeCell ref="AC507:AF507"/>
    <mergeCell ref="AE402:AJ402"/>
    <mergeCell ref="AC385:AJ385"/>
    <mergeCell ref="H336:R336"/>
    <mergeCell ref="D441:AF441"/>
    <mergeCell ref="AG447:AJ447"/>
    <mergeCell ref="AC454:AF454"/>
    <mergeCell ref="P425:Q425"/>
    <mergeCell ref="I418:K418"/>
    <mergeCell ref="S413:T413"/>
    <mergeCell ref="H338:R338"/>
    <mergeCell ref="AG393:AJ393"/>
    <mergeCell ref="AG391:AJ391"/>
    <mergeCell ref="K404:AJ404"/>
    <mergeCell ref="AC386:AJ386"/>
    <mergeCell ref="AC533:AF533"/>
    <mergeCell ref="K403:AJ403"/>
    <mergeCell ref="P346:AE346"/>
    <mergeCell ref="Q390:U390"/>
    <mergeCell ref="I410:AE410"/>
    <mergeCell ref="AI389:AJ389"/>
    <mergeCell ref="P347:Z347"/>
    <mergeCell ref="J386:U386"/>
    <mergeCell ref="T398:AJ398"/>
    <mergeCell ref="AG440:AJ440"/>
    <mergeCell ref="S401:U401"/>
    <mergeCell ref="AG401:AJ401"/>
    <mergeCell ref="AC387:AJ387"/>
    <mergeCell ref="V388:AJ388"/>
    <mergeCell ref="D443:AF443"/>
    <mergeCell ref="AA298:AK298"/>
    <mergeCell ref="AA292:AF292"/>
    <mergeCell ref="H313:R313"/>
    <mergeCell ref="AC456:AF456"/>
    <mergeCell ref="Q393:U393"/>
    <mergeCell ref="AG380:AH380"/>
    <mergeCell ref="M355:N355"/>
    <mergeCell ref="D439:AF439"/>
    <mergeCell ref="AI397:AJ397"/>
    <mergeCell ref="T399:AJ399"/>
    <mergeCell ref="AI339:AK339"/>
    <mergeCell ref="P348:Z348"/>
    <mergeCell ref="N373:AF374"/>
    <mergeCell ref="AJ355:AK355"/>
    <mergeCell ref="AG442:AJ442"/>
    <mergeCell ref="AG377:AH377"/>
    <mergeCell ref="E418:G418"/>
    <mergeCell ref="AD411:AE411"/>
    <mergeCell ref="F427:AH428"/>
    <mergeCell ref="J387:U387"/>
    <mergeCell ref="AA335:AK335"/>
    <mergeCell ref="AC347:AE347"/>
    <mergeCell ref="P343:AE343"/>
    <mergeCell ref="AA340:AF340"/>
    <mergeCell ref="P344:AE344"/>
    <mergeCell ref="AA338:AK338"/>
    <mergeCell ref="H337:R337"/>
    <mergeCell ref="P345:AE345"/>
    <mergeCell ref="R412:S412"/>
    <mergeCell ref="Q429:R429"/>
    <mergeCell ref="D448:AF448"/>
    <mergeCell ref="AG445:AJ445"/>
    <mergeCell ref="J173:S173"/>
    <mergeCell ref="O155:AH155"/>
    <mergeCell ref="O153:AH153"/>
    <mergeCell ref="O154:AH154"/>
    <mergeCell ref="O156:AH156"/>
    <mergeCell ref="O157:X157"/>
    <mergeCell ref="T195:U195"/>
    <mergeCell ref="E187:AE188"/>
    <mergeCell ref="I189:P189"/>
    <mergeCell ref="AH197:AI197"/>
    <mergeCell ref="Z205:AN205"/>
    <mergeCell ref="A222:AT223"/>
    <mergeCell ref="T200:U200"/>
    <mergeCell ref="X198:AT199"/>
    <mergeCell ref="AH194:AI194"/>
    <mergeCell ref="AC220:AQ220"/>
    <mergeCell ref="D205:M205"/>
    <mergeCell ref="J174:AB174"/>
    <mergeCell ref="AC253:AE253"/>
    <mergeCell ref="AH246:AK246"/>
    <mergeCell ref="AA311:AK311"/>
    <mergeCell ref="AA306:AK306"/>
    <mergeCell ref="AA303:AK303"/>
    <mergeCell ref="D270:H270"/>
    <mergeCell ref="X270:AC270"/>
    <mergeCell ref="Z263:AE263"/>
    <mergeCell ref="H311:R311"/>
    <mergeCell ref="H308:M308"/>
    <mergeCell ref="P307:R307"/>
    <mergeCell ref="H305:R305"/>
    <mergeCell ref="AA288:AK288"/>
    <mergeCell ref="H287:R287"/>
    <mergeCell ref="U255:W255"/>
    <mergeCell ref="P299:R299"/>
    <mergeCell ref="H293:R293"/>
    <mergeCell ref="M264:AE264"/>
    <mergeCell ref="AB276:AD276"/>
    <mergeCell ref="Y278:AD278"/>
    <mergeCell ref="AA295:AK295"/>
    <mergeCell ref="AF259:AK259"/>
    <mergeCell ref="AC261:AE261"/>
    <mergeCell ref="M262:AE262"/>
    <mergeCell ref="AA299:AF299"/>
    <mergeCell ref="AI299:AK299"/>
    <mergeCell ref="H297:R297"/>
    <mergeCell ref="AA300:AF300"/>
    <mergeCell ref="W261:X261"/>
    <mergeCell ref="U263:W263"/>
    <mergeCell ref="M257:T257"/>
    <mergeCell ref="M256:AE256"/>
    <mergeCell ref="A75:AT77"/>
    <mergeCell ref="A79:AT81"/>
    <mergeCell ref="AB215:AL215"/>
    <mergeCell ref="T198:U198"/>
    <mergeCell ref="Q212:R212"/>
    <mergeCell ref="D214:Z214"/>
    <mergeCell ref="AB216:AL216"/>
    <mergeCell ref="M236:R236"/>
    <mergeCell ref="Z236:AE236"/>
    <mergeCell ref="G113:H113"/>
    <mergeCell ref="C115:K115"/>
    <mergeCell ref="O161:AH161"/>
    <mergeCell ref="D164:AH164"/>
    <mergeCell ref="P204:U204"/>
    <mergeCell ref="AH195:AI195"/>
    <mergeCell ref="AH196:AI196"/>
    <mergeCell ref="U176:V176"/>
    <mergeCell ref="A83:AT84"/>
    <mergeCell ref="T199:U199"/>
    <mergeCell ref="AC234:AE234"/>
    <mergeCell ref="D208:M208"/>
    <mergeCell ref="M233:AE233"/>
    <mergeCell ref="N191:AE192"/>
    <mergeCell ref="D211:M211"/>
    <mergeCell ref="AI228:AJ228"/>
    <mergeCell ref="M235:AE235"/>
    <mergeCell ref="I185:AE185"/>
    <mergeCell ref="U236:W236"/>
    <mergeCell ref="T189:AE189"/>
    <mergeCell ref="Y120:AK120"/>
    <mergeCell ref="O160:T160"/>
    <mergeCell ref="AI178:AK178"/>
    <mergeCell ref="M252:AE252"/>
    <mergeCell ref="A86:AT87"/>
    <mergeCell ref="A89:AT90"/>
    <mergeCell ref="A92:AT98"/>
    <mergeCell ref="A100:AT103"/>
    <mergeCell ref="I184:AE184"/>
    <mergeCell ref="Y117:AK117"/>
    <mergeCell ref="T190:AE190"/>
    <mergeCell ref="M232:AK232"/>
    <mergeCell ref="A105:AT106"/>
    <mergeCell ref="L113:O113"/>
    <mergeCell ref="O158:R158"/>
    <mergeCell ref="W159:X159"/>
    <mergeCell ref="A169:AT170"/>
    <mergeCell ref="M249:T249"/>
    <mergeCell ref="Z247:AE247"/>
    <mergeCell ref="W245:X245"/>
    <mergeCell ref="U247:W247"/>
    <mergeCell ref="T196:U196"/>
    <mergeCell ref="D220:Z220"/>
    <mergeCell ref="T193:AI193"/>
    <mergeCell ref="AI227:AJ227"/>
    <mergeCell ref="Y123:AK123"/>
    <mergeCell ref="M237:AE237"/>
    <mergeCell ref="AA249:AK249"/>
    <mergeCell ref="M248:AE248"/>
    <mergeCell ref="P113:S113"/>
    <mergeCell ref="AF243:AK243"/>
    <mergeCell ref="M234:T234"/>
    <mergeCell ref="W234:X234"/>
    <mergeCell ref="T212:U212"/>
    <mergeCell ref="F150:T150"/>
    <mergeCell ref="AF251:AK251"/>
    <mergeCell ref="M244:AE244"/>
    <mergeCell ref="M247:R247"/>
    <mergeCell ref="O159:T159"/>
    <mergeCell ref="T278:V278"/>
    <mergeCell ref="P291:R291"/>
    <mergeCell ref="AA287:AK287"/>
    <mergeCell ref="P205:U205"/>
    <mergeCell ref="M239:AE239"/>
    <mergeCell ref="AF178:AG178"/>
    <mergeCell ref="I190:N190"/>
    <mergeCell ref="M245:T245"/>
    <mergeCell ref="M246:AE246"/>
    <mergeCell ref="AC245:AE245"/>
    <mergeCell ref="X176:Y176"/>
    <mergeCell ref="L279:AD279"/>
    <mergeCell ref="AI226:AJ226"/>
    <mergeCell ref="Z255:AE255"/>
    <mergeCell ref="M255:R255"/>
    <mergeCell ref="A282:AT283"/>
    <mergeCell ref="AA238:AK238"/>
    <mergeCell ref="M251:AE251"/>
    <mergeCell ref="X180:Y180"/>
    <mergeCell ref="AP205:AQ205"/>
    <mergeCell ref="AI229:AJ229"/>
    <mergeCell ref="U175:V175"/>
    <mergeCell ref="R177:S177"/>
    <mergeCell ref="M243:AE243"/>
    <mergeCell ref="D204:M204"/>
    <mergeCell ref="M238:T238"/>
    <mergeCell ref="T197:U197"/>
    <mergeCell ref="W253:X253"/>
    <mergeCell ref="AA331:AF331"/>
    <mergeCell ref="P315:R315"/>
    <mergeCell ref="N363:O363"/>
    <mergeCell ref="AA337:AK337"/>
    <mergeCell ref="H327:R327"/>
    <mergeCell ref="H306:R306"/>
    <mergeCell ref="AA304:AK304"/>
    <mergeCell ref="AA309:AK309"/>
    <mergeCell ref="AA307:AF307"/>
    <mergeCell ref="AA305:AK305"/>
    <mergeCell ref="AA317:AK317"/>
    <mergeCell ref="AA332:AF332"/>
    <mergeCell ref="AA328:AK328"/>
    <mergeCell ref="AA327:AK327"/>
    <mergeCell ref="H332:M332"/>
    <mergeCell ref="AI315:AK315"/>
    <mergeCell ref="AA312:AK312"/>
    <mergeCell ref="AA329:AK329"/>
    <mergeCell ref="AA321:AK321"/>
    <mergeCell ref="H325:R325"/>
    <mergeCell ref="H307:M307"/>
    <mergeCell ref="H329:R329"/>
    <mergeCell ref="H330:R330"/>
    <mergeCell ref="P331:R331"/>
    <mergeCell ref="AA324:AF324"/>
    <mergeCell ref="H328:R328"/>
    <mergeCell ref="AI323:AK323"/>
    <mergeCell ref="AA320:AK320"/>
    <mergeCell ref="H317:R317"/>
    <mergeCell ref="P323:R323"/>
    <mergeCell ref="AA315:AF315"/>
    <mergeCell ref="P349:AE349"/>
    <mergeCell ref="AA308:AF308"/>
    <mergeCell ref="M254:AE254"/>
    <mergeCell ref="AA290:AK290"/>
    <mergeCell ref="AH262:AK262"/>
    <mergeCell ref="T267:X267"/>
    <mergeCell ref="AA319:AK319"/>
    <mergeCell ref="AA291:AF291"/>
    <mergeCell ref="AI291:AK291"/>
    <mergeCell ref="AA323:AF323"/>
    <mergeCell ref="H320:R320"/>
    <mergeCell ref="H296:R296"/>
    <mergeCell ref="H323:M323"/>
    <mergeCell ref="AA330:AK330"/>
    <mergeCell ref="H324:M324"/>
    <mergeCell ref="AA325:AK325"/>
    <mergeCell ref="H315:M315"/>
    <mergeCell ref="H321:R321"/>
    <mergeCell ref="H322:R322"/>
    <mergeCell ref="L276:S276"/>
    <mergeCell ref="L278:Q278"/>
    <mergeCell ref="AA289:AK289"/>
    <mergeCell ref="AH254:AK254"/>
    <mergeCell ref="M259:AE259"/>
    <mergeCell ref="AA293:AK293"/>
    <mergeCell ref="L280:AD280"/>
    <mergeCell ref="L275:AD275"/>
    <mergeCell ref="H290:R290"/>
    <mergeCell ref="V276:W276"/>
    <mergeCell ref="AA301:AK301"/>
    <mergeCell ref="AA296:AK296"/>
    <mergeCell ref="H301:R301"/>
    <mergeCell ref="L277:AD277"/>
    <mergeCell ref="P339:R339"/>
    <mergeCell ref="AA341:AK341"/>
    <mergeCell ref="E368:AH369"/>
    <mergeCell ref="Q365:AG365"/>
    <mergeCell ref="H340:M340"/>
    <mergeCell ref="S402:U402"/>
    <mergeCell ref="AA339:AF339"/>
    <mergeCell ref="S489:AK490"/>
    <mergeCell ref="M263:R263"/>
    <mergeCell ref="M265:T265"/>
    <mergeCell ref="AA314:AK314"/>
    <mergeCell ref="AA313:AK313"/>
    <mergeCell ref="H319:R319"/>
    <mergeCell ref="AA316:AF316"/>
    <mergeCell ref="AA297:AK297"/>
    <mergeCell ref="H288:R288"/>
    <mergeCell ref="M253:T253"/>
    <mergeCell ref="L274:AJ274"/>
    <mergeCell ref="H289:R289"/>
    <mergeCell ref="H291:M291"/>
    <mergeCell ref="H299:M299"/>
    <mergeCell ref="H300:M300"/>
    <mergeCell ref="AA257:AK257"/>
    <mergeCell ref="M260:AE260"/>
    <mergeCell ref="AA265:AK265"/>
    <mergeCell ref="H295:R295"/>
    <mergeCell ref="M261:T261"/>
    <mergeCell ref="H298:R298"/>
    <mergeCell ref="H312:R312"/>
    <mergeCell ref="AI307:AK307"/>
    <mergeCell ref="H304:R304"/>
    <mergeCell ref="H303:R303"/>
    <mergeCell ref="P424:Q424"/>
    <mergeCell ref="AC521:AF521"/>
    <mergeCell ref="AH527:AK527"/>
    <mergeCell ref="AC517:AF517"/>
    <mergeCell ref="D473:V473"/>
    <mergeCell ref="AC504:AF504"/>
    <mergeCell ref="D470:V470"/>
    <mergeCell ref="D438:AF438"/>
    <mergeCell ref="H314:R314"/>
    <mergeCell ref="H316:M316"/>
    <mergeCell ref="AA322:AK322"/>
    <mergeCell ref="H292:M292"/>
    <mergeCell ref="H309:R309"/>
    <mergeCell ref="O529:AA529"/>
    <mergeCell ref="AH533:AK533"/>
    <mergeCell ref="M356:N356"/>
    <mergeCell ref="B520:H542"/>
    <mergeCell ref="Z432:AA432"/>
    <mergeCell ref="Q487:AK487"/>
    <mergeCell ref="Q486:AK486"/>
    <mergeCell ref="AH502:AK502"/>
    <mergeCell ref="AC499:AK499"/>
    <mergeCell ref="W468:Y468"/>
    <mergeCell ref="B503:H508"/>
    <mergeCell ref="D450:AF450"/>
    <mergeCell ref="N370:Q370"/>
    <mergeCell ref="AH500:AK500"/>
    <mergeCell ref="H331:M331"/>
    <mergeCell ref="H341:R341"/>
    <mergeCell ref="H335:R335"/>
    <mergeCell ref="AA333:AK333"/>
    <mergeCell ref="H339:M339"/>
    <mergeCell ref="D469:V469"/>
    <mergeCell ref="W473:Y473"/>
    <mergeCell ref="Q394:U394"/>
    <mergeCell ref="AD412:AE412"/>
    <mergeCell ref="H414:AE415"/>
    <mergeCell ref="AE425:AF425"/>
    <mergeCell ref="T556:V556"/>
    <mergeCell ref="AC520:AF520"/>
    <mergeCell ref="AC527:AF527"/>
    <mergeCell ref="W551:Y553"/>
    <mergeCell ref="AH521:AK521"/>
    <mergeCell ref="AC530:AF530"/>
    <mergeCell ref="Z555:AD555"/>
    <mergeCell ref="O535:AA535"/>
    <mergeCell ref="AH523:AK523"/>
    <mergeCell ref="AE554:AH554"/>
    <mergeCell ref="I421:K421"/>
    <mergeCell ref="AH524:AK524"/>
    <mergeCell ref="AH525:AK525"/>
    <mergeCell ref="P418:R418"/>
    <mergeCell ref="Q492:AK492"/>
    <mergeCell ref="AF418:AH418"/>
    <mergeCell ref="AC528:AF528"/>
    <mergeCell ref="C554:L554"/>
    <mergeCell ref="D446:AF446"/>
    <mergeCell ref="D447:AF447"/>
    <mergeCell ref="W466:Y466"/>
    <mergeCell ref="AG446:AJ446"/>
    <mergeCell ref="W467:Y467"/>
    <mergeCell ref="W470:Y470"/>
    <mergeCell ref="D471:V471"/>
    <mergeCell ref="O532:AA532"/>
    <mergeCell ref="AH505:AK505"/>
    <mergeCell ref="AA336:AK336"/>
    <mergeCell ref="H333:R333"/>
    <mergeCell ref="Q493:AK493"/>
    <mergeCell ref="AC502:AF502"/>
    <mergeCell ref="B514:H516"/>
    <mergeCell ref="B517:H519"/>
    <mergeCell ref="D406:AJ407"/>
    <mergeCell ref="D445:AF445"/>
    <mergeCell ref="D451:AJ452"/>
    <mergeCell ref="Q558:S558"/>
    <mergeCell ref="AH512:AK512"/>
    <mergeCell ref="M557:P557"/>
    <mergeCell ref="AH520:AK520"/>
    <mergeCell ref="AC537:AF537"/>
    <mergeCell ref="O526:AA526"/>
    <mergeCell ref="AC529:AF529"/>
    <mergeCell ref="AH530:AK530"/>
    <mergeCell ref="Z556:AD556"/>
    <mergeCell ref="AI555:AL555"/>
    <mergeCell ref="T558:V558"/>
    <mergeCell ref="AI556:AL556"/>
    <mergeCell ref="T557:V557"/>
    <mergeCell ref="Q389:U389"/>
    <mergeCell ref="AJ357:AK357"/>
    <mergeCell ref="D444:AF444"/>
    <mergeCell ref="M358:N358"/>
    <mergeCell ref="AH519:AK519"/>
    <mergeCell ref="AH536:AK536"/>
    <mergeCell ref="AG448:AJ448"/>
    <mergeCell ref="AH528:AK528"/>
    <mergeCell ref="G474:V474"/>
    <mergeCell ref="C565:L565"/>
    <mergeCell ref="W558:Y558"/>
    <mergeCell ref="AE558:AH558"/>
    <mergeCell ref="C557:L557"/>
    <mergeCell ref="Z570:AK570"/>
    <mergeCell ref="T565:V565"/>
    <mergeCell ref="C560:L560"/>
    <mergeCell ref="Z560:AD560"/>
    <mergeCell ref="AI563:AL563"/>
    <mergeCell ref="Z563:AD563"/>
    <mergeCell ref="T560:V560"/>
    <mergeCell ref="G570:R570"/>
    <mergeCell ref="Z561:AD561"/>
    <mergeCell ref="G586:R586"/>
    <mergeCell ref="W560:Y560"/>
    <mergeCell ref="P572:R572"/>
    <mergeCell ref="AI605:AK605"/>
    <mergeCell ref="G604:R604"/>
    <mergeCell ref="G577:R577"/>
    <mergeCell ref="AA582:AK582"/>
    <mergeCell ref="H573:R573"/>
    <mergeCell ref="B566:AL566"/>
    <mergeCell ref="AE560:AH560"/>
    <mergeCell ref="N575:O575"/>
    <mergeCell ref="M559:P559"/>
    <mergeCell ref="C564:L564"/>
    <mergeCell ref="G579:R579"/>
    <mergeCell ref="G594:R594"/>
    <mergeCell ref="Z594:AK594"/>
    <mergeCell ref="AE559:AH559"/>
    <mergeCell ref="AI559:AL559"/>
    <mergeCell ref="N599:O599"/>
    <mergeCell ref="AA590:AK590"/>
    <mergeCell ref="AI589:AK589"/>
    <mergeCell ref="Z596:AK596"/>
    <mergeCell ref="H598:R598"/>
    <mergeCell ref="AG583:AH583"/>
    <mergeCell ref="G588:R588"/>
    <mergeCell ref="Z580:AK580"/>
    <mergeCell ref="Z578:AK578"/>
    <mergeCell ref="G589:L589"/>
    <mergeCell ref="H582:R582"/>
    <mergeCell ref="Z579:AK579"/>
    <mergeCell ref="N607:O607"/>
    <mergeCell ref="G593:R593"/>
    <mergeCell ref="G605:L605"/>
    <mergeCell ref="H606:R606"/>
    <mergeCell ref="AI597:AK597"/>
    <mergeCell ref="M827:P827"/>
    <mergeCell ref="J797:N797"/>
    <mergeCell ref="J795:N795"/>
    <mergeCell ref="AC774:AG774"/>
    <mergeCell ref="X777:AB777"/>
    <mergeCell ref="O723:S723"/>
    <mergeCell ref="X723:AB723"/>
    <mergeCell ref="T719:W719"/>
    <mergeCell ref="O724:S724"/>
    <mergeCell ref="T725:W725"/>
    <mergeCell ref="G724:J724"/>
    <mergeCell ref="AG665:AH665"/>
    <mergeCell ref="T729:W729"/>
    <mergeCell ref="AH728:AJ728"/>
    <mergeCell ref="J794:N794"/>
    <mergeCell ref="J789:N789"/>
    <mergeCell ref="X795:AB795"/>
    <mergeCell ref="Z813:AE813"/>
    <mergeCell ref="C798:AN799"/>
    <mergeCell ref="J793:N793"/>
    <mergeCell ref="G752:J752"/>
    <mergeCell ref="Y801:AC801"/>
    <mergeCell ref="Y800:AC800"/>
    <mergeCell ref="T741:W741"/>
    <mergeCell ref="AC796:AG796"/>
    <mergeCell ref="AC788:AG788"/>
    <mergeCell ref="G738:J738"/>
    <mergeCell ref="O783:S786"/>
    <mergeCell ref="M825:P825"/>
    <mergeCell ref="AK746:AO746"/>
    <mergeCell ref="O735:S735"/>
    <mergeCell ref="T738:W738"/>
    <mergeCell ref="C825:H825"/>
    <mergeCell ref="G727:J727"/>
    <mergeCell ref="N673:O673"/>
    <mergeCell ref="G687:L687"/>
    <mergeCell ref="T722:W722"/>
    <mergeCell ref="K729:N729"/>
    <mergeCell ref="Z677:AK677"/>
    <mergeCell ref="B718:F718"/>
    <mergeCell ref="G720:J720"/>
    <mergeCell ref="B721:F721"/>
    <mergeCell ref="B753:F753"/>
    <mergeCell ref="O752:S752"/>
    <mergeCell ref="AH726:AJ726"/>
    <mergeCell ref="O718:S718"/>
    <mergeCell ref="U828:X828"/>
    <mergeCell ref="AG828:AJ828"/>
    <mergeCell ref="Z807:AE807"/>
    <mergeCell ref="O774:S774"/>
    <mergeCell ref="O794:S794"/>
    <mergeCell ref="X769:AB772"/>
    <mergeCell ref="T769:W772"/>
    <mergeCell ref="AC793:AG793"/>
    <mergeCell ref="X775:AB775"/>
    <mergeCell ref="X776:AB776"/>
    <mergeCell ref="AC775:AG775"/>
    <mergeCell ref="AC783:AG786"/>
    <mergeCell ref="J791:N791"/>
    <mergeCell ref="X792:AB792"/>
    <mergeCell ref="U826:X826"/>
    <mergeCell ref="X794:AB794"/>
    <mergeCell ref="O714:S717"/>
    <mergeCell ref="M828:P828"/>
    <mergeCell ref="J779:K779"/>
    <mergeCell ref="J787:N787"/>
    <mergeCell ref="C829:H829"/>
    <mergeCell ref="U829:X829"/>
    <mergeCell ref="X752:AB752"/>
    <mergeCell ref="Q828:T828"/>
    <mergeCell ref="T728:W728"/>
    <mergeCell ref="AC740:AG740"/>
    <mergeCell ref="AC741:AG741"/>
    <mergeCell ref="AC737:AG737"/>
    <mergeCell ref="J769:N772"/>
    <mergeCell ref="AG823:AJ824"/>
    <mergeCell ref="AC797:AG797"/>
    <mergeCell ref="AC787:AG787"/>
    <mergeCell ref="AC753:AG753"/>
    <mergeCell ref="O753:S753"/>
    <mergeCell ref="AC742:AG742"/>
    <mergeCell ref="AC743:AG743"/>
    <mergeCell ref="AC744:AG744"/>
    <mergeCell ref="AC745:AG745"/>
    <mergeCell ref="AC746:AG746"/>
    <mergeCell ref="AC826:AF826"/>
    <mergeCell ref="AC827:AF827"/>
    <mergeCell ref="B734:F734"/>
    <mergeCell ref="X789:AB789"/>
    <mergeCell ref="O788:S788"/>
    <mergeCell ref="C828:H828"/>
    <mergeCell ref="Q829:T829"/>
    <mergeCell ref="T791:W791"/>
    <mergeCell ref="T787:W787"/>
    <mergeCell ref="T788:W788"/>
    <mergeCell ref="T789:W789"/>
    <mergeCell ref="AZ851:BA851"/>
    <mergeCell ref="AC890:AH890"/>
    <mergeCell ref="Q830:T830"/>
    <mergeCell ref="AG831:AJ831"/>
    <mergeCell ref="X793:AB793"/>
    <mergeCell ref="T783:W786"/>
    <mergeCell ref="X773:AB773"/>
    <mergeCell ref="O789:S789"/>
    <mergeCell ref="J775:N775"/>
    <mergeCell ref="AC776:AG776"/>
    <mergeCell ref="AC792:AG792"/>
    <mergeCell ref="O787:S787"/>
    <mergeCell ref="Q826:T826"/>
    <mergeCell ref="Y823:AB824"/>
    <mergeCell ref="M829:P829"/>
    <mergeCell ref="Z815:AE815"/>
    <mergeCell ref="Z808:AE808"/>
    <mergeCell ref="AC777:AG777"/>
    <mergeCell ref="T794:W794"/>
    <mergeCell ref="T792:W792"/>
    <mergeCell ref="O777:S777"/>
    <mergeCell ref="X788:AB788"/>
    <mergeCell ref="O797:S797"/>
    <mergeCell ref="Q827:T827"/>
    <mergeCell ref="O793:S793"/>
    <mergeCell ref="J790:N790"/>
    <mergeCell ref="AC789:AG789"/>
    <mergeCell ref="AC790:AG790"/>
    <mergeCell ref="Z818:AE818"/>
    <mergeCell ref="T795:W795"/>
    <mergeCell ref="T776:W776"/>
    <mergeCell ref="T774:W774"/>
    <mergeCell ref="F930:T930"/>
    <mergeCell ref="F931:T931"/>
    <mergeCell ref="U936:Z936"/>
    <mergeCell ref="F944:T944"/>
    <mergeCell ref="U944:Z944"/>
    <mergeCell ref="F940:T940"/>
    <mergeCell ref="U939:Z939"/>
    <mergeCell ref="U940:Z940"/>
    <mergeCell ref="AA938:AF938"/>
    <mergeCell ref="U923:Z923"/>
    <mergeCell ref="BD902:BE902"/>
    <mergeCell ref="BD900:BE900"/>
    <mergeCell ref="W875:AC875"/>
    <mergeCell ref="T858:V858"/>
    <mergeCell ref="T860:V860"/>
    <mergeCell ref="W867:AC867"/>
    <mergeCell ref="W862:AC862"/>
    <mergeCell ref="M876:V876"/>
    <mergeCell ref="W868:AC868"/>
    <mergeCell ref="AC893:AH893"/>
    <mergeCell ref="W872:AC872"/>
    <mergeCell ref="AC884:AH884"/>
    <mergeCell ref="M875:V875"/>
    <mergeCell ref="W877:AC877"/>
    <mergeCell ref="W871:AC871"/>
    <mergeCell ref="BD899:BE899"/>
    <mergeCell ref="BD901:BE901"/>
    <mergeCell ref="AC886:AH886"/>
    <mergeCell ref="AA931:AF931"/>
    <mergeCell ref="U932:Z932"/>
    <mergeCell ref="AA932:AF932"/>
    <mergeCell ref="F938:T938"/>
    <mergeCell ref="Q832:T832"/>
    <mergeCell ref="AG830:AJ830"/>
    <mergeCell ref="U832:X832"/>
    <mergeCell ref="M832:P832"/>
    <mergeCell ref="W866:AC866"/>
    <mergeCell ref="W859:AC859"/>
    <mergeCell ref="W849:AC849"/>
    <mergeCell ref="M877:V877"/>
    <mergeCell ref="W869:AC869"/>
    <mergeCell ref="W842:AC842"/>
    <mergeCell ref="W847:AC847"/>
    <mergeCell ref="W876:AC876"/>
    <mergeCell ref="M861:V861"/>
    <mergeCell ref="W845:AC845"/>
    <mergeCell ref="M846:V846"/>
    <mergeCell ref="J849:V849"/>
    <mergeCell ref="W846:AC846"/>
    <mergeCell ref="M830:P830"/>
    <mergeCell ref="C832:L832"/>
    <mergeCell ref="W857:AC857"/>
    <mergeCell ref="M874:V874"/>
    <mergeCell ref="Y831:AB831"/>
    <mergeCell ref="W851:AC851"/>
    <mergeCell ref="W855:AC855"/>
    <mergeCell ref="W852:AC852"/>
    <mergeCell ref="W854:AC854"/>
    <mergeCell ref="W874:AC874"/>
    <mergeCell ref="C837:AJ837"/>
    <mergeCell ref="F946:H946"/>
    <mergeCell ref="AA967:AG967"/>
    <mergeCell ref="F926:T926"/>
    <mergeCell ref="F927:T927"/>
    <mergeCell ref="F928:T928"/>
    <mergeCell ref="U926:Z926"/>
    <mergeCell ref="AA926:AF926"/>
    <mergeCell ref="U927:Z927"/>
    <mergeCell ref="AA927:AF927"/>
    <mergeCell ref="F929:T929"/>
    <mergeCell ref="AC887:AH887"/>
    <mergeCell ref="AE956:AK956"/>
    <mergeCell ref="BD904:BE904"/>
    <mergeCell ref="BD906:BF906"/>
    <mergeCell ref="BD905:BF905"/>
    <mergeCell ref="BD910:BE910"/>
    <mergeCell ref="BD903:BE903"/>
    <mergeCell ref="AC889:AH889"/>
    <mergeCell ref="AC894:AH894"/>
    <mergeCell ref="Z899:AE899"/>
    <mergeCell ref="AC888:AH888"/>
    <mergeCell ref="F937:T937"/>
    <mergeCell ref="U937:Z937"/>
    <mergeCell ref="AA937:AF937"/>
    <mergeCell ref="F942:T942"/>
    <mergeCell ref="U942:Z942"/>
    <mergeCell ref="AA942:AF942"/>
    <mergeCell ref="C892:AB892"/>
    <mergeCell ref="U924:Z924"/>
    <mergeCell ref="U933:Z933"/>
    <mergeCell ref="U934:Z934"/>
    <mergeCell ref="P945:T945"/>
    <mergeCell ref="O795:S795"/>
    <mergeCell ref="AC791:AG791"/>
    <mergeCell ref="T796:W796"/>
    <mergeCell ref="AA944:AF944"/>
    <mergeCell ref="M637:P637"/>
    <mergeCell ref="M638:P638"/>
    <mergeCell ref="W638:Y638"/>
    <mergeCell ref="Z654:AK654"/>
    <mergeCell ref="P647:R647"/>
    <mergeCell ref="AI647:AK647"/>
    <mergeCell ref="G654:R654"/>
    <mergeCell ref="G653:R653"/>
    <mergeCell ref="AE696:AI696"/>
    <mergeCell ref="K718:N718"/>
    <mergeCell ref="G718:J718"/>
    <mergeCell ref="G670:R670"/>
    <mergeCell ref="Z669:AK669"/>
    <mergeCell ref="E707:AK707"/>
    <mergeCell ref="W706:AK706"/>
    <mergeCell ref="AH749:AJ749"/>
    <mergeCell ref="AH739:AJ739"/>
    <mergeCell ref="AH740:AJ740"/>
    <mergeCell ref="W843:AC843"/>
    <mergeCell ref="AA928:AF928"/>
    <mergeCell ref="O730:S730"/>
    <mergeCell ref="AA936:AF936"/>
    <mergeCell ref="U943:Z943"/>
    <mergeCell ref="U941:Z941"/>
    <mergeCell ref="AA943:AF943"/>
    <mergeCell ref="AC885:AH885"/>
    <mergeCell ref="W861:AC861"/>
    <mergeCell ref="C895:AB895"/>
    <mergeCell ref="T742:W742"/>
    <mergeCell ref="X745:AB745"/>
    <mergeCell ref="X746:AB746"/>
    <mergeCell ref="K724:N724"/>
    <mergeCell ref="AI655:AK655"/>
    <mergeCell ref="G662:R662"/>
    <mergeCell ref="AG681:AH681"/>
    <mergeCell ref="AI687:AK687"/>
    <mergeCell ref="J705:O705"/>
    <mergeCell ref="Z655:AE655"/>
    <mergeCell ref="B736:F736"/>
    <mergeCell ref="B733:F733"/>
    <mergeCell ref="B731:F731"/>
    <mergeCell ref="B730:F730"/>
    <mergeCell ref="G683:R683"/>
    <mergeCell ref="N681:O681"/>
    <mergeCell ref="X719:AB719"/>
    <mergeCell ref="G686:R686"/>
    <mergeCell ref="N689:O689"/>
    <mergeCell ref="G678:R678"/>
    <mergeCell ref="P679:R679"/>
    <mergeCell ref="G661:R661"/>
    <mergeCell ref="B720:F720"/>
    <mergeCell ref="B722:F722"/>
    <mergeCell ref="AG673:AH673"/>
    <mergeCell ref="B728:F728"/>
    <mergeCell ref="B725:F725"/>
    <mergeCell ref="B724:F724"/>
    <mergeCell ref="B727:F727"/>
    <mergeCell ref="H680:R680"/>
    <mergeCell ref="Z668:AK668"/>
    <mergeCell ref="G676:R676"/>
    <mergeCell ref="CK746:CL746"/>
    <mergeCell ref="CM746:CN746"/>
    <mergeCell ref="CG739:CH739"/>
    <mergeCell ref="CG740:CH740"/>
    <mergeCell ref="CK737:CL737"/>
    <mergeCell ref="CG732:CH732"/>
    <mergeCell ref="CP734:CT734"/>
    <mergeCell ref="G644:R644"/>
    <mergeCell ref="P655:R655"/>
    <mergeCell ref="K737:N737"/>
    <mergeCell ref="J704:X704"/>
    <mergeCell ref="K720:N720"/>
    <mergeCell ref="T714:W717"/>
    <mergeCell ref="H664:R664"/>
    <mergeCell ref="AA648:AK648"/>
    <mergeCell ref="AK637:AN637"/>
    <mergeCell ref="CM724:CN724"/>
    <mergeCell ref="CG741:CH741"/>
    <mergeCell ref="CI741:CJ741"/>
    <mergeCell ref="CK744:CL744"/>
    <mergeCell ref="CM744:CN744"/>
    <mergeCell ref="AK727:AO727"/>
    <mergeCell ref="AH724:AJ724"/>
    <mergeCell ref="CG738:CH738"/>
    <mergeCell ref="CK739:CL739"/>
    <mergeCell ref="N657:O657"/>
    <mergeCell ref="Z660:AK660"/>
    <mergeCell ref="G663:L663"/>
    <mergeCell ref="T732:W732"/>
    <mergeCell ref="T731:W731"/>
    <mergeCell ref="N649:O649"/>
    <mergeCell ref="AH719:AJ719"/>
    <mergeCell ref="CP751:CT751"/>
    <mergeCell ref="CM751:CN751"/>
    <mergeCell ref="CZ725:DD725"/>
    <mergeCell ref="DE722:DI722"/>
    <mergeCell ref="K725:N725"/>
    <mergeCell ref="X720:AB720"/>
    <mergeCell ref="CM735:CN735"/>
    <mergeCell ref="K751:N751"/>
    <mergeCell ref="O751:S751"/>
    <mergeCell ref="CM720:CN720"/>
    <mergeCell ref="CP720:CT720"/>
    <mergeCell ref="CI720:CJ720"/>
    <mergeCell ref="CU720:CY720"/>
    <mergeCell ref="CU723:CY723"/>
    <mergeCell ref="CM722:CN722"/>
    <mergeCell ref="CG722:CH722"/>
    <mergeCell ref="DE727:DI727"/>
    <mergeCell ref="CZ741:DD741"/>
    <mergeCell ref="AC736:AG736"/>
    <mergeCell ref="CG729:CH729"/>
    <mergeCell ref="CG723:CH723"/>
    <mergeCell ref="CG720:CH720"/>
    <mergeCell ref="CU733:CY733"/>
    <mergeCell ref="CZ740:DD740"/>
    <mergeCell ref="CU741:CY741"/>
    <mergeCell ref="CZ739:DD739"/>
    <mergeCell ref="CK734:CL734"/>
    <mergeCell ref="CM734:CN734"/>
    <mergeCell ref="CK738:CL738"/>
    <mergeCell ref="CI731:CJ731"/>
    <mergeCell ref="CI728:CJ728"/>
    <mergeCell ref="CP725:CT725"/>
    <mergeCell ref="CU740:CY740"/>
    <mergeCell ref="CI739:CJ739"/>
    <mergeCell ref="CK725:CL725"/>
    <mergeCell ref="CP723:CT723"/>
    <mergeCell ref="CU727:CY727"/>
    <mergeCell ref="CK724:CL724"/>
    <mergeCell ref="DE730:DI730"/>
    <mergeCell ref="CM730:CN730"/>
    <mergeCell ref="CK727:CL727"/>
    <mergeCell ref="CG742:CH742"/>
    <mergeCell ref="CG743:CH743"/>
    <mergeCell ref="CK741:CL741"/>
    <mergeCell ref="CM741:CN741"/>
    <mergeCell ref="CP724:CT724"/>
    <mergeCell ref="CP727:CT727"/>
    <mergeCell ref="CI727:CJ727"/>
    <mergeCell ref="CZ735:DD735"/>
    <mergeCell ref="CU734:CY734"/>
    <mergeCell ref="CP736:CT736"/>
    <mergeCell ref="CM737:CN737"/>
    <mergeCell ref="CU737:CY737"/>
    <mergeCell ref="CZ738:DD738"/>
    <mergeCell ref="CM736:CN736"/>
    <mergeCell ref="CI738:CJ738"/>
    <mergeCell ref="CP741:CT741"/>
    <mergeCell ref="CZ723:DD723"/>
    <mergeCell ref="DE731:DI731"/>
    <mergeCell ref="CI723:CJ723"/>
    <mergeCell ref="DE739:DI739"/>
    <mergeCell ref="CP728:CT728"/>
    <mergeCell ref="CU728:CY728"/>
    <mergeCell ref="CK732:CL732"/>
    <mergeCell ref="DJ737:DN737"/>
    <mergeCell ref="DJ735:DN735"/>
    <mergeCell ref="CG727:CH727"/>
    <mergeCell ref="CZ728:DD728"/>
    <mergeCell ref="CU730:CY730"/>
    <mergeCell ref="CK728:CL728"/>
    <mergeCell ref="CZ731:DD731"/>
    <mergeCell ref="CK731:CL731"/>
    <mergeCell ref="CK729:CL729"/>
    <mergeCell ref="DE737:DI737"/>
    <mergeCell ref="DJ727:DN727"/>
    <mergeCell ref="DJ726:DN726"/>
    <mergeCell ref="CU724:CY724"/>
    <mergeCell ref="CU725:CY725"/>
    <mergeCell ref="CI725:CJ725"/>
    <mergeCell ref="CP730:CT730"/>
    <mergeCell ref="CU731:CY731"/>
    <mergeCell ref="CI726:CJ726"/>
    <mergeCell ref="CG726:CH726"/>
    <mergeCell ref="CM727:CN727"/>
    <mergeCell ref="CK726:CL726"/>
    <mergeCell ref="DE732:DI732"/>
    <mergeCell ref="CM732:CN732"/>
    <mergeCell ref="DJ725:DN725"/>
    <mergeCell ref="DE725:DI725"/>
    <mergeCell ref="CP726:CT726"/>
    <mergeCell ref="DE729:DI729"/>
    <mergeCell ref="CG735:CH735"/>
    <mergeCell ref="CI737:CJ737"/>
    <mergeCell ref="DE726:DI726"/>
    <mergeCell ref="CZ724:DD724"/>
    <mergeCell ref="CU736:CY736"/>
    <mergeCell ref="DE734:DI734"/>
    <mergeCell ref="CG737:CH737"/>
    <mergeCell ref="CZ729:DD729"/>
    <mergeCell ref="CG733:CH733"/>
    <mergeCell ref="CI734:CJ734"/>
    <mergeCell ref="CI719:CJ719"/>
    <mergeCell ref="CZ727:DD727"/>
    <mergeCell ref="CP719:CT719"/>
    <mergeCell ref="CM733:CN733"/>
    <mergeCell ref="CI733:CJ733"/>
    <mergeCell ref="CG719:CH719"/>
    <mergeCell ref="CI721:CJ721"/>
    <mergeCell ref="CP737:CT737"/>
    <mergeCell ref="CZ734:DD734"/>
    <mergeCell ref="CI735:CJ735"/>
    <mergeCell ref="DE728:DI728"/>
    <mergeCell ref="CU729:CY729"/>
    <mergeCell ref="CP733:CT733"/>
    <mergeCell ref="CK735:CL735"/>
    <mergeCell ref="CP732:CT732"/>
    <mergeCell ref="CM729:CN729"/>
    <mergeCell ref="CM723:CN723"/>
    <mergeCell ref="CM725:CN725"/>
    <mergeCell ref="CK730:CL730"/>
    <mergeCell ref="CP731:CT731"/>
    <mergeCell ref="CI729:CJ729"/>
    <mergeCell ref="CP729:CT729"/>
    <mergeCell ref="CU722:CY722"/>
    <mergeCell ref="CZ722:DD722"/>
    <mergeCell ref="CM739:CN739"/>
    <mergeCell ref="M634:P634"/>
    <mergeCell ref="Z661:AK661"/>
    <mergeCell ref="Q634:S634"/>
    <mergeCell ref="AK636:AN636"/>
    <mergeCell ref="C637:L637"/>
    <mergeCell ref="G679:L679"/>
    <mergeCell ref="Z662:AK662"/>
    <mergeCell ref="G651:R651"/>
    <mergeCell ref="G652:R652"/>
    <mergeCell ref="G610:R610"/>
    <mergeCell ref="A617:AT618"/>
    <mergeCell ref="B624:L626"/>
    <mergeCell ref="Z613:AE613"/>
    <mergeCell ref="AC629:AE629"/>
    <mergeCell ref="AO633:AS633"/>
    <mergeCell ref="G677:R677"/>
    <mergeCell ref="Z678:AK678"/>
    <mergeCell ref="CK736:CL736"/>
    <mergeCell ref="M627:P627"/>
    <mergeCell ref="M629:P629"/>
    <mergeCell ref="W624:Y626"/>
    <mergeCell ref="W628:Y628"/>
    <mergeCell ref="P663:R663"/>
    <mergeCell ref="X728:AB728"/>
    <mergeCell ref="O719:S719"/>
    <mergeCell ref="AO640:AS640"/>
    <mergeCell ref="W636:Y636"/>
    <mergeCell ref="CI717:CJ717"/>
    <mergeCell ref="AA680:AK680"/>
    <mergeCell ref="Q638:S638"/>
    <mergeCell ref="H648:R648"/>
    <mergeCell ref="O722:S722"/>
    <mergeCell ref="W563:Y563"/>
    <mergeCell ref="Z595:AK595"/>
    <mergeCell ref="G603:R603"/>
    <mergeCell ref="P597:R597"/>
    <mergeCell ref="G597:L597"/>
    <mergeCell ref="G602:R602"/>
    <mergeCell ref="W564:Y564"/>
    <mergeCell ref="W565:Y565"/>
    <mergeCell ref="M565:P565"/>
    <mergeCell ref="T563:V563"/>
    <mergeCell ref="Z564:AD564"/>
    <mergeCell ref="Z565:AD565"/>
    <mergeCell ref="Z572:AE572"/>
    <mergeCell ref="AI562:AL562"/>
    <mergeCell ref="Z589:AE589"/>
    <mergeCell ref="G585:R585"/>
    <mergeCell ref="AG575:AH575"/>
    <mergeCell ref="Z568:AK568"/>
    <mergeCell ref="Z571:AK571"/>
    <mergeCell ref="AI564:AL564"/>
    <mergeCell ref="Q630:S630"/>
    <mergeCell ref="M564:P564"/>
    <mergeCell ref="M562:P562"/>
    <mergeCell ref="M563:P563"/>
    <mergeCell ref="Q564:S564"/>
    <mergeCell ref="Q563:S563"/>
    <mergeCell ref="AI565:AL565"/>
    <mergeCell ref="AE562:AH562"/>
    <mergeCell ref="Q562:S562"/>
    <mergeCell ref="G568:R568"/>
    <mergeCell ref="M574:R574"/>
    <mergeCell ref="AM558:AS558"/>
    <mergeCell ref="AM566:AS566"/>
    <mergeCell ref="Q632:S632"/>
    <mergeCell ref="AM562:AS562"/>
    <mergeCell ref="Q624:S626"/>
    <mergeCell ref="G572:L572"/>
    <mergeCell ref="Z581:AE581"/>
    <mergeCell ref="Z586:AK586"/>
    <mergeCell ref="R411:S411"/>
    <mergeCell ref="W556:Y556"/>
    <mergeCell ref="C561:L561"/>
    <mergeCell ref="Q556:S556"/>
    <mergeCell ref="M636:P636"/>
    <mergeCell ref="AA664:AK664"/>
    <mergeCell ref="T635:V635"/>
    <mergeCell ref="T636:V636"/>
    <mergeCell ref="T637:V637"/>
    <mergeCell ref="T561:V561"/>
    <mergeCell ref="W554:Y554"/>
    <mergeCell ref="W555:Y555"/>
    <mergeCell ref="Z558:AD558"/>
    <mergeCell ref="AI561:AL561"/>
    <mergeCell ref="AE561:AH561"/>
    <mergeCell ref="M560:P560"/>
    <mergeCell ref="AH501:AK501"/>
    <mergeCell ref="AH526:AK526"/>
    <mergeCell ref="M561:P561"/>
    <mergeCell ref="G569:R569"/>
    <mergeCell ref="AH509:AK509"/>
    <mergeCell ref="AE556:AH556"/>
    <mergeCell ref="AC503:AF503"/>
    <mergeCell ref="AC513:AF513"/>
    <mergeCell ref="M554:P554"/>
    <mergeCell ref="W465:Y465"/>
    <mergeCell ref="Z635:AB635"/>
    <mergeCell ref="G609:R609"/>
    <mergeCell ref="N615:O615"/>
    <mergeCell ref="M628:P628"/>
    <mergeCell ref="M633:P633"/>
    <mergeCell ref="Z605:AE605"/>
    <mergeCell ref="Z609:AK609"/>
    <mergeCell ref="AC632:AE632"/>
    <mergeCell ref="H672:R672"/>
    <mergeCell ref="AA606:AK606"/>
    <mergeCell ref="P605:R605"/>
    <mergeCell ref="C628:L628"/>
    <mergeCell ref="W633:Y633"/>
    <mergeCell ref="Z630:AB630"/>
    <mergeCell ref="Z603:AK603"/>
    <mergeCell ref="T630:V630"/>
    <mergeCell ref="T631:V631"/>
    <mergeCell ref="AC628:AE628"/>
    <mergeCell ref="C629:L629"/>
    <mergeCell ref="T629:V629"/>
    <mergeCell ref="AC518:AF518"/>
    <mergeCell ref="AH504:AK504"/>
    <mergeCell ref="AH517:AK517"/>
    <mergeCell ref="AK624:AN626"/>
    <mergeCell ref="AG599:AH599"/>
    <mergeCell ref="G595:R595"/>
    <mergeCell ref="G596:R596"/>
    <mergeCell ref="H614:R614"/>
    <mergeCell ref="G613:L613"/>
    <mergeCell ref="Z577:AK577"/>
    <mergeCell ref="W469:Y469"/>
    <mergeCell ref="AH515:AK515"/>
    <mergeCell ref="AC516:AF516"/>
    <mergeCell ref="G719:J719"/>
    <mergeCell ref="P589:R589"/>
    <mergeCell ref="Z588:AK588"/>
    <mergeCell ref="AM556:AS556"/>
    <mergeCell ref="Z434:AA434"/>
    <mergeCell ref="H590:R590"/>
    <mergeCell ref="T721:W721"/>
    <mergeCell ref="AE695:AI695"/>
    <mergeCell ref="Z644:AK644"/>
    <mergeCell ref="AO636:AS636"/>
    <mergeCell ref="CZ718:DD718"/>
    <mergeCell ref="AC721:AG721"/>
    <mergeCell ref="AC722:AG722"/>
    <mergeCell ref="AH720:AJ720"/>
    <mergeCell ref="AK722:AO722"/>
    <mergeCell ref="AH721:AJ721"/>
    <mergeCell ref="AK719:AO719"/>
    <mergeCell ref="AO641:AS641"/>
    <mergeCell ref="Z651:AK651"/>
    <mergeCell ref="AK638:AN638"/>
    <mergeCell ref="CM717:CN717"/>
    <mergeCell ref="CM719:CN719"/>
    <mergeCell ref="CM721:CN721"/>
    <mergeCell ref="W703:AK703"/>
    <mergeCell ref="AF636:AJ636"/>
    <mergeCell ref="AF637:AJ637"/>
    <mergeCell ref="AC636:AE636"/>
    <mergeCell ref="Z647:AE647"/>
    <mergeCell ref="AC720:AG720"/>
    <mergeCell ref="AK721:AO721"/>
    <mergeCell ref="CG725:CH725"/>
    <mergeCell ref="DJ723:DN723"/>
    <mergeCell ref="DJ724:DN724"/>
    <mergeCell ref="DO727:DS727"/>
    <mergeCell ref="DO728:DS728"/>
    <mergeCell ref="DO722:DS722"/>
    <mergeCell ref="DO723:DS723"/>
    <mergeCell ref="DO724:DS724"/>
    <mergeCell ref="DJ721:DN721"/>
    <mergeCell ref="DO726:DS726"/>
    <mergeCell ref="G684:R684"/>
    <mergeCell ref="G581:L581"/>
    <mergeCell ref="Z604:AK604"/>
    <mergeCell ref="C563:L563"/>
    <mergeCell ref="AE565:AH565"/>
    <mergeCell ref="G587:R587"/>
    <mergeCell ref="G578:R578"/>
    <mergeCell ref="DO717:DS717"/>
    <mergeCell ref="CZ721:DD721"/>
    <mergeCell ref="AE564:AH564"/>
    <mergeCell ref="T638:V638"/>
    <mergeCell ref="T628:V628"/>
    <mergeCell ref="DJ719:DN719"/>
    <mergeCell ref="CU717:CY717"/>
    <mergeCell ref="AC635:AE635"/>
    <mergeCell ref="W635:Y635"/>
    <mergeCell ref="Z597:AE597"/>
    <mergeCell ref="AF629:AJ629"/>
    <mergeCell ref="AC718:AG718"/>
    <mergeCell ref="AK714:AO717"/>
    <mergeCell ref="AK718:AO718"/>
    <mergeCell ref="AK630:AN630"/>
    <mergeCell ref="AK631:AN631"/>
    <mergeCell ref="AK632:AN632"/>
    <mergeCell ref="AI671:AK671"/>
    <mergeCell ref="AK627:AN627"/>
    <mergeCell ref="AF632:AJ632"/>
    <mergeCell ref="AC631:AE631"/>
    <mergeCell ref="AM565:AS565"/>
    <mergeCell ref="AE563:AH563"/>
    <mergeCell ref="AM563:AS563"/>
    <mergeCell ref="Z676:AK676"/>
    <mergeCell ref="W700:AK700"/>
    <mergeCell ref="Z683:AK683"/>
    <mergeCell ref="AA688:AK688"/>
    <mergeCell ref="AO628:AS628"/>
    <mergeCell ref="AG607:AH607"/>
    <mergeCell ref="AO624:AS626"/>
    <mergeCell ref="AG591:AH591"/>
    <mergeCell ref="Z632:AB632"/>
    <mergeCell ref="AI613:AK613"/>
    <mergeCell ref="AA614:AK614"/>
    <mergeCell ref="AC624:AE626"/>
    <mergeCell ref="AO632:AS632"/>
    <mergeCell ref="AO631:AS631"/>
    <mergeCell ref="AF574:AK574"/>
    <mergeCell ref="Z585:AK585"/>
    <mergeCell ref="Z569:AK569"/>
    <mergeCell ref="Z610:AK610"/>
    <mergeCell ref="AF628:AJ628"/>
    <mergeCell ref="Z611:AK611"/>
    <mergeCell ref="W471:Y471"/>
    <mergeCell ref="EH652:EL652"/>
    <mergeCell ref="EJ725:EN725"/>
    <mergeCell ref="DZ728:ED728"/>
    <mergeCell ref="EE724:EI724"/>
    <mergeCell ref="Z679:AE679"/>
    <mergeCell ref="Z670:AK670"/>
    <mergeCell ref="AK728:AO728"/>
    <mergeCell ref="AK729:AO729"/>
    <mergeCell ref="DX668:EB668"/>
    <mergeCell ref="EC668:EG668"/>
    <mergeCell ref="DO718:DS718"/>
    <mergeCell ref="DO719:DS719"/>
    <mergeCell ref="AK628:AN628"/>
    <mergeCell ref="AM564:AS564"/>
    <mergeCell ref="AI581:AK581"/>
    <mergeCell ref="Z601:AK601"/>
    <mergeCell ref="DE717:DI717"/>
    <mergeCell ref="CU719:CY719"/>
    <mergeCell ref="CG718:CH718"/>
    <mergeCell ref="EE722:EI722"/>
    <mergeCell ref="DZ718:ED718"/>
    <mergeCell ref="EE718:EI718"/>
    <mergeCell ref="EJ718:EN718"/>
    <mergeCell ref="DJ718:DN718"/>
    <mergeCell ref="CZ719:DD719"/>
    <mergeCell ref="AM561:AS561"/>
    <mergeCell ref="Z631:AB631"/>
    <mergeCell ref="AF624:AJ626"/>
    <mergeCell ref="AM559:AS559"/>
    <mergeCell ref="Z687:AE687"/>
    <mergeCell ref="AH718:AJ718"/>
    <mergeCell ref="DZ731:ED731"/>
    <mergeCell ref="DZ717:ED717"/>
    <mergeCell ref="AC630:AE630"/>
    <mergeCell ref="DZ726:ED726"/>
    <mergeCell ref="DU728:DY728"/>
    <mergeCell ref="DU722:DY722"/>
    <mergeCell ref="DO725:DS725"/>
    <mergeCell ref="DO721:DS721"/>
    <mergeCell ref="Z671:AE671"/>
    <mergeCell ref="CP721:CT721"/>
    <mergeCell ref="AF631:AJ631"/>
    <mergeCell ref="AK633:AN633"/>
    <mergeCell ref="Z645:AK645"/>
    <mergeCell ref="Z629:AB629"/>
    <mergeCell ref="AE699:AI699"/>
    <mergeCell ref="DE720:DI720"/>
    <mergeCell ref="DE724:DI724"/>
    <mergeCell ref="AA672:AK672"/>
    <mergeCell ref="Z684:AK684"/>
    <mergeCell ref="DX652:EB652"/>
    <mergeCell ref="EC652:EG652"/>
    <mergeCell ref="DO730:DS730"/>
    <mergeCell ref="DO731:DS731"/>
    <mergeCell ref="DJ728:DN728"/>
    <mergeCell ref="AC719:AG719"/>
    <mergeCell ref="Z653:AK653"/>
    <mergeCell ref="DO729:DS729"/>
    <mergeCell ref="AF633:AJ633"/>
    <mergeCell ref="DJ731:DN731"/>
    <mergeCell ref="DJ729:DN729"/>
    <mergeCell ref="DE719:DI719"/>
    <mergeCell ref="CZ720:DD720"/>
    <mergeCell ref="ET752:EX752"/>
    <mergeCell ref="EO751:ES751"/>
    <mergeCell ref="CZ752:DD752"/>
    <mergeCell ref="ET753:EX753"/>
    <mergeCell ref="K727:N727"/>
    <mergeCell ref="K726:N726"/>
    <mergeCell ref="ET718:EX718"/>
    <mergeCell ref="DU725:DY725"/>
    <mergeCell ref="DZ725:ED725"/>
    <mergeCell ref="DU723:DY723"/>
    <mergeCell ref="DZ723:ED723"/>
    <mergeCell ref="EE719:EI719"/>
    <mergeCell ref="DZ720:ED720"/>
    <mergeCell ref="EJ719:EN719"/>
    <mergeCell ref="AC729:AG729"/>
    <mergeCell ref="O728:S728"/>
    <mergeCell ref="ET725:EX725"/>
    <mergeCell ref="DU724:DY724"/>
    <mergeCell ref="DZ719:ED719"/>
    <mergeCell ref="EO730:ES730"/>
    <mergeCell ref="ET730:EX730"/>
    <mergeCell ref="EO724:ES724"/>
    <mergeCell ref="ET724:EX724"/>
    <mergeCell ref="EO726:ES726"/>
    <mergeCell ref="ET726:EX726"/>
    <mergeCell ref="ET722:EX722"/>
    <mergeCell ref="ET720:EX720"/>
    <mergeCell ref="K730:N730"/>
    <mergeCell ref="EO728:ES728"/>
    <mergeCell ref="ET728:EX728"/>
    <mergeCell ref="T727:W727"/>
    <mergeCell ref="EO720:ES720"/>
    <mergeCell ref="ET731:EX731"/>
    <mergeCell ref="EJ727:EN727"/>
    <mergeCell ref="EO729:ES729"/>
    <mergeCell ref="EO732:ES732"/>
    <mergeCell ref="ET729:EX729"/>
    <mergeCell ref="EO719:ES719"/>
    <mergeCell ref="ET719:EX719"/>
    <mergeCell ref="EJ722:EN722"/>
    <mergeCell ref="ET736:EX736"/>
    <mergeCell ref="EE735:EI735"/>
    <mergeCell ref="EJ734:EN734"/>
    <mergeCell ref="EE733:EI733"/>
    <mergeCell ref="ET732:EX732"/>
    <mergeCell ref="ET721:EX721"/>
    <mergeCell ref="EE720:EI720"/>
    <mergeCell ref="DU730:DY730"/>
    <mergeCell ref="EE728:EI728"/>
    <mergeCell ref="EJ728:EN728"/>
    <mergeCell ref="EO727:ES727"/>
    <mergeCell ref="EJ733:EN733"/>
    <mergeCell ref="DZ729:ED729"/>
    <mergeCell ref="ET727:EX727"/>
    <mergeCell ref="DZ727:ED727"/>
    <mergeCell ref="EE727:EI727"/>
    <mergeCell ref="EE723:EI723"/>
    <mergeCell ref="EJ723:EN723"/>
    <mergeCell ref="EO725:ES725"/>
    <mergeCell ref="EJ724:EN724"/>
    <mergeCell ref="EO723:ES723"/>
    <mergeCell ref="DZ734:ED734"/>
    <mergeCell ref="DU726:DY726"/>
    <mergeCell ref="EO721:ES721"/>
    <mergeCell ref="M823:P824"/>
    <mergeCell ref="DG122:DM122"/>
    <mergeCell ref="CU122:CV122"/>
    <mergeCell ref="AH714:AJ717"/>
    <mergeCell ref="AH725:AJ725"/>
    <mergeCell ref="BI841:BL841"/>
    <mergeCell ref="AC823:AF824"/>
    <mergeCell ref="Z816:AE816"/>
    <mergeCell ref="AC773:AG773"/>
    <mergeCell ref="AC725:AG725"/>
    <mergeCell ref="AC726:AG726"/>
    <mergeCell ref="AC830:AF830"/>
    <mergeCell ref="Y828:AB828"/>
    <mergeCell ref="AC769:AG772"/>
    <mergeCell ref="Y832:AB832"/>
    <mergeCell ref="DJ739:DN739"/>
    <mergeCell ref="CK740:CL740"/>
    <mergeCell ref="DE752:DI752"/>
    <mergeCell ref="AF627:AJ627"/>
    <mergeCell ref="CG752:CH752"/>
    <mergeCell ref="AC831:AF831"/>
    <mergeCell ref="AH734:AJ734"/>
    <mergeCell ref="X737:AB737"/>
    <mergeCell ref="X790:AB790"/>
    <mergeCell ref="U831:X831"/>
    <mergeCell ref="CU774:CY774"/>
    <mergeCell ref="X783:AB786"/>
    <mergeCell ref="X787:AB787"/>
    <mergeCell ref="X796:AB796"/>
    <mergeCell ref="Y829:AB829"/>
    <mergeCell ref="AC829:AF829"/>
    <mergeCell ref="Y826:AB826"/>
    <mergeCell ref="P816:Y816"/>
    <mergeCell ref="D1046:AE1047"/>
    <mergeCell ref="M826:P826"/>
    <mergeCell ref="M871:V871"/>
    <mergeCell ref="M878:V878"/>
    <mergeCell ref="Q825:T825"/>
    <mergeCell ref="W870:AC870"/>
    <mergeCell ref="O790:S790"/>
    <mergeCell ref="DO739:DS739"/>
    <mergeCell ref="CG736:CH736"/>
    <mergeCell ref="CI740:CJ740"/>
    <mergeCell ref="BG848:BL848"/>
    <mergeCell ref="AH731:AJ731"/>
    <mergeCell ref="CP802:CT802"/>
    <mergeCell ref="CP788:CT788"/>
    <mergeCell ref="U830:X830"/>
    <mergeCell ref="J796:N796"/>
    <mergeCell ref="J777:N777"/>
    <mergeCell ref="CU777:CY777"/>
    <mergeCell ref="CU753:CY753"/>
    <mergeCell ref="CM752:CN752"/>
    <mergeCell ref="CP752:CT752"/>
    <mergeCell ref="CP774:CT774"/>
    <mergeCell ref="DJ732:DN732"/>
    <mergeCell ref="CU732:CY732"/>
    <mergeCell ref="CG751:CH751"/>
    <mergeCell ref="CU738:CY738"/>
    <mergeCell ref="DO733:DS733"/>
    <mergeCell ref="DO734:DS734"/>
    <mergeCell ref="O796:S796"/>
    <mergeCell ref="U946:Z946"/>
    <mergeCell ref="U825:X825"/>
    <mergeCell ref="Z814:AE814"/>
    <mergeCell ref="Y827:AB827"/>
    <mergeCell ref="AG827:AJ827"/>
    <mergeCell ref="U920:Z920"/>
    <mergeCell ref="M968:S968"/>
    <mergeCell ref="F932:T932"/>
    <mergeCell ref="AA939:AF939"/>
    <mergeCell ref="AA940:AF940"/>
    <mergeCell ref="W853:AC853"/>
    <mergeCell ref="AC828:AF828"/>
    <mergeCell ref="AG829:AJ829"/>
    <mergeCell ref="AG826:AJ826"/>
    <mergeCell ref="AG825:AJ825"/>
    <mergeCell ref="I948:T948"/>
    <mergeCell ref="AC895:AH895"/>
    <mergeCell ref="AA933:AF933"/>
    <mergeCell ref="Z900:AE900"/>
    <mergeCell ref="Y825:AB825"/>
    <mergeCell ref="AC825:AF825"/>
    <mergeCell ref="AA941:AF941"/>
    <mergeCell ref="AA929:AF929"/>
    <mergeCell ref="U930:Z930"/>
    <mergeCell ref="AA930:AF930"/>
    <mergeCell ref="U949:Z949"/>
    <mergeCell ref="C830:H830"/>
    <mergeCell ref="F831:L831"/>
    <mergeCell ref="U827:X827"/>
    <mergeCell ref="C827:H827"/>
    <mergeCell ref="Z817:AE817"/>
    <mergeCell ref="I949:T949"/>
    <mergeCell ref="U938:Z938"/>
    <mergeCell ref="M955:S955"/>
    <mergeCell ref="U928:Z928"/>
    <mergeCell ref="U948:Z948"/>
    <mergeCell ref="U935:Z935"/>
    <mergeCell ref="AA923:AF923"/>
    <mergeCell ref="AB917:AE917"/>
    <mergeCell ref="AA922:AF922"/>
    <mergeCell ref="M958:S958"/>
    <mergeCell ref="AA972:AG972"/>
    <mergeCell ref="AA920:AF920"/>
    <mergeCell ref="AA919:AF919"/>
    <mergeCell ref="U925:Z925"/>
    <mergeCell ref="A910:AT911"/>
    <mergeCell ref="F936:T936"/>
    <mergeCell ref="AA947:AF947"/>
    <mergeCell ref="Y830:AB830"/>
    <mergeCell ref="U922:Z922"/>
    <mergeCell ref="AA924:AF924"/>
    <mergeCell ref="M969:S969"/>
    <mergeCell ref="AA935:AF935"/>
    <mergeCell ref="AA918:AF918"/>
    <mergeCell ref="AA969:AG969"/>
    <mergeCell ref="AA949:AF949"/>
    <mergeCell ref="E885:AB885"/>
    <mergeCell ref="M831:P831"/>
    <mergeCell ref="Q831:T831"/>
    <mergeCell ref="M960:S960"/>
    <mergeCell ref="Z901:AE901"/>
    <mergeCell ref="W878:AC878"/>
    <mergeCell ref="U931:Z931"/>
    <mergeCell ref="F915:T915"/>
    <mergeCell ref="I946:T946"/>
    <mergeCell ref="AA946:AF946"/>
    <mergeCell ref="C826:H826"/>
    <mergeCell ref="K752:N752"/>
    <mergeCell ref="J774:N774"/>
    <mergeCell ref="O727:S727"/>
    <mergeCell ref="O756:R756"/>
    <mergeCell ref="AG756:AJ756"/>
    <mergeCell ref="A1125:B1125"/>
    <mergeCell ref="G725:J725"/>
    <mergeCell ref="B732:F732"/>
    <mergeCell ref="T745:W745"/>
    <mergeCell ref="AH730:AJ730"/>
    <mergeCell ref="AC723:AG723"/>
    <mergeCell ref="AC794:AG794"/>
    <mergeCell ref="AC795:AG795"/>
    <mergeCell ref="BG976:BL976"/>
    <mergeCell ref="AA950:AF950"/>
    <mergeCell ref="BD907:BE907"/>
    <mergeCell ref="BD908:BE908"/>
    <mergeCell ref="U947:Z947"/>
    <mergeCell ref="U919:Z919"/>
    <mergeCell ref="U945:Z945"/>
    <mergeCell ref="AA934:AF934"/>
    <mergeCell ref="U921:Z921"/>
    <mergeCell ref="AA921:AF921"/>
    <mergeCell ref="AC883:AH883"/>
    <mergeCell ref="Z902:AE902"/>
    <mergeCell ref="W863:AC863"/>
    <mergeCell ref="AC891:AH891"/>
    <mergeCell ref="C894:AB894"/>
    <mergeCell ref="AG832:AJ832"/>
    <mergeCell ref="W844:AC844"/>
    <mergeCell ref="AC832:AF832"/>
    <mergeCell ref="B742:F742"/>
    <mergeCell ref="B743:F743"/>
    <mergeCell ref="G734:J734"/>
    <mergeCell ref="X740:AB740"/>
    <mergeCell ref="AE702:AF702"/>
    <mergeCell ref="O729:S729"/>
    <mergeCell ref="G645:R645"/>
    <mergeCell ref="AI663:AK663"/>
    <mergeCell ref="AK748:AO748"/>
    <mergeCell ref="G659:R659"/>
    <mergeCell ref="G675:R675"/>
    <mergeCell ref="Z667:AK667"/>
    <mergeCell ref="D1125:AK1127"/>
    <mergeCell ref="X726:AB726"/>
    <mergeCell ref="AH723:AJ723"/>
    <mergeCell ref="A1097:B1097"/>
    <mergeCell ref="AE960:AK960"/>
    <mergeCell ref="AE961:AK961"/>
    <mergeCell ref="AA948:AF948"/>
    <mergeCell ref="T730:W730"/>
    <mergeCell ref="M967:S967"/>
    <mergeCell ref="O792:S792"/>
    <mergeCell ref="T726:W726"/>
    <mergeCell ref="A1100:B1100"/>
    <mergeCell ref="G733:J733"/>
    <mergeCell ref="A1094:B1094"/>
    <mergeCell ref="K732:N732"/>
    <mergeCell ref="AJ991:AQ991"/>
    <mergeCell ref="W865:AC865"/>
    <mergeCell ref="W879:AC879"/>
    <mergeCell ref="G726:J726"/>
    <mergeCell ref="K733:N733"/>
    <mergeCell ref="O748:S748"/>
    <mergeCell ref="T775:W775"/>
    <mergeCell ref="C763:AR765"/>
    <mergeCell ref="AC752:AG752"/>
    <mergeCell ref="T749:W749"/>
    <mergeCell ref="K750:N750"/>
    <mergeCell ref="X748:AB748"/>
    <mergeCell ref="X749:AB749"/>
    <mergeCell ref="X750:AB750"/>
    <mergeCell ref="AC749:AG749"/>
    <mergeCell ref="AC750:AG750"/>
    <mergeCell ref="AC751:AG751"/>
    <mergeCell ref="O745:S745"/>
    <mergeCell ref="T748:W748"/>
    <mergeCell ref="X747:AB747"/>
    <mergeCell ref="AH752:AJ752"/>
    <mergeCell ref="AH751:AJ751"/>
    <mergeCell ref="G753:J753"/>
    <mergeCell ref="AD759:AF759"/>
    <mergeCell ref="O746:S746"/>
    <mergeCell ref="T746:W746"/>
    <mergeCell ref="K747:N747"/>
    <mergeCell ref="AH750:AJ750"/>
    <mergeCell ref="AK750:AO750"/>
    <mergeCell ref="B752:F752"/>
    <mergeCell ref="O750:S750"/>
    <mergeCell ref="U823:X824"/>
    <mergeCell ref="G739:J739"/>
    <mergeCell ref="X741:AB741"/>
    <mergeCell ref="O747:S747"/>
    <mergeCell ref="T747:W747"/>
    <mergeCell ref="AC748:AG748"/>
    <mergeCell ref="Q823:T824"/>
    <mergeCell ref="Z809:AE809"/>
    <mergeCell ref="O791:S791"/>
    <mergeCell ref="J783:N786"/>
    <mergeCell ref="T790:W790"/>
    <mergeCell ref="T793:W793"/>
    <mergeCell ref="O775:S775"/>
    <mergeCell ref="O731:S731"/>
    <mergeCell ref="W629:Y629"/>
    <mergeCell ref="M630:P630"/>
    <mergeCell ref="M631:P631"/>
    <mergeCell ref="M632:P632"/>
    <mergeCell ref="Q633:S633"/>
    <mergeCell ref="AC634:AE634"/>
    <mergeCell ref="Q631:S631"/>
    <mergeCell ref="T632:V632"/>
    <mergeCell ref="T633:V633"/>
    <mergeCell ref="T736:W736"/>
    <mergeCell ref="O720:S720"/>
    <mergeCell ref="O733:S733"/>
    <mergeCell ref="K719:N719"/>
    <mergeCell ref="K731:N731"/>
    <mergeCell ref="AC638:AE638"/>
    <mergeCell ref="O776:S776"/>
    <mergeCell ref="O769:S772"/>
    <mergeCell ref="B754:AH755"/>
    <mergeCell ref="J792:N792"/>
    <mergeCell ref="Z806:AE806"/>
    <mergeCell ref="X791:AB791"/>
    <mergeCell ref="G601:R601"/>
    <mergeCell ref="W634:Y634"/>
    <mergeCell ref="X774:AB774"/>
    <mergeCell ref="J788:N788"/>
    <mergeCell ref="T773:W773"/>
    <mergeCell ref="AC747:AG747"/>
    <mergeCell ref="J773:N773"/>
    <mergeCell ref="O773:S773"/>
    <mergeCell ref="T752:W752"/>
    <mergeCell ref="J776:N776"/>
    <mergeCell ref="AF638:AJ638"/>
    <mergeCell ref="B739:F739"/>
    <mergeCell ref="K735:N735"/>
    <mergeCell ref="K736:N736"/>
    <mergeCell ref="G736:J736"/>
    <mergeCell ref="P671:R671"/>
    <mergeCell ref="B751:F751"/>
    <mergeCell ref="O732:S732"/>
    <mergeCell ref="G737:J737"/>
    <mergeCell ref="G735:J735"/>
    <mergeCell ref="K743:N743"/>
    <mergeCell ref="O743:S743"/>
    <mergeCell ref="T743:W743"/>
    <mergeCell ref="K744:N744"/>
    <mergeCell ref="O744:S744"/>
    <mergeCell ref="K728:N728"/>
    <mergeCell ref="K746:N746"/>
    <mergeCell ref="T751:W751"/>
    <mergeCell ref="K748:N748"/>
    <mergeCell ref="AJ1029:AQ1031"/>
    <mergeCell ref="AA598:AK598"/>
    <mergeCell ref="C766:AR768"/>
    <mergeCell ref="B737:F737"/>
    <mergeCell ref="B735:F735"/>
    <mergeCell ref="B738:F738"/>
    <mergeCell ref="K749:N749"/>
    <mergeCell ref="O749:S749"/>
    <mergeCell ref="X751:AB751"/>
    <mergeCell ref="K740:N740"/>
    <mergeCell ref="AC738:AG738"/>
    <mergeCell ref="AH753:AJ753"/>
    <mergeCell ref="AK745:AO745"/>
    <mergeCell ref="AH741:AJ741"/>
    <mergeCell ref="AK740:AO740"/>
    <mergeCell ref="AK741:AO741"/>
    <mergeCell ref="AK752:AO752"/>
    <mergeCell ref="O741:S741"/>
    <mergeCell ref="AO630:AS630"/>
    <mergeCell ref="G669:R669"/>
    <mergeCell ref="D1029:AE1029"/>
    <mergeCell ref="B991:AA991"/>
    <mergeCell ref="D994:AE994"/>
    <mergeCell ref="D1000:AE1000"/>
    <mergeCell ref="T718:W718"/>
    <mergeCell ref="O721:S721"/>
    <mergeCell ref="K722:N722"/>
    <mergeCell ref="K723:N723"/>
    <mergeCell ref="T723:W723"/>
    <mergeCell ref="K721:N721"/>
    <mergeCell ref="G667:R667"/>
    <mergeCell ref="AC731:AG731"/>
    <mergeCell ref="AJ1041:AQ1044"/>
    <mergeCell ref="D1030:AE1031"/>
    <mergeCell ref="B993:AE993"/>
    <mergeCell ref="D1045:AE1045"/>
    <mergeCell ref="D1014:AE1015"/>
    <mergeCell ref="AG1045:AH1045"/>
    <mergeCell ref="D1017:AE1019"/>
    <mergeCell ref="AG1032:AH1032"/>
    <mergeCell ref="D1036:AE1036"/>
    <mergeCell ref="AG1041:AH1041"/>
    <mergeCell ref="AG1036:AH1036"/>
    <mergeCell ref="D1026:AE1028"/>
    <mergeCell ref="U915:Z917"/>
    <mergeCell ref="U950:Z950"/>
    <mergeCell ref="AA975:AG975"/>
    <mergeCell ref="AA945:AF945"/>
    <mergeCell ref="U918:Z918"/>
    <mergeCell ref="T973:Z973"/>
    <mergeCell ref="I947:T947"/>
    <mergeCell ref="D1001:AE1001"/>
    <mergeCell ref="D1002:AE1006"/>
    <mergeCell ref="D1011:AE1011"/>
    <mergeCell ref="D1012:AE1012"/>
    <mergeCell ref="AF1027:AI1028"/>
    <mergeCell ref="M962:S962"/>
    <mergeCell ref="AA925:AF925"/>
    <mergeCell ref="AE958:AK958"/>
    <mergeCell ref="F916:T917"/>
    <mergeCell ref="F939:T939"/>
    <mergeCell ref="AB988:AI988"/>
    <mergeCell ref="R986:AA986"/>
    <mergeCell ref="M959:S959"/>
    <mergeCell ref="D1053:AI1053"/>
    <mergeCell ref="D1049:AE1049"/>
    <mergeCell ref="D1032:AE1032"/>
    <mergeCell ref="D1050:AE1051"/>
    <mergeCell ref="X1048:Y1048"/>
    <mergeCell ref="X1052:Y1052"/>
    <mergeCell ref="I1048:J1048"/>
    <mergeCell ref="I1052:J1052"/>
    <mergeCell ref="AG1049:AH1049"/>
    <mergeCell ref="AG1025:AH1025"/>
    <mergeCell ref="AA973:AG973"/>
    <mergeCell ref="R985:AA985"/>
    <mergeCell ref="A979:AT981"/>
    <mergeCell ref="AJ985:AQ985"/>
    <mergeCell ref="AJ1013:AQ1015"/>
    <mergeCell ref="AJ1016:AQ1019"/>
    <mergeCell ref="AJ1025:AQ1028"/>
    <mergeCell ref="AJ987:AQ987"/>
    <mergeCell ref="AJ988:AQ988"/>
    <mergeCell ref="B992:AI992"/>
    <mergeCell ref="R987:AA987"/>
    <mergeCell ref="D1022:AE1023"/>
    <mergeCell ref="D988:Q988"/>
    <mergeCell ref="D989:Q989"/>
    <mergeCell ref="R988:AA988"/>
    <mergeCell ref="O974:P974"/>
    <mergeCell ref="AJ1053:AQ1053"/>
    <mergeCell ref="AG1029:AH1029"/>
    <mergeCell ref="D1037:AE1040"/>
    <mergeCell ref="AJ1036:AQ1040"/>
    <mergeCell ref="D1041:AE1041"/>
    <mergeCell ref="D1042:AE1044"/>
    <mergeCell ref="F975:L975"/>
    <mergeCell ref="M975:S975"/>
    <mergeCell ref="D985:Q985"/>
    <mergeCell ref="D986:Q986"/>
    <mergeCell ref="AB985:AI985"/>
    <mergeCell ref="AB986:AI986"/>
    <mergeCell ref="AB987:AI987"/>
    <mergeCell ref="D987:Q987"/>
    <mergeCell ref="R989:AA989"/>
    <mergeCell ref="AJ989:AQ989"/>
    <mergeCell ref="AB957:AK957"/>
    <mergeCell ref="AA970:AG970"/>
    <mergeCell ref="AF1023:AI1024"/>
    <mergeCell ref="M970:S970"/>
    <mergeCell ref="AA971:AG971"/>
    <mergeCell ref="T972:Z972"/>
    <mergeCell ref="D1007:AE1007"/>
    <mergeCell ref="R990:AA990"/>
    <mergeCell ref="J957:S957"/>
    <mergeCell ref="AJ990:AQ990"/>
    <mergeCell ref="AE959:AK959"/>
    <mergeCell ref="W974:AG974"/>
    <mergeCell ref="M973:S973"/>
    <mergeCell ref="M972:S972"/>
    <mergeCell ref="FT721:FX721"/>
    <mergeCell ref="D1033:AE1035"/>
    <mergeCell ref="AJ1032:AQ1035"/>
    <mergeCell ref="AJ994:AQ1000"/>
    <mergeCell ref="AJ1007:AQ1010"/>
    <mergeCell ref="AJ1011:AQ1012"/>
    <mergeCell ref="AJ986:AQ986"/>
    <mergeCell ref="AJ1001:AQ1006"/>
    <mergeCell ref="AJ1020:AQ1024"/>
    <mergeCell ref="D1020:AE1021"/>
    <mergeCell ref="AB991:AI991"/>
    <mergeCell ref="D1025:AE1025"/>
    <mergeCell ref="AF1026:AI1026"/>
    <mergeCell ref="AA968:AG968"/>
    <mergeCell ref="AE955:AK955"/>
    <mergeCell ref="I950:T950"/>
    <mergeCell ref="D995:AE998"/>
    <mergeCell ref="D999:AE999"/>
    <mergeCell ref="M971:S971"/>
    <mergeCell ref="M956:S956"/>
    <mergeCell ref="EZ728:FD728"/>
    <mergeCell ref="FE728:FI728"/>
    <mergeCell ref="FJ728:FN728"/>
    <mergeCell ref="FO728:FS728"/>
    <mergeCell ref="FT728:FX728"/>
    <mergeCell ref="FJ725:FN725"/>
    <mergeCell ref="FO725:FS725"/>
    <mergeCell ref="FT725:FX725"/>
    <mergeCell ref="EZ721:FD721"/>
    <mergeCell ref="FE721:FI721"/>
    <mergeCell ref="EZ725:FD725"/>
    <mergeCell ref="FE725:FI725"/>
    <mergeCell ref="FT717:FX717"/>
    <mergeCell ref="FY717:GC717"/>
    <mergeCell ref="EZ718:FD718"/>
    <mergeCell ref="FE718:FI718"/>
    <mergeCell ref="FJ718:FN718"/>
    <mergeCell ref="FO718:FS718"/>
    <mergeCell ref="FT718:FX718"/>
    <mergeCell ref="FY718:GC718"/>
    <mergeCell ref="EZ719:FD719"/>
    <mergeCell ref="FE719:FI719"/>
    <mergeCell ref="FJ719:FN719"/>
    <mergeCell ref="FO719:FS719"/>
    <mergeCell ref="FT719:FX719"/>
    <mergeCell ref="FY719:GC719"/>
    <mergeCell ref="J1024:AE1024"/>
    <mergeCell ref="FY720:GC720"/>
    <mergeCell ref="AJ992:AQ992"/>
    <mergeCell ref="AJ993:AQ993"/>
    <mergeCell ref="D1013:AE1013"/>
    <mergeCell ref="AF993:AI993"/>
    <mergeCell ref="AG994:AH994"/>
    <mergeCell ref="AG1001:AH1001"/>
    <mergeCell ref="AG1007:AH1007"/>
    <mergeCell ref="AG1011:AH1011"/>
    <mergeCell ref="AG1013:AH1013"/>
    <mergeCell ref="AG1016:AH1016"/>
    <mergeCell ref="AG1020:AH1020"/>
    <mergeCell ref="D1016:AE1016"/>
    <mergeCell ref="D1008:AE1010"/>
    <mergeCell ref="AF1021:AI1022"/>
    <mergeCell ref="FO730:FS730"/>
    <mergeCell ref="FT730:FX730"/>
    <mergeCell ref="FT720:FX720"/>
    <mergeCell ref="FY725:GC725"/>
    <mergeCell ref="EZ726:FD726"/>
    <mergeCell ref="FE726:FI726"/>
    <mergeCell ref="FJ726:FN726"/>
    <mergeCell ref="FO726:FS726"/>
    <mergeCell ref="FT726:FX726"/>
    <mergeCell ref="FY726:GC726"/>
    <mergeCell ref="EZ727:FD727"/>
    <mergeCell ref="FE727:FI727"/>
    <mergeCell ref="FJ727:FN727"/>
    <mergeCell ref="FO727:FS727"/>
    <mergeCell ref="FT727:FX727"/>
    <mergeCell ref="FY727:GC727"/>
    <mergeCell ref="FY721:GC721"/>
    <mergeCell ref="EZ722:FD722"/>
    <mergeCell ref="FE722:FI722"/>
    <mergeCell ref="FJ722:FN722"/>
    <mergeCell ref="FO722:FS722"/>
    <mergeCell ref="FT722:FX722"/>
    <mergeCell ref="FY722:GC722"/>
    <mergeCell ref="EZ723:FD723"/>
    <mergeCell ref="FE723:FI723"/>
    <mergeCell ref="FJ723:FN723"/>
    <mergeCell ref="FO723:FS723"/>
    <mergeCell ref="FT723:FX723"/>
    <mergeCell ref="FY723:GC723"/>
    <mergeCell ref="EZ724:FD724"/>
    <mergeCell ref="FT724:FX724"/>
    <mergeCell ref="FY724:GC724"/>
    <mergeCell ref="FJ724:FN724"/>
    <mergeCell ref="FO724:FS724"/>
    <mergeCell ref="FY738:GC738"/>
    <mergeCell ref="FY730:GC730"/>
    <mergeCell ref="EZ731:FD731"/>
    <mergeCell ref="FE731:FI731"/>
    <mergeCell ref="FJ731:FN731"/>
    <mergeCell ref="FO731:FS731"/>
    <mergeCell ref="FT731:FX731"/>
    <mergeCell ref="FY731:GC731"/>
    <mergeCell ref="EZ732:FD732"/>
    <mergeCell ref="FE732:FI732"/>
    <mergeCell ref="FJ732:FN732"/>
    <mergeCell ref="FO732:FS732"/>
    <mergeCell ref="FT732:FX732"/>
    <mergeCell ref="FY732:GC732"/>
    <mergeCell ref="FO736:FS736"/>
    <mergeCell ref="FT736:FX736"/>
    <mergeCell ref="FY736:GC736"/>
    <mergeCell ref="EZ737:FD737"/>
    <mergeCell ref="FE737:FI737"/>
    <mergeCell ref="FJ737:FN737"/>
    <mergeCell ref="FO737:FS737"/>
    <mergeCell ref="FJ734:FN734"/>
    <mergeCell ref="FO734:FS734"/>
    <mergeCell ref="FT734:FX734"/>
    <mergeCell ref="FY734:GC734"/>
    <mergeCell ref="EZ735:FD735"/>
    <mergeCell ref="FE735:FI735"/>
    <mergeCell ref="FT737:FX737"/>
    <mergeCell ref="FE730:FI730"/>
    <mergeCell ref="FJ730:FN730"/>
    <mergeCell ref="FY728:GC728"/>
    <mergeCell ref="EZ729:FD729"/>
    <mergeCell ref="FE729:FI729"/>
    <mergeCell ref="FJ729:FN729"/>
    <mergeCell ref="FO729:FS729"/>
    <mergeCell ref="FT729:FX729"/>
    <mergeCell ref="FY729:GC729"/>
    <mergeCell ref="FY737:GC737"/>
    <mergeCell ref="FT751:FX751"/>
    <mergeCell ref="FY751:GC751"/>
    <mergeCell ref="EZ752:FD752"/>
    <mergeCell ref="FE752:FI752"/>
    <mergeCell ref="FJ752:FN752"/>
    <mergeCell ref="FO752:FS752"/>
    <mergeCell ref="FT752:FX752"/>
    <mergeCell ref="EZ730:FD730"/>
    <mergeCell ref="EZ751:FD751"/>
    <mergeCell ref="EZ740:FD740"/>
    <mergeCell ref="FE740:FI740"/>
    <mergeCell ref="FE745:FI745"/>
    <mergeCell ref="FJ745:FN745"/>
    <mergeCell ref="FO745:FS745"/>
    <mergeCell ref="FT745:FX745"/>
    <mergeCell ref="FY733:GC733"/>
    <mergeCell ref="FY739:GC739"/>
    <mergeCell ref="EZ734:FD734"/>
    <mergeCell ref="FE734:FI734"/>
    <mergeCell ref="EZ738:FD738"/>
    <mergeCell ref="FE738:FI738"/>
    <mergeCell ref="FJ738:FN738"/>
    <mergeCell ref="FO738:FS738"/>
    <mergeCell ref="FT738:FX738"/>
    <mergeCell ref="FT739:FX739"/>
    <mergeCell ref="EW638:FA638"/>
    <mergeCell ref="ER648:EV648"/>
    <mergeCell ref="ER647:EV647"/>
    <mergeCell ref="EH645:EL645"/>
    <mergeCell ref="EM645:EQ645"/>
    <mergeCell ref="EH640:EL640"/>
    <mergeCell ref="EM640:EQ640"/>
    <mergeCell ref="DX639:EB639"/>
    <mergeCell ref="FY740:GC740"/>
    <mergeCell ref="DX646:EB646"/>
    <mergeCell ref="EC646:EG646"/>
    <mergeCell ref="EH646:EL646"/>
    <mergeCell ref="EM667:EQ667"/>
    <mergeCell ref="ER667:EV667"/>
    <mergeCell ref="EW667:FA667"/>
    <mergeCell ref="EM661:EQ661"/>
    <mergeCell ref="ER670:EV670"/>
    <mergeCell ref="DX669:EB669"/>
    <mergeCell ref="EC670:EG670"/>
    <mergeCell ref="EH670:EL670"/>
    <mergeCell ref="ER656:EV656"/>
    <mergeCell ref="EC669:EG669"/>
    <mergeCell ref="EH669:EL669"/>
    <mergeCell ref="EM669:EQ669"/>
    <mergeCell ref="FJ735:FN735"/>
    <mergeCell ref="FO735:FS735"/>
    <mergeCell ref="FT735:FX735"/>
    <mergeCell ref="FY735:GC735"/>
    <mergeCell ref="EZ736:FD736"/>
    <mergeCell ref="FE736:FI736"/>
    <mergeCell ref="FJ736:FN736"/>
    <mergeCell ref="FE751:FI751"/>
    <mergeCell ref="FJ751:FN751"/>
    <mergeCell ref="FO751:FS751"/>
    <mergeCell ref="DX664:EB664"/>
    <mergeCell ref="EC664:EG664"/>
    <mergeCell ref="EH664:EL664"/>
    <mergeCell ref="EZ739:FD739"/>
    <mergeCell ref="FE739:FI739"/>
    <mergeCell ref="FJ739:FN739"/>
    <mergeCell ref="FO739:FS739"/>
    <mergeCell ref="DZ730:ED730"/>
    <mergeCell ref="EE730:EI730"/>
    <mergeCell ref="EJ730:EN730"/>
    <mergeCell ref="ET733:EX733"/>
    <mergeCell ref="EO733:ES733"/>
    <mergeCell ref="EO734:ES734"/>
    <mergeCell ref="ET734:EX734"/>
    <mergeCell ref="DZ736:ED736"/>
    <mergeCell ref="EE736:EI736"/>
    <mergeCell ref="EJ736:EN736"/>
    <mergeCell ref="ET735:EX735"/>
    <mergeCell ref="FE724:FI724"/>
    <mergeCell ref="EE731:EI731"/>
    <mergeCell ref="EJ731:EN731"/>
    <mergeCell ref="DU732:DY732"/>
    <mergeCell ref="DZ732:ED732"/>
    <mergeCell ref="EE732:EI732"/>
    <mergeCell ref="EJ732:EN732"/>
    <mergeCell ref="EE737:EI737"/>
    <mergeCell ref="EJ737:EN737"/>
    <mergeCell ref="DU736:DY736"/>
    <mergeCell ref="DU733:DY733"/>
    <mergeCell ref="EW637:FA637"/>
    <mergeCell ref="EC645:EG645"/>
    <mergeCell ref="ER645:EV645"/>
    <mergeCell ref="EW645:FA645"/>
    <mergeCell ref="EM637:EQ637"/>
    <mergeCell ref="EM644:EQ644"/>
    <mergeCell ref="ER644:EV644"/>
    <mergeCell ref="EM646:EQ646"/>
    <mergeCell ref="EW642:FA642"/>
    <mergeCell ref="EW643:FA643"/>
    <mergeCell ref="EC649:EG649"/>
    <mergeCell ref="EC639:EG639"/>
    <mergeCell ref="EH639:EL639"/>
    <mergeCell ref="EM639:EQ639"/>
    <mergeCell ref="ER646:EV646"/>
    <mergeCell ref="EW646:FA646"/>
    <mergeCell ref="EW653:FA653"/>
    <mergeCell ref="EH649:EL649"/>
    <mergeCell ref="EC647:EG647"/>
    <mergeCell ref="ER641:EV641"/>
    <mergeCell ref="EH641:EL641"/>
    <mergeCell ref="EW644:FA644"/>
    <mergeCell ref="EC641:EG641"/>
    <mergeCell ref="EC643:EG643"/>
    <mergeCell ref="EH643:EL643"/>
    <mergeCell ref="EM643:EQ643"/>
    <mergeCell ref="EC648:EG648"/>
    <mergeCell ref="EW639:FA639"/>
    <mergeCell ref="EC640:EG640"/>
    <mergeCell ref="EW640:FA640"/>
    <mergeCell ref="ER643:EV643"/>
    <mergeCell ref="ER640:EV640"/>
    <mergeCell ref="FJ721:FN721"/>
    <mergeCell ref="FO721:FS721"/>
    <mergeCell ref="EO718:ES718"/>
    <mergeCell ref="DU720:DY720"/>
    <mergeCell ref="EM668:EQ668"/>
    <mergeCell ref="DX670:EB670"/>
    <mergeCell ref="EM664:EQ664"/>
    <mergeCell ref="ER664:EV664"/>
    <mergeCell ref="EC667:EG667"/>
    <mergeCell ref="EH667:EL667"/>
    <mergeCell ref="EM666:EQ666"/>
    <mergeCell ref="ER666:EV666"/>
    <mergeCell ref="DX649:EB649"/>
    <mergeCell ref="DX655:EB655"/>
    <mergeCell ref="EE734:EI734"/>
    <mergeCell ref="DU731:DY731"/>
    <mergeCell ref="DJ738:DN738"/>
    <mergeCell ref="EO737:ES737"/>
    <mergeCell ref="DU737:DY737"/>
    <mergeCell ref="DU735:DY735"/>
    <mergeCell ref="DO737:DS737"/>
    <mergeCell ref="DO738:DS738"/>
    <mergeCell ref="EZ720:FD720"/>
    <mergeCell ref="FE720:FI720"/>
    <mergeCell ref="FJ720:FN720"/>
    <mergeCell ref="FO720:FS720"/>
    <mergeCell ref="EZ717:FD717"/>
    <mergeCell ref="FE717:FI717"/>
    <mergeCell ref="FJ717:FN717"/>
    <mergeCell ref="FO717:FS717"/>
    <mergeCell ref="EW670:FA670"/>
    <mergeCell ref="EW656:FA656"/>
    <mergeCell ref="ER650:EV650"/>
    <mergeCell ref="EM650:EQ650"/>
    <mergeCell ref="DX653:EB653"/>
    <mergeCell ref="EC653:EG653"/>
    <mergeCell ref="DX654:EB654"/>
    <mergeCell ref="DX643:EB643"/>
    <mergeCell ref="DX640:EB640"/>
    <mergeCell ref="ER639:EV639"/>
    <mergeCell ref="DX644:EB644"/>
    <mergeCell ref="DX642:EB642"/>
    <mergeCell ref="ER651:EV651"/>
    <mergeCell ref="ER652:EV652"/>
    <mergeCell ref="DZ733:ED733"/>
    <mergeCell ref="DX662:EB662"/>
    <mergeCell ref="EC662:EG662"/>
    <mergeCell ref="EH662:EL662"/>
    <mergeCell ref="DX659:EB659"/>
    <mergeCell ref="ER660:EV660"/>
    <mergeCell ref="EH666:EL666"/>
    <mergeCell ref="EC654:EG654"/>
    <mergeCell ref="EH654:EL654"/>
    <mergeCell ref="EH668:EL668"/>
    <mergeCell ref="DX657:EB657"/>
    <mergeCell ref="EC657:EG657"/>
    <mergeCell ref="EH657:EL657"/>
    <mergeCell ref="EM657:EQ657"/>
    <mergeCell ref="ET717:EX717"/>
    <mergeCell ref="EE729:EI729"/>
    <mergeCell ref="EO731:ES731"/>
    <mergeCell ref="DZ724:ED724"/>
    <mergeCell ref="ET723:EX723"/>
    <mergeCell ref="EE725:EI725"/>
    <mergeCell ref="DU734:DY734"/>
    <mergeCell ref="B641:AN641"/>
    <mergeCell ref="G643:R643"/>
    <mergeCell ref="EM670:EQ670"/>
    <mergeCell ref="AK730:AO730"/>
    <mergeCell ref="AC724:AG724"/>
    <mergeCell ref="AC730:AG730"/>
    <mergeCell ref="AE693:AF693"/>
    <mergeCell ref="AH727:AJ727"/>
    <mergeCell ref="X725:AB725"/>
    <mergeCell ref="DU729:DY729"/>
    <mergeCell ref="DJ730:DN730"/>
    <mergeCell ref="G671:L671"/>
    <mergeCell ref="EO740:ES740"/>
    <mergeCell ref="ER669:EV669"/>
    <mergeCell ref="ER668:EV668"/>
    <mergeCell ref="EW668:FA668"/>
    <mergeCell ref="EW664:FA664"/>
    <mergeCell ref="EW666:FA666"/>
    <mergeCell ref="EW654:FA654"/>
    <mergeCell ref="DX647:EB647"/>
    <mergeCell ref="ER661:EV661"/>
    <mergeCell ref="EO738:ES738"/>
    <mergeCell ref="DE738:DI738"/>
    <mergeCell ref="EM649:EQ649"/>
    <mergeCell ref="EM654:EQ654"/>
    <mergeCell ref="ER654:EV654"/>
    <mergeCell ref="EM652:EQ652"/>
    <mergeCell ref="DX650:EB650"/>
    <mergeCell ref="EC650:EG650"/>
    <mergeCell ref="EC655:EG655"/>
    <mergeCell ref="DX667:EB667"/>
    <mergeCell ref="FT740:FX740"/>
    <mergeCell ref="FT733:FX733"/>
    <mergeCell ref="Z627:AB627"/>
    <mergeCell ref="DO777:DS777"/>
    <mergeCell ref="DE773:DI773"/>
    <mergeCell ref="CZ777:DD777"/>
    <mergeCell ref="DE777:DI777"/>
    <mergeCell ref="DE775:DI775"/>
    <mergeCell ref="EE751:EI751"/>
    <mergeCell ref="DU751:DY751"/>
    <mergeCell ref="DZ751:ED751"/>
    <mergeCell ref="DU752:DY752"/>
    <mergeCell ref="DZ752:ED752"/>
    <mergeCell ref="DJ752:DN752"/>
    <mergeCell ref="EZ753:FD753"/>
    <mergeCell ref="FE753:FI753"/>
    <mergeCell ref="EJ735:EN735"/>
    <mergeCell ref="EO735:ES735"/>
    <mergeCell ref="DZ735:ED735"/>
    <mergeCell ref="FJ740:FN740"/>
    <mergeCell ref="ET737:EX737"/>
    <mergeCell ref="EJ753:EN753"/>
    <mergeCell ref="DO740:DS740"/>
    <mergeCell ref="DJ740:DN740"/>
    <mergeCell ref="DO754:DS754"/>
    <mergeCell ref="DE753:DI753"/>
    <mergeCell ref="DO751:DS751"/>
    <mergeCell ref="DO752:DS752"/>
    <mergeCell ref="DE751:DI751"/>
    <mergeCell ref="EE752:EI752"/>
    <mergeCell ref="CG745:CH745"/>
    <mergeCell ref="CI745:CJ745"/>
    <mergeCell ref="FO740:FS740"/>
    <mergeCell ref="EC637:EG637"/>
    <mergeCell ref="EH637:EL637"/>
    <mergeCell ref="T624:V626"/>
    <mergeCell ref="ET751:EX751"/>
    <mergeCell ref="EJ751:EN751"/>
    <mergeCell ref="EO739:ES739"/>
    <mergeCell ref="ET739:EX739"/>
    <mergeCell ref="DJ773:DN773"/>
    <mergeCell ref="DJ777:DN777"/>
    <mergeCell ref="CZ774:DD774"/>
    <mergeCell ref="AO634:AS634"/>
    <mergeCell ref="CZ773:DD773"/>
    <mergeCell ref="DJ774:DN774"/>
    <mergeCell ref="AF635:AJ635"/>
    <mergeCell ref="AO635:AS635"/>
    <mergeCell ref="EZ733:FD733"/>
    <mergeCell ref="FE733:FI733"/>
    <mergeCell ref="FJ733:FN733"/>
    <mergeCell ref="FO733:FS733"/>
    <mergeCell ref="ET740:EX740"/>
    <mergeCell ref="Z636:AB636"/>
    <mergeCell ref="Z637:AB637"/>
    <mergeCell ref="Z638:AB638"/>
    <mergeCell ref="W627:Y627"/>
    <mergeCell ref="T627:V627"/>
    <mergeCell ref="AO627:AS627"/>
    <mergeCell ref="EO752:ES752"/>
    <mergeCell ref="EJ752:EN752"/>
    <mergeCell ref="ET738:EX738"/>
    <mergeCell ref="DU738:DY738"/>
    <mergeCell ref="CK745:CL745"/>
    <mergeCell ref="CP789:CT789"/>
    <mergeCell ref="DU739:DY739"/>
    <mergeCell ref="DZ739:ED739"/>
    <mergeCell ref="EE739:EI739"/>
    <mergeCell ref="DO753:DS753"/>
    <mergeCell ref="DO773:DS773"/>
    <mergeCell ref="DJ751:DN751"/>
    <mergeCell ref="CP777:CT777"/>
    <mergeCell ref="CP773:CT773"/>
    <mergeCell ref="CU752:CY752"/>
    <mergeCell ref="CZ745:DD745"/>
    <mergeCell ref="DE745:DI745"/>
    <mergeCell ref="CU773:CY773"/>
    <mergeCell ref="CP738:CT738"/>
    <mergeCell ref="DZ737:ED737"/>
    <mergeCell ref="EE753:EI753"/>
    <mergeCell ref="EO753:ES753"/>
    <mergeCell ref="DJ776:DN776"/>
    <mergeCell ref="DO776:DS776"/>
    <mergeCell ref="DO775:DS775"/>
    <mergeCell ref="DJ753:DN753"/>
    <mergeCell ref="CP787:CT787"/>
    <mergeCell ref="DE740:DI740"/>
    <mergeCell ref="DU740:DY740"/>
    <mergeCell ref="DZ740:ED740"/>
    <mergeCell ref="EE740:EI740"/>
    <mergeCell ref="EJ740:EN740"/>
    <mergeCell ref="CU775:CY775"/>
    <mergeCell ref="EE745:EI745"/>
    <mergeCell ref="EO745:ES745"/>
    <mergeCell ref="DU749:DY749"/>
    <mergeCell ref="DZ749:ED749"/>
    <mergeCell ref="CI753:CJ753"/>
    <mergeCell ref="CM753:CN753"/>
    <mergeCell ref="CP753:CT753"/>
    <mergeCell ref="DO732:DS732"/>
    <mergeCell ref="CK751:CL751"/>
    <mergeCell ref="CP775:CT775"/>
    <mergeCell ref="CP776:CT776"/>
    <mergeCell ref="DJ734:DN734"/>
    <mergeCell ref="AO637:AS637"/>
    <mergeCell ref="EM641:EQ641"/>
    <mergeCell ref="ER655:EV655"/>
    <mergeCell ref="EH648:EL648"/>
    <mergeCell ref="EH651:EL651"/>
    <mergeCell ref="EH650:EL650"/>
    <mergeCell ref="AK736:AO736"/>
    <mergeCell ref="EO736:ES736"/>
    <mergeCell ref="CI730:CJ730"/>
    <mergeCell ref="DO735:DS735"/>
    <mergeCell ref="DO736:DS736"/>
    <mergeCell ref="CI736:CJ736"/>
    <mergeCell ref="CZ737:DD737"/>
    <mergeCell ref="DE733:DI733"/>
    <mergeCell ref="CU735:CY735"/>
    <mergeCell ref="CZ751:DD751"/>
    <mergeCell ref="CI751:CJ751"/>
    <mergeCell ref="CP735:CT735"/>
    <mergeCell ref="DJ736:DN736"/>
    <mergeCell ref="DE736:DI736"/>
    <mergeCell ref="CM740:CN740"/>
    <mergeCell ref="AK749:AO749"/>
    <mergeCell ref="EJ739:EN739"/>
    <mergeCell ref="AK751:AO751"/>
    <mergeCell ref="EW661:FA661"/>
    <mergeCell ref="EM662:EQ662"/>
    <mergeCell ref="ER662:EV662"/>
    <mergeCell ref="DU727:DY727"/>
    <mergeCell ref="EE726:EI726"/>
    <mergeCell ref="EJ726:EN726"/>
    <mergeCell ref="DO720:DS720"/>
    <mergeCell ref="AH729:AJ729"/>
    <mergeCell ref="DU718:DY718"/>
    <mergeCell ref="DU721:DY721"/>
    <mergeCell ref="EE721:EI721"/>
    <mergeCell ref="EJ721:EN721"/>
    <mergeCell ref="DZ721:ED721"/>
    <mergeCell ref="DZ722:ED722"/>
    <mergeCell ref="DU717:DY717"/>
    <mergeCell ref="DU719:DY719"/>
    <mergeCell ref="EE717:EI717"/>
    <mergeCell ref="EJ720:EN720"/>
    <mergeCell ref="AK726:AO726"/>
    <mergeCell ref="EO722:ES722"/>
    <mergeCell ref="EO717:ES717"/>
    <mergeCell ref="CU721:CY721"/>
    <mergeCell ref="EJ729:EN729"/>
    <mergeCell ref="EJ717:EN717"/>
    <mergeCell ref="DJ720:DN720"/>
    <mergeCell ref="DJ717:DN717"/>
    <mergeCell ref="DJ722:DN722"/>
    <mergeCell ref="DE721:DI721"/>
    <mergeCell ref="DE723:DI723"/>
    <mergeCell ref="CU718:CY718"/>
    <mergeCell ref="CP717:CT717"/>
    <mergeCell ref="AK720:AO720"/>
    <mergeCell ref="EW660:FA660"/>
    <mergeCell ref="DX661:EB661"/>
    <mergeCell ref="DX645:EB645"/>
    <mergeCell ref="EW641:FA641"/>
    <mergeCell ref="EC642:EG642"/>
    <mergeCell ref="EH642:EL642"/>
    <mergeCell ref="EM642:EQ642"/>
    <mergeCell ref="ER642:EV642"/>
    <mergeCell ref="DX641:EB641"/>
    <mergeCell ref="EC644:EG644"/>
    <mergeCell ref="EH644:EL644"/>
    <mergeCell ref="DX656:EB656"/>
    <mergeCell ref="EC656:EG656"/>
    <mergeCell ref="EH656:EL656"/>
    <mergeCell ref="EM656:EQ656"/>
    <mergeCell ref="EW669:FA669"/>
    <mergeCell ref="EH653:EL653"/>
    <mergeCell ref="EM653:EQ653"/>
    <mergeCell ref="ER653:EV653"/>
    <mergeCell ref="EW647:FA647"/>
    <mergeCell ref="EW655:FA655"/>
    <mergeCell ref="EW650:FA650"/>
    <mergeCell ref="EW648:FA648"/>
    <mergeCell ref="EW651:FA651"/>
    <mergeCell ref="EW649:FA649"/>
    <mergeCell ref="EW652:FA652"/>
    <mergeCell ref="ER657:EV657"/>
    <mergeCell ref="EW657:FA657"/>
    <mergeCell ref="EH659:EL659"/>
    <mergeCell ref="EC661:EG661"/>
    <mergeCell ref="EH661:EL661"/>
    <mergeCell ref="EM651:EQ651"/>
    <mergeCell ref="ER649:EV649"/>
    <mergeCell ref="CP794:CT794"/>
    <mergeCell ref="CP795:CT795"/>
    <mergeCell ref="CP796:CT796"/>
    <mergeCell ref="CP793:CT793"/>
    <mergeCell ref="CP792:CT792"/>
    <mergeCell ref="CP791:CT791"/>
    <mergeCell ref="CP790:CT790"/>
    <mergeCell ref="AK723:AO723"/>
    <mergeCell ref="AK724:AO724"/>
    <mergeCell ref="AK725:AO725"/>
    <mergeCell ref="CZ753:DD753"/>
    <mergeCell ref="DJ775:DN775"/>
    <mergeCell ref="CU739:CY739"/>
    <mergeCell ref="EH655:EL655"/>
    <mergeCell ref="EM655:EQ655"/>
    <mergeCell ref="EH647:EL647"/>
    <mergeCell ref="EM647:EQ647"/>
    <mergeCell ref="DX648:EB648"/>
    <mergeCell ref="DX651:EB651"/>
    <mergeCell ref="EC651:EG651"/>
    <mergeCell ref="EM648:EQ648"/>
    <mergeCell ref="DE776:DI776"/>
    <mergeCell ref="DJ746:DN746"/>
    <mergeCell ref="DO746:DS746"/>
    <mergeCell ref="CZ746:DD746"/>
    <mergeCell ref="DE744:DI744"/>
    <mergeCell ref="DE750:DI750"/>
    <mergeCell ref="DJ750:DN750"/>
    <mergeCell ref="DO774:DS774"/>
    <mergeCell ref="DU753:DY753"/>
    <mergeCell ref="DZ753:ED753"/>
    <mergeCell ref="DE774:DI774"/>
    <mergeCell ref="AA573:AK573"/>
    <mergeCell ref="DZ738:ED738"/>
    <mergeCell ref="EE738:EI738"/>
    <mergeCell ref="EJ738:EN738"/>
    <mergeCell ref="EM636:EQ636"/>
    <mergeCell ref="DX637:EB637"/>
    <mergeCell ref="AC633:AE633"/>
    <mergeCell ref="B639:AN639"/>
    <mergeCell ref="B640:AN640"/>
    <mergeCell ref="B719:F719"/>
    <mergeCell ref="V381:W381"/>
    <mergeCell ref="T555:V555"/>
    <mergeCell ref="W559:Y559"/>
    <mergeCell ref="Z646:AK646"/>
    <mergeCell ref="G580:R580"/>
    <mergeCell ref="W631:Y631"/>
    <mergeCell ref="AG615:AH615"/>
    <mergeCell ref="G612:R612"/>
    <mergeCell ref="Q636:S636"/>
    <mergeCell ref="Q637:S637"/>
    <mergeCell ref="C636:L636"/>
    <mergeCell ref="N665:O665"/>
    <mergeCell ref="G611:R611"/>
    <mergeCell ref="Z602:AK602"/>
    <mergeCell ref="Z612:AK612"/>
    <mergeCell ref="AC627:AE627"/>
    <mergeCell ref="AA656:AK656"/>
    <mergeCell ref="DE735:DI735"/>
    <mergeCell ref="AH737:AJ737"/>
    <mergeCell ref="AH738:AJ738"/>
    <mergeCell ref="AH736:AJ736"/>
    <mergeCell ref="AC739:AG739"/>
    <mergeCell ref="X732:AB732"/>
    <mergeCell ref="K734:N734"/>
    <mergeCell ref="AH733:AJ733"/>
    <mergeCell ref="G723:J723"/>
    <mergeCell ref="O725:S725"/>
    <mergeCell ref="O726:S726"/>
    <mergeCell ref="AK737:AO737"/>
    <mergeCell ref="X735:AB735"/>
    <mergeCell ref="X736:AB736"/>
    <mergeCell ref="T735:W735"/>
    <mergeCell ref="T734:W734"/>
    <mergeCell ref="AC727:AG727"/>
    <mergeCell ref="AC728:AG728"/>
    <mergeCell ref="AC732:AG732"/>
    <mergeCell ref="X733:AB733"/>
    <mergeCell ref="G732:J732"/>
    <mergeCell ref="AH735:AJ735"/>
    <mergeCell ref="X734:AB734"/>
    <mergeCell ref="X724:AB724"/>
    <mergeCell ref="T744:W744"/>
    <mergeCell ref="X721:AB721"/>
    <mergeCell ref="X727:AB727"/>
    <mergeCell ref="K745:N745"/>
    <mergeCell ref="G728:J728"/>
    <mergeCell ref="O737:S737"/>
    <mergeCell ref="O738:S738"/>
    <mergeCell ref="T740:W740"/>
    <mergeCell ref="G741:J741"/>
    <mergeCell ref="T739:W739"/>
    <mergeCell ref="A69:AT70"/>
    <mergeCell ref="A72:AT73"/>
    <mergeCell ref="A544:AT545"/>
    <mergeCell ref="A480:AT481"/>
    <mergeCell ref="A351:AT352"/>
    <mergeCell ref="I392:N392"/>
    <mergeCell ref="M357:N357"/>
    <mergeCell ref="J385:U385"/>
    <mergeCell ref="Q635:S635"/>
    <mergeCell ref="Z593:AK593"/>
    <mergeCell ref="AK629:AN629"/>
    <mergeCell ref="C633:L633"/>
    <mergeCell ref="AI331:AK331"/>
    <mergeCell ref="Z624:AB626"/>
    <mergeCell ref="P613:R613"/>
    <mergeCell ref="W632:Y632"/>
    <mergeCell ref="Q627:S627"/>
    <mergeCell ref="Q628:S628"/>
    <mergeCell ref="Q629:S629"/>
    <mergeCell ref="P421:R421"/>
    <mergeCell ref="C634:L634"/>
    <mergeCell ref="M624:P626"/>
    <mergeCell ref="A8:AT8"/>
    <mergeCell ref="A9:AT9"/>
    <mergeCell ref="A10:AT10"/>
    <mergeCell ref="A11:AT11"/>
    <mergeCell ref="A12:AT12"/>
    <mergeCell ref="A20:AT20"/>
    <mergeCell ref="A23:AT24"/>
    <mergeCell ref="A29:AT31"/>
    <mergeCell ref="Q33:AT33"/>
    <mergeCell ref="A34:AT37"/>
    <mergeCell ref="A39:AT44"/>
    <mergeCell ref="A46:AT49"/>
    <mergeCell ref="A51:AT52"/>
    <mergeCell ref="A54:AT58"/>
    <mergeCell ref="A60:AT61"/>
    <mergeCell ref="A65:AT67"/>
    <mergeCell ref="H18:AJ18"/>
    <mergeCell ref="O33:P33"/>
    <mergeCell ref="M26:Q26"/>
    <mergeCell ref="H16:AJ16"/>
    <mergeCell ref="A21:AL21"/>
    <mergeCell ref="M27:Q27"/>
    <mergeCell ref="A13:AT14"/>
    <mergeCell ref="A1061:AQ1061"/>
    <mergeCell ref="AF1017:AI1019"/>
    <mergeCell ref="AF1014:AI1015"/>
    <mergeCell ref="C757:AM758"/>
    <mergeCell ref="G742:J742"/>
    <mergeCell ref="G743:J743"/>
    <mergeCell ref="G744:J744"/>
    <mergeCell ref="G745:J745"/>
    <mergeCell ref="G746:J746"/>
    <mergeCell ref="G747:J747"/>
    <mergeCell ref="G748:J748"/>
    <mergeCell ref="G749:J749"/>
    <mergeCell ref="G750:J750"/>
    <mergeCell ref="G751:J751"/>
    <mergeCell ref="K742:N742"/>
    <mergeCell ref="O742:S742"/>
    <mergeCell ref="D990:Q990"/>
    <mergeCell ref="AB989:AI989"/>
    <mergeCell ref="AB990:AI990"/>
    <mergeCell ref="B744:F744"/>
    <mergeCell ref="B745:F745"/>
    <mergeCell ref="AJ1045:AQ1048"/>
    <mergeCell ref="AJ1049:AQ1052"/>
    <mergeCell ref="U929:Z929"/>
    <mergeCell ref="B746:F746"/>
    <mergeCell ref="B747:F747"/>
    <mergeCell ref="B748:F748"/>
    <mergeCell ref="B749:F749"/>
    <mergeCell ref="B750:F750"/>
    <mergeCell ref="T750:W750"/>
    <mergeCell ref="AE962:AK962"/>
    <mergeCell ref="M961:S961"/>
    <mergeCell ref="B740:F740"/>
    <mergeCell ref="O739:S739"/>
    <mergeCell ref="O740:S740"/>
    <mergeCell ref="K741:N741"/>
    <mergeCell ref="O736:S736"/>
    <mergeCell ref="K738:N738"/>
    <mergeCell ref="G647:L647"/>
    <mergeCell ref="C638:L638"/>
    <mergeCell ref="AK731:AO731"/>
    <mergeCell ref="AK738:AO738"/>
    <mergeCell ref="Z686:AK686"/>
    <mergeCell ref="G730:J730"/>
    <mergeCell ref="X730:AB730"/>
    <mergeCell ref="X731:AB731"/>
    <mergeCell ref="AH732:AJ732"/>
    <mergeCell ref="Z675:AK675"/>
    <mergeCell ref="T737:W737"/>
    <mergeCell ref="X739:AB739"/>
    <mergeCell ref="G740:J740"/>
    <mergeCell ref="T733:W733"/>
    <mergeCell ref="O734:S734"/>
    <mergeCell ref="K739:N739"/>
    <mergeCell ref="AC734:AG734"/>
    <mergeCell ref="AC735:AG735"/>
    <mergeCell ref="B714:F717"/>
    <mergeCell ref="G729:J729"/>
    <mergeCell ref="B726:F726"/>
    <mergeCell ref="G655:L655"/>
    <mergeCell ref="H656:R656"/>
    <mergeCell ref="AC733:AG733"/>
    <mergeCell ref="AG649:AH649"/>
    <mergeCell ref="H688:R688"/>
    <mergeCell ref="C1089:D1089"/>
    <mergeCell ref="C1090:D1090"/>
    <mergeCell ref="C1091:D1091"/>
    <mergeCell ref="A1065:B1065"/>
    <mergeCell ref="A1067:B1067"/>
    <mergeCell ref="C1065:D1065"/>
    <mergeCell ref="C1066:D1066"/>
    <mergeCell ref="C1067:D1067"/>
    <mergeCell ref="C1068:D1068"/>
    <mergeCell ref="C1069:D1069"/>
    <mergeCell ref="C1070:D1070"/>
    <mergeCell ref="C1071:D1071"/>
    <mergeCell ref="C1072:D1072"/>
    <mergeCell ref="C1073:D1073"/>
    <mergeCell ref="C1074:D1074"/>
    <mergeCell ref="C1075:D1075"/>
    <mergeCell ref="C1076:D1076"/>
    <mergeCell ref="A1089:B1089"/>
    <mergeCell ref="A1085:B1085"/>
    <mergeCell ref="A1081:B1081"/>
    <mergeCell ref="A1075:B1075"/>
    <mergeCell ref="A1070:B1070"/>
    <mergeCell ref="A1103:B1103"/>
    <mergeCell ref="C1103:D1103"/>
    <mergeCell ref="E1103:AR1104"/>
    <mergeCell ref="C1092:D1092"/>
    <mergeCell ref="C1093:D1093"/>
    <mergeCell ref="C1094:D1094"/>
    <mergeCell ref="C1095:D1095"/>
    <mergeCell ref="C1096:D1096"/>
    <mergeCell ref="C1097:D1097"/>
    <mergeCell ref="C1098:D1098"/>
    <mergeCell ref="C1099:D1099"/>
    <mergeCell ref="C1100:D1100"/>
    <mergeCell ref="E1067:AR1068"/>
    <mergeCell ref="E1070:AR1073"/>
    <mergeCell ref="E1075:AR1079"/>
    <mergeCell ref="E1081:AR1083"/>
    <mergeCell ref="E1085:AR1087"/>
    <mergeCell ref="E1089:AR1091"/>
    <mergeCell ref="E1094:AR1095"/>
    <mergeCell ref="E1097:AR1098"/>
    <mergeCell ref="E1100:AR1101"/>
    <mergeCell ref="C1077:D1077"/>
    <mergeCell ref="C1078:D1078"/>
    <mergeCell ref="C1079:D1079"/>
    <mergeCell ref="C1080:D1080"/>
    <mergeCell ref="C1081:D1081"/>
    <mergeCell ref="C1082:D1082"/>
    <mergeCell ref="C1083:D1083"/>
    <mergeCell ref="C1084:D1084"/>
    <mergeCell ref="C1085:D1085"/>
    <mergeCell ref="C1087:D1087"/>
    <mergeCell ref="C1088:D1088"/>
  </mergeCells>
  <phoneticPr fontId="0" type="noConversion"/>
  <conditionalFormatting sqref="B1060:F1060 AO1060:AP1060">
    <cfRule type="expression" dxfId="105" priority="5">
      <formula>0=$B$1060</formula>
    </cfRule>
  </conditionalFormatting>
  <conditionalFormatting sqref="C555:C565 Q555:AS565 Q628:Z638 AC628:AS638">
    <cfRule type="expression" dxfId="104" priority="22">
      <formula>$AT555="!"</formula>
    </cfRule>
  </conditionalFormatting>
  <conditionalFormatting sqref="C628:C638">
    <cfRule type="expression" dxfId="103" priority="21">
      <formula>$AT628="!"</formula>
    </cfRule>
  </conditionalFormatting>
  <conditionalFormatting sqref="C894:T895">
    <cfRule type="expression" dxfId="102" priority="7">
      <formula>AND(AC894&lt;&gt;"",OR(C894="Other (Specify):",C894=""))</formula>
    </cfRule>
  </conditionalFormatting>
  <conditionalFormatting sqref="D213">
    <cfRule type="expression" dxfId="101" priority="263">
      <formula>AND($Q$212&gt;0,$T$212&lt;75%)</formula>
    </cfRule>
  </conditionalFormatting>
  <conditionalFormatting sqref="D216">
    <cfRule type="expression" dxfId="100" priority="30">
      <formula>NOT($D$211="At-Risk")</formula>
    </cfRule>
  </conditionalFormatting>
  <conditionalFormatting sqref="D215:U215">
    <cfRule type="expression" dxfId="99" priority="34">
      <formula>NOT(OR($D$214="Seniors",$D$211="Seniors"))</formula>
    </cfRule>
  </conditionalFormatting>
  <conditionalFormatting sqref="D214:Z214">
    <cfRule type="expression" dxfId="98" priority="264">
      <formula>AND($Q$212&gt;0,$T$212&lt;75%)</formula>
    </cfRule>
  </conditionalFormatting>
  <conditionalFormatting sqref="E707:AK707">
    <cfRule type="expression" dxfId="97" priority="20">
      <formula>AND($W$706="Other",OR($E$707="(specify here)",$E$707=""))</formula>
    </cfRule>
  </conditionalFormatting>
  <conditionalFormatting sqref="F831:L831">
    <cfRule type="expression" dxfId="96" priority="15">
      <formula>AND(OR(M831&lt;&gt;"",$Q$811&lt;&gt;"",$U$811&lt;&gt;"",$Y$811&lt;&gt;"",$AC$811&lt;&gt;"",$AG$811&lt;&gt;"",SUM($M$831:$AJ$831)&gt;0),OR(F831="(specify here)",F831=""))</formula>
    </cfRule>
  </conditionalFormatting>
  <conditionalFormatting sqref="F457:AB458">
    <cfRule type="expression" dxfId="95" priority="4">
      <formula>$AC$454=""</formula>
    </cfRule>
  </conditionalFormatting>
  <conditionalFormatting sqref="G1055:AN1060">
    <cfRule type="expression" dxfId="94" priority="1">
      <formula>OR($Z$205="15% set-aside",$Z$205="15% set-aside with qualifying low value rehab")</formula>
    </cfRule>
  </conditionalFormatting>
  <conditionalFormatting sqref="L508:X508">
    <cfRule type="expression" dxfId="93" priority="29">
      <formula>AND(NOT(AC508="N/A"),AH508&lt;&gt;"",OR(L508="(specify here)",L508=""))</formula>
    </cfRule>
  </conditionalFormatting>
  <conditionalFormatting sqref="M846:V846">
    <cfRule type="expression" dxfId="92" priority="14">
      <formula>AND(W846&lt;&gt;"",OR(M846="(specify here)",M846=""))</formula>
    </cfRule>
  </conditionalFormatting>
  <conditionalFormatting sqref="M861:V861">
    <cfRule type="expression" dxfId="91" priority="13">
      <formula>AND(W861&lt;&gt;"",OR(M861="(specify here)",M861=""))</formula>
    </cfRule>
  </conditionalFormatting>
  <conditionalFormatting sqref="M871:V871">
    <cfRule type="expression" dxfId="90" priority="12">
      <formula>AND(W871&lt;&gt;"",OR(M871="(specify here)",M871=""))</formula>
    </cfRule>
  </conditionalFormatting>
  <conditionalFormatting sqref="M874:V878">
    <cfRule type="expression" dxfId="89" priority="11">
      <formula>AND(W874&lt;&gt;"",OR(M874="(specify here)",M874=""))</formula>
    </cfRule>
  </conditionalFormatting>
  <conditionalFormatting sqref="O520:AA520">
    <cfRule type="expression" dxfId="88" priority="28">
      <formula>AND(OR(AND(NOT(AC520="N/A"),AH520&lt;&gt;""),AND(NOT(AC521="N/A"),AH521&lt;&gt;""),AND(NOT(AC522="N/A"),AH522&lt;&gt;"")),OR(O520="(specify here)",O520=""))</formula>
    </cfRule>
  </conditionalFormatting>
  <conditionalFormatting sqref="O523:AA523">
    <cfRule type="expression" dxfId="87" priority="27">
      <formula>AND(OR(AND(NOT(AC523="N/A"),AH523&lt;&gt;""),AND(NOT(AC524="N/A"),AH524&lt;&gt;""),AND(NOT(AC525="N/A"),AH525&lt;&gt;"")),OR(O523="(specify here)",O523=""))</formula>
    </cfRule>
  </conditionalFormatting>
  <conditionalFormatting sqref="O526:AA526">
    <cfRule type="expression" dxfId="86" priority="26">
      <formula>AND(OR(AND(NOT(AC526="N/A"),AH526&lt;&gt;""),AND(NOT(AC527="N/A"),AH527&lt;&gt;""),AND(NOT(AC528="N/A"),AH528&lt;&gt;"")),OR(O526="(specify here)",O526=""))</formula>
    </cfRule>
  </conditionalFormatting>
  <conditionalFormatting sqref="O529:AA529">
    <cfRule type="expression" dxfId="85" priority="25">
      <formula>AND(OR(AND(NOT(AC529="N/A"),AH529&lt;&gt;""),AND(NOT(AC530="N/A"),AH530&lt;&gt;""),AND(NOT(AC531="N/A"),AH531&lt;&gt;"")),OR(O529="(specify here)",O529=""))</formula>
    </cfRule>
  </conditionalFormatting>
  <conditionalFormatting sqref="O532:AA532">
    <cfRule type="expression" dxfId="84" priority="24">
      <formula>AND(OR(AND(NOT(AC532="N/A"),AH532&lt;&gt;""),AND(NOT(AC533="N/A"),AH533&lt;&gt;""),AND(NOT(AC534="N/A"),AH534&lt;&gt;"")),OR(O532="(specify here)",O532=""))</formula>
    </cfRule>
  </conditionalFormatting>
  <conditionalFormatting sqref="O535:AA535">
    <cfRule type="expression" dxfId="83" priority="23">
      <formula>AND(OR(AND(NOT(AC535="N/A"),AH535&lt;&gt;""),AND(NOT(AC536="N/A"),AH536&lt;&gt;""),AND(NOT(AC537="N/A"),AH537&lt;&gt;"")),OR(O535="(specify here)",O535=""))</formula>
    </cfRule>
  </conditionalFormatting>
  <conditionalFormatting sqref="P816:Y816">
    <cfRule type="expression" dxfId="82" priority="16">
      <formula>AND(Z816&lt;&gt;"",OR(P816="(specify here)",P816=""))</formula>
    </cfRule>
  </conditionalFormatting>
  <conditionalFormatting sqref="T212:U212">
    <cfRule type="expression" dxfId="81" priority="3">
      <formula>AND($T$212=0,$Q$212="")</formula>
    </cfRule>
  </conditionalFormatting>
  <conditionalFormatting sqref="U894:U895">
    <cfRule type="expression" dxfId="80" priority="260">
      <formula>AND(AU878&lt;&gt;"",OR(U894="Other (Specify):",U894=""))</formula>
    </cfRule>
  </conditionalFormatting>
  <conditionalFormatting sqref="V894:AB895">
    <cfRule type="expression" dxfId="79" priority="261">
      <formula>AND(AV888&lt;&gt;"",OR(V894="Other (Specify):",V894=""))</formula>
    </cfRule>
  </conditionalFormatting>
  <conditionalFormatting sqref="W974:AG974">
    <cfRule type="expression" dxfId="78" priority="6">
      <formula>AND($AA$953&lt;&gt;"",OR($W$952="",$W$952="(specify here)"))</formula>
    </cfRule>
  </conditionalFormatting>
  <conditionalFormatting sqref="Y508:AB508">
    <cfRule type="expression" dxfId="77" priority="262">
      <formula>AND(NOT(AP508="N/A"),AU507&lt;&gt;"",OR(Y508="(specify here)",Y508=""))</formula>
    </cfRule>
  </conditionalFormatting>
  <conditionalFormatting sqref="AA1057:AF1057">
    <cfRule type="expression" dxfId="76" priority="2">
      <formula>OR($Z$205="15% set-aside",$Z$205="15% set-aside with qualifying low value rehab")</formula>
    </cfRule>
  </conditionalFormatting>
  <conditionalFormatting sqref="AA215:AO215">
    <cfRule type="expression" dxfId="75" priority="35">
      <formula>NOT(OR($D$214="Seniors",$D$211="Seniors"))</formula>
    </cfRule>
  </conditionalFormatting>
  <conditionalFormatting sqref="AB216:AM216">
    <cfRule type="expression" dxfId="74" priority="31">
      <formula>NOT($D$211="At-Risk")</formula>
    </cfRule>
  </conditionalFormatting>
  <conditionalFormatting sqref="AF1021">
    <cfRule type="cellIs" dxfId="73" priority="41" stopIfTrue="1" operator="equal">
      <formula>"Please Enter Amount:"</formula>
    </cfRule>
  </conditionalFormatting>
  <conditionalFormatting sqref="AF1026">
    <cfRule type="cellIs" dxfId="72" priority="38" stopIfTrue="1" operator="equal">
      <formula>"Please Enter Amount:"</formula>
    </cfRule>
  </conditionalFormatting>
  <conditionalFormatting sqref="AF1033">
    <cfRule type="cellIs" dxfId="71" priority="39" stopIfTrue="1" operator="equal">
      <formula>"Please Enter Amount:"</formula>
    </cfRule>
  </conditionalFormatting>
  <conditionalFormatting sqref="AG441:AJ441">
    <cfRule type="expression" dxfId="70" priority="45" stopIfTrue="1">
      <formula>"iserror(d31)"</formula>
    </cfRule>
  </conditionalFormatting>
  <conditionalFormatting sqref="AJ1045">
    <cfRule type="cellIs" dxfId="69" priority="44" stopIfTrue="1" operator="equal">
      <formula>"#DIV/0!"</formula>
    </cfRule>
  </conditionalFormatting>
  <dataValidations xWindow="329" yWindow="269" count="59">
    <dataValidation type="list" allowBlank="1" showInputMessage="1" showErrorMessage="1" sqref="S413:T413 A1081:B1081 AE425:AF425 A1103:B1103 M355:N358 A1125:B1125 A1097:B1097 A1070:B1070 A1075:B1075 R411:S412 A1089:B1089 A1094:B1094 A1100:B1100 A1065:B1065 A1067:B1067 A1085:B1085" xr:uid="{00000000-0002-0000-0400-000000000000}">
      <formula1>"N/A, Yes"</formula1>
    </dataValidation>
    <dataValidation type="list" allowBlank="1" showInputMessage="1" showErrorMessage="1" sqref="O974 N689 AG689 AG665 N665 AG673 N673 AG681 N681 AG615 AG649 N649 AG657 N657 AG607 AG599 N591 AG591 N607 AG583 N599 N575 N615 N583 AG575 O33:P33 X180 R177 AP205 T195:T197 AH194 T199:T200" xr:uid="{00000000-0002-0000-0400-000001000000}">
      <formula1>"Yes, No"</formula1>
    </dataValidation>
    <dataValidation type="list" allowBlank="1" showInputMessage="1" showErrorMessage="1" sqref="AG1011 AG1020 AG1029 AG994 AG1001 AG1036 Q489 AG1007 AG1013 AG1016 AG1025 AG1032 AG1041" xr:uid="{00000000-0002-0000-0400-000002000000}">
      <formula1>"Yes,No"</formula1>
    </dataValidation>
    <dataValidation type="list" allowBlank="1" showInputMessage="1" showErrorMessage="1" sqref="J1024" xr:uid="{00000000-0002-0000-0400-000003000000}">
      <formula1>"N/A,Seismic Upgrading, Environmental Mitigation"</formula1>
    </dataValidation>
    <dataValidation type="list" showInputMessage="1" showErrorMessage="1" sqref="Z272:AD272" xr:uid="{00000000-0002-0000-0400-000004000000}">
      <formula1>"Nonprofit, For-Profit, N/A"</formula1>
    </dataValidation>
    <dataValidation type="list" allowBlank="1" showInputMessage="1" showErrorMessage="1" sqref="AE702:AF702 Q429:R429 AE693:AF694 Z432:AA432 AI392:AJ392 AI389:AJ389 AI397:AJ397" xr:uid="{00000000-0002-0000-0400-000005000000}">
      <formula1>"No, Yes"</formula1>
    </dataValidation>
    <dataValidation type="decimal" allowBlank="1" showInputMessage="1" showErrorMessage="1" error="example: enter 30 for 30%, hit cancel and try again._x000a_" sqref="AD720:AG752 AI774:AJ777 AH773:AH776 AK773:AL776 AC718:AC752" xr:uid="{00000000-0002-0000-0400-000006000000}">
      <formula1>0</formula1>
      <formula2>1</formula2>
    </dataValidation>
    <dataValidation type="list" allowBlank="1" showInputMessage="1" showErrorMessage="1" sqref="W706:AK706" xr:uid="{00000000-0002-0000-0400-000007000000}">
      <formula1>"(select one),FHA Insurance, Private Mortgage Insurance, Letter(s) of Credit, Other"</formula1>
    </dataValidation>
    <dataValidation type="list" showInputMessage="1" showErrorMessage="1" sqref="Z434 AF430" xr:uid="{00000000-0002-0000-0400-000008000000}">
      <formula1>$BN$342:$BN$344</formula1>
    </dataValidation>
    <dataValidation type="list" allowBlank="1" showInputMessage="1" showErrorMessage="1" sqref="Y364:Z364 N363:O363 J367:K367 AJ357:AK357 AJ355:AK355" xr:uid="{00000000-0002-0000-0400-000009000000}">
      <formula1>"N/A, Yes, No"</formula1>
    </dataValidation>
    <dataValidation type="list" showInputMessage="1" showErrorMessage="1" sqref="J779:K779" xr:uid="{00000000-0002-0000-0400-00000A000000}">
      <formula1>"No,Yes"</formula1>
    </dataValidation>
    <dataValidation type="list" allowBlank="1" showInputMessage="1" showErrorMessage="1" sqref="U918:U950" xr:uid="{00000000-0002-0000-0400-00000B000000}">
      <formula1>"Yes, No,N/A"</formula1>
    </dataValidation>
    <dataValidation type="list" showInputMessage="1" showErrorMessage="1" sqref="J173:S173" xr:uid="{00000000-0002-0000-0400-00000C000000}">
      <formula1>"Preliminary Reservation, Subsidy Layering, Placed in Service, Re-Application,Supplemental Allocation"</formula1>
    </dataValidation>
    <dataValidation type="whole" allowBlank="1" showInputMessage="1" showErrorMessage="1" error="Please enter a number" sqref="AH211:AI211 AH195:AI197" xr:uid="{00000000-0002-0000-0400-00000D000000}">
      <formula1>0</formula1>
      <formula2>999</formula2>
    </dataValidation>
    <dataValidation type="list" showInputMessage="1" showErrorMessage="1" sqref="D208:M208" xr:uid="{00000000-0002-0000-0400-00000E000000}">
      <formula1>"(select one),20%/50%,40%/60%,40%/60% Average Income"</formula1>
    </dataValidation>
    <dataValidation showInputMessage="1" showErrorMessage="1" sqref="W268" xr:uid="{00000000-0002-0000-0400-00000F000000}"/>
    <dataValidation type="list" allowBlank="1" showInputMessage="1" showErrorMessage="1" sqref="CU122:CV122" xr:uid="{00000000-0002-0000-0400-000010000000}">
      <formula1>$CU$124:$CU$125</formula1>
    </dataValidation>
    <dataValidation type="list" allowBlank="1" showInputMessage="1" showErrorMessage="1" sqref="M257:T257 M265:T265 M249:T249" xr:uid="{00000000-0002-0000-0400-000011000000}">
      <formula1>"(select one),Nonprofit, For Profit"</formula1>
    </dataValidation>
    <dataValidation type="list" allowBlank="1" showInputMessage="1" showErrorMessage="1" sqref="AI226:AJ229" xr:uid="{00000000-0002-0000-0400-000012000000}">
      <formula1>"N/A,Yes,"</formula1>
    </dataValidation>
    <dataValidation type="list" showInputMessage="1" showErrorMessage="1" sqref="U175:V175" xr:uid="{00000000-0002-0000-0400-000013000000}">
      <formula1>$BJ$160:$BJ$162</formula1>
    </dataValidation>
    <dataValidation type="list" allowBlank="1" showInputMessage="1" showErrorMessage="1" sqref="S401:U401 P945:T945" xr:uid="{00000000-0002-0000-0400-000014000000}">
      <formula1>"No,Yes"</formula1>
    </dataValidation>
    <dataValidation type="list" allowBlank="1" showInputMessage="1" showErrorMessage="1" sqref="M969:S969" xr:uid="{00000000-0002-0000-0400-000016000000}">
      <formula1>"N/A,IRP,Decoupled IRP"</formula1>
    </dataValidation>
    <dataValidation type="list" allowBlank="1" showInputMessage="1" showErrorMessage="1" sqref="AF243:AK243 AF251:AK251 AF259:AK259" xr:uid="{00000000-0002-0000-0400-000017000000}">
      <formula1>"(select one),Managing GP,Administrative GP"</formula1>
    </dataValidation>
    <dataValidation type="list" allowBlank="1" showInputMessage="1" showErrorMessage="1" sqref="AG379:AH380 V381:W382 AD759:AF759" xr:uid="{00000000-0002-0000-0400-000018000000}">
      <formula1>"N/A,Yes,No"</formula1>
    </dataValidation>
    <dataValidation type="list" allowBlank="1" showInputMessage="1" showErrorMessage="1" sqref="Q365" xr:uid="{00000000-0002-0000-0400-000019000000}">
      <formula1>"N/A,Appraisal,Third party debt encumbering the seller's property"</formula1>
    </dataValidation>
    <dataValidation type="whole" operator="greaterThanOrEqual" allowBlank="1" showInputMessage="1" showErrorMessage="1" sqref="Z806:AE806 AG394:AJ394 Q627:V638 Q554:V565 AE554:AH565 AC627:AE638" xr:uid="{00000000-0002-0000-0400-00001A000000}">
      <formula1>0</formula1>
    </dataValidation>
    <dataValidation type="list" allowBlank="1" showInputMessage="1" showErrorMessage="1" sqref="Z554:AD565" xr:uid="{00000000-0002-0000-0400-00001B000000}">
      <formula1>"(select),Fixed,Variable,N/A"</formula1>
    </dataValidation>
    <dataValidation type="list" allowBlank="1" showInputMessage="1" showErrorMessage="1" sqref="I410:AE410" xr:uid="{00000000-0002-0000-0400-00001D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J957 AB957" xr:uid="{00000000-0002-0000-0400-00001E000000}">
      <formula1>"(select one),Project-based vouchers (PBVs),Project-based contract (PBC),RAD conversion - PBVs, RAD conversion - PBC"</formula1>
    </dataValidation>
    <dataValidation type="whole" allowBlank="1" showInputMessage="1" showErrorMessage="1" sqref="AG408:AJ408" xr:uid="{00000000-0002-0000-0400-000021000000}">
      <formula1>0</formula1>
      <formula2>AG395</formula2>
    </dataValidation>
    <dataValidation type="list" allowBlank="1" showInputMessage="1" showErrorMessage="1" sqref="T189:AE189" xr:uid="{00000000-0002-0000-0400-000022000000}">
      <formula1>$BT$156:$BT$214</formula1>
    </dataValidation>
    <dataValidation type="list" allowBlank="1" showInputMessage="1" showErrorMessage="1" sqref="T193:AI193" xr:uid="{00000000-0002-0000-0400-000023000000}">
      <formula1>$BB$173:$BB$178</formula1>
    </dataValidation>
    <dataValidation type="list" allowBlank="1" showInputMessage="1" showErrorMessage="1" sqref="S402:U402" xr:uid="{00000000-0002-0000-0400-000024000000}">
      <formula1>"N/A,No,Yes"</formula1>
    </dataValidation>
    <dataValidation type="list" allowBlank="1" showInputMessage="1" showErrorMessage="1" sqref="S405:AJ405" xr:uid="{00000000-0002-0000-0400-000025000000}">
      <formula1>"(select),Secured by Leasehold Interest,Secured by Fee Interest,Secured by both Leasehold &amp; Fee Interests,Other"</formula1>
    </dataValidation>
    <dataValidation type="whole" allowBlank="1" showInputMessage="1" showErrorMessage="1" sqref="AG401:AJ401 AG395:AJ396" xr:uid="{00000000-0002-0000-0400-000026000000}">
      <formula1>0</formula1>
      <formula2>AG394</formula2>
    </dataValidation>
    <dataValidation type="whole" allowBlank="1" showInputMessage="1" showErrorMessage="1" sqref="AG400:AJ400" xr:uid="{00000000-0002-0000-0400-000027000000}">
      <formula1>0</formula1>
      <formula2>AG395</formula2>
    </dataValidation>
    <dataValidation type="whole" allowBlank="1" showInputMessage="1" showErrorMessage="1" sqref="AG397:AH397" xr:uid="{00000000-0002-0000-0400-000028000000}">
      <formula1>0</formula1>
      <formula2>AG395</formula2>
    </dataValidation>
    <dataValidation type="list" showInputMessage="1" showErrorMessage="1" sqref="AC514:AF542 AC501:AF508" xr:uid="{00000000-0002-0000-0400-000029000000}">
      <formula1>"N/A,1,2,3,4,5,6,7,8,9,10,11,12"</formula1>
    </dataValidation>
    <dataValidation type="list" allowBlank="1" showInputMessage="1" showErrorMessage="1" sqref="AC510:AF510" xr:uid="{00000000-0002-0000-0400-00002A000000}">
      <formula1>"(select),Yes,No"</formula1>
    </dataValidation>
    <dataValidation type="list" allowBlank="1" showInputMessage="1" showErrorMessage="1" sqref="D270:H270" xr:uid="{00000000-0002-0000-0400-00002B000000}">
      <formula1>$BB$244:$BB$246</formula1>
    </dataValidation>
    <dataValidation type="list" allowBlank="1" showInputMessage="1" showErrorMessage="1" sqref="M238:T238" xr:uid="{00000000-0002-0000-0400-00002D000000}">
      <formula1>$BC$212:$BC$220</formula1>
    </dataValidation>
    <dataValidation type="list" allowBlank="1" showInputMessage="1" showErrorMessage="1" sqref="Z627:AB638" xr:uid="{00000000-0002-0000-0400-00002E000000}">
      <formula1>$BA$634:$BA$638</formula1>
    </dataValidation>
    <dataValidation type="list" showInputMessage="1" showErrorMessage="1" sqref="D211:M211" xr:uid="{00000000-0002-0000-0400-000030000000}">
      <formula1>$BC$189:$BC$195</formula1>
    </dataValidation>
    <dataValidation type="whole" operator="greaterThanOrEqual" allowBlank="1" showInputMessage="1" showErrorMessage="1" errorTitle="Must be a number" error="Enter a whole number greater than or equal to 0." sqref="AG756:AJ756" xr:uid="{D3597C99-085B-497C-957F-CC4B14654FA6}">
      <formula1>0</formula1>
    </dataValidation>
    <dataValidation type="whole" operator="greaterThanOrEqual" allowBlank="1" showInputMessage="1" showErrorMessage="1" errorTitle="Whole numbers only" error="If not applicable, leave blank or enter zero (0)." sqref="Q212:R212" xr:uid="{CFE30EE3-95FD-497C-A2C5-824DB033323E}">
      <formula1>0</formula1>
    </dataValidation>
    <dataValidation type="list" showInputMessage="1" showErrorMessage="1" sqref="J174:AB174" xr:uid="{1754FBAF-4B1C-4E63-B17B-9A05BE9FE87D}">
      <formula1>"(select one),CDLAC-CTCAC Joint Application (submitting concurrently),CDLAC-only application (bonds without tax credits)"</formula1>
    </dataValidation>
    <dataValidation type="whole" operator="greaterThan" allowBlank="1" showInputMessage="1" showErrorMessage="1" sqref="AE962:AK962" xr:uid="{3015ADA4-3803-4925-A490-ECD1BD0E2A56}">
      <formula1>0</formula1>
    </dataValidation>
    <dataValidation type="list" allowBlank="1" showInputMessage="1" showErrorMessage="1" sqref="M554:P565 M627:P638" xr:uid="{F87116AC-A1B8-4398-BDC8-FEBBA6D1FE2D}">
      <formula1>ListofSources</formula1>
    </dataValidation>
    <dataValidation type="decimal" operator="greaterThanOrEqual" allowBlank="1" showInputMessage="1" showErrorMessage="1" sqref="W554:Y565 AI554:AS565 AF627:AS638 W627:Y638" xr:uid="{B50554E8-7617-41C3-9EF8-A6BF90A112B3}">
      <formula1>0</formula1>
    </dataValidation>
    <dataValidation type="whole" operator="greaterThanOrEqual" allowBlank="1" showInputMessage="1" showErrorMessage="1" error="Please enter a whole number. If none or N/A, enter 0." sqref="AJ356:AK356" xr:uid="{47EEA571-E5F8-4058-8A44-A100E6B032C7}">
      <formula1>0</formula1>
    </dataValidation>
    <dataValidation type="whole" operator="greaterThan" allowBlank="1" showInputMessage="1" showErrorMessage="1" error="Please enter the subsidy term as a number in years, no text." sqref="M962:S962" xr:uid="{329A175C-D81C-4A27-AB4D-86D6F9108F0D}">
      <formula1>0</formula1>
    </dataValidation>
    <dataValidation type="whole" operator="greaterThanOrEqual" allowBlank="1" showInputMessage="1" showErrorMessage="1" error="Please enter the number of units designated for each population type. If N/A, enter 0." sqref="W465:Y474" xr:uid="{5517D19B-D7E5-437A-9ED1-0C3293C1F3BD}">
      <formula1>0</formula1>
    </dataValidation>
    <dataValidation type="list" allowBlank="1" showInputMessage="1" showErrorMessage="1" sqref="AK718:AO752" xr:uid="{715F0F72-F646-4B19-A88E-F10B1711DCC4}">
      <formula1>"Special Needs,Homeless,Veterans,N/A"</formula1>
    </dataValidation>
    <dataValidation type="list" allowBlank="1" showInputMessage="1" showErrorMessage="1" sqref="D214" xr:uid="{00000000-0002-0000-0400-00001F000000}">
      <formula1>$BH$189:$BH$193</formula1>
    </dataValidation>
    <dataValidation type="list" allowBlank="1" showInputMessage="1" showErrorMessage="1" sqref="M972:S972" xr:uid="{9CEC7422-BB08-4918-A04B-C33D1AA3FF65}">
      <formula1>"(select one),Project-based vouchers (PBVs),Project-based contract (PBC),RAD PBVs, RAD PBC"</formula1>
    </dataValidation>
    <dataValidation type="list" allowBlank="1" showInputMessage="1" showErrorMessage="1" sqref="J787:N796 J773:N776 B718:F752" xr:uid="{00000000-0002-0000-0400-00002C000000}">
      <formula1>UnitSizes</formula1>
    </dataValidation>
    <dataValidation type="list" showInputMessage="1" showErrorMessage="1" sqref="D220:Z220" xr:uid="{00000000-0002-0000-0400-000020000000}">
      <formula1>$BC$197:$BC$210</formula1>
    </dataValidation>
    <dataValidation type="list" allowBlank="1" showInputMessage="1" showErrorMessage="1" sqref="Z205:AN205" xr:uid="{161915D1-A3E5-473D-99BC-4B3E70D889E3}">
      <formula1>$BI$212:$BI$217</formula1>
    </dataValidation>
    <dataValidation type="list" allowBlank="1" showInputMessage="1" showErrorMessage="1" sqref="AC220:AQ220" xr:uid="{5ED4EA51-A5F7-4FD5-BA7A-660BC831B638}">
      <formula1>$BN$148:$BN$155</formula1>
    </dataValidation>
  </dataValidations>
  <hyperlinks>
    <hyperlink ref="AB200" r:id="rId2" xr:uid="{00000000-0004-0000-0400-000000000000}"/>
    <hyperlink ref="D164" r:id="rId3" xr:uid="{00000000-0004-0000-0400-000001000000}"/>
    <hyperlink ref="D164:AH164" r:id="rId4" display="http://www.treasurer.ca.gov/ctcac/2018/lra/contact.pdf" xr:uid="{00000000-0004-0000-0400-000002000000}"/>
  </hyperlinks>
  <printOptions horizontalCentered="1"/>
  <pageMargins left="0.5" right="0.5" top="1" bottom="1" header="0.5" footer="0.5"/>
  <pageSetup scale="75" fitToHeight="25" orientation="portrait" useFirstPageNumber="1" r:id="rId5"/>
  <headerFooter alignWithMargins="0">
    <oddFooter>&amp;C&amp;P&amp;R&amp;A</oddFooter>
  </headerFooter>
  <rowBreaks count="13" manualBreakCount="13">
    <brk id="209" max="45" man="1"/>
    <brk id="272" max="45" man="1"/>
    <brk id="334" max="45" man="1"/>
    <brk id="383" max="45" man="1"/>
    <brk id="435" max="45" man="1"/>
    <brk id="496" max="45" man="1"/>
    <brk id="543" max="45" man="1"/>
    <brk id="666" max="45" man="1"/>
    <brk id="708" max="45" man="1"/>
    <brk id="760" max="45" man="1"/>
    <brk id="819" max="45" man="1"/>
    <brk id="880" max="45" man="1"/>
    <brk id="950" max="45" man="1"/>
  </rowBreaks>
  <drawing r:id="rId6"/>
  <legacyDrawing r:id="rId7"/>
  <tableParts count="1">
    <tablePart r:id="rId8"/>
  </tablePar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
  <dimension ref="A1:XFC155"/>
  <sheetViews>
    <sheetView showGridLines="0" topLeftCell="A72" workbookViewId="0">
      <selection activeCell="C93" sqref="C93"/>
    </sheetView>
  </sheetViews>
  <sheetFormatPr defaultColWidth="0" defaultRowHeight="12" zeroHeight="1"/>
  <cols>
    <col min="1" max="1" width="35.7109375" style="106" customWidth="1"/>
    <col min="2" max="12" width="12.140625" style="91" customWidth="1"/>
    <col min="13" max="17" width="11.28515625" style="91" customWidth="1"/>
    <col min="18" max="18" width="12.7109375" style="91" customWidth="1"/>
    <col min="19" max="20" width="12.140625" style="91" customWidth="1"/>
    <col min="21" max="21" width="0.28515625" style="93" customWidth="1"/>
    <col min="22" max="16383" width="8.85546875" style="91" hidden="1"/>
    <col min="16384" max="16384" width="0.140625" style="91" customWidth="1"/>
  </cols>
  <sheetData>
    <row r="1" spans="1:21" s="62" customFormat="1" ht="13.5">
      <c r="A1" s="96" t="s">
        <v>1760</v>
      </c>
      <c r="B1" s="73"/>
      <c r="C1" s="73"/>
      <c r="D1" s="73"/>
      <c r="E1" s="74"/>
      <c r="F1" s="1807" t="s">
        <v>1761</v>
      </c>
      <c r="G1" s="1808"/>
      <c r="H1" s="1808"/>
      <c r="I1" s="1808"/>
      <c r="J1" s="1808"/>
      <c r="K1" s="1808"/>
      <c r="L1" s="1808"/>
      <c r="M1" s="1808"/>
      <c r="N1" s="1808"/>
      <c r="O1" s="1808"/>
      <c r="P1" s="1808"/>
      <c r="Q1" s="1808"/>
      <c r="R1" s="1809"/>
      <c r="S1" s="64"/>
      <c r="T1" s="63"/>
      <c r="U1" s="65"/>
    </row>
    <row r="2" spans="1:21" s="80" customFormat="1" ht="71.25" customHeight="1">
      <c r="A2" s="79"/>
      <c r="B2" s="80" t="s">
        <v>1762</v>
      </c>
      <c r="C2" s="80" t="s">
        <v>1763</v>
      </c>
      <c r="D2" s="80" t="s">
        <v>1764</v>
      </c>
      <c r="E2" s="80" t="s">
        <v>1765</v>
      </c>
      <c r="F2" s="81" t="str">
        <f>Application!B627&amp;Application!C627</f>
        <v>1)Permanent Mortgage</v>
      </c>
      <c r="G2" s="81" t="str">
        <f>Application!B628&amp;Application!C628</f>
        <v>2)HCD MHP</v>
      </c>
      <c r="H2" s="81" t="str">
        <f>Application!B629&amp;Application!C629</f>
        <v>3)City of Berkeley Measure O</v>
      </c>
      <c r="I2" s="81" t="str">
        <f>Application!B630&amp;Application!C630</f>
        <v>4)City of Berkeley HTF</v>
      </c>
      <c r="J2" s="81" t="str">
        <f>Application!B631&amp;Application!C631</f>
        <v xml:space="preserve">5)GP Equity </v>
      </c>
      <c r="K2" s="81" t="str">
        <f>Application!B632&amp;Application!C632</f>
        <v>6)Deferred Developer Fee</v>
      </c>
      <c r="L2" s="81" t="str">
        <f>Application!B633&amp;Application!C633</f>
        <v xml:space="preserve">7)GP Equity </v>
      </c>
      <c r="M2" s="81" t="str">
        <f>Application!B634&amp;Application!C634</f>
        <v>8)</v>
      </c>
      <c r="N2" s="81" t="str">
        <f>Application!B635&amp;Application!C635</f>
        <v>9)</v>
      </c>
      <c r="O2" s="81" t="str">
        <f>Application!B636&amp;Application!C636</f>
        <v>10)</v>
      </c>
      <c r="P2" s="81" t="str">
        <f>Application!B637&amp;Application!C637</f>
        <v>11)</v>
      </c>
      <c r="Q2" s="81" t="str">
        <f>Application!B638&amp;Application!C638</f>
        <v>12)</v>
      </c>
      <c r="R2" s="81" t="s">
        <v>1766</v>
      </c>
      <c r="S2" s="80" t="s">
        <v>1767</v>
      </c>
      <c r="T2" s="80" t="s">
        <v>1768</v>
      </c>
      <c r="U2" s="82"/>
    </row>
    <row r="3" spans="1:21" s="84" customFormat="1">
      <c r="A3" s="83" t="s">
        <v>1769</v>
      </c>
      <c r="B3" s="1204"/>
      <c r="C3" s="1204"/>
      <c r="D3" s="1204"/>
      <c r="E3" s="1204"/>
      <c r="F3" s="1204"/>
      <c r="G3" s="1204"/>
      <c r="H3" s="1204"/>
      <c r="I3" s="1204"/>
      <c r="J3" s="1204"/>
      <c r="K3" s="1204"/>
      <c r="L3" s="1204"/>
      <c r="M3" s="1204"/>
      <c r="N3" s="1204"/>
      <c r="O3" s="1204"/>
      <c r="P3" s="1204"/>
      <c r="Q3" s="1204"/>
      <c r="R3" s="1204"/>
      <c r="S3" s="1204"/>
      <c r="T3" s="1204"/>
      <c r="U3" s="1205"/>
    </row>
    <row r="4" spans="1:21" s="84" customFormat="1">
      <c r="A4" s="171" t="s">
        <v>1770</v>
      </c>
      <c r="B4" s="217">
        <f>SUM(C4+D4)</f>
        <v>0</v>
      </c>
      <c r="C4" s="781"/>
      <c r="D4" s="781">
        <f>[1]EVERYTHING!$J$31</f>
        <v>0</v>
      </c>
      <c r="E4" s="781">
        <f>B4-SUM(F4:Q4)</f>
        <v>0</v>
      </c>
      <c r="F4" s="781"/>
      <c r="G4" s="781"/>
      <c r="H4" s="781">
        <f>C4</f>
        <v>0</v>
      </c>
      <c r="I4" s="781"/>
      <c r="J4" s="781"/>
      <c r="K4" s="781"/>
      <c r="L4" s="781">
        <f>D4</f>
        <v>0</v>
      </c>
      <c r="M4" s="781"/>
      <c r="N4" s="781"/>
      <c r="O4" s="781"/>
      <c r="P4" s="781"/>
      <c r="Q4" s="781"/>
      <c r="R4" s="368">
        <f>SUM(E4:Q4)</f>
        <v>0</v>
      </c>
      <c r="S4" s="1206"/>
      <c r="T4" s="1206"/>
      <c r="U4" s="1205"/>
    </row>
    <row r="5" spans="1:21" s="84" customFormat="1">
      <c r="A5" s="171" t="s">
        <v>688</v>
      </c>
      <c r="B5" s="217">
        <f>SUM(C5+D5)</f>
        <v>205885</v>
      </c>
      <c r="C5" s="781">
        <f>ROUND([1]EVERYTHING!$I$37+[1]EVERYTHING!$I$32,0)</f>
        <v>200142</v>
      </c>
      <c r="D5" s="781">
        <f>ROUND([1]EVERYTHING!$J$32+[1]EVERYTHING!$J$37,0)</f>
        <v>5743</v>
      </c>
      <c r="E5" s="781">
        <f t="shared" ref="E5:E7" si="0">B5-SUM(F5:Q5)</f>
        <v>0</v>
      </c>
      <c r="F5" s="781"/>
      <c r="G5" s="781"/>
      <c r="H5" s="781">
        <f>C5</f>
        <v>200142</v>
      </c>
      <c r="I5" s="781"/>
      <c r="J5" s="781"/>
      <c r="K5" s="781"/>
      <c r="L5" s="781">
        <f t="shared" ref="L5:L7" si="1">D5</f>
        <v>5743</v>
      </c>
      <c r="M5" s="781"/>
      <c r="N5" s="781"/>
      <c r="O5" s="781"/>
      <c r="P5" s="781"/>
      <c r="Q5" s="781"/>
      <c r="R5" s="368">
        <f>SUM(E5:Q5)</f>
        <v>205885</v>
      </c>
      <c r="S5" s="1206"/>
      <c r="T5" s="1206"/>
      <c r="U5" s="1205"/>
    </row>
    <row r="6" spans="1:21" s="84" customFormat="1">
      <c r="A6" s="171" t="s">
        <v>1771</v>
      </c>
      <c r="B6" s="217">
        <f>SUM(C6+D6)</f>
        <v>162000</v>
      </c>
      <c r="C6" s="781">
        <f>ROUND([1]EVERYTHING!$I$34,0)</f>
        <v>157481</v>
      </c>
      <c r="D6" s="781">
        <f>ROUND([1]EVERYTHING!$J$34,0)</f>
        <v>4519</v>
      </c>
      <c r="E6" s="781">
        <f t="shared" si="0"/>
        <v>0</v>
      </c>
      <c r="F6" s="781"/>
      <c r="G6" s="781"/>
      <c r="H6" s="781">
        <f t="shared" ref="H6:H7" si="2">C6</f>
        <v>157481</v>
      </c>
      <c r="I6" s="781"/>
      <c r="J6" s="781"/>
      <c r="K6" s="781"/>
      <c r="L6" s="781">
        <f t="shared" si="1"/>
        <v>4519</v>
      </c>
      <c r="M6" s="781"/>
      <c r="N6" s="781"/>
      <c r="O6" s="781"/>
      <c r="P6" s="781"/>
      <c r="Q6" s="781"/>
      <c r="R6" s="368">
        <f>SUM(E6:Q6)</f>
        <v>162000</v>
      </c>
      <c r="S6" s="1206"/>
      <c r="T6" s="1206"/>
      <c r="U6" s="1205"/>
    </row>
    <row r="7" spans="1:21" s="84" customFormat="1">
      <c r="A7" s="171" t="s">
        <v>1772</v>
      </c>
      <c r="B7" s="217">
        <f>SUM(C7+D7)</f>
        <v>5715000</v>
      </c>
      <c r="C7" s="781">
        <f>[1]EVERYTHING!$H$31</f>
        <v>5715000</v>
      </c>
      <c r="D7" s="781"/>
      <c r="E7" s="781">
        <f t="shared" si="0"/>
        <v>0</v>
      </c>
      <c r="F7" s="781"/>
      <c r="G7" s="781"/>
      <c r="H7" s="781">
        <f t="shared" si="2"/>
        <v>5715000</v>
      </c>
      <c r="I7" s="781"/>
      <c r="J7" s="781"/>
      <c r="K7" s="781"/>
      <c r="L7" s="781">
        <f t="shared" si="1"/>
        <v>0</v>
      </c>
      <c r="M7" s="781"/>
      <c r="N7" s="781"/>
      <c r="O7" s="781"/>
      <c r="P7" s="781"/>
      <c r="Q7" s="781"/>
      <c r="R7" s="368">
        <f>SUM(E7:Q7)</f>
        <v>5715000</v>
      </c>
      <c r="S7" s="1206"/>
      <c r="T7" s="1206"/>
      <c r="U7" s="1205"/>
    </row>
    <row r="8" spans="1:21" s="84" customFormat="1">
      <c r="A8" s="85" t="s">
        <v>1773</v>
      </c>
      <c r="B8" s="217">
        <f>SUM(C8:D8)</f>
        <v>6082885</v>
      </c>
      <c r="C8" s="217">
        <f t="shared" ref="C8:Q8" si="3">SUM(C4:C7)</f>
        <v>6072623</v>
      </c>
      <c r="D8" s="217">
        <f t="shared" si="3"/>
        <v>10262</v>
      </c>
      <c r="E8" s="217">
        <f t="shared" si="3"/>
        <v>0</v>
      </c>
      <c r="F8" s="217">
        <f t="shared" si="3"/>
        <v>0</v>
      </c>
      <c r="G8" s="217">
        <f t="shared" si="3"/>
        <v>0</v>
      </c>
      <c r="H8" s="217">
        <f t="shared" si="3"/>
        <v>6072623</v>
      </c>
      <c r="I8" s="217">
        <f t="shared" si="3"/>
        <v>0</v>
      </c>
      <c r="J8" s="217">
        <f t="shared" si="3"/>
        <v>0</v>
      </c>
      <c r="K8" s="217">
        <f t="shared" si="3"/>
        <v>0</v>
      </c>
      <c r="L8" s="217">
        <f t="shared" si="3"/>
        <v>10262</v>
      </c>
      <c r="M8" s="217">
        <f t="shared" si="3"/>
        <v>0</v>
      </c>
      <c r="N8" s="217">
        <f t="shared" si="3"/>
        <v>0</v>
      </c>
      <c r="O8" s="217">
        <f t="shared" si="3"/>
        <v>0</v>
      </c>
      <c r="P8" s="217"/>
      <c r="Q8" s="217">
        <f t="shared" si="3"/>
        <v>0</v>
      </c>
      <c r="R8" s="217">
        <f>SUM(R4:R7)</f>
        <v>6082885</v>
      </c>
      <c r="S8" s="1206"/>
      <c r="T8" s="1206"/>
      <c r="U8" s="1205"/>
    </row>
    <row r="9" spans="1:21" s="84" customFormat="1">
      <c r="A9" s="171" t="s">
        <v>1774</v>
      </c>
      <c r="B9" s="217">
        <f>SUM(C9+D9)</f>
        <v>0</v>
      </c>
      <c r="C9" s="781"/>
      <c r="D9" s="781"/>
      <c r="E9" s="781">
        <f t="shared" ref="E9:E10" si="4">B9-SUM(F9:Q9)</f>
        <v>0</v>
      </c>
      <c r="F9" s="781"/>
      <c r="G9" s="781"/>
      <c r="H9" s="781">
        <f>C9</f>
        <v>0</v>
      </c>
      <c r="I9" s="781"/>
      <c r="J9" s="781"/>
      <c r="K9" s="781"/>
      <c r="L9" s="781">
        <f>D9</f>
        <v>0</v>
      </c>
      <c r="M9" s="781"/>
      <c r="N9" s="781"/>
      <c r="O9" s="781"/>
      <c r="P9" s="781"/>
      <c r="Q9" s="781"/>
      <c r="R9" s="368">
        <f>SUM(E9:Q9)</f>
        <v>0</v>
      </c>
      <c r="S9" s="1206"/>
      <c r="T9" s="781"/>
      <c r="U9" s="1205"/>
    </row>
    <row r="10" spans="1:21" s="84" customFormat="1">
      <c r="A10" s="171" t="s">
        <v>1775</v>
      </c>
      <c r="B10" s="217">
        <f>SUM(C10+D10)</f>
        <v>486400</v>
      </c>
      <c r="C10" s="781">
        <f>ROUND([1]EVERYTHING!$I$38,0)</f>
        <v>486400</v>
      </c>
      <c r="D10" s="781">
        <f>[1]EVERYTHING!$J$38</f>
        <v>0</v>
      </c>
      <c r="E10" s="781">
        <f t="shared" si="4"/>
        <v>0</v>
      </c>
      <c r="F10" s="781"/>
      <c r="G10" s="781"/>
      <c r="H10" s="781">
        <f>C10</f>
        <v>486400</v>
      </c>
      <c r="I10" s="781"/>
      <c r="J10" s="781"/>
      <c r="K10" s="781"/>
      <c r="L10" s="781">
        <f>D10</f>
        <v>0</v>
      </c>
      <c r="M10" s="781"/>
      <c r="N10" s="781"/>
      <c r="O10" s="781"/>
      <c r="P10" s="781"/>
      <c r="Q10" s="781"/>
      <c r="R10" s="368">
        <f>SUM(E10:Q10)</f>
        <v>486400</v>
      </c>
      <c r="S10" s="781">
        <f>C10</f>
        <v>486400</v>
      </c>
      <c r="T10" s="781"/>
      <c r="U10" s="1205"/>
    </row>
    <row r="11" spans="1:21" s="84" customFormat="1">
      <c r="A11" s="85" t="s">
        <v>1776</v>
      </c>
      <c r="B11" s="217">
        <f>SUM(C11:D11)</f>
        <v>486400</v>
      </c>
      <c r="C11" s="217">
        <f t="shared" ref="C11:Q11" si="5">SUM(C9:C10)</f>
        <v>486400</v>
      </c>
      <c r="D11" s="217">
        <f t="shared" si="5"/>
        <v>0</v>
      </c>
      <c r="E11" s="217">
        <f t="shared" si="5"/>
        <v>0</v>
      </c>
      <c r="F11" s="217">
        <f t="shared" si="5"/>
        <v>0</v>
      </c>
      <c r="G11" s="217">
        <f t="shared" si="5"/>
        <v>0</v>
      </c>
      <c r="H11" s="217">
        <f t="shared" si="5"/>
        <v>486400</v>
      </c>
      <c r="I11" s="217">
        <f t="shared" si="5"/>
        <v>0</v>
      </c>
      <c r="J11" s="217">
        <f t="shared" si="5"/>
        <v>0</v>
      </c>
      <c r="K11" s="217">
        <f t="shared" si="5"/>
        <v>0</v>
      </c>
      <c r="L11" s="217">
        <f t="shared" si="5"/>
        <v>0</v>
      </c>
      <c r="M11" s="217">
        <f t="shared" si="5"/>
        <v>0</v>
      </c>
      <c r="N11" s="217">
        <f t="shared" si="5"/>
        <v>0</v>
      </c>
      <c r="O11" s="217">
        <f t="shared" si="5"/>
        <v>0</v>
      </c>
      <c r="P11" s="217"/>
      <c r="Q11" s="217">
        <f t="shared" si="5"/>
        <v>0</v>
      </c>
      <c r="R11" s="217">
        <f>SUM(R9:R10)</f>
        <v>486400</v>
      </c>
      <c r="S11" s="1206"/>
      <c r="T11" s="86">
        <f>SUM(T9:T10)</f>
        <v>0</v>
      </c>
      <c r="U11" s="1205"/>
    </row>
    <row r="12" spans="1:21" s="84" customFormat="1">
      <c r="A12" s="85" t="s">
        <v>1777</v>
      </c>
      <c r="B12" s="217">
        <f t="shared" ref="B12:Q12" si="6">SUM(B8+B11)</f>
        <v>6569285</v>
      </c>
      <c r="C12" s="217">
        <f t="shared" si="6"/>
        <v>6559023</v>
      </c>
      <c r="D12" s="217">
        <f t="shared" si="6"/>
        <v>10262</v>
      </c>
      <c r="E12" s="217">
        <f t="shared" si="6"/>
        <v>0</v>
      </c>
      <c r="F12" s="217">
        <f t="shared" si="6"/>
        <v>0</v>
      </c>
      <c r="G12" s="217">
        <f t="shared" si="6"/>
        <v>0</v>
      </c>
      <c r="H12" s="217">
        <f t="shared" si="6"/>
        <v>6559023</v>
      </c>
      <c r="I12" s="217">
        <f t="shared" si="6"/>
        <v>0</v>
      </c>
      <c r="J12" s="217">
        <f t="shared" si="6"/>
        <v>0</v>
      </c>
      <c r="K12" s="217">
        <f t="shared" si="6"/>
        <v>0</v>
      </c>
      <c r="L12" s="217">
        <f t="shared" si="6"/>
        <v>10262</v>
      </c>
      <c r="M12" s="217">
        <f t="shared" si="6"/>
        <v>0</v>
      </c>
      <c r="N12" s="217">
        <f t="shared" si="6"/>
        <v>0</v>
      </c>
      <c r="O12" s="217">
        <f t="shared" si="6"/>
        <v>0</v>
      </c>
      <c r="P12" s="217"/>
      <c r="Q12" s="217">
        <f t="shared" si="6"/>
        <v>0</v>
      </c>
      <c r="R12" s="217">
        <f>SUM(R8+R11)</f>
        <v>6569285</v>
      </c>
      <c r="S12" s="1206"/>
      <c r="T12" s="1206"/>
      <c r="U12" s="1205"/>
    </row>
    <row r="13" spans="1:21" s="84" customFormat="1">
      <c r="A13" s="173" t="s">
        <v>1778</v>
      </c>
      <c r="B13" s="217">
        <f>SUM(C13+D13)</f>
        <v>0</v>
      </c>
      <c r="C13" s="781"/>
      <c r="D13" s="781"/>
      <c r="E13" s="781"/>
      <c r="F13" s="781"/>
      <c r="G13" s="781"/>
      <c r="H13" s="781"/>
      <c r="I13" s="781"/>
      <c r="J13" s="781"/>
      <c r="K13" s="781"/>
      <c r="L13" s="781"/>
      <c r="M13" s="781"/>
      <c r="N13" s="781"/>
      <c r="O13" s="781"/>
      <c r="P13" s="781"/>
      <c r="Q13" s="781"/>
      <c r="R13" s="368">
        <f>SUM(E13:Q13)</f>
        <v>0</v>
      </c>
      <c r="S13" s="781"/>
      <c r="T13" s="781"/>
      <c r="U13" s="1205"/>
    </row>
    <row r="14" spans="1:21" s="84" customFormat="1" ht="24">
      <c r="A14" s="174" t="s">
        <v>1779</v>
      </c>
      <c r="B14" s="217">
        <f>SUM(C14+D14)</f>
        <v>0</v>
      </c>
      <c r="C14" s="781"/>
      <c r="D14" s="781"/>
      <c r="E14" s="781"/>
      <c r="F14" s="781"/>
      <c r="G14" s="781"/>
      <c r="H14" s="781"/>
      <c r="I14" s="781"/>
      <c r="J14" s="781"/>
      <c r="K14" s="781"/>
      <c r="L14" s="781"/>
      <c r="M14" s="781"/>
      <c r="N14" s="781"/>
      <c r="O14" s="781"/>
      <c r="P14" s="781"/>
      <c r="Q14" s="781"/>
      <c r="R14" s="368">
        <f>SUM(E14:Q14)</f>
        <v>0</v>
      </c>
      <c r="S14" s="781"/>
      <c r="T14" s="781"/>
      <c r="U14" s="1205"/>
    </row>
    <row r="15" spans="1:21" s="84" customFormat="1">
      <c r="A15" s="174" t="s">
        <v>1780</v>
      </c>
      <c r="B15" s="217">
        <f>SUM(C15+D15)</f>
        <v>0</v>
      </c>
      <c r="C15" s="781"/>
      <c r="D15" s="781"/>
      <c r="E15" s="781"/>
      <c r="F15" s="781"/>
      <c r="G15" s="781"/>
      <c r="H15" s="781"/>
      <c r="I15" s="781"/>
      <c r="J15" s="781"/>
      <c r="K15" s="781"/>
      <c r="L15" s="781"/>
      <c r="M15" s="781"/>
      <c r="N15" s="781"/>
      <c r="O15" s="781"/>
      <c r="P15" s="781"/>
      <c r="Q15" s="781"/>
      <c r="R15" s="368">
        <f>SUM(E15:Q15)</f>
        <v>0</v>
      </c>
      <c r="S15" s="1206"/>
      <c r="T15" s="1206"/>
      <c r="U15" s="1205"/>
    </row>
    <row r="16" spans="1:21" s="84" customFormat="1">
      <c r="A16" s="83" t="s">
        <v>1781</v>
      </c>
      <c r="B16" s="1204"/>
      <c r="C16" s="1204"/>
      <c r="D16" s="1204"/>
      <c r="E16" s="218"/>
      <c r="F16" s="218"/>
      <c r="G16" s="218"/>
      <c r="H16" s="218"/>
      <c r="I16" s="218"/>
      <c r="J16" s="218"/>
      <c r="K16" s="218"/>
      <c r="L16" s="218"/>
      <c r="M16" s="218"/>
      <c r="N16" s="218"/>
      <c r="O16" s="218"/>
      <c r="P16" s="218"/>
      <c r="Q16" s="218"/>
      <c r="R16" s="218"/>
      <c r="S16" s="1204"/>
      <c r="T16" s="1204"/>
      <c r="U16" s="1205"/>
    </row>
    <row r="17" spans="1:21" s="84" customFormat="1">
      <c r="A17" s="171" t="s">
        <v>1782</v>
      </c>
      <c r="B17" s="217">
        <f t="shared" ref="B17:B26" si="7">SUM(C17+D17)</f>
        <v>0</v>
      </c>
      <c r="C17" s="781"/>
      <c r="D17" s="781"/>
      <c r="E17" s="781"/>
      <c r="F17" s="781"/>
      <c r="G17" s="781"/>
      <c r="H17" s="781"/>
      <c r="I17" s="781"/>
      <c r="J17" s="781"/>
      <c r="K17" s="781"/>
      <c r="L17" s="781"/>
      <c r="M17" s="781"/>
      <c r="N17" s="781"/>
      <c r="O17" s="781"/>
      <c r="P17" s="781"/>
      <c r="Q17" s="781"/>
      <c r="R17" s="368">
        <f>SUM(E17:Q17)</f>
        <v>0</v>
      </c>
      <c r="S17" s="781"/>
      <c r="T17" s="781"/>
      <c r="U17" s="1205"/>
    </row>
    <row r="18" spans="1:21" s="84" customFormat="1">
      <c r="A18" s="171" t="s">
        <v>1783</v>
      </c>
      <c r="B18" s="217">
        <f t="shared" si="7"/>
        <v>0</v>
      </c>
      <c r="C18" s="781"/>
      <c r="D18" s="781"/>
      <c r="E18" s="781"/>
      <c r="F18" s="781"/>
      <c r="G18" s="781"/>
      <c r="H18" s="781"/>
      <c r="I18" s="781"/>
      <c r="J18" s="781"/>
      <c r="K18" s="781"/>
      <c r="L18" s="781"/>
      <c r="M18" s="781"/>
      <c r="N18" s="781"/>
      <c r="O18" s="781"/>
      <c r="P18" s="781"/>
      <c r="Q18" s="781"/>
      <c r="R18" s="368">
        <f>SUM(E18:Q18)</f>
        <v>0</v>
      </c>
      <c r="S18" s="781"/>
      <c r="T18" s="781"/>
      <c r="U18" s="1205"/>
    </row>
    <row r="19" spans="1:21" s="84" customFormat="1">
      <c r="A19" s="171" t="s">
        <v>1784</v>
      </c>
      <c r="B19" s="217">
        <f t="shared" si="7"/>
        <v>0</v>
      </c>
      <c r="C19" s="781"/>
      <c r="D19" s="781"/>
      <c r="E19" s="781"/>
      <c r="F19" s="781"/>
      <c r="G19" s="781"/>
      <c r="H19" s="781"/>
      <c r="I19" s="781"/>
      <c r="J19" s="781"/>
      <c r="K19" s="781"/>
      <c r="L19" s="781"/>
      <c r="M19" s="781"/>
      <c r="N19" s="781"/>
      <c r="O19" s="781"/>
      <c r="P19" s="781"/>
      <c r="Q19" s="781"/>
      <c r="R19" s="368">
        <f>SUM(E19:Q19)</f>
        <v>0</v>
      </c>
      <c r="S19" s="781"/>
      <c r="T19" s="781"/>
      <c r="U19" s="1205"/>
    </row>
    <row r="20" spans="1:21" s="84" customFormat="1">
      <c r="A20" s="171" t="s">
        <v>1785</v>
      </c>
      <c r="B20" s="217">
        <f t="shared" si="7"/>
        <v>0</v>
      </c>
      <c r="C20" s="781"/>
      <c r="D20" s="781"/>
      <c r="E20" s="781"/>
      <c r="F20" s="781"/>
      <c r="G20" s="781"/>
      <c r="H20" s="781"/>
      <c r="I20" s="781"/>
      <c r="J20" s="781"/>
      <c r="K20" s="781"/>
      <c r="L20" s="781"/>
      <c r="M20" s="781"/>
      <c r="N20" s="781"/>
      <c r="O20" s="781"/>
      <c r="P20" s="781"/>
      <c r="Q20" s="781"/>
      <c r="R20" s="368">
        <f t="shared" ref="R20:R27" si="8">SUM(E20:Q20)</f>
        <v>0</v>
      </c>
      <c r="S20" s="781"/>
      <c r="T20" s="781"/>
      <c r="U20" s="1205"/>
    </row>
    <row r="21" spans="1:21" s="84" customFormat="1">
      <c r="A21" s="171" t="s">
        <v>1786</v>
      </c>
      <c r="B21" s="217">
        <f t="shared" si="7"/>
        <v>0</v>
      </c>
      <c r="C21" s="781"/>
      <c r="D21" s="781"/>
      <c r="E21" s="781"/>
      <c r="F21" s="781"/>
      <c r="G21" s="781"/>
      <c r="H21" s="781"/>
      <c r="I21" s="781"/>
      <c r="J21" s="781"/>
      <c r="K21" s="781"/>
      <c r="L21" s="781"/>
      <c r="M21" s="781"/>
      <c r="N21" s="781"/>
      <c r="O21" s="781"/>
      <c r="P21" s="781"/>
      <c r="Q21" s="781"/>
      <c r="R21" s="368">
        <f t="shared" si="8"/>
        <v>0</v>
      </c>
      <c r="S21" s="781"/>
      <c r="T21" s="781"/>
      <c r="U21" s="1205"/>
    </row>
    <row r="22" spans="1:21" s="84" customFormat="1">
      <c r="A22" s="171" t="s">
        <v>1787</v>
      </c>
      <c r="B22" s="217">
        <f t="shared" si="7"/>
        <v>0</v>
      </c>
      <c r="C22" s="781"/>
      <c r="D22" s="781"/>
      <c r="E22" s="781"/>
      <c r="F22" s="781"/>
      <c r="G22" s="781"/>
      <c r="H22" s="781"/>
      <c r="I22" s="781"/>
      <c r="J22" s="781"/>
      <c r="K22" s="781"/>
      <c r="L22" s="781"/>
      <c r="M22" s="781"/>
      <c r="N22" s="781"/>
      <c r="O22" s="781"/>
      <c r="P22" s="781"/>
      <c r="Q22" s="781"/>
      <c r="R22" s="368">
        <f t="shared" si="8"/>
        <v>0</v>
      </c>
      <c r="S22" s="781"/>
      <c r="T22" s="781"/>
      <c r="U22" s="1205"/>
    </row>
    <row r="23" spans="1:21" s="84" customFormat="1">
      <c r="A23" s="171" t="s">
        <v>1788</v>
      </c>
      <c r="B23" s="217">
        <f t="shared" si="7"/>
        <v>0</v>
      </c>
      <c r="C23" s="781"/>
      <c r="D23" s="781"/>
      <c r="E23" s="781"/>
      <c r="F23" s="781"/>
      <c r="G23" s="781"/>
      <c r="H23" s="781"/>
      <c r="I23" s="781"/>
      <c r="J23" s="781"/>
      <c r="K23" s="781"/>
      <c r="L23" s="781"/>
      <c r="M23" s="781"/>
      <c r="N23" s="781"/>
      <c r="O23" s="781"/>
      <c r="P23" s="781"/>
      <c r="Q23" s="781"/>
      <c r="R23" s="368">
        <f t="shared" si="8"/>
        <v>0</v>
      </c>
      <c r="S23" s="781"/>
      <c r="T23" s="781"/>
      <c r="U23" s="1205"/>
    </row>
    <row r="24" spans="1:21" s="84" customFormat="1">
      <c r="A24" s="361" t="s">
        <v>1789</v>
      </c>
      <c r="B24" s="217">
        <f t="shared" si="7"/>
        <v>0</v>
      </c>
      <c r="C24" s="781"/>
      <c r="D24" s="781"/>
      <c r="E24" s="781"/>
      <c r="F24" s="781"/>
      <c r="G24" s="781"/>
      <c r="H24" s="781"/>
      <c r="I24" s="781"/>
      <c r="J24" s="781"/>
      <c r="K24" s="781"/>
      <c r="L24" s="781"/>
      <c r="M24" s="781"/>
      <c r="N24" s="781"/>
      <c r="O24" s="781"/>
      <c r="P24" s="781"/>
      <c r="Q24" s="781"/>
      <c r="R24" s="368">
        <f t="shared" si="8"/>
        <v>0</v>
      </c>
      <c r="S24" s="781"/>
      <c r="T24" s="781"/>
      <c r="U24" s="1205"/>
    </row>
    <row r="25" spans="1:21" s="84" customFormat="1">
      <c r="A25" s="933" t="s">
        <v>1790</v>
      </c>
      <c r="B25" s="217">
        <f t="shared" si="7"/>
        <v>0</v>
      </c>
      <c r="C25" s="781"/>
      <c r="D25" s="781"/>
      <c r="E25" s="781"/>
      <c r="F25" s="781"/>
      <c r="G25" s="781"/>
      <c r="H25" s="781"/>
      <c r="I25" s="781"/>
      <c r="J25" s="781"/>
      <c r="K25" s="781"/>
      <c r="L25" s="781"/>
      <c r="M25" s="781"/>
      <c r="N25" s="781"/>
      <c r="O25" s="781"/>
      <c r="P25" s="781"/>
      <c r="Q25" s="781"/>
      <c r="R25" s="368">
        <f t="shared" si="8"/>
        <v>0</v>
      </c>
      <c r="S25" s="781"/>
      <c r="T25" s="781"/>
      <c r="U25" s="1205"/>
    </row>
    <row r="26" spans="1:21" s="84" customFormat="1">
      <c r="A26" s="85" t="s">
        <v>1791</v>
      </c>
      <c r="B26" s="217">
        <f t="shared" si="7"/>
        <v>0</v>
      </c>
      <c r="C26" s="217">
        <f>SUM(C17:C25)</f>
        <v>0</v>
      </c>
      <c r="D26" s="217">
        <f t="shared" ref="D26:Q26" si="9">SUM(D17:D25)</f>
        <v>0</v>
      </c>
      <c r="E26" s="217">
        <f t="shared" si="9"/>
        <v>0</v>
      </c>
      <c r="F26" s="217">
        <f t="shared" si="9"/>
        <v>0</v>
      </c>
      <c r="G26" s="217">
        <f t="shared" si="9"/>
        <v>0</v>
      </c>
      <c r="H26" s="217">
        <f t="shared" si="9"/>
        <v>0</v>
      </c>
      <c r="I26" s="217">
        <f t="shared" si="9"/>
        <v>0</v>
      </c>
      <c r="J26" s="217">
        <f t="shared" si="9"/>
        <v>0</v>
      </c>
      <c r="K26" s="217">
        <f t="shared" si="9"/>
        <v>0</v>
      </c>
      <c r="L26" s="217">
        <f t="shared" si="9"/>
        <v>0</v>
      </c>
      <c r="M26" s="217">
        <f t="shared" si="9"/>
        <v>0</v>
      </c>
      <c r="N26" s="217">
        <f t="shared" si="9"/>
        <v>0</v>
      </c>
      <c r="O26" s="217">
        <f t="shared" si="9"/>
        <v>0</v>
      </c>
      <c r="P26" s="217">
        <f t="shared" si="9"/>
        <v>0</v>
      </c>
      <c r="Q26" s="217">
        <f t="shared" si="9"/>
        <v>0</v>
      </c>
      <c r="R26" s="217">
        <f>SUM(R17:R25)</f>
        <v>0</v>
      </c>
      <c r="S26" s="86">
        <f>SUM(S17:S25)</f>
        <v>0</v>
      </c>
      <c r="T26" s="86">
        <f>SUM(T17:T25)</f>
        <v>0</v>
      </c>
      <c r="U26" s="1205"/>
    </row>
    <row r="27" spans="1:21" s="84" customFormat="1">
      <c r="A27" s="85" t="s">
        <v>1792</v>
      </c>
      <c r="B27" s="217">
        <f>SUM(C27:D27)</f>
        <v>0</v>
      </c>
      <c r="C27" s="781"/>
      <c r="D27" s="781"/>
      <c r="E27" s="781"/>
      <c r="F27" s="781"/>
      <c r="G27" s="781"/>
      <c r="H27" s="781"/>
      <c r="I27" s="781"/>
      <c r="J27" s="781"/>
      <c r="K27" s="781"/>
      <c r="L27" s="781"/>
      <c r="M27" s="781"/>
      <c r="N27" s="781"/>
      <c r="O27" s="781"/>
      <c r="P27" s="781"/>
      <c r="Q27" s="781"/>
      <c r="R27" s="368">
        <f t="shared" si="8"/>
        <v>0</v>
      </c>
      <c r="S27" s="781"/>
      <c r="T27" s="781"/>
      <c r="U27" s="1205"/>
    </row>
    <row r="28" spans="1:21" s="84" customFormat="1">
      <c r="A28" s="83" t="s">
        <v>1793</v>
      </c>
      <c r="B28" s="1204"/>
      <c r="C28" s="1204"/>
      <c r="D28" s="1204"/>
      <c r="E28" s="218"/>
      <c r="F28" s="218"/>
      <c r="G28" s="218"/>
      <c r="H28" s="218"/>
      <c r="I28" s="218"/>
      <c r="J28" s="218"/>
      <c r="K28" s="218"/>
      <c r="L28" s="218"/>
      <c r="M28" s="218"/>
      <c r="N28" s="218"/>
      <c r="O28" s="218"/>
      <c r="P28" s="218"/>
      <c r="Q28" s="218"/>
      <c r="R28" s="218"/>
      <c r="S28" s="1204"/>
      <c r="T28" s="1204"/>
      <c r="U28" s="1205"/>
    </row>
    <row r="29" spans="1:21" s="84" customFormat="1">
      <c r="A29" s="171" t="s">
        <v>1782</v>
      </c>
      <c r="B29" s="217">
        <f t="shared" ref="B29:B38" si="10">SUM(C29+D29)</f>
        <v>1567170</v>
      </c>
      <c r="C29" s="781">
        <f>ROUND([1]EVERYTHING!$I$41,0)</f>
        <v>1567170</v>
      </c>
      <c r="D29" s="781">
        <f>[1]EVERYTHING!$J$41</f>
        <v>0</v>
      </c>
      <c r="E29" s="781">
        <f t="shared" ref="E29:E37" si="11">B29-SUM(F29:Q29)</f>
        <v>1567170</v>
      </c>
      <c r="F29" s="781"/>
      <c r="G29" s="781"/>
      <c r="H29" s="781"/>
      <c r="I29" s="781"/>
      <c r="J29" s="781"/>
      <c r="K29" s="781"/>
      <c r="L29" s="781">
        <f>D29</f>
        <v>0</v>
      </c>
      <c r="M29" s="781"/>
      <c r="N29" s="781"/>
      <c r="O29" s="781"/>
      <c r="P29" s="781"/>
      <c r="Q29" s="781"/>
      <c r="R29" s="368">
        <f t="shared" ref="R29:R37" si="12">SUM(E29:Q29)</f>
        <v>1567170</v>
      </c>
      <c r="S29" s="781">
        <f>C29</f>
        <v>1567170</v>
      </c>
      <c r="T29" s="781"/>
      <c r="U29" s="1205"/>
    </row>
    <row r="30" spans="1:21" s="84" customFormat="1">
      <c r="A30" s="171" t="s">
        <v>1783</v>
      </c>
      <c r="B30" s="217">
        <f t="shared" si="10"/>
        <v>38067180</v>
      </c>
      <c r="C30" s="781">
        <f>ROUND([1]EVERYTHING!$I$42+[1]EVERYTHING!$I$43+[1]EVERYTHING!$I$44,0)</f>
        <v>36771091</v>
      </c>
      <c r="D30" s="781">
        <f>ROUND([1]EVERYTHING!$J$42+[1]EVERYTHING!$J$43+[1]EVERYTHING!$J$44,0)</f>
        <v>1296089</v>
      </c>
      <c r="E30" s="781">
        <f t="shared" si="11"/>
        <v>345369</v>
      </c>
      <c r="F30" s="781">
        <f>Application!AO627</f>
        <v>6178000</v>
      </c>
      <c r="G30" s="781">
        <f>Application!AO628</f>
        <v>18718944</v>
      </c>
      <c r="H30" s="781">
        <f>Application!AO629-H12</f>
        <v>7972278</v>
      </c>
      <c r="I30" s="781">
        <f>Application!AO630</f>
        <v>3556400</v>
      </c>
      <c r="J30" s="781">
        <f>Application!AO631</f>
        <v>100</v>
      </c>
      <c r="K30" s="781"/>
      <c r="L30" s="781">
        <f t="shared" ref="L30:L37" si="13">D30</f>
        <v>1296089</v>
      </c>
      <c r="M30" s="781"/>
      <c r="N30" s="781"/>
      <c r="O30" s="781"/>
      <c r="P30" s="781"/>
      <c r="Q30" s="781"/>
      <c r="R30" s="368">
        <f t="shared" si="12"/>
        <v>38067180</v>
      </c>
      <c r="S30" s="781">
        <f t="shared" ref="S30:S37" si="14">C30</f>
        <v>36771091</v>
      </c>
      <c r="T30" s="781"/>
      <c r="U30" s="1205"/>
    </row>
    <row r="31" spans="1:21" s="84" customFormat="1">
      <c r="A31" s="171" t="s">
        <v>1784</v>
      </c>
      <c r="B31" s="217">
        <f t="shared" si="10"/>
        <v>2084371</v>
      </c>
      <c r="C31" s="781">
        <f>ROUND([1]EVERYTHING!$I$45,0)</f>
        <v>2026283</v>
      </c>
      <c r="D31" s="781">
        <f>ROUND([1]EVERYTHING!$J$45,0)</f>
        <v>58088</v>
      </c>
      <c r="E31" s="781">
        <f t="shared" si="11"/>
        <v>2026283</v>
      </c>
      <c r="F31" s="781"/>
      <c r="G31" s="781"/>
      <c r="H31" s="781"/>
      <c r="I31" s="781"/>
      <c r="J31" s="781"/>
      <c r="K31" s="781"/>
      <c r="L31" s="781">
        <f t="shared" si="13"/>
        <v>58088</v>
      </c>
      <c r="M31" s="781"/>
      <c r="N31" s="781"/>
      <c r="O31" s="781"/>
      <c r="P31" s="781"/>
      <c r="Q31" s="781"/>
      <c r="R31" s="368">
        <f t="shared" si="12"/>
        <v>2084371</v>
      </c>
      <c r="S31" s="781">
        <f t="shared" si="14"/>
        <v>2026283</v>
      </c>
      <c r="T31" s="781"/>
      <c r="U31" s="1205"/>
    </row>
    <row r="32" spans="1:21" s="84" customFormat="1">
      <c r="A32" s="171" t="s">
        <v>1785</v>
      </c>
      <c r="B32" s="217">
        <f t="shared" si="10"/>
        <v>774897</v>
      </c>
      <c r="C32" s="781">
        <f>ROUND([1]EVERYTHING!$I$47/2,0)</f>
        <v>773717</v>
      </c>
      <c r="D32" s="781">
        <f>ROUND([1]EVERYTHING!$J$47/2,0)</f>
        <v>1180</v>
      </c>
      <c r="E32" s="781">
        <f t="shared" si="11"/>
        <v>773717</v>
      </c>
      <c r="F32" s="781"/>
      <c r="G32" s="781"/>
      <c r="H32" s="781"/>
      <c r="I32" s="781"/>
      <c r="J32" s="781"/>
      <c r="K32" s="781"/>
      <c r="L32" s="781">
        <f t="shared" si="13"/>
        <v>1180</v>
      </c>
      <c r="M32" s="781"/>
      <c r="N32" s="781"/>
      <c r="O32" s="781"/>
      <c r="P32" s="781"/>
      <c r="Q32" s="781"/>
      <c r="R32" s="368">
        <f t="shared" si="12"/>
        <v>774897</v>
      </c>
      <c r="S32" s="781">
        <f t="shared" si="14"/>
        <v>773717</v>
      </c>
      <c r="T32" s="781"/>
      <c r="U32" s="1205"/>
    </row>
    <row r="33" spans="1:21" s="84" customFormat="1">
      <c r="A33" s="171" t="s">
        <v>1786</v>
      </c>
      <c r="B33" s="217">
        <f t="shared" si="10"/>
        <v>774897</v>
      </c>
      <c r="C33" s="781">
        <f>C32</f>
        <v>773717</v>
      </c>
      <c r="D33" s="781">
        <f>D32</f>
        <v>1180</v>
      </c>
      <c r="E33" s="781">
        <f t="shared" si="11"/>
        <v>773717</v>
      </c>
      <c r="F33" s="781"/>
      <c r="G33" s="781"/>
      <c r="H33" s="781"/>
      <c r="I33" s="781"/>
      <c r="J33" s="781"/>
      <c r="K33" s="781"/>
      <c r="L33" s="781">
        <f t="shared" si="13"/>
        <v>1180</v>
      </c>
      <c r="M33" s="781"/>
      <c r="N33" s="781"/>
      <c r="O33" s="781"/>
      <c r="P33" s="781"/>
      <c r="Q33" s="781"/>
      <c r="R33" s="368">
        <f t="shared" si="12"/>
        <v>774897</v>
      </c>
      <c r="S33" s="781">
        <f t="shared" si="14"/>
        <v>773717</v>
      </c>
      <c r="T33" s="781"/>
      <c r="U33" s="1205"/>
    </row>
    <row r="34" spans="1:21" s="84" customFormat="1">
      <c r="A34" s="171" t="s">
        <v>1787</v>
      </c>
      <c r="B34" s="217">
        <f t="shared" si="10"/>
        <v>0</v>
      </c>
      <c r="C34" s="781"/>
      <c r="D34" s="781"/>
      <c r="E34" s="781">
        <f t="shared" si="11"/>
        <v>0</v>
      </c>
      <c r="F34" s="781"/>
      <c r="G34" s="781"/>
      <c r="H34" s="781"/>
      <c r="I34" s="781"/>
      <c r="J34" s="781"/>
      <c r="K34" s="781"/>
      <c r="L34" s="781">
        <f t="shared" si="13"/>
        <v>0</v>
      </c>
      <c r="M34" s="781"/>
      <c r="N34" s="781"/>
      <c r="O34" s="781"/>
      <c r="P34" s="781"/>
      <c r="Q34" s="781"/>
      <c r="R34" s="368">
        <f t="shared" si="12"/>
        <v>0</v>
      </c>
      <c r="S34" s="781">
        <f t="shared" si="14"/>
        <v>0</v>
      </c>
      <c r="T34" s="781"/>
      <c r="U34" s="1205"/>
    </row>
    <row r="35" spans="1:21" s="84" customFormat="1">
      <c r="A35" s="171" t="s">
        <v>1788</v>
      </c>
      <c r="B35" s="217">
        <f t="shared" si="10"/>
        <v>848191</v>
      </c>
      <c r="C35" s="781">
        <f>ROUND([1]EVERYTHING!$I$46,0)</f>
        <v>847008</v>
      </c>
      <c r="D35" s="781">
        <f>ROUND([1]EVERYTHING!$J$46,0)</f>
        <v>1183</v>
      </c>
      <c r="E35" s="781">
        <f t="shared" si="11"/>
        <v>847008</v>
      </c>
      <c r="F35" s="781"/>
      <c r="G35" s="781"/>
      <c r="H35" s="781"/>
      <c r="I35" s="781"/>
      <c r="J35" s="781"/>
      <c r="K35" s="781"/>
      <c r="L35" s="781">
        <f t="shared" si="13"/>
        <v>1183</v>
      </c>
      <c r="M35" s="781"/>
      <c r="N35" s="781"/>
      <c r="O35" s="781"/>
      <c r="P35" s="781"/>
      <c r="Q35" s="781"/>
      <c r="R35" s="368">
        <f t="shared" si="12"/>
        <v>848191</v>
      </c>
      <c r="S35" s="781">
        <f t="shared" si="14"/>
        <v>847008</v>
      </c>
      <c r="T35" s="781"/>
      <c r="U35" s="1205"/>
    </row>
    <row r="36" spans="1:21" s="84" customFormat="1">
      <c r="A36" s="171" t="s">
        <v>1789</v>
      </c>
      <c r="B36" s="217">
        <f t="shared" si="10"/>
        <v>200000</v>
      </c>
      <c r="C36" s="781">
        <f>ROUND([1]EVERYTHING!$I$86,0)</f>
        <v>194421</v>
      </c>
      <c r="D36" s="781">
        <f>ROUND([1]EVERYTHING!$J$86,0)</f>
        <v>5579</v>
      </c>
      <c r="E36" s="781">
        <f t="shared" si="11"/>
        <v>194421</v>
      </c>
      <c r="F36" s="781"/>
      <c r="G36" s="781"/>
      <c r="H36" s="781"/>
      <c r="I36" s="781"/>
      <c r="J36" s="781"/>
      <c r="K36" s="781"/>
      <c r="L36" s="781">
        <f t="shared" si="13"/>
        <v>5579</v>
      </c>
      <c r="M36" s="781"/>
      <c r="N36" s="781"/>
      <c r="O36" s="781"/>
      <c r="P36" s="781"/>
      <c r="Q36" s="781"/>
      <c r="R36" s="368">
        <f t="shared" si="12"/>
        <v>200000</v>
      </c>
      <c r="S36" s="781">
        <f t="shared" si="14"/>
        <v>194421</v>
      </c>
      <c r="T36" s="781"/>
      <c r="U36" s="1205"/>
    </row>
    <row r="37" spans="1:21" s="84" customFormat="1">
      <c r="A37" s="933" t="s">
        <v>1790</v>
      </c>
      <c r="B37" s="217">
        <f t="shared" si="10"/>
        <v>0</v>
      </c>
      <c r="C37" s="781"/>
      <c r="D37" s="781"/>
      <c r="E37" s="781">
        <f t="shared" si="11"/>
        <v>0</v>
      </c>
      <c r="F37" s="781"/>
      <c r="G37" s="781"/>
      <c r="H37" s="781"/>
      <c r="I37" s="781"/>
      <c r="J37" s="781"/>
      <c r="K37" s="781"/>
      <c r="L37" s="781">
        <f t="shared" si="13"/>
        <v>0</v>
      </c>
      <c r="M37" s="781"/>
      <c r="N37" s="781"/>
      <c r="O37" s="781"/>
      <c r="P37" s="781"/>
      <c r="Q37" s="781"/>
      <c r="R37" s="368">
        <f t="shared" si="12"/>
        <v>0</v>
      </c>
      <c r="S37" s="781">
        <f t="shared" si="14"/>
        <v>0</v>
      </c>
      <c r="T37" s="781"/>
      <c r="U37" s="1205"/>
    </row>
    <row r="38" spans="1:21" s="84" customFormat="1">
      <c r="A38" s="85" t="s">
        <v>1794</v>
      </c>
      <c r="B38" s="217">
        <f t="shared" si="10"/>
        <v>44316706</v>
      </c>
      <c r="C38" s="217">
        <f>SUM(C29:C37)</f>
        <v>42953407</v>
      </c>
      <c r="D38" s="217">
        <f t="shared" ref="D38:Q38" si="15">SUM(D29:D37)</f>
        <v>1363299</v>
      </c>
      <c r="E38" s="217">
        <f t="shared" si="15"/>
        <v>6527685</v>
      </c>
      <c r="F38" s="217">
        <f t="shared" si="15"/>
        <v>6178000</v>
      </c>
      <c r="G38" s="217">
        <f t="shared" si="15"/>
        <v>18718944</v>
      </c>
      <c r="H38" s="217">
        <f t="shared" si="15"/>
        <v>7972278</v>
      </c>
      <c r="I38" s="217">
        <f t="shared" si="15"/>
        <v>3556400</v>
      </c>
      <c r="J38" s="217">
        <f t="shared" si="15"/>
        <v>100</v>
      </c>
      <c r="K38" s="217">
        <f t="shared" si="15"/>
        <v>0</v>
      </c>
      <c r="L38" s="217">
        <f t="shared" si="15"/>
        <v>1363299</v>
      </c>
      <c r="M38" s="217">
        <f t="shared" si="15"/>
        <v>0</v>
      </c>
      <c r="N38" s="217">
        <f t="shared" si="15"/>
        <v>0</v>
      </c>
      <c r="O38" s="217">
        <f t="shared" si="15"/>
        <v>0</v>
      </c>
      <c r="P38" s="217">
        <f t="shared" si="15"/>
        <v>0</v>
      </c>
      <c r="Q38" s="217">
        <f t="shared" si="15"/>
        <v>0</v>
      </c>
      <c r="R38" s="217">
        <f>SUM(R29:R37)</f>
        <v>44316706</v>
      </c>
      <c r="S38" s="86">
        <f>SUM(S29:S37)</f>
        <v>42953407</v>
      </c>
      <c r="T38" s="86">
        <f>SUM(T29:T37)</f>
        <v>0</v>
      </c>
      <c r="U38" s="1205"/>
    </row>
    <row r="39" spans="1:21" s="84" customFormat="1">
      <c r="A39" s="83" t="s">
        <v>1795</v>
      </c>
      <c r="B39" s="1204"/>
      <c r="C39" s="1204"/>
      <c r="D39" s="1204"/>
      <c r="E39" s="218"/>
      <c r="F39" s="218"/>
      <c r="G39" s="218"/>
      <c r="H39" s="218"/>
      <c r="I39" s="218"/>
      <c r="J39" s="218"/>
      <c r="K39" s="218"/>
      <c r="L39" s="218"/>
      <c r="M39" s="218"/>
      <c r="N39" s="218"/>
      <c r="O39" s="218"/>
      <c r="P39" s="218"/>
      <c r="Q39" s="218"/>
      <c r="R39" s="218"/>
      <c r="S39" s="1204"/>
      <c r="T39" s="1204"/>
      <c r="U39" s="1205"/>
    </row>
    <row r="40" spans="1:21" s="84" customFormat="1">
      <c r="A40" s="171" t="s">
        <v>1796</v>
      </c>
      <c r="B40" s="217">
        <f>SUM(C40+D40)</f>
        <v>1816894</v>
      </c>
      <c r="C40" s="781">
        <f>ROUND([1]EVERYTHING!$I$50,0)</f>
        <v>1766212</v>
      </c>
      <c r="D40" s="781">
        <f>ROUND([1]EVERYTHING!$J$50,0)</f>
        <v>50682</v>
      </c>
      <c r="E40" s="781">
        <f t="shared" ref="E40:E41" si="16">B40-SUM(F40:Q40)</f>
        <v>1766212</v>
      </c>
      <c r="F40" s="781"/>
      <c r="G40" s="781"/>
      <c r="H40" s="781"/>
      <c r="I40" s="781"/>
      <c r="J40" s="781"/>
      <c r="K40" s="781"/>
      <c r="L40" s="781">
        <f>D40</f>
        <v>50682</v>
      </c>
      <c r="M40" s="781"/>
      <c r="N40" s="781"/>
      <c r="O40" s="781"/>
      <c r="P40" s="781"/>
      <c r="Q40" s="781"/>
      <c r="R40" s="368">
        <f>SUM(E40:Q40)</f>
        <v>1816894</v>
      </c>
      <c r="S40" s="781">
        <f>C40</f>
        <v>1766212</v>
      </c>
      <c r="T40" s="781"/>
      <c r="U40" s="1205"/>
    </row>
    <row r="41" spans="1:21" s="84" customFormat="1">
      <c r="A41" s="171" t="s">
        <v>1797</v>
      </c>
      <c r="B41" s="217">
        <f>SUM(C41+D41)</f>
        <v>0</v>
      </c>
      <c r="C41" s="781"/>
      <c r="D41" s="781"/>
      <c r="E41" s="781">
        <f t="shared" si="16"/>
        <v>0</v>
      </c>
      <c r="F41" s="781"/>
      <c r="G41" s="781"/>
      <c r="H41" s="781"/>
      <c r="I41" s="781"/>
      <c r="J41" s="781"/>
      <c r="K41" s="781"/>
      <c r="L41" s="781">
        <f>D41</f>
        <v>0</v>
      </c>
      <c r="M41" s="781"/>
      <c r="N41" s="781"/>
      <c r="O41" s="781"/>
      <c r="P41" s="781"/>
      <c r="Q41" s="781"/>
      <c r="R41" s="368">
        <f>SUM(E41:Q41)</f>
        <v>0</v>
      </c>
      <c r="S41" s="781">
        <f>C41</f>
        <v>0</v>
      </c>
      <c r="T41" s="781"/>
      <c r="U41" s="1205"/>
    </row>
    <row r="42" spans="1:21" s="84" customFormat="1">
      <c r="A42" s="85" t="s">
        <v>1798</v>
      </c>
      <c r="B42" s="217">
        <f>SUM(C42:D42)</f>
        <v>1816894</v>
      </c>
      <c r="C42" s="217">
        <f>SUM(C39:C41)</f>
        <v>1766212</v>
      </c>
      <c r="D42" s="217">
        <f>SUM(D39:D41)</f>
        <v>50682</v>
      </c>
      <c r="E42" s="217">
        <f t="shared" ref="E42:T42" si="17">SUM(E40:E41)</f>
        <v>1766212</v>
      </c>
      <c r="F42" s="217">
        <f t="shared" si="17"/>
        <v>0</v>
      </c>
      <c r="G42" s="217">
        <f t="shared" si="17"/>
        <v>0</v>
      </c>
      <c r="H42" s="217">
        <f t="shared" si="17"/>
        <v>0</v>
      </c>
      <c r="I42" s="217">
        <f t="shared" si="17"/>
        <v>0</v>
      </c>
      <c r="J42" s="217">
        <f t="shared" si="17"/>
        <v>0</v>
      </c>
      <c r="K42" s="217">
        <f t="shared" si="17"/>
        <v>0</v>
      </c>
      <c r="L42" s="217">
        <f t="shared" si="17"/>
        <v>50682</v>
      </c>
      <c r="M42" s="217">
        <f t="shared" si="17"/>
        <v>0</v>
      </c>
      <c r="N42" s="217">
        <f t="shared" si="17"/>
        <v>0</v>
      </c>
      <c r="O42" s="217">
        <f t="shared" si="17"/>
        <v>0</v>
      </c>
      <c r="P42" s="217">
        <f t="shared" si="17"/>
        <v>0</v>
      </c>
      <c r="Q42" s="217">
        <f t="shared" si="17"/>
        <v>0</v>
      </c>
      <c r="R42" s="217">
        <f>SUM(R40:R41)</f>
        <v>1816894</v>
      </c>
      <c r="S42" s="86">
        <f t="shared" si="17"/>
        <v>1766212</v>
      </c>
      <c r="T42" s="86">
        <f t="shared" si="17"/>
        <v>0</v>
      </c>
      <c r="U42" s="1205"/>
    </row>
    <row r="43" spans="1:21" s="84" customFormat="1">
      <c r="A43" s="85" t="s">
        <v>1799</v>
      </c>
      <c r="B43" s="217">
        <f>SUM(C43:D43)</f>
        <v>512250</v>
      </c>
      <c r="C43" s="781">
        <f>ROUND([1]EVERYTHING!$I$53,0)</f>
        <v>509863</v>
      </c>
      <c r="D43" s="781">
        <f>ROUND([1]EVERYTHING!$J$53,0)</f>
        <v>2387</v>
      </c>
      <c r="E43" s="781">
        <f t="shared" ref="E43" si="18">B43-SUM(F43:Q43)</f>
        <v>509863</v>
      </c>
      <c r="F43" s="781"/>
      <c r="G43" s="781"/>
      <c r="H43" s="781"/>
      <c r="I43" s="781"/>
      <c r="J43" s="781"/>
      <c r="K43" s="781"/>
      <c r="L43" s="781">
        <f>D43</f>
        <v>2387</v>
      </c>
      <c r="M43" s="781"/>
      <c r="N43" s="781"/>
      <c r="O43" s="781"/>
      <c r="P43" s="781"/>
      <c r="Q43" s="781"/>
      <c r="R43" s="368">
        <f>SUM(E43:Q43)</f>
        <v>512250</v>
      </c>
      <c r="S43" s="781">
        <f>C43</f>
        <v>509863</v>
      </c>
      <c r="T43" s="781"/>
      <c r="U43" s="1205"/>
    </row>
    <row r="44" spans="1:21" s="84" customFormat="1">
      <c r="A44" s="83" t="s">
        <v>1800</v>
      </c>
      <c r="B44" s="1204"/>
      <c r="C44" s="1204"/>
      <c r="D44" s="1204"/>
      <c r="E44" s="218"/>
      <c r="F44" s="218"/>
      <c r="G44" s="218"/>
      <c r="H44" s="218"/>
      <c r="I44" s="218"/>
      <c r="J44" s="218"/>
      <c r="K44" s="218"/>
      <c r="L44" s="218"/>
      <c r="M44" s="218"/>
      <c r="N44" s="218"/>
      <c r="O44" s="218"/>
      <c r="P44" s="218"/>
      <c r="Q44" s="218"/>
      <c r="R44" s="218"/>
      <c r="S44" s="1204"/>
      <c r="T44" s="1204"/>
      <c r="U44" s="1205"/>
    </row>
    <row r="45" spans="1:21" s="84" customFormat="1">
      <c r="A45" s="171" t="s">
        <v>1801</v>
      </c>
      <c r="B45" s="217">
        <f t="shared" ref="B45:B53" si="19">SUM(C45+D45)</f>
        <v>5489094</v>
      </c>
      <c r="C45" s="781">
        <f>ROUND([1]EVERYTHING!$I$55,0)</f>
        <v>5489094</v>
      </c>
      <c r="D45" s="781">
        <f>ROUND([1]EVERYTHING!$J$55,0)</f>
        <v>0</v>
      </c>
      <c r="E45" s="781">
        <f t="shared" ref="E45:E53" si="20">B45-SUM(F45:Q45)</f>
        <v>5489094</v>
      </c>
      <c r="F45" s="781"/>
      <c r="G45" s="781"/>
      <c r="H45" s="781"/>
      <c r="I45" s="781"/>
      <c r="J45" s="781"/>
      <c r="K45" s="781"/>
      <c r="L45" s="781">
        <f>D45</f>
        <v>0</v>
      </c>
      <c r="M45" s="781"/>
      <c r="N45" s="781"/>
      <c r="O45" s="781"/>
      <c r="P45" s="781"/>
      <c r="Q45" s="781"/>
      <c r="R45" s="368">
        <f t="shared" ref="R45:R53" si="21">SUM(E45:Q45)</f>
        <v>5489094</v>
      </c>
      <c r="S45" s="781">
        <f>ROUND([1]EVERYTHING!$K$55,0)</f>
        <v>2527567</v>
      </c>
      <c r="T45" s="781"/>
      <c r="U45" s="1205"/>
    </row>
    <row r="46" spans="1:21" s="84" customFormat="1">
      <c r="A46" s="171" t="s">
        <v>1802</v>
      </c>
      <c r="B46" s="217">
        <f t="shared" si="19"/>
        <v>396634</v>
      </c>
      <c r="C46" s="781">
        <f>ROUND([1]EVERYTHING!$I$57,0)</f>
        <v>396634</v>
      </c>
      <c r="D46" s="781">
        <f>ROUND([1]EVERYTHING!$J$57,0)</f>
        <v>0</v>
      </c>
      <c r="E46" s="781">
        <f t="shared" si="20"/>
        <v>396634</v>
      </c>
      <c r="F46" s="781"/>
      <c r="G46" s="781"/>
      <c r="H46" s="781"/>
      <c r="I46" s="781"/>
      <c r="J46" s="781"/>
      <c r="K46" s="781"/>
      <c r="L46" s="781">
        <f t="shared" ref="L46:L53" si="22">D46</f>
        <v>0</v>
      </c>
      <c r="M46" s="781"/>
      <c r="N46" s="781"/>
      <c r="O46" s="781"/>
      <c r="P46" s="781"/>
      <c r="Q46" s="781"/>
      <c r="R46" s="368">
        <f t="shared" si="21"/>
        <v>396634</v>
      </c>
      <c r="S46" s="781">
        <f>ROUND([1]EVERYTHING!$K$57,0)</f>
        <v>254979</v>
      </c>
      <c r="T46" s="781"/>
      <c r="U46" s="1205"/>
    </row>
    <row r="47" spans="1:21" s="84" customFormat="1">
      <c r="A47" s="1207" t="s">
        <v>1803</v>
      </c>
      <c r="B47" s="217">
        <f t="shared" si="19"/>
        <v>0</v>
      </c>
      <c r="C47" s="781"/>
      <c r="D47" s="781"/>
      <c r="E47" s="781">
        <f t="shared" si="20"/>
        <v>0</v>
      </c>
      <c r="F47" s="781"/>
      <c r="G47" s="781"/>
      <c r="H47" s="781"/>
      <c r="I47" s="781"/>
      <c r="J47" s="781"/>
      <c r="K47" s="781"/>
      <c r="L47" s="781">
        <f t="shared" si="22"/>
        <v>0</v>
      </c>
      <c r="M47" s="781"/>
      <c r="N47" s="781"/>
      <c r="O47" s="781"/>
      <c r="P47" s="781"/>
      <c r="Q47" s="781"/>
      <c r="R47" s="368">
        <f t="shared" si="21"/>
        <v>0</v>
      </c>
      <c r="S47" s="781"/>
      <c r="T47" s="781"/>
      <c r="U47" s="1205"/>
    </row>
    <row r="48" spans="1:21" s="84" customFormat="1">
      <c r="A48" s="171" t="s">
        <v>1804</v>
      </c>
      <c r="B48" s="217">
        <f t="shared" si="19"/>
        <v>0</v>
      </c>
      <c r="C48" s="781"/>
      <c r="D48" s="781"/>
      <c r="E48" s="781">
        <f t="shared" si="20"/>
        <v>0</v>
      </c>
      <c r="F48" s="781"/>
      <c r="G48" s="781"/>
      <c r="H48" s="781"/>
      <c r="I48" s="781"/>
      <c r="J48" s="781"/>
      <c r="K48" s="781"/>
      <c r="L48" s="781">
        <f t="shared" si="22"/>
        <v>0</v>
      </c>
      <c r="M48" s="781"/>
      <c r="N48" s="781"/>
      <c r="O48" s="781"/>
      <c r="P48" s="781"/>
      <c r="Q48" s="781"/>
      <c r="R48" s="368">
        <f t="shared" si="21"/>
        <v>0</v>
      </c>
      <c r="S48" s="781"/>
      <c r="T48" s="781"/>
      <c r="U48" s="1205"/>
    </row>
    <row r="49" spans="1:21" s="84" customFormat="1">
      <c r="A49" s="171" t="s">
        <v>1805</v>
      </c>
      <c r="B49" s="217">
        <f t="shared" si="19"/>
        <v>231385</v>
      </c>
      <c r="C49" s="781">
        <f>ROUND([1]EVERYTHING!$I$65,0)</f>
        <v>231385</v>
      </c>
      <c r="D49" s="781">
        <f>ROUND([1]EVERYTHING!$J$65,0)</f>
        <v>0</v>
      </c>
      <c r="E49" s="781">
        <f t="shared" si="20"/>
        <v>231385</v>
      </c>
      <c r="F49" s="781"/>
      <c r="G49" s="781"/>
      <c r="H49" s="781"/>
      <c r="I49" s="781"/>
      <c r="J49" s="781"/>
      <c r="K49" s="781"/>
      <c r="L49" s="781">
        <f t="shared" si="22"/>
        <v>0</v>
      </c>
      <c r="M49" s="781"/>
      <c r="N49" s="781"/>
      <c r="O49" s="781"/>
      <c r="P49" s="781"/>
      <c r="Q49" s="781"/>
      <c r="R49" s="368">
        <f t="shared" si="21"/>
        <v>231385</v>
      </c>
      <c r="S49" s="781">
        <f>ROUND([1]EVERYTHING!$K$65,0)</f>
        <v>148748</v>
      </c>
      <c r="T49" s="781"/>
      <c r="U49" s="1205"/>
    </row>
    <row r="50" spans="1:21" s="84" customFormat="1">
      <c r="A50" s="171" t="s">
        <v>1806</v>
      </c>
      <c r="B50" s="217">
        <f t="shared" si="19"/>
        <v>80000</v>
      </c>
      <c r="C50" s="781">
        <f>ROUND([1]EVERYTHING!$I$61,0)</f>
        <v>77768</v>
      </c>
      <c r="D50" s="781">
        <f>ROUND([1]EVERYTHING!$J$61,0)</f>
        <v>2232</v>
      </c>
      <c r="E50" s="781">
        <f t="shared" si="20"/>
        <v>77768</v>
      </c>
      <c r="F50" s="781"/>
      <c r="G50" s="781"/>
      <c r="H50" s="781"/>
      <c r="I50" s="781"/>
      <c r="J50" s="781"/>
      <c r="K50" s="781"/>
      <c r="L50" s="781">
        <f t="shared" si="22"/>
        <v>2232</v>
      </c>
      <c r="M50" s="781"/>
      <c r="N50" s="781"/>
      <c r="O50" s="781"/>
      <c r="P50" s="781"/>
      <c r="Q50" s="781"/>
      <c r="R50" s="368">
        <f t="shared" si="21"/>
        <v>80000</v>
      </c>
      <c r="S50" s="781">
        <f>C50</f>
        <v>77768</v>
      </c>
      <c r="T50" s="781"/>
      <c r="U50" s="1205"/>
    </row>
    <row r="51" spans="1:21" s="84" customFormat="1">
      <c r="A51" s="171" t="s">
        <v>1807</v>
      </c>
      <c r="B51" s="217">
        <f t="shared" si="19"/>
        <v>8000</v>
      </c>
      <c r="C51" s="781">
        <f>ROUND([1]EVERYTHING!$I$59,0)</f>
        <v>7777</v>
      </c>
      <c r="D51" s="781">
        <f>ROUND([1]EVERYTHING!$J$59,0)</f>
        <v>223</v>
      </c>
      <c r="E51" s="781">
        <f t="shared" si="20"/>
        <v>7777</v>
      </c>
      <c r="F51" s="781"/>
      <c r="G51" s="781"/>
      <c r="H51" s="781"/>
      <c r="I51" s="781"/>
      <c r="J51" s="781"/>
      <c r="K51" s="781"/>
      <c r="L51" s="781">
        <f t="shared" si="22"/>
        <v>223</v>
      </c>
      <c r="M51" s="781"/>
      <c r="N51" s="781"/>
      <c r="O51" s="781"/>
      <c r="P51" s="781"/>
      <c r="Q51" s="781"/>
      <c r="R51" s="368">
        <f t="shared" si="21"/>
        <v>8000</v>
      </c>
      <c r="S51" s="781">
        <f>C51</f>
        <v>7777</v>
      </c>
      <c r="T51" s="781"/>
      <c r="U51" s="1205"/>
    </row>
    <row r="52" spans="1:21" s="84" customFormat="1">
      <c r="A52" s="171" t="s">
        <v>1808</v>
      </c>
      <c r="B52" s="217">
        <f t="shared" si="19"/>
        <v>1500000</v>
      </c>
      <c r="C52" s="781">
        <f>ROUND([1]EVERYTHING!$I$60,0)</f>
        <v>1458157</v>
      </c>
      <c r="D52" s="781">
        <f>ROUND([1]EVERYTHING!$J$60,0)</f>
        <v>41843</v>
      </c>
      <c r="E52" s="781">
        <f t="shared" si="20"/>
        <v>1458157</v>
      </c>
      <c r="F52" s="781"/>
      <c r="G52" s="781"/>
      <c r="H52" s="781"/>
      <c r="I52" s="781"/>
      <c r="J52" s="781"/>
      <c r="K52" s="781"/>
      <c r="L52" s="781">
        <f t="shared" si="22"/>
        <v>41843</v>
      </c>
      <c r="M52" s="781"/>
      <c r="N52" s="781"/>
      <c r="O52" s="781"/>
      <c r="P52" s="781"/>
      <c r="Q52" s="781"/>
      <c r="R52" s="368">
        <f t="shared" si="21"/>
        <v>1500000</v>
      </c>
      <c r="S52" s="781">
        <f>C52</f>
        <v>1458157</v>
      </c>
      <c r="T52" s="781"/>
      <c r="U52" s="1205"/>
    </row>
    <row r="53" spans="1:21" s="84" customFormat="1">
      <c r="A53" s="933" t="s">
        <v>1790</v>
      </c>
      <c r="B53" s="217">
        <f t="shared" si="19"/>
        <v>0</v>
      </c>
      <c r="C53" s="781"/>
      <c r="D53" s="781"/>
      <c r="E53" s="781">
        <f t="shared" si="20"/>
        <v>0</v>
      </c>
      <c r="F53" s="781"/>
      <c r="G53" s="781"/>
      <c r="H53" s="781"/>
      <c r="I53" s="781"/>
      <c r="J53" s="781"/>
      <c r="K53" s="781"/>
      <c r="L53" s="781">
        <f t="shared" si="22"/>
        <v>0</v>
      </c>
      <c r="M53" s="781"/>
      <c r="N53" s="781"/>
      <c r="O53" s="781"/>
      <c r="P53" s="781"/>
      <c r="Q53" s="781"/>
      <c r="R53" s="368">
        <f t="shared" si="21"/>
        <v>0</v>
      </c>
      <c r="S53" s="781"/>
      <c r="T53" s="781"/>
      <c r="U53" s="1205"/>
    </row>
    <row r="54" spans="1:21" s="88" customFormat="1">
      <c r="A54" s="85" t="s">
        <v>1809</v>
      </c>
      <c r="B54" s="86">
        <f>SUM(C54:D54)</f>
        <v>7705113</v>
      </c>
      <c r="C54" s="86">
        <f t="shared" ref="C54:T54" si="23">SUM(C45:C53)</f>
        <v>7660815</v>
      </c>
      <c r="D54" s="86">
        <f t="shared" si="23"/>
        <v>44298</v>
      </c>
      <c r="E54" s="86">
        <f t="shared" si="23"/>
        <v>7660815</v>
      </c>
      <c r="F54" s="86">
        <f t="shared" si="23"/>
        <v>0</v>
      </c>
      <c r="G54" s="86">
        <f t="shared" si="23"/>
        <v>0</v>
      </c>
      <c r="H54" s="86">
        <f t="shared" si="23"/>
        <v>0</v>
      </c>
      <c r="I54" s="86">
        <f t="shared" si="23"/>
        <v>0</v>
      </c>
      <c r="J54" s="86">
        <f t="shared" si="23"/>
        <v>0</v>
      </c>
      <c r="K54" s="86">
        <f t="shared" si="23"/>
        <v>0</v>
      </c>
      <c r="L54" s="86">
        <f t="shared" si="23"/>
        <v>44298</v>
      </c>
      <c r="M54" s="86">
        <f t="shared" si="23"/>
        <v>0</v>
      </c>
      <c r="N54" s="86">
        <f t="shared" si="23"/>
        <v>0</v>
      </c>
      <c r="O54" s="86">
        <f t="shared" si="23"/>
        <v>0</v>
      </c>
      <c r="P54" s="86">
        <f t="shared" si="23"/>
        <v>0</v>
      </c>
      <c r="Q54" s="86">
        <f t="shared" si="23"/>
        <v>0</v>
      </c>
      <c r="R54" s="217">
        <f t="shared" si="23"/>
        <v>7705113</v>
      </c>
      <c r="S54" s="86">
        <f t="shared" si="23"/>
        <v>4474996</v>
      </c>
      <c r="T54" s="86">
        <f t="shared" si="23"/>
        <v>0</v>
      </c>
      <c r="U54" s="87"/>
    </row>
    <row r="55" spans="1:21" s="84" customFormat="1">
      <c r="A55" s="83" t="s">
        <v>1360</v>
      </c>
      <c r="B55" s="1204"/>
      <c r="C55" s="1204"/>
      <c r="D55" s="1204"/>
      <c r="E55" s="218"/>
      <c r="F55" s="218"/>
      <c r="G55" s="218"/>
      <c r="H55" s="218"/>
      <c r="I55" s="218"/>
      <c r="J55" s="218"/>
      <c r="K55" s="218"/>
      <c r="L55" s="218"/>
      <c r="M55" s="218"/>
      <c r="N55" s="218"/>
      <c r="O55" s="218"/>
      <c r="P55" s="218"/>
      <c r="Q55" s="218"/>
      <c r="R55" s="218"/>
      <c r="S55" s="1204"/>
      <c r="T55" s="1204"/>
      <c r="U55" s="1205"/>
    </row>
    <row r="56" spans="1:21" s="84" customFormat="1">
      <c r="A56" s="171" t="s">
        <v>1810</v>
      </c>
      <c r="B56" s="217">
        <f t="shared" ref="B56:B61" si="24">SUM(C56+D56)</f>
        <v>71780</v>
      </c>
      <c r="C56" s="781">
        <f>ROUND([1]EVERYTHING!$I$64,0)</f>
        <v>71780</v>
      </c>
      <c r="D56" s="781">
        <f>ROUND([1]EVERYTHING!$J$64,0)</f>
        <v>0</v>
      </c>
      <c r="E56" s="781">
        <f t="shared" ref="E56:E61" si="25">B56-SUM(F56:Q56)</f>
        <v>71780</v>
      </c>
      <c r="F56" s="781"/>
      <c r="G56" s="781"/>
      <c r="H56" s="781"/>
      <c r="I56" s="781"/>
      <c r="J56" s="781"/>
      <c r="K56" s="781"/>
      <c r="L56" s="781">
        <f>D56</f>
        <v>0</v>
      </c>
      <c r="M56" s="781"/>
      <c r="N56" s="781"/>
      <c r="O56" s="781"/>
      <c r="P56" s="781"/>
      <c r="Q56" s="781"/>
      <c r="R56" s="368">
        <f t="shared" ref="R56:R61" si="26">SUM(E56:Q56)</f>
        <v>71780</v>
      </c>
      <c r="S56" s="1206"/>
      <c r="T56" s="1206"/>
      <c r="U56" s="1205"/>
    </row>
    <row r="57" spans="1:21" s="108" customFormat="1">
      <c r="A57" s="1207" t="s">
        <v>1803</v>
      </c>
      <c r="B57" s="1208">
        <f t="shared" si="24"/>
        <v>0</v>
      </c>
      <c r="C57" s="1209"/>
      <c r="D57" s="1209"/>
      <c r="E57" s="1209">
        <f t="shared" si="25"/>
        <v>0</v>
      </c>
      <c r="F57" s="1209"/>
      <c r="G57" s="1209"/>
      <c r="H57" s="1209"/>
      <c r="I57" s="1209"/>
      <c r="J57" s="1209"/>
      <c r="K57" s="1209"/>
      <c r="L57" s="1209">
        <f t="shared" ref="L57:L61" si="27">D57</f>
        <v>0</v>
      </c>
      <c r="M57" s="1209"/>
      <c r="N57" s="1209"/>
      <c r="O57" s="1209"/>
      <c r="P57" s="1209"/>
      <c r="Q57" s="1209"/>
      <c r="R57" s="368">
        <f t="shared" si="26"/>
        <v>0</v>
      </c>
      <c r="S57" s="1210"/>
      <c r="T57" s="1210"/>
      <c r="U57" s="1211"/>
    </row>
    <row r="58" spans="1:21" s="84" customFormat="1">
      <c r="A58" s="171" t="s">
        <v>1806</v>
      </c>
      <c r="B58" s="217">
        <f t="shared" si="24"/>
        <v>25000</v>
      </c>
      <c r="C58" s="781">
        <f>ROUND([1]EVERYTHING!$I$66,0)</f>
        <v>25000</v>
      </c>
      <c r="D58" s="781">
        <f>ROUND([1]EVERYTHING!$J$66,0)</f>
        <v>0</v>
      </c>
      <c r="E58" s="781">
        <f t="shared" si="25"/>
        <v>25000</v>
      </c>
      <c r="F58" s="781"/>
      <c r="G58" s="781"/>
      <c r="H58" s="781"/>
      <c r="I58" s="781"/>
      <c r="J58" s="781"/>
      <c r="K58" s="781"/>
      <c r="L58" s="781">
        <f t="shared" si="27"/>
        <v>0</v>
      </c>
      <c r="M58" s="781"/>
      <c r="N58" s="781"/>
      <c r="O58" s="781"/>
      <c r="P58" s="781"/>
      <c r="Q58" s="781"/>
      <c r="R58" s="368">
        <f t="shared" si="26"/>
        <v>25000</v>
      </c>
      <c r="S58" s="1206"/>
      <c r="T58" s="1206"/>
      <c r="U58" s="1205"/>
    </row>
    <row r="59" spans="1:21" s="84" customFormat="1">
      <c r="A59" s="171" t="s">
        <v>1807</v>
      </c>
      <c r="B59" s="217">
        <f t="shared" si="24"/>
        <v>0</v>
      </c>
      <c r="C59" s="781"/>
      <c r="D59" s="781"/>
      <c r="E59" s="781">
        <f t="shared" si="25"/>
        <v>0</v>
      </c>
      <c r="F59" s="781"/>
      <c r="G59" s="781"/>
      <c r="H59" s="781"/>
      <c r="I59" s="781"/>
      <c r="J59" s="781"/>
      <c r="K59" s="781"/>
      <c r="L59" s="781">
        <f t="shared" si="27"/>
        <v>0</v>
      </c>
      <c r="M59" s="781"/>
      <c r="N59" s="781"/>
      <c r="O59" s="781"/>
      <c r="P59" s="781"/>
      <c r="Q59" s="781"/>
      <c r="R59" s="368">
        <f t="shared" si="26"/>
        <v>0</v>
      </c>
      <c r="S59" s="1206"/>
      <c r="T59" s="1206"/>
      <c r="U59" s="1205"/>
    </row>
    <row r="60" spans="1:21" s="84" customFormat="1">
      <c r="A60" s="171" t="s">
        <v>1808</v>
      </c>
      <c r="B60" s="217">
        <f t="shared" si="24"/>
        <v>0</v>
      </c>
      <c r="C60" s="781"/>
      <c r="D60" s="781"/>
      <c r="E60" s="781">
        <f t="shared" si="25"/>
        <v>0</v>
      </c>
      <c r="F60" s="781"/>
      <c r="G60" s="781"/>
      <c r="H60" s="781"/>
      <c r="I60" s="781"/>
      <c r="J60" s="781"/>
      <c r="K60" s="781"/>
      <c r="L60" s="781">
        <f t="shared" si="27"/>
        <v>0</v>
      </c>
      <c r="M60" s="781"/>
      <c r="N60" s="781"/>
      <c r="O60" s="781"/>
      <c r="P60" s="781"/>
      <c r="Q60" s="781"/>
      <c r="R60" s="368">
        <f t="shared" si="26"/>
        <v>0</v>
      </c>
      <c r="S60" s="1206"/>
      <c r="T60" s="1206"/>
      <c r="U60" s="1205"/>
    </row>
    <row r="61" spans="1:21" s="84" customFormat="1">
      <c r="A61" s="933" t="s">
        <v>1790</v>
      </c>
      <c r="B61" s="217">
        <f t="shared" si="24"/>
        <v>0</v>
      </c>
      <c r="C61" s="781"/>
      <c r="D61" s="781"/>
      <c r="E61" s="781">
        <f t="shared" si="25"/>
        <v>0</v>
      </c>
      <c r="F61" s="781"/>
      <c r="G61" s="781"/>
      <c r="H61" s="781"/>
      <c r="I61" s="781"/>
      <c r="J61" s="781"/>
      <c r="K61" s="781"/>
      <c r="L61" s="781">
        <f t="shared" si="27"/>
        <v>0</v>
      </c>
      <c r="M61" s="781"/>
      <c r="N61" s="781"/>
      <c r="O61" s="781"/>
      <c r="P61" s="781"/>
      <c r="Q61" s="781"/>
      <c r="R61" s="368">
        <f t="shared" si="26"/>
        <v>0</v>
      </c>
      <c r="S61" s="1206"/>
      <c r="T61" s="1206"/>
      <c r="U61" s="1205"/>
    </row>
    <row r="62" spans="1:21" s="84" customFormat="1" ht="13.7" customHeight="1">
      <c r="A62" s="85" t="s">
        <v>1811</v>
      </c>
      <c r="B62" s="217">
        <f>SUM(C62:D62)</f>
        <v>96780</v>
      </c>
      <c r="C62" s="217">
        <f t="shared" ref="C62:R62" si="28">SUM(C56:C61)</f>
        <v>96780</v>
      </c>
      <c r="D62" s="217">
        <f t="shared" si="28"/>
        <v>0</v>
      </c>
      <c r="E62" s="217">
        <f t="shared" si="28"/>
        <v>96780</v>
      </c>
      <c r="F62" s="217">
        <f t="shared" si="28"/>
        <v>0</v>
      </c>
      <c r="G62" s="217">
        <f t="shared" si="28"/>
        <v>0</v>
      </c>
      <c r="H62" s="217">
        <f t="shared" si="28"/>
        <v>0</v>
      </c>
      <c r="I62" s="217">
        <f t="shared" si="28"/>
        <v>0</v>
      </c>
      <c r="J62" s="217">
        <f t="shared" si="28"/>
        <v>0</v>
      </c>
      <c r="K62" s="217">
        <f t="shared" si="28"/>
        <v>0</v>
      </c>
      <c r="L62" s="217">
        <f t="shared" si="28"/>
        <v>0</v>
      </c>
      <c r="M62" s="217">
        <f t="shared" si="28"/>
        <v>0</v>
      </c>
      <c r="N62" s="217">
        <f t="shared" si="28"/>
        <v>0</v>
      </c>
      <c r="O62" s="217">
        <f t="shared" si="28"/>
        <v>0</v>
      </c>
      <c r="P62" s="217">
        <f t="shared" si="28"/>
        <v>0</v>
      </c>
      <c r="Q62" s="217">
        <f t="shared" si="28"/>
        <v>0</v>
      </c>
      <c r="R62" s="217">
        <f t="shared" si="28"/>
        <v>96780</v>
      </c>
      <c r="S62" s="1206"/>
      <c r="T62" s="1206"/>
      <c r="U62" s="1205"/>
    </row>
    <row r="63" spans="1:21" s="84" customFormat="1">
      <c r="A63" s="89" t="s">
        <v>1812</v>
      </c>
      <c r="B63" s="217">
        <f t="shared" ref="B63:R63" si="29">SUM(B8+B11+B13+B14+B15+B26+B27+B38+B42+B43+B54+B62)</f>
        <v>61017028</v>
      </c>
      <c r="C63" s="217">
        <f t="shared" si="29"/>
        <v>59546100</v>
      </c>
      <c r="D63" s="217">
        <f t="shared" si="29"/>
        <v>1470928</v>
      </c>
      <c r="E63" s="217">
        <f t="shared" si="29"/>
        <v>16561355</v>
      </c>
      <c r="F63" s="217">
        <f t="shared" si="29"/>
        <v>6178000</v>
      </c>
      <c r="G63" s="217">
        <f t="shared" si="29"/>
        <v>18718944</v>
      </c>
      <c r="H63" s="217">
        <f t="shared" si="29"/>
        <v>14531301</v>
      </c>
      <c r="I63" s="217">
        <f t="shared" si="29"/>
        <v>3556400</v>
      </c>
      <c r="J63" s="217">
        <f t="shared" si="29"/>
        <v>100</v>
      </c>
      <c r="K63" s="217">
        <f t="shared" si="29"/>
        <v>0</v>
      </c>
      <c r="L63" s="217">
        <f t="shared" si="29"/>
        <v>1470928</v>
      </c>
      <c r="M63" s="217">
        <f t="shared" si="29"/>
        <v>0</v>
      </c>
      <c r="N63" s="217">
        <f t="shared" si="29"/>
        <v>0</v>
      </c>
      <c r="O63" s="217">
        <f t="shared" si="29"/>
        <v>0</v>
      </c>
      <c r="P63" s="217">
        <f t="shared" si="29"/>
        <v>0</v>
      </c>
      <c r="Q63" s="217">
        <f t="shared" si="29"/>
        <v>0</v>
      </c>
      <c r="R63" s="217">
        <f t="shared" si="29"/>
        <v>61017028</v>
      </c>
      <c r="S63" s="217">
        <f>SUM(S10+S13+S14+S15+S26+S27+S38+S42+S43+S54)</f>
        <v>50190878</v>
      </c>
      <c r="T63" s="217">
        <f>SUM(T11+T13+T14+T15+T26+T27+T38+T42+T43+T54)</f>
        <v>0</v>
      </c>
      <c r="U63" s="1205"/>
    </row>
    <row r="64" spans="1:21" s="84" customFormat="1" ht="24">
      <c r="A64" s="83" t="s">
        <v>1813</v>
      </c>
      <c r="B64" s="1204"/>
      <c r="C64" s="1204"/>
      <c r="D64" s="1204"/>
      <c r="E64" s="218"/>
      <c r="F64" s="218"/>
      <c r="G64" s="218"/>
      <c r="H64" s="218"/>
      <c r="I64" s="218"/>
      <c r="J64" s="218"/>
      <c r="K64" s="218"/>
      <c r="L64" s="218"/>
      <c r="M64" s="218"/>
      <c r="N64" s="218"/>
      <c r="O64" s="218"/>
      <c r="P64" s="218"/>
      <c r="Q64" s="218"/>
      <c r="R64" s="218"/>
      <c r="S64" s="1204"/>
      <c r="T64" s="1204"/>
      <c r="U64" s="1205"/>
    </row>
    <row r="65" spans="1:21" s="84" customFormat="1">
      <c r="A65" s="171" t="s">
        <v>1814</v>
      </c>
      <c r="B65" s="217">
        <f>SUM(C65+D65)</f>
        <v>75000</v>
      </c>
      <c r="C65" s="781">
        <f>[1]EVERYTHING!$I$71</f>
        <v>75000</v>
      </c>
      <c r="D65" s="781">
        <f>[1]EVERYTHING!$J$71</f>
        <v>0</v>
      </c>
      <c r="E65" s="781">
        <f t="shared" ref="E65:E69" si="30">B65-SUM(F65:Q65)</f>
        <v>75000</v>
      </c>
      <c r="F65" s="781"/>
      <c r="G65" s="781"/>
      <c r="H65" s="781"/>
      <c r="I65" s="781"/>
      <c r="J65" s="781"/>
      <c r="K65" s="781"/>
      <c r="L65" s="781">
        <f>D65</f>
        <v>0</v>
      </c>
      <c r="M65" s="781"/>
      <c r="N65" s="781"/>
      <c r="O65" s="781"/>
      <c r="P65" s="781"/>
      <c r="Q65" s="781"/>
      <c r="R65" s="368">
        <f>SUM(E65:Q65)</f>
        <v>75000</v>
      </c>
      <c r="S65" s="781">
        <f>ROUND([1]EVERYTHING!$K$71,0)</f>
        <v>48214</v>
      </c>
      <c r="T65" s="781"/>
      <c r="U65" s="1205"/>
    </row>
    <row r="66" spans="1:21" s="84" customFormat="1" ht="24" customHeight="1">
      <c r="A66" s="171" t="s">
        <v>1815</v>
      </c>
      <c r="B66" s="217">
        <f>SUM(C66+D66)</f>
        <v>0</v>
      </c>
      <c r="C66" s="781"/>
      <c r="D66" s="781"/>
      <c r="E66" s="781">
        <f t="shared" si="30"/>
        <v>0</v>
      </c>
      <c r="F66" s="781"/>
      <c r="G66" s="781"/>
      <c r="H66" s="781"/>
      <c r="I66" s="781"/>
      <c r="J66" s="781"/>
      <c r="K66" s="781"/>
      <c r="L66" s="781">
        <f t="shared" ref="L66:L69" si="31">D66</f>
        <v>0</v>
      </c>
      <c r="M66" s="781"/>
      <c r="N66" s="781"/>
      <c r="O66" s="781"/>
      <c r="P66" s="781"/>
      <c r="Q66" s="781"/>
      <c r="R66" s="368">
        <f>SUM(E66:Q66)</f>
        <v>0</v>
      </c>
      <c r="S66" s="781"/>
      <c r="T66" s="781"/>
      <c r="U66" s="1205"/>
    </row>
    <row r="67" spans="1:21" s="84" customFormat="1" ht="24" customHeight="1">
      <c r="A67" s="171" t="s">
        <v>1816</v>
      </c>
      <c r="B67" s="217">
        <f>SUM(C67+D67)</f>
        <v>0</v>
      </c>
      <c r="C67" s="781"/>
      <c r="D67" s="781"/>
      <c r="E67" s="781">
        <f t="shared" si="30"/>
        <v>0</v>
      </c>
      <c r="F67" s="781"/>
      <c r="G67" s="781"/>
      <c r="H67" s="781"/>
      <c r="I67" s="781"/>
      <c r="J67" s="781"/>
      <c r="K67" s="781"/>
      <c r="L67" s="781">
        <f t="shared" si="31"/>
        <v>0</v>
      </c>
      <c r="M67" s="781"/>
      <c r="N67" s="781"/>
      <c r="O67" s="781"/>
      <c r="P67" s="781"/>
      <c r="Q67" s="781"/>
      <c r="R67" s="368">
        <f>SUM(E67:Q67)</f>
        <v>0</v>
      </c>
      <c r="S67" s="781"/>
      <c r="T67" s="781"/>
      <c r="U67" s="1205"/>
    </row>
    <row r="68" spans="1:21" s="84" customFormat="1" ht="12" customHeight="1">
      <c r="A68" s="171" t="s">
        <v>1817</v>
      </c>
      <c r="B68" s="217">
        <f>SUM(C68+D68)</f>
        <v>0</v>
      </c>
      <c r="C68" s="781"/>
      <c r="D68" s="781"/>
      <c r="E68" s="781">
        <f t="shared" si="30"/>
        <v>0</v>
      </c>
      <c r="F68" s="781"/>
      <c r="G68" s="781"/>
      <c r="H68" s="781"/>
      <c r="I68" s="781"/>
      <c r="J68" s="781"/>
      <c r="K68" s="781"/>
      <c r="L68" s="781">
        <f t="shared" si="31"/>
        <v>0</v>
      </c>
      <c r="M68" s="781"/>
      <c r="N68" s="781"/>
      <c r="O68" s="781"/>
      <c r="P68" s="781"/>
      <c r="Q68" s="781"/>
      <c r="R68" s="368">
        <f>SUM(E68:Q68)</f>
        <v>0</v>
      </c>
      <c r="S68" s="781"/>
      <c r="T68" s="781"/>
      <c r="U68" s="1205"/>
    </row>
    <row r="69" spans="1:21" s="84" customFormat="1">
      <c r="A69" s="933" t="s">
        <v>1818</v>
      </c>
      <c r="B69" s="217">
        <f>SUM(C69+D69)</f>
        <v>135000</v>
      </c>
      <c r="C69" s="781">
        <f>ROUND([1]EVERYTHING!$I$73,0)</f>
        <v>131234</v>
      </c>
      <c r="D69" s="781">
        <f>ROUND([1]EVERYTHING!$J$73,0)</f>
        <v>3766</v>
      </c>
      <c r="E69" s="781">
        <f t="shared" si="30"/>
        <v>131234</v>
      </c>
      <c r="F69" s="781"/>
      <c r="G69" s="781"/>
      <c r="H69" s="781"/>
      <c r="I69" s="781"/>
      <c r="J69" s="781"/>
      <c r="K69" s="781"/>
      <c r="L69" s="781">
        <f t="shared" si="31"/>
        <v>3766</v>
      </c>
      <c r="M69" s="781"/>
      <c r="N69" s="781"/>
      <c r="O69" s="781"/>
      <c r="P69" s="781"/>
      <c r="Q69" s="781"/>
      <c r="R69" s="368">
        <f>SUM(E69:Q69)</f>
        <v>135000</v>
      </c>
      <c r="S69" s="781">
        <f>C69</f>
        <v>131234</v>
      </c>
      <c r="T69" s="781"/>
      <c r="U69" s="1205"/>
    </row>
    <row r="70" spans="1:21" s="84" customFormat="1">
      <c r="A70" s="85" t="s">
        <v>1819</v>
      </c>
      <c r="B70" s="217">
        <f>SUM(C70:D70)</f>
        <v>210000</v>
      </c>
      <c r="C70" s="217">
        <f>SUM(C65:C69)</f>
        <v>206234</v>
      </c>
      <c r="D70" s="217">
        <f>SUM(D65:D69)</f>
        <v>3766</v>
      </c>
      <c r="E70" s="217">
        <f t="shared" ref="E70:T70" si="32">SUM(E65:E69)</f>
        <v>206234</v>
      </c>
      <c r="F70" s="217">
        <f t="shared" si="32"/>
        <v>0</v>
      </c>
      <c r="G70" s="217">
        <f t="shared" si="32"/>
        <v>0</v>
      </c>
      <c r="H70" s="217">
        <f t="shared" si="32"/>
        <v>0</v>
      </c>
      <c r="I70" s="217">
        <f t="shared" si="32"/>
        <v>0</v>
      </c>
      <c r="J70" s="217">
        <f t="shared" si="32"/>
        <v>0</v>
      </c>
      <c r="K70" s="217">
        <f t="shared" si="32"/>
        <v>0</v>
      </c>
      <c r="L70" s="217">
        <f t="shared" si="32"/>
        <v>3766</v>
      </c>
      <c r="M70" s="217">
        <f t="shared" si="32"/>
        <v>0</v>
      </c>
      <c r="N70" s="217">
        <f t="shared" si="32"/>
        <v>0</v>
      </c>
      <c r="O70" s="217">
        <f t="shared" si="32"/>
        <v>0</v>
      </c>
      <c r="P70" s="217">
        <f t="shared" si="32"/>
        <v>0</v>
      </c>
      <c r="Q70" s="217">
        <f t="shared" si="32"/>
        <v>0</v>
      </c>
      <c r="R70" s="217">
        <f t="shared" si="32"/>
        <v>210000</v>
      </c>
      <c r="S70" s="86">
        <f t="shared" si="32"/>
        <v>179448</v>
      </c>
      <c r="T70" s="86">
        <f t="shared" si="32"/>
        <v>0</v>
      </c>
      <c r="U70" s="1205"/>
    </row>
    <row r="71" spans="1:21" s="84" customFormat="1">
      <c r="A71" s="83" t="s">
        <v>1820</v>
      </c>
      <c r="B71" s="218"/>
      <c r="C71" s="218"/>
      <c r="D71" s="218"/>
      <c r="E71" s="218"/>
      <c r="F71" s="218"/>
      <c r="G71" s="218"/>
      <c r="H71" s="218"/>
      <c r="I71" s="218"/>
      <c r="J71" s="218"/>
      <c r="K71" s="218"/>
      <c r="L71" s="218"/>
      <c r="M71" s="218"/>
      <c r="N71" s="218"/>
      <c r="O71" s="218"/>
      <c r="P71" s="218"/>
      <c r="Q71" s="218"/>
      <c r="R71" s="218"/>
      <c r="S71" s="218"/>
      <c r="T71" s="218"/>
      <c r="U71" s="1205"/>
    </row>
    <row r="72" spans="1:21" s="84" customFormat="1">
      <c r="A72" s="171" t="s">
        <v>1821</v>
      </c>
      <c r="B72" s="217">
        <f>SUM(C72+D72)</f>
        <v>0</v>
      </c>
      <c r="C72" s="781"/>
      <c r="D72" s="781"/>
      <c r="E72" s="781">
        <f t="shared" ref="E72:E76" si="33">B72-SUM(F72:Q72)</f>
        <v>0</v>
      </c>
      <c r="F72" s="781"/>
      <c r="G72" s="781"/>
      <c r="H72" s="781"/>
      <c r="I72" s="781"/>
      <c r="J72" s="781"/>
      <c r="K72" s="781"/>
      <c r="L72" s="781">
        <f>D72</f>
        <v>0</v>
      </c>
      <c r="M72" s="781"/>
      <c r="N72" s="781"/>
      <c r="O72" s="781"/>
      <c r="P72" s="781"/>
      <c r="Q72" s="781"/>
      <c r="R72" s="368">
        <f>SUM(E72:Q72)</f>
        <v>0</v>
      </c>
      <c r="S72" s="1206"/>
      <c r="T72" s="1206"/>
      <c r="U72" s="1205"/>
    </row>
    <row r="73" spans="1:21" s="84" customFormat="1">
      <c r="A73" s="171" t="s">
        <v>1822</v>
      </c>
      <c r="B73" s="217">
        <f>SUM(C73+D73)</f>
        <v>0</v>
      </c>
      <c r="C73" s="781"/>
      <c r="D73" s="781"/>
      <c r="E73" s="781">
        <f t="shared" si="33"/>
        <v>0</v>
      </c>
      <c r="F73" s="781"/>
      <c r="G73" s="781"/>
      <c r="H73" s="781"/>
      <c r="I73" s="781"/>
      <c r="J73" s="781"/>
      <c r="K73" s="781"/>
      <c r="L73" s="781">
        <f t="shared" ref="L73:L76" si="34">D73</f>
        <v>0</v>
      </c>
      <c r="M73" s="781"/>
      <c r="N73" s="781"/>
      <c r="O73" s="781"/>
      <c r="P73" s="781"/>
      <c r="Q73" s="781"/>
      <c r="R73" s="368">
        <f>SUM(E73:Q73)</f>
        <v>0</v>
      </c>
      <c r="S73" s="1206"/>
      <c r="T73" s="1206"/>
      <c r="U73" s="1205"/>
    </row>
    <row r="74" spans="1:21" s="84" customFormat="1">
      <c r="A74" s="311" t="s">
        <v>1823</v>
      </c>
      <c r="B74" s="217">
        <f>SUM(C74+D74)</f>
        <v>144000</v>
      </c>
      <c r="C74" s="781">
        <f>ROUND([1]EVERYTHING!$I$78,0)</f>
        <v>144000</v>
      </c>
      <c r="D74" s="781">
        <f>ROUND([1]EVERYTHING!$J$78,0)</f>
        <v>0</v>
      </c>
      <c r="E74" s="781">
        <f t="shared" si="33"/>
        <v>144000</v>
      </c>
      <c r="F74" s="781"/>
      <c r="G74" s="781"/>
      <c r="H74" s="781"/>
      <c r="I74" s="781"/>
      <c r="J74" s="781"/>
      <c r="K74" s="781"/>
      <c r="L74" s="781">
        <f t="shared" si="34"/>
        <v>0</v>
      </c>
      <c r="M74" s="781"/>
      <c r="N74" s="781"/>
      <c r="O74" s="781"/>
      <c r="P74" s="781"/>
      <c r="Q74" s="781"/>
      <c r="R74" s="368">
        <f>SUM(E74:Q74)</f>
        <v>144000</v>
      </c>
      <c r="S74" s="1206"/>
      <c r="T74" s="1206"/>
      <c r="U74" s="1205"/>
    </row>
    <row r="75" spans="1:21" s="84" customFormat="1">
      <c r="A75" s="171" t="s">
        <v>1824</v>
      </c>
      <c r="B75" s="217">
        <f>SUM(C75+D75)</f>
        <v>529040</v>
      </c>
      <c r="C75" s="781">
        <f>ROUND([1]EVERYTHING!$I$76,0)</f>
        <v>529040</v>
      </c>
      <c r="D75" s="781">
        <f>ROUND([1]EVERYTHING!$J$76,0)</f>
        <v>0</v>
      </c>
      <c r="E75" s="781">
        <f t="shared" si="33"/>
        <v>529040</v>
      </c>
      <c r="F75" s="781"/>
      <c r="G75" s="781"/>
      <c r="H75" s="781"/>
      <c r="I75" s="781"/>
      <c r="J75" s="781"/>
      <c r="K75" s="781"/>
      <c r="L75" s="781">
        <f t="shared" si="34"/>
        <v>0</v>
      </c>
      <c r="M75" s="781"/>
      <c r="N75" s="781"/>
      <c r="O75" s="781"/>
      <c r="P75" s="781"/>
      <c r="Q75" s="781"/>
      <c r="R75" s="368">
        <f>SUM(E75:Q75)</f>
        <v>529040</v>
      </c>
      <c r="S75" s="1206"/>
      <c r="T75" s="1206"/>
      <c r="U75" s="1205"/>
    </row>
    <row r="76" spans="1:21" s="84" customFormat="1">
      <c r="A76" s="933" t="s">
        <v>1825</v>
      </c>
      <c r="B76" s="217">
        <f>SUM(C76+D76)</f>
        <v>183312</v>
      </c>
      <c r="C76" s="781">
        <f>ROUND([1]EVERYTHING!$I$79,0)</f>
        <v>183312</v>
      </c>
      <c r="D76" s="781">
        <f>ROUND([1]EVERYTHING!$J$79,0)</f>
        <v>0</v>
      </c>
      <c r="E76" s="781">
        <f t="shared" si="33"/>
        <v>183312</v>
      </c>
      <c r="F76" s="781"/>
      <c r="G76" s="781"/>
      <c r="H76" s="781"/>
      <c r="I76" s="781"/>
      <c r="J76" s="781"/>
      <c r="K76" s="781"/>
      <c r="L76" s="781">
        <f t="shared" si="34"/>
        <v>0</v>
      </c>
      <c r="M76" s="781"/>
      <c r="N76" s="781"/>
      <c r="O76" s="781"/>
      <c r="P76" s="781"/>
      <c r="Q76" s="781"/>
      <c r="R76" s="368">
        <f>SUM(E76:Q76)</f>
        <v>183312</v>
      </c>
      <c r="S76" s="1206"/>
      <c r="T76" s="1206"/>
      <c r="U76" s="1205"/>
    </row>
    <row r="77" spans="1:21" s="84" customFormat="1">
      <c r="A77" s="85" t="s">
        <v>1826</v>
      </c>
      <c r="B77" s="217">
        <f>SUM(C77:D77)</f>
        <v>856352</v>
      </c>
      <c r="C77" s="217">
        <f>SUM(C72:C76)</f>
        <v>856352</v>
      </c>
      <c r="D77" s="217">
        <f>SUM(D72:D76)</f>
        <v>0</v>
      </c>
      <c r="E77" s="217">
        <f t="shared" ref="E77:Q77" si="35">SUM(E72:E76)</f>
        <v>856352</v>
      </c>
      <c r="F77" s="217">
        <f t="shared" si="35"/>
        <v>0</v>
      </c>
      <c r="G77" s="217">
        <f t="shared" si="35"/>
        <v>0</v>
      </c>
      <c r="H77" s="217">
        <f t="shared" si="35"/>
        <v>0</v>
      </c>
      <c r="I77" s="217">
        <f t="shared" si="35"/>
        <v>0</v>
      </c>
      <c r="J77" s="217">
        <f t="shared" si="35"/>
        <v>0</v>
      </c>
      <c r="K77" s="217">
        <f t="shared" si="35"/>
        <v>0</v>
      </c>
      <c r="L77" s="217">
        <f t="shared" si="35"/>
        <v>0</v>
      </c>
      <c r="M77" s="217">
        <f t="shared" si="35"/>
        <v>0</v>
      </c>
      <c r="N77" s="217">
        <f t="shared" si="35"/>
        <v>0</v>
      </c>
      <c r="O77" s="217">
        <f t="shared" si="35"/>
        <v>0</v>
      </c>
      <c r="P77" s="217">
        <f t="shared" si="35"/>
        <v>0</v>
      </c>
      <c r="Q77" s="217">
        <f t="shared" si="35"/>
        <v>0</v>
      </c>
      <c r="R77" s="217">
        <f>SUM(R72:R76)</f>
        <v>856352</v>
      </c>
      <c r="S77" s="1206"/>
      <c r="T77" s="1206"/>
      <c r="U77" s="1205"/>
    </row>
    <row r="78" spans="1:21" s="84" customFormat="1">
      <c r="A78" s="83" t="s">
        <v>1827</v>
      </c>
      <c r="B78" s="218"/>
      <c r="C78" s="218"/>
      <c r="D78" s="218"/>
      <c r="E78" s="218"/>
      <c r="F78" s="218"/>
      <c r="G78" s="218"/>
      <c r="H78" s="218"/>
      <c r="I78" s="218"/>
      <c r="J78" s="218"/>
      <c r="K78" s="218"/>
      <c r="L78" s="218"/>
      <c r="M78" s="218"/>
      <c r="N78" s="218"/>
      <c r="O78" s="218"/>
      <c r="P78" s="218"/>
      <c r="Q78" s="218"/>
      <c r="R78" s="218"/>
      <c r="S78" s="218"/>
      <c r="T78" s="218"/>
      <c r="U78" s="1205"/>
    </row>
    <row r="79" spans="1:21" s="84" customFormat="1">
      <c r="A79" s="171" t="s">
        <v>1828</v>
      </c>
      <c r="B79" s="217">
        <f>SUM(C79:D79)</f>
        <v>2230155</v>
      </c>
      <c r="C79" s="781">
        <f>ROUND([1]EVERYTHING!$I$82,0)</f>
        <v>2167945</v>
      </c>
      <c r="D79" s="781">
        <f>ROUND([1]EVERYTHING!$J$82,0)</f>
        <v>62210</v>
      </c>
      <c r="E79" s="781">
        <f t="shared" ref="E79:E80" si="36">B79-SUM(F79:Q79)</f>
        <v>2167945</v>
      </c>
      <c r="F79" s="781"/>
      <c r="G79" s="781"/>
      <c r="H79" s="781"/>
      <c r="I79" s="781"/>
      <c r="J79" s="781"/>
      <c r="K79" s="781"/>
      <c r="L79" s="781">
        <f>D79</f>
        <v>62210</v>
      </c>
      <c r="M79" s="781"/>
      <c r="N79" s="781"/>
      <c r="O79" s="781"/>
      <c r="P79" s="781"/>
      <c r="Q79" s="781"/>
      <c r="R79" s="368">
        <f>SUM(E79:Q79)</f>
        <v>2230155</v>
      </c>
      <c r="S79" s="781">
        <f>C79</f>
        <v>2167945</v>
      </c>
      <c r="T79" s="781"/>
      <c r="U79" s="1205"/>
    </row>
    <row r="80" spans="1:21" s="84" customFormat="1">
      <c r="A80" s="171" t="s">
        <v>1829</v>
      </c>
      <c r="B80" s="217">
        <f>SUM(C80:D80)</f>
        <v>863312</v>
      </c>
      <c r="C80" s="781">
        <f>ROUND([1]EVERYTHING!$I$94,0)</f>
        <v>852633</v>
      </c>
      <c r="D80" s="781">
        <f>ROUND([1]EVERYTHING!$J$94,0)</f>
        <v>10679</v>
      </c>
      <c r="E80" s="781">
        <f t="shared" si="36"/>
        <v>852633</v>
      </c>
      <c r="F80" s="781"/>
      <c r="G80" s="781"/>
      <c r="H80" s="781"/>
      <c r="I80" s="781"/>
      <c r="J80" s="781"/>
      <c r="K80" s="781"/>
      <c r="L80" s="781">
        <f>D80</f>
        <v>10679</v>
      </c>
      <c r="M80" s="781"/>
      <c r="N80" s="781"/>
      <c r="O80" s="781"/>
      <c r="P80" s="781"/>
      <c r="Q80" s="781"/>
      <c r="R80" s="368">
        <f>SUM(E80:Q80)</f>
        <v>863312</v>
      </c>
      <c r="S80" s="781">
        <f>C80</f>
        <v>852633</v>
      </c>
      <c r="T80" s="781"/>
      <c r="U80" s="1205"/>
    </row>
    <row r="81" spans="1:21" s="84" customFormat="1">
      <c r="A81" s="85" t="s">
        <v>1830</v>
      </c>
      <c r="B81" s="217">
        <f>SUM(C81:D81)</f>
        <v>3093467</v>
      </c>
      <c r="C81" s="1212">
        <f>SUM(C79:C80)</f>
        <v>3020578</v>
      </c>
      <c r="D81" s="1212">
        <f t="shared" ref="D81:T81" si="37">SUM(D79:D80)</f>
        <v>72889</v>
      </c>
      <c r="E81" s="1212">
        <f t="shared" si="37"/>
        <v>3020578</v>
      </c>
      <c r="F81" s="1212">
        <f t="shared" si="37"/>
        <v>0</v>
      </c>
      <c r="G81" s="1212">
        <f t="shared" si="37"/>
        <v>0</v>
      </c>
      <c r="H81" s="1212">
        <f t="shared" si="37"/>
        <v>0</v>
      </c>
      <c r="I81" s="1212">
        <f t="shared" si="37"/>
        <v>0</v>
      </c>
      <c r="J81" s="1212">
        <f t="shared" si="37"/>
        <v>0</v>
      </c>
      <c r="K81" s="1212">
        <f t="shared" si="37"/>
        <v>0</v>
      </c>
      <c r="L81" s="1212">
        <f t="shared" si="37"/>
        <v>72889</v>
      </c>
      <c r="M81" s="1212">
        <f t="shared" si="37"/>
        <v>0</v>
      </c>
      <c r="N81" s="1212">
        <f t="shared" si="37"/>
        <v>0</v>
      </c>
      <c r="O81" s="1212">
        <f t="shared" si="37"/>
        <v>0</v>
      </c>
      <c r="P81" s="1212">
        <f t="shared" si="37"/>
        <v>0</v>
      </c>
      <c r="Q81" s="1212">
        <f t="shared" si="37"/>
        <v>0</v>
      </c>
      <c r="R81" s="1212">
        <f t="shared" si="37"/>
        <v>3093467</v>
      </c>
      <c r="S81" s="1212">
        <f t="shared" si="37"/>
        <v>3020578</v>
      </c>
      <c r="T81" s="1212">
        <f t="shared" si="37"/>
        <v>0</v>
      </c>
      <c r="U81" s="1205"/>
    </row>
    <row r="82" spans="1:21" s="84" customFormat="1">
      <c r="A82" s="83" t="s">
        <v>1831</v>
      </c>
      <c r="B82" s="218"/>
      <c r="C82" s="218"/>
      <c r="D82" s="218"/>
      <c r="E82" s="218"/>
      <c r="F82" s="218"/>
      <c r="G82" s="218"/>
      <c r="H82" s="218"/>
      <c r="I82" s="218"/>
      <c r="J82" s="218"/>
      <c r="K82" s="218"/>
      <c r="L82" s="218"/>
      <c r="M82" s="218"/>
      <c r="N82" s="218"/>
      <c r="O82" s="218"/>
      <c r="P82" s="218"/>
      <c r="Q82" s="218"/>
      <c r="R82" s="218"/>
      <c r="S82" s="218"/>
      <c r="T82" s="218"/>
      <c r="U82" s="1205"/>
    </row>
    <row r="83" spans="1:21" s="84" customFormat="1" ht="13.7" customHeight="1">
      <c r="A83" s="171" t="s">
        <v>1832</v>
      </c>
      <c r="B83" s="217">
        <f t="shared" ref="B83:B95" si="38">SUM(C83+D83)</f>
        <v>89049</v>
      </c>
      <c r="C83" s="781">
        <f>ROUND([1]EVERYTHING!$I$85,0)</f>
        <v>89049</v>
      </c>
      <c r="D83" s="781">
        <f>ROUND([1]EVERYTHING!$J$85,0)</f>
        <v>0</v>
      </c>
      <c r="E83" s="781">
        <f t="shared" ref="E83:E95" si="39">B83-SUM(F83:Q83)</f>
        <v>89049</v>
      </c>
      <c r="F83" s="781"/>
      <c r="G83" s="781"/>
      <c r="H83" s="781"/>
      <c r="I83" s="781"/>
      <c r="J83" s="781"/>
      <c r="K83" s="781"/>
      <c r="L83" s="781">
        <f>D83</f>
        <v>0</v>
      </c>
      <c r="M83" s="781"/>
      <c r="N83" s="781"/>
      <c r="O83" s="781"/>
      <c r="P83" s="781"/>
      <c r="Q83" s="781"/>
      <c r="R83" s="368">
        <f t="shared" ref="R83:R95" si="40">SUM(E83:Q83)</f>
        <v>89049</v>
      </c>
      <c r="S83" s="1206"/>
      <c r="T83" s="1206"/>
      <c r="U83" s="1205"/>
    </row>
    <row r="84" spans="1:21" s="84" customFormat="1">
      <c r="A84" s="171" t="s">
        <v>1833</v>
      </c>
      <c r="B84" s="217">
        <f t="shared" si="38"/>
        <v>53500</v>
      </c>
      <c r="C84" s="781">
        <f>ROUND([1]EVERYTHING!$I$91,0)</f>
        <v>52008</v>
      </c>
      <c r="D84" s="781">
        <f>ROUND([1]EVERYTHING!$J$91,0)</f>
        <v>1492</v>
      </c>
      <c r="E84" s="781">
        <f t="shared" si="39"/>
        <v>52008</v>
      </c>
      <c r="F84" s="781"/>
      <c r="G84" s="781"/>
      <c r="H84" s="781"/>
      <c r="I84" s="781"/>
      <c r="J84" s="781"/>
      <c r="K84" s="781"/>
      <c r="L84" s="781">
        <f t="shared" ref="L84:L95" si="41">D84</f>
        <v>1492</v>
      </c>
      <c r="M84" s="781"/>
      <c r="N84" s="781"/>
      <c r="O84" s="781"/>
      <c r="P84" s="781"/>
      <c r="Q84" s="781"/>
      <c r="R84" s="368">
        <f t="shared" si="40"/>
        <v>53500</v>
      </c>
      <c r="S84" s="781">
        <f>C84</f>
        <v>52008</v>
      </c>
      <c r="T84" s="781"/>
      <c r="U84" s="1205"/>
    </row>
    <row r="85" spans="1:21" s="84" customFormat="1">
      <c r="A85" s="171" t="s">
        <v>1834</v>
      </c>
      <c r="B85" s="217">
        <f t="shared" si="38"/>
        <v>1091517</v>
      </c>
      <c r="C85" s="781">
        <f>ROUND([1]EVERYTHING!$I$87,0)</f>
        <v>1091517</v>
      </c>
      <c r="D85" s="781">
        <f>ROUND([1]EVERYTHING!$J$87,0)</f>
        <v>0</v>
      </c>
      <c r="E85" s="781">
        <f t="shared" si="39"/>
        <v>1091517</v>
      </c>
      <c r="F85" s="781"/>
      <c r="G85" s="781"/>
      <c r="H85" s="781"/>
      <c r="I85" s="781"/>
      <c r="J85" s="781"/>
      <c r="K85" s="781"/>
      <c r="L85" s="781">
        <f t="shared" si="41"/>
        <v>0</v>
      </c>
      <c r="M85" s="781"/>
      <c r="N85" s="781"/>
      <c r="O85" s="781"/>
      <c r="P85" s="781"/>
      <c r="Q85" s="781"/>
      <c r="R85" s="368">
        <f t="shared" si="40"/>
        <v>1091517</v>
      </c>
      <c r="S85" s="781">
        <f t="shared" ref="S85:S87" si="42">C85</f>
        <v>1091517</v>
      </c>
      <c r="T85" s="781"/>
      <c r="U85" s="1205"/>
    </row>
    <row r="86" spans="1:21" s="84" customFormat="1">
      <c r="A86" s="171" t="s">
        <v>1835</v>
      </c>
      <c r="B86" s="217">
        <f t="shared" si="38"/>
        <v>2109317</v>
      </c>
      <c r="C86" s="781">
        <f>ROUND([1]EVERYTHING!$I$88,0)</f>
        <v>2050477</v>
      </c>
      <c r="D86" s="781">
        <f>ROUND([1]EVERYTHING!$J$88,0)</f>
        <v>58840</v>
      </c>
      <c r="E86" s="781">
        <f t="shared" si="39"/>
        <v>2050477</v>
      </c>
      <c r="F86" s="781"/>
      <c r="G86" s="781"/>
      <c r="H86" s="781"/>
      <c r="I86" s="781"/>
      <c r="J86" s="781"/>
      <c r="K86" s="781"/>
      <c r="L86" s="781">
        <f t="shared" si="41"/>
        <v>58840</v>
      </c>
      <c r="M86" s="781"/>
      <c r="N86" s="781"/>
      <c r="O86" s="781"/>
      <c r="P86" s="781"/>
      <c r="Q86" s="781"/>
      <c r="R86" s="368">
        <f t="shared" si="40"/>
        <v>2109317</v>
      </c>
      <c r="S86" s="781">
        <f t="shared" si="42"/>
        <v>2050477</v>
      </c>
      <c r="T86" s="781"/>
      <c r="U86" s="1205"/>
    </row>
    <row r="87" spans="1:21" s="84" customFormat="1">
      <c r="A87" s="171" t="s">
        <v>1836</v>
      </c>
      <c r="B87" s="217">
        <f t="shared" si="38"/>
        <v>0</v>
      </c>
      <c r="C87" s="781"/>
      <c r="D87" s="781"/>
      <c r="E87" s="781">
        <f t="shared" si="39"/>
        <v>0</v>
      </c>
      <c r="F87" s="781"/>
      <c r="G87" s="781"/>
      <c r="H87" s="781"/>
      <c r="I87" s="781"/>
      <c r="J87" s="781"/>
      <c r="K87" s="781"/>
      <c r="L87" s="781">
        <f t="shared" si="41"/>
        <v>0</v>
      </c>
      <c r="M87" s="781"/>
      <c r="N87" s="781"/>
      <c r="O87" s="781"/>
      <c r="P87" s="781"/>
      <c r="Q87" s="781"/>
      <c r="R87" s="368">
        <f t="shared" si="40"/>
        <v>0</v>
      </c>
      <c r="S87" s="781">
        <f t="shared" si="42"/>
        <v>0</v>
      </c>
      <c r="T87" s="781"/>
      <c r="U87" s="1205"/>
    </row>
    <row r="88" spans="1:21" s="84" customFormat="1">
      <c r="A88" s="171" t="s">
        <v>1837</v>
      </c>
      <c r="B88" s="217">
        <f t="shared" si="38"/>
        <v>59000</v>
      </c>
      <c r="C88" s="781">
        <f>ROUND([1]EVERYTHING!$I$90,0)</f>
        <v>59000</v>
      </c>
      <c r="D88" s="781">
        <f>ROUND([1]EVERYTHING!$J$90,0)</f>
        <v>0</v>
      </c>
      <c r="E88" s="781">
        <f t="shared" si="39"/>
        <v>59000</v>
      </c>
      <c r="F88" s="781"/>
      <c r="G88" s="781"/>
      <c r="H88" s="781"/>
      <c r="I88" s="781"/>
      <c r="J88" s="781"/>
      <c r="K88" s="781"/>
      <c r="L88" s="781">
        <f t="shared" si="41"/>
        <v>0</v>
      </c>
      <c r="M88" s="781"/>
      <c r="N88" s="781"/>
      <c r="O88" s="781"/>
      <c r="P88" s="781"/>
      <c r="Q88" s="781"/>
      <c r="R88" s="368">
        <f t="shared" si="40"/>
        <v>59000</v>
      </c>
      <c r="S88" s="1206"/>
      <c r="T88" s="1206"/>
      <c r="U88" s="1205"/>
    </row>
    <row r="89" spans="1:21" s="84" customFormat="1">
      <c r="A89" s="171" t="s">
        <v>1838</v>
      </c>
      <c r="B89" s="217">
        <f t="shared" si="38"/>
        <v>60000</v>
      </c>
      <c r="C89" s="781">
        <f>ROUND([1]EVERYTHING!$I$92,0)</f>
        <v>60000</v>
      </c>
      <c r="D89" s="781">
        <f>ROUND([1]EVERYTHING!$J$92,0)</f>
        <v>0</v>
      </c>
      <c r="E89" s="781">
        <f t="shared" si="39"/>
        <v>60000</v>
      </c>
      <c r="F89" s="781"/>
      <c r="G89" s="781"/>
      <c r="H89" s="781"/>
      <c r="I89" s="781"/>
      <c r="J89" s="781"/>
      <c r="K89" s="781"/>
      <c r="L89" s="781">
        <f t="shared" si="41"/>
        <v>0</v>
      </c>
      <c r="M89" s="781"/>
      <c r="N89" s="781"/>
      <c r="O89" s="781"/>
      <c r="P89" s="781"/>
      <c r="Q89" s="781"/>
      <c r="R89" s="368">
        <f t="shared" si="40"/>
        <v>60000</v>
      </c>
      <c r="S89" s="781">
        <f>C89</f>
        <v>60000</v>
      </c>
      <c r="T89" s="781"/>
      <c r="U89" s="1205"/>
    </row>
    <row r="90" spans="1:21" s="84" customFormat="1">
      <c r="A90" s="171" t="s">
        <v>1839</v>
      </c>
      <c r="B90" s="217">
        <f t="shared" si="38"/>
        <v>15000</v>
      </c>
      <c r="C90" s="781">
        <f>ROUND([1]EVERYTHING!$I$89,0)</f>
        <v>15000</v>
      </c>
      <c r="D90" s="781">
        <f>ROUND([1]EVERYTHING!$J$89,0)</f>
        <v>0</v>
      </c>
      <c r="E90" s="781">
        <f t="shared" si="39"/>
        <v>15000</v>
      </c>
      <c r="F90" s="781"/>
      <c r="G90" s="781"/>
      <c r="H90" s="781"/>
      <c r="I90" s="781"/>
      <c r="J90" s="781"/>
      <c r="K90" s="781"/>
      <c r="L90" s="781">
        <f t="shared" si="41"/>
        <v>0</v>
      </c>
      <c r="M90" s="781"/>
      <c r="N90" s="781"/>
      <c r="O90" s="781"/>
      <c r="P90" s="781"/>
      <c r="Q90" s="781"/>
      <c r="R90" s="368">
        <f t="shared" si="40"/>
        <v>15000</v>
      </c>
      <c r="S90" s="781"/>
      <c r="T90" s="781"/>
      <c r="U90" s="1205"/>
    </row>
    <row r="91" spans="1:21" s="84" customFormat="1">
      <c r="A91" s="171" t="s">
        <v>1840</v>
      </c>
      <c r="B91" s="217">
        <f t="shared" si="38"/>
        <v>0</v>
      </c>
      <c r="C91" s="781"/>
      <c r="D91" s="781"/>
      <c r="E91" s="781">
        <f t="shared" si="39"/>
        <v>0</v>
      </c>
      <c r="F91" s="781"/>
      <c r="G91" s="781"/>
      <c r="H91" s="781"/>
      <c r="I91" s="781"/>
      <c r="J91" s="781"/>
      <c r="K91" s="781"/>
      <c r="L91" s="781">
        <f t="shared" si="41"/>
        <v>0</v>
      </c>
      <c r="M91" s="781"/>
      <c r="N91" s="781"/>
      <c r="O91" s="781"/>
      <c r="P91" s="781"/>
      <c r="Q91" s="781"/>
      <c r="R91" s="368">
        <f t="shared" si="40"/>
        <v>0</v>
      </c>
      <c r="S91" s="781"/>
      <c r="T91" s="781"/>
      <c r="U91" s="1205"/>
    </row>
    <row r="92" spans="1:21" s="84" customFormat="1">
      <c r="A92" s="171" t="s">
        <v>1841</v>
      </c>
      <c r="B92" s="217">
        <f t="shared" si="38"/>
        <v>34502</v>
      </c>
      <c r="C92" s="781">
        <f>ROUND([1]EVERYTHING!$I$81,0)</f>
        <v>33538</v>
      </c>
      <c r="D92" s="781">
        <f>ROUND([1]EVERYTHING!$J$81,0)+2</f>
        <v>964</v>
      </c>
      <c r="E92" s="781">
        <f t="shared" si="39"/>
        <v>33538</v>
      </c>
      <c r="F92" s="781"/>
      <c r="G92" s="781"/>
      <c r="H92" s="781"/>
      <c r="I92" s="781"/>
      <c r="J92" s="781"/>
      <c r="K92" s="781"/>
      <c r="L92" s="781">
        <f t="shared" si="41"/>
        <v>964</v>
      </c>
      <c r="M92" s="781"/>
      <c r="N92" s="781"/>
      <c r="O92" s="781"/>
      <c r="P92" s="781"/>
      <c r="Q92" s="781"/>
      <c r="R92" s="368">
        <f t="shared" si="40"/>
        <v>34502</v>
      </c>
      <c r="S92" s="781">
        <f>ROUND([1]EVERYTHING!$K$81,0)</f>
        <v>16769</v>
      </c>
      <c r="T92" s="781"/>
      <c r="U92" s="1205"/>
    </row>
    <row r="93" spans="1:21" s="84" customFormat="1">
      <c r="A93" s="933" t="s">
        <v>1790</v>
      </c>
      <c r="B93" s="217">
        <f t="shared" si="38"/>
        <v>0</v>
      </c>
      <c r="C93" s="781"/>
      <c r="D93" s="781"/>
      <c r="E93" s="781">
        <f t="shared" si="39"/>
        <v>0</v>
      </c>
      <c r="F93" s="781"/>
      <c r="G93" s="781"/>
      <c r="H93" s="781"/>
      <c r="I93" s="781"/>
      <c r="J93" s="781"/>
      <c r="K93" s="781"/>
      <c r="L93" s="781">
        <f t="shared" si="41"/>
        <v>0</v>
      </c>
      <c r="M93" s="781"/>
      <c r="N93" s="781"/>
      <c r="O93" s="781"/>
      <c r="P93" s="781"/>
      <c r="Q93" s="781"/>
      <c r="R93" s="368">
        <f t="shared" si="40"/>
        <v>0</v>
      </c>
      <c r="S93" s="781"/>
      <c r="T93" s="781"/>
      <c r="U93" s="1205"/>
    </row>
    <row r="94" spans="1:21" s="84" customFormat="1">
      <c r="A94" s="933" t="s">
        <v>1790</v>
      </c>
      <c r="B94" s="217">
        <f t="shared" si="38"/>
        <v>0</v>
      </c>
      <c r="C94" s="781"/>
      <c r="D94" s="781"/>
      <c r="E94" s="781">
        <f t="shared" si="39"/>
        <v>0</v>
      </c>
      <c r="F94" s="781"/>
      <c r="G94" s="781"/>
      <c r="H94" s="781"/>
      <c r="I94" s="781"/>
      <c r="J94" s="781"/>
      <c r="K94" s="781"/>
      <c r="L94" s="781">
        <f t="shared" si="41"/>
        <v>0</v>
      </c>
      <c r="M94" s="781"/>
      <c r="N94" s="781"/>
      <c r="O94" s="781"/>
      <c r="P94" s="781"/>
      <c r="Q94" s="781"/>
      <c r="R94" s="368">
        <f t="shared" si="40"/>
        <v>0</v>
      </c>
      <c r="S94" s="781"/>
      <c r="T94" s="781"/>
      <c r="U94" s="1205"/>
    </row>
    <row r="95" spans="1:21" s="84" customFormat="1">
      <c r="A95" s="933" t="s">
        <v>1790</v>
      </c>
      <c r="B95" s="217">
        <f t="shared" si="38"/>
        <v>0</v>
      </c>
      <c r="C95" s="781"/>
      <c r="D95" s="781"/>
      <c r="E95" s="781">
        <f t="shared" si="39"/>
        <v>0</v>
      </c>
      <c r="F95" s="781"/>
      <c r="G95" s="781"/>
      <c r="H95" s="781"/>
      <c r="I95" s="781"/>
      <c r="J95" s="781"/>
      <c r="K95" s="781"/>
      <c r="L95" s="781">
        <f t="shared" si="41"/>
        <v>0</v>
      </c>
      <c r="M95" s="781"/>
      <c r="N95" s="781"/>
      <c r="O95" s="781"/>
      <c r="P95" s="781"/>
      <c r="Q95" s="781"/>
      <c r="R95" s="368">
        <f t="shared" si="40"/>
        <v>0</v>
      </c>
      <c r="S95" s="781"/>
      <c r="T95" s="781"/>
      <c r="U95" s="1205"/>
    </row>
    <row r="96" spans="1:21" s="84" customFormat="1">
      <c r="A96" s="85" t="s">
        <v>1842</v>
      </c>
      <c r="B96" s="217">
        <f>SUM(C96:D96)</f>
        <v>3511885</v>
      </c>
      <c r="C96" s="217">
        <f t="shared" ref="C96:R96" si="43">SUM(C83:C95)</f>
        <v>3450589</v>
      </c>
      <c r="D96" s="217">
        <f t="shared" si="43"/>
        <v>61296</v>
      </c>
      <c r="E96" s="217">
        <f t="shared" si="43"/>
        <v>3450589</v>
      </c>
      <c r="F96" s="217">
        <f t="shared" si="43"/>
        <v>0</v>
      </c>
      <c r="G96" s="217">
        <f t="shared" si="43"/>
        <v>0</v>
      </c>
      <c r="H96" s="217">
        <f t="shared" si="43"/>
        <v>0</v>
      </c>
      <c r="I96" s="217">
        <f t="shared" si="43"/>
        <v>0</v>
      </c>
      <c r="J96" s="217">
        <f t="shared" si="43"/>
        <v>0</v>
      </c>
      <c r="K96" s="217">
        <f t="shared" si="43"/>
        <v>0</v>
      </c>
      <c r="L96" s="217">
        <f t="shared" si="43"/>
        <v>61296</v>
      </c>
      <c r="M96" s="217">
        <f t="shared" si="43"/>
        <v>0</v>
      </c>
      <c r="N96" s="217">
        <f t="shared" si="43"/>
        <v>0</v>
      </c>
      <c r="O96" s="217">
        <f t="shared" si="43"/>
        <v>0</v>
      </c>
      <c r="P96" s="217">
        <f t="shared" si="43"/>
        <v>0</v>
      </c>
      <c r="Q96" s="217">
        <f t="shared" si="43"/>
        <v>0</v>
      </c>
      <c r="R96" s="217">
        <f t="shared" si="43"/>
        <v>3511885</v>
      </c>
      <c r="S96" s="86">
        <f>SUM(S84:S87,S89:S95)</f>
        <v>3270771</v>
      </c>
      <c r="T96" s="217">
        <f>SUM(T84:T87,T89:T95)</f>
        <v>0</v>
      </c>
      <c r="U96" s="1205"/>
    </row>
    <row r="97" spans="1:21" s="84" customFormat="1">
      <c r="A97" s="85" t="s">
        <v>1843</v>
      </c>
      <c r="B97" s="217">
        <f>SUM(C97:D97)</f>
        <v>68688732</v>
      </c>
      <c r="C97" s="217">
        <f t="shared" ref="C97:R97" si="44">SUM(C63+C70+C77+C81+C96)</f>
        <v>67079853</v>
      </c>
      <c r="D97" s="217">
        <f t="shared" si="44"/>
        <v>1608879</v>
      </c>
      <c r="E97" s="217">
        <f t="shared" si="44"/>
        <v>24095108</v>
      </c>
      <c r="F97" s="217">
        <f t="shared" si="44"/>
        <v>6178000</v>
      </c>
      <c r="G97" s="217">
        <f t="shared" si="44"/>
        <v>18718944</v>
      </c>
      <c r="H97" s="217">
        <f t="shared" si="44"/>
        <v>14531301</v>
      </c>
      <c r="I97" s="217">
        <f t="shared" si="44"/>
        <v>3556400</v>
      </c>
      <c r="J97" s="217">
        <f t="shared" si="44"/>
        <v>100</v>
      </c>
      <c r="K97" s="217">
        <f t="shared" si="44"/>
        <v>0</v>
      </c>
      <c r="L97" s="217">
        <f t="shared" si="44"/>
        <v>1608879</v>
      </c>
      <c r="M97" s="217">
        <f t="shared" si="44"/>
        <v>0</v>
      </c>
      <c r="N97" s="217">
        <f t="shared" si="44"/>
        <v>0</v>
      </c>
      <c r="O97" s="217">
        <f t="shared" si="44"/>
        <v>0</v>
      </c>
      <c r="P97" s="217">
        <f t="shared" si="44"/>
        <v>0</v>
      </c>
      <c r="Q97" s="217">
        <f t="shared" si="44"/>
        <v>0</v>
      </c>
      <c r="R97" s="217">
        <f t="shared" si="44"/>
        <v>68688732</v>
      </c>
      <c r="S97" s="217">
        <f>SUM(S63+S70+S81+S96)</f>
        <v>56661675</v>
      </c>
      <c r="T97" s="217">
        <f>SUM(T63+T70+T81+T96)</f>
        <v>0</v>
      </c>
      <c r="U97" s="1205"/>
    </row>
    <row r="98" spans="1:21" s="84" customFormat="1">
      <c r="A98" s="83" t="s">
        <v>1844</v>
      </c>
      <c r="B98" s="218"/>
      <c r="C98" s="218"/>
      <c r="D98" s="218"/>
      <c r="E98" s="218"/>
      <c r="F98" s="218"/>
      <c r="G98" s="218"/>
      <c r="H98" s="218"/>
      <c r="I98" s="218"/>
      <c r="J98" s="218"/>
      <c r="K98" s="218"/>
      <c r="L98" s="218"/>
      <c r="M98" s="218"/>
      <c r="N98" s="218"/>
      <c r="O98" s="218"/>
      <c r="P98" s="218"/>
      <c r="Q98" s="218"/>
      <c r="R98" s="218"/>
      <c r="S98" s="218"/>
      <c r="T98" s="218"/>
      <c r="U98" s="1205"/>
    </row>
    <row r="99" spans="1:21" s="84" customFormat="1">
      <c r="A99" s="171" t="s">
        <v>1845</v>
      </c>
      <c r="B99" s="217">
        <f>SUM(C99+D99)</f>
        <v>4500000</v>
      </c>
      <c r="C99" s="781">
        <f>ROUND([1]EVERYTHING!$I$98,0)</f>
        <v>4394899</v>
      </c>
      <c r="D99" s="781">
        <f>ROUND([1]EVERYTHING!$J$98,0)</f>
        <v>105101</v>
      </c>
      <c r="E99" s="781">
        <f t="shared" ref="E99:E103" si="45">B99-SUM(F99:Q99)</f>
        <v>2694899</v>
      </c>
      <c r="F99" s="781"/>
      <c r="G99" s="781"/>
      <c r="H99" s="781"/>
      <c r="I99" s="781"/>
      <c r="J99" s="781"/>
      <c r="K99" s="781">
        <f>Application!AO632</f>
        <v>1700000</v>
      </c>
      <c r="L99" s="781">
        <f>D99</f>
        <v>105101</v>
      </c>
      <c r="M99" s="781"/>
      <c r="N99" s="781"/>
      <c r="O99" s="781"/>
      <c r="P99" s="781"/>
      <c r="Q99" s="781"/>
      <c r="R99" s="368">
        <f>SUM(E99:Q99)</f>
        <v>4500000</v>
      </c>
      <c r="S99" s="781">
        <f>C99</f>
        <v>4394899</v>
      </c>
      <c r="T99" s="781"/>
      <c r="U99" s="1205"/>
    </row>
    <row r="100" spans="1:21" s="84" customFormat="1">
      <c r="A100" s="171" t="s">
        <v>1846</v>
      </c>
      <c r="B100" s="217">
        <f>SUM(C100+D100)</f>
        <v>0</v>
      </c>
      <c r="C100" s="781"/>
      <c r="D100" s="781"/>
      <c r="E100" s="781">
        <f t="shared" si="45"/>
        <v>0</v>
      </c>
      <c r="F100" s="781"/>
      <c r="G100" s="781"/>
      <c r="H100" s="781"/>
      <c r="I100" s="781"/>
      <c r="J100" s="781"/>
      <c r="K100" s="781"/>
      <c r="L100" s="781">
        <f t="shared" ref="L100:L103" si="46">D100</f>
        <v>0</v>
      </c>
      <c r="M100" s="781"/>
      <c r="N100" s="781"/>
      <c r="O100" s="781"/>
      <c r="P100" s="781"/>
      <c r="Q100" s="781"/>
      <c r="R100" s="368">
        <f>SUM(E100:Q100)</f>
        <v>0</v>
      </c>
      <c r="S100" s="781"/>
      <c r="T100" s="781"/>
      <c r="U100" s="1205"/>
    </row>
    <row r="101" spans="1:21" s="84" customFormat="1" ht="12" customHeight="1">
      <c r="A101" s="171" t="s">
        <v>1847</v>
      </c>
      <c r="B101" s="217">
        <f>SUM(C101+D101)</f>
        <v>0</v>
      </c>
      <c r="C101" s="781"/>
      <c r="D101" s="781"/>
      <c r="E101" s="781">
        <f t="shared" si="45"/>
        <v>0</v>
      </c>
      <c r="F101" s="781"/>
      <c r="G101" s="781"/>
      <c r="H101" s="781"/>
      <c r="I101" s="781"/>
      <c r="J101" s="781"/>
      <c r="K101" s="781"/>
      <c r="L101" s="781">
        <f t="shared" si="46"/>
        <v>0</v>
      </c>
      <c r="M101" s="781"/>
      <c r="N101" s="781"/>
      <c r="O101" s="781"/>
      <c r="P101" s="781"/>
      <c r="Q101" s="781"/>
      <c r="R101" s="368">
        <f>SUM(E101:Q101)</f>
        <v>0</v>
      </c>
      <c r="S101" s="781"/>
      <c r="T101" s="781"/>
      <c r="U101" s="1205"/>
    </row>
    <row r="102" spans="1:21" s="84" customFormat="1">
      <c r="A102" s="171" t="s">
        <v>1848</v>
      </c>
      <c r="B102" s="217">
        <f>SUM(C102+D102)</f>
        <v>0</v>
      </c>
      <c r="C102" s="781"/>
      <c r="D102" s="781"/>
      <c r="E102" s="781">
        <f t="shared" si="45"/>
        <v>0</v>
      </c>
      <c r="F102" s="781"/>
      <c r="G102" s="781"/>
      <c r="H102" s="781"/>
      <c r="I102" s="781"/>
      <c r="J102" s="781"/>
      <c r="K102" s="781"/>
      <c r="L102" s="781">
        <f t="shared" si="46"/>
        <v>0</v>
      </c>
      <c r="M102" s="781"/>
      <c r="N102" s="781"/>
      <c r="O102" s="781"/>
      <c r="P102" s="781"/>
      <c r="Q102" s="781"/>
      <c r="R102" s="368">
        <f>SUM(E102:Q102)</f>
        <v>0</v>
      </c>
      <c r="S102" s="781"/>
      <c r="T102" s="781"/>
      <c r="U102" s="1205"/>
    </row>
    <row r="103" spans="1:21" s="84" customFormat="1">
      <c r="A103" s="933" t="s">
        <v>1790</v>
      </c>
      <c r="B103" s="217">
        <f>SUM(C103+D103)</f>
        <v>0</v>
      </c>
      <c r="C103" s="781"/>
      <c r="D103" s="781"/>
      <c r="E103" s="781">
        <f t="shared" si="45"/>
        <v>0</v>
      </c>
      <c r="F103" s="781"/>
      <c r="G103" s="781"/>
      <c r="H103" s="781"/>
      <c r="I103" s="781"/>
      <c r="J103" s="781"/>
      <c r="K103" s="781"/>
      <c r="L103" s="781">
        <f t="shared" si="46"/>
        <v>0</v>
      </c>
      <c r="M103" s="781"/>
      <c r="N103" s="781"/>
      <c r="O103" s="781"/>
      <c r="P103" s="781"/>
      <c r="Q103" s="781"/>
      <c r="R103" s="368">
        <f>SUM(E103:Q103)</f>
        <v>0</v>
      </c>
      <c r="S103" s="781"/>
      <c r="T103" s="781"/>
      <c r="U103" s="1205"/>
    </row>
    <row r="104" spans="1:21" s="84" customFormat="1">
      <c r="A104" s="85" t="s">
        <v>1849</v>
      </c>
      <c r="B104" s="217">
        <f>SUM(C104:D104)</f>
        <v>4500000</v>
      </c>
      <c r="C104" s="217">
        <f>SUM(C99:C103)</f>
        <v>4394899</v>
      </c>
      <c r="D104" s="217">
        <f t="shared" ref="D104:T104" si="47">SUM(D99:D103)</f>
        <v>105101</v>
      </c>
      <c r="E104" s="217">
        <f t="shared" si="47"/>
        <v>2694899</v>
      </c>
      <c r="F104" s="217">
        <f t="shared" si="47"/>
        <v>0</v>
      </c>
      <c r="G104" s="217">
        <f t="shared" si="47"/>
        <v>0</v>
      </c>
      <c r="H104" s="217">
        <f t="shared" si="47"/>
        <v>0</v>
      </c>
      <c r="I104" s="217">
        <f t="shared" si="47"/>
        <v>0</v>
      </c>
      <c r="J104" s="217">
        <f t="shared" si="47"/>
        <v>0</v>
      </c>
      <c r="K104" s="217">
        <f t="shared" si="47"/>
        <v>1700000</v>
      </c>
      <c r="L104" s="217">
        <f t="shared" si="47"/>
        <v>105101</v>
      </c>
      <c r="M104" s="217">
        <f t="shared" si="47"/>
        <v>0</v>
      </c>
      <c r="N104" s="217">
        <f t="shared" si="47"/>
        <v>0</v>
      </c>
      <c r="O104" s="217">
        <f t="shared" si="47"/>
        <v>0</v>
      </c>
      <c r="P104" s="217">
        <f t="shared" si="47"/>
        <v>0</v>
      </c>
      <c r="Q104" s="217">
        <f t="shared" si="47"/>
        <v>0</v>
      </c>
      <c r="R104" s="217">
        <f t="shared" si="47"/>
        <v>4500000</v>
      </c>
      <c r="S104" s="86">
        <f t="shared" si="47"/>
        <v>4394899</v>
      </c>
      <c r="T104" s="86">
        <f t="shared" si="47"/>
        <v>0</v>
      </c>
      <c r="U104" s="1205"/>
    </row>
    <row r="105" spans="1:21" s="84" customFormat="1">
      <c r="A105" s="85" t="s">
        <v>1850</v>
      </c>
      <c r="B105" s="86">
        <f>SUM(C105:D105)</f>
        <v>73188732</v>
      </c>
      <c r="C105" s="86">
        <f t="shared" ref="C105:R105" si="48">SUM(C97+C104)</f>
        <v>71474752</v>
      </c>
      <c r="D105" s="86">
        <f t="shared" si="48"/>
        <v>1713980</v>
      </c>
      <c r="E105" s="86">
        <f t="shared" si="48"/>
        <v>26790007</v>
      </c>
      <c r="F105" s="86">
        <f t="shared" si="48"/>
        <v>6178000</v>
      </c>
      <c r="G105" s="86">
        <f t="shared" si="48"/>
        <v>18718944</v>
      </c>
      <c r="H105" s="86">
        <f t="shared" si="48"/>
        <v>14531301</v>
      </c>
      <c r="I105" s="86">
        <f t="shared" si="48"/>
        <v>3556400</v>
      </c>
      <c r="J105" s="86">
        <f t="shared" si="48"/>
        <v>100</v>
      </c>
      <c r="K105" s="86">
        <f t="shared" si="48"/>
        <v>1700000</v>
      </c>
      <c r="L105" s="86">
        <f t="shared" si="48"/>
        <v>1713980</v>
      </c>
      <c r="M105" s="86">
        <f t="shared" si="48"/>
        <v>0</v>
      </c>
      <c r="N105" s="86">
        <f t="shared" si="48"/>
        <v>0</v>
      </c>
      <c r="O105" s="86">
        <f t="shared" si="48"/>
        <v>0</v>
      </c>
      <c r="P105" s="86">
        <f t="shared" si="48"/>
        <v>0</v>
      </c>
      <c r="Q105" s="86">
        <f t="shared" si="48"/>
        <v>0</v>
      </c>
      <c r="R105" s="217">
        <f t="shared" si="48"/>
        <v>73188732</v>
      </c>
      <c r="S105" s="86">
        <f>S97+S104</f>
        <v>61056574</v>
      </c>
      <c r="T105" s="86">
        <f>T97+T104</f>
        <v>0</v>
      </c>
      <c r="U105" s="1205"/>
    </row>
    <row r="106" spans="1:21">
      <c r="A106" s="366" t="s">
        <v>1851</v>
      </c>
      <c r="B106" s="1213"/>
      <c r="C106" s="1213"/>
      <c r="D106" s="1213"/>
      <c r="E106" s="1112"/>
      <c r="F106" s="1112"/>
      <c r="G106" s="1112"/>
      <c r="H106" s="204" t="s">
        <v>1852</v>
      </c>
      <c r="I106" s="204"/>
      <c r="J106" s="204"/>
      <c r="K106" s="1112"/>
      <c r="L106" s="1112"/>
      <c r="M106" s="1112"/>
      <c r="N106" s="1112"/>
      <c r="O106" s="1112"/>
      <c r="P106" s="1112"/>
      <c r="Q106" s="1112"/>
      <c r="R106" s="92" t="s">
        <v>1853</v>
      </c>
      <c r="S106" s="781"/>
      <c r="T106" s="781"/>
      <c r="U106" s="205"/>
    </row>
    <row r="107" spans="1:21">
      <c r="A107" s="1213" t="s">
        <v>1854</v>
      </c>
      <c r="B107" s="1112"/>
      <c r="C107" s="1213"/>
      <c r="D107" s="1213"/>
      <c r="E107" s="1112"/>
      <c r="F107" s="1112"/>
      <c r="G107" s="1112"/>
      <c r="H107" s="1112"/>
      <c r="I107" s="94" t="s">
        <v>1855</v>
      </c>
      <c r="J107" s="94"/>
      <c r="K107" s="1112"/>
      <c r="L107" s="1112"/>
      <c r="M107" s="1112"/>
      <c r="N107" s="1112"/>
      <c r="O107" s="1112"/>
      <c r="P107" s="1112"/>
      <c r="Q107" s="1112"/>
      <c r="R107" s="92" t="s">
        <v>1856</v>
      </c>
      <c r="S107" s="86">
        <f>S105+S106</f>
        <v>61056574</v>
      </c>
      <c r="T107" s="86">
        <f>T105+T106</f>
        <v>0</v>
      </c>
      <c r="U107" s="205"/>
    </row>
    <row r="108" spans="1:21" s="107" customFormat="1">
      <c r="A108" s="94" t="s">
        <v>1857</v>
      </c>
      <c r="B108" s="1213"/>
      <c r="C108" s="1213"/>
      <c r="D108" s="1213"/>
      <c r="E108" s="1214">
        <f>Application!AO640</f>
        <v>26790007</v>
      </c>
      <c r="F108" s="1214">
        <f>Application!AO627</f>
        <v>6178000</v>
      </c>
      <c r="G108" s="1214">
        <f>Application!AO628</f>
        <v>18718944</v>
      </c>
      <c r="H108" s="1214">
        <f>Application!AO629</f>
        <v>14531301</v>
      </c>
      <c r="I108" s="1214">
        <f>Application!AO630</f>
        <v>3556400</v>
      </c>
      <c r="J108" s="1214">
        <f>Application!AO631</f>
        <v>100</v>
      </c>
      <c r="K108" s="1214">
        <f>Application!AO632</f>
        <v>1700000</v>
      </c>
      <c r="L108" s="1214">
        <f>Application!AO633</f>
        <v>1713980</v>
      </c>
      <c r="M108" s="1214">
        <f>Application!AO634</f>
        <v>0</v>
      </c>
      <c r="N108" s="1214">
        <f>Application!AO635</f>
        <v>0</v>
      </c>
      <c r="O108" s="1214">
        <f>Application!AO636</f>
        <v>0</v>
      </c>
      <c r="P108" s="1214">
        <f>Application!AO637</f>
        <v>0</v>
      </c>
      <c r="Q108" s="1214">
        <f>Application!AO638</f>
        <v>0</v>
      </c>
      <c r="R108" s="1112"/>
      <c r="S108" s="1112"/>
      <c r="T108" s="1112"/>
      <c r="U108" s="1215"/>
    </row>
    <row r="109" spans="1:21" ht="10.15" customHeight="1">
      <c r="A109" s="1213"/>
      <c r="B109" s="1213"/>
      <c r="C109" s="1213"/>
      <c r="D109" s="1213"/>
      <c r="E109" s="1112"/>
      <c r="F109" s="1112"/>
      <c r="G109" s="1112"/>
      <c r="H109" s="1112"/>
      <c r="I109" s="1112"/>
      <c r="J109" s="1112"/>
      <c r="K109" s="1112"/>
      <c r="L109" s="1112"/>
      <c r="M109" s="1112"/>
      <c r="N109" s="1112"/>
      <c r="O109" s="1112"/>
      <c r="P109" s="1112"/>
      <c r="Q109" s="1112"/>
      <c r="R109" s="1112"/>
      <c r="S109" s="1112"/>
      <c r="T109" s="1112"/>
      <c r="U109" s="205"/>
    </row>
    <row r="110" spans="1:21">
      <c r="A110" s="94" t="s">
        <v>1858</v>
      </c>
      <c r="B110" s="1213"/>
      <c r="C110" s="1213"/>
      <c r="D110" s="1213"/>
      <c r="E110" s="1112"/>
      <c r="F110" s="1112"/>
      <c r="G110" s="1112"/>
      <c r="H110" s="1112"/>
      <c r="I110" s="1112"/>
      <c r="J110" s="1112"/>
      <c r="K110" s="1112"/>
      <c r="L110" s="1112"/>
      <c r="M110" s="1112"/>
      <c r="N110" s="1112"/>
      <c r="O110" s="1112"/>
      <c r="P110" s="1112"/>
      <c r="Q110" s="1112"/>
      <c r="R110" s="1112"/>
      <c r="S110" s="1112"/>
      <c r="T110" s="1112"/>
      <c r="U110" s="205"/>
    </row>
    <row r="111" spans="1:21">
      <c r="A111" s="90" t="s">
        <v>1859</v>
      </c>
      <c r="B111" s="1213"/>
      <c r="C111" s="1213"/>
      <c r="D111" s="1213"/>
      <c r="E111" s="1112"/>
      <c r="F111" s="1112"/>
      <c r="G111" s="1112"/>
      <c r="H111" s="1112"/>
      <c r="I111" s="1112"/>
      <c r="J111" s="1112"/>
      <c r="K111" s="1112"/>
      <c r="L111" s="1112"/>
      <c r="M111" s="1112"/>
      <c r="N111" s="1112"/>
      <c r="O111" s="1112"/>
      <c r="P111" s="1112"/>
      <c r="Q111" s="1112"/>
      <c r="R111" s="1112"/>
      <c r="S111" s="1112"/>
      <c r="T111" s="1112"/>
      <c r="U111" s="205"/>
    </row>
    <row r="112" spans="1:21" ht="12" customHeight="1">
      <c r="A112" s="1066"/>
      <c r="B112" s="1213"/>
      <c r="C112" s="1213"/>
      <c r="D112" s="1213"/>
      <c r="E112" s="1112"/>
      <c r="F112" s="1112"/>
      <c r="G112" s="1112"/>
      <c r="H112" s="1112"/>
      <c r="I112" s="1112"/>
      <c r="J112" s="1112"/>
      <c r="K112" s="1112"/>
      <c r="L112" s="1112"/>
      <c r="M112" s="1112"/>
      <c r="N112" s="1112"/>
      <c r="O112" s="1112"/>
      <c r="P112" s="1112"/>
      <c r="Q112" s="1112"/>
      <c r="R112" s="1112"/>
      <c r="S112" s="1112"/>
      <c r="T112" s="1112"/>
      <c r="U112" s="205"/>
    </row>
    <row r="113" spans="1:21">
      <c r="A113" s="90" t="s">
        <v>1860</v>
      </c>
      <c r="B113" s="1213"/>
      <c r="C113" s="1213"/>
      <c r="D113" s="1213"/>
      <c r="E113" s="1112"/>
      <c r="F113" s="1112"/>
      <c r="G113" s="1112"/>
      <c r="H113" s="1112"/>
      <c r="I113" s="1112"/>
      <c r="J113" s="1112"/>
      <c r="K113" s="1112"/>
      <c r="L113" s="1112"/>
      <c r="M113" s="1112"/>
      <c r="N113" s="1112"/>
      <c r="O113" s="1112"/>
      <c r="P113" s="1112"/>
      <c r="Q113" s="1112"/>
      <c r="R113" s="1112"/>
      <c r="S113" s="1112"/>
      <c r="T113" s="1112"/>
      <c r="U113" s="205"/>
    </row>
    <row r="114" spans="1:21">
      <c r="A114" s="90" t="s">
        <v>1861</v>
      </c>
      <c r="B114" s="1213"/>
      <c r="C114" s="1213"/>
      <c r="D114" s="1213"/>
      <c r="E114" s="1112"/>
      <c r="F114" s="1112"/>
      <c r="G114" s="1112"/>
      <c r="H114" s="1112"/>
      <c r="I114" s="1112"/>
      <c r="J114" s="1112"/>
      <c r="K114" s="1112"/>
      <c r="L114" s="1112"/>
      <c r="M114" s="1112"/>
      <c r="N114" s="1112"/>
      <c r="O114" s="1112"/>
      <c r="P114" s="1112"/>
      <c r="Q114" s="1112"/>
      <c r="R114" s="1112"/>
      <c r="S114" s="1112"/>
      <c r="T114" s="1112"/>
      <c r="U114" s="205"/>
    </row>
    <row r="115" spans="1:21" ht="12" customHeight="1">
      <c r="A115" s="1066"/>
      <c r="B115" s="1213"/>
      <c r="C115" s="1213"/>
      <c r="D115" s="1213"/>
      <c r="E115" s="1112"/>
      <c r="F115" s="1112"/>
      <c r="G115" s="1112"/>
      <c r="H115" s="1112"/>
      <c r="I115" s="1112"/>
      <c r="J115" s="1112"/>
      <c r="K115" s="1112"/>
      <c r="L115" s="1112"/>
      <c r="M115" s="1112"/>
      <c r="N115" s="1112"/>
      <c r="O115" s="1112"/>
      <c r="P115" s="1112"/>
      <c r="Q115" s="1112"/>
      <c r="R115" s="1112"/>
      <c r="S115" s="1112"/>
      <c r="T115" s="1112"/>
      <c r="U115" s="205"/>
    </row>
    <row r="116" spans="1:21">
      <c r="A116" s="220" t="s">
        <v>1862</v>
      </c>
      <c r="B116" s="1213"/>
      <c r="C116" s="1213"/>
      <c r="D116" s="1213"/>
      <c r="E116" s="1112"/>
      <c r="F116" s="1112"/>
      <c r="G116" s="1112"/>
      <c r="H116" s="1112"/>
      <c r="I116" s="1112"/>
      <c r="J116" s="1112"/>
      <c r="K116" s="1112"/>
      <c r="L116" s="1112"/>
      <c r="M116" s="1112"/>
      <c r="N116" s="1112"/>
      <c r="O116" s="1112"/>
      <c r="P116" s="1112"/>
      <c r="Q116" s="1112"/>
      <c r="R116" s="1112"/>
      <c r="S116" s="1112"/>
      <c r="T116" s="1112"/>
      <c r="U116" s="205"/>
    </row>
    <row r="117" spans="1:21">
      <c r="A117" s="220" t="s">
        <v>1863</v>
      </c>
      <c r="B117" s="1213"/>
      <c r="C117" s="1213"/>
      <c r="D117" s="1213"/>
      <c r="E117" s="1112"/>
      <c r="F117" s="1112"/>
      <c r="G117" s="1112"/>
      <c r="H117" s="1112"/>
      <c r="I117" s="1112"/>
      <c r="J117" s="1112"/>
      <c r="K117" s="1112"/>
      <c r="L117" s="1112"/>
      <c r="M117" s="1112"/>
      <c r="N117" s="1112"/>
      <c r="O117" s="1112"/>
      <c r="P117" s="1112"/>
      <c r="Q117" s="1112"/>
      <c r="R117" s="1112"/>
      <c r="S117" s="1112"/>
      <c r="T117" s="1112"/>
      <c r="U117" s="205"/>
    </row>
    <row r="118" spans="1:21">
      <c r="A118" s="220" t="s">
        <v>1864</v>
      </c>
      <c r="B118" s="1213"/>
      <c r="C118" s="1213"/>
      <c r="D118" s="1213"/>
      <c r="E118" s="1112"/>
      <c r="F118" s="1112"/>
      <c r="G118" s="1112"/>
      <c r="H118" s="1112"/>
      <c r="I118" s="1112"/>
      <c r="J118" s="1112"/>
      <c r="K118" s="1112"/>
      <c r="L118" s="1112"/>
      <c r="M118" s="1112"/>
      <c r="N118" s="1112"/>
      <c r="O118" s="1112"/>
      <c r="P118" s="1112"/>
      <c r="Q118" s="1112"/>
      <c r="R118" s="1112"/>
      <c r="S118" s="1112"/>
      <c r="T118" s="1112"/>
      <c r="U118" s="205"/>
    </row>
    <row r="119" spans="1:21">
      <c r="A119" s="220" t="s">
        <v>1865</v>
      </c>
      <c r="B119" s="1213"/>
      <c r="C119" s="1213"/>
      <c r="D119" s="1213"/>
      <c r="E119" s="1112"/>
      <c r="F119" s="1112"/>
      <c r="G119" s="1112"/>
      <c r="H119" s="1112"/>
      <c r="I119" s="1112"/>
      <c r="J119" s="1112"/>
      <c r="K119" s="1112"/>
      <c r="L119" s="1112"/>
      <c r="M119" s="1112"/>
      <c r="N119" s="1112"/>
      <c r="O119" s="1112"/>
      <c r="P119" s="1112"/>
      <c r="Q119" s="1112"/>
      <c r="R119" s="1112"/>
      <c r="S119" s="1112"/>
      <c r="T119" s="1112"/>
      <c r="U119" s="205"/>
    </row>
    <row r="120" spans="1:21" ht="12" customHeight="1">
      <c r="A120" s="219"/>
      <c r="B120" s="1213"/>
      <c r="C120" s="1213"/>
      <c r="D120" s="1213"/>
      <c r="E120" s="1112"/>
      <c r="F120" s="1112"/>
      <c r="G120" s="1112"/>
      <c r="H120" s="1112"/>
      <c r="I120" s="1112"/>
      <c r="J120" s="1112"/>
      <c r="K120" s="1112"/>
      <c r="L120" s="1112"/>
      <c r="M120" s="1112"/>
      <c r="N120" s="1112"/>
      <c r="O120" s="1112"/>
      <c r="P120" s="1112"/>
      <c r="Q120" s="1112"/>
      <c r="R120" s="1112"/>
      <c r="S120" s="1112"/>
      <c r="T120" s="1112"/>
      <c r="U120" s="205"/>
    </row>
    <row r="121" spans="1:21" ht="15.75">
      <c r="A121" s="214" t="s">
        <v>1866</v>
      </c>
      <c r="B121" s="1213"/>
      <c r="C121" s="1213"/>
      <c r="D121" s="1213"/>
      <c r="E121" s="1112"/>
      <c r="F121" s="1112"/>
      <c r="G121" s="1112"/>
      <c r="H121" s="1112"/>
      <c r="I121" s="1112"/>
      <c r="J121" s="1112"/>
      <c r="K121" s="1112"/>
      <c r="L121" s="1112"/>
      <c r="M121" s="1112"/>
      <c r="N121" s="1112"/>
      <c r="O121" s="1112"/>
      <c r="P121" s="1112"/>
      <c r="Q121" s="1112"/>
      <c r="R121" s="1112"/>
      <c r="S121" s="1112"/>
      <c r="T121" s="1112"/>
      <c r="U121" s="205"/>
    </row>
    <row r="122" spans="1:21">
      <c r="A122" s="204" t="s">
        <v>1867</v>
      </c>
      <c r="B122" s="1112"/>
      <c r="C122" s="1112"/>
      <c r="D122" s="1813" t="s">
        <v>1868</v>
      </c>
      <c r="E122" s="1813"/>
      <c r="F122" s="1813"/>
      <c r="G122" s="1112"/>
      <c r="H122" s="1112"/>
      <c r="I122" s="1112"/>
      <c r="J122" s="1112"/>
      <c r="K122" s="1112"/>
      <c r="L122" s="1112"/>
      <c r="M122" s="1112"/>
      <c r="N122" s="1112"/>
      <c r="O122" s="1112"/>
      <c r="P122" s="1112"/>
      <c r="Q122" s="1112"/>
      <c r="R122" s="1112"/>
      <c r="S122" s="1112"/>
      <c r="T122" s="1112"/>
      <c r="U122" s="205"/>
    </row>
    <row r="123" spans="1:21">
      <c r="A123" s="1112" t="s">
        <v>1869</v>
      </c>
      <c r="B123" s="212"/>
      <c r="C123" s="1112"/>
      <c r="D123" s="1815" t="s">
        <v>1870</v>
      </c>
      <c r="E123" s="1742"/>
      <c r="F123" s="1742"/>
      <c r="G123" s="1742"/>
      <c r="H123" s="1742"/>
      <c r="I123" s="1742"/>
      <c r="J123" s="1742"/>
      <c r="K123" s="1742"/>
      <c r="L123" s="1742"/>
      <c r="M123" s="1742"/>
      <c r="N123" s="1742"/>
      <c r="O123" s="1742"/>
      <c r="P123" s="1742"/>
      <c r="Q123" s="1742"/>
      <c r="R123" s="1742"/>
      <c r="S123" s="1742"/>
      <c r="T123" s="1112"/>
      <c r="U123" s="205"/>
    </row>
    <row r="124" spans="1:21" ht="12.75">
      <c r="A124" s="1051" t="s">
        <v>1871</v>
      </c>
      <c r="B124" s="212"/>
      <c r="C124" s="1051"/>
      <c r="D124" s="1742"/>
      <c r="E124" s="1742"/>
      <c r="F124" s="1742"/>
      <c r="G124" s="1742"/>
      <c r="H124" s="1742"/>
      <c r="I124" s="1742"/>
      <c r="J124" s="1742"/>
      <c r="K124" s="1742"/>
      <c r="L124" s="1742"/>
      <c r="M124" s="1742"/>
      <c r="N124" s="1742"/>
      <c r="O124" s="1742"/>
      <c r="P124" s="1742"/>
      <c r="Q124" s="1742"/>
      <c r="R124" s="1742"/>
      <c r="S124" s="1742"/>
      <c r="T124" s="1112"/>
      <c r="U124" s="205"/>
    </row>
    <row r="125" spans="1:21" ht="12.75">
      <c r="A125" s="1051" t="s">
        <v>1872</v>
      </c>
      <c r="B125" s="212"/>
      <c r="C125" s="1051"/>
      <c r="D125" s="1742"/>
      <c r="E125" s="1742"/>
      <c r="F125" s="1742"/>
      <c r="G125" s="1742"/>
      <c r="H125" s="1742"/>
      <c r="I125" s="1742"/>
      <c r="J125" s="1742"/>
      <c r="K125" s="1742"/>
      <c r="L125" s="1742"/>
      <c r="M125" s="1742"/>
      <c r="N125" s="1742"/>
      <c r="O125" s="1742"/>
      <c r="P125" s="1742"/>
      <c r="Q125" s="1742"/>
      <c r="R125" s="1742"/>
      <c r="S125" s="1742"/>
      <c r="T125" s="1112"/>
      <c r="U125" s="205"/>
    </row>
    <row r="126" spans="1:21" ht="12.75">
      <c r="A126" s="1051" t="s">
        <v>1873</v>
      </c>
      <c r="B126" s="212"/>
      <c r="C126" s="1051"/>
      <c r="D126" s="69"/>
      <c r="E126" s="69"/>
      <c r="F126" s="69"/>
      <c r="G126" s="69"/>
      <c r="H126" s="69"/>
      <c r="I126" s="69"/>
      <c r="J126" s="69"/>
      <c r="K126" s="69"/>
      <c r="L126" s="69"/>
      <c r="M126" s="69"/>
      <c r="N126" s="69"/>
      <c r="O126" s="1051"/>
      <c r="P126" s="1051"/>
      <c r="Q126" s="1051"/>
      <c r="R126" s="1051"/>
      <c r="S126" s="1051"/>
      <c r="T126" s="1112"/>
      <c r="U126" s="205"/>
    </row>
    <row r="127" spans="1:21" ht="12.75">
      <c r="A127" s="1051" t="s">
        <v>1874</v>
      </c>
      <c r="B127" s="212"/>
      <c r="C127" s="1051"/>
      <c r="D127" s="69"/>
      <c r="E127" s="69"/>
      <c r="F127" s="69"/>
      <c r="G127" s="69"/>
      <c r="H127" s="69"/>
      <c r="I127" s="69"/>
      <c r="J127" s="69"/>
      <c r="K127" s="69"/>
      <c r="L127" s="69"/>
      <c r="M127" s="69"/>
      <c r="N127" s="69"/>
      <c r="O127" s="1051"/>
      <c r="P127" s="1051"/>
      <c r="Q127" s="1051"/>
      <c r="R127" s="1051"/>
      <c r="S127" s="1051"/>
      <c r="T127" s="1112"/>
      <c r="U127" s="205"/>
    </row>
    <row r="128" spans="1:21" ht="12.75">
      <c r="A128" s="1051" t="s">
        <v>1875</v>
      </c>
      <c r="B128" s="212"/>
      <c r="C128" s="1051"/>
      <c r="D128" s="1810"/>
      <c r="E128" s="1810"/>
      <c r="F128" s="1810"/>
      <c r="G128" s="1810"/>
      <c r="H128" s="1810"/>
      <c r="I128" s="1051"/>
      <c r="J128" s="1811"/>
      <c r="K128" s="1811"/>
      <c r="L128" s="1051"/>
      <c r="M128" s="1051"/>
      <c r="N128" s="1051"/>
      <c r="O128" s="1051"/>
      <c r="P128" s="1051"/>
      <c r="Q128" s="1051"/>
      <c r="R128" s="1051"/>
      <c r="S128" s="1051"/>
      <c r="T128" s="1112"/>
      <c r="U128" s="205"/>
    </row>
    <row r="129" spans="1:21" ht="12.75">
      <c r="A129" s="1051" t="s">
        <v>1050</v>
      </c>
      <c r="B129" s="212"/>
      <c r="C129" s="1051"/>
      <c r="D129" s="1812" t="s">
        <v>1876</v>
      </c>
      <c r="E129" s="1812"/>
      <c r="F129" s="1812"/>
      <c r="G129" s="1812"/>
      <c r="H129" s="1812"/>
      <c r="I129" s="1051"/>
      <c r="J129" s="1051" t="s">
        <v>1877</v>
      </c>
      <c r="K129" s="1051"/>
      <c r="L129" s="1051"/>
      <c r="M129" s="1051"/>
      <c r="N129" s="1051"/>
      <c r="O129" s="1051"/>
      <c r="P129" s="1051"/>
      <c r="Q129" s="1051"/>
      <c r="R129" s="1051"/>
      <c r="S129" s="1051"/>
      <c r="T129" s="1112"/>
      <c r="U129" s="205"/>
    </row>
    <row r="130" spans="1:21" ht="12" customHeight="1">
      <c r="A130" s="1051"/>
      <c r="B130" s="211"/>
      <c r="C130" s="1051"/>
      <c r="D130" s="1051"/>
      <c r="E130" s="1051"/>
      <c r="F130" s="1051"/>
      <c r="G130" s="1051"/>
      <c r="H130" s="1051"/>
      <c r="I130" s="1051"/>
      <c r="J130" s="1051"/>
      <c r="K130" s="1051"/>
      <c r="L130" s="1051"/>
      <c r="M130" s="1051"/>
      <c r="N130" s="1051"/>
      <c r="O130" s="1051"/>
      <c r="P130" s="1051"/>
      <c r="Q130" s="1051"/>
      <c r="R130" s="1051"/>
      <c r="S130" s="1051"/>
      <c r="T130" s="1112"/>
      <c r="U130" s="205"/>
    </row>
    <row r="131" spans="1:21" ht="12.75">
      <c r="A131" s="1043" t="s">
        <v>1878</v>
      </c>
      <c r="B131" s="213">
        <f>SUM(B123:B129)</f>
        <v>0</v>
      </c>
      <c r="C131" s="1051"/>
      <c r="D131" s="1766"/>
      <c r="E131" s="1766"/>
      <c r="F131" s="1766"/>
      <c r="G131" s="1766"/>
      <c r="H131" s="1766"/>
      <c r="I131" s="1051"/>
      <c r="J131" s="1766"/>
      <c r="K131" s="1766"/>
      <c r="L131" s="1766"/>
      <c r="M131" s="1766"/>
      <c r="N131" s="1051"/>
      <c r="O131" s="1051"/>
      <c r="P131" s="1051"/>
      <c r="Q131" s="1051"/>
      <c r="R131" s="1051"/>
      <c r="S131" s="1051"/>
      <c r="T131" s="1112"/>
      <c r="U131" s="205"/>
    </row>
    <row r="132" spans="1:21" ht="12" customHeight="1">
      <c r="A132" s="1216"/>
      <c r="B132" s="1051"/>
      <c r="C132" s="1051"/>
      <c r="D132" s="1266" t="s">
        <v>1879</v>
      </c>
      <c r="E132" s="1266"/>
      <c r="F132" s="1266"/>
      <c r="G132" s="1266"/>
      <c r="H132" s="1266"/>
      <c r="I132" s="1051"/>
      <c r="J132" s="1266" t="s">
        <v>1880</v>
      </c>
      <c r="K132" s="1266"/>
      <c r="L132" s="1266"/>
      <c r="M132" s="1266"/>
      <c r="N132" s="1051"/>
      <c r="O132" s="1051"/>
      <c r="P132" s="1051"/>
      <c r="Q132" s="1051"/>
      <c r="R132" s="1051"/>
      <c r="S132" s="1051"/>
      <c r="T132" s="1112"/>
      <c r="U132" s="205"/>
    </row>
    <row r="133" spans="1:21" ht="12" customHeight="1">
      <c r="A133" s="1216"/>
      <c r="B133" s="1051"/>
      <c r="C133" s="1051"/>
      <c r="D133" s="1051"/>
      <c r="E133" s="1051"/>
      <c r="F133" s="1051"/>
      <c r="G133" s="1051"/>
      <c r="H133" s="1051"/>
      <c r="I133" s="1051"/>
      <c r="J133" s="1051"/>
      <c r="K133" s="1051"/>
      <c r="L133" s="1051"/>
      <c r="M133" s="1051"/>
      <c r="N133" s="1051"/>
      <c r="O133" s="1051"/>
      <c r="P133" s="1051"/>
      <c r="Q133" s="1051"/>
      <c r="R133" s="1051"/>
      <c r="S133" s="1051"/>
      <c r="T133" s="1112"/>
      <c r="U133" s="205"/>
    </row>
    <row r="134" spans="1:21" ht="12.75">
      <c r="A134" s="1050" t="s">
        <v>1881</v>
      </c>
      <c r="B134" s="1051"/>
      <c r="C134" s="1051"/>
      <c r="D134" s="1051"/>
      <c r="E134" s="1051"/>
      <c r="F134" s="1051"/>
      <c r="G134" s="1051"/>
      <c r="H134" s="1051"/>
      <c r="I134" s="1051"/>
      <c r="J134" s="1051"/>
      <c r="K134" s="1051"/>
      <c r="L134" s="1051"/>
      <c r="M134" s="1051"/>
      <c r="N134" s="1051"/>
      <c r="O134" s="1051"/>
      <c r="P134" s="1051"/>
      <c r="Q134" s="1051"/>
      <c r="R134" s="1051"/>
      <c r="S134" s="1051"/>
      <c r="T134" s="1112"/>
      <c r="U134" s="205"/>
    </row>
    <row r="135" spans="1:21" ht="12.75">
      <c r="A135" s="1066" t="s">
        <v>1882</v>
      </c>
      <c r="B135" s="1051"/>
      <c r="C135" s="1051"/>
      <c r="D135" s="1051"/>
      <c r="E135" s="1051"/>
      <c r="F135" s="1051"/>
      <c r="G135" s="1051"/>
      <c r="H135" s="1051"/>
      <c r="I135" s="1051"/>
      <c r="J135" s="1051"/>
      <c r="K135" s="1051"/>
      <c r="L135" s="1051"/>
      <c r="M135" s="1051"/>
      <c r="N135" s="1217"/>
      <c r="O135" s="1051"/>
      <c r="P135" s="1051"/>
      <c r="Q135" s="1051"/>
      <c r="R135" s="1051"/>
      <c r="S135" s="1051"/>
      <c r="T135" s="1112"/>
      <c r="U135" s="205"/>
    </row>
    <row r="136" spans="1:21" ht="12" customHeight="1">
      <c r="A136" s="1216"/>
      <c r="B136" s="1051"/>
      <c r="C136" s="1051"/>
      <c r="D136" s="1051"/>
      <c r="E136" s="1051"/>
      <c r="F136" s="1051"/>
      <c r="G136" s="1051"/>
      <c r="H136" s="1051"/>
      <c r="I136" s="1051"/>
      <c r="J136" s="1051"/>
      <c r="K136" s="1051"/>
      <c r="L136" s="1051"/>
      <c r="M136" s="1051"/>
      <c r="N136" s="1051"/>
      <c r="O136" s="1051"/>
      <c r="P136" s="1051"/>
      <c r="Q136" s="1051"/>
      <c r="R136" s="1051"/>
      <c r="S136" s="1051"/>
      <c r="T136" s="209"/>
      <c r="U136" s="210"/>
    </row>
    <row r="137" spans="1:21" ht="12.75">
      <c r="A137" s="1216"/>
      <c r="B137" s="1051"/>
      <c r="C137" s="1051"/>
      <c r="D137" s="1051"/>
      <c r="E137" s="1051"/>
      <c r="F137" s="1051"/>
      <c r="G137" s="1051"/>
      <c r="H137" s="1051"/>
      <c r="I137" s="1051"/>
      <c r="J137" s="1051"/>
      <c r="K137" s="1051"/>
      <c r="L137" s="1051"/>
      <c r="M137" s="1051"/>
      <c r="N137" s="1051"/>
      <c r="O137" s="1051"/>
      <c r="P137" s="1051"/>
      <c r="Q137" s="1051"/>
      <c r="R137" s="1051"/>
      <c r="S137" s="1051"/>
      <c r="T137" s="209"/>
      <c r="U137" s="210"/>
    </row>
    <row r="138" spans="1:21" ht="12" customHeight="1">
      <c r="A138" s="1816"/>
      <c r="B138" s="1810"/>
      <c r="C138" s="1810"/>
      <c r="D138" s="207"/>
      <c r="E138" s="1811"/>
      <c r="F138" s="1811"/>
      <c r="G138" s="1051"/>
      <c r="H138" s="1051"/>
      <c r="I138" s="1051"/>
      <c r="J138" s="1051"/>
      <c r="K138" s="1051"/>
      <c r="L138" s="1051"/>
      <c r="M138" s="1051"/>
      <c r="N138" s="1051"/>
      <c r="O138" s="1051"/>
      <c r="P138" s="1051"/>
      <c r="Q138" s="1051"/>
      <c r="R138" s="1051"/>
      <c r="S138" s="1051"/>
      <c r="T138" s="209"/>
      <c r="U138" s="210"/>
    </row>
    <row r="139" spans="1:21" ht="12.75">
      <c r="A139" s="1814" t="s">
        <v>1883</v>
      </c>
      <c r="B139" s="1814"/>
      <c r="C139" s="1814"/>
      <c r="D139" s="207"/>
      <c r="E139" s="1051" t="s">
        <v>1877</v>
      </c>
      <c r="F139" s="1051"/>
      <c r="G139" s="1051"/>
      <c r="H139" s="1051"/>
      <c r="I139" s="1051"/>
      <c r="J139" s="1051"/>
      <c r="K139" s="1051"/>
      <c r="L139" s="1051"/>
      <c r="M139" s="1051"/>
      <c r="N139" s="1051"/>
      <c r="O139" s="1051"/>
      <c r="P139" s="1051"/>
      <c r="Q139" s="1051"/>
      <c r="R139" s="1051"/>
      <c r="S139" s="1051"/>
      <c r="T139" s="209"/>
      <c r="U139" s="210"/>
    </row>
    <row r="140" spans="1:21" ht="12.75">
      <c r="A140" s="1216"/>
      <c r="B140" s="1051"/>
      <c r="C140" s="1051"/>
      <c r="D140" s="207"/>
      <c r="E140" s="1051"/>
      <c r="F140" s="1051"/>
      <c r="G140" s="1051"/>
      <c r="H140" s="1051"/>
      <c r="I140" s="1051"/>
      <c r="J140" s="1051"/>
      <c r="K140" s="1051"/>
      <c r="L140" s="1051"/>
      <c r="M140" s="1051"/>
      <c r="N140" s="1051"/>
      <c r="O140" s="1051"/>
      <c r="P140" s="1051"/>
      <c r="Q140" s="1051"/>
      <c r="R140" s="1051"/>
      <c r="S140" s="1051"/>
      <c r="T140" s="206"/>
      <c r="U140" s="208"/>
    </row>
    <row r="151"/>
    <row r="152"/>
    <row r="153"/>
    <row r="154"/>
    <row r="155"/>
  </sheetData>
  <sheetProtection algorithmName="SHA-512" hashValue="Wq/YQutSlSrteu5qCeqDFsUGfTRTiTztd6D3eqZkAVg4ecV9b+XCvwNY/f+5282xEuGV/Kzm5tHj2lR3zft/YQ==" saltValue="YcjIan+MpCuK2jpyah+gCQ==" spinCount="100000" sheet="1" objects="1" scenarios="1"/>
  <customSheetViews>
    <customSheetView guid="{ACB87C9A-02C3-4C83-BBE4-E2C44A4D81CD}" showPageBreaks="1" showGridLines="0" zeroValues="0" printArea="1" hiddenRows="1" hiddenColumns="1">
      <selection activeCell="C4" sqref="C4"/>
      <rowBreaks count="1" manualBreakCount="1">
        <brk id="63" max="19" man="1"/>
      </rowBreaks>
      <pageMargins left="0" right="0" top="0" bottom="0" header="0" footer="0"/>
      <printOptions horizontalCentered="1"/>
      <pageSetup paperSize="5" scale="55" firstPageNumber="26" fitToHeight="2" orientation="landscape" useFirstPageNumber="1" r:id="rId1"/>
      <headerFooter alignWithMargins="0">
        <oddFooter>&amp;L&amp;8April 18, 2016 Version&amp;C&amp;P&amp;R&amp;A</oddFooter>
      </headerFooter>
    </customSheetView>
  </customSheetViews>
  <mergeCells count="13">
    <mergeCell ref="A139:C139"/>
    <mergeCell ref="E138:F138"/>
    <mergeCell ref="D123:S125"/>
    <mergeCell ref="D132:H132"/>
    <mergeCell ref="J131:M131"/>
    <mergeCell ref="J132:M132"/>
    <mergeCell ref="A138:C138"/>
    <mergeCell ref="F1:R1"/>
    <mergeCell ref="D128:H128"/>
    <mergeCell ref="J128:K128"/>
    <mergeCell ref="D129:H129"/>
    <mergeCell ref="D131:H131"/>
    <mergeCell ref="D122:F122"/>
  </mergeCells>
  <phoneticPr fontId="0" type="noConversion"/>
  <conditionalFormatting sqref="A25">
    <cfRule type="expression" dxfId="68" priority="8">
      <formula>AND(B25&gt;0,OR(A25="",A25="Other: (Specify)"))</formula>
    </cfRule>
  </conditionalFormatting>
  <conditionalFormatting sqref="A37">
    <cfRule type="expression" dxfId="67" priority="7">
      <formula>AND(B37&gt;0,OR(A37="",A37="Other: (Specify)"))</formula>
    </cfRule>
  </conditionalFormatting>
  <conditionalFormatting sqref="A53">
    <cfRule type="expression" dxfId="66" priority="6">
      <formula>AND(B53&gt;0,OR(A53="",A53="Other: (Specify)"))</formula>
    </cfRule>
  </conditionalFormatting>
  <conditionalFormatting sqref="A61">
    <cfRule type="expression" dxfId="65" priority="5">
      <formula>AND(B61&gt;0,OR(A61="",A61="Other: (Specify)"))</formula>
    </cfRule>
  </conditionalFormatting>
  <conditionalFormatting sqref="A69">
    <cfRule type="expression" dxfId="64" priority="4">
      <formula>AND(B69&gt;0,OR(A69="",A69="Other: (Specify)"))</formula>
    </cfRule>
  </conditionalFormatting>
  <conditionalFormatting sqref="A76">
    <cfRule type="expression" dxfId="63" priority="3">
      <formula>AND(B76&gt;0,OR(A76="",A76="Other: (Specify)"))</formula>
    </cfRule>
  </conditionalFormatting>
  <conditionalFormatting sqref="A93:A95">
    <cfRule type="expression" dxfId="62" priority="2">
      <formula>AND(B93&gt;0,OR(A93="",A93="Other: (Specify)"))</formula>
    </cfRule>
  </conditionalFormatting>
  <conditionalFormatting sqref="A103">
    <cfRule type="expression" dxfId="61" priority="1">
      <formula>AND(B103&gt;0,OR(A103="",A103="Other: (Specify)"))</formula>
    </cfRule>
  </conditionalFormatting>
  <conditionalFormatting sqref="C10">
    <cfRule type="expression" dxfId="60" priority="85">
      <formula>"(S10+T10)&gt;C10 "</formula>
    </cfRule>
  </conditionalFormatting>
  <conditionalFormatting sqref="E105:Q105">
    <cfRule type="cellIs" dxfId="59" priority="208" stopIfTrue="1" operator="notEqual">
      <formula>E$108</formula>
    </cfRule>
  </conditionalFormatting>
  <conditionalFormatting sqref="R4:R15">
    <cfRule type="cellIs" dxfId="58" priority="239" stopIfTrue="1" operator="notEqual">
      <formula>$B4</formula>
    </cfRule>
  </conditionalFormatting>
  <conditionalFormatting sqref="R8">
    <cfRule type="cellIs" priority="245" stopIfTrue="1" operator="notEqual">
      <formula>$B8</formula>
    </cfRule>
  </conditionalFormatting>
  <conditionalFormatting sqref="R11:R12">
    <cfRule type="cellIs" priority="241" stopIfTrue="1" operator="notEqual">
      <formula>$B11</formula>
    </cfRule>
  </conditionalFormatting>
  <conditionalFormatting sqref="R17:R27">
    <cfRule type="cellIs" dxfId="57" priority="235" stopIfTrue="1" operator="notEqual">
      <formula>$B17</formula>
    </cfRule>
  </conditionalFormatting>
  <conditionalFormatting sqref="R26">
    <cfRule type="cellIs" priority="238" stopIfTrue="1" operator="notEqual">
      <formula>$B26</formula>
    </cfRule>
  </conditionalFormatting>
  <conditionalFormatting sqref="R29:R38">
    <cfRule type="cellIs" dxfId="56" priority="232" stopIfTrue="1" operator="notEqual">
      <formula>$B29</formula>
    </cfRule>
  </conditionalFormatting>
  <conditionalFormatting sqref="R38">
    <cfRule type="cellIs" priority="234" stopIfTrue="1" operator="notEqual">
      <formula>$B38</formula>
    </cfRule>
  </conditionalFormatting>
  <conditionalFormatting sqref="R40:R43">
    <cfRule type="cellIs" dxfId="55" priority="228" stopIfTrue="1" operator="notEqual">
      <formula>$B40</formula>
    </cfRule>
  </conditionalFormatting>
  <conditionalFormatting sqref="R42">
    <cfRule type="cellIs" priority="231" stopIfTrue="1" operator="notEqual">
      <formula>$B42</formula>
    </cfRule>
  </conditionalFormatting>
  <conditionalFormatting sqref="R45:R54">
    <cfRule type="cellIs" dxfId="54" priority="226" stopIfTrue="1" operator="notEqual">
      <formula>$B45</formula>
    </cfRule>
  </conditionalFormatting>
  <conditionalFormatting sqref="R54">
    <cfRule type="cellIs" priority="227" stopIfTrue="1" operator="notEqual">
      <formula>$B54</formula>
    </cfRule>
  </conditionalFormatting>
  <conditionalFormatting sqref="R56:R63">
    <cfRule type="cellIs" dxfId="53" priority="223" stopIfTrue="1" operator="notEqual">
      <formula>$B56</formula>
    </cfRule>
  </conditionalFormatting>
  <conditionalFormatting sqref="R62:R63">
    <cfRule type="cellIs" priority="224" stopIfTrue="1" operator="notEqual">
      <formula>$B62</formula>
    </cfRule>
  </conditionalFormatting>
  <conditionalFormatting sqref="R65:R70">
    <cfRule type="cellIs" dxfId="52" priority="219" stopIfTrue="1" operator="notEqual">
      <formula>$B65</formula>
    </cfRule>
  </conditionalFormatting>
  <conditionalFormatting sqref="R70">
    <cfRule type="cellIs" priority="221" stopIfTrue="1" operator="notEqual">
      <formula>$B70</formula>
    </cfRule>
  </conditionalFormatting>
  <conditionalFormatting sqref="R72:R77">
    <cfRule type="cellIs" dxfId="51" priority="214" stopIfTrue="1" operator="notEqual">
      <formula>$B72</formula>
    </cfRule>
  </conditionalFormatting>
  <conditionalFormatting sqref="R77">
    <cfRule type="cellIs" priority="218" stopIfTrue="1" operator="notEqual">
      <formula>$B77</formula>
    </cfRule>
  </conditionalFormatting>
  <conditionalFormatting sqref="R79:R80">
    <cfRule type="cellIs" dxfId="50" priority="213" stopIfTrue="1" operator="notEqual">
      <formula>$B79</formula>
    </cfRule>
  </conditionalFormatting>
  <conditionalFormatting sqref="R83:R96">
    <cfRule type="cellIs" dxfId="49" priority="215" stopIfTrue="1" operator="notEqual">
      <formula>$B83</formula>
    </cfRule>
  </conditionalFormatting>
  <conditionalFormatting sqref="R96">
    <cfRule type="cellIs" priority="216" stopIfTrue="1" operator="notEqual">
      <formula>$B96</formula>
    </cfRule>
  </conditionalFormatting>
  <conditionalFormatting sqref="R99:R105">
    <cfRule type="cellIs" dxfId="48" priority="210" stopIfTrue="1" operator="notEqual">
      <formula>$B99</formula>
    </cfRule>
  </conditionalFormatting>
  <conditionalFormatting sqref="R104:R105">
    <cfRule type="cellIs" priority="211" stopIfTrue="1" operator="notEqual">
      <formula>$B104</formula>
    </cfRule>
  </conditionalFormatting>
  <conditionalFormatting sqref="S10">
    <cfRule type="expression" dxfId="47" priority="253" stopIfTrue="1">
      <formula>(S10+T10)&gt;C10</formula>
    </cfRule>
  </conditionalFormatting>
  <conditionalFormatting sqref="S13:S14">
    <cfRule type="expression" dxfId="46" priority="202" stopIfTrue="1">
      <formula>(S13+T13)&gt;C13</formula>
    </cfRule>
  </conditionalFormatting>
  <conditionalFormatting sqref="S17:S25">
    <cfRule type="expression" dxfId="45" priority="186" stopIfTrue="1">
      <formula>(S17+T17)&gt;C17</formula>
    </cfRule>
  </conditionalFormatting>
  <conditionalFormatting sqref="S27">
    <cfRule type="expression" dxfId="44" priority="179" stopIfTrue="1">
      <formula>(S27+T27)&gt;C27</formula>
    </cfRule>
  </conditionalFormatting>
  <conditionalFormatting sqref="S29:S37">
    <cfRule type="expression" dxfId="43" priority="169" stopIfTrue="1">
      <formula>(S29+T29)&gt;C29</formula>
    </cfRule>
  </conditionalFormatting>
  <conditionalFormatting sqref="S40:S41">
    <cfRule type="expression" dxfId="42" priority="160" stopIfTrue="1">
      <formula>(S40+T40)&gt;C40</formula>
    </cfRule>
  </conditionalFormatting>
  <conditionalFormatting sqref="S43">
    <cfRule type="expression" dxfId="41" priority="157" stopIfTrue="1">
      <formula>(S43+T43)&gt;C43</formula>
    </cfRule>
  </conditionalFormatting>
  <conditionalFormatting sqref="S45:S53">
    <cfRule type="expression" dxfId="40" priority="142" stopIfTrue="1">
      <formula>(S45+T45)&gt;C45</formula>
    </cfRule>
  </conditionalFormatting>
  <conditionalFormatting sqref="S65:S69">
    <cfRule type="expression" dxfId="39" priority="131" stopIfTrue="1">
      <formula>(S65+T65)&gt;C65</formula>
    </cfRule>
  </conditionalFormatting>
  <conditionalFormatting sqref="S79:S80">
    <cfRule type="expression" dxfId="38" priority="127" stopIfTrue="1">
      <formula>(S79+T79)&gt;C79</formula>
    </cfRule>
  </conditionalFormatting>
  <conditionalFormatting sqref="S84:S87">
    <cfRule type="expression" dxfId="37" priority="121" stopIfTrue="1">
      <formula>(S84+T84)&gt;C84</formula>
    </cfRule>
  </conditionalFormatting>
  <conditionalFormatting sqref="S89:S95">
    <cfRule type="expression" dxfId="36" priority="110" stopIfTrue="1">
      <formula>(S89+T89)&gt;C89</formula>
    </cfRule>
  </conditionalFormatting>
  <conditionalFormatting sqref="S99:S103">
    <cfRule type="expression" dxfId="35" priority="93" stopIfTrue="1">
      <formula>(S99+T99)&gt;C99</formula>
    </cfRule>
  </conditionalFormatting>
  <conditionalFormatting sqref="T9">
    <cfRule type="expression" dxfId="34" priority="254" stopIfTrue="1">
      <formula>T9&gt;C9</formula>
    </cfRule>
  </conditionalFormatting>
  <conditionalFormatting sqref="T10">
    <cfRule type="expression" dxfId="33" priority="83" stopIfTrue="1">
      <formula>(S10+T10)&gt;C10</formula>
    </cfRule>
  </conditionalFormatting>
  <conditionalFormatting sqref="T13:T14">
    <cfRule type="expression" dxfId="32" priority="80" stopIfTrue="1">
      <formula>(S13+T13)&gt;C13</formula>
    </cfRule>
  </conditionalFormatting>
  <conditionalFormatting sqref="T17:T25">
    <cfRule type="expression" dxfId="31" priority="56" stopIfTrue="1">
      <formula>(S17+T17)&gt;C17</formula>
    </cfRule>
  </conditionalFormatting>
  <conditionalFormatting sqref="T27">
    <cfRule type="expression" dxfId="30" priority="54" stopIfTrue="1">
      <formula>(S27+T27)&gt;C27</formula>
    </cfRule>
  </conditionalFormatting>
  <conditionalFormatting sqref="T29:T37">
    <cfRule type="expression" dxfId="29" priority="45" stopIfTrue="1">
      <formula>(S29+T29)&gt;C29</formula>
    </cfRule>
  </conditionalFormatting>
  <conditionalFormatting sqref="T40:T41">
    <cfRule type="expression" dxfId="28" priority="43" stopIfTrue="1">
      <formula>(S40+T40)&gt;C40</formula>
    </cfRule>
  </conditionalFormatting>
  <conditionalFormatting sqref="T43">
    <cfRule type="expression" dxfId="27" priority="42" stopIfTrue="1">
      <formula>(S43+T43)&gt;C43</formula>
    </cfRule>
  </conditionalFormatting>
  <conditionalFormatting sqref="T45:T53">
    <cfRule type="expression" dxfId="26" priority="32" stopIfTrue="1">
      <formula>(S45+T45)&gt;C45</formula>
    </cfRule>
  </conditionalFormatting>
  <conditionalFormatting sqref="T65:T69">
    <cfRule type="expression" dxfId="25" priority="30" stopIfTrue="1">
      <formula>(S65+T65)&gt;C65</formula>
    </cfRule>
  </conditionalFormatting>
  <conditionalFormatting sqref="T79:T80">
    <cfRule type="expression" dxfId="24" priority="28" stopIfTrue="1">
      <formula>(S79+T79)&gt;C79</formula>
    </cfRule>
  </conditionalFormatting>
  <conditionalFormatting sqref="T84:T87">
    <cfRule type="expression" dxfId="23" priority="24" stopIfTrue="1">
      <formula>(S84+T84)&gt;C84</formula>
    </cfRule>
  </conditionalFormatting>
  <conditionalFormatting sqref="T89:T95">
    <cfRule type="expression" dxfId="22" priority="17" stopIfTrue="1">
      <formula>(S89+T89)&gt;C89</formula>
    </cfRule>
  </conditionalFormatting>
  <conditionalFormatting sqref="T99:T103">
    <cfRule type="expression" dxfId="21" priority="9" stopIfTrue="1">
      <formula>(S99+T99)&gt;C99</formula>
    </cfRule>
  </conditionalFormatting>
  <dataValidations count="2">
    <dataValidation type="whole" operator="greaterThanOrEqual" allowBlank="1" showInputMessage="1" showErrorMessage="1" errorTitle="Whole Numbers Only" error="Do not enter any decimals in the sheet. Please use whole numbers only." sqref="B1:XFD1048576 A1:A24 A26:A36 A38:A52 A54:A60 A62:A68 A70:A75 A77:A92 A96:A102 A104:A1048576" xr:uid="{9F64370A-DD5F-4B2F-8A1A-BDD1E6C8426A}">
      <formula1>0</formula1>
    </dataValidation>
    <dataValidation operator="greaterThanOrEqual" allowBlank="1" showInputMessage="1" showErrorMessage="1" sqref="A103 A93:A95 A76 A69 A61 A53 A37 A25" xr:uid="{7C8DF8F1-0437-43F5-A0AD-5F5CE7414F43}"/>
  </dataValidations>
  <printOptions horizontalCentered="1"/>
  <pageMargins left="0.25" right="0.25" top="0.5" bottom="0.5" header="0.25" footer="0.25"/>
  <pageSetup paperSize="5" scale="55" firstPageNumber="25" fitToHeight="2" orientation="landscape" useFirstPageNumber="1" r:id="rId2"/>
  <headerFooter alignWithMargins="0">
    <oddFooter>&amp;C&amp;P&amp;R&amp;A</oddFooter>
  </headerFooter>
  <rowBreaks count="1" manualBreakCount="1">
    <brk id="70" max="19" man="1"/>
  </rowBreaks>
  <legacy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dimension ref="A1:WVR148"/>
  <sheetViews>
    <sheetView showGridLines="0" topLeftCell="A75" workbookViewId="0">
      <selection sqref="A1:J1"/>
    </sheetView>
  </sheetViews>
  <sheetFormatPr defaultColWidth="0" defaultRowHeight="12" zeroHeight="1"/>
  <cols>
    <col min="1" max="1" width="32.7109375" style="268" customWidth="1"/>
    <col min="2" max="3" width="12.140625" style="264" customWidth="1"/>
    <col min="4" max="6" width="12.85546875" style="264" customWidth="1"/>
    <col min="7" max="9" width="12.140625" style="264" customWidth="1"/>
    <col min="10" max="10" width="12.140625" style="265" customWidth="1"/>
    <col min="11" max="11" width="8.85546875" style="266" hidden="1" customWidth="1"/>
    <col min="12" max="21" width="8.85546875" style="264" hidden="1" customWidth="1"/>
    <col min="22" max="23" width="0" style="264" hidden="1"/>
    <col min="24" max="256" width="8.85546875" style="264" hidden="1"/>
    <col min="257" max="257" width="32.7109375" style="264" hidden="1" customWidth="1"/>
    <col min="258" max="259" width="12.140625" style="264" hidden="1" customWidth="1"/>
    <col min="260" max="260" width="12.85546875" style="264" hidden="1" customWidth="1"/>
    <col min="261" max="266" width="12.140625" style="264" hidden="1" customWidth="1"/>
    <col min="267" max="277" width="8.85546875" style="264" hidden="1" customWidth="1"/>
    <col min="278" max="512" width="8.85546875" style="264" hidden="1"/>
    <col min="513" max="513" width="32.7109375" style="264" hidden="1" customWidth="1"/>
    <col min="514" max="515" width="12.140625" style="264" hidden="1" customWidth="1"/>
    <col min="516" max="516" width="12.85546875" style="264" hidden="1" customWidth="1"/>
    <col min="517" max="522" width="12.140625" style="264" hidden="1" customWidth="1"/>
    <col min="523" max="533" width="8.85546875" style="264" hidden="1" customWidth="1"/>
    <col min="534" max="768" width="8.85546875" style="264" hidden="1"/>
    <col min="769" max="769" width="32.7109375" style="264" hidden="1" customWidth="1"/>
    <col min="770" max="771" width="12.140625" style="264" hidden="1" customWidth="1"/>
    <col min="772" max="772" width="12.85546875" style="264" hidden="1" customWidth="1"/>
    <col min="773" max="778" width="12.140625" style="264" hidden="1" customWidth="1"/>
    <col min="779" max="789" width="8.85546875" style="264" hidden="1" customWidth="1"/>
    <col min="790" max="1024" width="8.85546875" style="264" hidden="1"/>
    <col min="1025" max="1025" width="32.7109375" style="264" hidden="1" customWidth="1"/>
    <col min="1026" max="1027" width="12.140625" style="264" hidden="1" customWidth="1"/>
    <col min="1028" max="1028" width="12.85546875" style="264" hidden="1" customWidth="1"/>
    <col min="1029" max="1034" width="12.140625" style="264" hidden="1" customWidth="1"/>
    <col min="1035" max="1045" width="8.85546875" style="264" hidden="1" customWidth="1"/>
    <col min="1046" max="1280" width="8.85546875" style="264" hidden="1"/>
    <col min="1281" max="1281" width="32.7109375" style="264" hidden="1" customWidth="1"/>
    <col min="1282" max="1283" width="12.140625" style="264" hidden="1" customWidth="1"/>
    <col min="1284" max="1284" width="12.85546875" style="264" hidden="1" customWidth="1"/>
    <col min="1285" max="1290" width="12.140625" style="264" hidden="1" customWidth="1"/>
    <col min="1291" max="1301" width="8.85546875" style="264" hidden="1" customWidth="1"/>
    <col min="1302" max="1536" width="8.85546875" style="264" hidden="1"/>
    <col min="1537" max="1537" width="32.7109375" style="264" hidden="1" customWidth="1"/>
    <col min="1538" max="1539" width="12.140625" style="264" hidden="1" customWidth="1"/>
    <col min="1540" max="1540" width="12.85546875" style="264" hidden="1" customWidth="1"/>
    <col min="1541" max="1546" width="12.140625" style="264" hidden="1" customWidth="1"/>
    <col min="1547" max="1557" width="8.85546875" style="264" hidden="1" customWidth="1"/>
    <col min="1558" max="1792" width="8.85546875" style="264" hidden="1"/>
    <col min="1793" max="1793" width="32.7109375" style="264" hidden="1" customWidth="1"/>
    <col min="1794" max="1795" width="12.140625" style="264" hidden="1" customWidth="1"/>
    <col min="1796" max="1796" width="12.85546875" style="264" hidden="1" customWidth="1"/>
    <col min="1797" max="1802" width="12.140625" style="264" hidden="1" customWidth="1"/>
    <col min="1803" max="1813" width="8.85546875" style="264" hidden="1" customWidth="1"/>
    <col min="1814" max="2048" width="8.85546875" style="264" hidden="1"/>
    <col min="2049" max="2049" width="32.7109375" style="264" hidden="1" customWidth="1"/>
    <col min="2050" max="2051" width="12.140625" style="264" hidden="1" customWidth="1"/>
    <col min="2052" max="2052" width="12.85546875" style="264" hidden="1" customWidth="1"/>
    <col min="2053" max="2058" width="12.140625" style="264" hidden="1" customWidth="1"/>
    <col min="2059" max="2069" width="8.85546875" style="264" hidden="1" customWidth="1"/>
    <col min="2070" max="2304" width="8.85546875" style="264" hidden="1"/>
    <col min="2305" max="2305" width="32.7109375" style="264" hidden="1" customWidth="1"/>
    <col min="2306" max="2307" width="12.140625" style="264" hidden="1" customWidth="1"/>
    <col min="2308" max="2308" width="12.85546875" style="264" hidden="1" customWidth="1"/>
    <col min="2309" max="2314" width="12.140625" style="264" hidden="1" customWidth="1"/>
    <col min="2315" max="2325" width="8.85546875" style="264" hidden="1" customWidth="1"/>
    <col min="2326" max="2560" width="8.85546875" style="264" hidden="1"/>
    <col min="2561" max="2561" width="32.7109375" style="264" hidden="1" customWidth="1"/>
    <col min="2562" max="2563" width="12.140625" style="264" hidden="1" customWidth="1"/>
    <col min="2564" max="2564" width="12.85546875" style="264" hidden="1" customWidth="1"/>
    <col min="2565" max="2570" width="12.140625" style="264" hidden="1" customWidth="1"/>
    <col min="2571" max="2581" width="8.85546875" style="264" hidden="1" customWidth="1"/>
    <col min="2582" max="2816" width="8.85546875" style="264" hidden="1"/>
    <col min="2817" max="2817" width="32.7109375" style="264" hidden="1" customWidth="1"/>
    <col min="2818" max="2819" width="12.140625" style="264" hidden="1" customWidth="1"/>
    <col min="2820" max="2820" width="12.85546875" style="264" hidden="1" customWidth="1"/>
    <col min="2821" max="2826" width="12.140625" style="264" hidden="1" customWidth="1"/>
    <col min="2827" max="2837" width="8.85546875" style="264" hidden="1" customWidth="1"/>
    <col min="2838" max="3072" width="8.85546875" style="264" hidden="1"/>
    <col min="3073" max="3073" width="32.7109375" style="264" hidden="1" customWidth="1"/>
    <col min="3074" max="3075" width="12.140625" style="264" hidden="1" customWidth="1"/>
    <col min="3076" max="3076" width="12.85546875" style="264" hidden="1" customWidth="1"/>
    <col min="3077" max="3082" width="12.140625" style="264" hidden="1" customWidth="1"/>
    <col min="3083" max="3093" width="8.85546875" style="264" hidden="1" customWidth="1"/>
    <col min="3094" max="3328" width="8.85546875" style="264" hidden="1"/>
    <col min="3329" max="3329" width="32.7109375" style="264" hidden="1" customWidth="1"/>
    <col min="3330" max="3331" width="12.140625" style="264" hidden="1" customWidth="1"/>
    <col min="3332" max="3332" width="12.85546875" style="264" hidden="1" customWidth="1"/>
    <col min="3333" max="3338" width="12.140625" style="264" hidden="1" customWidth="1"/>
    <col min="3339" max="3349" width="8.85546875" style="264" hidden="1" customWidth="1"/>
    <col min="3350" max="3584" width="8.85546875" style="264" hidden="1"/>
    <col min="3585" max="3585" width="32.7109375" style="264" hidden="1" customWidth="1"/>
    <col min="3586" max="3587" width="12.140625" style="264" hidden="1" customWidth="1"/>
    <col min="3588" max="3588" width="12.85546875" style="264" hidden="1" customWidth="1"/>
    <col min="3589" max="3594" width="12.140625" style="264" hidden="1" customWidth="1"/>
    <col min="3595" max="3605" width="8.85546875" style="264" hidden="1" customWidth="1"/>
    <col min="3606" max="3840" width="8.85546875" style="264" hidden="1"/>
    <col min="3841" max="3841" width="32.7109375" style="264" hidden="1" customWidth="1"/>
    <col min="3842" max="3843" width="12.140625" style="264" hidden="1" customWidth="1"/>
    <col min="3844" max="3844" width="12.85546875" style="264" hidden="1" customWidth="1"/>
    <col min="3845" max="3850" width="12.140625" style="264" hidden="1" customWidth="1"/>
    <col min="3851" max="3861" width="8.85546875" style="264" hidden="1" customWidth="1"/>
    <col min="3862" max="4096" width="8.85546875" style="264" hidden="1"/>
    <col min="4097" max="4097" width="32.7109375" style="264" hidden="1" customWidth="1"/>
    <col min="4098" max="4099" width="12.140625" style="264" hidden="1" customWidth="1"/>
    <col min="4100" max="4100" width="12.85546875" style="264" hidden="1" customWidth="1"/>
    <col min="4101" max="4106" width="12.140625" style="264" hidden="1" customWidth="1"/>
    <col min="4107" max="4117" width="8.85546875" style="264" hidden="1" customWidth="1"/>
    <col min="4118" max="4352" width="8.85546875" style="264" hidden="1"/>
    <col min="4353" max="4353" width="32.7109375" style="264" hidden="1" customWidth="1"/>
    <col min="4354" max="4355" width="12.140625" style="264" hidden="1" customWidth="1"/>
    <col min="4356" max="4356" width="12.85546875" style="264" hidden="1" customWidth="1"/>
    <col min="4357" max="4362" width="12.140625" style="264" hidden="1" customWidth="1"/>
    <col min="4363" max="4373" width="8.85546875" style="264" hidden="1" customWidth="1"/>
    <col min="4374" max="4608" width="8.85546875" style="264" hidden="1"/>
    <col min="4609" max="4609" width="32.7109375" style="264" hidden="1" customWidth="1"/>
    <col min="4610" max="4611" width="12.140625" style="264" hidden="1" customWidth="1"/>
    <col min="4612" max="4612" width="12.85546875" style="264" hidden="1" customWidth="1"/>
    <col min="4613" max="4618" width="12.140625" style="264" hidden="1" customWidth="1"/>
    <col min="4619" max="4629" width="8.85546875" style="264" hidden="1" customWidth="1"/>
    <col min="4630" max="4864" width="8.85546875" style="264" hidden="1"/>
    <col min="4865" max="4865" width="32.7109375" style="264" hidden="1" customWidth="1"/>
    <col min="4866" max="4867" width="12.140625" style="264" hidden="1" customWidth="1"/>
    <col min="4868" max="4868" width="12.85546875" style="264" hidden="1" customWidth="1"/>
    <col min="4869" max="4874" width="12.140625" style="264" hidden="1" customWidth="1"/>
    <col min="4875" max="4885" width="8.85546875" style="264" hidden="1" customWidth="1"/>
    <col min="4886" max="5120" width="8.85546875" style="264" hidden="1"/>
    <col min="5121" max="5121" width="32.7109375" style="264" hidden="1" customWidth="1"/>
    <col min="5122" max="5123" width="12.140625" style="264" hidden="1" customWidth="1"/>
    <col min="5124" max="5124" width="12.85546875" style="264" hidden="1" customWidth="1"/>
    <col min="5125" max="5130" width="12.140625" style="264" hidden="1" customWidth="1"/>
    <col min="5131" max="5141" width="8.85546875" style="264" hidden="1" customWidth="1"/>
    <col min="5142" max="5376" width="8.85546875" style="264" hidden="1"/>
    <col min="5377" max="5377" width="32.7109375" style="264" hidden="1" customWidth="1"/>
    <col min="5378" max="5379" width="12.140625" style="264" hidden="1" customWidth="1"/>
    <col min="5380" max="5380" width="12.85546875" style="264" hidden="1" customWidth="1"/>
    <col min="5381" max="5386" width="12.140625" style="264" hidden="1" customWidth="1"/>
    <col min="5387" max="5397" width="8.85546875" style="264" hidden="1" customWidth="1"/>
    <col min="5398" max="5632" width="8.85546875" style="264" hidden="1"/>
    <col min="5633" max="5633" width="32.7109375" style="264" hidden="1" customWidth="1"/>
    <col min="5634" max="5635" width="12.140625" style="264" hidden="1" customWidth="1"/>
    <col min="5636" max="5636" width="12.85546875" style="264" hidden="1" customWidth="1"/>
    <col min="5637" max="5642" width="12.140625" style="264" hidden="1" customWidth="1"/>
    <col min="5643" max="5653" width="8.85546875" style="264" hidden="1" customWidth="1"/>
    <col min="5654" max="5888" width="8.85546875" style="264" hidden="1"/>
    <col min="5889" max="5889" width="32.7109375" style="264" hidden="1" customWidth="1"/>
    <col min="5890" max="5891" width="12.140625" style="264" hidden="1" customWidth="1"/>
    <col min="5892" max="5892" width="12.85546875" style="264" hidden="1" customWidth="1"/>
    <col min="5893" max="5898" width="12.140625" style="264" hidden="1" customWidth="1"/>
    <col min="5899" max="5909" width="8.85546875" style="264" hidden="1" customWidth="1"/>
    <col min="5910" max="6144" width="8.85546875" style="264" hidden="1"/>
    <col min="6145" max="6145" width="32.7109375" style="264" hidden="1" customWidth="1"/>
    <col min="6146" max="6147" width="12.140625" style="264" hidden="1" customWidth="1"/>
    <col min="6148" max="6148" width="12.85546875" style="264" hidden="1" customWidth="1"/>
    <col min="6149" max="6154" width="12.140625" style="264" hidden="1" customWidth="1"/>
    <col min="6155" max="6165" width="8.85546875" style="264" hidden="1" customWidth="1"/>
    <col min="6166" max="6400" width="8.85546875" style="264" hidden="1"/>
    <col min="6401" max="6401" width="32.7109375" style="264" hidden="1" customWidth="1"/>
    <col min="6402" max="6403" width="12.140625" style="264" hidden="1" customWidth="1"/>
    <col min="6404" max="6404" width="12.85546875" style="264" hidden="1" customWidth="1"/>
    <col min="6405" max="6410" width="12.140625" style="264" hidden="1" customWidth="1"/>
    <col min="6411" max="6421" width="8.85546875" style="264" hidden="1" customWidth="1"/>
    <col min="6422" max="6656" width="8.85546875" style="264" hidden="1"/>
    <col min="6657" max="6657" width="32.7109375" style="264" hidden="1" customWidth="1"/>
    <col min="6658" max="6659" width="12.140625" style="264" hidden="1" customWidth="1"/>
    <col min="6660" max="6660" width="12.85546875" style="264" hidden="1" customWidth="1"/>
    <col min="6661" max="6666" width="12.140625" style="264" hidden="1" customWidth="1"/>
    <col min="6667" max="6677" width="8.85546875" style="264" hidden="1" customWidth="1"/>
    <col min="6678" max="6912" width="8.85546875" style="264" hidden="1"/>
    <col min="6913" max="6913" width="32.7109375" style="264" hidden="1" customWidth="1"/>
    <col min="6914" max="6915" width="12.140625" style="264" hidden="1" customWidth="1"/>
    <col min="6916" max="6916" width="12.85546875" style="264" hidden="1" customWidth="1"/>
    <col min="6917" max="6922" width="12.140625" style="264" hidden="1" customWidth="1"/>
    <col min="6923" max="6933" width="8.85546875" style="264" hidden="1" customWidth="1"/>
    <col min="6934" max="7168" width="8.85546875" style="264" hidden="1"/>
    <col min="7169" max="7169" width="32.7109375" style="264" hidden="1" customWidth="1"/>
    <col min="7170" max="7171" width="12.140625" style="264" hidden="1" customWidth="1"/>
    <col min="7172" max="7172" width="12.85546875" style="264" hidden="1" customWidth="1"/>
    <col min="7173" max="7178" width="12.140625" style="264" hidden="1" customWidth="1"/>
    <col min="7179" max="7189" width="8.85546875" style="264" hidden="1" customWidth="1"/>
    <col min="7190" max="7424" width="8.85546875" style="264" hidden="1"/>
    <col min="7425" max="7425" width="32.7109375" style="264" hidden="1" customWidth="1"/>
    <col min="7426" max="7427" width="12.140625" style="264" hidden="1" customWidth="1"/>
    <col min="7428" max="7428" width="12.85546875" style="264" hidden="1" customWidth="1"/>
    <col min="7429" max="7434" width="12.140625" style="264" hidden="1" customWidth="1"/>
    <col min="7435" max="7445" width="8.85546875" style="264" hidden="1" customWidth="1"/>
    <col min="7446" max="7680" width="8.85546875" style="264" hidden="1"/>
    <col min="7681" max="7681" width="32.7109375" style="264" hidden="1" customWidth="1"/>
    <col min="7682" max="7683" width="12.140625" style="264" hidden="1" customWidth="1"/>
    <col min="7684" max="7684" width="12.85546875" style="264" hidden="1" customWidth="1"/>
    <col min="7685" max="7690" width="12.140625" style="264" hidden="1" customWidth="1"/>
    <col min="7691" max="7701" width="8.85546875" style="264" hidden="1" customWidth="1"/>
    <col min="7702" max="7936" width="8.85546875" style="264" hidden="1"/>
    <col min="7937" max="7937" width="32.7109375" style="264" hidden="1" customWidth="1"/>
    <col min="7938" max="7939" width="12.140625" style="264" hidden="1" customWidth="1"/>
    <col min="7940" max="7940" width="12.85546875" style="264" hidden="1" customWidth="1"/>
    <col min="7941" max="7946" width="12.140625" style="264" hidden="1" customWidth="1"/>
    <col min="7947" max="7957" width="8.85546875" style="264" hidden="1" customWidth="1"/>
    <col min="7958" max="8192" width="8.85546875" style="264" hidden="1"/>
    <col min="8193" max="8193" width="32.7109375" style="264" hidden="1" customWidth="1"/>
    <col min="8194" max="8195" width="12.140625" style="264" hidden="1" customWidth="1"/>
    <col min="8196" max="8196" width="12.85546875" style="264" hidden="1" customWidth="1"/>
    <col min="8197" max="8202" width="12.140625" style="264" hidden="1" customWidth="1"/>
    <col min="8203" max="8213" width="8.85546875" style="264" hidden="1" customWidth="1"/>
    <col min="8214" max="8448" width="8.85546875" style="264" hidden="1"/>
    <col min="8449" max="8449" width="32.7109375" style="264" hidden="1" customWidth="1"/>
    <col min="8450" max="8451" width="12.140625" style="264" hidden="1" customWidth="1"/>
    <col min="8452" max="8452" width="12.85546875" style="264" hidden="1" customWidth="1"/>
    <col min="8453" max="8458" width="12.140625" style="264" hidden="1" customWidth="1"/>
    <col min="8459" max="8469" width="8.85546875" style="264" hidden="1" customWidth="1"/>
    <col min="8470" max="8704" width="8.85546875" style="264" hidden="1"/>
    <col min="8705" max="8705" width="32.7109375" style="264" hidden="1" customWidth="1"/>
    <col min="8706" max="8707" width="12.140625" style="264" hidden="1" customWidth="1"/>
    <col min="8708" max="8708" width="12.85546875" style="264" hidden="1" customWidth="1"/>
    <col min="8709" max="8714" width="12.140625" style="264" hidden="1" customWidth="1"/>
    <col min="8715" max="8725" width="8.85546875" style="264" hidden="1" customWidth="1"/>
    <col min="8726" max="8960" width="8.85546875" style="264" hidden="1"/>
    <col min="8961" max="8961" width="32.7109375" style="264" hidden="1" customWidth="1"/>
    <col min="8962" max="8963" width="12.140625" style="264" hidden="1" customWidth="1"/>
    <col min="8964" max="8964" width="12.85546875" style="264" hidden="1" customWidth="1"/>
    <col min="8965" max="8970" width="12.140625" style="264" hidden="1" customWidth="1"/>
    <col min="8971" max="8981" width="8.85546875" style="264" hidden="1" customWidth="1"/>
    <col min="8982" max="9216" width="8.85546875" style="264" hidden="1"/>
    <col min="9217" max="9217" width="32.7109375" style="264" hidden="1" customWidth="1"/>
    <col min="9218" max="9219" width="12.140625" style="264" hidden="1" customWidth="1"/>
    <col min="9220" max="9220" width="12.85546875" style="264" hidden="1" customWidth="1"/>
    <col min="9221" max="9226" width="12.140625" style="264" hidden="1" customWidth="1"/>
    <col min="9227" max="9237" width="8.85546875" style="264" hidden="1" customWidth="1"/>
    <col min="9238" max="9472" width="8.85546875" style="264" hidden="1"/>
    <col min="9473" max="9473" width="32.7109375" style="264" hidden="1" customWidth="1"/>
    <col min="9474" max="9475" width="12.140625" style="264" hidden="1" customWidth="1"/>
    <col min="9476" max="9476" width="12.85546875" style="264" hidden="1" customWidth="1"/>
    <col min="9477" max="9482" width="12.140625" style="264" hidden="1" customWidth="1"/>
    <col min="9483" max="9493" width="8.85546875" style="264" hidden="1" customWidth="1"/>
    <col min="9494" max="9728" width="8.85546875" style="264" hidden="1"/>
    <col min="9729" max="9729" width="32.7109375" style="264" hidden="1" customWidth="1"/>
    <col min="9730" max="9731" width="12.140625" style="264" hidden="1" customWidth="1"/>
    <col min="9732" max="9732" width="12.85546875" style="264" hidden="1" customWidth="1"/>
    <col min="9733" max="9738" width="12.140625" style="264" hidden="1" customWidth="1"/>
    <col min="9739" max="9749" width="8.85546875" style="264" hidden="1" customWidth="1"/>
    <col min="9750" max="9984" width="8.85546875" style="264" hidden="1"/>
    <col min="9985" max="9985" width="32.7109375" style="264" hidden="1" customWidth="1"/>
    <col min="9986" max="9987" width="12.140625" style="264" hidden="1" customWidth="1"/>
    <col min="9988" max="9988" width="12.85546875" style="264" hidden="1" customWidth="1"/>
    <col min="9989" max="9994" width="12.140625" style="264" hidden="1" customWidth="1"/>
    <col min="9995" max="10005" width="8.85546875" style="264" hidden="1" customWidth="1"/>
    <col min="10006" max="10240" width="8.85546875" style="264" hidden="1"/>
    <col min="10241" max="10241" width="32.7109375" style="264" hidden="1" customWidth="1"/>
    <col min="10242" max="10243" width="12.140625" style="264" hidden="1" customWidth="1"/>
    <col min="10244" max="10244" width="12.85546875" style="264" hidden="1" customWidth="1"/>
    <col min="10245" max="10250" width="12.140625" style="264" hidden="1" customWidth="1"/>
    <col min="10251" max="10261" width="8.85546875" style="264" hidden="1" customWidth="1"/>
    <col min="10262" max="10496" width="8.85546875" style="264" hidden="1"/>
    <col min="10497" max="10497" width="32.7109375" style="264" hidden="1" customWidth="1"/>
    <col min="10498" max="10499" width="12.140625" style="264" hidden="1" customWidth="1"/>
    <col min="10500" max="10500" width="12.85546875" style="264" hidden="1" customWidth="1"/>
    <col min="10501" max="10506" width="12.140625" style="264" hidden="1" customWidth="1"/>
    <col min="10507" max="10517" width="8.85546875" style="264" hidden="1" customWidth="1"/>
    <col min="10518" max="10752" width="8.85546875" style="264" hidden="1"/>
    <col min="10753" max="10753" width="32.7109375" style="264" hidden="1" customWidth="1"/>
    <col min="10754" max="10755" width="12.140625" style="264" hidden="1" customWidth="1"/>
    <col min="10756" max="10756" width="12.85546875" style="264" hidden="1" customWidth="1"/>
    <col min="10757" max="10762" width="12.140625" style="264" hidden="1" customWidth="1"/>
    <col min="10763" max="10773" width="8.85546875" style="264" hidden="1" customWidth="1"/>
    <col min="10774" max="11008" width="8.85546875" style="264" hidden="1"/>
    <col min="11009" max="11009" width="32.7109375" style="264" hidden="1" customWidth="1"/>
    <col min="11010" max="11011" width="12.140625" style="264" hidden="1" customWidth="1"/>
    <col min="11012" max="11012" width="12.85546875" style="264" hidden="1" customWidth="1"/>
    <col min="11013" max="11018" width="12.140625" style="264" hidden="1" customWidth="1"/>
    <col min="11019" max="11029" width="8.85546875" style="264" hidden="1" customWidth="1"/>
    <col min="11030" max="11264" width="8.85546875" style="264" hidden="1"/>
    <col min="11265" max="11265" width="32.7109375" style="264" hidden="1" customWidth="1"/>
    <col min="11266" max="11267" width="12.140625" style="264" hidden="1" customWidth="1"/>
    <col min="11268" max="11268" width="12.85546875" style="264" hidden="1" customWidth="1"/>
    <col min="11269" max="11274" width="12.140625" style="264" hidden="1" customWidth="1"/>
    <col min="11275" max="11285" width="8.85546875" style="264" hidden="1" customWidth="1"/>
    <col min="11286" max="11520" width="8.85546875" style="264" hidden="1"/>
    <col min="11521" max="11521" width="32.7109375" style="264" hidden="1" customWidth="1"/>
    <col min="11522" max="11523" width="12.140625" style="264" hidden="1" customWidth="1"/>
    <col min="11524" max="11524" width="12.85546875" style="264" hidden="1" customWidth="1"/>
    <col min="11525" max="11530" width="12.140625" style="264" hidden="1" customWidth="1"/>
    <col min="11531" max="11541" width="8.85546875" style="264" hidden="1" customWidth="1"/>
    <col min="11542" max="11776" width="8.85546875" style="264" hidden="1"/>
    <col min="11777" max="11777" width="32.7109375" style="264" hidden="1" customWidth="1"/>
    <col min="11778" max="11779" width="12.140625" style="264" hidden="1" customWidth="1"/>
    <col min="11780" max="11780" width="12.85546875" style="264" hidden="1" customWidth="1"/>
    <col min="11781" max="11786" width="12.140625" style="264" hidden="1" customWidth="1"/>
    <col min="11787" max="11797" width="8.85546875" style="264" hidden="1" customWidth="1"/>
    <col min="11798" max="12032" width="8.85546875" style="264" hidden="1"/>
    <col min="12033" max="12033" width="32.7109375" style="264" hidden="1" customWidth="1"/>
    <col min="12034" max="12035" width="12.140625" style="264" hidden="1" customWidth="1"/>
    <col min="12036" max="12036" width="12.85546875" style="264" hidden="1" customWidth="1"/>
    <col min="12037" max="12042" width="12.140625" style="264" hidden="1" customWidth="1"/>
    <col min="12043" max="12053" width="8.85546875" style="264" hidden="1" customWidth="1"/>
    <col min="12054" max="12288" width="8.85546875" style="264" hidden="1"/>
    <col min="12289" max="12289" width="32.7109375" style="264" hidden="1" customWidth="1"/>
    <col min="12290" max="12291" width="12.140625" style="264" hidden="1" customWidth="1"/>
    <col min="12292" max="12292" width="12.85546875" style="264" hidden="1" customWidth="1"/>
    <col min="12293" max="12298" width="12.140625" style="264" hidden="1" customWidth="1"/>
    <col min="12299" max="12309" width="8.85546875" style="264" hidden="1" customWidth="1"/>
    <col min="12310" max="12544" width="8.85546875" style="264" hidden="1"/>
    <col min="12545" max="12545" width="32.7109375" style="264" hidden="1" customWidth="1"/>
    <col min="12546" max="12547" width="12.140625" style="264" hidden="1" customWidth="1"/>
    <col min="12548" max="12548" width="12.85546875" style="264" hidden="1" customWidth="1"/>
    <col min="12549" max="12554" width="12.140625" style="264" hidden="1" customWidth="1"/>
    <col min="12555" max="12565" width="8.85546875" style="264" hidden="1" customWidth="1"/>
    <col min="12566" max="12800" width="8.85546875" style="264" hidden="1"/>
    <col min="12801" max="12801" width="32.7109375" style="264" hidden="1" customWidth="1"/>
    <col min="12802" max="12803" width="12.140625" style="264" hidden="1" customWidth="1"/>
    <col min="12804" max="12804" width="12.85546875" style="264" hidden="1" customWidth="1"/>
    <col min="12805" max="12810" width="12.140625" style="264" hidden="1" customWidth="1"/>
    <col min="12811" max="12821" width="8.85546875" style="264" hidden="1" customWidth="1"/>
    <col min="12822" max="13056" width="8.85546875" style="264" hidden="1"/>
    <col min="13057" max="13057" width="32.7109375" style="264" hidden="1" customWidth="1"/>
    <col min="13058" max="13059" width="12.140625" style="264" hidden="1" customWidth="1"/>
    <col min="13060" max="13060" width="12.85546875" style="264" hidden="1" customWidth="1"/>
    <col min="13061" max="13066" width="12.140625" style="264" hidden="1" customWidth="1"/>
    <col min="13067" max="13077" width="8.85546875" style="264" hidden="1" customWidth="1"/>
    <col min="13078" max="13312" width="8.85546875" style="264" hidden="1"/>
    <col min="13313" max="13313" width="32.7109375" style="264" hidden="1" customWidth="1"/>
    <col min="13314" max="13315" width="12.140625" style="264" hidden="1" customWidth="1"/>
    <col min="13316" max="13316" width="12.85546875" style="264" hidden="1" customWidth="1"/>
    <col min="13317" max="13322" width="12.140625" style="264" hidden="1" customWidth="1"/>
    <col min="13323" max="13333" width="8.85546875" style="264" hidden="1" customWidth="1"/>
    <col min="13334" max="13568" width="8.85546875" style="264" hidden="1"/>
    <col min="13569" max="13569" width="32.7109375" style="264" hidden="1" customWidth="1"/>
    <col min="13570" max="13571" width="12.140625" style="264" hidden="1" customWidth="1"/>
    <col min="13572" max="13572" width="12.85546875" style="264" hidden="1" customWidth="1"/>
    <col min="13573" max="13578" width="12.140625" style="264" hidden="1" customWidth="1"/>
    <col min="13579" max="13589" width="8.85546875" style="264" hidden="1" customWidth="1"/>
    <col min="13590" max="13824" width="8.85546875" style="264" hidden="1"/>
    <col min="13825" max="13825" width="32.7109375" style="264" hidden="1" customWidth="1"/>
    <col min="13826" max="13827" width="12.140625" style="264" hidden="1" customWidth="1"/>
    <col min="13828" max="13828" width="12.85546875" style="264" hidden="1" customWidth="1"/>
    <col min="13829" max="13834" width="12.140625" style="264" hidden="1" customWidth="1"/>
    <col min="13835" max="13845" width="8.85546875" style="264" hidden="1" customWidth="1"/>
    <col min="13846" max="14080" width="8.85546875" style="264" hidden="1"/>
    <col min="14081" max="14081" width="32.7109375" style="264" hidden="1" customWidth="1"/>
    <col min="14082" max="14083" width="12.140625" style="264" hidden="1" customWidth="1"/>
    <col min="14084" max="14084" width="12.85546875" style="264" hidden="1" customWidth="1"/>
    <col min="14085" max="14090" width="12.140625" style="264" hidden="1" customWidth="1"/>
    <col min="14091" max="14101" width="8.85546875" style="264" hidden="1" customWidth="1"/>
    <col min="14102" max="14336" width="8.85546875" style="264" hidden="1"/>
    <col min="14337" max="14337" width="32.7109375" style="264" hidden="1" customWidth="1"/>
    <col min="14338" max="14339" width="12.140625" style="264" hidden="1" customWidth="1"/>
    <col min="14340" max="14340" width="12.85546875" style="264" hidden="1" customWidth="1"/>
    <col min="14341" max="14346" width="12.140625" style="264" hidden="1" customWidth="1"/>
    <col min="14347" max="14357" width="8.85546875" style="264" hidden="1" customWidth="1"/>
    <col min="14358" max="14592" width="8.85546875" style="264" hidden="1"/>
    <col min="14593" max="14593" width="32.7109375" style="264" hidden="1" customWidth="1"/>
    <col min="14594" max="14595" width="12.140625" style="264" hidden="1" customWidth="1"/>
    <col min="14596" max="14596" width="12.85546875" style="264" hidden="1" customWidth="1"/>
    <col min="14597" max="14602" width="12.140625" style="264" hidden="1" customWidth="1"/>
    <col min="14603" max="14613" width="8.85546875" style="264" hidden="1" customWidth="1"/>
    <col min="14614" max="14848" width="8.85546875" style="264" hidden="1"/>
    <col min="14849" max="14849" width="32.7109375" style="264" hidden="1" customWidth="1"/>
    <col min="14850" max="14851" width="12.140625" style="264" hidden="1" customWidth="1"/>
    <col min="14852" max="14852" width="12.85546875" style="264" hidden="1" customWidth="1"/>
    <col min="14853" max="14858" width="12.140625" style="264" hidden="1" customWidth="1"/>
    <col min="14859" max="14869" width="8.85546875" style="264" hidden="1" customWidth="1"/>
    <col min="14870" max="15104" width="8.85546875" style="264" hidden="1"/>
    <col min="15105" max="15105" width="32.7109375" style="264" hidden="1" customWidth="1"/>
    <col min="15106" max="15107" width="12.140625" style="264" hidden="1" customWidth="1"/>
    <col min="15108" max="15108" width="12.85546875" style="264" hidden="1" customWidth="1"/>
    <col min="15109" max="15114" width="12.140625" style="264" hidden="1" customWidth="1"/>
    <col min="15115" max="15125" width="8.85546875" style="264" hidden="1" customWidth="1"/>
    <col min="15126" max="15360" width="8.85546875" style="264" hidden="1"/>
    <col min="15361" max="15361" width="32.7109375" style="264" hidden="1" customWidth="1"/>
    <col min="15362" max="15363" width="12.140625" style="264" hidden="1" customWidth="1"/>
    <col min="15364" max="15364" width="12.85546875" style="264" hidden="1" customWidth="1"/>
    <col min="15365" max="15370" width="12.140625" style="264" hidden="1" customWidth="1"/>
    <col min="15371" max="15381" width="8.85546875" style="264" hidden="1" customWidth="1"/>
    <col min="15382" max="15616" width="8.85546875" style="264" hidden="1"/>
    <col min="15617" max="15617" width="32.7109375" style="264" hidden="1" customWidth="1"/>
    <col min="15618" max="15619" width="12.140625" style="264" hidden="1" customWidth="1"/>
    <col min="15620" max="15620" width="12.85546875" style="264" hidden="1" customWidth="1"/>
    <col min="15621" max="15626" width="12.140625" style="264" hidden="1" customWidth="1"/>
    <col min="15627" max="15637" width="8.85546875" style="264" hidden="1" customWidth="1"/>
    <col min="15638" max="15872" width="8.85546875" style="264" hidden="1"/>
    <col min="15873" max="15873" width="32.7109375" style="264" hidden="1" customWidth="1"/>
    <col min="15874" max="15875" width="12.140625" style="264" hidden="1" customWidth="1"/>
    <col min="15876" max="15876" width="12.85546875" style="264" hidden="1" customWidth="1"/>
    <col min="15877" max="15882" width="12.140625" style="264" hidden="1" customWidth="1"/>
    <col min="15883" max="15893" width="8.85546875" style="264" hidden="1" customWidth="1"/>
    <col min="15894" max="16128" width="8.85546875" style="264" hidden="1"/>
    <col min="16129" max="16129" width="32.7109375" style="264" hidden="1" customWidth="1"/>
    <col min="16130" max="16131" width="12.140625" style="264" hidden="1" customWidth="1"/>
    <col min="16132" max="16132" width="12.85546875" style="264" hidden="1" customWidth="1"/>
    <col min="16133" max="16138" width="12.140625" style="264" hidden="1" customWidth="1"/>
    <col min="16139" max="16149" width="8.85546875" style="264" hidden="1" customWidth="1"/>
    <col min="16150" max="16384" width="8.85546875" style="264" hidden="1"/>
  </cols>
  <sheetData>
    <row r="1" spans="1:11" s="230" customFormat="1" ht="12.75">
      <c r="A1" s="1819" t="s">
        <v>1884</v>
      </c>
      <c r="B1" s="1820"/>
      <c r="C1" s="1820"/>
      <c r="D1" s="1820"/>
      <c r="E1" s="1820"/>
      <c r="F1" s="1820"/>
      <c r="G1" s="1820"/>
      <c r="H1" s="1820"/>
      <c r="I1" s="1820"/>
      <c r="J1" s="1821"/>
      <c r="K1" s="229"/>
    </row>
    <row r="2" spans="1:11" s="272" customFormat="1" ht="72">
      <c r="A2" s="269"/>
      <c r="B2" s="270" t="s">
        <v>1885</v>
      </c>
      <c r="C2" s="270" t="s">
        <v>1886</v>
      </c>
      <c r="D2" s="270" t="s">
        <v>1887</v>
      </c>
      <c r="E2" s="270" t="s">
        <v>1888</v>
      </c>
      <c r="F2" s="270" t="s">
        <v>1889</v>
      </c>
      <c r="G2" s="270" t="s">
        <v>1890</v>
      </c>
      <c r="H2" s="270" t="s">
        <v>1891</v>
      </c>
      <c r="I2" s="270" t="s">
        <v>1892</v>
      </c>
      <c r="J2" s="270" t="s">
        <v>1893</v>
      </c>
      <c r="K2" s="271"/>
    </row>
    <row r="3" spans="1:11" s="234" customFormat="1">
      <c r="A3" s="231" t="s">
        <v>1769</v>
      </c>
      <c r="B3" s="232"/>
      <c r="C3" s="232"/>
      <c r="D3" s="232"/>
      <c r="E3" s="232"/>
      <c r="F3" s="232"/>
      <c r="G3" s="232"/>
      <c r="H3" s="232"/>
      <c r="I3" s="232"/>
      <c r="J3" s="232"/>
      <c r="K3" s="233"/>
    </row>
    <row r="4" spans="1:11" s="234" customFormat="1">
      <c r="A4" s="238" t="s">
        <v>1770</v>
      </c>
      <c r="B4" s="235">
        <f>'Sources and Uses Budget'!C4</f>
        <v>0</v>
      </c>
      <c r="C4" s="236"/>
      <c r="D4" s="236"/>
      <c r="E4" s="237"/>
      <c r="F4" s="237"/>
      <c r="G4" s="237"/>
      <c r="H4" s="237"/>
      <c r="I4" s="237"/>
      <c r="J4" s="237"/>
      <c r="K4" s="233"/>
    </row>
    <row r="5" spans="1:11" s="234" customFormat="1">
      <c r="A5" s="238" t="s">
        <v>688</v>
      </c>
      <c r="B5" s="235">
        <f>'Sources and Uses Budget'!C5</f>
        <v>200142</v>
      </c>
      <c r="C5" s="236"/>
      <c r="D5" s="236"/>
      <c r="E5" s="237"/>
      <c r="F5" s="237"/>
      <c r="G5" s="237"/>
      <c r="H5" s="237"/>
      <c r="I5" s="237"/>
      <c r="J5" s="237"/>
      <c r="K5" s="233"/>
    </row>
    <row r="6" spans="1:11" s="234" customFormat="1">
      <c r="A6" s="238" t="s">
        <v>1771</v>
      </c>
      <c r="B6" s="235">
        <f>'Sources and Uses Budget'!C6</f>
        <v>157481</v>
      </c>
      <c r="C6" s="236"/>
      <c r="D6" s="236"/>
      <c r="E6" s="237"/>
      <c r="F6" s="237"/>
      <c r="G6" s="237"/>
      <c r="H6" s="237"/>
      <c r="I6" s="237"/>
      <c r="J6" s="237"/>
      <c r="K6" s="233"/>
    </row>
    <row r="7" spans="1:11" s="234" customFormat="1">
      <c r="A7" s="238" t="s">
        <v>1772</v>
      </c>
      <c r="B7" s="235">
        <f>'Sources and Uses Budget'!C7</f>
        <v>5715000</v>
      </c>
      <c r="C7" s="236"/>
      <c r="D7" s="236"/>
      <c r="E7" s="237"/>
      <c r="F7" s="237"/>
      <c r="G7" s="237"/>
      <c r="H7" s="237"/>
      <c r="I7" s="237"/>
      <c r="J7" s="237"/>
      <c r="K7" s="233"/>
    </row>
    <row r="8" spans="1:11" s="234" customFormat="1">
      <c r="A8" s="239" t="s">
        <v>1773</v>
      </c>
      <c r="B8" s="235">
        <f>'Sources and Uses Budget'!C8</f>
        <v>6072623</v>
      </c>
      <c r="C8" s="235">
        <f>SUM(C4:C7)</f>
        <v>0</v>
      </c>
      <c r="D8" s="235">
        <f>SUM(D4:D7)</f>
        <v>0</v>
      </c>
      <c r="E8" s="237"/>
      <c r="F8" s="237"/>
      <c r="G8" s="237"/>
      <c r="H8" s="237"/>
      <c r="I8" s="237"/>
      <c r="J8" s="237"/>
      <c r="K8" s="233"/>
    </row>
    <row r="9" spans="1:11" s="234" customFormat="1">
      <c r="A9" s="238" t="s">
        <v>1774</v>
      </c>
      <c r="B9" s="235">
        <f>'Sources and Uses Budget'!C9</f>
        <v>0</v>
      </c>
      <c r="C9" s="236"/>
      <c r="D9" s="236"/>
      <c r="E9" s="237"/>
      <c r="F9" s="237"/>
      <c r="G9" s="237"/>
      <c r="H9" s="235">
        <f>'Sources and Uses Budget'!T9</f>
        <v>0</v>
      </c>
      <c r="I9" s="236"/>
      <c r="J9" s="236"/>
      <c r="K9" s="233"/>
    </row>
    <row r="10" spans="1:11" s="234" customFormat="1">
      <c r="A10" s="238" t="s">
        <v>1775</v>
      </c>
      <c r="B10" s="235">
        <f>'Sources and Uses Budget'!C10</f>
        <v>486400</v>
      </c>
      <c r="C10" s="236"/>
      <c r="D10" s="236"/>
      <c r="E10" s="235">
        <f>'Sources and Uses Budget'!S10</f>
        <v>486400</v>
      </c>
      <c r="F10" s="236"/>
      <c r="G10" s="236"/>
      <c r="H10" s="235">
        <f>'Sources and Uses Budget'!T10</f>
        <v>0</v>
      </c>
      <c r="I10" s="236"/>
      <c r="J10" s="236"/>
      <c r="K10" s="233"/>
    </row>
    <row r="11" spans="1:11" s="234" customFormat="1">
      <c r="A11" s="239" t="s">
        <v>1776</v>
      </c>
      <c r="B11" s="235">
        <f>'Sources and Uses Budget'!C11</f>
        <v>486400</v>
      </c>
      <c r="C11" s="235">
        <f>SUM(C9:C10)</f>
        <v>0</v>
      </c>
      <c r="D11" s="235">
        <f>SUM(D9:D10)</f>
        <v>0</v>
      </c>
      <c r="E11" s="237"/>
      <c r="F11" s="237"/>
      <c r="G11" s="237"/>
      <c r="H11" s="235">
        <f>'Sources and Uses Budget'!T11</f>
        <v>0</v>
      </c>
      <c r="I11" s="235">
        <f>SUM(I9:I10)</f>
        <v>0</v>
      </c>
      <c r="J11" s="235">
        <f>SUM(J9:J10)</f>
        <v>0</v>
      </c>
      <c r="K11" s="233"/>
    </row>
    <row r="12" spans="1:11" s="234" customFormat="1">
      <c r="A12" s="239" t="s">
        <v>1777</v>
      </c>
      <c r="B12" s="235">
        <f>'Sources and Uses Budget'!C12</f>
        <v>6559023</v>
      </c>
      <c r="C12" s="235">
        <f>SUM(C8+C11)</f>
        <v>0</v>
      </c>
      <c r="D12" s="235">
        <f>SUM(D8+D11)</f>
        <v>0</v>
      </c>
      <c r="E12" s="237"/>
      <c r="F12" s="237"/>
      <c r="G12" s="237"/>
      <c r="H12" s="237"/>
      <c r="I12" s="237"/>
      <c r="J12" s="237"/>
      <c r="K12" s="233"/>
    </row>
    <row r="13" spans="1:11" s="234" customFormat="1">
      <c r="A13" s="240" t="s">
        <v>1778</v>
      </c>
      <c r="B13" s="235">
        <f>'Sources and Uses Budget'!C13</f>
        <v>0</v>
      </c>
      <c r="C13" s="236"/>
      <c r="D13" s="236"/>
      <c r="E13" s="235">
        <f>'Sources and Uses Budget'!S13</f>
        <v>0</v>
      </c>
      <c r="F13" s="236"/>
      <c r="G13" s="236"/>
      <c r="H13" s="235">
        <f>'Sources and Uses Budget'!T13</f>
        <v>0</v>
      </c>
      <c r="I13" s="236"/>
      <c r="J13" s="236"/>
      <c r="K13" s="233"/>
    </row>
    <row r="14" spans="1:11" s="234" customFormat="1" ht="24">
      <c r="A14" s="238" t="s">
        <v>1894</v>
      </c>
      <c r="B14" s="235">
        <f>'Sources and Uses Budget'!C14</f>
        <v>0</v>
      </c>
      <c r="C14" s="236"/>
      <c r="D14" s="236"/>
      <c r="E14" s="235">
        <f>'Sources and Uses Budget'!S14</f>
        <v>0</v>
      </c>
      <c r="F14" s="236"/>
      <c r="G14" s="236"/>
      <c r="H14" s="235">
        <f>'Sources and Uses Budget'!T14</f>
        <v>0</v>
      </c>
      <c r="I14" s="236"/>
      <c r="J14" s="236"/>
      <c r="K14" s="233"/>
    </row>
    <row r="15" spans="1:11" s="234" customFormat="1">
      <c r="A15" s="238" t="s">
        <v>1780</v>
      </c>
      <c r="B15" s="235">
        <f>'Sources and Uses Budget'!C15</f>
        <v>0</v>
      </c>
      <c r="C15" s="236"/>
      <c r="D15" s="236"/>
      <c r="E15" s="237">
        <f>'Sources and Uses Budget'!S15</f>
        <v>0</v>
      </c>
      <c r="F15" s="237"/>
      <c r="G15" s="237"/>
      <c r="H15" s="237">
        <f>'Sources and Uses Budget'!T15</f>
        <v>0</v>
      </c>
      <c r="I15" s="237"/>
      <c r="J15" s="237"/>
      <c r="K15" s="233"/>
    </row>
    <row r="16" spans="1:11" s="234" customFormat="1">
      <c r="A16" s="231" t="s">
        <v>1781</v>
      </c>
      <c r="B16" s="232"/>
      <c r="C16" s="232"/>
      <c r="D16" s="232"/>
      <c r="E16" s="232"/>
      <c r="F16" s="232"/>
      <c r="G16" s="232"/>
      <c r="H16" s="232"/>
      <c r="I16" s="232"/>
      <c r="J16" s="232"/>
      <c r="K16" s="233"/>
    </row>
    <row r="17" spans="1:11" s="234" customFormat="1">
      <c r="A17" s="238" t="s">
        <v>1782</v>
      </c>
      <c r="B17" s="235">
        <f>'Sources and Uses Budget'!C17</f>
        <v>0</v>
      </c>
      <c r="C17" s="236"/>
      <c r="D17" s="236"/>
      <c r="E17" s="235">
        <f>'Sources and Uses Budget'!S17</f>
        <v>0</v>
      </c>
      <c r="F17" s="236"/>
      <c r="G17" s="236"/>
      <c r="H17" s="235">
        <f>'Sources and Uses Budget'!T17</f>
        <v>0</v>
      </c>
      <c r="I17" s="236"/>
      <c r="J17" s="236"/>
      <c r="K17" s="233"/>
    </row>
    <row r="18" spans="1:11" s="234" customFormat="1">
      <c r="A18" s="238" t="s">
        <v>1783</v>
      </c>
      <c r="B18" s="235">
        <f>'Sources and Uses Budget'!C18</f>
        <v>0</v>
      </c>
      <c r="C18" s="236"/>
      <c r="D18" s="236"/>
      <c r="E18" s="235">
        <f>'Sources and Uses Budget'!S18</f>
        <v>0</v>
      </c>
      <c r="F18" s="236"/>
      <c r="G18" s="236"/>
      <c r="H18" s="235">
        <f>'Sources and Uses Budget'!T18</f>
        <v>0</v>
      </c>
      <c r="I18" s="236"/>
      <c r="J18" s="236"/>
      <c r="K18" s="233"/>
    </row>
    <row r="19" spans="1:11" s="234" customFormat="1">
      <c r="A19" s="238" t="s">
        <v>1784</v>
      </c>
      <c r="B19" s="235">
        <f>'Sources and Uses Budget'!C19</f>
        <v>0</v>
      </c>
      <c r="C19" s="236"/>
      <c r="D19" s="236"/>
      <c r="E19" s="235">
        <f>'Sources and Uses Budget'!S19</f>
        <v>0</v>
      </c>
      <c r="F19" s="236"/>
      <c r="G19" s="236"/>
      <c r="H19" s="235">
        <f>'Sources and Uses Budget'!T19</f>
        <v>0</v>
      </c>
      <c r="I19" s="236"/>
      <c r="J19" s="236"/>
      <c r="K19" s="233"/>
    </row>
    <row r="20" spans="1:11" s="234" customFormat="1">
      <c r="A20" s="238" t="s">
        <v>1785</v>
      </c>
      <c r="B20" s="235">
        <f>'Sources and Uses Budget'!C20</f>
        <v>0</v>
      </c>
      <c r="C20" s="236"/>
      <c r="D20" s="236"/>
      <c r="E20" s="235">
        <f>'Sources and Uses Budget'!S20</f>
        <v>0</v>
      </c>
      <c r="F20" s="236"/>
      <c r="G20" s="236"/>
      <c r="H20" s="235">
        <f>'Sources and Uses Budget'!T20</f>
        <v>0</v>
      </c>
      <c r="I20" s="236"/>
      <c r="J20" s="236"/>
      <c r="K20" s="233"/>
    </row>
    <row r="21" spans="1:11" s="234" customFormat="1">
      <c r="A21" s="238" t="s">
        <v>1786</v>
      </c>
      <c r="B21" s="235">
        <f>'Sources and Uses Budget'!C21</f>
        <v>0</v>
      </c>
      <c r="C21" s="236"/>
      <c r="D21" s="236"/>
      <c r="E21" s="235">
        <f>'Sources and Uses Budget'!S21</f>
        <v>0</v>
      </c>
      <c r="F21" s="236"/>
      <c r="G21" s="236"/>
      <c r="H21" s="235">
        <f>'Sources and Uses Budget'!T21</f>
        <v>0</v>
      </c>
      <c r="I21" s="236"/>
      <c r="J21" s="236"/>
      <c r="K21" s="233"/>
    </row>
    <row r="22" spans="1:11" s="234" customFormat="1">
      <c r="A22" s="238" t="s">
        <v>1787</v>
      </c>
      <c r="B22" s="235">
        <f>'Sources and Uses Budget'!C22</f>
        <v>0</v>
      </c>
      <c r="C22" s="236"/>
      <c r="D22" s="236"/>
      <c r="E22" s="235">
        <f>'Sources and Uses Budget'!S22</f>
        <v>0</v>
      </c>
      <c r="F22" s="236"/>
      <c r="G22" s="236"/>
      <c r="H22" s="235">
        <f>'Sources and Uses Budget'!T22</f>
        <v>0</v>
      </c>
      <c r="I22" s="236"/>
      <c r="J22" s="236"/>
      <c r="K22" s="233"/>
    </row>
    <row r="23" spans="1:11" s="234" customFormat="1">
      <c r="A23" s="238" t="s">
        <v>1788</v>
      </c>
      <c r="B23" s="235">
        <f>'Sources and Uses Budget'!C23</f>
        <v>0</v>
      </c>
      <c r="C23" s="236"/>
      <c r="D23" s="236"/>
      <c r="E23" s="235">
        <f>'Sources and Uses Budget'!S23</f>
        <v>0</v>
      </c>
      <c r="F23" s="236"/>
      <c r="G23" s="236"/>
      <c r="H23" s="235">
        <f>'Sources and Uses Budget'!T23</f>
        <v>0</v>
      </c>
      <c r="I23" s="236"/>
      <c r="J23" s="236"/>
      <c r="K23" s="233"/>
    </row>
    <row r="24" spans="1:11" s="234" customFormat="1">
      <c r="A24" s="361" t="s">
        <v>1789</v>
      </c>
      <c r="B24" s="235">
        <f>'Sources and Uses Budget'!C24</f>
        <v>0</v>
      </c>
      <c r="C24" s="236"/>
      <c r="D24" s="236"/>
      <c r="E24" s="235">
        <f>'Sources and Uses Budget'!S24</f>
        <v>0</v>
      </c>
      <c r="F24" s="236"/>
      <c r="G24" s="236"/>
      <c r="H24" s="235">
        <f>'Sources and Uses Budget'!T24</f>
        <v>0</v>
      </c>
      <c r="I24" s="236"/>
      <c r="J24" s="236"/>
      <c r="K24" s="233"/>
    </row>
    <row r="25" spans="1:11" s="234" customFormat="1">
      <c r="A25" s="238" t="str">
        <f>'Sources and Uses Budget'!$A25</f>
        <v>Other: (Specify)</v>
      </c>
      <c r="B25" s="235">
        <f>'Sources and Uses Budget'!C25</f>
        <v>0</v>
      </c>
      <c r="C25" s="236"/>
      <c r="D25" s="236"/>
      <c r="E25" s="235">
        <f>'Sources and Uses Budget'!S25</f>
        <v>0</v>
      </c>
      <c r="F25" s="236"/>
      <c r="G25" s="236"/>
      <c r="H25" s="235">
        <f>'Sources and Uses Budget'!T25</f>
        <v>0</v>
      </c>
      <c r="I25" s="236"/>
      <c r="J25" s="236"/>
      <c r="K25" s="233"/>
    </row>
    <row r="26" spans="1:11" s="234" customFormat="1">
      <c r="A26" s="239" t="s">
        <v>1791</v>
      </c>
      <c r="B26" s="235">
        <f>'Sources and Uses Budget'!C26</f>
        <v>0</v>
      </c>
      <c r="C26" s="235">
        <f>SUM(C17:C25)</f>
        <v>0</v>
      </c>
      <c r="D26" s="235">
        <f>SUM(D17:D25)</f>
        <v>0</v>
      </c>
      <c r="E26" s="235">
        <f>'Sources and Uses Budget'!S26</f>
        <v>0</v>
      </c>
      <c r="F26" s="241">
        <f>SUM(F17:F25)</f>
        <v>0</v>
      </c>
      <c r="G26" s="241">
        <f>SUM(G17:G25)</f>
        <v>0</v>
      </c>
      <c r="H26" s="235">
        <f>'Sources and Uses Budget'!T26</f>
        <v>0</v>
      </c>
      <c r="I26" s="241">
        <f>SUM(I17:I25)</f>
        <v>0</v>
      </c>
      <c r="J26" s="241">
        <f>SUM(J17:J25)</f>
        <v>0</v>
      </c>
      <c r="K26" s="233"/>
    </row>
    <row r="27" spans="1:11" s="234" customFormat="1">
      <c r="A27" s="239" t="s">
        <v>1792</v>
      </c>
      <c r="B27" s="235">
        <f>'Sources and Uses Budget'!C27</f>
        <v>0</v>
      </c>
      <c r="C27" s="236"/>
      <c r="D27" s="236"/>
      <c r="E27" s="235">
        <f>'Sources and Uses Budget'!S27</f>
        <v>0</v>
      </c>
      <c r="F27" s="236"/>
      <c r="G27" s="236"/>
      <c r="H27" s="235">
        <f>'Sources and Uses Budget'!T27</f>
        <v>0</v>
      </c>
      <c r="I27" s="236"/>
      <c r="J27" s="236"/>
      <c r="K27" s="233"/>
    </row>
    <row r="28" spans="1:11" s="234" customFormat="1">
      <c r="A28" s="231" t="s">
        <v>1793</v>
      </c>
      <c r="B28" s="232"/>
      <c r="C28" s="232"/>
      <c r="D28" s="232"/>
      <c r="E28" s="232"/>
      <c r="F28" s="232"/>
      <c r="G28" s="232"/>
      <c r="H28" s="232"/>
      <c r="I28" s="232"/>
      <c r="J28" s="232"/>
      <c r="K28" s="233"/>
    </row>
    <row r="29" spans="1:11" s="234" customFormat="1">
      <c r="A29" s="171" t="s">
        <v>1782</v>
      </c>
      <c r="B29" s="235">
        <f>'Sources and Uses Budget'!C29</f>
        <v>1567170</v>
      </c>
      <c r="C29" s="236"/>
      <c r="D29" s="236"/>
      <c r="E29" s="235">
        <f>'Sources and Uses Budget'!S29</f>
        <v>1567170</v>
      </c>
      <c r="F29" s="236"/>
      <c r="G29" s="236"/>
      <c r="H29" s="235">
        <f>'Sources and Uses Budget'!T29</f>
        <v>0</v>
      </c>
      <c r="I29" s="236"/>
      <c r="J29" s="236"/>
      <c r="K29" s="233"/>
    </row>
    <row r="30" spans="1:11" s="234" customFormat="1">
      <c r="A30" s="171" t="s">
        <v>1783</v>
      </c>
      <c r="B30" s="235">
        <f>'Sources and Uses Budget'!C30</f>
        <v>36771091</v>
      </c>
      <c r="C30" s="236"/>
      <c r="D30" s="236"/>
      <c r="E30" s="235">
        <f>'Sources and Uses Budget'!S30</f>
        <v>36771091</v>
      </c>
      <c r="F30" s="236"/>
      <c r="G30" s="236"/>
      <c r="H30" s="235">
        <f>'Sources and Uses Budget'!T30</f>
        <v>0</v>
      </c>
      <c r="I30" s="236"/>
      <c r="J30" s="236"/>
      <c r="K30" s="233"/>
    </row>
    <row r="31" spans="1:11" s="234" customFormat="1">
      <c r="A31" s="171" t="s">
        <v>1784</v>
      </c>
      <c r="B31" s="235">
        <f>'Sources and Uses Budget'!C31</f>
        <v>2026283</v>
      </c>
      <c r="C31" s="236"/>
      <c r="D31" s="236"/>
      <c r="E31" s="235">
        <f>'Sources and Uses Budget'!S31</f>
        <v>2026283</v>
      </c>
      <c r="F31" s="236"/>
      <c r="G31" s="236"/>
      <c r="H31" s="235">
        <f>'Sources and Uses Budget'!T31</f>
        <v>0</v>
      </c>
      <c r="I31" s="236"/>
      <c r="J31" s="236"/>
      <c r="K31" s="233"/>
    </row>
    <row r="32" spans="1:11" s="234" customFormat="1">
      <c r="A32" s="171" t="s">
        <v>1785</v>
      </c>
      <c r="B32" s="235">
        <f>'Sources and Uses Budget'!C32</f>
        <v>773717</v>
      </c>
      <c r="C32" s="236"/>
      <c r="D32" s="236"/>
      <c r="E32" s="235">
        <f>'Sources and Uses Budget'!S32</f>
        <v>773717</v>
      </c>
      <c r="F32" s="236"/>
      <c r="G32" s="236"/>
      <c r="H32" s="235">
        <f>'Sources and Uses Budget'!T32</f>
        <v>0</v>
      </c>
      <c r="I32" s="236"/>
      <c r="J32" s="236"/>
      <c r="K32" s="233"/>
    </row>
    <row r="33" spans="1:11" s="234" customFormat="1">
      <c r="A33" s="171" t="s">
        <v>1786</v>
      </c>
      <c r="B33" s="235">
        <f>'Sources and Uses Budget'!C33</f>
        <v>773717</v>
      </c>
      <c r="C33" s="236"/>
      <c r="D33" s="236"/>
      <c r="E33" s="235">
        <f>'Sources and Uses Budget'!S33</f>
        <v>773717</v>
      </c>
      <c r="F33" s="236"/>
      <c r="G33" s="236"/>
      <c r="H33" s="235">
        <f>'Sources and Uses Budget'!T33</f>
        <v>0</v>
      </c>
      <c r="I33" s="236"/>
      <c r="J33" s="236"/>
      <c r="K33" s="233"/>
    </row>
    <row r="34" spans="1:11" s="234" customFormat="1">
      <c r="A34" s="171" t="s">
        <v>1787</v>
      </c>
      <c r="B34" s="235">
        <f>'Sources and Uses Budget'!C34</f>
        <v>0</v>
      </c>
      <c r="C34" s="236"/>
      <c r="D34" s="236"/>
      <c r="E34" s="235">
        <f>'Sources and Uses Budget'!S34</f>
        <v>0</v>
      </c>
      <c r="F34" s="236"/>
      <c r="G34" s="236"/>
      <c r="H34" s="235">
        <f>'Sources and Uses Budget'!T34</f>
        <v>0</v>
      </c>
      <c r="I34" s="236"/>
      <c r="J34" s="236"/>
      <c r="K34" s="233"/>
    </row>
    <row r="35" spans="1:11" s="234" customFormat="1">
      <c r="A35" s="171" t="s">
        <v>1788</v>
      </c>
      <c r="B35" s="235">
        <f>'Sources and Uses Budget'!C35</f>
        <v>847008</v>
      </c>
      <c r="C35" s="236"/>
      <c r="D35" s="236"/>
      <c r="E35" s="235">
        <f>'Sources and Uses Budget'!S35</f>
        <v>847008</v>
      </c>
      <c r="F35" s="236"/>
      <c r="G35" s="236"/>
      <c r="H35" s="235">
        <f>'Sources and Uses Budget'!T35</f>
        <v>0</v>
      </c>
      <c r="I35" s="236"/>
      <c r="J35" s="236"/>
      <c r="K35" s="233"/>
    </row>
    <row r="36" spans="1:11" s="234" customFormat="1">
      <c r="A36" s="361" t="s">
        <v>1789</v>
      </c>
      <c r="B36" s="235">
        <f>'Sources and Uses Budget'!C36</f>
        <v>194421</v>
      </c>
      <c r="C36" s="236"/>
      <c r="D36" s="236"/>
      <c r="E36" s="235">
        <f>'Sources and Uses Budget'!S36</f>
        <v>194421</v>
      </c>
      <c r="F36" s="236"/>
      <c r="G36" s="236"/>
      <c r="H36" s="235">
        <f>'Sources and Uses Budget'!T36</f>
        <v>0</v>
      </c>
      <c r="I36" s="236"/>
      <c r="J36" s="236"/>
      <c r="K36" s="233"/>
    </row>
    <row r="37" spans="1:11" s="234" customFormat="1">
      <c r="A37" s="238" t="str">
        <f>'Sources and Uses Budget'!$A37</f>
        <v>Other: (Specify)</v>
      </c>
      <c r="B37" s="235">
        <f>'Sources and Uses Budget'!C37</f>
        <v>0</v>
      </c>
      <c r="C37" s="236"/>
      <c r="D37" s="236"/>
      <c r="E37" s="235">
        <f>'Sources and Uses Budget'!S37</f>
        <v>0</v>
      </c>
      <c r="F37" s="236"/>
      <c r="G37" s="236"/>
      <c r="H37" s="235">
        <f>'Sources and Uses Budget'!T37</f>
        <v>0</v>
      </c>
      <c r="I37" s="236"/>
      <c r="J37" s="236"/>
      <c r="K37" s="233"/>
    </row>
    <row r="38" spans="1:11" s="234" customFormat="1">
      <c r="A38" s="239" t="s">
        <v>1794</v>
      </c>
      <c r="B38" s="235">
        <f>'Sources and Uses Budget'!C38</f>
        <v>42953407</v>
      </c>
      <c r="C38" s="235">
        <f>SUM(C29:C37)</f>
        <v>0</v>
      </c>
      <c r="D38" s="235">
        <f>SUM(D29:D37)</f>
        <v>0</v>
      </c>
      <c r="E38" s="235">
        <f>'Sources and Uses Budget'!S38</f>
        <v>42953407</v>
      </c>
      <c r="F38" s="241">
        <f>SUM(F29:F37)</f>
        <v>0</v>
      </c>
      <c r="G38" s="241">
        <f>SUM(G29:G37)</f>
        <v>0</v>
      </c>
      <c r="H38" s="235">
        <f>'Sources and Uses Budget'!T38</f>
        <v>0</v>
      </c>
      <c r="I38" s="241">
        <f>SUM(I29:I37)</f>
        <v>0</v>
      </c>
      <c r="J38" s="241">
        <f>SUM(J29:J37)</f>
        <v>0</v>
      </c>
      <c r="K38" s="233"/>
    </row>
    <row r="39" spans="1:11" s="234" customFormat="1">
      <c r="A39" s="231" t="s">
        <v>1795</v>
      </c>
      <c r="B39" s="232"/>
      <c r="C39" s="232"/>
      <c r="D39" s="232"/>
      <c r="E39" s="232"/>
      <c r="F39" s="232"/>
      <c r="G39" s="232"/>
      <c r="H39" s="232"/>
      <c r="I39" s="232"/>
      <c r="J39" s="232"/>
      <c r="K39" s="233"/>
    </row>
    <row r="40" spans="1:11" s="234" customFormat="1">
      <c r="A40" s="238" t="s">
        <v>1796</v>
      </c>
      <c r="B40" s="235">
        <f>'Sources and Uses Budget'!C40</f>
        <v>1766212</v>
      </c>
      <c r="C40" s="236"/>
      <c r="D40" s="236"/>
      <c r="E40" s="235">
        <f>'Sources and Uses Budget'!S40</f>
        <v>1766212</v>
      </c>
      <c r="F40" s="236"/>
      <c r="G40" s="236"/>
      <c r="H40" s="235">
        <f>'Sources and Uses Budget'!T40</f>
        <v>0</v>
      </c>
      <c r="I40" s="236"/>
      <c r="J40" s="236"/>
      <c r="K40" s="233"/>
    </row>
    <row r="41" spans="1:11" s="234" customFormat="1">
      <c r="A41" s="238" t="s">
        <v>1797</v>
      </c>
      <c r="B41" s="235">
        <f>'Sources and Uses Budget'!C41</f>
        <v>0</v>
      </c>
      <c r="C41" s="236"/>
      <c r="D41" s="236"/>
      <c r="E41" s="235">
        <f>'Sources and Uses Budget'!S41</f>
        <v>0</v>
      </c>
      <c r="F41" s="236"/>
      <c r="G41" s="236"/>
      <c r="H41" s="235">
        <f>'Sources and Uses Budget'!T41</f>
        <v>0</v>
      </c>
      <c r="I41" s="236"/>
      <c r="J41" s="236"/>
      <c r="K41" s="233"/>
    </row>
    <row r="42" spans="1:11" s="234" customFormat="1">
      <c r="A42" s="239" t="s">
        <v>1798</v>
      </c>
      <c r="B42" s="235">
        <f>'Sources and Uses Budget'!C42</f>
        <v>1766212</v>
      </c>
      <c r="C42" s="235">
        <f>SUM(C39:C41)</f>
        <v>0</v>
      </c>
      <c r="D42" s="235">
        <f>SUM(D39:D41)</f>
        <v>0</v>
      </c>
      <c r="E42" s="235">
        <f>'Sources and Uses Budget'!S42</f>
        <v>1766212</v>
      </c>
      <c r="F42" s="241">
        <f>SUM(F40:F41)</f>
        <v>0</v>
      </c>
      <c r="G42" s="241">
        <f>SUM(G40:G41)</f>
        <v>0</v>
      </c>
      <c r="H42" s="235">
        <f>'Sources and Uses Budget'!T42</f>
        <v>0</v>
      </c>
      <c r="I42" s="241">
        <f>SUM(I40:I41)</f>
        <v>0</v>
      </c>
      <c r="J42" s="241">
        <f>SUM(J40:J41)</f>
        <v>0</v>
      </c>
      <c r="K42" s="233"/>
    </row>
    <row r="43" spans="1:11" s="234" customFormat="1">
      <c r="A43" s="239" t="s">
        <v>1799</v>
      </c>
      <c r="B43" s="235">
        <f>'Sources and Uses Budget'!C43</f>
        <v>509863</v>
      </c>
      <c r="C43" s="236"/>
      <c r="D43" s="236"/>
      <c r="E43" s="235">
        <f>'Sources and Uses Budget'!S43</f>
        <v>509863</v>
      </c>
      <c r="F43" s="236"/>
      <c r="G43" s="236"/>
      <c r="H43" s="235">
        <f>'Sources and Uses Budget'!T43</f>
        <v>0</v>
      </c>
      <c r="I43" s="236"/>
      <c r="J43" s="236"/>
      <c r="K43" s="233"/>
    </row>
    <row r="44" spans="1:11" s="234" customFormat="1">
      <c r="A44" s="231" t="s">
        <v>1800</v>
      </c>
      <c r="B44" s="232"/>
      <c r="C44" s="232"/>
      <c r="D44" s="232"/>
      <c r="E44" s="232"/>
      <c r="F44" s="232"/>
      <c r="G44" s="232"/>
      <c r="H44" s="232"/>
      <c r="I44" s="232"/>
      <c r="J44" s="232"/>
      <c r="K44" s="233"/>
    </row>
    <row r="45" spans="1:11" s="234" customFormat="1">
      <c r="A45" s="238" t="s">
        <v>1801</v>
      </c>
      <c r="B45" s="235">
        <f>'Sources and Uses Budget'!C45</f>
        <v>5489094</v>
      </c>
      <c r="C45" s="236"/>
      <c r="D45" s="236"/>
      <c r="E45" s="235">
        <f>'Sources and Uses Budget'!S45</f>
        <v>2527567</v>
      </c>
      <c r="F45" s="236"/>
      <c r="G45" s="236"/>
      <c r="H45" s="235">
        <f>'Sources and Uses Budget'!T45</f>
        <v>0</v>
      </c>
      <c r="I45" s="236"/>
      <c r="J45" s="236"/>
      <c r="K45" s="233"/>
    </row>
    <row r="46" spans="1:11" s="234" customFormat="1">
      <c r="A46" s="238" t="s">
        <v>1802</v>
      </c>
      <c r="B46" s="235">
        <f>'Sources and Uses Budget'!C46</f>
        <v>396634</v>
      </c>
      <c r="C46" s="236"/>
      <c r="D46" s="236"/>
      <c r="E46" s="235">
        <f>'Sources and Uses Budget'!S46</f>
        <v>254979</v>
      </c>
      <c r="F46" s="236"/>
      <c r="G46" s="236"/>
      <c r="H46" s="235">
        <f>'Sources and Uses Budget'!T46</f>
        <v>0</v>
      </c>
      <c r="I46" s="236"/>
      <c r="J46" s="236"/>
      <c r="K46" s="233"/>
    </row>
    <row r="47" spans="1:11" s="234" customFormat="1" ht="12" customHeight="1">
      <c r="A47" s="238" t="s">
        <v>1803</v>
      </c>
      <c r="B47" s="235">
        <f>'Sources and Uses Budget'!C47</f>
        <v>0</v>
      </c>
      <c r="C47" s="236"/>
      <c r="D47" s="236"/>
      <c r="E47" s="235">
        <f>'Sources and Uses Budget'!S47</f>
        <v>0</v>
      </c>
      <c r="F47" s="236"/>
      <c r="G47" s="236"/>
      <c r="H47" s="235">
        <f>'Sources and Uses Budget'!T47</f>
        <v>0</v>
      </c>
      <c r="I47" s="236"/>
      <c r="J47" s="236"/>
      <c r="K47" s="233"/>
    </row>
    <row r="48" spans="1:11" s="234" customFormat="1">
      <c r="A48" s="238" t="s">
        <v>1804</v>
      </c>
      <c r="B48" s="235">
        <f>'Sources and Uses Budget'!C48</f>
        <v>0</v>
      </c>
      <c r="C48" s="236"/>
      <c r="D48" s="236"/>
      <c r="E48" s="235">
        <f>'Sources and Uses Budget'!S48</f>
        <v>0</v>
      </c>
      <c r="F48" s="236"/>
      <c r="G48" s="236"/>
      <c r="H48" s="235">
        <f>'Sources and Uses Budget'!T48</f>
        <v>0</v>
      </c>
      <c r="I48" s="236"/>
      <c r="J48" s="236"/>
      <c r="K48" s="233"/>
    </row>
    <row r="49" spans="1:11" s="234" customFormat="1">
      <c r="A49" s="171" t="s">
        <v>1805</v>
      </c>
      <c r="B49" s="235">
        <f>'Sources and Uses Budget'!C49</f>
        <v>231385</v>
      </c>
      <c r="C49" s="236"/>
      <c r="D49" s="236"/>
      <c r="E49" s="235">
        <f>'Sources and Uses Budget'!S49</f>
        <v>148748</v>
      </c>
      <c r="F49" s="236"/>
      <c r="G49" s="236"/>
      <c r="H49" s="235">
        <f>'Sources and Uses Budget'!T49</f>
        <v>0</v>
      </c>
      <c r="I49" s="236"/>
      <c r="J49" s="236"/>
      <c r="K49" s="233"/>
    </row>
    <row r="50" spans="1:11" s="234" customFormat="1">
      <c r="A50" s="238" t="s">
        <v>1806</v>
      </c>
      <c r="B50" s="235">
        <f>'Sources and Uses Budget'!C50</f>
        <v>77768</v>
      </c>
      <c r="C50" s="236"/>
      <c r="D50" s="236"/>
      <c r="E50" s="235">
        <f>'Sources and Uses Budget'!S50</f>
        <v>77768</v>
      </c>
      <c r="F50" s="236"/>
      <c r="G50" s="236"/>
      <c r="H50" s="235">
        <f>'Sources and Uses Budget'!T50</f>
        <v>0</v>
      </c>
      <c r="I50" s="236"/>
      <c r="J50" s="236"/>
      <c r="K50" s="233"/>
    </row>
    <row r="51" spans="1:11" s="234" customFormat="1">
      <c r="A51" s="238" t="s">
        <v>1807</v>
      </c>
      <c r="B51" s="235">
        <f>'Sources and Uses Budget'!C51</f>
        <v>7777</v>
      </c>
      <c r="C51" s="236"/>
      <c r="D51" s="236"/>
      <c r="E51" s="235">
        <f>'Sources and Uses Budget'!S51</f>
        <v>7777</v>
      </c>
      <c r="F51" s="236"/>
      <c r="G51" s="236"/>
      <c r="H51" s="235">
        <f>'Sources and Uses Budget'!T51</f>
        <v>0</v>
      </c>
      <c r="I51" s="236"/>
      <c r="J51" s="236"/>
      <c r="K51" s="233"/>
    </row>
    <row r="52" spans="1:11" s="234" customFormat="1">
      <c r="A52" s="238" t="s">
        <v>1808</v>
      </c>
      <c r="B52" s="235">
        <f>'Sources and Uses Budget'!C52</f>
        <v>1458157</v>
      </c>
      <c r="C52" s="236"/>
      <c r="D52" s="236"/>
      <c r="E52" s="235">
        <f>'Sources and Uses Budget'!S52</f>
        <v>1458157</v>
      </c>
      <c r="F52" s="236"/>
      <c r="G52" s="236"/>
      <c r="H52" s="235">
        <f>'Sources and Uses Budget'!T52</f>
        <v>0</v>
      </c>
      <c r="I52" s="236"/>
      <c r="J52" s="236"/>
      <c r="K52" s="233"/>
    </row>
    <row r="53" spans="1:11" s="234" customFormat="1">
      <c r="A53" s="238" t="str">
        <f>'Sources and Uses Budget'!$A53</f>
        <v>Other: (Specify)</v>
      </c>
      <c r="B53" s="235">
        <f>'Sources and Uses Budget'!C53</f>
        <v>0</v>
      </c>
      <c r="C53" s="236"/>
      <c r="D53" s="236"/>
      <c r="E53" s="235">
        <f>'Sources and Uses Budget'!S53</f>
        <v>0</v>
      </c>
      <c r="F53" s="236"/>
      <c r="G53" s="236"/>
      <c r="H53" s="235">
        <f>'Sources and Uses Budget'!T53</f>
        <v>0</v>
      </c>
      <c r="I53" s="236"/>
      <c r="J53" s="236"/>
      <c r="K53" s="233"/>
    </row>
    <row r="54" spans="1:11" s="243" customFormat="1">
      <c r="A54" s="239" t="s">
        <v>1809</v>
      </c>
      <c r="B54" s="235">
        <f>'Sources and Uses Budget'!C54</f>
        <v>7660815</v>
      </c>
      <c r="C54" s="241">
        <f>SUM(C45:C53)</f>
        <v>0</v>
      </c>
      <c r="D54" s="241">
        <f>SUM(D45:D53)</f>
        <v>0</v>
      </c>
      <c r="E54" s="235">
        <f>'Sources and Uses Budget'!S54</f>
        <v>4474996</v>
      </c>
      <c r="F54" s="241">
        <f>SUM(F45:F53)</f>
        <v>0</v>
      </c>
      <c r="G54" s="241">
        <f>SUM(G45:G53)</f>
        <v>0</v>
      </c>
      <c r="H54" s="235">
        <f>'Sources and Uses Budget'!T54</f>
        <v>0</v>
      </c>
      <c r="I54" s="241">
        <f>SUM(I45:I53)</f>
        <v>0</v>
      </c>
      <c r="J54" s="241">
        <f>SUM(J45:J53)</f>
        <v>0</v>
      </c>
      <c r="K54" s="242"/>
    </row>
    <row r="55" spans="1:11" s="234" customFormat="1">
      <c r="A55" s="231" t="s">
        <v>1360</v>
      </c>
      <c r="B55" s="232"/>
      <c r="C55" s="232"/>
      <c r="D55" s="232"/>
      <c r="E55" s="232"/>
      <c r="F55" s="232"/>
      <c r="G55" s="232"/>
      <c r="H55" s="232"/>
      <c r="I55" s="232"/>
      <c r="J55" s="232"/>
      <c r="K55" s="233"/>
    </row>
    <row r="56" spans="1:11" s="234" customFormat="1">
      <c r="A56" s="238" t="s">
        <v>1810</v>
      </c>
      <c r="B56" s="235">
        <f>'Sources and Uses Budget'!C56</f>
        <v>71780</v>
      </c>
      <c r="C56" s="236"/>
      <c r="D56" s="236"/>
      <c r="E56" s="237"/>
      <c r="F56" s="237"/>
      <c r="G56" s="237"/>
      <c r="H56" s="237"/>
      <c r="I56" s="237"/>
      <c r="J56" s="237"/>
      <c r="K56" s="233"/>
    </row>
    <row r="57" spans="1:11" s="234" customFormat="1" ht="12" customHeight="1">
      <c r="A57" s="238" t="s">
        <v>1803</v>
      </c>
      <c r="B57" s="235">
        <f>'Sources and Uses Budget'!C57</f>
        <v>0</v>
      </c>
      <c r="C57" s="236"/>
      <c r="D57" s="236"/>
      <c r="E57" s="237"/>
      <c r="F57" s="237"/>
      <c r="G57" s="237"/>
      <c r="H57" s="237"/>
      <c r="I57" s="237"/>
      <c r="J57" s="237"/>
      <c r="K57" s="233"/>
    </row>
    <row r="58" spans="1:11" s="234" customFormat="1">
      <c r="A58" s="238" t="s">
        <v>1806</v>
      </c>
      <c r="B58" s="235">
        <f>'Sources and Uses Budget'!C58</f>
        <v>25000</v>
      </c>
      <c r="C58" s="236"/>
      <c r="D58" s="236"/>
      <c r="E58" s="237"/>
      <c r="F58" s="237"/>
      <c r="G58" s="237"/>
      <c r="H58" s="237"/>
      <c r="I58" s="237"/>
      <c r="J58" s="237"/>
      <c r="K58" s="233"/>
    </row>
    <row r="59" spans="1:11" s="234" customFormat="1">
      <c r="A59" s="238" t="s">
        <v>1807</v>
      </c>
      <c r="B59" s="235">
        <f>'Sources and Uses Budget'!C59</f>
        <v>0</v>
      </c>
      <c r="C59" s="236"/>
      <c r="D59" s="236"/>
      <c r="E59" s="237"/>
      <c r="F59" s="237"/>
      <c r="G59" s="237"/>
      <c r="H59" s="237"/>
      <c r="I59" s="237"/>
      <c r="J59" s="237"/>
      <c r="K59" s="233"/>
    </row>
    <row r="60" spans="1:11" s="234" customFormat="1">
      <c r="A60" s="238" t="s">
        <v>1808</v>
      </c>
      <c r="B60" s="235">
        <f>'Sources and Uses Budget'!C60</f>
        <v>0</v>
      </c>
      <c r="C60" s="236"/>
      <c r="D60" s="236"/>
      <c r="E60" s="237"/>
      <c r="F60" s="237"/>
      <c r="G60" s="237"/>
      <c r="H60" s="237"/>
      <c r="I60" s="237"/>
      <c r="J60" s="237"/>
      <c r="K60" s="233"/>
    </row>
    <row r="61" spans="1:11" s="234" customFormat="1">
      <c r="A61" s="238" t="str">
        <f>'Sources and Uses Budget'!$A61</f>
        <v>Other: (Specify)</v>
      </c>
      <c r="B61" s="235">
        <f>'Sources and Uses Budget'!C61</f>
        <v>0</v>
      </c>
      <c r="C61" s="236"/>
      <c r="D61" s="236"/>
      <c r="E61" s="237"/>
      <c r="F61" s="237"/>
      <c r="G61" s="237"/>
      <c r="H61" s="237"/>
      <c r="I61" s="237"/>
      <c r="J61" s="237"/>
      <c r="K61" s="233"/>
    </row>
    <row r="62" spans="1:11" s="234" customFormat="1" ht="13.7" customHeight="1">
      <c r="A62" s="239" t="s">
        <v>1811</v>
      </c>
      <c r="B62" s="235">
        <f>'Sources and Uses Budget'!C62</f>
        <v>96780</v>
      </c>
      <c r="C62" s="235">
        <f>SUM(C56:C61)</f>
        <v>0</v>
      </c>
      <c r="D62" s="235">
        <f>SUM(D56:D61)</f>
        <v>0</v>
      </c>
      <c r="E62" s="237"/>
      <c r="F62" s="237"/>
      <c r="G62" s="237"/>
      <c r="H62" s="237"/>
      <c r="I62" s="237"/>
      <c r="J62" s="237"/>
      <c r="K62" s="233"/>
    </row>
    <row r="63" spans="1:11" s="234" customFormat="1">
      <c r="A63" s="244" t="s">
        <v>1812</v>
      </c>
      <c r="B63" s="235">
        <f>'Sources and Uses Budget'!C63</f>
        <v>59546100</v>
      </c>
      <c r="C63" s="235">
        <f>SUM(C8+C11+C13+C14+C15+C26+C27+C38+C42+C43+C54+C62)</f>
        <v>0</v>
      </c>
      <c r="D63" s="235">
        <f>SUM(D8+D11+D13+D14+D15+D26+D27+D38+D42+D43+D54+D62)</f>
        <v>0</v>
      </c>
      <c r="E63" s="235">
        <f>'Sources and Uses Budget'!S63</f>
        <v>50190878</v>
      </c>
      <c r="F63" s="235">
        <f>SUM(F10+F13+F14+F15+F26+F27+F38+F42+F43+F54)</f>
        <v>0</v>
      </c>
      <c r="G63" s="235">
        <f>SUM(G10+G13+G14+G15+G26+G27+G38+G42+G43+G54)</f>
        <v>0</v>
      </c>
      <c r="H63" s="235">
        <f>'Sources and Uses Budget'!T63</f>
        <v>0</v>
      </c>
      <c r="I63" s="235">
        <f>SUM(I11+I13+I14+I15+I26+I27+I38+I42+I43+I54)</f>
        <v>0</v>
      </c>
      <c r="J63" s="235">
        <f>SUM(J11+J13+J14+J15+J26+J27+J38+J42+J43+J54)</f>
        <v>0</v>
      </c>
      <c r="K63" s="233"/>
    </row>
    <row r="64" spans="1:11" s="234" customFormat="1" ht="24">
      <c r="A64" s="83" t="s">
        <v>1813</v>
      </c>
      <c r="B64" s="232"/>
      <c r="C64" s="232"/>
      <c r="D64" s="232"/>
      <c r="E64" s="232"/>
      <c r="F64" s="232"/>
      <c r="G64" s="232"/>
      <c r="H64" s="232"/>
      <c r="I64" s="232"/>
      <c r="J64" s="232"/>
      <c r="K64" s="233"/>
    </row>
    <row r="65" spans="1:11" s="234" customFormat="1">
      <c r="A65" s="171" t="s">
        <v>1814</v>
      </c>
      <c r="B65" s="235">
        <f>'Sources and Uses Budget'!C65</f>
        <v>75000</v>
      </c>
      <c r="C65" s="236"/>
      <c r="D65" s="236"/>
      <c r="E65" s="235">
        <f>'Sources and Uses Budget'!S65</f>
        <v>48214</v>
      </c>
      <c r="F65" s="236"/>
      <c r="G65" s="236"/>
      <c r="H65" s="235">
        <f>'Sources and Uses Budget'!T65</f>
        <v>0</v>
      </c>
      <c r="I65" s="236"/>
      <c r="J65" s="236"/>
      <c r="K65" s="233"/>
    </row>
    <row r="66" spans="1:11" s="234" customFormat="1" ht="24">
      <c r="A66" s="171" t="s">
        <v>1815</v>
      </c>
      <c r="B66" s="235">
        <f>'Sources and Uses Budget'!C66</f>
        <v>0</v>
      </c>
      <c r="C66" s="236"/>
      <c r="D66" s="236"/>
      <c r="E66" s="235">
        <f>'Sources and Uses Budget'!S66</f>
        <v>0</v>
      </c>
      <c r="F66" s="236"/>
      <c r="G66" s="236"/>
      <c r="H66" s="235">
        <f>'Sources and Uses Budget'!T66</f>
        <v>0</v>
      </c>
      <c r="I66" s="236"/>
      <c r="J66" s="236"/>
      <c r="K66" s="233"/>
    </row>
    <row r="67" spans="1:11" s="234" customFormat="1" ht="24">
      <c r="A67" s="171" t="s">
        <v>1816</v>
      </c>
      <c r="B67" s="235">
        <f>'Sources and Uses Budget'!C67</f>
        <v>0</v>
      </c>
      <c r="C67" s="236"/>
      <c r="D67" s="236"/>
      <c r="E67" s="235">
        <f>'Sources and Uses Budget'!S67</f>
        <v>0</v>
      </c>
      <c r="F67" s="236"/>
      <c r="G67" s="236"/>
      <c r="H67" s="235">
        <f>'Sources and Uses Budget'!T67</f>
        <v>0</v>
      </c>
      <c r="I67" s="236"/>
      <c r="J67" s="236"/>
      <c r="K67" s="233"/>
    </row>
    <row r="68" spans="1:11" s="234" customFormat="1">
      <c r="A68" s="171" t="s">
        <v>1817</v>
      </c>
      <c r="B68" s="235">
        <f>'Sources and Uses Budget'!C68</f>
        <v>0</v>
      </c>
      <c r="C68" s="236"/>
      <c r="D68" s="236"/>
      <c r="E68" s="235">
        <f>'Sources and Uses Budget'!S68</f>
        <v>0</v>
      </c>
      <c r="F68" s="236"/>
      <c r="G68" s="236"/>
      <c r="H68" s="235">
        <f>'Sources and Uses Budget'!T68</f>
        <v>0</v>
      </c>
      <c r="I68" s="236"/>
      <c r="J68" s="236"/>
      <c r="K68" s="233"/>
    </row>
    <row r="69" spans="1:11" s="234" customFormat="1">
      <c r="A69" s="238" t="str">
        <f>'Sources and Uses Budget'!$A69</f>
        <v>Other: Sponsor Legal</v>
      </c>
      <c r="B69" s="235">
        <f>'Sources and Uses Budget'!C69</f>
        <v>131234</v>
      </c>
      <c r="C69" s="236"/>
      <c r="D69" s="236"/>
      <c r="E69" s="235">
        <f>'Sources and Uses Budget'!S69</f>
        <v>131234</v>
      </c>
      <c r="F69" s="236"/>
      <c r="G69" s="236"/>
      <c r="H69" s="235">
        <f>'Sources and Uses Budget'!T69</f>
        <v>0</v>
      </c>
      <c r="I69" s="236"/>
      <c r="J69" s="236"/>
      <c r="K69" s="233"/>
    </row>
    <row r="70" spans="1:11" s="234" customFormat="1">
      <c r="A70" s="239" t="s">
        <v>1895</v>
      </c>
      <c r="B70" s="235">
        <f>'Sources and Uses Budget'!C70</f>
        <v>206234</v>
      </c>
      <c r="C70" s="235">
        <f>SUM(C64:C69)</f>
        <v>0</v>
      </c>
      <c r="D70" s="235">
        <f>SUM(D64:D69)</f>
        <v>0</v>
      </c>
      <c r="E70" s="235">
        <f>'Sources and Uses Budget'!S70</f>
        <v>179448</v>
      </c>
      <c r="F70" s="241">
        <f>SUM(F65:F69)</f>
        <v>0</v>
      </c>
      <c r="G70" s="241">
        <f>SUM(G65:G69)</f>
        <v>0</v>
      </c>
      <c r="H70" s="235">
        <f>'Sources and Uses Budget'!T70</f>
        <v>0</v>
      </c>
      <c r="I70" s="241">
        <f>SUM(I65:I69)</f>
        <v>0</v>
      </c>
      <c r="J70" s="241">
        <f>SUM(J65:J69)</f>
        <v>0</v>
      </c>
      <c r="K70" s="233"/>
    </row>
    <row r="71" spans="1:11" s="234" customFormat="1">
      <c r="A71" s="231" t="s">
        <v>1820</v>
      </c>
      <c r="B71" s="232"/>
      <c r="C71" s="232"/>
      <c r="D71" s="232"/>
      <c r="E71" s="232"/>
      <c r="F71" s="232"/>
      <c r="G71" s="232"/>
      <c r="H71" s="232"/>
      <c r="I71" s="232"/>
      <c r="J71" s="232"/>
      <c r="K71" s="233"/>
    </row>
    <row r="72" spans="1:11" s="234" customFormat="1">
      <c r="A72" s="238" t="s">
        <v>1821</v>
      </c>
      <c r="B72" s="235">
        <f>'Sources and Uses Budget'!C72</f>
        <v>0</v>
      </c>
      <c r="C72" s="236"/>
      <c r="D72" s="236"/>
      <c r="E72" s="237"/>
      <c r="F72" s="237"/>
      <c r="G72" s="237"/>
      <c r="H72" s="237"/>
      <c r="I72" s="237"/>
      <c r="J72" s="237"/>
      <c r="K72" s="233"/>
    </row>
    <row r="73" spans="1:11" s="234" customFormat="1">
      <c r="A73" s="238" t="s">
        <v>1822</v>
      </c>
      <c r="B73" s="235">
        <f>'Sources and Uses Budget'!C73</f>
        <v>0</v>
      </c>
      <c r="C73" s="236"/>
      <c r="D73" s="236"/>
      <c r="E73" s="237"/>
      <c r="F73" s="237"/>
      <c r="G73" s="237"/>
      <c r="H73" s="237"/>
      <c r="I73" s="237"/>
      <c r="J73" s="237"/>
      <c r="K73" s="233"/>
    </row>
    <row r="74" spans="1:11" s="234" customFormat="1">
      <c r="A74" s="240" t="s">
        <v>1823</v>
      </c>
      <c r="B74" s="235">
        <f>'Sources and Uses Budget'!C74</f>
        <v>144000</v>
      </c>
      <c r="C74" s="236"/>
      <c r="D74" s="236"/>
      <c r="E74" s="237"/>
      <c r="F74" s="237"/>
      <c r="G74" s="237"/>
      <c r="H74" s="237"/>
      <c r="I74" s="237"/>
      <c r="J74" s="237"/>
      <c r="K74" s="233"/>
    </row>
    <row r="75" spans="1:11" s="234" customFormat="1">
      <c r="A75" s="238" t="s">
        <v>1824</v>
      </c>
      <c r="B75" s="235">
        <f>'Sources and Uses Budget'!C75</f>
        <v>529040</v>
      </c>
      <c r="C75" s="236"/>
      <c r="D75" s="236"/>
      <c r="E75" s="237"/>
      <c r="F75" s="237"/>
      <c r="G75" s="237"/>
      <c r="H75" s="237"/>
      <c r="I75" s="237"/>
      <c r="J75" s="237"/>
      <c r="K75" s="233"/>
    </row>
    <row r="76" spans="1:11" s="234" customFormat="1" ht="24">
      <c r="A76" s="238" t="str">
        <f>'Sources and Uses Budget'!$A76</f>
        <v>Other: HCD Pooled Transition Reserve Fee</v>
      </c>
      <c r="B76" s="235">
        <f>'Sources and Uses Budget'!C76</f>
        <v>183312</v>
      </c>
      <c r="C76" s="236"/>
      <c r="D76" s="236"/>
      <c r="E76" s="237"/>
      <c r="F76" s="237"/>
      <c r="G76" s="237"/>
      <c r="H76" s="237"/>
      <c r="I76" s="237"/>
      <c r="J76" s="237"/>
      <c r="K76" s="233"/>
    </row>
    <row r="77" spans="1:11" s="234" customFormat="1">
      <c r="A77" s="239" t="s">
        <v>1826</v>
      </c>
      <c r="B77" s="235">
        <f>'Sources and Uses Budget'!C77</f>
        <v>856352</v>
      </c>
      <c r="C77" s="235">
        <f>SUM(C72:C76)</f>
        <v>0</v>
      </c>
      <c r="D77" s="235">
        <f>SUM(D72:D76)</f>
        <v>0</v>
      </c>
      <c r="E77" s="237"/>
      <c r="F77" s="237"/>
      <c r="G77" s="237"/>
      <c r="H77" s="237"/>
      <c r="I77" s="237"/>
      <c r="J77" s="237"/>
      <c r="K77" s="233"/>
    </row>
    <row r="78" spans="1:11" s="234" customFormat="1">
      <c r="A78" s="231" t="s">
        <v>1827</v>
      </c>
      <c r="B78" s="232"/>
      <c r="C78" s="232"/>
      <c r="D78" s="232"/>
      <c r="E78" s="232"/>
      <c r="F78" s="232"/>
      <c r="G78" s="232"/>
      <c r="H78" s="232"/>
      <c r="I78" s="232"/>
      <c r="J78" s="232"/>
      <c r="K78" s="233"/>
    </row>
    <row r="79" spans="1:11" s="234" customFormat="1">
      <c r="A79" s="238" t="s">
        <v>1828</v>
      </c>
      <c r="B79" s="235">
        <f>'Sources and Uses Budget'!C79</f>
        <v>2167945</v>
      </c>
      <c r="C79" s="236"/>
      <c r="D79" s="236"/>
      <c r="E79" s="235">
        <f>'Sources and Uses Budget'!S79</f>
        <v>2167945</v>
      </c>
      <c r="F79" s="236"/>
      <c r="G79" s="236"/>
      <c r="H79" s="235">
        <f>'Sources and Uses Budget'!T79</f>
        <v>0</v>
      </c>
      <c r="I79" s="236"/>
      <c r="J79" s="236"/>
      <c r="K79" s="233"/>
    </row>
    <row r="80" spans="1:11" s="234" customFormat="1">
      <c r="A80" s="238" t="s">
        <v>1829</v>
      </c>
      <c r="B80" s="235">
        <f>'Sources and Uses Budget'!C80</f>
        <v>852633</v>
      </c>
      <c r="C80" s="236"/>
      <c r="D80" s="236"/>
      <c r="E80" s="235">
        <f>'Sources and Uses Budget'!S80</f>
        <v>852633</v>
      </c>
      <c r="F80" s="236"/>
      <c r="G80" s="236"/>
      <c r="H80" s="235">
        <f>'Sources and Uses Budget'!T80</f>
        <v>0</v>
      </c>
      <c r="I80" s="236"/>
      <c r="J80" s="236"/>
      <c r="K80" s="233"/>
    </row>
    <row r="81" spans="1:11" s="234" customFormat="1">
      <c r="A81" s="239" t="s">
        <v>1830</v>
      </c>
      <c r="B81" s="235">
        <f>'Sources and Uses Budget'!C81</f>
        <v>3020578</v>
      </c>
      <c r="C81" s="235">
        <f>SUM(C79:C80)</f>
        <v>0</v>
      </c>
      <c r="D81" s="235">
        <f>SUM(D79:D80)</f>
        <v>0</v>
      </c>
      <c r="E81" s="235">
        <f>'Sources and Uses Budget'!S81</f>
        <v>3020578</v>
      </c>
      <c r="F81" s="235">
        <f>SUM(F79:F80)</f>
        <v>0</v>
      </c>
      <c r="G81" s="235">
        <f>SUM(G79:G80)</f>
        <v>0</v>
      </c>
      <c r="H81" s="235">
        <f>'Sources and Uses Budget'!T81</f>
        <v>0</v>
      </c>
      <c r="I81" s="235">
        <f>SUM(I79:I80)</f>
        <v>0</v>
      </c>
      <c r="J81" s="235">
        <f>SUM(J79:J80)</f>
        <v>0</v>
      </c>
      <c r="K81" s="233"/>
    </row>
    <row r="82" spans="1:11" s="234" customFormat="1">
      <c r="A82" s="231" t="s">
        <v>1831</v>
      </c>
      <c r="B82" s="232"/>
      <c r="C82" s="232"/>
      <c r="D82" s="232"/>
      <c r="E82" s="232"/>
      <c r="F82" s="232"/>
      <c r="G82" s="232"/>
      <c r="H82" s="232"/>
      <c r="I82" s="232"/>
      <c r="J82" s="232"/>
      <c r="K82" s="233"/>
    </row>
    <row r="83" spans="1:11" s="234" customFormat="1" ht="13.7" customHeight="1">
      <c r="A83" s="171" t="s">
        <v>1832</v>
      </c>
      <c r="B83" s="235">
        <f>'Sources and Uses Budget'!C83</f>
        <v>89049</v>
      </c>
      <c r="C83" s="236"/>
      <c r="D83" s="236"/>
      <c r="E83" s="237"/>
      <c r="F83" s="237"/>
      <c r="G83" s="237"/>
      <c r="H83" s="237"/>
      <c r="I83" s="237"/>
      <c r="J83" s="237"/>
      <c r="K83" s="233"/>
    </row>
    <row r="84" spans="1:11" s="234" customFormat="1">
      <c r="A84" s="171" t="s">
        <v>1833</v>
      </c>
      <c r="B84" s="235">
        <f>'Sources and Uses Budget'!C84</f>
        <v>52008</v>
      </c>
      <c r="C84" s="236"/>
      <c r="D84" s="236"/>
      <c r="E84" s="235">
        <f>'Sources and Uses Budget'!S84</f>
        <v>52008</v>
      </c>
      <c r="F84" s="236"/>
      <c r="G84" s="236"/>
      <c r="H84" s="235">
        <f>'Sources and Uses Budget'!T84</f>
        <v>0</v>
      </c>
      <c r="I84" s="236"/>
      <c r="J84" s="236"/>
      <c r="K84" s="233"/>
    </row>
    <row r="85" spans="1:11" s="234" customFormat="1">
      <c r="A85" s="171" t="s">
        <v>1834</v>
      </c>
      <c r="B85" s="235">
        <f>'Sources and Uses Budget'!C85</f>
        <v>1091517</v>
      </c>
      <c r="C85" s="236"/>
      <c r="D85" s="236"/>
      <c r="E85" s="235">
        <f>'Sources and Uses Budget'!S85</f>
        <v>1091517</v>
      </c>
      <c r="F85" s="236"/>
      <c r="G85" s="236"/>
      <c r="H85" s="235">
        <f>'Sources and Uses Budget'!T85</f>
        <v>0</v>
      </c>
      <c r="I85" s="236"/>
      <c r="J85" s="236"/>
      <c r="K85" s="233"/>
    </row>
    <row r="86" spans="1:11" s="234" customFormat="1">
      <c r="A86" s="171" t="s">
        <v>1835</v>
      </c>
      <c r="B86" s="235">
        <f>'Sources and Uses Budget'!C86</f>
        <v>2050477</v>
      </c>
      <c r="C86" s="236"/>
      <c r="D86" s="236"/>
      <c r="E86" s="235">
        <f>'Sources and Uses Budget'!S86</f>
        <v>2050477</v>
      </c>
      <c r="F86" s="236"/>
      <c r="G86" s="236"/>
      <c r="H86" s="235">
        <f>'Sources and Uses Budget'!T86</f>
        <v>0</v>
      </c>
      <c r="I86" s="236"/>
      <c r="J86" s="236"/>
      <c r="K86" s="233"/>
    </row>
    <row r="87" spans="1:11" s="234" customFormat="1">
      <c r="A87" s="171" t="s">
        <v>1836</v>
      </c>
      <c r="B87" s="235">
        <f>'Sources and Uses Budget'!C87</f>
        <v>0</v>
      </c>
      <c r="C87" s="236"/>
      <c r="D87" s="236"/>
      <c r="E87" s="235">
        <f>'Sources and Uses Budget'!S87</f>
        <v>0</v>
      </c>
      <c r="F87" s="236"/>
      <c r="G87" s="236"/>
      <c r="H87" s="235">
        <f>'Sources and Uses Budget'!T87</f>
        <v>0</v>
      </c>
      <c r="I87" s="236"/>
      <c r="J87" s="236"/>
      <c r="K87" s="233"/>
    </row>
    <row r="88" spans="1:11" s="234" customFormat="1">
      <c r="A88" s="171" t="s">
        <v>1837</v>
      </c>
      <c r="B88" s="235">
        <f>'Sources and Uses Budget'!C88</f>
        <v>59000</v>
      </c>
      <c r="C88" s="236"/>
      <c r="D88" s="236"/>
      <c r="E88" s="237"/>
      <c r="F88" s="237"/>
      <c r="G88" s="237"/>
      <c r="H88" s="237"/>
      <c r="I88" s="237"/>
      <c r="J88" s="237"/>
      <c r="K88" s="233"/>
    </row>
    <row r="89" spans="1:11" s="234" customFormat="1">
      <c r="A89" s="171" t="s">
        <v>1838</v>
      </c>
      <c r="B89" s="235">
        <f>'Sources and Uses Budget'!C89</f>
        <v>60000</v>
      </c>
      <c r="C89" s="236"/>
      <c r="D89" s="236"/>
      <c r="E89" s="235">
        <f>'Sources and Uses Budget'!S89</f>
        <v>60000</v>
      </c>
      <c r="F89" s="236"/>
      <c r="G89" s="236"/>
      <c r="H89" s="235">
        <f>'Sources and Uses Budget'!T89</f>
        <v>0</v>
      </c>
      <c r="I89" s="236"/>
      <c r="J89" s="236"/>
      <c r="K89" s="233"/>
    </row>
    <row r="90" spans="1:11" s="234" customFormat="1">
      <c r="A90" s="171" t="s">
        <v>1839</v>
      </c>
      <c r="B90" s="235">
        <f>'Sources and Uses Budget'!C90</f>
        <v>15000</v>
      </c>
      <c r="C90" s="236"/>
      <c r="D90" s="236"/>
      <c r="E90" s="235">
        <f>'Sources and Uses Budget'!S90</f>
        <v>0</v>
      </c>
      <c r="F90" s="236"/>
      <c r="G90" s="236"/>
      <c r="H90" s="235">
        <f>'Sources and Uses Budget'!T90</f>
        <v>0</v>
      </c>
      <c r="I90" s="236"/>
      <c r="J90" s="236"/>
      <c r="K90" s="233"/>
    </row>
    <row r="91" spans="1:11" s="234" customFormat="1">
      <c r="A91" s="361" t="s">
        <v>1840</v>
      </c>
      <c r="B91" s="235">
        <f>'Sources and Uses Budget'!C91</f>
        <v>0</v>
      </c>
      <c r="C91" s="236"/>
      <c r="D91" s="236"/>
      <c r="E91" s="235">
        <f>'Sources and Uses Budget'!S91</f>
        <v>0</v>
      </c>
      <c r="F91" s="236"/>
      <c r="G91" s="236"/>
      <c r="H91" s="235">
        <f>'Sources and Uses Budget'!T91</f>
        <v>0</v>
      </c>
      <c r="I91" s="236"/>
      <c r="J91" s="236"/>
      <c r="K91" s="233"/>
    </row>
    <row r="92" spans="1:11" s="234" customFormat="1">
      <c r="A92" s="361" t="s">
        <v>1841</v>
      </c>
      <c r="B92" s="235">
        <f>'Sources and Uses Budget'!C92</f>
        <v>33538</v>
      </c>
      <c r="C92" s="236"/>
      <c r="D92" s="236"/>
      <c r="E92" s="235">
        <f>'Sources and Uses Budget'!S92</f>
        <v>16769</v>
      </c>
      <c r="F92" s="236"/>
      <c r="G92" s="236"/>
      <c r="H92" s="235">
        <f>'Sources and Uses Budget'!T92</f>
        <v>0</v>
      </c>
      <c r="I92" s="236"/>
      <c r="J92" s="236"/>
      <c r="K92" s="233"/>
    </row>
    <row r="93" spans="1:11" s="234" customFormat="1">
      <c r="A93" s="238" t="str">
        <f>'Sources and Uses Budget'!$A93</f>
        <v>Other: (Specify)</v>
      </c>
      <c r="B93" s="235">
        <f>'Sources and Uses Budget'!C93</f>
        <v>0</v>
      </c>
      <c r="C93" s="236"/>
      <c r="D93" s="236"/>
      <c r="E93" s="235">
        <f>'Sources and Uses Budget'!S93</f>
        <v>0</v>
      </c>
      <c r="F93" s="236"/>
      <c r="G93" s="236"/>
      <c r="H93" s="235">
        <f>'Sources and Uses Budget'!T93</f>
        <v>0</v>
      </c>
      <c r="I93" s="236"/>
      <c r="J93" s="236"/>
      <c r="K93" s="233"/>
    </row>
    <row r="94" spans="1:11" s="234" customFormat="1">
      <c r="A94" s="238" t="str">
        <f>'Sources and Uses Budget'!$A94</f>
        <v>Other: (Specify)</v>
      </c>
      <c r="B94" s="235">
        <f>'Sources and Uses Budget'!C94</f>
        <v>0</v>
      </c>
      <c r="C94" s="236"/>
      <c r="D94" s="236"/>
      <c r="E94" s="235">
        <f>'Sources and Uses Budget'!S94</f>
        <v>0</v>
      </c>
      <c r="F94" s="236"/>
      <c r="G94" s="236"/>
      <c r="H94" s="235">
        <f>'Sources and Uses Budget'!T94</f>
        <v>0</v>
      </c>
      <c r="I94" s="236"/>
      <c r="J94" s="236"/>
      <c r="K94" s="233"/>
    </row>
    <row r="95" spans="1:11" s="234" customFormat="1">
      <c r="A95" s="238" t="str">
        <f>'Sources and Uses Budget'!$A95</f>
        <v>Other: (Specify)</v>
      </c>
      <c r="B95" s="235">
        <f>'Sources and Uses Budget'!C95</f>
        <v>0</v>
      </c>
      <c r="C95" s="236"/>
      <c r="D95" s="236"/>
      <c r="E95" s="235">
        <f>'Sources and Uses Budget'!S95</f>
        <v>0</v>
      </c>
      <c r="F95" s="236"/>
      <c r="G95" s="236"/>
      <c r="H95" s="235">
        <f>'Sources and Uses Budget'!T95</f>
        <v>0</v>
      </c>
      <c r="I95" s="236"/>
      <c r="J95" s="236"/>
      <c r="K95" s="233"/>
    </row>
    <row r="96" spans="1:11" s="234" customFormat="1">
      <c r="A96" s="239" t="s">
        <v>1842</v>
      </c>
      <c r="B96" s="235">
        <f>'Sources and Uses Budget'!C96</f>
        <v>3450589</v>
      </c>
      <c r="C96" s="235">
        <f>SUM(C83:C95)</f>
        <v>0</v>
      </c>
      <c r="D96" s="235">
        <f>SUM(D83:D95)</f>
        <v>0</v>
      </c>
      <c r="E96" s="235">
        <f>'Sources and Uses Budget'!S96</f>
        <v>3270771</v>
      </c>
      <c r="F96" s="241">
        <f>SUM(F84:F87,F89:F95)</f>
        <v>0</v>
      </c>
      <c r="G96" s="241">
        <f>SUM(G84:G87,G89:G95)</f>
        <v>0</v>
      </c>
      <c r="H96" s="235">
        <f>'Sources and Uses Budget'!T96</f>
        <v>0</v>
      </c>
      <c r="I96" s="235">
        <f>SUM(I84:I87,I89:I95)</f>
        <v>0</v>
      </c>
      <c r="J96" s="235">
        <f>SUM(J84:J87,J89:J95)</f>
        <v>0</v>
      </c>
      <c r="K96" s="233"/>
    </row>
    <row r="97" spans="1:11" s="234" customFormat="1">
      <c r="A97" s="239" t="s">
        <v>1896</v>
      </c>
      <c r="B97" s="235">
        <f>'Sources and Uses Budget'!C97</f>
        <v>67079853</v>
      </c>
      <c r="C97" s="235">
        <f>SUM(C63+C70+C77+C81+C96)</f>
        <v>0</v>
      </c>
      <c r="D97" s="235">
        <f>SUM(D63+D70+D77+D81+D96)</f>
        <v>0</v>
      </c>
      <c r="E97" s="235">
        <f>'Sources and Uses Budget'!S97</f>
        <v>56661675</v>
      </c>
      <c r="F97" s="241">
        <f>SUM(+F63+F70+F81+F96)</f>
        <v>0</v>
      </c>
      <c r="G97" s="241">
        <f>SUM(+G63+G70+G81+G96)</f>
        <v>0</v>
      </c>
      <c r="H97" s="235">
        <f>'Sources and Uses Budget'!T97</f>
        <v>0</v>
      </c>
      <c r="I97" s="241">
        <f>SUM(I63+I70+I81+I96)</f>
        <v>0</v>
      </c>
      <c r="J97" s="241">
        <f>SUM(J63+J70+J81+J96)</f>
        <v>0</v>
      </c>
      <c r="K97" s="233"/>
    </row>
    <row r="98" spans="1:11" s="234" customFormat="1">
      <c r="A98" s="231" t="s">
        <v>1844</v>
      </c>
      <c r="B98" s="232"/>
      <c r="C98" s="232"/>
      <c r="D98" s="232"/>
      <c r="E98" s="232"/>
      <c r="F98" s="232"/>
      <c r="G98" s="232"/>
      <c r="H98" s="232"/>
      <c r="I98" s="232"/>
      <c r="J98" s="232"/>
      <c r="K98" s="233"/>
    </row>
    <row r="99" spans="1:11" s="234" customFormat="1">
      <c r="A99" s="171" t="s">
        <v>1845</v>
      </c>
      <c r="B99" s="235">
        <f>'Sources and Uses Budget'!C99</f>
        <v>4394899</v>
      </c>
      <c r="C99" s="236"/>
      <c r="D99" s="236"/>
      <c r="E99" s="235">
        <f>'Sources and Uses Budget'!S99</f>
        <v>4394899</v>
      </c>
      <c r="F99" s="236"/>
      <c r="G99" s="236"/>
      <c r="H99" s="235">
        <f>'Sources and Uses Budget'!T99</f>
        <v>0</v>
      </c>
      <c r="I99" s="236"/>
      <c r="J99" s="236"/>
      <c r="K99" s="233"/>
    </row>
    <row r="100" spans="1:11" s="234" customFormat="1">
      <c r="A100" s="171" t="s">
        <v>1846</v>
      </c>
      <c r="B100" s="235">
        <f>'Sources and Uses Budget'!C100</f>
        <v>0</v>
      </c>
      <c r="C100" s="236"/>
      <c r="D100" s="236"/>
      <c r="E100" s="235">
        <f>'Sources and Uses Budget'!S100</f>
        <v>0</v>
      </c>
      <c r="F100" s="236"/>
      <c r="G100" s="236"/>
      <c r="H100" s="235">
        <f>'Sources and Uses Budget'!T100</f>
        <v>0</v>
      </c>
      <c r="I100" s="236"/>
      <c r="J100" s="236"/>
      <c r="K100" s="233"/>
    </row>
    <row r="101" spans="1:11" s="234" customFormat="1">
      <c r="A101" s="171" t="s">
        <v>1847</v>
      </c>
      <c r="B101" s="235">
        <f>'Sources and Uses Budget'!C101</f>
        <v>0</v>
      </c>
      <c r="C101" s="236"/>
      <c r="D101" s="236"/>
      <c r="E101" s="235">
        <f>'Sources and Uses Budget'!S101</f>
        <v>0</v>
      </c>
      <c r="F101" s="236"/>
      <c r="G101" s="236"/>
      <c r="H101" s="235">
        <f>'Sources and Uses Budget'!T101</f>
        <v>0</v>
      </c>
      <c r="I101" s="236"/>
      <c r="J101" s="236"/>
      <c r="K101" s="233"/>
    </row>
    <row r="102" spans="1:11" s="234" customFormat="1" ht="12" customHeight="1">
      <c r="A102" s="171" t="s">
        <v>1848</v>
      </c>
      <c r="B102" s="235">
        <f>'Sources and Uses Budget'!C102</f>
        <v>0</v>
      </c>
      <c r="C102" s="236"/>
      <c r="D102" s="236"/>
      <c r="E102" s="235">
        <f>'Sources and Uses Budget'!S102</f>
        <v>0</v>
      </c>
      <c r="F102" s="236"/>
      <c r="G102" s="236"/>
      <c r="H102" s="235">
        <f>'Sources and Uses Budget'!T102</f>
        <v>0</v>
      </c>
      <c r="I102" s="236"/>
      <c r="J102" s="236"/>
      <c r="K102" s="233"/>
    </row>
    <row r="103" spans="1:11" s="234" customFormat="1">
      <c r="A103" s="238" t="str">
        <f>'Sources and Uses Budget'!$A103</f>
        <v>Other: (Specify)</v>
      </c>
      <c r="B103" s="235">
        <f>'Sources and Uses Budget'!C103</f>
        <v>0</v>
      </c>
      <c r="C103" s="236"/>
      <c r="D103" s="236"/>
      <c r="E103" s="235">
        <f>'Sources and Uses Budget'!S103</f>
        <v>0</v>
      </c>
      <c r="F103" s="236"/>
      <c r="G103" s="236"/>
      <c r="H103" s="235">
        <f>'Sources and Uses Budget'!T103</f>
        <v>0</v>
      </c>
      <c r="I103" s="236"/>
      <c r="J103" s="236"/>
      <c r="K103" s="233"/>
    </row>
    <row r="104" spans="1:11" s="234" customFormat="1">
      <c r="A104" s="239" t="s">
        <v>1849</v>
      </c>
      <c r="B104" s="235">
        <f>'Sources and Uses Budget'!C104</f>
        <v>4394899</v>
      </c>
      <c r="C104" s="235">
        <f>SUM(C99:C103)</f>
        <v>0</v>
      </c>
      <c r="D104" s="235">
        <f>SUM(D99:D103)</f>
        <v>0</v>
      </c>
      <c r="E104" s="235">
        <f>'Sources and Uses Budget'!S104</f>
        <v>4394899</v>
      </c>
      <c r="F104" s="241">
        <f>SUM(F99:F103)</f>
        <v>0</v>
      </c>
      <c r="G104" s="241">
        <f>SUM(G99:G103)</f>
        <v>0</v>
      </c>
      <c r="H104" s="235">
        <f>'Sources and Uses Budget'!T104</f>
        <v>0</v>
      </c>
      <c r="I104" s="241">
        <f>SUM(I99:I103)</f>
        <v>0</v>
      </c>
      <c r="J104" s="241">
        <f>SUM(J99:J103)</f>
        <v>0</v>
      </c>
      <c r="K104" s="233"/>
    </row>
    <row r="105" spans="1:11" s="234" customFormat="1">
      <c r="A105" s="239" t="s">
        <v>1897</v>
      </c>
      <c r="B105" s="235">
        <f>'Sources and Uses Budget'!C105</f>
        <v>71474752</v>
      </c>
      <c r="C105" s="241">
        <f>SUM(C97+C104)</f>
        <v>0</v>
      </c>
      <c r="D105" s="241">
        <f>SUM(D97+D104)</f>
        <v>0</v>
      </c>
      <c r="E105" s="235">
        <f>'Sources and Uses Budget'!S105</f>
        <v>61056574</v>
      </c>
      <c r="F105" s="241">
        <f>F97+F104</f>
        <v>0</v>
      </c>
      <c r="G105" s="241">
        <f>G97+G104</f>
        <v>0</v>
      </c>
      <c r="H105" s="235">
        <f>'Sources and Uses Budget'!T105</f>
        <v>0</v>
      </c>
      <c r="I105" s="241">
        <f>I97+I104</f>
        <v>0</v>
      </c>
      <c r="J105" s="241">
        <f>J97+J104</f>
        <v>0</v>
      </c>
      <c r="K105" s="233"/>
    </row>
    <row r="106" spans="1:11" s="234" customFormat="1">
      <c r="A106" s="245"/>
      <c r="B106" s="246"/>
      <c r="C106" s="246"/>
      <c r="D106" s="246"/>
      <c r="E106" s="235">
        <f>'Sources and Uses Budget'!S106</f>
        <v>0</v>
      </c>
      <c r="F106" s="236"/>
      <c r="G106" s="236"/>
      <c r="H106" s="235">
        <f>'Sources and Uses Budget'!T106</f>
        <v>0</v>
      </c>
      <c r="I106" s="236"/>
      <c r="J106" s="236"/>
      <c r="K106" s="233"/>
    </row>
    <row r="107" spans="1:11" s="234" customFormat="1">
      <c r="A107" s="247"/>
      <c r="B107" s="248"/>
      <c r="C107" s="246"/>
      <c r="D107" s="313" t="s">
        <v>1898</v>
      </c>
      <c r="E107" s="235">
        <f>'Sources and Uses Budget'!S107</f>
        <v>61056574</v>
      </c>
      <c r="F107" s="241">
        <f>F105+F106</f>
        <v>0</v>
      </c>
      <c r="G107" s="241">
        <f>G105+G106</f>
        <v>0</v>
      </c>
      <c r="H107" s="235">
        <f>'Sources and Uses Budget'!T107</f>
        <v>0</v>
      </c>
      <c r="I107" s="241">
        <f>I105+I106</f>
        <v>0</v>
      </c>
      <c r="J107" s="241">
        <f>J105+J106</f>
        <v>0</v>
      </c>
      <c r="K107" s="233"/>
    </row>
    <row r="108" spans="1:11" s="234" customFormat="1">
      <c r="A108" s="247"/>
      <c r="B108" s="249"/>
      <c r="C108" s="249"/>
      <c r="D108" s="249"/>
      <c r="J108" s="250"/>
      <c r="K108" s="233"/>
    </row>
    <row r="109" spans="1:11" s="234" customFormat="1">
      <c r="A109" s="247"/>
      <c r="B109" s="249"/>
      <c r="C109" s="249"/>
      <c r="D109" s="249"/>
      <c r="J109" s="250"/>
      <c r="K109" s="233"/>
    </row>
    <row r="110" spans="1:11" s="234" customFormat="1">
      <c r="A110" s="247"/>
      <c r="B110" s="249"/>
      <c r="C110" s="249"/>
      <c r="D110" s="249"/>
      <c r="J110" s="250"/>
      <c r="K110" s="233"/>
    </row>
    <row r="111" spans="1:11" s="234" customFormat="1" ht="12.75">
      <c r="A111" s="251"/>
      <c r="B111" s="249"/>
      <c r="C111" s="249"/>
      <c r="D111" s="249"/>
      <c r="J111" s="250"/>
      <c r="K111" s="233"/>
    </row>
    <row r="112" spans="1:11" s="234" customFormat="1" ht="12.75">
      <c r="A112" s="251"/>
      <c r="B112" s="249"/>
      <c r="C112" s="249"/>
      <c r="D112" s="249"/>
      <c r="J112" s="250"/>
      <c r="K112" s="233"/>
    </row>
    <row r="113" spans="1:11" s="234" customFormat="1" ht="14.25">
      <c r="A113" s="252"/>
      <c r="B113" s="249"/>
      <c r="C113" s="249"/>
      <c r="D113" s="249"/>
      <c r="J113" s="250"/>
      <c r="K113" s="233"/>
    </row>
    <row r="114" spans="1:11" s="234" customFormat="1" ht="12.75">
      <c r="A114" s="251"/>
      <c r="J114" s="250"/>
      <c r="K114" s="233"/>
    </row>
    <row r="115" spans="1:11" s="234" customFormat="1" ht="14.25">
      <c r="A115" s="252"/>
      <c r="J115" s="250"/>
      <c r="K115" s="233"/>
    </row>
    <row r="116" spans="1:11" s="234" customFormat="1" ht="14.25">
      <c r="A116" s="252"/>
      <c r="J116" s="250"/>
      <c r="K116" s="233"/>
    </row>
    <row r="117" spans="1:11" s="234" customFormat="1">
      <c r="B117" s="249"/>
      <c r="C117" s="249"/>
      <c r="D117" s="249"/>
      <c r="J117" s="250"/>
      <c r="K117" s="233"/>
    </row>
    <row r="118" spans="1:11" s="234" customFormat="1">
      <c r="J118" s="250"/>
      <c r="K118" s="233"/>
    </row>
    <row r="119" spans="1:11" s="234" customFormat="1">
      <c r="J119" s="250"/>
      <c r="K119" s="233"/>
    </row>
    <row r="120" spans="1:11" s="234" customFormat="1">
      <c r="J120" s="250"/>
      <c r="K120" s="233"/>
    </row>
    <row r="121" spans="1:11" s="234" customFormat="1" ht="14.25">
      <c r="A121" s="252"/>
      <c r="J121" s="250"/>
      <c r="K121" s="233"/>
    </row>
    <row r="122" spans="1:11" s="254" customFormat="1" ht="15.75">
      <c r="A122" s="253"/>
      <c r="J122" s="255"/>
      <c r="K122" s="256"/>
    </row>
    <row r="123" spans="1:11" s="234" customFormat="1">
      <c r="A123" s="257"/>
      <c r="J123" s="250"/>
      <c r="K123" s="233"/>
    </row>
    <row r="124" spans="1:11" s="234" customFormat="1">
      <c r="B124" s="258"/>
      <c r="D124" s="1817"/>
      <c r="E124" s="1288"/>
      <c r="F124" s="1288"/>
      <c r="G124" s="1288"/>
      <c r="H124" s="1288"/>
      <c r="I124" s="1288"/>
      <c r="J124" s="250"/>
      <c r="K124" s="233"/>
    </row>
    <row r="125" spans="1:11" s="234" customFormat="1" ht="12.75">
      <c r="A125" s="1063"/>
      <c r="B125" s="258"/>
      <c r="C125" s="1063"/>
      <c r="D125" s="1288"/>
      <c r="E125" s="1288"/>
      <c r="F125" s="1288"/>
      <c r="G125" s="1288"/>
      <c r="H125" s="1288"/>
      <c r="I125" s="1288"/>
      <c r="J125" s="250"/>
      <c r="K125" s="233"/>
    </row>
    <row r="126" spans="1:11" s="234" customFormat="1" ht="12.75">
      <c r="A126" s="1063"/>
      <c r="B126" s="258"/>
      <c r="C126" s="1063"/>
      <c r="D126" s="1288"/>
      <c r="E126" s="1288"/>
      <c r="F126" s="1288"/>
      <c r="G126" s="1288"/>
      <c r="H126" s="1288"/>
      <c r="I126" s="1288"/>
      <c r="J126" s="250"/>
      <c r="K126" s="233"/>
    </row>
    <row r="127" spans="1:11" s="234" customFormat="1" ht="12.75">
      <c r="A127" s="1063"/>
      <c r="B127" s="258"/>
      <c r="C127" s="1063"/>
      <c r="D127" s="259"/>
      <c r="E127" s="1063"/>
      <c r="F127" s="1063"/>
      <c r="G127" s="1063"/>
      <c r="J127" s="250"/>
      <c r="K127" s="233"/>
    </row>
    <row r="128" spans="1:11" s="234" customFormat="1" ht="12.75">
      <c r="A128" s="1063"/>
      <c r="B128" s="258"/>
      <c r="C128" s="1063"/>
      <c r="D128" s="259"/>
      <c r="E128" s="1063"/>
      <c r="F128" s="1063"/>
      <c r="G128" s="1063"/>
      <c r="J128" s="250"/>
      <c r="K128" s="233"/>
    </row>
    <row r="129" spans="1:11" s="234" customFormat="1" ht="12.75">
      <c r="A129" s="1063"/>
      <c r="B129" s="258"/>
      <c r="C129" s="1063"/>
      <c r="D129" s="1063"/>
      <c r="E129" s="1063"/>
      <c r="F129" s="1063"/>
      <c r="G129" s="1063"/>
      <c r="J129" s="250"/>
      <c r="K129" s="233"/>
    </row>
    <row r="130" spans="1:11" s="234" customFormat="1" ht="12.75">
      <c r="A130" s="1063"/>
      <c r="B130" s="258"/>
      <c r="C130" s="1063"/>
      <c r="D130" s="1063"/>
      <c r="E130" s="1063"/>
      <c r="F130" s="1063"/>
      <c r="G130" s="1063"/>
      <c r="J130" s="250"/>
      <c r="K130" s="233"/>
    </row>
    <row r="131" spans="1:11" s="234" customFormat="1" ht="12.75">
      <c r="A131" s="1063"/>
      <c r="B131" s="260"/>
      <c r="C131" s="1063"/>
      <c r="D131" s="1063"/>
      <c r="E131" s="1063"/>
      <c r="F131" s="1063"/>
      <c r="G131" s="1063"/>
      <c r="J131" s="250"/>
      <c r="K131" s="233"/>
    </row>
    <row r="132" spans="1:11" s="234" customFormat="1" ht="12.75">
      <c r="A132" s="261"/>
      <c r="B132" s="262"/>
      <c r="C132" s="1063"/>
      <c r="D132" s="263"/>
      <c r="E132" s="1063"/>
      <c r="F132" s="1063"/>
      <c r="G132" s="1063"/>
      <c r="J132" s="250"/>
      <c r="K132" s="233"/>
    </row>
    <row r="133" spans="1:11" s="234" customFormat="1" ht="12.75">
      <c r="A133" s="1113"/>
      <c r="B133" s="1063"/>
      <c r="C133" s="1063"/>
      <c r="D133" s="1063"/>
      <c r="E133" s="1063"/>
      <c r="F133" s="1063"/>
      <c r="G133" s="1063"/>
      <c r="J133" s="250"/>
      <c r="K133" s="233"/>
    </row>
    <row r="134" spans="1:11" s="234" customFormat="1" ht="12.75">
      <c r="A134" s="1113"/>
      <c r="B134" s="1063"/>
      <c r="C134" s="1063"/>
      <c r="D134" s="1063"/>
      <c r="E134" s="1063"/>
      <c r="F134" s="1063"/>
      <c r="G134" s="1063"/>
      <c r="J134" s="250"/>
      <c r="K134" s="233"/>
    </row>
    <row r="135" spans="1:11" s="234" customFormat="1" ht="12.75">
      <c r="A135" s="1059"/>
      <c r="B135" s="1063"/>
      <c r="C135" s="1063"/>
      <c r="D135" s="1063"/>
      <c r="E135" s="1063"/>
      <c r="F135" s="1063"/>
      <c r="G135" s="1063"/>
      <c r="J135" s="250"/>
      <c r="K135" s="233"/>
    </row>
    <row r="136" spans="1:11" s="234" customFormat="1" ht="12.75">
      <c r="A136" s="251"/>
      <c r="B136" s="1063"/>
      <c r="C136" s="1063"/>
      <c r="D136" s="1063"/>
      <c r="E136" s="1063"/>
      <c r="F136" s="1063"/>
      <c r="G136" s="1063"/>
      <c r="J136" s="250"/>
      <c r="K136" s="233"/>
    </row>
    <row r="137" spans="1:11" ht="12.75">
      <c r="A137" s="1113"/>
      <c r="B137" s="1063"/>
      <c r="C137" s="1063"/>
      <c r="D137" s="1063"/>
      <c r="E137" s="1063"/>
      <c r="F137" s="1063"/>
      <c r="G137" s="1063"/>
    </row>
    <row r="138" spans="1:11" ht="12" customHeight="1">
      <c r="A138" s="1113"/>
      <c r="B138" s="1063"/>
      <c r="C138" s="1063"/>
      <c r="D138" s="1063"/>
      <c r="E138" s="1063"/>
      <c r="F138" s="1063"/>
      <c r="G138" s="1063"/>
    </row>
    <row r="139" spans="1:11" ht="12" customHeight="1">
      <c r="A139" s="1818"/>
      <c r="B139" s="1288"/>
      <c r="C139" s="1288"/>
      <c r="D139" s="230"/>
      <c r="E139" s="1063"/>
      <c r="F139" s="1063"/>
      <c r="G139" s="1063"/>
    </row>
    <row r="140" spans="1:11" ht="12" customHeight="1">
      <c r="A140" s="1275"/>
      <c r="B140" s="1275"/>
      <c r="C140" s="1275"/>
      <c r="D140" s="230"/>
      <c r="E140" s="1063"/>
      <c r="F140" s="1063"/>
      <c r="G140" s="1063"/>
    </row>
    <row r="141" spans="1:11" ht="12" customHeight="1">
      <c r="A141" s="1113"/>
      <c r="B141" s="1063"/>
      <c r="C141" s="1063"/>
      <c r="D141" s="230"/>
      <c r="E141" s="1063"/>
      <c r="F141" s="1063"/>
      <c r="G141" s="1063"/>
      <c r="H141" s="265"/>
      <c r="I141" s="265"/>
    </row>
    <row r="142" spans="1:11" ht="12" customHeight="1">
      <c r="A142" s="267"/>
      <c r="B142" s="230"/>
      <c r="C142" s="230"/>
      <c r="D142" s="230"/>
      <c r="E142" s="1063"/>
      <c r="F142" s="1063"/>
      <c r="G142" s="1063"/>
      <c r="H142" s="265"/>
      <c r="I142" s="265"/>
    </row>
    <row r="143" spans="1:11"/>
    <row r="144" spans="1:11"/>
    <row r="145"/>
    <row r="146"/>
    <row r="147"/>
    <row r="148"/>
  </sheetData>
  <sheetProtection algorithmName="SHA-512" hashValue="xtngQJ5hM06QpMSFsPwOdQuNVq3KrhEh4zk9d/dCBgDY32r6+lNmf8NbCySi06dFWHpZavPfdFWIutsxEddypg==" saltValue="DNJsejYrhEx5v0kiqpqJdw==" spinCount="100000" sheet="1" objects="1" scenarios="1"/>
  <mergeCells count="4">
    <mergeCell ref="D124:I126"/>
    <mergeCell ref="A139:C139"/>
    <mergeCell ref="A140:C140"/>
    <mergeCell ref="A1:J1"/>
  </mergeCells>
  <conditionalFormatting sqref="B3:B105">
    <cfRule type="cellIs" dxfId="20" priority="5" stopIfTrue="1" operator="notEqual">
      <formula>$C3+$D3</formula>
    </cfRule>
  </conditionalFormatting>
  <conditionalFormatting sqref="E3:E107">
    <cfRule type="cellIs" dxfId="19" priority="2" stopIfTrue="1" operator="notEqual">
      <formula>$F3+$G3</formula>
    </cfRule>
  </conditionalFormatting>
  <conditionalFormatting sqref="H3:H107">
    <cfRule type="cellIs" dxfId="18" priority="1" stopIfTrue="1" operator="notEqual">
      <formula>$I3+$J3</formula>
    </cfRule>
  </conditionalFormatting>
  <printOptions horizontalCentered="1"/>
  <pageMargins left="0.25" right="0.25" top="0.5" bottom="0.5" header="0.25" footer="0.25"/>
  <pageSetup scale="72" firstPageNumber="27" fitToHeight="2" orientation="portrait" useFirstPageNumber="1" r:id="rId1"/>
  <headerFooter alignWithMargins="0">
    <oddFooter>&amp;C&amp;P&amp;R&amp;8&amp;A</oddFooter>
  </headerFooter>
  <rowBreaks count="1" manualBreakCount="1">
    <brk id="70" max="9"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C05388-1B95-4C13-8CD9-603A742DE0FE}">
  <sheetPr>
    <pageSetUpPr fitToPage="1"/>
  </sheetPr>
  <dimension ref="A1:CP256"/>
  <sheetViews>
    <sheetView showGridLines="0" workbookViewId="0">
      <selection activeCell="AP4" sqref="AP4:AU4"/>
    </sheetView>
  </sheetViews>
  <sheetFormatPr defaultColWidth="2.7109375" defaultRowHeight="15.75" customHeight="1"/>
  <cols>
    <col min="1" max="8" width="2.7109375" style="969"/>
    <col min="9" max="9" width="7.7109375" style="969" customWidth="1"/>
    <col min="10" max="13" width="2.7109375" style="969"/>
    <col min="14" max="14" width="4.7109375" style="969" customWidth="1"/>
    <col min="15" max="19" width="2.7109375" style="969"/>
    <col min="20" max="20" width="3.7109375" style="969" customWidth="1"/>
    <col min="21" max="37" width="2.7109375" style="969"/>
    <col min="38" max="38" width="3" style="969" customWidth="1"/>
    <col min="39" max="45" width="2.7109375" style="969"/>
    <col min="46" max="46" width="4.7109375" style="969" customWidth="1"/>
    <col min="47" max="64" width="2.7109375" style="969"/>
    <col min="65" max="65" width="10.42578125" style="969" hidden="1" customWidth="1"/>
    <col min="66" max="66" width="5.5703125" style="1034" bestFit="1" customWidth="1"/>
    <col min="67" max="68" width="5.5703125" style="1034" customWidth="1"/>
    <col min="69" max="69" width="8" style="1034" customWidth="1"/>
    <col min="70" max="70" width="6" style="1034" customWidth="1"/>
    <col min="71" max="71" width="6.140625" style="1034" customWidth="1"/>
    <col min="72" max="76" width="5.5703125" style="1034" customWidth="1"/>
    <col min="77" max="77" width="6.140625" style="1034" bestFit="1" customWidth="1"/>
    <col min="78" max="78" width="5.5703125" style="969" bestFit="1" customWidth="1"/>
    <col min="79" max="16384" width="2.7109375" style="969"/>
  </cols>
  <sheetData>
    <row r="1" spans="1:65" ht="15.75" customHeight="1">
      <c r="A1" s="2267" t="s">
        <v>1899</v>
      </c>
      <c r="B1" s="2268"/>
      <c r="C1" s="2268"/>
      <c r="D1" s="2268"/>
      <c r="E1" s="2268"/>
      <c r="F1" s="2268"/>
      <c r="G1" s="2268"/>
      <c r="H1" s="2268"/>
      <c r="I1" s="2268"/>
      <c r="J1" s="2268"/>
      <c r="K1" s="2268"/>
      <c r="L1" s="2268"/>
      <c r="M1" s="2268"/>
      <c r="N1" s="2268"/>
      <c r="O1" s="2268"/>
      <c r="P1" s="2268"/>
      <c r="Q1" s="2268"/>
      <c r="R1" s="2268"/>
      <c r="S1" s="2268"/>
      <c r="T1" s="2268"/>
      <c r="U1" s="2268"/>
      <c r="V1" s="2268"/>
      <c r="W1" s="2268"/>
      <c r="X1" s="2268"/>
      <c r="Y1" s="2268"/>
      <c r="Z1" s="2268"/>
      <c r="AA1" s="2268"/>
      <c r="AB1" s="2268"/>
      <c r="AC1" s="2268"/>
      <c r="AD1" s="2268"/>
      <c r="AE1" s="2268"/>
      <c r="AF1" s="2268"/>
      <c r="AG1" s="2268"/>
      <c r="AH1" s="2268"/>
      <c r="AI1" s="2268"/>
      <c r="AJ1" s="2268"/>
      <c r="AK1" s="2268"/>
      <c r="AL1" s="2268"/>
      <c r="AM1" s="2268"/>
      <c r="AN1" s="2268"/>
      <c r="AO1" s="2268"/>
      <c r="AP1" s="2268"/>
      <c r="AQ1" s="2268"/>
      <c r="AR1" s="2268"/>
      <c r="AS1" s="2268"/>
      <c r="AT1" s="2268"/>
      <c r="AU1" s="2268"/>
      <c r="AV1" s="2268"/>
      <c r="AW1" s="2268"/>
      <c r="AX1" s="2268"/>
      <c r="AY1" s="2268"/>
      <c r="AZ1" s="2268"/>
      <c r="BA1" s="2268"/>
      <c r="BB1" s="2268"/>
      <c r="BC1" s="2268"/>
      <c r="BD1" s="2268"/>
      <c r="BE1" s="2269"/>
    </row>
    <row r="2" spans="1:65" ht="15.75" customHeight="1">
      <c r="A2" s="2270" t="s">
        <v>1900</v>
      </c>
      <c r="B2" s="2271"/>
      <c r="C2" s="2271"/>
      <c r="D2" s="2271"/>
      <c r="E2" s="2271"/>
      <c r="F2" s="2271"/>
      <c r="G2" s="2271"/>
      <c r="H2" s="2271"/>
      <c r="I2" s="2271"/>
      <c r="J2" s="2271"/>
      <c r="K2" s="2271"/>
      <c r="L2" s="2271"/>
      <c r="M2" s="2271"/>
      <c r="N2" s="2271"/>
      <c r="O2" s="2271"/>
      <c r="P2" s="2271"/>
      <c r="Q2" s="2271"/>
      <c r="R2" s="2271"/>
      <c r="S2" s="2271"/>
      <c r="T2" s="2271"/>
      <c r="U2" s="2271"/>
      <c r="V2" s="2271"/>
      <c r="W2" s="2271"/>
      <c r="X2" s="2271"/>
      <c r="Y2" s="2271"/>
      <c r="Z2" s="2271"/>
      <c r="AA2" s="2271"/>
      <c r="AB2" s="2271"/>
      <c r="AC2" s="2271"/>
      <c r="AD2" s="2271"/>
      <c r="AE2" s="2271"/>
      <c r="AF2" s="2271"/>
      <c r="AG2" s="2271"/>
      <c r="AH2" s="2271"/>
      <c r="AI2" s="2271"/>
      <c r="AJ2" s="2271"/>
      <c r="AK2" s="2271"/>
      <c r="AL2" s="2271"/>
      <c r="AM2" s="2271"/>
      <c r="AN2" s="2271"/>
      <c r="AO2" s="2271"/>
      <c r="AP2" s="2271"/>
      <c r="AQ2" s="2271"/>
      <c r="AR2" s="2271"/>
      <c r="AS2" s="2271"/>
      <c r="AT2" s="2271"/>
      <c r="AU2" s="2271"/>
      <c r="AV2" s="2271"/>
      <c r="AW2" s="2271"/>
      <c r="AX2" s="2271"/>
      <c r="AY2" s="2271"/>
      <c r="AZ2" s="2271"/>
      <c r="BA2" s="2271"/>
      <c r="BB2" s="2271"/>
      <c r="BC2" s="2271"/>
      <c r="BD2" s="2271"/>
      <c r="BE2" s="2272"/>
      <c r="BF2" s="970"/>
    </row>
    <row r="3" spans="1:65" ht="15.75" customHeight="1" thickBot="1">
      <c r="A3" s="971"/>
      <c r="B3" s="972"/>
      <c r="C3" s="972"/>
      <c r="D3" s="972"/>
      <c r="E3" s="972"/>
      <c r="F3" s="972"/>
      <c r="G3" s="972"/>
      <c r="H3" s="972"/>
      <c r="I3" s="972"/>
      <c r="J3" s="972"/>
      <c r="K3" s="972"/>
      <c r="L3" s="972"/>
      <c r="M3" s="972"/>
      <c r="N3" s="972"/>
      <c r="O3" s="972"/>
      <c r="P3" s="972"/>
      <c r="Q3" s="972"/>
      <c r="R3" s="972"/>
      <c r="S3" s="972"/>
      <c r="T3" s="972"/>
      <c r="U3" s="972"/>
      <c r="V3" s="972"/>
      <c r="W3" s="972"/>
      <c r="X3" s="972"/>
      <c r="Y3" s="972"/>
      <c r="Z3" s="972"/>
      <c r="AA3" s="972"/>
      <c r="AB3" s="972"/>
      <c r="AC3" s="972"/>
      <c r="AD3" s="972"/>
      <c r="AE3" s="972"/>
      <c r="AF3" s="972"/>
      <c r="AG3" s="972"/>
      <c r="AH3" s="972"/>
      <c r="AI3" s="972"/>
      <c r="AJ3" s="972"/>
      <c r="AK3" s="972"/>
      <c r="AL3" s="972"/>
      <c r="AM3" s="972"/>
      <c r="AN3" s="972"/>
      <c r="AO3" s="972"/>
      <c r="AP3" s="972"/>
      <c r="AQ3" s="972"/>
      <c r="AR3" s="972"/>
      <c r="AS3" s="972"/>
      <c r="AT3" s="972"/>
      <c r="AU3" s="972"/>
      <c r="AV3" s="972"/>
      <c r="AW3" s="972"/>
      <c r="AX3" s="972"/>
      <c r="AY3" s="972"/>
      <c r="AZ3" s="972"/>
      <c r="BA3" s="972"/>
      <c r="BB3" s="972"/>
      <c r="BC3" s="972"/>
      <c r="BD3" s="972"/>
      <c r="BE3" s="1114"/>
    </row>
    <row r="4" spans="1:65" ht="15.75" customHeight="1" thickBot="1">
      <c r="A4" s="971"/>
      <c r="B4" s="973" t="s">
        <v>77</v>
      </c>
      <c r="C4" s="973"/>
      <c r="D4" s="973"/>
      <c r="E4" s="973"/>
      <c r="F4" s="973"/>
      <c r="G4" s="972"/>
      <c r="H4" s="972"/>
      <c r="I4" s="972"/>
      <c r="J4" s="972"/>
      <c r="K4" s="972"/>
      <c r="L4" s="2259" t="str">
        <f>IF(Application!H18="","",Application!H18)</f>
        <v xml:space="preserve">Ephesian Legacy Court </v>
      </c>
      <c r="M4" s="2260"/>
      <c r="N4" s="2260"/>
      <c r="O4" s="2260"/>
      <c r="P4" s="2260"/>
      <c r="Q4" s="2260"/>
      <c r="R4" s="2260"/>
      <c r="S4" s="2260"/>
      <c r="T4" s="2260"/>
      <c r="U4" s="2260"/>
      <c r="V4" s="2260"/>
      <c r="W4" s="2260"/>
      <c r="X4" s="2260"/>
      <c r="Y4" s="2260"/>
      <c r="Z4" s="2260"/>
      <c r="AA4" s="2260"/>
      <c r="AB4" s="2260"/>
      <c r="AC4" s="2261"/>
      <c r="AD4" s="972"/>
      <c r="AE4" s="972"/>
      <c r="AF4" s="2255" t="s">
        <v>1901</v>
      </c>
      <c r="AG4" s="2255"/>
      <c r="AH4" s="2255"/>
      <c r="AI4" s="2255"/>
      <c r="AJ4" s="2255"/>
      <c r="AK4" s="2255"/>
      <c r="AL4" s="2255"/>
      <c r="AM4" s="2255"/>
      <c r="AN4" s="2255"/>
      <c r="AO4" s="2255"/>
      <c r="AP4" s="2256"/>
      <c r="AQ4" s="2257"/>
      <c r="AR4" s="2257"/>
      <c r="AS4" s="2257"/>
      <c r="AT4" s="2257"/>
      <c r="AU4" s="2257"/>
      <c r="AV4" s="972"/>
      <c r="AW4" s="972"/>
      <c r="AX4" s="972"/>
      <c r="AY4" s="972"/>
      <c r="AZ4" s="972"/>
      <c r="BA4" s="972"/>
      <c r="BB4" s="972"/>
      <c r="BC4" s="972"/>
      <c r="BD4" s="972"/>
      <c r="BE4" s="1114"/>
    </row>
    <row r="5" spans="1:65" ht="15.75" customHeight="1" thickBot="1">
      <c r="A5" s="971"/>
      <c r="B5" s="972"/>
      <c r="C5" s="972"/>
      <c r="D5" s="972"/>
      <c r="E5" s="972"/>
      <c r="F5" s="972"/>
      <c r="G5" s="972"/>
      <c r="H5" s="972"/>
      <c r="I5" s="972"/>
      <c r="J5" s="972"/>
      <c r="K5" s="972"/>
      <c r="L5" s="972"/>
      <c r="M5" s="972"/>
      <c r="N5" s="972"/>
      <c r="O5" s="972"/>
      <c r="P5" s="972"/>
      <c r="Q5" s="972"/>
      <c r="R5" s="972"/>
      <c r="S5" s="972"/>
      <c r="T5" s="972"/>
      <c r="U5" s="972"/>
      <c r="V5" s="972"/>
      <c r="W5" s="972"/>
      <c r="X5" s="972"/>
      <c r="Y5" s="972"/>
      <c r="Z5" s="972"/>
      <c r="AA5" s="972"/>
      <c r="AB5" s="972"/>
      <c r="AC5" s="972"/>
      <c r="AD5" s="972"/>
      <c r="AE5" s="972"/>
      <c r="AF5" s="2255" t="s">
        <v>1902</v>
      </c>
      <c r="AG5" s="2255"/>
      <c r="AH5" s="2255"/>
      <c r="AI5" s="2255"/>
      <c r="AJ5" s="2255"/>
      <c r="AK5" s="2255"/>
      <c r="AL5" s="2255"/>
      <c r="AM5" s="2255"/>
      <c r="AN5" s="2255"/>
      <c r="AO5" s="2255"/>
      <c r="AP5" s="2256"/>
      <c r="AQ5" s="2257"/>
      <c r="AR5" s="2257"/>
      <c r="AS5" s="2257"/>
      <c r="AT5" s="2257"/>
      <c r="AU5" s="2257"/>
      <c r="AV5" s="972"/>
      <c r="AW5" s="972"/>
      <c r="AX5" s="972"/>
      <c r="AY5" s="972"/>
      <c r="AZ5" s="972"/>
      <c r="BA5" s="972"/>
      <c r="BB5" s="972"/>
      <c r="BC5" s="972"/>
      <c r="BD5" s="972"/>
      <c r="BE5" s="1114"/>
    </row>
    <row r="6" spans="1:65" ht="15.75" customHeight="1" thickBot="1">
      <c r="A6" s="971"/>
      <c r="B6" s="973" t="s">
        <v>1903</v>
      </c>
      <c r="C6" s="972"/>
      <c r="D6" s="972"/>
      <c r="E6" s="972"/>
      <c r="F6" s="972"/>
      <c r="G6" s="972"/>
      <c r="H6" s="972"/>
      <c r="I6" s="972"/>
      <c r="J6" s="972"/>
      <c r="K6" s="972"/>
      <c r="L6" s="2259" t="str">
        <f>IF(Application!H16="","",Application!H16)</f>
        <v>Ephesian Legacy Court LP</v>
      </c>
      <c r="M6" s="2260"/>
      <c r="N6" s="2260"/>
      <c r="O6" s="2260"/>
      <c r="P6" s="2260"/>
      <c r="Q6" s="2260"/>
      <c r="R6" s="2260"/>
      <c r="S6" s="2260"/>
      <c r="T6" s="2260"/>
      <c r="U6" s="2260"/>
      <c r="V6" s="2260"/>
      <c r="W6" s="2260"/>
      <c r="X6" s="2260"/>
      <c r="Y6" s="2260"/>
      <c r="Z6" s="2260"/>
      <c r="AA6" s="2260"/>
      <c r="AB6" s="2260"/>
      <c r="AC6" s="2261"/>
      <c r="AD6" s="972"/>
      <c r="AE6" s="972"/>
      <c r="AF6" s="2262" t="s">
        <v>1904</v>
      </c>
      <c r="AG6" s="2262"/>
      <c r="AH6" s="2262"/>
      <c r="AI6" s="2262"/>
      <c r="AJ6" s="2262"/>
      <c r="AK6" s="2262"/>
      <c r="AL6" s="2262"/>
      <c r="AM6" s="2262"/>
      <c r="AN6" s="2262"/>
      <c r="AO6" s="2262"/>
      <c r="AP6" s="2263"/>
      <c r="AQ6" s="2263"/>
      <c r="AR6" s="2263"/>
      <c r="AS6" s="2263"/>
      <c r="AT6" s="2263"/>
      <c r="AU6" s="2263"/>
      <c r="AV6" s="972"/>
      <c r="AW6" s="972"/>
      <c r="AX6" s="972"/>
      <c r="AY6" s="972"/>
      <c r="AZ6" s="972"/>
      <c r="BA6" s="972"/>
      <c r="BB6" s="972"/>
      <c r="BC6" s="972"/>
      <c r="BD6" s="972"/>
      <c r="BE6" s="1114"/>
    </row>
    <row r="7" spans="1:65" thickBot="1">
      <c r="A7" s="971"/>
      <c r="B7" s="972"/>
      <c r="C7" s="972"/>
      <c r="D7" s="972"/>
      <c r="E7" s="972"/>
      <c r="F7" s="972"/>
      <c r="G7" s="972"/>
      <c r="H7" s="972"/>
      <c r="I7" s="972"/>
      <c r="J7" s="972"/>
      <c r="K7" s="972"/>
      <c r="L7" s="972"/>
      <c r="M7" s="972"/>
      <c r="N7" s="972"/>
      <c r="O7" s="972"/>
      <c r="P7" s="972"/>
      <c r="Q7" s="972"/>
      <c r="R7" s="972"/>
      <c r="S7" s="972"/>
      <c r="T7" s="972"/>
      <c r="U7" s="972"/>
      <c r="V7" s="972"/>
      <c r="W7" s="972"/>
      <c r="X7" s="972"/>
      <c r="Y7" s="972"/>
      <c r="Z7" s="972"/>
      <c r="AA7" s="972"/>
      <c r="AB7" s="972"/>
      <c r="AC7" s="972"/>
      <c r="AD7" s="972"/>
      <c r="AE7" s="972"/>
      <c r="AF7" s="2262" t="s">
        <v>1905</v>
      </c>
      <c r="AG7" s="2262"/>
      <c r="AH7" s="2262"/>
      <c r="AI7" s="2262"/>
      <c r="AJ7" s="2262"/>
      <c r="AK7" s="2262"/>
      <c r="AL7" s="2262"/>
      <c r="AM7" s="2262"/>
      <c r="AN7" s="2262"/>
      <c r="AO7" s="2262"/>
      <c r="AP7" s="2263"/>
      <c r="AQ7" s="2263"/>
      <c r="AR7" s="2263"/>
      <c r="AS7" s="2263"/>
      <c r="AT7" s="2263"/>
      <c r="AU7" s="2263"/>
      <c r="AV7" s="972"/>
      <c r="AW7" s="972"/>
      <c r="AX7" s="972"/>
      <c r="AY7" s="972"/>
      <c r="AZ7" s="972"/>
      <c r="BA7" s="972"/>
      <c r="BB7" s="972"/>
      <c r="BC7" s="972"/>
      <c r="BD7" s="972"/>
      <c r="BE7" s="1114"/>
    </row>
    <row r="8" spans="1:65" thickBot="1">
      <c r="A8" s="971"/>
      <c r="B8" s="973" t="s">
        <v>1906</v>
      </c>
      <c r="C8" s="972"/>
      <c r="D8" s="972"/>
      <c r="E8" s="972"/>
      <c r="F8" s="972"/>
      <c r="G8" s="972"/>
      <c r="H8" s="972"/>
      <c r="I8" s="972"/>
      <c r="J8" s="972"/>
      <c r="K8" s="972"/>
      <c r="L8" s="972"/>
      <c r="M8" s="972"/>
      <c r="N8" s="972"/>
      <c r="O8" s="972"/>
      <c r="P8" s="972"/>
      <c r="Q8" s="972"/>
      <c r="R8" s="972"/>
      <c r="S8" s="972"/>
      <c r="T8" s="972"/>
      <c r="U8" s="972"/>
      <c r="V8" s="972"/>
      <c r="W8" s="972"/>
      <c r="X8" s="972"/>
      <c r="Y8" s="972"/>
      <c r="Z8" s="972"/>
      <c r="AA8" s="972"/>
      <c r="AB8" s="2264" t="str">
        <f>Application!T197</f>
        <v>No</v>
      </c>
      <c r="AC8" s="2265"/>
      <c r="AD8" s="2266"/>
      <c r="AE8" s="972"/>
      <c r="AF8" s="2262" t="s">
        <v>1907</v>
      </c>
      <c r="AG8" s="2262"/>
      <c r="AH8" s="2262"/>
      <c r="AI8" s="2262"/>
      <c r="AJ8" s="2262"/>
      <c r="AK8" s="2262"/>
      <c r="AL8" s="2262"/>
      <c r="AM8" s="2262"/>
      <c r="AN8" s="2262"/>
      <c r="AO8" s="2262"/>
      <c r="AP8" s="2263" t="s">
        <v>684</v>
      </c>
      <c r="AQ8" s="2263"/>
      <c r="AR8" s="2263"/>
      <c r="AS8" s="2263"/>
      <c r="AT8" s="2263"/>
      <c r="AU8" s="2263"/>
      <c r="AV8" s="972"/>
      <c r="AW8" s="972"/>
      <c r="AX8" s="972"/>
      <c r="AY8" s="972"/>
      <c r="AZ8" s="972"/>
      <c r="BA8" s="972"/>
      <c r="BB8" s="972"/>
      <c r="BC8" s="972"/>
      <c r="BD8" s="972"/>
      <c r="BE8" s="1114"/>
      <c r="BM8" s="969" t="s">
        <v>1908</v>
      </c>
    </row>
    <row r="9" spans="1:65" ht="15">
      <c r="A9" s="972"/>
      <c r="B9" s="972"/>
      <c r="C9" s="972"/>
      <c r="D9" s="972"/>
      <c r="E9" s="972"/>
      <c r="F9" s="972"/>
      <c r="G9" s="972"/>
      <c r="H9" s="972"/>
      <c r="I9" s="972"/>
      <c r="J9" s="972"/>
      <c r="K9" s="972"/>
      <c r="L9" s="972"/>
      <c r="M9" s="972"/>
      <c r="N9" s="972"/>
      <c r="O9" s="972"/>
      <c r="P9" s="972"/>
      <c r="Q9" s="972"/>
      <c r="R9" s="972"/>
      <c r="S9" s="972"/>
      <c r="T9" s="972"/>
      <c r="U9" s="972"/>
      <c r="V9" s="972"/>
      <c r="W9" s="972"/>
      <c r="X9" s="972"/>
      <c r="Y9" s="972"/>
      <c r="Z9" s="972"/>
      <c r="AA9" s="972"/>
      <c r="AB9" s="972"/>
      <c r="AC9" s="972"/>
      <c r="AD9" s="972"/>
      <c r="AE9" s="972"/>
      <c r="AF9" s="2255" t="s">
        <v>1909</v>
      </c>
      <c r="AG9" s="2255"/>
      <c r="AH9" s="2255"/>
      <c r="AI9" s="2255"/>
      <c r="AJ9" s="2255"/>
      <c r="AK9" s="2255"/>
      <c r="AL9" s="2255"/>
      <c r="AM9" s="2255"/>
      <c r="AN9" s="2255"/>
      <c r="AO9" s="2255"/>
      <c r="AP9" s="2256"/>
      <c r="AQ9" s="2257"/>
      <c r="AR9" s="2257"/>
      <c r="AS9" s="2257"/>
      <c r="AT9" s="2257"/>
      <c r="AU9" s="2257"/>
      <c r="AV9" s="972"/>
      <c r="AW9" s="972"/>
      <c r="AX9" s="972"/>
      <c r="AY9" s="972"/>
      <c r="AZ9" s="972"/>
      <c r="BA9" s="972"/>
      <c r="BB9" s="972"/>
      <c r="BC9" s="972"/>
      <c r="BD9" s="972"/>
      <c r="BE9" s="1114"/>
      <c r="BM9" s="969" t="s">
        <v>1910</v>
      </c>
    </row>
    <row r="10" spans="1:65" ht="15">
      <c r="A10" s="971"/>
      <c r="B10" s="973" t="s">
        <v>1911</v>
      </c>
      <c r="C10" s="973"/>
      <c r="D10" s="973"/>
      <c r="E10" s="973"/>
      <c r="F10" s="973"/>
      <c r="G10" s="973"/>
      <c r="H10" s="973"/>
      <c r="I10" s="973"/>
      <c r="J10" s="973"/>
      <c r="K10" s="973"/>
      <c r="L10" s="973"/>
      <c r="M10" s="972"/>
      <c r="N10" s="2258">
        <f>Application!AO627</f>
        <v>6178000</v>
      </c>
      <c r="O10" s="2258"/>
      <c r="P10" s="2258"/>
      <c r="Q10" s="2258"/>
      <c r="R10" s="2258"/>
      <c r="S10" s="2258"/>
      <c r="T10" s="2258"/>
      <c r="U10" s="972"/>
      <c r="V10" s="972"/>
      <c r="W10" s="972"/>
      <c r="X10" s="974"/>
      <c r="Y10" s="974"/>
      <c r="Z10" s="974"/>
      <c r="AA10" s="974"/>
      <c r="AB10" s="974"/>
      <c r="AC10" s="974"/>
      <c r="AD10" s="974"/>
      <c r="AE10" s="974"/>
      <c r="AF10" s="2255" t="s">
        <v>1912</v>
      </c>
      <c r="AG10" s="2255"/>
      <c r="AH10" s="2255"/>
      <c r="AI10" s="2255"/>
      <c r="AJ10" s="2255"/>
      <c r="AK10" s="2255"/>
      <c r="AL10" s="2255"/>
      <c r="AM10" s="2255"/>
      <c r="AN10" s="2255"/>
      <c r="AO10" s="2255"/>
      <c r="AP10" s="2256"/>
      <c r="AQ10" s="2257"/>
      <c r="AR10" s="2257"/>
      <c r="AS10" s="2257"/>
      <c r="AT10" s="2257"/>
      <c r="AU10" s="2257"/>
      <c r="AV10" s="974"/>
      <c r="AW10" s="974"/>
      <c r="AX10" s="972"/>
      <c r="AY10" s="972"/>
      <c r="AZ10" s="972"/>
      <c r="BA10" s="972"/>
      <c r="BB10" s="972"/>
      <c r="BC10" s="972"/>
      <c r="BD10" s="972"/>
      <c r="BE10" s="1114"/>
      <c r="BM10" s="969" t="s">
        <v>1913</v>
      </c>
    </row>
    <row r="11" spans="1:65" ht="15">
      <c r="A11" s="971"/>
      <c r="B11" s="973" t="s">
        <v>1914</v>
      </c>
      <c r="C11" s="973"/>
      <c r="D11" s="973"/>
      <c r="E11" s="973"/>
      <c r="F11" s="973"/>
      <c r="G11" s="973"/>
      <c r="H11" s="973"/>
      <c r="I11" s="973"/>
      <c r="J11" s="973"/>
      <c r="K11" s="973"/>
      <c r="L11" s="973"/>
      <c r="M11" s="972"/>
      <c r="N11" s="2258">
        <f>Application!AA934</f>
        <v>0</v>
      </c>
      <c r="O11" s="2258"/>
      <c r="P11" s="2258"/>
      <c r="Q11" s="2258"/>
      <c r="R11" s="2258"/>
      <c r="S11" s="2258"/>
      <c r="T11" s="2258"/>
      <c r="U11" s="972"/>
      <c r="V11" s="972"/>
      <c r="W11" s="972"/>
      <c r="X11" s="974"/>
      <c r="Y11" s="974"/>
      <c r="Z11" s="974"/>
      <c r="AA11" s="974"/>
      <c r="AB11" s="974"/>
      <c r="AC11" s="974"/>
      <c r="AD11" s="974"/>
      <c r="AE11" s="974"/>
      <c r="AF11" s="2255" t="s">
        <v>1915</v>
      </c>
      <c r="AG11" s="2255"/>
      <c r="AH11" s="2255"/>
      <c r="AI11" s="2255"/>
      <c r="AJ11" s="2255"/>
      <c r="AK11" s="2255"/>
      <c r="AL11" s="2255"/>
      <c r="AM11" s="2255"/>
      <c r="AN11" s="2255"/>
      <c r="AO11" s="2255"/>
      <c r="AP11" s="2256"/>
      <c r="AQ11" s="2257"/>
      <c r="AR11" s="2257"/>
      <c r="AS11" s="2257"/>
      <c r="AT11" s="2257"/>
      <c r="AU11" s="2257"/>
      <c r="AV11" s="974"/>
      <c r="AW11" s="974"/>
      <c r="AX11" s="972"/>
      <c r="AY11" s="972"/>
      <c r="AZ11" s="972"/>
      <c r="BA11" s="972"/>
      <c r="BB11" s="972"/>
      <c r="BC11" s="972"/>
      <c r="BD11" s="972"/>
      <c r="BE11" s="1114"/>
      <c r="BM11" s="969" t="s">
        <v>684</v>
      </c>
    </row>
    <row r="12" spans="1:65" thickBot="1">
      <c r="A12" s="972"/>
      <c r="B12" s="972"/>
      <c r="C12" s="972"/>
      <c r="D12" s="972"/>
      <c r="E12" s="972"/>
      <c r="F12" s="972"/>
      <c r="G12" s="972"/>
      <c r="H12" s="972"/>
      <c r="I12" s="972"/>
      <c r="J12" s="972"/>
      <c r="K12" s="972"/>
      <c r="L12" s="972"/>
      <c r="M12" s="972"/>
      <c r="N12" s="972"/>
      <c r="O12" s="972"/>
      <c r="P12" s="972"/>
      <c r="Q12" s="972"/>
      <c r="R12" s="972"/>
      <c r="S12" s="972"/>
      <c r="T12" s="972"/>
      <c r="U12" s="972"/>
      <c r="V12" s="972"/>
      <c r="W12" s="972"/>
      <c r="X12" s="974"/>
      <c r="Y12" s="974"/>
      <c r="Z12" s="974"/>
      <c r="AA12" s="974"/>
      <c r="AB12" s="974"/>
      <c r="AC12" s="974"/>
      <c r="AD12" s="974"/>
      <c r="AE12" s="974"/>
      <c r="AF12" s="974"/>
      <c r="AG12" s="974"/>
      <c r="AH12" s="974"/>
      <c r="AI12" s="974"/>
      <c r="AJ12" s="974"/>
      <c r="AK12" s="974"/>
      <c r="AL12" s="974"/>
      <c r="AM12" s="974"/>
      <c r="AN12" s="974"/>
      <c r="AO12" s="974"/>
      <c r="AP12" s="974"/>
      <c r="AQ12" s="974"/>
      <c r="AR12" s="974"/>
      <c r="AS12" s="974"/>
      <c r="AT12" s="974"/>
      <c r="AU12" s="974"/>
      <c r="AV12" s="972"/>
      <c r="AW12" s="972"/>
      <c r="AX12" s="972"/>
      <c r="AY12" s="972"/>
      <c r="AZ12" s="972"/>
      <c r="BA12" s="972"/>
      <c r="BB12" s="972"/>
      <c r="BC12" s="972"/>
      <c r="BD12" s="972"/>
      <c r="BE12" s="975"/>
      <c r="BM12" s="969" t="s">
        <v>1916</v>
      </c>
    </row>
    <row r="13" spans="1:65" thickBot="1">
      <c r="A13" s="972"/>
      <c r="B13" s="2246" t="s">
        <v>1917</v>
      </c>
      <c r="C13" s="2247"/>
      <c r="D13" s="2247"/>
      <c r="E13" s="2247"/>
      <c r="F13" s="2247"/>
      <c r="G13" s="2247"/>
      <c r="H13" s="2247"/>
      <c r="I13" s="2247"/>
      <c r="J13" s="2247"/>
      <c r="K13" s="2247"/>
      <c r="L13" s="2247"/>
      <c r="M13" s="2247"/>
      <c r="N13" s="2247"/>
      <c r="O13" s="2247"/>
      <c r="P13" s="2248"/>
      <c r="Q13" s="2249" t="s">
        <v>692</v>
      </c>
      <c r="R13" s="2250"/>
      <c r="S13" s="2250"/>
      <c r="T13" s="2251"/>
      <c r="U13" s="974"/>
      <c r="V13" s="972"/>
      <c r="W13" s="972"/>
      <c r="X13" s="972"/>
      <c r="Y13" s="972"/>
      <c r="Z13" s="972"/>
      <c r="AA13" s="2236" t="s">
        <v>1918</v>
      </c>
      <c r="AB13" s="2236"/>
      <c r="AC13" s="2236"/>
      <c r="AD13" s="2236"/>
      <c r="AE13" s="2236"/>
      <c r="AF13" s="2236"/>
      <c r="AG13" s="2236"/>
      <c r="AH13" s="2236"/>
      <c r="AI13" s="2236"/>
      <c r="AJ13" s="2236"/>
      <c r="AK13" s="2236"/>
      <c r="AL13" s="2236"/>
      <c r="AM13" s="2236"/>
      <c r="AN13" s="2236"/>
      <c r="AO13" s="2252">
        <f>Application!W473</f>
        <v>0</v>
      </c>
      <c r="AP13" s="2253"/>
      <c r="AQ13" s="2253"/>
      <c r="AR13" s="2253"/>
      <c r="AS13" s="2253"/>
      <c r="AT13" s="974"/>
      <c r="AU13" s="974"/>
      <c r="AV13" s="974"/>
      <c r="AW13" s="974"/>
      <c r="AX13" s="974"/>
      <c r="AY13" s="974"/>
      <c r="AZ13" s="974"/>
      <c r="BA13" s="974"/>
      <c r="BB13" s="974"/>
      <c r="BC13" s="974"/>
      <c r="BD13" s="974"/>
      <c r="BE13" s="975"/>
      <c r="BM13" s="969" t="s">
        <v>1919</v>
      </c>
    </row>
    <row r="14" spans="1:65" thickBot="1">
      <c r="A14" s="972"/>
      <c r="B14" s="972"/>
      <c r="C14" s="972"/>
      <c r="D14" s="972"/>
      <c r="E14" s="972"/>
      <c r="F14" s="972"/>
      <c r="G14" s="972"/>
      <c r="H14" s="972"/>
      <c r="I14" s="972"/>
      <c r="J14" s="972"/>
      <c r="K14" s="972"/>
      <c r="L14" s="972"/>
      <c r="M14" s="972"/>
      <c r="N14" s="972"/>
      <c r="O14" s="972"/>
      <c r="P14" s="972"/>
      <c r="Q14" s="972"/>
      <c r="R14" s="972"/>
      <c r="S14" s="972"/>
      <c r="T14" s="972"/>
      <c r="U14" s="972"/>
      <c r="V14" s="972"/>
      <c r="W14" s="972"/>
      <c r="X14" s="972"/>
      <c r="Y14" s="972"/>
      <c r="Z14" s="972"/>
      <c r="AA14" s="2254" t="s">
        <v>1920</v>
      </c>
      <c r="AB14" s="2254"/>
      <c r="AC14" s="2254"/>
      <c r="AD14" s="2254"/>
      <c r="AE14" s="2254"/>
      <c r="AF14" s="2254"/>
      <c r="AG14" s="2254"/>
      <c r="AH14" s="2254"/>
      <c r="AI14" s="2254"/>
      <c r="AJ14" s="2254"/>
      <c r="AK14" s="2254"/>
      <c r="AL14" s="2254"/>
      <c r="AM14" s="2254"/>
      <c r="AN14" s="2254"/>
      <c r="AO14" s="2237"/>
      <c r="AP14" s="2238"/>
      <c r="AQ14" s="2238"/>
      <c r="AR14" s="2238"/>
      <c r="AS14" s="2238"/>
      <c r="AT14" s="974"/>
      <c r="AU14" s="974"/>
      <c r="AV14" s="974"/>
      <c r="AW14" s="974"/>
      <c r="AX14" s="974"/>
      <c r="AY14" s="974"/>
      <c r="AZ14" s="974"/>
      <c r="BA14" s="974"/>
      <c r="BB14" s="974"/>
      <c r="BC14" s="974"/>
      <c r="BD14" s="974"/>
      <c r="BE14" s="975"/>
    </row>
    <row r="15" spans="1:65" thickBot="1">
      <c r="A15" s="972"/>
      <c r="B15" s="2231" t="s">
        <v>1921</v>
      </c>
      <c r="C15" s="2232"/>
      <c r="D15" s="2232"/>
      <c r="E15" s="2232"/>
      <c r="F15" s="2232"/>
      <c r="G15" s="2232"/>
      <c r="H15" s="2232"/>
      <c r="I15" s="2232"/>
      <c r="J15" s="2232"/>
      <c r="K15" s="2232"/>
      <c r="L15" s="2232"/>
      <c r="M15" s="2232"/>
      <c r="N15" s="2232"/>
      <c r="O15" s="2232"/>
      <c r="P15" s="2232"/>
      <c r="Q15" s="2232"/>
      <c r="R15" s="2233"/>
      <c r="S15" s="2234" t="str">
        <f>IF(Application!AB214="","",Application!AB214)</f>
        <v/>
      </c>
      <c r="T15" s="2234"/>
      <c r="U15" s="2234"/>
      <c r="V15" s="2234"/>
      <c r="W15" s="2235"/>
      <c r="X15" s="974"/>
      <c r="Y15" s="972"/>
      <c r="Z15" s="972"/>
      <c r="AA15" s="2236" t="s">
        <v>1922</v>
      </c>
      <c r="AB15" s="2236"/>
      <c r="AC15" s="2236"/>
      <c r="AD15" s="2236"/>
      <c r="AE15" s="2236"/>
      <c r="AF15" s="2236"/>
      <c r="AG15" s="2236"/>
      <c r="AH15" s="2236"/>
      <c r="AI15" s="2236"/>
      <c r="AJ15" s="2236"/>
      <c r="AK15" s="2236"/>
      <c r="AL15" s="2236"/>
      <c r="AM15" s="2236"/>
      <c r="AN15" s="2236"/>
      <c r="AO15" s="2237"/>
      <c r="AP15" s="2238"/>
      <c r="AQ15" s="2238"/>
      <c r="AR15" s="2238"/>
      <c r="AS15" s="2238"/>
      <c r="AT15" s="974"/>
      <c r="AU15" s="974"/>
      <c r="AV15" s="974"/>
      <c r="AW15" s="974"/>
      <c r="AX15" s="974"/>
      <c r="AY15" s="974"/>
      <c r="AZ15" s="974"/>
      <c r="BA15" s="974"/>
      <c r="BB15" s="974"/>
      <c r="BC15" s="974"/>
      <c r="BD15" s="974"/>
      <c r="BE15" s="975"/>
    </row>
    <row r="16" spans="1:65" thickBot="1">
      <c r="A16" s="971"/>
      <c r="B16" s="972"/>
      <c r="C16" s="972"/>
      <c r="D16" s="972"/>
      <c r="E16" s="972"/>
      <c r="F16" s="972"/>
      <c r="G16" s="972"/>
      <c r="H16" s="972"/>
      <c r="I16" s="972"/>
      <c r="J16" s="972"/>
      <c r="K16" s="972"/>
      <c r="L16" s="972"/>
      <c r="M16" s="972"/>
      <c r="N16" s="972"/>
      <c r="O16" s="972"/>
      <c r="P16" s="972"/>
      <c r="Q16" s="972"/>
      <c r="R16" s="972"/>
      <c r="S16" s="972"/>
      <c r="T16" s="972"/>
      <c r="U16" s="972"/>
      <c r="V16" s="972"/>
      <c r="W16" s="972"/>
      <c r="X16" s="972"/>
      <c r="Y16" s="972"/>
      <c r="Z16" s="972"/>
      <c r="AA16" s="972"/>
      <c r="AB16" s="972"/>
      <c r="AC16" s="972"/>
      <c r="AD16" s="972"/>
      <c r="AE16" s="972"/>
      <c r="AF16" s="972"/>
      <c r="AG16" s="972"/>
      <c r="AH16" s="972"/>
      <c r="AI16" s="972"/>
      <c r="AJ16" s="972"/>
      <c r="AK16" s="972"/>
      <c r="AL16" s="972"/>
      <c r="AM16" s="972"/>
      <c r="AN16" s="972"/>
      <c r="AO16" s="972"/>
      <c r="AP16" s="972"/>
      <c r="AQ16" s="972"/>
      <c r="AR16" s="972"/>
      <c r="AS16" s="972"/>
      <c r="AT16" s="972"/>
      <c r="AU16" s="972"/>
      <c r="AV16" s="972"/>
      <c r="AW16" s="972"/>
      <c r="AX16" s="972"/>
      <c r="AY16" s="972"/>
      <c r="AZ16" s="972"/>
      <c r="BA16" s="972"/>
      <c r="BB16" s="972"/>
      <c r="BC16" s="972"/>
      <c r="BD16" s="972"/>
      <c r="BE16" s="975"/>
    </row>
    <row r="17" spans="1:58" ht="15">
      <c r="A17" s="972"/>
      <c r="B17" s="2044" t="s">
        <v>1923</v>
      </c>
      <c r="C17" s="2045"/>
      <c r="D17" s="2045"/>
      <c r="E17" s="2045"/>
      <c r="F17" s="2045"/>
      <c r="G17" s="2045"/>
      <c r="H17" s="2045"/>
      <c r="I17" s="2045"/>
      <c r="J17" s="2045"/>
      <c r="K17" s="2045"/>
      <c r="L17" s="2045"/>
      <c r="M17" s="2045"/>
      <c r="N17" s="2045"/>
      <c r="O17" s="2045"/>
      <c r="P17" s="2045"/>
      <c r="Q17" s="2045"/>
      <c r="R17" s="2045"/>
      <c r="S17" s="2045"/>
      <c r="T17" s="2045"/>
      <c r="U17" s="2045"/>
      <c r="V17" s="2045"/>
      <c r="W17" s="2045"/>
      <c r="X17" s="2045"/>
      <c r="Y17" s="2045"/>
      <c r="Z17" s="2045"/>
      <c r="AA17" s="2045"/>
      <c r="AB17" s="2045"/>
      <c r="AC17" s="2045"/>
      <c r="AD17" s="2045"/>
      <c r="AE17" s="2045"/>
      <c r="AF17" s="2045"/>
      <c r="AG17" s="2045"/>
      <c r="AH17" s="2045"/>
      <c r="AI17" s="2045"/>
      <c r="AJ17" s="2045"/>
      <c r="AK17" s="2045"/>
      <c r="AL17" s="2045"/>
      <c r="AM17" s="2045"/>
      <c r="AN17" s="2045"/>
      <c r="AO17" s="2045"/>
      <c r="AP17" s="2045"/>
      <c r="AQ17" s="2045"/>
      <c r="AR17" s="2045"/>
      <c r="AS17" s="2045"/>
      <c r="AT17" s="2045"/>
      <c r="AU17" s="2045"/>
      <c r="AV17" s="2045"/>
      <c r="AW17" s="2045"/>
      <c r="AX17" s="2045"/>
      <c r="AY17" s="2046"/>
      <c r="AZ17" s="972"/>
      <c r="BA17" s="972"/>
      <c r="BB17" s="972"/>
      <c r="BC17" s="972"/>
      <c r="BD17" s="972"/>
      <c r="BE17" s="975"/>
      <c r="BF17" s="970"/>
    </row>
    <row r="18" spans="1:58" ht="15.75" customHeight="1">
      <c r="A18" s="972"/>
      <c r="B18" s="2239" t="s">
        <v>1924</v>
      </c>
      <c r="C18" s="2240"/>
      <c r="D18" s="2240"/>
      <c r="E18" s="2240"/>
      <c r="F18" s="2240"/>
      <c r="G18" s="2240"/>
      <c r="H18" s="2240"/>
      <c r="I18" s="2241"/>
      <c r="J18" s="2242" t="s">
        <v>1925</v>
      </c>
      <c r="K18" s="2243"/>
      <c r="L18" s="2243"/>
      <c r="M18" s="2243"/>
      <c r="N18" s="2243"/>
      <c r="O18" s="2244"/>
      <c r="P18" s="2242" t="s">
        <v>828</v>
      </c>
      <c r="Q18" s="2243"/>
      <c r="R18" s="2243"/>
      <c r="S18" s="2243"/>
      <c r="T18" s="2243"/>
      <c r="U18" s="2244"/>
      <c r="V18" s="2242" t="s">
        <v>829</v>
      </c>
      <c r="W18" s="2243"/>
      <c r="X18" s="2243"/>
      <c r="Y18" s="2243"/>
      <c r="Z18" s="2243"/>
      <c r="AA18" s="2244"/>
      <c r="AB18" s="2242" t="s">
        <v>830</v>
      </c>
      <c r="AC18" s="2243"/>
      <c r="AD18" s="2243"/>
      <c r="AE18" s="2243"/>
      <c r="AF18" s="2243"/>
      <c r="AG18" s="2244"/>
      <c r="AH18" s="2242" t="s">
        <v>831</v>
      </c>
      <c r="AI18" s="2243"/>
      <c r="AJ18" s="2243"/>
      <c r="AK18" s="2243"/>
      <c r="AL18" s="2243"/>
      <c r="AM18" s="2244"/>
      <c r="AN18" s="2242" t="s">
        <v>832</v>
      </c>
      <c r="AO18" s="2243"/>
      <c r="AP18" s="2243"/>
      <c r="AQ18" s="2243"/>
      <c r="AR18" s="2243"/>
      <c r="AS18" s="2244"/>
      <c r="AT18" s="2242" t="s">
        <v>1926</v>
      </c>
      <c r="AU18" s="2243"/>
      <c r="AV18" s="2243"/>
      <c r="AW18" s="2243"/>
      <c r="AX18" s="2243"/>
      <c r="AY18" s="2245"/>
      <c r="AZ18" s="972"/>
      <c r="BA18" s="972"/>
      <c r="BB18" s="972"/>
      <c r="BC18" s="972"/>
      <c r="BD18" s="972"/>
      <c r="BE18" s="975"/>
    </row>
    <row r="19" spans="1:58" ht="15">
      <c r="A19" s="972"/>
      <c r="B19" s="2225">
        <v>0.3</v>
      </c>
      <c r="C19" s="2226"/>
      <c r="D19" s="2226"/>
      <c r="E19" s="2226"/>
      <c r="F19" s="2226"/>
      <c r="G19" s="2226"/>
      <c r="H19" s="2226"/>
      <c r="I19" s="2227"/>
      <c r="J19" s="2228">
        <f t="shared" ref="J19:J24" si="0">SUM(P19:AS19)</f>
        <v>40</v>
      </c>
      <c r="K19" s="2229"/>
      <c r="L19" s="2229"/>
      <c r="M19" s="2229"/>
      <c r="N19" s="2229"/>
      <c r="O19" s="2230"/>
      <c r="P19" s="2228" cm="1">
        <f t="array" ref="P19">SUMPRODUCT((Application!$B$718:$B$752 = 'CalHFA Addendum'!P$18)*(Application!$AC$718:$AC$752 = 'CalHFA Addendum'!$B19),Application!$G$718:$G$752)</f>
        <v>0</v>
      </c>
      <c r="Q19" s="2229"/>
      <c r="R19" s="2229"/>
      <c r="S19" s="2229"/>
      <c r="T19" s="2229"/>
      <c r="U19" s="2230"/>
      <c r="V19" s="2228" cm="1">
        <f t="array" ref="V19">SUMPRODUCT((Application!$B$714:$B$738 = 'CalHFA Addendum'!V$18)*(Application!$AC$714:$AC$738 = 'CalHFA Addendum'!$B19),Application!$G$714:$G$738)</f>
        <v>40</v>
      </c>
      <c r="W19" s="2229"/>
      <c r="X19" s="2229"/>
      <c r="Y19" s="2229"/>
      <c r="Z19" s="2229"/>
      <c r="AA19" s="2230"/>
      <c r="AB19" s="2228" cm="1">
        <f t="array" ref="AB19">SUMPRODUCT((Application!$B$714:$B$738 = 'CalHFA Addendum'!AB$18)*(Application!$AC$714:$AC$738 = 'CalHFA Addendum'!$B19),Application!$G$714:$G$738)</f>
        <v>0</v>
      </c>
      <c r="AC19" s="2229"/>
      <c r="AD19" s="2229"/>
      <c r="AE19" s="2229"/>
      <c r="AF19" s="2229"/>
      <c r="AG19" s="2230"/>
      <c r="AH19" s="2228" cm="1">
        <f t="array" ref="AH19">SUMPRODUCT((Application!$B$714:$B$738 = 'CalHFA Addendum'!AH$18)*(Application!$AC$714:$AC$738 = 'CalHFA Addendum'!$B19),Application!$G$714:$G$738)</f>
        <v>0</v>
      </c>
      <c r="AI19" s="2229"/>
      <c r="AJ19" s="2229"/>
      <c r="AK19" s="2229"/>
      <c r="AL19" s="2229"/>
      <c r="AM19" s="2230"/>
      <c r="AN19" s="2228" cm="1">
        <f t="array" ref="AN19">SUMPRODUCT((Application!$B$714:$B$738 = 'CalHFA Addendum'!AN$18)*(Application!$AC$714:$AC$738 = 'CalHFA Addendum'!$B19),Application!$G$714:$G$738)</f>
        <v>0</v>
      </c>
      <c r="AO19" s="2229"/>
      <c r="AP19" s="2229"/>
      <c r="AQ19" s="2229"/>
      <c r="AR19" s="2229"/>
      <c r="AS19" s="2230"/>
      <c r="AT19" s="2213">
        <f t="shared" ref="AT19:AT29" si="1">J19/$J$29</f>
        <v>0.5</v>
      </c>
      <c r="AU19" s="2214"/>
      <c r="AV19" s="2214"/>
      <c r="AW19" s="2214"/>
      <c r="AX19" s="2214"/>
      <c r="AY19" s="2215"/>
      <c r="AZ19" s="976"/>
      <c r="BA19" s="972"/>
      <c r="BB19" s="972"/>
      <c r="BC19" s="972"/>
      <c r="BD19" s="972"/>
      <c r="BE19" s="975"/>
    </row>
    <row r="20" spans="1:58" ht="15" customHeight="1">
      <c r="A20" s="972"/>
      <c r="B20" s="2225">
        <v>0.4</v>
      </c>
      <c r="C20" s="2226"/>
      <c r="D20" s="2226"/>
      <c r="E20" s="2226"/>
      <c r="F20" s="2226"/>
      <c r="G20" s="2226"/>
      <c r="H20" s="2226"/>
      <c r="I20" s="2227"/>
      <c r="J20" s="2228">
        <f t="shared" si="0"/>
        <v>12</v>
      </c>
      <c r="K20" s="2229"/>
      <c r="L20" s="2229"/>
      <c r="M20" s="2229"/>
      <c r="N20" s="2229"/>
      <c r="O20" s="2230"/>
      <c r="P20" s="2228" cm="1">
        <f t="array" ref="P20">SUMPRODUCT((Application!$B$718:$B$752 = 'CalHFA Addendum'!P$18)*(Application!$AC$718:$AC$752 = 'CalHFA Addendum'!$B20),Application!$G$718:$G$752)</f>
        <v>0</v>
      </c>
      <c r="Q20" s="2229"/>
      <c r="R20" s="2229"/>
      <c r="S20" s="2229"/>
      <c r="T20" s="2229"/>
      <c r="U20" s="2230"/>
      <c r="V20" s="2228" cm="1">
        <f t="array" ref="V20">SUMPRODUCT((Application!$B$714:$B$738 = 'CalHFA Addendum'!V$18)*(Application!$AC$714:$AC$738 = 'CalHFA Addendum'!$B20),Application!$G$714:$G$738)</f>
        <v>12</v>
      </c>
      <c r="W20" s="2229"/>
      <c r="X20" s="2229"/>
      <c r="Y20" s="2229"/>
      <c r="Z20" s="2229"/>
      <c r="AA20" s="2230"/>
      <c r="AB20" s="2228" cm="1">
        <f t="array" ref="AB20">SUMPRODUCT((Application!$B$714:$B$738 = 'CalHFA Addendum'!AB$18)*(Application!$AC$714:$AC$738 = 'CalHFA Addendum'!$B20),Application!$G$714:$G$738)</f>
        <v>0</v>
      </c>
      <c r="AC20" s="2229"/>
      <c r="AD20" s="2229"/>
      <c r="AE20" s="2229"/>
      <c r="AF20" s="2229"/>
      <c r="AG20" s="2230"/>
      <c r="AH20" s="2228" cm="1">
        <f t="array" ref="AH20">SUMPRODUCT((Application!$B$714:$B$738 = 'CalHFA Addendum'!AH$18)*(Application!$AC$714:$AC$738 = 'CalHFA Addendum'!$B20),Application!$G$714:$G$738)</f>
        <v>0</v>
      </c>
      <c r="AI20" s="2229"/>
      <c r="AJ20" s="2229"/>
      <c r="AK20" s="2229"/>
      <c r="AL20" s="2229"/>
      <c r="AM20" s="2230"/>
      <c r="AN20" s="2228" cm="1">
        <f t="array" ref="AN20">SUMPRODUCT((Application!$B$714:$B$738 = 'CalHFA Addendum'!AN$18)*(Application!$AC$714:$AC$738 = 'CalHFA Addendum'!$B20),Application!$G$714:$G$738)</f>
        <v>0</v>
      </c>
      <c r="AO20" s="2229"/>
      <c r="AP20" s="2229"/>
      <c r="AQ20" s="2229"/>
      <c r="AR20" s="2229"/>
      <c r="AS20" s="2230"/>
      <c r="AT20" s="2213">
        <f t="shared" si="1"/>
        <v>0.15</v>
      </c>
      <c r="AU20" s="2214"/>
      <c r="AV20" s="2214"/>
      <c r="AW20" s="2214"/>
      <c r="AX20" s="2214"/>
      <c r="AY20" s="2215"/>
      <c r="AZ20" s="972"/>
      <c r="BA20" s="972"/>
      <c r="BB20" s="972"/>
      <c r="BC20" s="972"/>
      <c r="BD20" s="972"/>
      <c r="BE20" s="975"/>
    </row>
    <row r="21" spans="1:58" ht="15">
      <c r="A21" s="972"/>
      <c r="B21" s="2225">
        <v>0.5</v>
      </c>
      <c r="C21" s="2226"/>
      <c r="D21" s="2226"/>
      <c r="E21" s="2226"/>
      <c r="F21" s="2226"/>
      <c r="G21" s="2226"/>
      <c r="H21" s="2226"/>
      <c r="I21" s="2227"/>
      <c r="J21" s="2228">
        <f t="shared" si="0"/>
        <v>27</v>
      </c>
      <c r="K21" s="2229"/>
      <c r="L21" s="2229"/>
      <c r="M21" s="2229"/>
      <c r="N21" s="2229"/>
      <c r="O21" s="2230"/>
      <c r="P21" s="2228" cm="1">
        <f t="array" ref="P21">SUMPRODUCT((Application!$B$714:$B$738 = 'CalHFA Addendum'!P$18)*(Application!$AC$714:$AC$738 = 'CalHFA Addendum'!$B21),Application!$G$714:$G$738)</f>
        <v>0</v>
      </c>
      <c r="Q21" s="2229"/>
      <c r="R21" s="2229"/>
      <c r="S21" s="2229"/>
      <c r="T21" s="2229"/>
      <c r="U21" s="2230"/>
      <c r="V21" s="2228" cm="1">
        <f t="array" ref="V21">SUMPRODUCT((Application!$B$714:$B$738 = 'CalHFA Addendum'!V$18)*(Application!$AC$714:$AC$738 = 'CalHFA Addendum'!$B21),Application!$G$714:$G$738)</f>
        <v>27</v>
      </c>
      <c r="W21" s="2229"/>
      <c r="X21" s="2229"/>
      <c r="Y21" s="2229"/>
      <c r="Z21" s="2229"/>
      <c r="AA21" s="2230"/>
      <c r="AB21" s="2228" cm="1">
        <f t="array" ref="AB21">SUMPRODUCT((Application!$B$714:$B$738 = 'CalHFA Addendum'!AB$18)*(Application!$AC$714:$AC$738 = 'CalHFA Addendum'!$B21),Application!$G$714:$G$738)</f>
        <v>0</v>
      </c>
      <c r="AC21" s="2229"/>
      <c r="AD21" s="2229"/>
      <c r="AE21" s="2229"/>
      <c r="AF21" s="2229"/>
      <c r="AG21" s="2230"/>
      <c r="AH21" s="2228" cm="1">
        <f t="array" ref="AH21">SUMPRODUCT((Application!$B$714:$B$738 = 'CalHFA Addendum'!AH$18)*(Application!$AC$714:$AC$738 = 'CalHFA Addendum'!$B21),Application!$G$714:$G$738)</f>
        <v>0</v>
      </c>
      <c r="AI21" s="2229"/>
      <c r="AJ21" s="2229"/>
      <c r="AK21" s="2229"/>
      <c r="AL21" s="2229"/>
      <c r="AM21" s="2230"/>
      <c r="AN21" s="2228" cm="1">
        <f t="array" ref="AN21">SUMPRODUCT((Application!$B$714:$B$738 = 'CalHFA Addendum'!AN$18)*(Application!$AC$714:$AC$738 = 'CalHFA Addendum'!$B21),Application!$G$714:$G$738)</f>
        <v>0</v>
      </c>
      <c r="AO21" s="2229"/>
      <c r="AP21" s="2229"/>
      <c r="AQ21" s="2229"/>
      <c r="AR21" s="2229"/>
      <c r="AS21" s="2230"/>
      <c r="AT21" s="2213">
        <f t="shared" si="1"/>
        <v>0.33750000000000002</v>
      </c>
      <c r="AU21" s="2214"/>
      <c r="AV21" s="2214"/>
      <c r="AW21" s="2214"/>
      <c r="AX21" s="2214"/>
      <c r="AY21" s="2215"/>
      <c r="AZ21" s="972"/>
      <c r="BA21" s="972"/>
      <c r="BB21" s="972"/>
      <c r="BC21" s="972"/>
      <c r="BD21" s="972"/>
      <c r="BE21" s="975"/>
    </row>
    <row r="22" spans="1:58" ht="15">
      <c r="A22" s="972"/>
      <c r="B22" s="2225">
        <v>0.6</v>
      </c>
      <c r="C22" s="2226"/>
      <c r="D22" s="2226"/>
      <c r="E22" s="2226"/>
      <c r="F22" s="2226"/>
      <c r="G22" s="2226"/>
      <c r="H22" s="2226"/>
      <c r="I22" s="2227"/>
      <c r="J22" s="2228">
        <f t="shared" si="0"/>
        <v>0</v>
      </c>
      <c r="K22" s="2229"/>
      <c r="L22" s="2229"/>
      <c r="M22" s="2229"/>
      <c r="N22" s="2229"/>
      <c r="O22" s="2230"/>
      <c r="P22" s="2228" cm="1">
        <f t="array" ref="P22">SUMPRODUCT((Application!$B$714:$B$738 = 'CalHFA Addendum'!P$18)*(Application!$AC$714:$AC$738 = 'CalHFA Addendum'!$B22),Application!$G$714:$G$738)</f>
        <v>0</v>
      </c>
      <c r="Q22" s="2229"/>
      <c r="R22" s="2229"/>
      <c r="S22" s="2229"/>
      <c r="T22" s="2229"/>
      <c r="U22" s="2230"/>
      <c r="V22" s="2228" cm="1">
        <f t="array" ref="V22">SUMPRODUCT((Application!$B$714:$B$738 = 'CalHFA Addendum'!V$18)*(Application!$AC$714:$AC$738 = 'CalHFA Addendum'!$B22),Application!$G$714:$G$738)</f>
        <v>0</v>
      </c>
      <c r="W22" s="2229"/>
      <c r="X22" s="2229"/>
      <c r="Y22" s="2229"/>
      <c r="Z22" s="2229"/>
      <c r="AA22" s="2230"/>
      <c r="AB22" s="2228" cm="1">
        <f t="array" ref="AB22">SUMPRODUCT((Application!$B$714:$B$738 = 'CalHFA Addendum'!AB$18)*(Application!$AC$714:$AC$738 = 'CalHFA Addendum'!$B22),Application!$G$714:$G$738)</f>
        <v>0</v>
      </c>
      <c r="AC22" s="2229"/>
      <c r="AD22" s="2229"/>
      <c r="AE22" s="2229"/>
      <c r="AF22" s="2229"/>
      <c r="AG22" s="2230"/>
      <c r="AH22" s="2228" cm="1">
        <f t="array" ref="AH22">SUMPRODUCT((Application!$B$714:$B$738 = 'CalHFA Addendum'!AH$18)*(Application!$AC$714:$AC$738 = 'CalHFA Addendum'!$B22),Application!$G$714:$G$738)</f>
        <v>0</v>
      </c>
      <c r="AI22" s="2229"/>
      <c r="AJ22" s="2229"/>
      <c r="AK22" s="2229"/>
      <c r="AL22" s="2229"/>
      <c r="AM22" s="2230"/>
      <c r="AN22" s="2228" cm="1">
        <f t="array" ref="AN22">SUMPRODUCT((Application!$B$714:$B$738 = 'CalHFA Addendum'!AN$18)*(Application!$AC$714:$AC$738 = 'CalHFA Addendum'!$B22),Application!$G$714:$G$738)</f>
        <v>0</v>
      </c>
      <c r="AO22" s="2229"/>
      <c r="AP22" s="2229"/>
      <c r="AQ22" s="2229"/>
      <c r="AR22" s="2229"/>
      <c r="AS22" s="2230"/>
      <c r="AT22" s="2213">
        <f t="shared" si="1"/>
        <v>0</v>
      </c>
      <c r="AU22" s="2214"/>
      <c r="AV22" s="2214"/>
      <c r="AW22" s="2214"/>
      <c r="AX22" s="2214"/>
      <c r="AY22" s="2215"/>
      <c r="AZ22" s="972"/>
      <c r="BA22" s="972"/>
      <c r="BB22" s="972"/>
      <c r="BC22" s="972"/>
      <c r="BD22" s="972"/>
      <c r="BE22" s="975"/>
    </row>
    <row r="23" spans="1:58" ht="15">
      <c r="A23" s="972"/>
      <c r="B23" s="2225">
        <v>0.7</v>
      </c>
      <c r="C23" s="2226"/>
      <c r="D23" s="2226"/>
      <c r="E23" s="2226"/>
      <c r="F23" s="2226"/>
      <c r="G23" s="2226"/>
      <c r="H23" s="2226"/>
      <c r="I23" s="2227"/>
      <c r="J23" s="2228">
        <f t="shared" si="0"/>
        <v>0</v>
      </c>
      <c r="K23" s="2229"/>
      <c r="L23" s="2229"/>
      <c r="M23" s="2229"/>
      <c r="N23" s="2229"/>
      <c r="O23" s="2230"/>
      <c r="P23" s="2228" cm="1">
        <f t="array" ref="P23">SUMPRODUCT((Application!$B$714:$B$738 = 'CalHFA Addendum'!P$18)*(Application!$AC$714:$AC$738 = 'CalHFA Addendum'!$B23),Application!$G$714:$G$738)</f>
        <v>0</v>
      </c>
      <c r="Q23" s="2229"/>
      <c r="R23" s="2229"/>
      <c r="S23" s="2229"/>
      <c r="T23" s="2229"/>
      <c r="U23" s="2230"/>
      <c r="V23" s="2228" cm="1">
        <f t="array" ref="V23">SUMPRODUCT((Application!$B$714:$B$738 = 'CalHFA Addendum'!V$18)*(Application!$AC$714:$AC$738 = 'CalHFA Addendum'!$B23),Application!$G$714:$G$738)</f>
        <v>0</v>
      </c>
      <c r="W23" s="2229"/>
      <c r="X23" s="2229"/>
      <c r="Y23" s="2229"/>
      <c r="Z23" s="2229"/>
      <c r="AA23" s="2230"/>
      <c r="AB23" s="2228" cm="1">
        <f t="array" ref="AB23">SUMPRODUCT((Application!$B$714:$B$738 = 'CalHFA Addendum'!AB$18)*(Application!$AC$714:$AC$738 = 'CalHFA Addendum'!$B23),Application!$G$714:$G$738)</f>
        <v>0</v>
      </c>
      <c r="AC23" s="2229"/>
      <c r="AD23" s="2229"/>
      <c r="AE23" s="2229"/>
      <c r="AF23" s="2229"/>
      <c r="AG23" s="2230"/>
      <c r="AH23" s="2228" cm="1">
        <f t="array" ref="AH23">SUMPRODUCT((Application!$B$714:$B$738 = 'CalHFA Addendum'!AH$18)*(Application!$AC$714:$AC$738 = 'CalHFA Addendum'!$B23),Application!$G$714:$G$738)</f>
        <v>0</v>
      </c>
      <c r="AI23" s="2229"/>
      <c r="AJ23" s="2229"/>
      <c r="AK23" s="2229"/>
      <c r="AL23" s="2229"/>
      <c r="AM23" s="2230"/>
      <c r="AN23" s="2228" cm="1">
        <f t="array" ref="AN23">SUMPRODUCT((Application!$B$714:$B$738 = 'CalHFA Addendum'!AN$18)*(Application!$AC$714:$AC$738 = 'CalHFA Addendum'!$B23),Application!$G$714:$G$738)</f>
        <v>0</v>
      </c>
      <c r="AO23" s="2229"/>
      <c r="AP23" s="2229"/>
      <c r="AQ23" s="2229"/>
      <c r="AR23" s="2229"/>
      <c r="AS23" s="2230"/>
      <c r="AT23" s="2213">
        <f t="shared" si="1"/>
        <v>0</v>
      </c>
      <c r="AU23" s="2214"/>
      <c r="AV23" s="2214"/>
      <c r="AW23" s="2214"/>
      <c r="AX23" s="2214"/>
      <c r="AY23" s="2215"/>
      <c r="AZ23" s="972"/>
      <c r="BA23" s="972"/>
      <c r="BB23" s="972"/>
      <c r="BC23" s="972"/>
      <c r="BD23" s="972"/>
      <c r="BE23" s="975"/>
    </row>
    <row r="24" spans="1:58" ht="15">
      <c r="A24" s="972"/>
      <c r="B24" s="2225">
        <v>0.8</v>
      </c>
      <c r="C24" s="2226"/>
      <c r="D24" s="2226"/>
      <c r="E24" s="2226"/>
      <c r="F24" s="2226"/>
      <c r="G24" s="2226"/>
      <c r="H24" s="2226"/>
      <c r="I24" s="2227"/>
      <c r="J24" s="2228">
        <f t="shared" si="0"/>
        <v>0</v>
      </c>
      <c r="K24" s="2229"/>
      <c r="L24" s="2229"/>
      <c r="M24" s="2229"/>
      <c r="N24" s="2229"/>
      <c r="O24" s="2230"/>
      <c r="P24" s="2228" cm="1">
        <f t="array" ref="P24">SUMPRODUCT((Application!$B$714:$B$738 = 'CalHFA Addendum'!P$18)*(Application!$AC$714:$AC$738 = 'CalHFA Addendum'!$B24),Application!$G$714:$G$738)</f>
        <v>0</v>
      </c>
      <c r="Q24" s="2229"/>
      <c r="R24" s="2229"/>
      <c r="S24" s="2229"/>
      <c r="T24" s="2229"/>
      <c r="U24" s="2230"/>
      <c r="V24" s="2228" cm="1">
        <f t="array" ref="V24">SUMPRODUCT((Application!$B$714:$B$738 = 'CalHFA Addendum'!V$18)*(Application!$AC$714:$AC$738 = 'CalHFA Addendum'!$B24),Application!$G$714:$G$738)</f>
        <v>0</v>
      </c>
      <c r="W24" s="2229"/>
      <c r="X24" s="2229"/>
      <c r="Y24" s="2229"/>
      <c r="Z24" s="2229"/>
      <c r="AA24" s="2230"/>
      <c r="AB24" s="2228" cm="1">
        <f t="array" ref="AB24">SUMPRODUCT((Application!$B$714:$B$738 = 'CalHFA Addendum'!AB$18)*(Application!$AC$714:$AC$738 = 'CalHFA Addendum'!$B24),Application!$G$714:$G$738)</f>
        <v>0</v>
      </c>
      <c r="AC24" s="2229"/>
      <c r="AD24" s="2229"/>
      <c r="AE24" s="2229"/>
      <c r="AF24" s="2229"/>
      <c r="AG24" s="2230"/>
      <c r="AH24" s="2228" cm="1">
        <f t="array" ref="AH24">SUMPRODUCT((Application!$B$714:$B$738 = 'CalHFA Addendum'!AH$18)*(Application!$AC$714:$AC$738 = 'CalHFA Addendum'!$B24),Application!$G$714:$G$738)</f>
        <v>0</v>
      </c>
      <c r="AI24" s="2229"/>
      <c r="AJ24" s="2229"/>
      <c r="AK24" s="2229"/>
      <c r="AL24" s="2229"/>
      <c r="AM24" s="2230"/>
      <c r="AN24" s="2228" cm="1">
        <f t="array" ref="AN24">SUMPRODUCT((Application!$B$714:$B$738 = 'CalHFA Addendum'!AN$18)*(Application!$AC$714:$AC$738 = 'CalHFA Addendum'!$B24),Application!$G$714:$G$738)</f>
        <v>0</v>
      </c>
      <c r="AO24" s="2229"/>
      <c r="AP24" s="2229"/>
      <c r="AQ24" s="2229"/>
      <c r="AR24" s="2229"/>
      <c r="AS24" s="2230"/>
      <c r="AT24" s="2213">
        <f t="shared" si="1"/>
        <v>0</v>
      </c>
      <c r="AU24" s="2214"/>
      <c r="AV24" s="2214"/>
      <c r="AW24" s="2214"/>
      <c r="AX24" s="2214"/>
      <c r="AY24" s="2215"/>
      <c r="AZ24" s="972"/>
      <c r="BA24" s="972"/>
      <c r="BB24" s="972"/>
      <c r="BC24" s="972"/>
      <c r="BD24" s="972"/>
      <c r="BE24" s="975"/>
    </row>
    <row r="25" spans="1:58" ht="15">
      <c r="A25" s="972"/>
      <c r="B25" s="2225">
        <v>0.9</v>
      </c>
      <c r="C25" s="2226"/>
      <c r="D25" s="2226"/>
      <c r="E25" s="2226"/>
      <c r="F25" s="2226"/>
      <c r="G25" s="2226"/>
      <c r="H25" s="2226"/>
      <c r="I25" s="2227"/>
      <c r="J25" s="2210"/>
      <c r="K25" s="2211"/>
      <c r="L25" s="2211"/>
      <c r="M25" s="2211"/>
      <c r="N25" s="2211"/>
      <c r="O25" s="2212"/>
      <c r="P25" s="2210"/>
      <c r="Q25" s="2211"/>
      <c r="R25" s="2211"/>
      <c r="S25" s="2211"/>
      <c r="T25" s="2211"/>
      <c r="U25" s="2212"/>
      <c r="V25" s="2210"/>
      <c r="W25" s="2211"/>
      <c r="X25" s="2211"/>
      <c r="Y25" s="2211"/>
      <c r="Z25" s="2211"/>
      <c r="AA25" s="2212"/>
      <c r="AB25" s="2210"/>
      <c r="AC25" s="2211"/>
      <c r="AD25" s="2211"/>
      <c r="AE25" s="2211"/>
      <c r="AF25" s="2211"/>
      <c r="AG25" s="2212"/>
      <c r="AH25" s="2210"/>
      <c r="AI25" s="2211"/>
      <c r="AJ25" s="2211"/>
      <c r="AK25" s="2211"/>
      <c r="AL25" s="2211"/>
      <c r="AM25" s="2212"/>
      <c r="AN25" s="2210"/>
      <c r="AO25" s="2211"/>
      <c r="AP25" s="2211"/>
      <c r="AQ25" s="2211"/>
      <c r="AR25" s="2211"/>
      <c r="AS25" s="2212"/>
      <c r="AT25" s="2213">
        <f t="shared" si="1"/>
        <v>0</v>
      </c>
      <c r="AU25" s="2214"/>
      <c r="AV25" s="2214"/>
      <c r="AW25" s="2214"/>
      <c r="AX25" s="2214"/>
      <c r="AY25" s="2215"/>
      <c r="AZ25" s="972"/>
      <c r="BA25" s="972"/>
      <c r="BB25" s="972"/>
      <c r="BC25" s="972"/>
      <c r="BD25" s="972"/>
      <c r="BE25" s="975"/>
    </row>
    <row r="26" spans="1:58" ht="15">
      <c r="A26" s="972"/>
      <c r="B26" s="2225">
        <v>1</v>
      </c>
      <c r="C26" s="2226"/>
      <c r="D26" s="2226"/>
      <c r="E26" s="2226"/>
      <c r="F26" s="2226"/>
      <c r="G26" s="2226"/>
      <c r="H26" s="2226"/>
      <c r="I26" s="2227"/>
      <c r="J26" s="2210"/>
      <c r="K26" s="2211"/>
      <c r="L26" s="2211"/>
      <c r="M26" s="2211"/>
      <c r="N26" s="2211"/>
      <c r="O26" s="2212"/>
      <c r="P26" s="2210"/>
      <c r="Q26" s="2211"/>
      <c r="R26" s="2211"/>
      <c r="S26" s="2211"/>
      <c r="T26" s="2211"/>
      <c r="U26" s="2212"/>
      <c r="V26" s="2210"/>
      <c r="W26" s="2211"/>
      <c r="X26" s="2211"/>
      <c r="Y26" s="2211"/>
      <c r="Z26" s="2211"/>
      <c r="AA26" s="2212"/>
      <c r="AB26" s="2210"/>
      <c r="AC26" s="2211"/>
      <c r="AD26" s="2211"/>
      <c r="AE26" s="2211"/>
      <c r="AF26" s="2211"/>
      <c r="AG26" s="2212"/>
      <c r="AH26" s="2210"/>
      <c r="AI26" s="2211"/>
      <c r="AJ26" s="2211"/>
      <c r="AK26" s="2211"/>
      <c r="AL26" s="2211"/>
      <c r="AM26" s="2212"/>
      <c r="AN26" s="2210"/>
      <c r="AO26" s="2211"/>
      <c r="AP26" s="2211"/>
      <c r="AQ26" s="2211"/>
      <c r="AR26" s="2211"/>
      <c r="AS26" s="2212"/>
      <c r="AT26" s="2213">
        <f t="shared" si="1"/>
        <v>0</v>
      </c>
      <c r="AU26" s="2214"/>
      <c r="AV26" s="2214"/>
      <c r="AW26" s="2214"/>
      <c r="AX26" s="2214"/>
      <c r="AY26" s="2215"/>
      <c r="AZ26" s="972"/>
      <c r="BA26" s="972"/>
      <c r="BB26" s="972"/>
      <c r="BC26" s="972"/>
      <c r="BD26" s="972"/>
      <c r="BE26" s="975"/>
    </row>
    <row r="27" spans="1:58" ht="15">
      <c r="A27" s="972"/>
      <c r="B27" s="2225">
        <v>1.2</v>
      </c>
      <c r="C27" s="2226"/>
      <c r="D27" s="2226"/>
      <c r="E27" s="2226"/>
      <c r="F27" s="2226"/>
      <c r="G27" s="2226"/>
      <c r="H27" s="2226"/>
      <c r="I27" s="2227"/>
      <c r="J27" s="2210"/>
      <c r="K27" s="2211"/>
      <c r="L27" s="2211"/>
      <c r="M27" s="2211"/>
      <c r="N27" s="2211"/>
      <c r="O27" s="2212"/>
      <c r="P27" s="2210"/>
      <c r="Q27" s="2211"/>
      <c r="R27" s="2211"/>
      <c r="S27" s="2211"/>
      <c r="T27" s="2211"/>
      <c r="U27" s="2212"/>
      <c r="V27" s="2210"/>
      <c r="W27" s="2211"/>
      <c r="X27" s="2211"/>
      <c r="Y27" s="2211"/>
      <c r="Z27" s="2211"/>
      <c r="AA27" s="2212"/>
      <c r="AB27" s="2210"/>
      <c r="AC27" s="2211"/>
      <c r="AD27" s="2211"/>
      <c r="AE27" s="2211"/>
      <c r="AF27" s="2211"/>
      <c r="AG27" s="2212"/>
      <c r="AH27" s="2210"/>
      <c r="AI27" s="2211"/>
      <c r="AJ27" s="2211"/>
      <c r="AK27" s="2211"/>
      <c r="AL27" s="2211"/>
      <c r="AM27" s="2212"/>
      <c r="AN27" s="2210"/>
      <c r="AO27" s="2211"/>
      <c r="AP27" s="2211"/>
      <c r="AQ27" s="2211"/>
      <c r="AR27" s="2211"/>
      <c r="AS27" s="2212"/>
      <c r="AT27" s="2213">
        <f t="shared" si="1"/>
        <v>0</v>
      </c>
      <c r="AU27" s="2214"/>
      <c r="AV27" s="2214"/>
      <c r="AW27" s="2214"/>
      <c r="AX27" s="2214"/>
      <c r="AY27" s="2215"/>
      <c r="AZ27" s="972"/>
      <c r="BA27" s="972"/>
      <c r="BB27" s="972"/>
      <c r="BC27" s="972"/>
      <c r="BD27" s="972"/>
      <c r="BE27" s="975"/>
    </row>
    <row r="28" spans="1:58" thickBot="1">
      <c r="A28" s="972"/>
      <c r="B28" s="2216" t="s">
        <v>1927</v>
      </c>
      <c r="C28" s="2217"/>
      <c r="D28" s="2217"/>
      <c r="E28" s="2217"/>
      <c r="F28" s="2217"/>
      <c r="G28" s="2217"/>
      <c r="H28" s="2217"/>
      <c r="I28" s="2218"/>
      <c r="J28" s="2219">
        <f>SUM(P28:AS28)</f>
        <v>1</v>
      </c>
      <c r="K28" s="2220"/>
      <c r="L28" s="2220"/>
      <c r="M28" s="2220"/>
      <c r="N28" s="2220"/>
      <c r="O28" s="2221"/>
      <c r="P28" s="2219">
        <f>_xlfn.IFNA(VLOOKUP(P$18,Application!$J$773:$S$776,6,FALSE), 0)</f>
        <v>0</v>
      </c>
      <c r="Q28" s="2220"/>
      <c r="R28" s="2220"/>
      <c r="S28" s="2220"/>
      <c r="T28" s="2220"/>
      <c r="U28" s="2221"/>
      <c r="V28" s="2219">
        <f>_xlfn.IFNA(VLOOKUP(V$18,Application!$J$773:$S$776,6,FALSE), 0)</f>
        <v>0</v>
      </c>
      <c r="W28" s="2220"/>
      <c r="X28" s="2220"/>
      <c r="Y28" s="2220"/>
      <c r="Z28" s="2220"/>
      <c r="AA28" s="2221"/>
      <c r="AB28" s="2219">
        <f>_xlfn.IFNA(VLOOKUP(AB$18,Application!$J$773:$S$776,6,FALSE), 0)</f>
        <v>1</v>
      </c>
      <c r="AC28" s="2220"/>
      <c r="AD28" s="2220"/>
      <c r="AE28" s="2220"/>
      <c r="AF28" s="2220"/>
      <c r="AG28" s="2221"/>
      <c r="AH28" s="2219">
        <f>_xlfn.IFNA(VLOOKUP(AH$18,Application!$J$773:$S$776,6,FALSE), 0)</f>
        <v>0</v>
      </c>
      <c r="AI28" s="2220"/>
      <c r="AJ28" s="2220"/>
      <c r="AK28" s="2220"/>
      <c r="AL28" s="2220"/>
      <c r="AM28" s="2221"/>
      <c r="AN28" s="2219">
        <f>_xlfn.IFNA(VLOOKUP(AN$18,Application!$J$773:$S$776,6,FALSE), 0)</f>
        <v>0</v>
      </c>
      <c r="AO28" s="2220"/>
      <c r="AP28" s="2220"/>
      <c r="AQ28" s="2220"/>
      <c r="AR28" s="2220"/>
      <c r="AS28" s="2221"/>
      <c r="AT28" s="2222">
        <f t="shared" si="1"/>
        <v>1.2500000000000001E-2</v>
      </c>
      <c r="AU28" s="2223"/>
      <c r="AV28" s="2223"/>
      <c r="AW28" s="2223"/>
      <c r="AX28" s="2223"/>
      <c r="AY28" s="2224"/>
      <c r="AZ28" s="972"/>
      <c r="BA28" s="972"/>
      <c r="BB28" s="972"/>
      <c r="BC28" s="972"/>
      <c r="BD28" s="972"/>
      <c r="BE28" s="975"/>
    </row>
    <row r="29" spans="1:58" thickBot="1">
      <c r="A29" s="972"/>
      <c r="B29" s="2199" t="s">
        <v>1925</v>
      </c>
      <c r="C29" s="2172"/>
      <c r="D29" s="2172"/>
      <c r="E29" s="2172"/>
      <c r="F29" s="2172"/>
      <c r="G29" s="2172"/>
      <c r="H29" s="2172"/>
      <c r="I29" s="2173"/>
      <c r="J29" s="2171">
        <f>SUM(J19:O28)</f>
        <v>80</v>
      </c>
      <c r="K29" s="2172"/>
      <c r="L29" s="2172"/>
      <c r="M29" s="2172"/>
      <c r="N29" s="2172"/>
      <c r="O29" s="2173"/>
      <c r="P29" s="2171">
        <f>SUM(P19:U28)</f>
        <v>0</v>
      </c>
      <c r="Q29" s="2172"/>
      <c r="R29" s="2172"/>
      <c r="S29" s="2172"/>
      <c r="T29" s="2172"/>
      <c r="U29" s="2173"/>
      <c r="V29" s="2171">
        <f>SUM(V19:AA28)</f>
        <v>79</v>
      </c>
      <c r="W29" s="2172"/>
      <c r="X29" s="2172"/>
      <c r="Y29" s="2172"/>
      <c r="Z29" s="2172"/>
      <c r="AA29" s="2173"/>
      <c r="AB29" s="2171">
        <f>SUM(AB19:AG28)</f>
        <v>1</v>
      </c>
      <c r="AC29" s="2172"/>
      <c r="AD29" s="2172"/>
      <c r="AE29" s="2172"/>
      <c r="AF29" s="2172"/>
      <c r="AG29" s="2173"/>
      <c r="AH29" s="2171">
        <f>SUM(AH19:AM28)</f>
        <v>0</v>
      </c>
      <c r="AI29" s="2172"/>
      <c r="AJ29" s="2172"/>
      <c r="AK29" s="2172"/>
      <c r="AL29" s="2172"/>
      <c r="AM29" s="2173"/>
      <c r="AN29" s="2171">
        <f>SUM(AN19:AS28)</f>
        <v>0</v>
      </c>
      <c r="AO29" s="2172"/>
      <c r="AP29" s="2172"/>
      <c r="AQ29" s="2172"/>
      <c r="AR29" s="2172"/>
      <c r="AS29" s="2173"/>
      <c r="AT29" s="2174">
        <f t="shared" si="1"/>
        <v>1</v>
      </c>
      <c r="AU29" s="2175"/>
      <c r="AV29" s="2175"/>
      <c r="AW29" s="2175"/>
      <c r="AX29" s="2175"/>
      <c r="AY29" s="2176"/>
      <c r="AZ29" s="972"/>
      <c r="BA29" s="972"/>
      <c r="BB29" s="972"/>
      <c r="BC29" s="972"/>
      <c r="BD29" s="972"/>
      <c r="BE29" s="975"/>
    </row>
    <row r="30" spans="1:58" thickBot="1">
      <c r="A30" s="971"/>
      <c r="B30" s="972"/>
      <c r="C30" s="972"/>
      <c r="D30" s="972"/>
      <c r="E30" s="972"/>
      <c r="F30" s="972"/>
      <c r="G30" s="972"/>
      <c r="H30" s="972"/>
      <c r="I30" s="972"/>
      <c r="J30" s="972"/>
      <c r="K30" s="972"/>
      <c r="L30" s="972"/>
      <c r="M30" s="972"/>
      <c r="N30" s="972"/>
      <c r="O30" s="972"/>
      <c r="P30" s="972"/>
      <c r="Q30" s="972"/>
      <c r="R30" s="972"/>
      <c r="S30" s="972"/>
      <c r="T30" s="972"/>
      <c r="U30" s="972"/>
      <c r="V30" s="972"/>
      <c r="W30" s="972"/>
      <c r="X30" s="972"/>
      <c r="Y30" s="972"/>
      <c r="Z30" s="972"/>
      <c r="AA30" s="972"/>
      <c r="AB30" s="972"/>
      <c r="AC30" s="972"/>
      <c r="AD30" s="972"/>
      <c r="AE30" s="972"/>
      <c r="AF30" s="972"/>
      <c r="AG30" s="972"/>
      <c r="AH30" s="972"/>
      <c r="AI30" s="972"/>
      <c r="AJ30" s="972"/>
      <c r="AK30" s="972"/>
      <c r="AL30" s="972"/>
      <c r="AM30" s="972"/>
      <c r="AN30" s="972"/>
      <c r="AO30" s="972"/>
      <c r="AP30" s="972"/>
      <c r="AQ30" s="972"/>
      <c r="AR30" s="972"/>
      <c r="AS30" s="972"/>
      <c r="AT30" s="972"/>
      <c r="AU30" s="972"/>
      <c r="AV30" s="972"/>
      <c r="AW30" s="972"/>
      <c r="AX30" s="972"/>
      <c r="AY30" s="972"/>
      <c r="AZ30" s="972"/>
      <c r="BA30" s="972"/>
      <c r="BB30" s="972"/>
      <c r="BC30" s="972"/>
      <c r="BD30" s="972"/>
      <c r="BE30" s="975"/>
    </row>
    <row r="31" spans="1:58" thickBot="1">
      <c r="A31" s="972"/>
      <c r="B31" s="2177" t="s">
        <v>1928</v>
      </c>
      <c r="C31" s="2178"/>
      <c r="D31" s="2178"/>
      <c r="E31" s="2178"/>
      <c r="F31" s="2178"/>
      <c r="G31" s="2178"/>
      <c r="H31" s="2178"/>
      <c r="I31" s="2178"/>
      <c r="J31" s="2178"/>
      <c r="K31" s="2178"/>
      <c r="L31" s="2178"/>
      <c r="M31" s="2178"/>
      <c r="N31" s="2178"/>
      <c r="O31" s="2178"/>
      <c r="P31" s="2178"/>
      <c r="Q31" s="2178"/>
      <c r="R31" s="2178"/>
      <c r="S31" s="2178"/>
      <c r="T31" s="2178"/>
      <c r="U31" s="2178"/>
      <c r="V31" s="2178"/>
      <c r="W31" s="2178"/>
      <c r="X31" s="2178"/>
      <c r="Y31" s="2178"/>
      <c r="Z31" s="2178"/>
      <c r="AA31" s="2178"/>
      <c r="AB31" s="2178"/>
      <c r="AC31" s="2178"/>
      <c r="AD31" s="2178"/>
      <c r="AE31" s="2178"/>
      <c r="AF31" s="2178"/>
      <c r="AG31" s="2178"/>
      <c r="AH31" s="2178"/>
      <c r="AI31" s="2178"/>
      <c r="AJ31" s="2178"/>
      <c r="AK31" s="2178"/>
      <c r="AL31" s="2178"/>
      <c r="AM31" s="2178"/>
      <c r="AN31" s="2178"/>
      <c r="AO31" s="2178"/>
      <c r="AP31" s="2178"/>
      <c r="AQ31" s="2178"/>
      <c r="AR31" s="2178"/>
      <c r="AS31" s="2178"/>
      <c r="AT31" s="2178"/>
      <c r="AU31" s="2178"/>
      <c r="AV31" s="2178"/>
      <c r="AW31" s="2178"/>
      <c r="AX31" s="2178"/>
      <c r="AY31" s="2178"/>
      <c r="AZ31" s="2178"/>
      <c r="BA31" s="2178"/>
      <c r="BB31" s="2178"/>
      <c r="BC31" s="2178"/>
      <c r="BD31" s="2179"/>
      <c r="BE31" s="975"/>
    </row>
    <row r="32" spans="1:58" thickBot="1">
      <c r="A32" s="972"/>
      <c r="B32" s="2180" t="s">
        <v>1929</v>
      </c>
      <c r="C32" s="2181"/>
      <c r="D32" s="2181"/>
      <c r="E32" s="2181"/>
      <c r="F32" s="2181"/>
      <c r="G32" s="2181"/>
      <c r="H32" s="2181"/>
      <c r="I32" s="2181"/>
      <c r="J32" s="2184" t="s">
        <v>1930</v>
      </c>
      <c r="K32" s="2185"/>
      <c r="L32" s="2185"/>
      <c r="M32" s="2185"/>
      <c r="N32" s="2184" t="s">
        <v>1931</v>
      </c>
      <c r="O32" s="2185"/>
      <c r="P32" s="2185"/>
      <c r="Q32" s="2187"/>
      <c r="R32" s="2189" t="s">
        <v>1932</v>
      </c>
      <c r="S32" s="2190"/>
      <c r="T32" s="2190"/>
      <c r="U32" s="2190"/>
      <c r="V32" s="2190"/>
      <c r="W32" s="2190"/>
      <c r="X32" s="2190"/>
      <c r="Y32" s="2190"/>
      <c r="Z32" s="2190"/>
      <c r="AA32" s="2190"/>
      <c r="AB32" s="2190"/>
      <c r="AC32" s="2190"/>
      <c r="AD32" s="2190"/>
      <c r="AE32" s="2190"/>
      <c r="AF32" s="2190"/>
      <c r="AG32" s="2190"/>
      <c r="AH32" s="2190"/>
      <c r="AI32" s="2190"/>
      <c r="AJ32" s="2190"/>
      <c r="AK32" s="2190"/>
      <c r="AL32" s="2190"/>
      <c r="AM32" s="2190"/>
      <c r="AN32" s="2190"/>
      <c r="AO32" s="2190"/>
      <c r="AP32" s="2190"/>
      <c r="AQ32" s="2190"/>
      <c r="AR32" s="2190"/>
      <c r="AS32" s="2190"/>
      <c r="AT32" s="2190"/>
      <c r="AU32" s="2190"/>
      <c r="AV32" s="2190"/>
      <c r="AW32" s="2190"/>
      <c r="AX32" s="2190"/>
      <c r="AY32" s="2190"/>
      <c r="AZ32" s="2190"/>
      <c r="BA32" s="2190"/>
      <c r="BB32" s="2190"/>
      <c r="BC32" s="2190"/>
      <c r="BD32" s="2191"/>
      <c r="BE32" s="975"/>
    </row>
    <row r="33" spans="1:58" ht="15" customHeight="1">
      <c r="A33" s="972"/>
      <c r="B33" s="2182"/>
      <c r="C33" s="2183"/>
      <c r="D33" s="2183"/>
      <c r="E33" s="2183"/>
      <c r="F33" s="2183"/>
      <c r="G33" s="2183"/>
      <c r="H33" s="2183"/>
      <c r="I33" s="2183"/>
      <c r="J33" s="2186"/>
      <c r="K33" s="2186"/>
      <c r="L33" s="2186"/>
      <c r="M33" s="2186"/>
      <c r="N33" s="2186"/>
      <c r="O33" s="2186"/>
      <c r="P33" s="2186"/>
      <c r="Q33" s="2188"/>
      <c r="R33" s="2192" t="s">
        <v>1933</v>
      </c>
      <c r="S33" s="2193"/>
      <c r="T33" s="2193"/>
      <c r="U33" s="2193"/>
      <c r="V33" s="2193"/>
      <c r="W33" s="2193"/>
      <c r="X33" s="2193"/>
      <c r="Y33" s="2193"/>
      <c r="Z33" s="2193"/>
      <c r="AA33" s="2193"/>
      <c r="AB33" s="2193"/>
      <c r="AC33" s="2193"/>
      <c r="AD33" s="2193"/>
      <c r="AE33" s="2193"/>
      <c r="AF33" s="2193"/>
      <c r="AG33" s="2193"/>
      <c r="AH33" s="2193"/>
      <c r="AI33" s="2193"/>
      <c r="AJ33" s="2193"/>
      <c r="AK33" s="2193"/>
      <c r="AL33" s="2193"/>
      <c r="AM33" s="2193"/>
      <c r="AN33" s="2193"/>
      <c r="AO33" s="2193"/>
      <c r="AP33" s="2193"/>
      <c r="AQ33" s="2193"/>
      <c r="AR33" s="2193"/>
      <c r="AS33" s="2193"/>
      <c r="AT33" s="2193"/>
      <c r="AU33" s="2193"/>
      <c r="AV33" s="2193"/>
      <c r="AW33" s="2193"/>
      <c r="AX33" s="2193"/>
      <c r="AY33" s="2193"/>
      <c r="AZ33" s="2193"/>
      <c r="BA33" s="2193"/>
      <c r="BB33" s="2193"/>
      <c r="BC33" s="2193"/>
      <c r="BD33" s="2194"/>
      <c r="BE33" s="975"/>
    </row>
    <row r="34" spans="1:58" ht="15.75" customHeight="1" thickBot="1">
      <c r="A34" s="972"/>
      <c r="B34" s="2182"/>
      <c r="C34" s="2183"/>
      <c r="D34" s="2183"/>
      <c r="E34" s="2183"/>
      <c r="F34" s="2183"/>
      <c r="G34" s="2183"/>
      <c r="H34" s="2183"/>
      <c r="I34" s="2183"/>
      <c r="J34" s="2186"/>
      <c r="K34" s="2186"/>
      <c r="L34" s="2186"/>
      <c r="M34" s="2186"/>
      <c r="N34" s="2186"/>
      <c r="O34" s="2186"/>
      <c r="P34" s="2186"/>
      <c r="Q34" s="2188"/>
      <c r="R34" s="2195"/>
      <c r="S34" s="2196"/>
      <c r="T34" s="2196"/>
      <c r="U34" s="2196"/>
      <c r="V34" s="2196"/>
      <c r="W34" s="2196"/>
      <c r="X34" s="2196"/>
      <c r="Y34" s="2196"/>
      <c r="Z34" s="2196"/>
      <c r="AA34" s="2196"/>
      <c r="AB34" s="2196"/>
      <c r="AC34" s="2196"/>
      <c r="AD34" s="2196"/>
      <c r="AE34" s="2196"/>
      <c r="AF34" s="2196"/>
      <c r="AG34" s="2196"/>
      <c r="AH34" s="2196"/>
      <c r="AI34" s="2196"/>
      <c r="AJ34" s="2196"/>
      <c r="AK34" s="2196"/>
      <c r="AL34" s="2196"/>
      <c r="AM34" s="2196"/>
      <c r="AN34" s="2196"/>
      <c r="AO34" s="2196"/>
      <c r="AP34" s="2196"/>
      <c r="AQ34" s="2196"/>
      <c r="AR34" s="2196"/>
      <c r="AS34" s="2196"/>
      <c r="AT34" s="2196"/>
      <c r="AU34" s="2196"/>
      <c r="AV34" s="2196"/>
      <c r="AW34" s="2196"/>
      <c r="AX34" s="2196"/>
      <c r="AY34" s="2196"/>
      <c r="AZ34" s="2196"/>
      <c r="BA34" s="2196"/>
      <c r="BB34" s="2196"/>
      <c r="BC34" s="2196"/>
      <c r="BD34" s="2197"/>
      <c r="BE34" s="975"/>
    </row>
    <row r="35" spans="1:58" ht="15.75" customHeight="1">
      <c r="A35" s="972"/>
      <c r="B35" s="2182"/>
      <c r="C35" s="2183"/>
      <c r="D35" s="2183"/>
      <c r="E35" s="2183"/>
      <c r="F35" s="2183"/>
      <c r="G35" s="2183"/>
      <c r="H35" s="2183"/>
      <c r="I35" s="2183"/>
      <c r="J35" s="2186"/>
      <c r="K35" s="2186"/>
      <c r="L35" s="2186"/>
      <c r="M35" s="2186"/>
      <c r="N35" s="2186"/>
      <c r="O35" s="2186"/>
      <c r="P35" s="2186"/>
      <c r="Q35" s="2186"/>
      <c r="R35" s="2198">
        <v>0.3</v>
      </c>
      <c r="S35" s="2198"/>
      <c r="T35" s="2198"/>
      <c r="U35" s="2198"/>
      <c r="V35" s="2198">
        <v>0.4</v>
      </c>
      <c r="W35" s="2198"/>
      <c r="X35" s="2198"/>
      <c r="Y35" s="2198"/>
      <c r="Z35" s="2198">
        <v>0.5</v>
      </c>
      <c r="AA35" s="2198"/>
      <c r="AB35" s="2198"/>
      <c r="AC35" s="2198"/>
      <c r="AD35" s="2198">
        <v>0.6</v>
      </c>
      <c r="AE35" s="2198"/>
      <c r="AF35" s="2198"/>
      <c r="AG35" s="2198"/>
      <c r="AH35" s="2198">
        <v>0.7</v>
      </c>
      <c r="AI35" s="2198"/>
      <c r="AJ35" s="2198"/>
      <c r="AK35" s="2198"/>
      <c r="AL35" s="2203">
        <v>0.8</v>
      </c>
      <c r="AM35" s="2204"/>
      <c r="AN35" s="2204"/>
      <c r="AO35" s="2205"/>
      <c r="AP35" s="2206">
        <v>1.2</v>
      </c>
      <c r="AQ35" s="2207"/>
      <c r="AR35" s="2208"/>
      <c r="AS35" s="2200" t="s">
        <v>1934</v>
      </c>
      <c r="AT35" s="2201"/>
      <c r="AU35" s="2201"/>
      <c r="AV35" s="2201"/>
      <c r="AW35" s="2201"/>
      <c r="AX35" s="2209"/>
      <c r="AY35" s="2200" t="s">
        <v>1935</v>
      </c>
      <c r="AZ35" s="2201"/>
      <c r="BA35" s="2201"/>
      <c r="BB35" s="2201"/>
      <c r="BC35" s="2201"/>
      <c r="BD35" s="2202"/>
      <c r="BE35" s="975"/>
    </row>
    <row r="36" spans="1:58" ht="15.75" customHeight="1">
      <c r="A36" s="972"/>
      <c r="B36" s="2104" t="s">
        <v>1936</v>
      </c>
      <c r="C36" s="2105"/>
      <c r="D36" s="2105"/>
      <c r="E36" s="2105"/>
      <c r="F36" s="2105"/>
      <c r="G36" s="2105"/>
      <c r="H36" s="2105"/>
      <c r="I36" s="2105"/>
      <c r="J36" s="2169" t="s">
        <v>1937</v>
      </c>
      <c r="K36" s="2169"/>
      <c r="L36" s="2169"/>
      <c r="M36" s="2169"/>
      <c r="N36" s="2169">
        <v>55</v>
      </c>
      <c r="O36" s="2169"/>
      <c r="P36" s="2169"/>
      <c r="Q36" s="2169"/>
      <c r="R36" s="2170"/>
      <c r="S36" s="2170"/>
      <c r="T36" s="2170"/>
      <c r="U36" s="2170"/>
      <c r="V36" s="2170"/>
      <c r="W36" s="2170"/>
      <c r="X36" s="2170"/>
      <c r="Y36" s="2170"/>
      <c r="Z36" s="2170"/>
      <c r="AA36" s="2170"/>
      <c r="AB36" s="2170"/>
      <c r="AC36" s="2170"/>
      <c r="AD36" s="2170"/>
      <c r="AE36" s="2170"/>
      <c r="AF36" s="2170"/>
      <c r="AG36" s="2170"/>
      <c r="AH36" s="2170"/>
      <c r="AI36" s="2170"/>
      <c r="AJ36" s="2170"/>
      <c r="AK36" s="2170"/>
      <c r="AL36" s="2154"/>
      <c r="AM36" s="2155"/>
      <c r="AN36" s="2155"/>
      <c r="AO36" s="2156"/>
      <c r="AP36" s="2154"/>
      <c r="AQ36" s="2155"/>
      <c r="AR36" s="2156"/>
      <c r="AS36" s="2157">
        <f t="shared" ref="AS36:AS47" si="2">SUM(R36:AR36)</f>
        <v>0</v>
      </c>
      <c r="AT36" s="2158"/>
      <c r="AU36" s="2158"/>
      <c r="AV36" s="2158"/>
      <c r="AW36" s="2158"/>
      <c r="AX36" s="2159"/>
      <c r="AY36" s="2160">
        <f t="shared" ref="AY36:AY47" si="3">AS36/$J$29</f>
        <v>0</v>
      </c>
      <c r="AZ36" s="2161"/>
      <c r="BA36" s="2161"/>
      <c r="BB36" s="2161"/>
      <c r="BC36" s="2161"/>
      <c r="BD36" s="2162"/>
      <c r="BE36" s="975"/>
    </row>
    <row r="37" spans="1:58" ht="15.75" customHeight="1">
      <c r="A37" s="972"/>
      <c r="B37" s="2104" t="s">
        <v>1938</v>
      </c>
      <c r="C37" s="2105"/>
      <c r="D37" s="2105"/>
      <c r="E37" s="2105"/>
      <c r="F37" s="2105"/>
      <c r="G37" s="2105"/>
      <c r="H37" s="2105"/>
      <c r="I37" s="2105"/>
      <c r="J37" s="2169" t="s">
        <v>1939</v>
      </c>
      <c r="K37" s="2169"/>
      <c r="L37" s="2169"/>
      <c r="M37" s="2169"/>
      <c r="N37" s="2169">
        <v>55</v>
      </c>
      <c r="O37" s="2169"/>
      <c r="P37" s="2169"/>
      <c r="Q37" s="2169"/>
      <c r="R37" s="2170"/>
      <c r="S37" s="2170"/>
      <c r="T37" s="2170"/>
      <c r="U37" s="2170"/>
      <c r="V37" s="2170"/>
      <c r="W37" s="2170"/>
      <c r="X37" s="2170"/>
      <c r="Y37" s="2170"/>
      <c r="Z37" s="2170"/>
      <c r="AA37" s="2170"/>
      <c r="AB37" s="2170"/>
      <c r="AC37" s="2170"/>
      <c r="AD37" s="2170"/>
      <c r="AE37" s="2170"/>
      <c r="AF37" s="2170"/>
      <c r="AG37" s="2170"/>
      <c r="AH37" s="2170"/>
      <c r="AI37" s="2170"/>
      <c r="AJ37" s="2170"/>
      <c r="AK37" s="2170"/>
      <c r="AL37" s="2154"/>
      <c r="AM37" s="2155"/>
      <c r="AN37" s="2155"/>
      <c r="AO37" s="2156"/>
      <c r="AP37" s="2154"/>
      <c r="AQ37" s="2155"/>
      <c r="AR37" s="2156"/>
      <c r="AS37" s="2157">
        <f t="shared" si="2"/>
        <v>0</v>
      </c>
      <c r="AT37" s="2158"/>
      <c r="AU37" s="2158"/>
      <c r="AV37" s="2158"/>
      <c r="AW37" s="2158"/>
      <c r="AX37" s="2159"/>
      <c r="AY37" s="2160">
        <f t="shared" si="3"/>
        <v>0</v>
      </c>
      <c r="AZ37" s="2161"/>
      <c r="BA37" s="2161"/>
      <c r="BB37" s="2161"/>
      <c r="BC37" s="2161"/>
      <c r="BD37" s="2162"/>
      <c r="BE37" s="975"/>
    </row>
    <row r="38" spans="1:58" ht="15.75" customHeight="1">
      <c r="A38" s="972"/>
      <c r="B38" s="2104" t="s">
        <v>1940</v>
      </c>
      <c r="C38" s="2105"/>
      <c r="D38" s="2105"/>
      <c r="E38" s="2105"/>
      <c r="F38" s="2105"/>
      <c r="G38" s="2105"/>
      <c r="H38" s="2105"/>
      <c r="I38" s="2105"/>
      <c r="J38" s="2169" t="s">
        <v>1941</v>
      </c>
      <c r="K38" s="2169"/>
      <c r="L38" s="2169"/>
      <c r="M38" s="2169"/>
      <c r="N38" s="2169">
        <v>55</v>
      </c>
      <c r="O38" s="2169"/>
      <c r="P38" s="2169"/>
      <c r="Q38" s="2169"/>
      <c r="R38" s="2170"/>
      <c r="S38" s="2170"/>
      <c r="T38" s="2170"/>
      <c r="U38" s="2170"/>
      <c r="V38" s="2170"/>
      <c r="W38" s="2170"/>
      <c r="X38" s="2170"/>
      <c r="Y38" s="2170"/>
      <c r="Z38" s="2170"/>
      <c r="AA38" s="2170"/>
      <c r="AB38" s="2170"/>
      <c r="AC38" s="2170"/>
      <c r="AD38" s="2170"/>
      <c r="AE38" s="2170"/>
      <c r="AF38" s="2170"/>
      <c r="AG38" s="2170"/>
      <c r="AH38" s="2170"/>
      <c r="AI38" s="2170"/>
      <c r="AJ38" s="2170"/>
      <c r="AK38" s="2170"/>
      <c r="AL38" s="2154"/>
      <c r="AM38" s="2155"/>
      <c r="AN38" s="2155"/>
      <c r="AO38" s="2156"/>
      <c r="AP38" s="2154"/>
      <c r="AQ38" s="2155"/>
      <c r="AR38" s="2156"/>
      <c r="AS38" s="2157">
        <f t="shared" si="2"/>
        <v>0</v>
      </c>
      <c r="AT38" s="2158"/>
      <c r="AU38" s="2158"/>
      <c r="AV38" s="2158"/>
      <c r="AW38" s="2158"/>
      <c r="AX38" s="2159"/>
      <c r="AY38" s="2160">
        <f t="shared" si="3"/>
        <v>0</v>
      </c>
      <c r="AZ38" s="2161"/>
      <c r="BA38" s="2161"/>
      <c r="BB38" s="2161"/>
      <c r="BC38" s="2161"/>
      <c r="BD38" s="2162"/>
      <c r="BE38" s="975"/>
    </row>
    <row r="39" spans="1:58" ht="15.75" customHeight="1">
      <c r="A39" s="972"/>
      <c r="B39" s="2104" t="s">
        <v>1942</v>
      </c>
      <c r="C39" s="2105"/>
      <c r="D39" s="2105"/>
      <c r="E39" s="2105"/>
      <c r="F39" s="2105"/>
      <c r="G39" s="2105"/>
      <c r="H39" s="2105"/>
      <c r="I39" s="2105"/>
      <c r="J39" s="2169"/>
      <c r="K39" s="2169"/>
      <c r="L39" s="2169"/>
      <c r="M39" s="2169"/>
      <c r="N39" s="2169"/>
      <c r="O39" s="2169"/>
      <c r="P39" s="2169"/>
      <c r="Q39" s="2169"/>
      <c r="R39" s="2170"/>
      <c r="S39" s="2170"/>
      <c r="T39" s="2170"/>
      <c r="U39" s="2170"/>
      <c r="V39" s="2170"/>
      <c r="W39" s="2170"/>
      <c r="X39" s="2170"/>
      <c r="Y39" s="2170"/>
      <c r="Z39" s="2170"/>
      <c r="AA39" s="2170"/>
      <c r="AB39" s="2170"/>
      <c r="AC39" s="2170"/>
      <c r="AD39" s="2170"/>
      <c r="AE39" s="2170"/>
      <c r="AF39" s="2170"/>
      <c r="AG39" s="2170"/>
      <c r="AH39" s="2170"/>
      <c r="AI39" s="2170"/>
      <c r="AJ39" s="2170"/>
      <c r="AK39" s="2170"/>
      <c r="AL39" s="2154"/>
      <c r="AM39" s="2155"/>
      <c r="AN39" s="2155"/>
      <c r="AO39" s="2156"/>
      <c r="AP39" s="2154"/>
      <c r="AQ39" s="2155"/>
      <c r="AR39" s="2156"/>
      <c r="AS39" s="2157">
        <f t="shared" si="2"/>
        <v>0</v>
      </c>
      <c r="AT39" s="2158"/>
      <c r="AU39" s="2158"/>
      <c r="AV39" s="2158"/>
      <c r="AW39" s="2158"/>
      <c r="AX39" s="2159"/>
      <c r="AY39" s="2160">
        <f t="shared" si="3"/>
        <v>0</v>
      </c>
      <c r="AZ39" s="2161"/>
      <c r="BA39" s="2161"/>
      <c r="BB39" s="2161"/>
      <c r="BC39" s="2161"/>
      <c r="BD39" s="2162"/>
      <c r="BE39" s="975"/>
    </row>
    <row r="40" spans="1:58" ht="15.75" customHeight="1">
      <c r="A40" s="972"/>
      <c r="B40" s="2104" t="s">
        <v>1942</v>
      </c>
      <c r="C40" s="2105"/>
      <c r="D40" s="2105"/>
      <c r="E40" s="2105"/>
      <c r="F40" s="2105"/>
      <c r="G40" s="2105"/>
      <c r="H40" s="2105"/>
      <c r="I40" s="2105"/>
      <c r="J40" s="2169"/>
      <c r="K40" s="2169"/>
      <c r="L40" s="2169"/>
      <c r="M40" s="2169"/>
      <c r="N40" s="2169"/>
      <c r="O40" s="2169"/>
      <c r="P40" s="2169"/>
      <c r="Q40" s="2169"/>
      <c r="R40" s="2170"/>
      <c r="S40" s="2170"/>
      <c r="T40" s="2170"/>
      <c r="U40" s="2170"/>
      <c r="V40" s="2170"/>
      <c r="W40" s="2170"/>
      <c r="X40" s="2170"/>
      <c r="Y40" s="2170"/>
      <c r="Z40" s="2170"/>
      <c r="AA40" s="2170"/>
      <c r="AB40" s="2170"/>
      <c r="AC40" s="2170"/>
      <c r="AD40" s="2170"/>
      <c r="AE40" s="2170"/>
      <c r="AF40" s="2170"/>
      <c r="AG40" s="2170"/>
      <c r="AH40" s="2170"/>
      <c r="AI40" s="2170"/>
      <c r="AJ40" s="2170"/>
      <c r="AK40" s="2170"/>
      <c r="AL40" s="2154"/>
      <c r="AM40" s="2155"/>
      <c r="AN40" s="2155"/>
      <c r="AO40" s="2156"/>
      <c r="AP40" s="2154"/>
      <c r="AQ40" s="2155"/>
      <c r="AR40" s="2156"/>
      <c r="AS40" s="2157">
        <f t="shared" si="2"/>
        <v>0</v>
      </c>
      <c r="AT40" s="2158"/>
      <c r="AU40" s="2158"/>
      <c r="AV40" s="2158"/>
      <c r="AW40" s="2158"/>
      <c r="AX40" s="2159"/>
      <c r="AY40" s="2160">
        <f t="shared" si="3"/>
        <v>0</v>
      </c>
      <c r="AZ40" s="2161"/>
      <c r="BA40" s="2161"/>
      <c r="BB40" s="2161"/>
      <c r="BC40" s="2161"/>
      <c r="BD40" s="2162"/>
      <c r="BE40" s="975"/>
    </row>
    <row r="41" spans="1:58" ht="15.75" customHeight="1">
      <c r="A41" s="972"/>
      <c r="B41" s="2104" t="s">
        <v>1943</v>
      </c>
      <c r="C41" s="2105"/>
      <c r="D41" s="2105"/>
      <c r="E41" s="2105"/>
      <c r="F41" s="2105"/>
      <c r="G41" s="2105"/>
      <c r="H41" s="2105"/>
      <c r="I41" s="2105"/>
      <c r="J41" s="2169"/>
      <c r="K41" s="2169"/>
      <c r="L41" s="2169"/>
      <c r="M41" s="2169"/>
      <c r="N41" s="2169"/>
      <c r="O41" s="2169"/>
      <c r="P41" s="2169"/>
      <c r="Q41" s="2169"/>
      <c r="R41" s="2170"/>
      <c r="S41" s="2170"/>
      <c r="T41" s="2170"/>
      <c r="U41" s="2170"/>
      <c r="V41" s="2170"/>
      <c r="W41" s="2170"/>
      <c r="X41" s="2170"/>
      <c r="Y41" s="2170"/>
      <c r="Z41" s="2170"/>
      <c r="AA41" s="2170"/>
      <c r="AB41" s="2170"/>
      <c r="AC41" s="2170"/>
      <c r="AD41" s="2170"/>
      <c r="AE41" s="2170"/>
      <c r="AF41" s="2170"/>
      <c r="AG41" s="2170"/>
      <c r="AH41" s="2170"/>
      <c r="AI41" s="2170"/>
      <c r="AJ41" s="2170"/>
      <c r="AK41" s="2170"/>
      <c r="AL41" s="2154"/>
      <c r="AM41" s="2155"/>
      <c r="AN41" s="2155"/>
      <c r="AO41" s="2156"/>
      <c r="AP41" s="2154"/>
      <c r="AQ41" s="2155"/>
      <c r="AR41" s="2156"/>
      <c r="AS41" s="2157">
        <f t="shared" si="2"/>
        <v>0</v>
      </c>
      <c r="AT41" s="2158"/>
      <c r="AU41" s="2158"/>
      <c r="AV41" s="2158"/>
      <c r="AW41" s="2158"/>
      <c r="AX41" s="2159"/>
      <c r="AY41" s="2160">
        <f t="shared" si="3"/>
        <v>0</v>
      </c>
      <c r="AZ41" s="2161"/>
      <c r="BA41" s="2161"/>
      <c r="BB41" s="2161"/>
      <c r="BC41" s="2161"/>
      <c r="BD41" s="2162"/>
      <c r="BE41" s="975"/>
    </row>
    <row r="42" spans="1:58" ht="15.75" customHeight="1">
      <c r="A42" s="972"/>
      <c r="B42" s="2104" t="s">
        <v>1943</v>
      </c>
      <c r="C42" s="2105"/>
      <c r="D42" s="2105"/>
      <c r="E42" s="2105"/>
      <c r="F42" s="2105"/>
      <c r="G42" s="2105"/>
      <c r="H42" s="2105"/>
      <c r="I42" s="2105"/>
      <c r="J42" s="2169"/>
      <c r="K42" s="2169"/>
      <c r="L42" s="2169"/>
      <c r="M42" s="2169"/>
      <c r="N42" s="2169"/>
      <c r="O42" s="2169"/>
      <c r="P42" s="2169"/>
      <c r="Q42" s="2169"/>
      <c r="R42" s="2170"/>
      <c r="S42" s="2170"/>
      <c r="T42" s="2170"/>
      <c r="U42" s="2170"/>
      <c r="V42" s="2170"/>
      <c r="W42" s="2170"/>
      <c r="X42" s="2170"/>
      <c r="Y42" s="2170"/>
      <c r="Z42" s="2170"/>
      <c r="AA42" s="2170"/>
      <c r="AB42" s="2170"/>
      <c r="AC42" s="2170"/>
      <c r="AD42" s="2170"/>
      <c r="AE42" s="2170"/>
      <c r="AF42" s="2170"/>
      <c r="AG42" s="2170"/>
      <c r="AH42" s="2170"/>
      <c r="AI42" s="2170"/>
      <c r="AJ42" s="2170"/>
      <c r="AK42" s="2170"/>
      <c r="AL42" s="2154"/>
      <c r="AM42" s="2155"/>
      <c r="AN42" s="2155"/>
      <c r="AO42" s="2156"/>
      <c r="AP42" s="2154"/>
      <c r="AQ42" s="2155"/>
      <c r="AR42" s="2156"/>
      <c r="AS42" s="2157">
        <f t="shared" si="2"/>
        <v>0</v>
      </c>
      <c r="AT42" s="2158"/>
      <c r="AU42" s="2158"/>
      <c r="AV42" s="2158"/>
      <c r="AW42" s="2158"/>
      <c r="AX42" s="2159"/>
      <c r="AY42" s="2160">
        <f t="shared" si="3"/>
        <v>0</v>
      </c>
      <c r="AZ42" s="2161"/>
      <c r="BA42" s="2161"/>
      <c r="BB42" s="2161"/>
      <c r="BC42" s="2161"/>
      <c r="BD42" s="2162"/>
      <c r="BE42" s="975"/>
    </row>
    <row r="43" spans="1:58" ht="15.75" customHeight="1">
      <c r="A43" s="972"/>
      <c r="B43" s="2109" t="s">
        <v>1944</v>
      </c>
      <c r="C43" s="2110"/>
      <c r="D43" s="2110"/>
      <c r="E43" s="2110"/>
      <c r="F43" s="2110"/>
      <c r="G43" s="2110"/>
      <c r="H43" s="2110"/>
      <c r="I43" s="2110"/>
      <c r="J43" s="2169"/>
      <c r="K43" s="2169"/>
      <c r="L43" s="2169"/>
      <c r="M43" s="2169"/>
      <c r="N43" s="2169"/>
      <c r="O43" s="2169"/>
      <c r="P43" s="2169"/>
      <c r="Q43" s="2169"/>
      <c r="R43" s="2170"/>
      <c r="S43" s="2170"/>
      <c r="T43" s="2170"/>
      <c r="U43" s="2170"/>
      <c r="V43" s="2170"/>
      <c r="W43" s="2170"/>
      <c r="X43" s="2170"/>
      <c r="Y43" s="2170"/>
      <c r="Z43" s="2170"/>
      <c r="AA43" s="2170"/>
      <c r="AB43" s="2170"/>
      <c r="AC43" s="2170"/>
      <c r="AD43" s="2170"/>
      <c r="AE43" s="2170"/>
      <c r="AF43" s="2170"/>
      <c r="AG43" s="2170"/>
      <c r="AH43" s="2170"/>
      <c r="AI43" s="2170"/>
      <c r="AJ43" s="2170"/>
      <c r="AK43" s="2170"/>
      <c r="AL43" s="2154"/>
      <c r="AM43" s="2155"/>
      <c r="AN43" s="2155"/>
      <c r="AO43" s="2156"/>
      <c r="AP43" s="2154"/>
      <c r="AQ43" s="2155"/>
      <c r="AR43" s="2156"/>
      <c r="AS43" s="2157">
        <f t="shared" si="2"/>
        <v>0</v>
      </c>
      <c r="AT43" s="2158"/>
      <c r="AU43" s="2158"/>
      <c r="AV43" s="2158"/>
      <c r="AW43" s="2158"/>
      <c r="AX43" s="2159"/>
      <c r="AY43" s="2160">
        <f t="shared" si="3"/>
        <v>0</v>
      </c>
      <c r="AZ43" s="2161"/>
      <c r="BA43" s="2161"/>
      <c r="BB43" s="2161"/>
      <c r="BC43" s="2161"/>
      <c r="BD43" s="2162"/>
      <c r="BE43" s="975"/>
    </row>
    <row r="44" spans="1:58" ht="15.75" customHeight="1">
      <c r="A44" s="972"/>
      <c r="B44" s="2109" t="s">
        <v>1945</v>
      </c>
      <c r="C44" s="2110"/>
      <c r="D44" s="2110"/>
      <c r="E44" s="2110"/>
      <c r="F44" s="2110"/>
      <c r="G44" s="2110"/>
      <c r="H44" s="2110"/>
      <c r="I44" s="2110"/>
      <c r="J44" s="2169"/>
      <c r="K44" s="2169"/>
      <c r="L44" s="2169"/>
      <c r="M44" s="2169"/>
      <c r="N44" s="2169"/>
      <c r="O44" s="2169"/>
      <c r="P44" s="2169"/>
      <c r="Q44" s="2169"/>
      <c r="R44" s="2170"/>
      <c r="S44" s="2170"/>
      <c r="T44" s="2170"/>
      <c r="U44" s="2170"/>
      <c r="V44" s="2170"/>
      <c r="W44" s="2170"/>
      <c r="X44" s="2170"/>
      <c r="Y44" s="2170"/>
      <c r="Z44" s="2170"/>
      <c r="AA44" s="2170"/>
      <c r="AB44" s="2170"/>
      <c r="AC44" s="2170"/>
      <c r="AD44" s="2170"/>
      <c r="AE44" s="2170"/>
      <c r="AF44" s="2170"/>
      <c r="AG44" s="2170"/>
      <c r="AH44" s="2170"/>
      <c r="AI44" s="2170"/>
      <c r="AJ44" s="2170"/>
      <c r="AK44" s="2170"/>
      <c r="AL44" s="2154"/>
      <c r="AM44" s="2155"/>
      <c r="AN44" s="2155"/>
      <c r="AO44" s="2156"/>
      <c r="AP44" s="2154"/>
      <c r="AQ44" s="2155"/>
      <c r="AR44" s="2156"/>
      <c r="AS44" s="2157">
        <f t="shared" si="2"/>
        <v>0</v>
      </c>
      <c r="AT44" s="2158"/>
      <c r="AU44" s="2158"/>
      <c r="AV44" s="2158"/>
      <c r="AW44" s="2158"/>
      <c r="AX44" s="2159"/>
      <c r="AY44" s="2160">
        <f t="shared" si="3"/>
        <v>0</v>
      </c>
      <c r="AZ44" s="2161"/>
      <c r="BA44" s="2161"/>
      <c r="BB44" s="2161"/>
      <c r="BC44" s="2161"/>
      <c r="BD44" s="2162"/>
      <c r="BE44" s="975"/>
    </row>
    <row r="45" spans="1:58" ht="15.75" customHeight="1">
      <c r="A45" s="972"/>
      <c r="B45" s="2109" t="s">
        <v>1946</v>
      </c>
      <c r="C45" s="2110"/>
      <c r="D45" s="2110"/>
      <c r="E45" s="2110"/>
      <c r="F45" s="2110"/>
      <c r="G45" s="2110"/>
      <c r="H45" s="2110"/>
      <c r="I45" s="2110"/>
      <c r="J45" s="2169"/>
      <c r="K45" s="2169"/>
      <c r="L45" s="2169"/>
      <c r="M45" s="2169"/>
      <c r="N45" s="2169"/>
      <c r="O45" s="2169"/>
      <c r="P45" s="2169"/>
      <c r="Q45" s="2169"/>
      <c r="R45" s="2170"/>
      <c r="S45" s="2170"/>
      <c r="T45" s="2170"/>
      <c r="U45" s="2170"/>
      <c r="V45" s="2170"/>
      <c r="W45" s="2170"/>
      <c r="X45" s="2170"/>
      <c r="Y45" s="2170"/>
      <c r="Z45" s="2170"/>
      <c r="AA45" s="2170"/>
      <c r="AB45" s="2170"/>
      <c r="AC45" s="2170"/>
      <c r="AD45" s="2170"/>
      <c r="AE45" s="2170"/>
      <c r="AF45" s="2170"/>
      <c r="AG45" s="2170"/>
      <c r="AH45" s="2170"/>
      <c r="AI45" s="2170"/>
      <c r="AJ45" s="2170"/>
      <c r="AK45" s="2170"/>
      <c r="AL45" s="2154"/>
      <c r="AM45" s="2155"/>
      <c r="AN45" s="2155"/>
      <c r="AO45" s="2156"/>
      <c r="AP45" s="2154"/>
      <c r="AQ45" s="2155"/>
      <c r="AR45" s="2156"/>
      <c r="AS45" s="2157">
        <f t="shared" si="2"/>
        <v>0</v>
      </c>
      <c r="AT45" s="2158"/>
      <c r="AU45" s="2158"/>
      <c r="AV45" s="2158"/>
      <c r="AW45" s="2158"/>
      <c r="AX45" s="2159"/>
      <c r="AY45" s="2160">
        <f t="shared" si="3"/>
        <v>0</v>
      </c>
      <c r="AZ45" s="2161"/>
      <c r="BA45" s="2161"/>
      <c r="BB45" s="2161"/>
      <c r="BC45" s="2161"/>
      <c r="BD45" s="2162"/>
      <c r="BE45" s="975"/>
    </row>
    <row r="46" spans="1:58" ht="15.75" customHeight="1">
      <c r="A46" s="972"/>
      <c r="B46" s="2109" t="s">
        <v>1947</v>
      </c>
      <c r="C46" s="2110"/>
      <c r="D46" s="2110"/>
      <c r="E46" s="2110"/>
      <c r="F46" s="2110"/>
      <c r="G46" s="2110"/>
      <c r="H46" s="2110"/>
      <c r="I46" s="2110"/>
      <c r="J46" s="2169"/>
      <c r="K46" s="2169"/>
      <c r="L46" s="2169"/>
      <c r="M46" s="2169"/>
      <c r="N46" s="2169">
        <v>99</v>
      </c>
      <c r="O46" s="2169"/>
      <c r="P46" s="2169"/>
      <c r="Q46" s="2169"/>
      <c r="R46" s="2170"/>
      <c r="S46" s="2170"/>
      <c r="T46" s="2170"/>
      <c r="U46" s="2170"/>
      <c r="V46" s="2170"/>
      <c r="W46" s="2170"/>
      <c r="X46" s="2170"/>
      <c r="Y46" s="2170"/>
      <c r="Z46" s="2170"/>
      <c r="AA46" s="2170"/>
      <c r="AB46" s="2170"/>
      <c r="AC46" s="2170"/>
      <c r="AD46" s="2170"/>
      <c r="AE46" s="2170"/>
      <c r="AF46" s="2170"/>
      <c r="AG46" s="2170"/>
      <c r="AH46" s="2170"/>
      <c r="AI46" s="2170"/>
      <c r="AJ46" s="2170"/>
      <c r="AK46" s="2170"/>
      <c r="AL46" s="2154"/>
      <c r="AM46" s="2155"/>
      <c r="AN46" s="2155"/>
      <c r="AO46" s="2156"/>
      <c r="AP46" s="2154"/>
      <c r="AQ46" s="2155"/>
      <c r="AR46" s="2156"/>
      <c r="AS46" s="2157">
        <f t="shared" si="2"/>
        <v>0</v>
      </c>
      <c r="AT46" s="2158"/>
      <c r="AU46" s="2158"/>
      <c r="AV46" s="2158"/>
      <c r="AW46" s="2158"/>
      <c r="AX46" s="2159"/>
      <c r="AY46" s="2160">
        <f t="shared" si="3"/>
        <v>0</v>
      </c>
      <c r="AZ46" s="2161"/>
      <c r="BA46" s="2161"/>
      <c r="BB46" s="2161"/>
      <c r="BC46" s="2161"/>
      <c r="BD46" s="2162"/>
      <c r="BE46" s="975"/>
    </row>
    <row r="47" spans="1:58" ht="15.75" customHeight="1" thickBot="1">
      <c r="A47" s="972"/>
      <c r="B47" s="2163" t="s">
        <v>1050</v>
      </c>
      <c r="C47" s="2164"/>
      <c r="D47" s="2164"/>
      <c r="E47" s="2164"/>
      <c r="F47" s="2164"/>
      <c r="G47" s="2164"/>
      <c r="H47" s="2164"/>
      <c r="I47" s="2164"/>
      <c r="J47" s="2165"/>
      <c r="K47" s="2165"/>
      <c r="L47" s="2165"/>
      <c r="M47" s="2165"/>
      <c r="N47" s="2165"/>
      <c r="O47" s="2165"/>
      <c r="P47" s="2165"/>
      <c r="Q47" s="2165"/>
      <c r="R47" s="2150"/>
      <c r="S47" s="2150"/>
      <c r="T47" s="2150"/>
      <c r="U47" s="2150"/>
      <c r="V47" s="2150"/>
      <c r="W47" s="2150"/>
      <c r="X47" s="2150"/>
      <c r="Y47" s="2150"/>
      <c r="Z47" s="2150"/>
      <c r="AA47" s="2150"/>
      <c r="AB47" s="2150"/>
      <c r="AC47" s="2150"/>
      <c r="AD47" s="2150"/>
      <c r="AE47" s="2150"/>
      <c r="AF47" s="2150"/>
      <c r="AG47" s="2150"/>
      <c r="AH47" s="2150"/>
      <c r="AI47" s="2150"/>
      <c r="AJ47" s="2150"/>
      <c r="AK47" s="2150"/>
      <c r="AL47" s="2151"/>
      <c r="AM47" s="2152"/>
      <c r="AN47" s="2152"/>
      <c r="AO47" s="2153"/>
      <c r="AP47" s="2151"/>
      <c r="AQ47" s="2152"/>
      <c r="AR47" s="2153"/>
      <c r="AS47" s="2157">
        <f t="shared" si="2"/>
        <v>0</v>
      </c>
      <c r="AT47" s="2158"/>
      <c r="AU47" s="2158"/>
      <c r="AV47" s="2158"/>
      <c r="AW47" s="2158"/>
      <c r="AX47" s="2159"/>
      <c r="AY47" s="2166">
        <f t="shared" si="3"/>
        <v>0</v>
      </c>
      <c r="AZ47" s="2167"/>
      <c r="BA47" s="2167"/>
      <c r="BB47" s="2167"/>
      <c r="BC47" s="2167"/>
      <c r="BD47" s="2168"/>
      <c r="BE47" s="975"/>
    </row>
    <row r="48" spans="1:58" ht="15.75" customHeight="1">
      <c r="A48" s="972"/>
      <c r="B48" s="977" t="s">
        <v>1948</v>
      </c>
      <c r="C48" s="972"/>
      <c r="D48" s="972"/>
      <c r="E48" s="972"/>
      <c r="F48" s="972"/>
      <c r="G48" s="972"/>
      <c r="H48" s="972"/>
      <c r="I48" s="972"/>
      <c r="J48" s="972"/>
      <c r="K48" s="972"/>
      <c r="L48" s="972"/>
      <c r="M48" s="972"/>
      <c r="N48" s="972"/>
      <c r="O48" s="972"/>
      <c r="P48" s="972"/>
      <c r="Q48" s="972"/>
      <c r="R48" s="972"/>
      <c r="S48" s="972"/>
      <c r="T48" s="972"/>
      <c r="U48" s="972"/>
      <c r="V48" s="972"/>
      <c r="W48" s="972"/>
      <c r="X48" s="972"/>
      <c r="Y48" s="972"/>
      <c r="Z48" s="972"/>
      <c r="AA48" s="972"/>
      <c r="AB48" s="972"/>
      <c r="AC48" s="972"/>
      <c r="AD48" s="972"/>
      <c r="AE48" s="972"/>
      <c r="AF48" s="972"/>
      <c r="AG48" s="972"/>
      <c r="AH48" s="972"/>
      <c r="AI48" s="972"/>
      <c r="AJ48" s="972"/>
      <c r="AK48" s="972"/>
      <c r="AL48" s="972"/>
      <c r="AM48" s="972"/>
      <c r="AN48" s="972"/>
      <c r="AO48" s="972"/>
      <c r="AP48" s="972"/>
      <c r="AQ48" s="972"/>
      <c r="AR48" s="972"/>
      <c r="AS48" s="972"/>
      <c r="AT48" s="972"/>
      <c r="AU48" s="972"/>
      <c r="AV48" s="972"/>
      <c r="AW48" s="972"/>
      <c r="AX48" s="972"/>
      <c r="AY48" s="972"/>
      <c r="AZ48" s="972"/>
      <c r="BA48" s="972"/>
      <c r="BB48" s="972"/>
      <c r="BC48" s="972"/>
      <c r="BD48" s="972"/>
      <c r="BE48" s="975"/>
      <c r="BF48" s="970"/>
    </row>
    <row r="49" spans="1:77" ht="15.75" customHeight="1" thickBot="1">
      <c r="A49" s="972"/>
      <c r="B49" s="977" t="s">
        <v>1949</v>
      </c>
      <c r="C49" s="972"/>
      <c r="D49" s="972"/>
      <c r="E49" s="972"/>
      <c r="F49" s="972"/>
      <c r="G49" s="972"/>
      <c r="H49" s="972"/>
      <c r="I49" s="972"/>
      <c r="J49" s="972"/>
      <c r="K49" s="972"/>
      <c r="L49" s="972"/>
      <c r="M49" s="972"/>
      <c r="N49" s="972"/>
      <c r="O49" s="972"/>
      <c r="P49" s="972"/>
      <c r="Q49" s="972"/>
      <c r="R49" s="972"/>
      <c r="S49" s="972"/>
      <c r="T49" s="972"/>
      <c r="U49" s="972"/>
      <c r="V49" s="972"/>
      <c r="W49" s="972"/>
      <c r="X49" s="972"/>
      <c r="Y49" s="972"/>
      <c r="Z49" s="972"/>
      <c r="AA49" s="972"/>
      <c r="AB49" s="972"/>
      <c r="AC49" s="972"/>
      <c r="AD49" s="972"/>
      <c r="AE49" s="972"/>
      <c r="AF49" s="972"/>
      <c r="AG49" s="972"/>
      <c r="AH49" s="972"/>
      <c r="AI49" s="972"/>
      <c r="AJ49" s="972"/>
      <c r="AK49" s="972"/>
      <c r="AL49" s="972"/>
      <c r="AM49" s="972"/>
      <c r="AN49" s="972"/>
      <c r="AO49" s="972"/>
      <c r="AP49" s="973"/>
      <c r="AQ49" s="973"/>
      <c r="AR49" s="973"/>
      <c r="AS49" s="973"/>
      <c r="AT49" s="973"/>
      <c r="AU49" s="973"/>
      <c r="AV49" s="973"/>
      <c r="AW49" s="973"/>
      <c r="AX49" s="972"/>
      <c r="AY49" s="972"/>
      <c r="AZ49" s="972"/>
      <c r="BA49" s="972"/>
      <c r="BB49" s="972"/>
      <c r="BC49" s="972"/>
      <c r="BD49" s="972"/>
      <c r="BE49" s="975"/>
      <c r="BF49" s="970"/>
    </row>
    <row r="50" spans="1:77" ht="15.75" customHeight="1">
      <c r="A50" s="972"/>
      <c r="B50" s="2016" t="s">
        <v>1950</v>
      </c>
      <c r="C50" s="1972"/>
      <c r="D50" s="1972"/>
      <c r="E50" s="1972"/>
      <c r="F50" s="1972"/>
      <c r="G50" s="1972"/>
      <c r="H50" s="1972"/>
      <c r="I50" s="1972"/>
      <c r="J50" s="1972"/>
      <c r="K50" s="1972"/>
      <c r="L50" s="1972"/>
      <c r="M50" s="1972"/>
      <c r="N50" s="1972"/>
      <c r="O50" s="1972"/>
      <c r="P50" s="1972"/>
      <c r="Q50" s="1972"/>
      <c r="R50" s="1972"/>
      <c r="S50" s="1972"/>
      <c r="T50" s="1972"/>
      <c r="U50" s="1972"/>
      <c r="V50" s="1972"/>
      <c r="W50" s="1972"/>
      <c r="X50" s="1972"/>
      <c r="Y50" s="1972"/>
      <c r="Z50" s="1972"/>
      <c r="AA50" s="1972"/>
      <c r="AB50" s="1972"/>
      <c r="AC50" s="1972"/>
      <c r="AD50" s="1972"/>
      <c r="AE50" s="1972"/>
      <c r="AF50" s="1972"/>
      <c r="AG50" s="1972"/>
      <c r="AH50" s="1972"/>
      <c r="AI50" s="1972"/>
      <c r="AJ50" s="1972"/>
      <c r="AK50" s="1972"/>
      <c r="AL50" s="1972"/>
      <c r="AM50" s="1972"/>
      <c r="AN50" s="1972"/>
      <c r="AO50" s="1973"/>
      <c r="AP50" s="973"/>
      <c r="AQ50" s="973"/>
      <c r="AR50" s="973"/>
      <c r="AS50" s="973"/>
      <c r="AT50" s="973"/>
      <c r="AU50" s="973"/>
      <c r="AV50" s="973"/>
      <c r="AW50" s="973"/>
      <c r="AX50" s="972"/>
      <c r="AY50" s="972"/>
      <c r="AZ50" s="972"/>
      <c r="BA50" s="972"/>
      <c r="BB50" s="972"/>
      <c r="BC50" s="972"/>
      <c r="BD50" s="972"/>
      <c r="BE50" s="975"/>
    </row>
    <row r="51" spans="1:77" ht="33.75" customHeight="1">
      <c r="A51" s="972"/>
      <c r="B51" s="2079" t="s">
        <v>1951</v>
      </c>
      <c r="C51" s="2047"/>
      <c r="D51" s="2047"/>
      <c r="E51" s="2047"/>
      <c r="F51" s="2047"/>
      <c r="G51" s="2047"/>
      <c r="H51" s="2047"/>
      <c r="I51" s="2047"/>
      <c r="J51" s="2047" t="s">
        <v>1952</v>
      </c>
      <c r="K51" s="2047"/>
      <c r="L51" s="2047"/>
      <c r="M51" s="2047"/>
      <c r="N51" s="2047"/>
      <c r="O51" s="2047"/>
      <c r="P51" s="2047"/>
      <c r="Q51" s="2047"/>
      <c r="R51" s="2148" t="s">
        <v>1953</v>
      </c>
      <c r="S51" s="2148"/>
      <c r="T51" s="2148"/>
      <c r="U51" s="2148"/>
      <c r="V51" s="2148"/>
      <c r="W51" s="2148"/>
      <c r="X51" s="2148"/>
      <c r="Y51" s="2148"/>
      <c r="Z51" s="2148" t="s">
        <v>1954</v>
      </c>
      <c r="AA51" s="2148"/>
      <c r="AB51" s="2148"/>
      <c r="AC51" s="2148"/>
      <c r="AD51" s="2148"/>
      <c r="AE51" s="2148"/>
      <c r="AF51" s="2148"/>
      <c r="AG51" s="2148"/>
      <c r="AH51" s="2148" t="s">
        <v>1955</v>
      </c>
      <c r="AI51" s="2148"/>
      <c r="AJ51" s="2148"/>
      <c r="AK51" s="2148"/>
      <c r="AL51" s="2148"/>
      <c r="AM51" s="2148"/>
      <c r="AN51" s="2148"/>
      <c r="AO51" s="2149"/>
      <c r="AP51" s="973"/>
      <c r="AQ51" s="973"/>
      <c r="AR51" s="973"/>
      <c r="AS51" s="973"/>
      <c r="AT51" s="973"/>
      <c r="AU51" s="973"/>
      <c r="AV51" s="973"/>
      <c r="AW51" s="973"/>
      <c r="AX51" s="976"/>
      <c r="AY51" s="972"/>
      <c r="AZ51" s="972"/>
      <c r="BA51" s="972"/>
      <c r="BB51" s="972"/>
      <c r="BC51" s="972"/>
      <c r="BD51" s="972"/>
      <c r="BE51" s="975"/>
    </row>
    <row r="52" spans="1:77" ht="15.75" customHeight="1">
      <c r="A52" s="972"/>
      <c r="B52" s="2109" t="s">
        <v>1956</v>
      </c>
      <c r="C52" s="2110"/>
      <c r="D52" s="2110"/>
      <c r="E52" s="2110"/>
      <c r="F52" s="2110"/>
      <c r="G52" s="2110"/>
      <c r="H52" s="2110"/>
      <c r="I52" s="2110"/>
      <c r="J52" s="1933">
        <v>0</v>
      </c>
      <c r="K52" s="1933"/>
      <c r="L52" s="1933"/>
      <c r="M52" s="1933"/>
      <c r="N52" s="1933"/>
      <c r="O52" s="1933"/>
      <c r="P52" s="1933"/>
      <c r="Q52" s="1933"/>
      <c r="R52" s="2140">
        <v>0</v>
      </c>
      <c r="S52" s="2140"/>
      <c r="T52" s="2140"/>
      <c r="U52" s="2140"/>
      <c r="V52" s="2140"/>
      <c r="W52" s="2140"/>
      <c r="X52" s="2140"/>
      <c r="Y52" s="2140"/>
      <c r="Z52" s="2141">
        <v>0</v>
      </c>
      <c r="AA52" s="2141"/>
      <c r="AB52" s="2141"/>
      <c r="AC52" s="2141"/>
      <c r="AD52" s="2141"/>
      <c r="AE52" s="2141"/>
      <c r="AF52" s="2141"/>
      <c r="AG52" s="2141"/>
      <c r="AH52" s="2142"/>
      <c r="AI52" s="2142"/>
      <c r="AJ52" s="2142"/>
      <c r="AK52" s="2142"/>
      <c r="AL52" s="2142"/>
      <c r="AM52" s="2142"/>
      <c r="AN52" s="2142"/>
      <c r="AO52" s="2143"/>
      <c r="AP52" s="973"/>
      <c r="AQ52" s="973"/>
      <c r="AR52" s="973"/>
      <c r="AS52" s="973"/>
      <c r="AT52" s="973"/>
      <c r="AU52" s="973"/>
      <c r="AV52" s="973"/>
      <c r="AW52" s="973"/>
      <c r="AX52" s="976"/>
      <c r="AY52" s="972"/>
      <c r="AZ52" s="972"/>
      <c r="BA52" s="972"/>
      <c r="BB52" s="972"/>
      <c r="BC52" s="972"/>
      <c r="BD52" s="972"/>
      <c r="BE52" s="975"/>
    </row>
    <row r="53" spans="1:77" ht="15.75" customHeight="1">
      <c r="A53" s="972"/>
      <c r="B53" s="2109" t="s">
        <v>1957</v>
      </c>
      <c r="C53" s="2110"/>
      <c r="D53" s="2110"/>
      <c r="E53" s="2110"/>
      <c r="F53" s="2110"/>
      <c r="G53" s="2110"/>
      <c r="H53" s="2110"/>
      <c r="I53" s="2110"/>
      <c r="J53" s="1933">
        <v>0</v>
      </c>
      <c r="K53" s="1933"/>
      <c r="L53" s="1933"/>
      <c r="M53" s="1933"/>
      <c r="N53" s="1933"/>
      <c r="O53" s="1933"/>
      <c r="P53" s="1933"/>
      <c r="Q53" s="1933"/>
      <c r="R53" s="2140">
        <v>0</v>
      </c>
      <c r="S53" s="2140"/>
      <c r="T53" s="2140"/>
      <c r="U53" s="2140"/>
      <c r="V53" s="2140"/>
      <c r="W53" s="2140"/>
      <c r="X53" s="2140"/>
      <c r="Y53" s="2140"/>
      <c r="Z53" s="2141">
        <v>0</v>
      </c>
      <c r="AA53" s="2141"/>
      <c r="AB53" s="2141"/>
      <c r="AC53" s="2141"/>
      <c r="AD53" s="2141"/>
      <c r="AE53" s="2141"/>
      <c r="AF53" s="2141"/>
      <c r="AG53" s="2141"/>
      <c r="AH53" s="2142"/>
      <c r="AI53" s="2142"/>
      <c r="AJ53" s="2142"/>
      <c r="AK53" s="2142"/>
      <c r="AL53" s="2142"/>
      <c r="AM53" s="2142"/>
      <c r="AN53" s="2142"/>
      <c r="AO53" s="2143"/>
      <c r="AP53" s="973"/>
      <c r="AQ53" s="973"/>
      <c r="AR53" s="973"/>
      <c r="AS53" s="973"/>
      <c r="AT53" s="973"/>
      <c r="AU53" s="973"/>
      <c r="AV53" s="973"/>
      <c r="AW53" s="973"/>
      <c r="AX53" s="972"/>
      <c r="AY53" s="972"/>
      <c r="AZ53" s="972"/>
      <c r="BA53" s="972"/>
      <c r="BB53" s="972"/>
      <c r="BC53" s="972"/>
      <c r="BD53" s="972"/>
      <c r="BE53" s="975"/>
    </row>
    <row r="54" spans="1:77" ht="15.75" customHeight="1">
      <c r="A54" s="972"/>
      <c r="B54" s="2109"/>
      <c r="C54" s="2110"/>
      <c r="D54" s="2110"/>
      <c r="E54" s="2110"/>
      <c r="F54" s="2110"/>
      <c r="G54" s="2110"/>
      <c r="H54" s="2110"/>
      <c r="I54" s="2110"/>
      <c r="J54" s="1933"/>
      <c r="K54" s="1933"/>
      <c r="L54" s="1933"/>
      <c r="M54" s="1933"/>
      <c r="N54" s="1933"/>
      <c r="O54" s="1933"/>
      <c r="P54" s="1933"/>
      <c r="Q54" s="1933"/>
      <c r="R54" s="2140"/>
      <c r="S54" s="2140"/>
      <c r="T54" s="2140"/>
      <c r="U54" s="2140"/>
      <c r="V54" s="2140"/>
      <c r="W54" s="2140"/>
      <c r="X54" s="2140"/>
      <c r="Y54" s="2140"/>
      <c r="Z54" s="2141"/>
      <c r="AA54" s="2141"/>
      <c r="AB54" s="2141"/>
      <c r="AC54" s="2141"/>
      <c r="AD54" s="2141"/>
      <c r="AE54" s="2141"/>
      <c r="AF54" s="2141"/>
      <c r="AG54" s="2141"/>
      <c r="AH54" s="2142"/>
      <c r="AI54" s="2142"/>
      <c r="AJ54" s="2142"/>
      <c r="AK54" s="2142"/>
      <c r="AL54" s="2142"/>
      <c r="AM54" s="2142"/>
      <c r="AN54" s="2142"/>
      <c r="AO54" s="2143"/>
      <c r="AP54" s="973"/>
      <c r="AQ54" s="973"/>
      <c r="AR54" s="973"/>
      <c r="AS54" s="973"/>
      <c r="AT54" s="973"/>
      <c r="AU54" s="973"/>
      <c r="AV54" s="973"/>
      <c r="AW54" s="973"/>
      <c r="AX54" s="972"/>
      <c r="AY54" s="972"/>
      <c r="AZ54" s="972"/>
      <c r="BA54" s="972"/>
      <c r="BB54" s="972"/>
      <c r="BC54" s="972"/>
      <c r="BD54" s="972"/>
      <c r="BE54" s="975"/>
    </row>
    <row r="55" spans="1:77" ht="15.75" customHeight="1">
      <c r="A55" s="972"/>
      <c r="B55" s="2109"/>
      <c r="C55" s="2110"/>
      <c r="D55" s="2110"/>
      <c r="E55" s="2110"/>
      <c r="F55" s="2110"/>
      <c r="G55" s="2110"/>
      <c r="H55" s="2110"/>
      <c r="I55" s="2110"/>
      <c r="J55" s="1933"/>
      <c r="K55" s="1933"/>
      <c r="L55" s="1933"/>
      <c r="M55" s="1933"/>
      <c r="N55" s="1933"/>
      <c r="O55" s="1933"/>
      <c r="P55" s="1933"/>
      <c r="Q55" s="1933"/>
      <c r="R55" s="2140"/>
      <c r="S55" s="2140"/>
      <c r="T55" s="2140"/>
      <c r="U55" s="2140"/>
      <c r="V55" s="2140"/>
      <c r="W55" s="2140"/>
      <c r="X55" s="2140"/>
      <c r="Y55" s="2140"/>
      <c r="Z55" s="2141"/>
      <c r="AA55" s="2141"/>
      <c r="AB55" s="2141"/>
      <c r="AC55" s="2141"/>
      <c r="AD55" s="2141"/>
      <c r="AE55" s="2141"/>
      <c r="AF55" s="2141"/>
      <c r="AG55" s="2141"/>
      <c r="AH55" s="2142"/>
      <c r="AI55" s="2142"/>
      <c r="AJ55" s="2142"/>
      <c r="AK55" s="2142"/>
      <c r="AL55" s="2142"/>
      <c r="AM55" s="2142"/>
      <c r="AN55" s="2142"/>
      <c r="AO55" s="2143"/>
      <c r="AP55" s="973"/>
      <c r="AQ55" s="973"/>
      <c r="AR55" s="973"/>
      <c r="AS55" s="973"/>
      <c r="AT55" s="973" t="s">
        <v>254</v>
      </c>
      <c r="AU55" s="973"/>
      <c r="AV55" s="973"/>
      <c r="AW55" s="973"/>
      <c r="AX55" s="972"/>
      <c r="AY55" s="972"/>
      <c r="AZ55" s="972"/>
      <c r="BA55" s="972"/>
      <c r="BB55" s="972"/>
      <c r="BC55" s="972"/>
      <c r="BD55" s="972"/>
      <c r="BE55" s="975"/>
    </row>
    <row r="56" spans="1:77" ht="15.75" customHeight="1">
      <c r="A56" s="972"/>
      <c r="B56" s="2109"/>
      <c r="C56" s="2110"/>
      <c r="D56" s="2110"/>
      <c r="E56" s="2110"/>
      <c r="F56" s="2110"/>
      <c r="G56" s="2110"/>
      <c r="H56" s="2110"/>
      <c r="I56" s="2110"/>
      <c r="J56" s="1933"/>
      <c r="K56" s="1933"/>
      <c r="L56" s="1933"/>
      <c r="M56" s="1933"/>
      <c r="N56" s="1933"/>
      <c r="O56" s="1933"/>
      <c r="P56" s="1933"/>
      <c r="Q56" s="1933"/>
      <c r="R56" s="2140"/>
      <c r="S56" s="2140"/>
      <c r="T56" s="2140"/>
      <c r="U56" s="2140"/>
      <c r="V56" s="2140"/>
      <c r="W56" s="2140"/>
      <c r="X56" s="2140"/>
      <c r="Y56" s="2140"/>
      <c r="Z56" s="2141"/>
      <c r="AA56" s="2141"/>
      <c r="AB56" s="2141"/>
      <c r="AC56" s="2141"/>
      <c r="AD56" s="2141"/>
      <c r="AE56" s="2141"/>
      <c r="AF56" s="2141"/>
      <c r="AG56" s="2141"/>
      <c r="AH56" s="2142"/>
      <c r="AI56" s="2142"/>
      <c r="AJ56" s="2142"/>
      <c r="AK56" s="2142"/>
      <c r="AL56" s="2142"/>
      <c r="AM56" s="2142"/>
      <c r="AN56" s="2142"/>
      <c r="AO56" s="2143"/>
      <c r="AP56" s="973"/>
      <c r="AQ56" s="973"/>
      <c r="AR56" s="973"/>
      <c r="AS56" s="973"/>
      <c r="AT56" s="973"/>
      <c r="AU56" s="973"/>
      <c r="AV56" s="973"/>
      <c r="AW56" s="973"/>
      <c r="AX56" s="972"/>
      <c r="AY56" s="972"/>
      <c r="AZ56" s="972"/>
      <c r="BA56" s="972"/>
      <c r="BB56" s="972"/>
      <c r="BC56" s="972"/>
      <c r="BD56" s="972"/>
      <c r="BE56" s="975"/>
    </row>
    <row r="57" spans="1:77" s="979" customFormat="1" ht="15.75" customHeight="1" thickBot="1">
      <c r="A57" s="973"/>
      <c r="B57" s="2077" t="s">
        <v>1925</v>
      </c>
      <c r="C57" s="2078"/>
      <c r="D57" s="2078"/>
      <c r="E57" s="2078"/>
      <c r="F57" s="2078"/>
      <c r="G57" s="2078"/>
      <c r="H57" s="2078"/>
      <c r="I57" s="2078"/>
      <c r="J57" s="2078"/>
      <c r="K57" s="2078"/>
      <c r="L57" s="2078"/>
      <c r="M57" s="2078"/>
      <c r="N57" s="2078"/>
      <c r="O57" s="2078"/>
      <c r="P57" s="2078"/>
      <c r="Q57" s="2078"/>
      <c r="R57" s="2144">
        <f>SUM(R52:Y56)</f>
        <v>0</v>
      </c>
      <c r="S57" s="2144"/>
      <c r="T57" s="2144"/>
      <c r="U57" s="2144"/>
      <c r="V57" s="2144"/>
      <c r="W57" s="2144"/>
      <c r="X57" s="2144"/>
      <c r="Y57" s="2144"/>
      <c r="Z57" s="2145">
        <f>SUM(Z52:AG56)</f>
        <v>0</v>
      </c>
      <c r="AA57" s="2145"/>
      <c r="AB57" s="2145"/>
      <c r="AC57" s="2145"/>
      <c r="AD57" s="2145"/>
      <c r="AE57" s="2145"/>
      <c r="AF57" s="2145"/>
      <c r="AG57" s="2145"/>
      <c r="AH57" s="2146"/>
      <c r="AI57" s="2146"/>
      <c r="AJ57" s="2146"/>
      <c r="AK57" s="2146"/>
      <c r="AL57" s="2146"/>
      <c r="AM57" s="2146"/>
      <c r="AN57" s="2146"/>
      <c r="AO57" s="2147"/>
      <c r="AP57" s="973"/>
      <c r="AQ57" s="973"/>
      <c r="AR57" s="973"/>
      <c r="AS57" s="973"/>
      <c r="AT57" s="973"/>
      <c r="AU57" s="973"/>
      <c r="AV57" s="973"/>
      <c r="AW57" s="973"/>
      <c r="AX57" s="973"/>
      <c r="AY57" s="973"/>
      <c r="AZ57" s="973"/>
      <c r="BA57" s="973"/>
      <c r="BB57" s="973"/>
      <c r="BC57" s="973"/>
      <c r="BD57" s="973"/>
      <c r="BE57" s="978"/>
      <c r="BN57" s="1035"/>
      <c r="BO57" s="1035"/>
      <c r="BP57" s="1035"/>
      <c r="BQ57" s="1035"/>
      <c r="BR57" s="1035"/>
      <c r="BS57" s="1035"/>
      <c r="BT57" s="1035"/>
      <c r="BU57" s="1035"/>
      <c r="BV57" s="1035"/>
      <c r="BW57" s="1035"/>
      <c r="BX57" s="1035"/>
      <c r="BY57" s="1035"/>
    </row>
    <row r="58" spans="1:77" ht="15.75" customHeight="1" thickBot="1">
      <c r="A58" s="972"/>
      <c r="B58" s="972"/>
      <c r="C58" s="972"/>
      <c r="D58" s="972"/>
      <c r="E58" s="972"/>
      <c r="F58" s="972"/>
      <c r="G58" s="972"/>
      <c r="H58" s="972"/>
      <c r="I58" s="972"/>
      <c r="J58" s="972"/>
      <c r="K58" s="972"/>
      <c r="L58" s="972"/>
      <c r="M58" s="972"/>
      <c r="N58" s="972"/>
      <c r="O58" s="972"/>
      <c r="P58" s="972"/>
      <c r="Q58" s="972"/>
      <c r="R58" s="972"/>
      <c r="S58" s="972"/>
      <c r="T58" s="972"/>
      <c r="U58" s="972"/>
      <c r="V58" s="972"/>
      <c r="W58" s="972"/>
      <c r="X58" s="972"/>
      <c r="Y58" s="972"/>
      <c r="Z58" s="972"/>
      <c r="AA58" s="972"/>
      <c r="AB58" s="972"/>
      <c r="AC58" s="972"/>
      <c r="AD58" s="972"/>
      <c r="AE58" s="972"/>
      <c r="AF58" s="972"/>
      <c r="AG58" s="972"/>
      <c r="AH58" s="972"/>
      <c r="AI58" s="972"/>
      <c r="AJ58" s="972"/>
      <c r="AK58" s="972"/>
      <c r="AL58" s="972"/>
      <c r="AM58" s="972"/>
      <c r="AN58" s="972"/>
      <c r="AO58" s="972"/>
      <c r="AP58" s="972"/>
      <c r="AQ58" s="972"/>
      <c r="AR58" s="972"/>
      <c r="AS58" s="972"/>
      <c r="AT58" s="972"/>
      <c r="AU58" s="972"/>
      <c r="AV58" s="972"/>
      <c r="AW58" s="972"/>
      <c r="AX58" s="972"/>
      <c r="AY58" s="972"/>
      <c r="AZ58" s="972"/>
      <c r="BA58" s="972"/>
      <c r="BB58" s="972"/>
      <c r="BC58" s="972"/>
      <c r="BD58" s="972"/>
      <c r="BE58" s="975"/>
    </row>
    <row r="59" spans="1:77" ht="15.75" customHeight="1">
      <c r="A59" s="972"/>
      <c r="B59" s="2137" t="s">
        <v>1951</v>
      </c>
      <c r="C59" s="2138"/>
      <c r="D59" s="2138"/>
      <c r="E59" s="2138"/>
      <c r="F59" s="2138"/>
      <c r="G59" s="2138"/>
      <c r="H59" s="2138"/>
      <c r="I59" s="2139"/>
      <c r="J59" s="2045" t="s">
        <v>1958</v>
      </c>
      <c r="K59" s="2045"/>
      <c r="L59" s="2045"/>
      <c r="M59" s="2045"/>
      <c r="N59" s="2045"/>
      <c r="O59" s="2045"/>
      <c r="P59" s="2045"/>
      <c r="Q59" s="2045"/>
      <c r="R59" s="2045"/>
      <c r="S59" s="2045"/>
      <c r="T59" s="2045"/>
      <c r="U59" s="2045"/>
      <c r="V59" s="2045"/>
      <c r="W59" s="2045"/>
      <c r="X59" s="2045"/>
      <c r="Y59" s="2045"/>
      <c r="Z59" s="2045"/>
      <c r="AA59" s="2045"/>
      <c r="AB59" s="2045"/>
      <c r="AC59" s="2045"/>
      <c r="AD59" s="2045"/>
      <c r="AE59" s="2045"/>
      <c r="AF59" s="2045"/>
      <c r="AG59" s="2045"/>
      <c r="AH59" s="2045"/>
      <c r="AI59" s="2045"/>
      <c r="AJ59" s="2045"/>
      <c r="AK59" s="2045"/>
      <c r="AL59" s="2045"/>
      <c r="AM59" s="2045"/>
      <c r="AN59" s="2045"/>
      <c r="AO59" s="2045"/>
      <c r="AP59" s="2045"/>
      <c r="AQ59" s="2045"/>
      <c r="AR59" s="2045"/>
      <c r="AS59" s="2045"/>
      <c r="AT59" s="2045"/>
      <c r="AU59" s="2045"/>
      <c r="AV59" s="2045"/>
      <c r="AW59" s="2046"/>
      <c r="AX59" s="972"/>
      <c r="AY59" s="972"/>
      <c r="AZ59" s="972"/>
      <c r="BA59" s="972"/>
      <c r="BB59" s="972"/>
      <c r="BC59" s="972"/>
      <c r="BD59" s="972"/>
      <c r="BE59" s="975"/>
    </row>
    <row r="60" spans="1:77" ht="15.75" customHeight="1">
      <c r="A60" s="972"/>
      <c r="B60" s="2129" t="str">
        <f>IF(B52="", "", B52)</f>
        <v>Services Company 1</v>
      </c>
      <c r="C60" s="2130"/>
      <c r="D60" s="2130"/>
      <c r="E60" s="2130"/>
      <c r="F60" s="2130"/>
      <c r="G60" s="2130"/>
      <c r="H60" s="2130"/>
      <c r="I60" s="2131"/>
      <c r="J60" s="2132"/>
      <c r="K60" s="1936"/>
      <c r="L60" s="1936"/>
      <c r="M60" s="1936"/>
      <c r="N60" s="1936"/>
      <c r="O60" s="1936"/>
      <c r="P60" s="1936"/>
      <c r="Q60" s="1936"/>
      <c r="R60" s="1936"/>
      <c r="S60" s="1936"/>
      <c r="T60" s="1936"/>
      <c r="U60" s="1936"/>
      <c r="V60" s="1936"/>
      <c r="W60" s="1936"/>
      <c r="X60" s="1936"/>
      <c r="Y60" s="1936"/>
      <c r="Z60" s="1936"/>
      <c r="AA60" s="1936"/>
      <c r="AB60" s="1936"/>
      <c r="AC60" s="1936"/>
      <c r="AD60" s="1936"/>
      <c r="AE60" s="1936"/>
      <c r="AF60" s="1936"/>
      <c r="AG60" s="1936"/>
      <c r="AH60" s="1936"/>
      <c r="AI60" s="1936"/>
      <c r="AJ60" s="1936"/>
      <c r="AK60" s="1936"/>
      <c r="AL60" s="1936"/>
      <c r="AM60" s="1936"/>
      <c r="AN60" s="1936"/>
      <c r="AO60" s="1936"/>
      <c r="AP60" s="1936"/>
      <c r="AQ60" s="1936"/>
      <c r="AR60" s="1936"/>
      <c r="AS60" s="1936"/>
      <c r="AT60" s="1936"/>
      <c r="AU60" s="1936"/>
      <c r="AV60" s="1936"/>
      <c r="AW60" s="1937"/>
      <c r="AX60" s="972"/>
      <c r="AY60" s="972"/>
      <c r="AZ60" s="972"/>
      <c r="BA60" s="972"/>
      <c r="BB60" s="972"/>
      <c r="BC60" s="972"/>
      <c r="BD60" s="972"/>
      <c r="BE60" s="975"/>
    </row>
    <row r="61" spans="1:77" ht="15.75" customHeight="1">
      <c r="A61" s="972"/>
      <c r="B61" s="2129" t="str">
        <f>IF(B53="", "", B53)</f>
        <v>Services Company 2</v>
      </c>
      <c r="C61" s="2130"/>
      <c r="D61" s="2130"/>
      <c r="E61" s="2130"/>
      <c r="F61" s="2130"/>
      <c r="G61" s="2130"/>
      <c r="H61" s="2130"/>
      <c r="I61" s="2131"/>
      <c r="J61" s="2132"/>
      <c r="K61" s="1936"/>
      <c r="L61" s="1936"/>
      <c r="M61" s="1936"/>
      <c r="N61" s="1936"/>
      <c r="O61" s="1936"/>
      <c r="P61" s="1936"/>
      <c r="Q61" s="1936"/>
      <c r="R61" s="1936"/>
      <c r="S61" s="1936"/>
      <c r="T61" s="1936"/>
      <c r="U61" s="1936"/>
      <c r="V61" s="1936"/>
      <c r="W61" s="1936"/>
      <c r="X61" s="1936"/>
      <c r="Y61" s="1936"/>
      <c r="Z61" s="1936"/>
      <c r="AA61" s="1936"/>
      <c r="AB61" s="1936"/>
      <c r="AC61" s="1936"/>
      <c r="AD61" s="1936"/>
      <c r="AE61" s="1936"/>
      <c r="AF61" s="1936"/>
      <c r="AG61" s="1936"/>
      <c r="AH61" s="1936"/>
      <c r="AI61" s="1936"/>
      <c r="AJ61" s="1936"/>
      <c r="AK61" s="1936"/>
      <c r="AL61" s="1936"/>
      <c r="AM61" s="1936"/>
      <c r="AN61" s="1936"/>
      <c r="AO61" s="1936"/>
      <c r="AP61" s="1936"/>
      <c r="AQ61" s="1936"/>
      <c r="AR61" s="1936"/>
      <c r="AS61" s="1936"/>
      <c r="AT61" s="1936"/>
      <c r="AU61" s="1936"/>
      <c r="AV61" s="1936"/>
      <c r="AW61" s="1937"/>
      <c r="AX61" s="972"/>
      <c r="AY61" s="972"/>
      <c r="AZ61" s="972"/>
      <c r="BA61" s="972"/>
      <c r="BB61" s="972"/>
      <c r="BC61" s="972"/>
      <c r="BD61" s="972"/>
      <c r="BE61" s="975"/>
    </row>
    <row r="62" spans="1:77" ht="15.75" customHeight="1">
      <c r="A62" s="972"/>
      <c r="B62" s="2129" t="str">
        <f>IF(B54="", "", B54)</f>
        <v/>
      </c>
      <c r="C62" s="2130"/>
      <c r="D62" s="2130"/>
      <c r="E62" s="2130"/>
      <c r="F62" s="2130"/>
      <c r="G62" s="2130"/>
      <c r="H62" s="2130"/>
      <c r="I62" s="2131"/>
      <c r="J62" s="2132"/>
      <c r="K62" s="1936"/>
      <c r="L62" s="1936"/>
      <c r="M62" s="1936"/>
      <c r="N62" s="1936"/>
      <c r="O62" s="1936"/>
      <c r="P62" s="1936"/>
      <c r="Q62" s="1936"/>
      <c r="R62" s="1936"/>
      <c r="S62" s="1936"/>
      <c r="T62" s="1936"/>
      <c r="U62" s="1936"/>
      <c r="V62" s="1936"/>
      <c r="W62" s="1936"/>
      <c r="X62" s="1936"/>
      <c r="Y62" s="1936"/>
      <c r="Z62" s="1936"/>
      <c r="AA62" s="1936"/>
      <c r="AB62" s="1936"/>
      <c r="AC62" s="1936"/>
      <c r="AD62" s="1936"/>
      <c r="AE62" s="1936"/>
      <c r="AF62" s="1936"/>
      <c r="AG62" s="1936"/>
      <c r="AH62" s="1936"/>
      <c r="AI62" s="1936"/>
      <c r="AJ62" s="1936"/>
      <c r="AK62" s="1936"/>
      <c r="AL62" s="1936"/>
      <c r="AM62" s="1936"/>
      <c r="AN62" s="1936"/>
      <c r="AO62" s="1936"/>
      <c r="AP62" s="1936"/>
      <c r="AQ62" s="1936"/>
      <c r="AR62" s="1936"/>
      <c r="AS62" s="1936"/>
      <c r="AT62" s="1936"/>
      <c r="AU62" s="1936"/>
      <c r="AV62" s="1936"/>
      <c r="AW62" s="1937"/>
      <c r="AX62" s="972"/>
      <c r="AY62" s="972"/>
      <c r="AZ62" s="972"/>
      <c r="BA62" s="972"/>
      <c r="BB62" s="972"/>
      <c r="BC62" s="972"/>
      <c r="BD62" s="972"/>
      <c r="BE62" s="975"/>
    </row>
    <row r="63" spans="1:77" ht="15.75" customHeight="1">
      <c r="A63" s="972"/>
      <c r="B63" s="2129" t="str">
        <f>IF(B55="", "", B55)</f>
        <v/>
      </c>
      <c r="C63" s="2130"/>
      <c r="D63" s="2130"/>
      <c r="E63" s="2130"/>
      <c r="F63" s="2130"/>
      <c r="G63" s="2130"/>
      <c r="H63" s="2130"/>
      <c r="I63" s="2131"/>
      <c r="J63" s="2132"/>
      <c r="K63" s="1936"/>
      <c r="L63" s="1936"/>
      <c r="M63" s="1936"/>
      <c r="N63" s="1936"/>
      <c r="O63" s="1936"/>
      <c r="P63" s="1936"/>
      <c r="Q63" s="1936"/>
      <c r="R63" s="1936"/>
      <c r="S63" s="1936"/>
      <c r="T63" s="1936"/>
      <c r="U63" s="1936"/>
      <c r="V63" s="1936"/>
      <c r="W63" s="1936"/>
      <c r="X63" s="1936"/>
      <c r="Y63" s="1936"/>
      <c r="Z63" s="1936"/>
      <c r="AA63" s="1936"/>
      <c r="AB63" s="1936"/>
      <c r="AC63" s="1936"/>
      <c r="AD63" s="1936"/>
      <c r="AE63" s="1936"/>
      <c r="AF63" s="1936"/>
      <c r="AG63" s="1936"/>
      <c r="AH63" s="1936"/>
      <c r="AI63" s="1936"/>
      <c r="AJ63" s="1936"/>
      <c r="AK63" s="1936"/>
      <c r="AL63" s="1936"/>
      <c r="AM63" s="1936"/>
      <c r="AN63" s="1936"/>
      <c r="AO63" s="1936"/>
      <c r="AP63" s="1936"/>
      <c r="AQ63" s="1936"/>
      <c r="AR63" s="1936"/>
      <c r="AS63" s="1936"/>
      <c r="AT63" s="1936"/>
      <c r="AU63" s="1936"/>
      <c r="AV63" s="1936"/>
      <c r="AW63" s="1937"/>
      <c r="AX63" s="972"/>
      <c r="AY63" s="972"/>
      <c r="AZ63" s="972"/>
      <c r="BA63" s="972"/>
      <c r="BB63" s="972"/>
      <c r="BC63" s="972"/>
      <c r="BD63" s="972"/>
      <c r="BE63" s="975"/>
    </row>
    <row r="64" spans="1:77" ht="15.75" customHeight="1" thickBot="1">
      <c r="A64" s="972"/>
      <c r="B64" s="2133" t="str">
        <f>IF(B56="", "", B56)</f>
        <v/>
      </c>
      <c r="C64" s="2134"/>
      <c r="D64" s="2134"/>
      <c r="E64" s="2134"/>
      <c r="F64" s="2134"/>
      <c r="G64" s="2134"/>
      <c r="H64" s="2134"/>
      <c r="I64" s="2135"/>
      <c r="J64" s="2136"/>
      <c r="K64" s="2119"/>
      <c r="L64" s="2119"/>
      <c r="M64" s="2119"/>
      <c r="N64" s="2119"/>
      <c r="O64" s="2119"/>
      <c r="P64" s="2119"/>
      <c r="Q64" s="2119"/>
      <c r="R64" s="2119"/>
      <c r="S64" s="2119"/>
      <c r="T64" s="2119"/>
      <c r="U64" s="2119"/>
      <c r="V64" s="2119"/>
      <c r="W64" s="2119"/>
      <c r="X64" s="2119"/>
      <c r="Y64" s="2119"/>
      <c r="Z64" s="2119"/>
      <c r="AA64" s="2119"/>
      <c r="AB64" s="2119"/>
      <c r="AC64" s="2119"/>
      <c r="AD64" s="2119"/>
      <c r="AE64" s="2119"/>
      <c r="AF64" s="2119"/>
      <c r="AG64" s="2119"/>
      <c r="AH64" s="2119"/>
      <c r="AI64" s="2119"/>
      <c r="AJ64" s="2119"/>
      <c r="AK64" s="2119"/>
      <c r="AL64" s="2119"/>
      <c r="AM64" s="2119"/>
      <c r="AN64" s="2119"/>
      <c r="AO64" s="2119"/>
      <c r="AP64" s="2119"/>
      <c r="AQ64" s="2119"/>
      <c r="AR64" s="2119"/>
      <c r="AS64" s="2119"/>
      <c r="AT64" s="2119"/>
      <c r="AU64" s="2119"/>
      <c r="AV64" s="2119"/>
      <c r="AW64" s="2120"/>
      <c r="AX64" s="972"/>
      <c r="AY64" s="972"/>
      <c r="AZ64" s="972"/>
      <c r="BA64" s="972"/>
      <c r="BB64" s="972"/>
      <c r="BC64" s="972"/>
      <c r="BD64" s="972"/>
      <c r="BE64" s="975"/>
    </row>
    <row r="65" spans="1:94" ht="15.75" customHeight="1">
      <c r="A65" s="972"/>
      <c r="B65" s="972"/>
      <c r="C65" s="972"/>
      <c r="D65" s="972"/>
      <c r="E65" s="972"/>
      <c r="F65" s="972"/>
      <c r="G65" s="972"/>
      <c r="H65" s="972"/>
      <c r="I65" s="972"/>
      <c r="J65" s="972"/>
      <c r="K65" s="972"/>
      <c r="L65" s="972"/>
      <c r="M65" s="972"/>
      <c r="N65" s="972"/>
      <c r="O65" s="972"/>
      <c r="P65" s="972"/>
      <c r="Q65" s="972"/>
      <c r="R65" s="972"/>
      <c r="S65" s="972"/>
      <c r="T65" s="972"/>
      <c r="U65" s="972"/>
      <c r="V65" s="972"/>
      <c r="W65" s="972"/>
      <c r="X65" s="972"/>
      <c r="Y65" s="972"/>
      <c r="Z65" s="972"/>
      <c r="AA65" s="972"/>
      <c r="AB65" s="972"/>
      <c r="AC65" s="972"/>
      <c r="AD65" s="972"/>
      <c r="AE65" s="972"/>
      <c r="AF65" s="972"/>
      <c r="AG65" s="972"/>
      <c r="AH65" s="972"/>
      <c r="AI65" s="972"/>
      <c r="AJ65" s="972"/>
      <c r="AK65" s="972"/>
      <c r="AL65" s="972"/>
      <c r="AM65" s="972"/>
      <c r="AN65" s="972"/>
      <c r="AO65" s="972"/>
      <c r="AP65" s="972"/>
      <c r="AQ65" s="972"/>
      <c r="AR65" s="972"/>
      <c r="AS65" s="972"/>
      <c r="AT65" s="972"/>
      <c r="AU65" s="972"/>
      <c r="AV65" s="972"/>
      <c r="AW65" s="972"/>
      <c r="AX65" s="972"/>
      <c r="AY65" s="972"/>
      <c r="AZ65" s="972"/>
      <c r="BA65" s="972"/>
      <c r="BB65" s="972"/>
      <c r="BC65" s="972"/>
      <c r="BD65" s="972"/>
      <c r="BE65" s="975"/>
    </row>
    <row r="66" spans="1:94" ht="15.75" customHeight="1">
      <c r="A66" s="972"/>
      <c r="B66" s="979" t="s">
        <v>1959</v>
      </c>
      <c r="C66" s="979"/>
      <c r="D66" s="979"/>
      <c r="E66" s="979"/>
      <c r="F66" s="979"/>
      <c r="G66" s="979"/>
      <c r="H66" s="979"/>
      <c r="I66" s="979"/>
      <c r="J66" s="979"/>
      <c r="K66" s="979"/>
      <c r="L66" s="972"/>
      <c r="M66" s="972"/>
      <c r="N66" s="972"/>
      <c r="O66" s="972"/>
      <c r="P66" s="972"/>
      <c r="Q66" s="972"/>
      <c r="R66" s="972"/>
      <c r="S66" s="972"/>
      <c r="T66" s="972"/>
      <c r="U66" s="972"/>
      <c r="V66" s="972"/>
      <c r="W66" s="972"/>
      <c r="X66" s="972"/>
      <c r="Y66" s="972"/>
      <c r="Z66" s="972"/>
      <c r="AA66" s="972"/>
      <c r="AB66" s="972"/>
      <c r="AC66" s="972"/>
      <c r="AD66" s="972"/>
      <c r="AE66" s="972"/>
      <c r="AF66" s="972"/>
      <c r="AG66" s="972"/>
      <c r="AH66" s="972"/>
      <c r="AI66" s="972"/>
      <c r="AJ66" s="972"/>
      <c r="AK66" s="972"/>
      <c r="AL66" s="972"/>
      <c r="AM66" s="972"/>
      <c r="AN66" s="972"/>
      <c r="AO66" s="972"/>
      <c r="AP66" s="972"/>
      <c r="AQ66" s="972"/>
      <c r="AR66" s="972"/>
      <c r="AS66" s="972"/>
      <c r="AT66" s="972"/>
      <c r="AU66" s="972"/>
      <c r="AV66" s="972"/>
      <c r="AW66" s="972"/>
      <c r="AX66" s="972"/>
      <c r="AY66" s="972"/>
      <c r="AZ66" s="972"/>
      <c r="BA66" s="972"/>
      <c r="BB66" s="972"/>
      <c r="BC66" s="972"/>
      <c r="BD66" s="972"/>
      <c r="BE66" s="975"/>
    </row>
    <row r="67" spans="1:94" ht="15.75" customHeight="1" thickBot="1">
      <c r="A67" s="972"/>
      <c r="B67" s="972"/>
      <c r="C67" s="972"/>
      <c r="D67" s="972"/>
      <c r="E67" s="972"/>
      <c r="F67" s="972"/>
      <c r="G67" s="972"/>
      <c r="H67" s="972"/>
      <c r="I67" s="972"/>
      <c r="J67" s="972"/>
      <c r="K67" s="972"/>
      <c r="L67" s="972"/>
      <c r="M67" s="972"/>
      <c r="N67" s="972"/>
      <c r="O67" s="972"/>
      <c r="P67" s="972"/>
      <c r="Q67" s="972"/>
      <c r="R67" s="972"/>
      <c r="S67" s="972"/>
      <c r="T67" s="972"/>
      <c r="U67" s="972"/>
      <c r="V67" s="972"/>
      <c r="W67" s="972"/>
      <c r="X67" s="972"/>
      <c r="Y67" s="972"/>
      <c r="Z67" s="972"/>
      <c r="AA67" s="972"/>
      <c r="AB67" s="972"/>
      <c r="AC67" s="972"/>
      <c r="AD67" s="972"/>
      <c r="AE67" s="972"/>
      <c r="AF67" s="972"/>
      <c r="AG67" s="972"/>
      <c r="AH67" s="972"/>
      <c r="AI67" s="972"/>
      <c r="AJ67" s="972"/>
      <c r="AK67" s="972"/>
      <c r="AL67" s="972"/>
      <c r="AM67" s="972"/>
      <c r="AN67" s="972"/>
      <c r="AO67" s="972"/>
      <c r="AP67" s="972"/>
      <c r="AQ67" s="972"/>
      <c r="AR67" s="972"/>
      <c r="AS67" s="972"/>
      <c r="AT67" s="972"/>
      <c r="AU67" s="972"/>
      <c r="AV67" s="972"/>
      <c r="AW67" s="972"/>
      <c r="AX67" s="972"/>
      <c r="AY67" s="972"/>
      <c r="AZ67" s="972"/>
      <c r="BA67" s="972"/>
      <c r="BB67" s="972"/>
      <c r="BC67" s="972"/>
      <c r="BD67" s="972"/>
      <c r="BE67" s="975"/>
    </row>
    <row r="68" spans="1:94" ht="15.75" customHeight="1" thickBot="1">
      <c r="A68" s="972"/>
      <c r="B68" s="2044" t="s">
        <v>1960</v>
      </c>
      <c r="C68" s="2045"/>
      <c r="D68" s="2045"/>
      <c r="E68" s="2045"/>
      <c r="F68" s="2045"/>
      <c r="G68" s="2045"/>
      <c r="H68" s="2045"/>
      <c r="I68" s="2045"/>
      <c r="J68" s="2045"/>
      <c r="K68" s="2045"/>
      <c r="L68" s="2045"/>
      <c r="M68" s="2045"/>
      <c r="N68" s="2045"/>
      <c r="O68" s="2045"/>
      <c r="P68" s="2045"/>
      <c r="Q68" s="2045"/>
      <c r="R68" s="2045"/>
      <c r="S68" s="2045"/>
      <c r="T68" s="2045"/>
      <c r="U68" s="2045"/>
      <c r="V68" s="2045"/>
      <c r="W68" s="2045"/>
      <c r="X68" s="2045"/>
      <c r="Y68" s="2045"/>
      <c r="Z68" s="2045"/>
      <c r="AA68" s="2046"/>
      <c r="AB68" s="972"/>
      <c r="AC68" s="1970" t="s">
        <v>1961</v>
      </c>
      <c r="AD68" s="1971"/>
      <c r="AE68" s="1971"/>
      <c r="AF68" s="1971"/>
      <c r="AG68" s="1971"/>
      <c r="AH68" s="1971"/>
      <c r="AI68" s="1971"/>
      <c r="AJ68" s="1971"/>
      <c r="AK68" s="1971"/>
      <c r="AL68" s="1971"/>
      <c r="AM68" s="1971"/>
      <c r="AN68" s="1971"/>
      <c r="AO68" s="1971"/>
      <c r="AP68" s="1971"/>
      <c r="AQ68" s="1971"/>
      <c r="AR68" s="1971"/>
      <c r="AS68" s="1971"/>
      <c r="AT68" s="1971"/>
      <c r="AU68" s="1971"/>
      <c r="AV68" s="2121" t="s">
        <v>692</v>
      </c>
      <c r="AW68" s="2027"/>
      <c r="AX68" s="2027"/>
      <c r="AY68" s="2027"/>
      <c r="AZ68" s="2027"/>
      <c r="BA68" s="2027"/>
      <c r="BB68" s="2027"/>
      <c r="BC68" s="2028"/>
      <c r="BD68" s="972"/>
      <c r="BE68" s="975"/>
      <c r="BM68" s="980" t="s">
        <v>1962</v>
      </c>
    </row>
    <row r="69" spans="1:94" ht="15.75" customHeight="1" thickTop="1" thickBot="1">
      <c r="A69" s="972"/>
      <c r="B69" s="2122" t="s">
        <v>1963</v>
      </c>
      <c r="C69" s="2123"/>
      <c r="D69" s="2123"/>
      <c r="E69" s="2123"/>
      <c r="F69" s="2123"/>
      <c r="G69" s="2123"/>
      <c r="H69" s="2123"/>
      <c r="I69" s="2123"/>
      <c r="J69" s="2123"/>
      <c r="K69" s="2123"/>
      <c r="L69" s="2123"/>
      <c r="M69" s="2123"/>
      <c r="N69" s="2123"/>
      <c r="O69" s="2124" t="s">
        <v>1964</v>
      </c>
      <c r="P69" s="2125"/>
      <c r="Q69" s="2125"/>
      <c r="R69" s="2125"/>
      <c r="S69" s="2125"/>
      <c r="T69" s="2125"/>
      <c r="U69" s="2125"/>
      <c r="V69" s="2125"/>
      <c r="W69" s="2125"/>
      <c r="X69" s="2125"/>
      <c r="Y69" s="2125"/>
      <c r="Z69" s="2125"/>
      <c r="AA69" s="2126"/>
      <c r="AB69" s="972"/>
      <c r="AC69" s="2127" t="s">
        <v>1965</v>
      </c>
      <c r="AD69" s="2128"/>
      <c r="AE69" s="2128"/>
      <c r="AF69" s="2128"/>
      <c r="AG69" s="2128"/>
      <c r="AH69" s="2128"/>
      <c r="AI69" s="2128"/>
      <c r="AJ69" s="2128"/>
      <c r="AK69" s="2128"/>
      <c r="AL69" s="2128"/>
      <c r="AM69" s="2128"/>
      <c r="AN69" s="2128"/>
      <c r="AO69" s="2128"/>
      <c r="AP69" s="2128"/>
      <c r="AQ69" s="2128"/>
      <c r="AR69" s="2128"/>
      <c r="AS69" s="2128"/>
      <c r="AT69" s="2128"/>
      <c r="AU69" s="2128"/>
      <c r="AV69" s="2121" t="s">
        <v>692</v>
      </c>
      <c r="AW69" s="2027"/>
      <c r="AX69" s="2027"/>
      <c r="AY69" s="2027"/>
      <c r="AZ69" s="2027"/>
      <c r="BA69" s="2027"/>
      <c r="BB69" s="2027"/>
      <c r="BC69" s="2028"/>
      <c r="BD69" s="972"/>
      <c r="BE69" s="975"/>
      <c r="BM69" s="981" t="s">
        <v>843</v>
      </c>
    </row>
    <row r="70" spans="1:94" ht="15.75" customHeight="1">
      <c r="A70" s="972"/>
      <c r="B70" s="2104" t="s">
        <v>1966</v>
      </c>
      <c r="C70" s="2105"/>
      <c r="D70" s="2105"/>
      <c r="E70" s="2105"/>
      <c r="F70" s="2105"/>
      <c r="G70" s="2105"/>
      <c r="H70" s="2105"/>
      <c r="I70" s="2105"/>
      <c r="J70" s="2105"/>
      <c r="K70" s="2105"/>
      <c r="L70" s="2105"/>
      <c r="M70" s="2105"/>
      <c r="N70" s="2105"/>
      <c r="O70" s="1978">
        <v>0</v>
      </c>
      <c r="P70" s="1978"/>
      <c r="Q70" s="1978"/>
      <c r="R70" s="1978"/>
      <c r="S70" s="1978"/>
      <c r="T70" s="1978"/>
      <c r="U70" s="1978"/>
      <c r="V70" s="1978"/>
      <c r="W70" s="1978"/>
      <c r="X70" s="1978"/>
      <c r="Y70" s="1978"/>
      <c r="Z70" s="1978"/>
      <c r="AA70" s="2106"/>
      <c r="AB70" s="972"/>
      <c r="AC70" s="2016" t="s">
        <v>1967</v>
      </c>
      <c r="AD70" s="1972"/>
      <c r="AE70" s="1972"/>
      <c r="AF70" s="2115"/>
      <c r="AG70" s="2115"/>
      <c r="AH70" s="2115"/>
      <c r="AI70" s="2115"/>
      <c r="AJ70" s="2115"/>
      <c r="AK70" s="2115"/>
      <c r="AL70" s="2115"/>
      <c r="AM70" s="2115"/>
      <c r="AN70" s="2115"/>
      <c r="AO70" s="2115"/>
      <c r="AP70" s="2115"/>
      <c r="AQ70" s="2115"/>
      <c r="AR70" s="2115"/>
      <c r="AS70" s="2115"/>
      <c r="AT70" s="2115"/>
      <c r="AU70" s="2116"/>
      <c r="AV70" s="972"/>
      <c r="AW70" s="972"/>
      <c r="AX70" s="972"/>
      <c r="AY70" s="972"/>
      <c r="AZ70" s="972"/>
      <c r="BA70" s="972"/>
      <c r="BB70" s="972"/>
      <c r="BC70" s="972"/>
      <c r="BD70" s="972"/>
      <c r="BE70" s="975"/>
      <c r="BM70" s="982" t="s">
        <v>692</v>
      </c>
    </row>
    <row r="71" spans="1:94" ht="15.75" customHeight="1" thickBot="1">
      <c r="A71" s="972"/>
      <c r="B71" s="2104" t="s">
        <v>1968</v>
      </c>
      <c r="C71" s="2105"/>
      <c r="D71" s="2105"/>
      <c r="E71" s="2105"/>
      <c r="F71" s="2105"/>
      <c r="G71" s="2105"/>
      <c r="H71" s="2105"/>
      <c r="I71" s="2105"/>
      <c r="J71" s="2105"/>
      <c r="K71" s="2105"/>
      <c r="L71" s="2105"/>
      <c r="M71" s="2105"/>
      <c r="N71" s="2105"/>
      <c r="O71" s="1978">
        <v>0</v>
      </c>
      <c r="P71" s="1978"/>
      <c r="Q71" s="1978"/>
      <c r="R71" s="1978"/>
      <c r="S71" s="1978"/>
      <c r="T71" s="1978"/>
      <c r="U71" s="1978"/>
      <c r="V71" s="1978"/>
      <c r="W71" s="1978"/>
      <c r="X71" s="1978"/>
      <c r="Y71" s="1978"/>
      <c r="Z71" s="1978"/>
      <c r="AA71" s="2106"/>
      <c r="AB71" s="972"/>
      <c r="AC71" s="2117" t="s">
        <v>1969</v>
      </c>
      <c r="AD71" s="2118"/>
      <c r="AE71" s="2118"/>
      <c r="AF71" s="2119"/>
      <c r="AG71" s="2119"/>
      <c r="AH71" s="2119"/>
      <c r="AI71" s="2119"/>
      <c r="AJ71" s="2119"/>
      <c r="AK71" s="2119"/>
      <c r="AL71" s="2119"/>
      <c r="AM71" s="2119"/>
      <c r="AN71" s="2119"/>
      <c r="AO71" s="2119"/>
      <c r="AP71" s="2119"/>
      <c r="AQ71" s="2119"/>
      <c r="AR71" s="2119"/>
      <c r="AS71" s="2119"/>
      <c r="AT71" s="2119"/>
      <c r="AU71" s="2120"/>
      <c r="AV71" s="972"/>
      <c r="AW71" s="972"/>
      <c r="AX71" s="972"/>
      <c r="AY71" s="972"/>
      <c r="AZ71" s="972"/>
      <c r="BA71" s="972"/>
      <c r="BB71" s="972"/>
      <c r="BC71" s="972"/>
      <c r="BD71" s="972"/>
      <c r="BE71" s="975"/>
      <c r="BM71" s="969" t="s">
        <v>1970</v>
      </c>
    </row>
    <row r="72" spans="1:94" ht="15.75" customHeight="1">
      <c r="A72" s="972"/>
      <c r="B72" s="2104" t="s">
        <v>1971</v>
      </c>
      <c r="C72" s="2105"/>
      <c r="D72" s="2105"/>
      <c r="E72" s="2105"/>
      <c r="F72" s="2105"/>
      <c r="G72" s="2105"/>
      <c r="H72" s="2105"/>
      <c r="I72" s="2105"/>
      <c r="J72" s="2105"/>
      <c r="K72" s="2105"/>
      <c r="L72" s="2105"/>
      <c r="M72" s="2105"/>
      <c r="N72" s="2105"/>
      <c r="O72" s="1978">
        <v>0</v>
      </c>
      <c r="P72" s="1978"/>
      <c r="Q72" s="1978"/>
      <c r="R72" s="1978"/>
      <c r="S72" s="1978"/>
      <c r="T72" s="1978"/>
      <c r="U72" s="1978"/>
      <c r="V72" s="1978"/>
      <c r="W72" s="1978"/>
      <c r="X72" s="1978"/>
      <c r="Y72" s="1978"/>
      <c r="Z72" s="1978"/>
      <c r="AA72" s="2106"/>
      <c r="AB72" s="972"/>
      <c r="AC72" s="2107" t="s">
        <v>1972</v>
      </c>
      <c r="AD72" s="2108"/>
      <c r="AE72" s="2108"/>
      <c r="AF72" s="2108"/>
      <c r="AG72" s="2108"/>
      <c r="AH72" s="2108"/>
      <c r="AI72" s="2108"/>
      <c r="AJ72" s="2108"/>
      <c r="AK72" s="2108"/>
      <c r="AL72" s="2108"/>
      <c r="AM72" s="2108"/>
      <c r="AN72" s="2108"/>
      <c r="AO72" s="2108"/>
      <c r="AP72" s="2108"/>
      <c r="AQ72" s="2108"/>
      <c r="AR72" s="2108"/>
      <c r="AS72" s="2108"/>
      <c r="AT72" s="2108"/>
      <c r="AU72" s="2108"/>
      <c r="AV72" s="1972"/>
      <c r="AW72" s="1972"/>
      <c r="AX72" s="1972"/>
      <c r="AY72" s="1972"/>
      <c r="AZ72" s="1972"/>
      <c r="BA72" s="1972"/>
      <c r="BB72" s="1972"/>
      <c r="BC72" s="1973"/>
      <c r="BD72" s="972"/>
      <c r="BE72" s="975"/>
    </row>
    <row r="73" spans="1:94" ht="15.75" customHeight="1">
      <c r="A73" s="972"/>
      <c r="B73" s="2109" t="s">
        <v>1973</v>
      </c>
      <c r="C73" s="2110"/>
      <c r="D73" s="2110"/>
      <c r="E73" s="2110"/>
      <c r="F73" s="2110"/>
      <c r="G73" s="2110"/>
      <c r="H73" s="2110"/>
      <c r="I73" s="2110"/>
      <c r="J73" s="2110"/>
      <c r="K73" s="2110"/>
      <c r="L73" s="2110"/>
      <c r="M73" s="2110"/>
      <c r="N73" s="2110"/>
      <c r="O73" s="1978">
        <v>0</v>
      </c>
      <c r="P73" s="1978"/>
      <c r="Q73" s="1978"/>
      <c r="R73" s="1978"/>
      <c r="S73" s="1978"/>
      <c r="T73" s="1978"/>
      <c r="U73" s="1978"/>
      <c r="V73" s="1978"/>
      <c r="W73" s="1978"/>
      <c r="X73" s="1978"/>
      <c r="Y73" s="1978"/>
      <c r="Z73" s="1978"/>
      <c r="AA73" s="2106"/>
      <c r="AB73" s="972"/>
      <c r="AC73" s="1987" t="s">
        <v>1974</v>
      </c>
      <c r="AD73" s="1988"/>
      <c r="AE73" s="1988"/>
      <c r="AF73" s="1988"/>
      <c r="AG73" s="1988"/>
      <c r="AH73" s="1988"/>
      <c r="AI73" s="1988"/>
      <c r="AJ73" s="1988"/>
      <c r="AK73" s="1988"/>
      <c r="AL73" s="1988"/>
      <c r="AM73" s="1988"/>
      <c r="AN73" s="1988"/>
      <c r="AO73" s="1988"/>
      <c r="AP73" s="1988"/>
      <c r="AQ73" s="1988"/>
      <c r="AR73" s="1988"/>
      <c r="AS73" s="1988"/>
      <c r="AT73" s="1988"/>
      <c r="AU73" s="1988"/>
      <c r="AV73" s="1988"/>
      <c r="AW73" s="1988"/>
      <c r="AX73" s="1988"/>
      <c r="AY73" s="1988"/>
      <c r="AZ73" s="1988"/>
      <c r="BA73" s="1988"/>
      <c r="BB73" s="1988"/>
      <c r="BC73" s="1989"/>
      <c r="BD73" s="972"/>
      <c r="BE73" s="975"/>
      <c r="CK73" s="970"/>
      <c r="CL73" s="970"/>
      <c r="CM73" s="970"/>
      <c r="CN73" s="970"/>
      <c r="CO73" s="970"/>
      <c r="CP73" s="970"/>
    </row>
    <row r="74" spans="1:94" ht="15.75" customHeight="1">
      <c r="A74" s="972"/>
      <c r="B74" s="1932"/>
      <c r="C74" s="1933"/>
      <c r="D74" s="1933"/>
      <c r="E74" s="1933"/>
      <c r="F74" s="1933"/>
      <c r="G74" s="1933"/>
      <c r="H74" s="1933"/>
      <c r="I74" s="1933"/>
      <c r="J74" s="1933"/>
      <c r="K74" s="1933"/>
      <c r="L74" s="1933"/>
      <c r="M74" s="1933"/>
      <c r="N74" s="1933"/>
      <c r="O74" s="1978"/>
      <c r="P74" s="1978"/>
      <c r="Q74" s="1978"/>
      <c r="R74" s="1978"/>
      <c r="S74" s="1978"/>
      <c r="T74" s="1978"/>
      <c r="U74" s="1978"/>
      <c r="V74" s="1978"/>
      <c r="W74" s="1978"/>
      <c r="X74" s="1978"/>
      <c r="Y74" s="1978"/>
      <c r="Z74" s="1978"/>
      <c r="AA74" s="2106"/>
      <c r="AB74" s="972"/>
      <c r="AC74" s="1987"/>
      <c r="AD74" s="1988"/>
      <c r="AE74" s="1988"/>
      <c r="AF74" s="1988"/>
      <c r="AG74" s="1988"/>
      <c r="AH74" s="1988"/>
      <c r="AI74" s="1988"/>
      <c r="AJ74" s="1988"/>
      <c r="AK74" s="1988"/>
      <c r="AL74" s="1988"/>
      <c r="AM74" s="1988"/>
      <c r="AN74" s="1988"/>
      <c r="AO74" s="1988"/>
      <c r="AP74" s="1988"/>
      <c r="AQ74" s="1988"/>
      <c r="AR74" s="1988"/>
      <c r="AS74" s="1988"/>
      <c r="AT74" s="1988"/>
      <c r="AU74" s="1988"/>
      <c r="AV74" s="1988"/>
      <c r="AW74" s="1988"/>
      <c r="AX74" s="1988"/>
      <c r="AY74" s="1988"/>
      <c r="AZ74" s="1988"/>
      <c r="BA74" s="1988"/>
      <c r="BB74" s="1988"/>
      <c r="BC74" s="1989"/>
      <c r="BD74" s="972"/>
      <c r="BE74" s="975"/>
      <c r="CK74" s="970"/>
      <c r="CL74" s="970"/>
      <c r="CM74" s="970"/>
      <c r="CN74" s="970"/>
      <c r="CO74" s="970"/>
      <c r="CP74" s="970"/>
    </row>
    <row r="75" spans="1:94" ht="15.75" customHeight="1" thickBot="1">
      <c r="A75" s="972"/>
      <c r="B75" s="2111" t="s">
        <v>1487</v>
      </c>
      <c r="C75" s="2112"/>
      <c r="D75" s="2112"/>
      <c r="E75" s="2112"/>
      <c r="F75" s="2112"/>
      <c r="G75" s="2112"/>
      <c r="H75" s="2112"/>
      <c r="I75" s="2112"/>
      <c r="J75" s="2112"/>
      <c r="K75" s="2112"/>
      <c r="L75" s="2112"/>
      <c r="M75" s="2112"/>
      <c r="N75" s="2112"/>
      <c r="O75" s="2113">
        <f>SUM(O70:AA74)</f>
        <v>0</v>
      </c>
      <c r="P75" s="2113"/>
      <c r="Q75" s="2113"/>
      <c r="R75" s="2113"/>
      <c r="S75" s="2113"/>
      <c r="T75" s="2113"/>
      <c r="U75" s="2113"/>
      <c r="V75" s="2113"/>
      <c r="W75" s="2113"/>
      <c r="X75" s="2113"/>
      <c r="Y75" s="2113"/>
      <c r="Z75" s="2113"/>
      <c r="AA75" s="2114"/>
      <c r="AB75" s="972"/>
      <c r="AC75" s="1987"/>
      <c r="AD75" s="1988"/>
      <c r="AE75" s="1988"/>
      <c r="AF75" s="1988"/>
      <c r="AG75" s="1988"/>
      <c r="AH75" s="1988"/>
      <c r="AI75" s="1988"/>
      <c r="AJ75" s="1988"/>
      <c r="AK75" s="1988"/>
      <c r="AL75" s="1988"/>
      <c r="AM75" s="1988"/>
      <c r="AN75" s="1988"/>
      <c r="AO75" s="1988"/>
      <c r="AP75" s="1988"/>
      <c r="AQ75" s="1988"/>
      <c r="AR75" s="1988"/>
      <c r="AS75" s="1988"/>
      <c r="AT75" s="1988"/>
      <c r="AU75" s="1988"/>
      <c r="AV75" s="1988"/>
      <c r="AW75" s="1988"/>
      <c r="AX75" s="1988"/>
      <c r="AY75" s="1988"/>
      <c r="AZ75" s="1988"/>
      <c r="BA75" s="1988"/>
      <c r="BB75" s="1988"/>
      <c r="BC75" s="1989"/>
      <c r="BD75" s="972"/>
      <c r="BE75" s="975"/>
      <c r="CK75" s="970"/>
      <c r="CL75" s="970"/>
      <c r="CM75" s="970"/>
      <c r="CN75" s="970"/>
      <c r="CO75" s="970"/>
      <c r="CP75" s="970"/>
    </row>
    <row r="76" spans="1:94" ht="15.75" customHeight="1">
      <c r="A76" s="972"/>
      <c r="B76" s="972"/>
      <c r="C76" s="972"/>
      <c r="D76" s="972"/>
      <c r="E76" s="972"/>
      <c r="F76" s="972"/>
      <c r="G76" s="972"/>
      <c r="H76" s="972"/>
      <c r="I76" s="972"/>
      <c r="J76" s="972"/>
      <c r="K76" s="972"/>
      <c r="L76" s="972"/>
      <c r="M76" s="972"/>
      <c r="N76" s="972"/>
      <c r="O76" s="972"/>
      <c r="P76" s="972"/>
      <c r="Q76" s="972"/>
      <c r="R76" s="972"/>
      <c r="S76" s="972"/>
      <c r="T76" s="972"/>
      <c r="U76" s="972"/>
      <c r="V76" s="972"/>
      <c r="W76" s="972"/>
      <c r="X76" s="972"/>
      <c r="Y76" s="972"/>
      <c r="Z76" s="972"/>
      <c r="AA76" s="972"/>
      <c r="AB76" s="972"/>
      <c r="AC76" s="1987"/>
      <c r="AD76" s="1988"/>
      <c r="AE76" s="1988"/>
      <c r="AF76" s="1988"/>
      <c r="AG76" s="1988"/>
      <c r="AH76" s="1988"/>
      <c r="AI76" s="1988"/>
      <c r="AJ76" s="1988"/>
      <c r="AK76" s="1988"/>
      <c r="AL76" s="1988"/>
      <c r="AM76" s="1988"/>
      <c r="AN76" s="1988"/>
      <c r="AO76" s="1988"/>
      <c r="AP76" s="1988"/>
      <c r="AQ76" s="1988"/>
      <c r="AR76" s="1988"/>
      <c r="AS76" s="1988"/>
      <c r="AT76" s="1988"/>
      <c r="AU76" s="1988"/>
      <c r="AV76" s="1988"/>
      <c r="AW76" s="1988"/>
      <c r="AX76" s="1988"/>
      <c r="AY76" s="1988"/>
      <c r="AZ76" s="1988"/>
      <c r="BA76" s="1988"/>
      <c r="BB76" s="1988"/>
      <c r="BC76" s="1989"/>
      <c r="BD76" s="972"/>
      <c r="BE76" s="975"/>
      <c r="CK76" s="970"/>
      <c r="CL76" s="970"/>
      <c r="CM76" s="970"/>
      <c r="CN76" s="970"/>
      <c r="CO76" s="970"/>
      <c r="CP76" s="970"/>
    </row>
    <row r="77" spans="1:94" ht="15.75" customHeight="1" thickBot="1">
      <c r="A77" s="972"/>
      <c r="B77" s="972"/>
      <c r="C77" s="972"/>
      <c r="D77" s="972"/>
      <c r="E77" s="972"/>
      <c r="F77" s="972"/>
      <c r="G77" s="972"/>
      <c r="H77" s="972"/>
      <c r="I77" s="972"/>
      <c r="J77" s="972"/>
      <c r="K77" s="972"/>
      <c r="L77" s="972"/>
      <c r="M77" s="972"/>
      <c r="N77" s="972"/>
      <c r="O77" s="972"/>
      <c r="P77" s="972"/>
      <c r="Q77" s="972"/>
      <c r="R77" s="972"/>
      <c r="S77" s="972"/>
      <c r="T77" s="972"/>
      <c r="U77" s="972"/>
      <c r="V77" s="972"/>
      <c r="W77" s="972"/>
      <c r="X77" s="972"/>
      <c r="Y77" s="972"/>
      <c r="Z77" s="972"/>
      <c r="AA77" s="972"/>
      <c r="AB77" s="972"/>
      <c r="AC77" s="1990"/>
      <c r="AD77" s="1991"/>
      <c r="AE77" s="1991"/>
      <c r="AF77" s="1991"/>
      <c r="AG77" s="1991"/>
      <c r="AH77" s="1991"/>
      <c r="AI77" s="1991"/>
      <c r="AJ77" s="1991"/>
      <c r="AK77" s="1991"/>
      <c r="AL77" s="1991"/>
      <c r="AM77" s="1991"/>
      <c r="AN77" s="1991"/>
      <c r="AO77" s="1991"/>
      <c r="AP77" s="1991"/>
      <c r="AQ77" s="1991"/>
      <c r="AR77" s="1991"/>
      <c r="AS77" s="1991"/>
      <c r="AT77" s="1991"/>
      <c r="AU77" s="1991"/>
      <c r="AV77" s="1991"/>
      <c r="AW77" s="1991"/>
      <c r="AX77" s="1991"/>
      <c r="AY77" s="1991"/>
      <c r="AZ77" s="1991"/>
      <c r="BA77" s="1991"/>
      <c r="BB77" s="1991"/>
      <c r="BC77" s="1992"/>
      <c r="BD77" s="972"/>
      <c r="BE77" s="975"/>
      <c r="CK77" s="970"/>
      <c r="CL77" s="970"/>
      <c r="CM77" s="970"/>
      <c r="CN77" s="970"/>
      <c r="CO77" s="970"/>
      <c r="CP77" s="970"/>
    </row>
    <row r="78" spans="1:94" ht="15.75" customHeight="1" thickBot="1">
      <c r="A78" s="972"/>
      <c r="B78" s="983" t="s">
        <v>1975</v>
      </c>
      <c r="C78" s="984"/>
      <c r="D78" s="985"/>
      <c r="E78" s="985"/>
      <c r="F78" s="985"/>
      <c r="G78" s="985"/>
      <c r="H78" s="985"/>
      <c r="I78" s="985"/>
      <c r="J78" s="985"/>
      <c r="K78" s="985"/>
      <c r="L78" s="985"/>
      <c r="M78" s="985"/>
      <c r="N78" s="985"/>
      <c r="O78" s="985"/>
      <c r="P78" s="985"/>
      <c r="Q78" s="985"/>
      <c r="R78" s="985"/>
      <c r="S78" s="985"/>
      <c r="T78" s="986"/>
      <c r="U78" s="972"/>
      <c r="V78" s="972"/>
      <c r="W78" s="972"/>
      <c r="X78" s="972"/>
      <c r="Y78" s="972"/>
      <c r="Z78" s="972"/>
      <c r="AA78" s="972"/>
      <c r="AB78" s="972"/>
      <c r="AC78" s="972"/>
      <c r="AD78" s="972"/>
      <c r="AE78" s="972"/>
      <c r="AF78" s="972"/>
      <c r="AG78" s="972"/>
      <c r="AH78" s="972"/>
      <c r="AI78" s="972"/>
      <c r="AJ78" s="972"/>
      <c r="AK78" s="972"/>
      <c r="AL78" s="972"/>
      <c r="AM78" s="972"/>
      <c r="AN78" s="972"/>
      <c r="AO78" s="972"/>
      <c r="AP78" s="972"/>
      <c r="AQ78" s="972"/>
      <c r="AR78" s="972"/>
      <c r="AS78" s="972"/>
      <c r="AT78" s="972"/>
      <c r="AU78" s="972"/>
      <c r="AV78" s="972"/>
      <c r="AW78" s="972"/>
      <c r="AX78" s="972"/>
      <c r="AY78" s="972"/>
      <c r="AZ78" s="972"/>
      <c r="BA78" s="972"/>
      <c r="BB78" s="972"/>
      <c r="BC78" s="972"/>
      <c r="BD78" s="972"/>
      <c r="BE78" s="975"/>
      <c r="CK78" s="970"/>
      <c r="CL78" s="970"/>
      <c r="CM78" s="970"/>
      <c r="CN78" s="970"/>
      <c r="CO78" s="970"/>
      <c r="CP78" s="970"/>
    </row>
    <row r="79" spans="1:94" ht="15.75" customHeight="1">
      <c r="A79" s="972"/>
      <c r="B79" s="983" t="s">
        <v>1976</v>
      </c>
      <c r="C79" s="987"/>
      <c r="D79" s="987"/>
      <c r="E79" s="988"/>
      <c r="F79" s="2089"/>
      <c r="G79" s="2090"/>
      <c r="H79" s="2090"/>
      <c r="I79" s="2090"/>
      <c r="J79" s="2090"/>
      <c r="K79" s="2090"/>
      <c r="L79" s="2090"/>
      <c r="M79" s="2090"/>
      <c r="N79" s="2090"/>
      <c r="O79" s="2090"/>
      <c r="P79" s="2090"/>
      <c r="Q79" s="2090"/>
      <c r="R79" s="2090"/>
      <c r="S79" s="2090"/>
      <c r="T79" s="2091"/>
      <c r="U79" s="972"/>
      <c r="V79" s="972"/>
      <c r="W79" s="972"/>
      <c r="X79" s="972"/>
      <c r="Y79" s="972"/>
      <c r="Z79" s="972"/>
      <c r="AA79" s="972"/>
      <c r="AB79" s="972"/>
      <c r="AC79" s="972"/>
      <c r="AD79" s="972"/>
      <c r="AE79" s="972"/>
      <c r="AF79" s="972"/>
      <c r="AG79" s="972"/>
      <c r="AH79" s="972"/>
      <c r="AI79" s="972"/>
      <c r="AJ79" s="972"/>
      <c r="AK79" s="972"/>
      <c r="AL79" s="972"/>
      <c r="AM79" s="972"/>
      <c r="AN79" s="972"/>
      <c r="AO79" s="972"/>
      <c r="AP79" s="972"/>
      <c r="AQ79" s="972"/>
      <c r="AR79" s="972"/>
      <c r="AS79" s="972"/>
      <c r="AT79" s="972"/>
      <c r="AU79" s="972"/>
      <c r="AV79" s="972"/>
      <c r="AW79" s="972"/>
      <c r="AX79" s="972"/>
      <c r="AY79" s="972"/>
      <c r="AZ79" s="972"/>
      <c r="BA79" s="972"/>
      <c r="BB79" s="972"/>
      <c r="BC79" s="972"/>
      <c r="BD79" s="972"/>
      <c r="BE79" s="975"/>
      <c r="CK79" s="970"/>
      <c r="CL79" s="970"/>
      <c r="CM79" s="970"/>
      <c r="CN79" s="970"/>
      <c r="CO79" s="970"/>
      <c r="CP79" s="970"/>
    </row>
    <row r="80" spans="1:94" ht="15.75" customHeight="1" thickBot="1">
      <c r="A80" s="972"/>
      <c r="B80" s="2092" t="s">
        <v>1977</v>
      </c>
      <c r="C80" s="2093"/>
      <c r="D80" s="2093"/>
      <c r="E80" s="2093"/>
      <c r="F80" s="2093"/>
      <c r="G80" s="2093"/>
      <c r="H80" s="2093"/>
      <c r="I80" s="2093"/>
      <c r="J80" s="2093"/>
      <c r="K80" s="2093"/>
      <c r="L80" s="2093"/>
      <c r="M80" s="2093"/>
      <c r="N80" s="2093"/>
      <c r="O80" s="2093"/>
      <c r="P80" s="2093"/>
      <c r="Q80" s="2093"/>
      <c r="R80" s="2095" t="str">
        <f>IFERROR(INDEX(BR96:BR98,MATCH(F79,$BQ$96:$BQ$98,0))/SUM($BR$96:$BR$98),"")</f>
        <v/>
      </c>
      <c r="S80" s="2096"/>
      <c r="T80" s="2097"/>
      <c r="U80" s="972"/>
      <c r="V80" s="972"/>
      <c r="W80" s="972"/>
      <c r="X80" s="972"/>
      <c r="Y80" s="972"/>
      <c r="Z80" s="972"/>
      <c r="AA80" s="972"/>
      <c r="AB80" s="972"/>
      <c r="AC80" s="972"/>
      <c r="AD80" s="972"/>
      <c r="AE80" s="972"/>
      <c r="AF80" s="972"/>
      <c r="AG80" s="972"/>
      <c r="AH80" s="972"/>
      <c r="AI80" s="972"/>
      <c r="AJ80" s="972"/>
      <c r="AK80" s="972"/>
      <c r="AL80" s="972"/>
      <c r="AM80" s="972"/>
      <c r="AN80" s="972"/>
      <c r="AO80" s="972"/>
      <c r="AP80" s="972"/>
      <c r="AQ80" s="972"/>
      <c r="AR80" s="972"/>
      <c r="AS80" s="972"/>
      <c r="AT80" s="972"/>
      <c r="AU80" s="972"/>
      <c r="AV80" s="972"/>
      <c r="AW80" s="972"/>
      <c r="AX80" s="972"/>
      <c r="AY80" s="972"/>
      <c r="AZ80" s="972"/>
      <c r="BA80" s="972"/>
      <c r="BB80" s="972"/>
      <c r="BC80" s="972"/>
      <c r="BD80" s="972"/>
      <c r="BE80" s="975"/>
      <c r="CK80" s="970"/>
      <c r="CL80" s="970"/>
      <c r="CM80" s="970"/>
      <c r="CN80" s="970"/>
      <c r="CO80" s="970"/>
      <c r="CP80" s="970"/>
    </row>
    <row r="81" spans="1:94" ht="15.75" customHeight="1" thickBot="1">
      <c r="A81" s="972"/>
      <c r="B81" s="2098" t="s">
        <v>1978</v>
      </c>
      <c r="C81" s="2099"/>
      <c r="D81" s="2099"/>
      <c r="E81" s="2099"/>
      <c r="F81" s="2099"/>
      <c r="G81" s="2099"/>
      <c r="H81" s="2099"/>
      <c r="I81" s="2099"/>
      <c r="J81" s="2099"/>
      <c r="K81" s="2099"/>
      <c r="L81" s="2099"/>
      <c r="M81" s="2099"/>
      <c r="N81" s="2099"/>
      <c r="O81" s="2099"/>
      <c r="P81" s="2099"/>
      <c r="Q81" s="2099"/>
      <c r="R81" s="2080" t="s">
        <v>1979</v>
      </c>
      <c r="S81" s="2081"/>
      <c r="T81" s="2082"/>
      <c r="U81" s="972"/>
      <c r="V81" s="972"/>
      <c r="W81" s="972"/>
      <c r="X81" s="972"/>
      <c r="Y81" s="972"/>
      <c r="Z81" s="972"/>
      <c r="AA81" s="972"/>
      <c r="AB81" s="972"/>
      <c r="AC81" s="972"/>
      <c r="AD81" s="972"/>
      <c r="AE81" s="972"/>
      <c r="AF81" s="972"/>
      <c r="AG81" s="972"/>
      <c r="AH81" s="972"/>
      <c r="AI81" s="972"/>
      <c r="AJ81" s="972"/>
      <c r="AK81" s="972"/>
      <c r="AL81" s="972"/>
      <c r="AM81" s="972"/>
      <c r="AN81" s="972"/>
      <c r="AO81" s="972"/>
      <c r="AP81" s="972"/>
      <c r="AQ81" s="972"/>
      <c r="AR81" s="972"/>
      <c r="AS81" s="972"/>
      <c r="AT81" s="972"/>
      <c r="AU81" s="972"/>
      <c r="AV81" s="972"/>
      <c r="AW81" s="972"/>
      <c r="AX81" s="972"/>
      <c r="AY81" s="972"/>
      <c r="AZ81" s="972"/>
      <c r="BA81" s="972"/>
      <c r="BB81" s="972"/>
      <c r="BC81" s="972"/>
      <c r="BD81" s="972"/>
      <c r="BE81" s="975"/>
      <c r="CK81" s="970"/>
      <c r="CL81" s="970"/>
      <c r="CM81" s="970"/>
      <c r="CN81" s="970"/>
      <c r="CO81" s="970"/>
      <c r="CP81" s="970"/>
    </row>
    <row r="82" spans="1:94" ht="15.75" customHeight="1" thickBot="1">
      <c r="A82" s="972"/>
      <c r="B82" s="972"/>
      <c r="C82" s="972"/>
      <c r="D82" s="972"/>
      <c r="E82" s="972"/>
      <c r="F82" s="972"/>
      <c r="G82" s="972"/>
      <c r="H82" s="972"/>
      <c r="I82" s="972"/>
      <c r="J82" s="972"/>
      <c r="K82" s="972"/>
      <c r="L82" s="972"/>
      <c r="M82" s="972"/>
      <c r="N82" s="972"/>
      <c r="O82" s="972"/>
      <c r="P82" s="972"/>
      <c r="Q82" s="972"/>
      <c r="R82" s="972"/>
      <c r="S82" s="972"/>
      <c r="T82" s="972"/>
      <c r="U82" s="972"/>
      <c r="V82" s="972"/>
      <c r="W82" s="972"/>
      <c r="X82" s="972"/>
      <c r="Y82" s="972"/>
      <c r="Z82" s="972"/>
      <c r="AA82" s="972"/>
      <c r="AB82" s="972"/>
      <c r="AC82" s="972"/>
      <c r="AD82" s="972"/>
      <c r="AE82" s="972"/>
      <c r="AF82" s="972"/>
      <c r="AG82" s="972"/>
      <c r="AH82" s="972"/>
      <c r="AI82" s="972"/>
      <c r="AJ82" s="972"/>
      <c r="AK82" s="972"/>
      <c r="AL82" s="972"/>
      <c r="AM82" s="972"/>
      <c r="AN82" s="972"/>
      <c r="AO82" s="972"/>
      <c r="AP82" s="972"/>
      <c r="AQ82" s="972"/>
      <c r="AR82" s="972"/>
      <c r="AS82" s="972"/>
      <c r="AT82" s="972"/>
      <c r="AU82" s="972"/>
      <c r="AV82" s="972"/>
      <c r="AW82" s="972"/>
      <c r="AX82" s="972"/>
      <c r="AY82" s="972"/>
      <c r="AZ82" s="972"/>
      <c r="BA82" s="972"/>
      <c r="BB82" s="972"/>
      <c r="BC82" s="972"/>
      <c r="BD82" s="972"/>
      <c r="BE82" s="975"/>
      <c r="CK82" s="970"/>
      <c r="CL82" s="970"/>
      <c r="CM82" s="970"/>
      <c r="CN82" s="970"/>
      <c r="CO82" s="970"/>
      <c r="CP82" s="970"/>
    </row>
    <row r="83" spans="1:94" ht="15.75" customHeight="1">
      <c r="A83" s="972"/>
      <c r="B83" s="2101" t="s">
        <v>1980</v>
      </c>
      <c r="C83" s="2102"/>
      <c r="D83" s="2102"/>
      <c r="E83" s="2102"/>
      <c r="F83" s="2102"/>
      <c r="G83" s="2102"/>
      <c r="H83" s="2102"/>
      <c r="I83" s="2102"/>
      <c r="J83" s="2102"/>
      <c r="K83" s="2102"/>
      <c r="L83" s="2102"/>
      <c r="M83" s="2102"/>
      <c r="N83" s="2102"/>
      <c r="O83" s="2102"/>
      <c r="P83" s="2102"/>
      <c r="Q83" s="2102"/>
      <c r="R83" s="2102"/>
      <c r="S83" s="2102"/>
      <c r="T83" s="2102"/>
      <c r="U83" s="2102"/>
      <c r="V83" s="2102"/>
      <c r="W83" s="2102"/>
      <c r="X83" s="2102"/>
      <c r="Y83" s="2102"/>
      <c r="Z83" s="2102"/>
      <c r="AA83" s="2102"/>
      <c r="AB83" s="2102"/>
      <c r="AC83" s="2102"/>
      <c r="AD83" s="2102"/>
      <c r="AE83" s="2102"/>
      <c r="AF83" s="2102"/>
      <c r="AG83" s="2102"/>
      <c r="AH83" s="2103"/>
      <c r="AI83" s="972"/>
      <c r="AJ83" s="2068" t="s">
        <v>1981</v>
      </c>
      <c r="AK83" s="2069"/>
      <c r="AL83" s="2069"/>
      <c r="AM83" s="2069"/>
      <c r="AN83" s="2069"/>
      <c r="AO83" s="2069"/>
      <c r="AP83" s="2069"/>
      <c r="AQ83" s="2069"/>
      <c r="AR83" s="2069"/>
      <c r="AS83" s="2069"/>
      <c r="AT83" s="2069"/>
      <c r="AU83" s="2069"/>
      <c r="AV83" s="2069"/>
      <c r="AW83" s="2069"/>
      <c r="AX83" s="2069"/>
      <c r="AY83" s="2085" t="s">
        <v>843</v>
      </c>
      <c r="AZ83" s="2085"/>
      <c r="BA83" s="2085"/>
      <c r="BB83" s="2086"/>
      <c r="BC83" s="972"/>
      <c r="BD83" s="972"/>
      <c r="BE83" s="975"/>
      <c r="CK83" s="970"/>
      <c r="CL83" s="970"/>
      <c r="CM83" s="970"/>
      <c r="CN83" s="970"/>
      <c r="CO83" s="970"/>
      <c r="CP83" s="970"/>
    </row>
    <row r="84" spans="1:94" ht="15.75" customHeight="1">
      <c r="A84" s="972"/>
      <c r="B84" s="2079"/>
      <c r="C84" s="2047"/>
      <c r="D84" s="2047"/>
      <c r="E84" s="2047"/>
      <c r="F84" s="2047"/>
      <c r="G84" s="2047"/>
      <c r="H84" s="2047"/>
      <c r="I84" s="2047" t="s">
        <v>1982</v>
      </c>
      <c r="J84" s="2047"/>
      <c r="K84" s="2047"/>
      <c r="L84" s="2047"/>
      <c r="M84" s="2047"/>
      <c r="N84" s="2047"/>
      <c r="O84" s="2047" t="s">
        <v>1983</v>
      </c>
      <c r="P84" s="2047"/>
      <c r="Q84" s="2047"/>
      <c r="R84" s="2047"/>
      <c r="S84" s="2047"/>
      <c r="T84" s="2047"/>
      <c r="U84" s="2047"/>
      <c r="V84" s="2083" t="s">
        <v>1984</v>
      </c>
      <c r="W84" s="2083"/>
      <c r="X84" s="2083"/>
      <c r="Y84" s="2083"/>
      <c r="Z84" s="2083"/>
      <c r="AA84" s="2083"/>
      <c r="AB84" s="2017" t="s">
        <v>1985</v>
      </c>
      <c r="AC84" s="2017"/>
      <c r="AD84" s="2017"/>
      <c r="AE84" s="2017"/>
      <c r="AF84" s="2017"/>
      <c r="AG84" s="2017"/>
      <c r="AH84" s="2084"/>
      <c r="AI84" s="972"/>
      <c r="AJ84" s="2071"/>
      <c r="AK84" s="2072"/>
      <c r="AL84" s="2072"/>
      <c r="AM84" s="2072"/>
      <c r="AN84" s="2072"/>
      <c r="AO84" s="2072"/>
      <c r="AP84" s="2072"/>
      <c r="AQ84" s="2072"/>
      <c r="AR84" s="2072"/>
      <c r="AS84" s="2072"/>
      <c r="AT84" s="2072"/>
      <c r="AU84" s="2072"/>
      <c r="AV84" s="2072"/>
      <c r="AW84" s="2072"/>
      <c r="AX84" s="2072"/>
      <c r="AY84" s="2087"/>
      <c r="AZ84" s="2087"/>
      <c r="BA84" s="2087"/>
      <c r="BB84" s="2088"/>
      <c r="BC84" s="972"/>
      <c r="BD84" s="972"/>
      <c r="BE84" s="975"/>
      <c r="CK84" s="970"/>
      <c r="CL84" s="970"/>
      <c r="CM84" s="970"/>
      <c r="CN84" s="970"/>
      <c r="CO84" s="970"/>
      <c r="CP84" s="970"/>
    </row>
    <row r="85" spans="1:94" ht="15.75" customHeight="1">
      <c r="A85" s="972"/>
      <c r="B85" s="2079"/>
      <c r="C85" s="2047"/>
      <c r="D85" s="2047"/>
      <c r="E85" s="2047"/>
      <c r="F85" s="2047"/>
      <c r="G85" s="2047"/>
      <c r="H85" s="2047"/>
      <c r="I85" s="2047"/>
      <c r="J85" s="2047"/>
      <c r="K85" s="2047"/>
      <c r="L85" s="2047"/>
      <c r="M85" s="2047"/>
      <c r="N85" s="2047"/>
      <c r="O85" s="2047"/>
      <c r="P85" s="2047"/>
      <c r="Q85" s="2047"/>
      <c r="R85" s="2047"/>
      <c r="S85" s="2047"/>
      <c r="T85" s="2047"/>
      <c r="U85" s="2047"/>
      <c r="V85" s="2083"/>
      <c r="W85" s="2083"/>
      <c r="X85" s="2083"/>
      <c r="Y85" s="2083"/>
      <c r="Z85" s="2083"/>
      <c r="AA85" s="2083"/>
      <c r="AB85" s="2017"/>
      <c r="AC85" s="2017"/>
      <c r="AD85" s="2017"/>
      <c r="AE85" s="2017"/>
      <c r="AF85" s="2017"/>
      <c r="AG85" s="2017"/>
      <c r="AH85" s="2084"/>
      <c r="AI85" s="972"/>
      <c r="AJ85" s="2071"/>
      <c r="AK85" s="2072"/>
      <c r="AL85" s="2072"/>
      <c r="AM85" s="2072"/>
      <c r="AN85" s="2072"/>
      <c r="AO85" s="2072"/>
      <c r="AP85" s="2072"/>
      <c r="AQ85" s="2072"/>
      <c r="AR85" s="2072"/>
      <c r="AS85" s="2072"/>
      <c r="AT85" s="2072"/>
      <c r="AU85" s="2072"/>
      <c r="AV85" s="2072"/>
      <c r="AW85" s="2072"/>
      <c r="AX85" s="2072"/>
      <c r="AY85" s="2087"/>
      <c r="AZ85" s="2087"/>
      <c r="BA85" s="2087"/>
      <c r="BB85" s="2088"/>
      <c r="BC85" s="972"/>
      <c r="BD85" s="972"/>
      <c r="BE85" s="975"/>
      <c r="CK85" s="970"/>
      <c r="CL85" s="970"/>
      <c r="CM85" s="970"/>
      <c r="CN85" s="970"/>
      <c r="CO85" s="970"/>
      <c r="CP85" s="970"/>
    </row>
    <row r="86" spans="1:94" ht="15.75" customHeight="1">
      <c r="A86" s="972"/>
      <c r="B86" s="2079" t="s">
        <v>1986</v>
      </c>
      <c r="C86" s="2047"/>
      <c r="D86" s="2047"/>
      <c r="E86" s="2047"/>
      <c r="F86" s="2047"/>
      <c r="G86" s="2047"/>
      <c r="H86" s="2047"/>
      <c r="I86" s="2020">
        <v>0</v>
      </c>
      <c r="J86" s="2020"/>
      <c r="K86" s="2020"/>
      <c r="L86" s="2020"/>
      <c r="M86" s="2020"/>
      <c r="N86" s="2020"/>
      <c r="O86" s="2020">
        <v>0</v>
      </c>
      <c r="P86" s="2020"/>
      <c r="Q86" s="2020"/>
      <c r="R86" s="2020"/>
      <c r="S86" s="2020"/>
      <c r="T86" s="2020"/>
      <c r="U86" s="2020"/>
      <c r="V86" s="2020">
        <v>0</v>
      </c>
      <c r="W86" s="2020"/>
      <c r="X86" s="2020"/>
      <c r="Y86" s="2020"/>
      <c r="Z86" s="2020"/>
      <c r="AA86" s="2020"/>
      <c r="AB86" s="2020">
        <v>0</v>
      </c>
      <c r="AC86" s="2020"/>
      <c r="AD86" s="2020"/>
      <c r="AE86" s="2020"/>
      <c r="AF86" s="2020"/>
      <c r="AG86" s="2020"/>
      <c r="AH86" s="2021"/>
      <c r="AI86" s="972"/>
      <c r="AJ86" s="2071"/>
      <c r="AK86" s="2072"/>
      <c r="AL86" s="2072"/>
      <c r="AM86" s="2072"/>
      <c r="AN86" s="2072"/>
      <c r="AO86" s="2072"/>
      <c r="AP86" s="2072"/>
      <c r="AQ86" s="2072"/>
      <c r="AR86" s="2072"/>
      <c r="AS86" s="2072"/>
      <c r="AT86" s="2072"/>
      <c r="AU86" s="2072"/>
      <c r="AV86" s="2072"/>
      <c r="AW86" s="2072"/>
      <c r="AX86" s="2072"/>
      <c r="AY86" s="2087"/>
      <c r="AZ86" s="2087"/>
      <c r="BA86" s="2087"/>
      <c r="BB86" s="2088"/>
      <c r="BC86" s="972"/>
      <c r="BD86" s="972"/>
      <c r="BE86" s="975"/>
      <c r="CK86" s="970"/>
      <c r="CL86" s="970"/>
      <c r="CM86" s="970"/>
      <c r="CN86" s="970"/>
      <c r="CO86" s="970"/>
      <c r="CP86" s="970"/>
    </row>
    <row r="87" spans="1:94" ht="15.75" customHeight="1">
      <c r="A87" s="972"/>
      <c r="B87" s="2079" t="s">
        <v>1987</v>
      </c>
      <c r="C87" s="2047"/>
      <c r="D87" s="2047"/>
      <c r="E87" s="2047"/>
      <c r="F87" s="2047"/>
      <c r="G87" s="2047"/>
      <c r="H87" s="2047"/>
      <c r="I87" s="2020">
        <v>0</v>
      </c>
      <c r="J87" s="2020"/>
      <c r="K87" s="2020"/>
      <c r="L87" s="2020"/>
      <c r="M87" s="2020"/>
      <c r="N87" s="2020"/>
      <c r="O87" s="2020">
        <v>0</v>
      </c>
      <c r="P87" s="2020"/>
      <c r="Q87" s="2020"/>
      <c r="R87" s="2020"/>
      <c r="S87" s="2020"/>
      <c r="T87" s="2020"/>
      <c r="U87" s="2020"/>
      <c r="V87" s="2020">
        <v>0</v>
      </c>
      <c r="W87" s="2020"/>
      <c r="X87" s="2020"/>
      <c r="Y87" s="2020"/>
      <c r="Z87" s="2020"/>
      <c r="AA87" s="2020"/>
      <c r="AB87" s="2020">
        <v>0</v>
      </c>
      <c r="AC87" s="2020"/>
      <c r="AD87" s="2020"/>
      <c r="AE87" s="2020"/>
      <c r="AF87" s="2020"/>
      <c r="AG87" s="2020"/>
      <c r="AH87" s="2021"/>
      <c r="AI87" s="972"/>
      <c r="AJ87" s="1987" t="s">
        <v>1988</v>
      </c>
      <c r="AK87" s="1988"/>
      <c r="AL87" s="1988"/>
      <c r="AM87" s="1988"/>
      <c r="AN87" s="1988"/>
      <c r="AO87" s="1988"/>
      <c r="AP87" s="1988"/>
      <c r="AQ87" s="1988"/>
      <c r="AR87" s="1988"/>
      <c r="AS87" s="1988"/>
      <c r="AT87" s="1988"/>
      <c r="AU87" s="1988"/>
      <c r="AV87" s="1988"/>
      <c r="AW87" s="1988"/>
      <c r="AX87" s="1988"/>
      <c r="AY87" s="1988"/>
      <c r="AZ87" s="1988"/>
      <c r="BA87" s="1988"/>
      <c r="BB87" s="1989"/>
      <c r="BC87" s="972"/>
      <c r="BD87" s="972"/>
      <c r="BE87" s="975"/>
      <c r="CK87" s="970"/>
      <c r="CL87" s="970"/>
      <c r="CM87" s="970"/>
      <c r="CN87" s="970"/>
      <c r="CO87" s="970"/>
      <c r="CP87" s="970"/>
    </row>
    <row r="88" spans="1:94" ht="15.75" customHeight="1" thickBot="1">
      <c r="A88" s="972"/>
      <c r="B88" s="2077" t="s">
        <v>1989</v>
      </c>
      <c r="C88" s="2078"/>
      <c r="D88" s="2078"/>
      <c r="E88" s="2078"/>
      <c r="F88" s="2078"/>
      <c r="G88" s="2078"/>
      <c r="H88" s="2078"/>
      <c r="I88" s="2014">
        <v>0</v>
      </c>
      <c r="J88" s="2014"/>
      <c r="K88" s="2014"/>
      <c r="L88" s="2014"/>
      <c r="M88" s="2014"/>
      <c r="N88" s="2014"/>
      <c r="O88" s="2014">
        <v>0</v>
      </c>
      <c r="P88" s="2014"/>
      <c r="Q88" s="2014"/>
      <c r="R88" s="2014"/>
      <c r="S88" s="2014"/>
      <c r="T88" s="2014"/>
      <c r="U88" s="2014"/>
      <c r="V88" s="2014">
        <v>0</v>
      </c>
      <c r="W88" s="2014"/>
      <c r="X88" s="2014"/>
      <c r="Y88" s="2014"/>
      <c r="Z88" s="2014"/>
      <c r="AA88" s="2014"/>
      <c r="AB88" s="2014">
        <v>0</v>
      </c>
      <c r="AC88" s="2014"/>
      <c r="AD88" s="2014"/>
      <c r="AE88" s="2014"/>
      <c r="AF88" s="2014"/>
      <c r="AG88" s="2014"/>
      <c r="AH88" s="2015"/>
      <c r="AI88" s="972"/>
      <c r="AJ88" s="1990"/>
      <c r="AK88" s="1991"/>
      <c r="AL88" s="1991"/>
      <c r="AM88" s="1991"/>
      <c r="AN88" s="1991"/>
      <c r="AO88" s="1991"/>
      <c r="AP88" s="1991"/>
      <c r="AQ88" s="1991"/>
      <c r="AR88" s="1991"/>
      <c r="AS88" s="1991"/>
      <c r="AT88" s="1991"/>
      <c r="AU88" s="1991"/>
      <c r="AV88" s="1991"/>
      <c r="AW88" s="1991"/>
      <c r="AX88" s="1991"/>
      <c r="AY88" s="1991"/>
      <c r="AZ88" s="1991"/>
      <c r="BA88" s="1991"/>
      <c r="BB88" s="1992"/>
      <c r="BC88" s="972"/>
      <c r="BD88" s="972"/>
      <c r="BE88" s="975"/>
      <c r="CK88" s="970"/>
      <c r="CL88" s="970"/>
      <c r="CM88" s="970"/>
      <c r="CN88" s="970"/>
      <c r="CO88" s="970"/>
      <c r="CP88" s="970"/>
    </row>
    <row r="89" spans="1:94" ht="15.75" customHeight="1">
      <c r="A89" s="972"/>
      <c r="B89" s="972"/>
      <c r="C89" s="972"/>
      <c r="D89" s="972"/>
      <c r="E89" s="972"/>
      <c r="F89" s="972"/>
      <c r="G89" s="972"/>
      <c r="H89" s="972"/>
      <c r="I89" s="972"/>
      <c r="J89" s="972"/>
      <c r="K89" s="972"/>
      <c r="L89" s="972"/>
      <c r="M89" s="972"/>
      <c r="N89" s="972"/>
      <c r="O89" s="972"/>
      <c r="P89" s="972"/>
      <c r="Q89" s="972"/>
      <c r="R89" s="972"/>
      <c r="S89" s="972"/>
      <c r="T89" s="972"/>
      <c r="U89" s="972"/>
      <c r="V89" s="972"/>
      <c r="W89" s="972"/>
      <c r="X89" s="972"/>
      <c r="Y89" s="972"/>
      <c r="Z89" s="972"/>
      <c r="AA89" s="972"/>
      <c r="AB89" s="972"/>
      <c r="AC89" s="972"/>
      <c r="AD89" s="972"/>
      <c r="AE89" s="972"/>
      <c r="AF89" s="972"/>
      <c r="AG89" s="972"/>
      <c r="AH89" s="972"/>
      <c r="AI89" s="972"/>
      <c r="AJ89" s="972"/>
      <c r="AK89" s="972"/>
      <c r="AL89" s="972"/>
      <c r="AM89" s="972"/>
      <c r="AN89" s="972"/>
      <c r="AO89" s="972"/>
      <c r="AP89" s="972"/>
      <c r="AQ89" s="972"/>
      <c r="AR89" s="972"/>
      <c r="AS89" s="972"/>
      <c r="AT89" s="972"/>
      <c r="AU89" s="972"/>
      <c r="AV89" s="972"/>
      <c r="AW89" s="972"/>
      <c r="AX89" s="972"/>
      <c r="AY89" s="972"/>
      <c r="AZ89" s="972"/>
      <c r="BA89" s="972"/>
      <c r="BB89" s="972"/>
      <c r="BC89" s="972"/>
      <c r="BD89" s="972"/>
      <c r="BE89" s="975"/>
      <c r="CM89" s="970"/>
      <c r="CN89" s="970"/>
      <c r="CO89" s="970"/>
      <c r="CP89" s="970"/>
    </row>
    <row r="90" spans="1:94" ht="15.75" customHeight="1" thickBot="1">
      <c r="A90" s="972"/>
      <c r="B90" s="972"/>
      <c r="C90" s="972"/>
      <c r="D90" s="972"/>
      <c r="E90" s="972"/>
      <c r="F90" s="972"/>
      <c r="G90" s="972"/>
      <c r="H90" s="972"/>
      <c r="I90" s="972"/>
      <c r="J90" s="972"/>
      <c r="K90" s="972"/>
      <c r="L90" s="972"/>
      <c r="M90" s="972"/>
      <c r="N90" s="972"/>
      <c r="O90" s="972"/>
      <c r="P90" s="972"/>
      <c r="Q90" s="972"/>
      <c r="R90" s="972"/>
      <c r="S90" s="972"/>
      <c r="T90" s="972"/>
      <c r="U90" s="972"/>
      <c r="V90" s="972"/>
      <c r="W90" s="972"/>
      <c r="X90" s="972"/>
      <c r="Y90" s="972"/>
      <c r="Z90" s="972"/>
      <c r="AA90" s="972"/>
      <c r="AB90" s="972"/>
      <c r="AC90" s="972"/>
      <c r="AD90" s="972"/>
      <c r="AE90" s="972"/>
      <c r="AF90" s="972"/>
      <c r="AG90" s="972"/>
      <c r="AH90" s="972"/>
      <c r="AI90" s="972"/>
      <c r="AJ90" s="972"/>
      <c r="AK90" s="972"/>
      <c r="AL90" s="972"/>
      <c r="AM90" s="972"/>
      <c r="AN90" s="972"/>
      <c r="AO90" s="972"/>
      <c r="AP90" s="972"/>
      <c r="AQ90" s="972"/>
      <c r="AR90" s="972"/>
      <c r="AS90" s="972"/>
      <c r="AT90" s="972"/>
      <c r="AU90" s="972"/>
      <c r="AV90" s="972"/>
      <c r="AW90" s="972"/>
      <c r="AX90" s="972"/>
      <c r="AY90" s="972"/>
      <c r="AZ90" s="972"/>
      <c r="BA90" s="972"/>
      <c r="BB90" s="972"/>
      <c r="BC90" s="972"/>
      <c r="BD90" s="972"/>
      <c r="BE90" s="975"/>
      <c r="CM90" s="970"/>
      <c r="CN90" s="970"/>
      <c r="CO90" s="970"/>
      <c r="CP90" s="970"/>
    </row>
    <row r="91" spans="1:94" ht="15.75" customHeight="1" thickBot="1">
      <c r="A91" s="972"/>
      <c r="B91" s="983" t="s">
        <v>1990</v>
      </c>
      <c r="C91" s="989"/>
      <c r="D91" s="990"/>
      <c r="E91" s="991"/>
      <c r="F91" s="991"/>
      <c r="G91" s="991"/>
      <c r="H91" s="991"/>
      <c r="I91" s="991"/>
      <c r="J91" s="991"/>
      <c r="K91" s="991"/>
      <c r="L91" s="991"/>
      <c r="M91" s="991"/>
      <c r="N91" s="991"/>
      <c r="O91" s="991"/>
      <c r="P91" s="991"/>
      <c r="Q91" s="991"/>
      <c r="R91" s="991"/>
      <c r="S91" s="991"/>
      <c r="T91" s="992"/>
      <c r="U91" s="972"/>
      <c r="V91" s="972"/>
      <c r="W91" s="972"/>
      <c r="X91" s="972"/>
      <c r="Y91" s="972"/>
      <c r="Z91" s="972"/>
      <c r="AA91" s="972"/>
      <c r="AB91" s="972"/>
      <c r="AC91" s="972"/>
      <c r="AD91" s="972"/>
      <c r="AE91" s="972"/>
      <c r="AF91" s="972"/>
      <c r="AG91" s="972"/>
      <c r="AH91" s="972"/>
      <c r="AI91" s="972"/>
      <c r="AJ91" s="972"/>
      <c r="AK91" s="972"/>
      <c r="AL91" s="972"/>
      <c r="AM91" s="972"/>
      <c r="AN91" s="972"/>
      <c r="AO91" s="972"/>
      <c r="AP91" s="972"/>
      <c r="AQ91" s="972"/>
      <c r="AR91" s="972"/>
      <c r="AS91" s="972"/>
      <c r="AT91" s="972"/>
      <c r="AU91" s="972"/>
      <c r="AV91" s="972"/>
      <c r="AW91" s="972"/>
      <c r="AX91" s="972"/>
      <c r="AY91" s="972"/>
      <c r="AZ91" s="972"/>
      <c r="BA91" s="972"/>
      <c r="BB91" s="972"/>
      <c r="BC91" s="972"/>
      <c r="BD91" s="972"/>
      <c r="BE91" s="975"/>
      <c r="BQ91" s="1036"/>
      <c r="CM91" s="970"/>
      <c r="CN91" s="970"/>
      <c r="CO91" s="970"/>
      <c r="CP91" s="970"/>
    </row>
    <row r="92" spans="1:94" ht="15.75" customHeight="1">
      <c r="A92" s="972"/>
      <c r="B92" s="993" t="s">
        <v>1976</v>
      </c>
      <c r="C92" s="993"/>
      <c r="D92" s="994"/>
      <c r="E92" s="995"/>
      <c r="F92" s="2089"/>
      <c r="G92" s="2090"/>
      <c r="H92" s="2090"/>
      <c r="I92" s="2090"/>
      <c r="J92" s="2090"/>
      <c r="K92" s="2090"/>
      <c r="L92" s="2090"/>
      <c r="M92" s="2090"/>
      <c r="N92" s="2090"/>
      <c r="O92" s="2090"/>
      <c r="P92" s="2090"/>
      <c r="Q92" s="2090"/>
      <c r="R92" s="2090"/>
      <c r="S92" s="2090"/>
      <c r="T92" s="2091"/>
      <c r="U92" s="972"/>
      <c r="V92" s="972"/>
      <c r="W92" s="972"/>
      <c r="X92" s="972"/>
      <c r="Y92" s="972"/>
      <c r="Z92" s="972"/>
      <c r="AA92" s="972"/>
      <c r="AB92" s="972"/>
      <c r="AC92" s="972"/>
      <c r="AD92" s="972"/>
      <c r="AE92" s="972"/>
      <c r="AF92" s="972"/>
      <c r="AG92" s="972"/>
      <c r="AH92" s="972"/>
      <c r="AI92" s="972"/>
      <c r="AJ92" s="972"/>
      <c r="AK92" s="972"/>
      <c r="AL92" s="972"/>
      <c r="AM92" s="972"/>
      <c r="AN92" s="972"/>
      <c r="AO92" s="972"/>
      <c r="AP92" s="972"/>
      <c r="AQ92" s="972"/>
      <c r="AR92" s="972"/>
      <c r="AS92" s="972"/>
      <c r="AT92" s="972"/>
      <c r="AU92" s="972"/>
      <c r="AV92" s="972"/>
      <c r="AW92" s="972"/>
      <c r="AX92" s="972"/>
      <c r="AY92" s="972"/>
      <c r="AZ92" s="972"/>
      <c r="BA92" s="972"/>
      <c r="BB92" s="972"/>
      <c r="BC92" s="972"/>
      <c r="BD92" s="972"/>
      <c r="BE92" s="975"/>
      <c r="CM92" s="970"/>
      <c r="CN92" s="970"/>
      <c r="CO92" s="970"/>
      <c r="CP92" s="970"/>
    </row>
    <row r="93" spans="1:94" ht="15.75" customHeight="1" thickBot="1">
      <c r="A93" s="972"/>
      <c r="B93" s="2092" t="s">
        <v>1991</v>
      </c>
      <c r="C93" s="2093"/>
      <c r="D93" s="2093"/>
      <c r="E93" s="2093"/>
      <c r="F93" s="2093"/>
      <c r="G93" s="2093"/>
      <c r="H93" s="2093"/>
      <c r="I93" s="2093"/>
      <c r="J93" s="2093"/>
      <c r="K93" s="2093"/>
      <c r="L93" s="2093"/>
      <c r="M93" s="2093"/>
      <c r="N93" s="2093"/>
      <c r="O93" s="2093"/>
      <c r="P93" s="2093"/>
      <c r="Q93" s="2094"/>
      <c r="R93" s="2095" t="str">
        <f>IFERROR(INDEX(BR96:BR98,MATCH(F92,$BQ$96:$BQ$98,0))/SUM($BR$96:$BR$98),"")</f>
        <v/>
      </c>
      <c r="S93" s="2096"/>
      <c r="T93" s="2097"/>
      <c r="U93" s="972"/>
      <c r="V93" s="972"/>
      <c r="W93" s="972"/>
      <c r="X93" s="972"/>
      <c r="Y93" s="972"/>
      <c r="Z93" s="972"/>
      <c r="AA93" s="972"/>
      <c r="AB93" s="972"/>
      <c r="AC93" s="972"/>
      <c r="AD93" s="972"/>
      <c r="AE93" s="972"/>
      <c r="AF93" s="972"/>
      <c r="AG93" s="972"/>
      <c r="AH93" s="972"/>
      <c r="AI93" s="972"/>
      <c r="AJ93" s="972"/>
      <c r="AK93" s="972"/>
      <c r="AL93" s="972"/>
      <c r="AM93" s="972"/>
      <c r="AN93" s="972"/>
      <c r="AO93" s="972"/>
      <c r="AP93" s="972"/>
      <c r="AQ93" s="972"/>
      <c r="AR93" s="972"/>
      <c r="AS93" s="972"/>
      <c r="AT93" s="972"/>
      <c r="AU93" s="972"/>
      <c r="AV93" s="972"/>
      <c r="AW93" s="972"/>
      <c r="AX93" s="972"/>
      <c r="AY93" s="972"/>
      <c r="AZ93" s="972"/>
      <c r="BA93" s="972"/>
      <c r="BB93" s="972"/>
      <c r="BC93" s="972"/>
      <c r="BD93" s="972"/>
      <c r="BE93" s="975"/>
      <c r="CM93" s="970"/>
      <c r="CN93" s="970"/>
      <c r="CO93" s="970"/>
      <c r="CP93" s="970"/>
    </row>
    <row r="94" spans="1:94" ht="15.75" customHeight="1" thickBot="1">
      <c r="A94" s="972"/>
      <c r="B94" s="2098" t="s">
        <v>1992</v>
      </c>
      <c r="C94" s="2099"/>
      <c r="D94" s="2099"/>
      <c r="E94" s="2099"/>
      <c r="F94" s="2099"/>
      <c r="G94" s="2099"/>
      <c r="H94" s="2099"/>
      <c r="I94" s="2099"/>
      <c r="J94" s="2099"/>
      <c r="K94" s="2099"/>
      <c r="L94" s="2099"/>
      <c r="M94" s="2099"/>
      <c r="N94" s="2099"/>
      <c r="O94" s="2099"/>
      <c r="P94" s="2099"/>
      <c r="Q94" s="2100"/>
      <c r="R94" s="2080" t="s">
        <v>1979</v>
      </c>
      <c r="S94" s="2081"/>
      <c r="T94" s="2082"/>
      <c r="U94" s="972"/>
      <c r="V94" s="972"/>
      <c r="W94" s="972"/>
      <c r="X94" s="972"/>
      <c r="Y94" s="972"/>
      <c r="Z94" s="972"/>
      <c r="AA94" s="972"/>
      <c r="AB94" s="972"/>
      <c r="AC94" s="972"/>
      <c r="AD94" s="972"/>
      <c r="AE94" s="972"/>
      <c r="AF94" s="972"/>
      <c r="AG94" s="972"/>
      <c r="AH94" s="972"/>
      <c r="AI94" s="972"/>
      <c r="AJ94" s="972"/>
      <c r="AK94" s="972"/>
      <c r="AL94" s="972"/>
      <c r="AM94" s="972"/>
      <c r="AN94" s="972"/>
      <c r="AO94" s="972"/>
      <c r="AP94" s="972"/>
      <c r="AQ94" s="972"/>
      <c r="AR94" s="972"/>
      <c r="AS94" s="972"/>
      <c r="AT94" s="972"/>
      <c r="AU94" s="972"/>
      <c r="AV94" s="972"/>
      <c r="AW94" s="972"/>
      <c r="AX94" s="972"/>
      <c r="AY94" s="972"/>
      <c r="AZ94" s="972"/>
      <c r="BA94" s="972"/>
      <c r="BB94" s="972"/>
      <c r="BC94" s="972"/>
      <c r="BD94" s="972"/>
      <c r="BE94" s="975"/>
      <c r="CM94" s="970"/>
      <c r="CN94" s="970"/>
      <c r="CO94" s="970"/>
      <c r="CP94" s="970"/>
    </row>
    <row r="95" spans="1:94" ht="15.75" customHeight="1" thickBot="1">
      <c r="A95" s="972"/>
      <c r="B95" s="972"/>
      <c r="C95" s="972"/>
      <c r="D95" s="972"/>
      <c r="E95" s="972"/>
      <c r="F95" s="972"/>
      <c r="G95" s="972"/>
      <c r="H95" s="972"/>
      <c r="I95" s="972"/>
      <c r="J95" s="972"/>
      <c r="K95" s="972"/>
      <c r="L95" s="972"/>
      <c r="M95" s="972"/>
      <c r="N95" s="972"/>
      <c r="O95" s="972"/>
      <c r="P95" s="972"/>
      <c r="Q95" s="972"/>
      <c r="R95" s="972"/>
      <c r="S95" s="972"/>
      <c r="T95" s="972"/>
      <c r="U95" s="972"/>
      <c r="V95" s="972"/>
      <c r="W95" s="972"/>
      <c r="X95" s="972"/>
      <c r="Y95" s="972"/>
      <c r="Z95" s="972"/>
      <c r="AA95" s="972"/>
      <c r="AB95" s="972"/>
      <c r="AC95" s="972"/>
      <c r="AD95" s="972"/>
      <c r="AE95" s="972"/>
      <c r="AF95" s="972"/>
      <c r="AG95" s="972"/>
      <c r="AH95" s="972"/>
      <c r="AI95" s="972"/>
      <c r="AJ95" s="972"/>
      <c r="AK95" s="972"/>
      <c r="AL95" s="972"/>
      <c r="AM95" s="972"/>
      <c r="AN95" s="972"/>
      <c r="AO95" s="972"/>
      <c r="AP95" s="972"/>
      <c r="AQ95" s="972"/>
      <c r="AR95" s="972"/>
      <c r="AS95" s="972"/>
      <c r="AT95" s="972"/>
      <c r="AU95" s="972"/>
      <c r="AV95" s="972"/>
      <c r="AW95" s="972"/>
      <c r="AX95" s="972"/>
      <c r="AY95" s="972"/>
      <c r="AZ95" s="972"/>
      <c r="BA95" s="972"/>
      <c r="BB95" s="972"/>
      <c r="BC95" s="972"/>
      <c r="BD95" s="972"/>
      <c r="BE95" s="975"/>
      <c r="CM95" s="970"/>
      <c r="CN95" s="970"/>
      <c r="CO95" s="970"/>
      <c r="CP95" s="970"/>
    </row>
    <row r="96" spans="1:94" ht="15.75" customHeight="1">
      <c r="A96" s="972"/>
      <c r="B96" s="2101" t="s">
        <v>1993</v>
      </c>
      <c r="C96" s="2102"/>
      <c r="D96" s="2102"/>
      <c r="E96" s="2102"/>
      <c r="F96" s="2102"/>
      <c r="G96" s="2102"/>
      <c r="H96" s="2102"/>
      <c r="I96" s="2102"/>
      <c r="J96" s="2102"/>
      <c r="K96" s="2102"/>
      <c r="L96" s="2102"/>
      <c r="M96" s="2102"/>
      <c r="N96" s="2102"/>
      <c r="O96" s="2102"/>
      <c r="P96" s="2102"/>
      <c r="Q96" s="2102"/>
      <c r="R96" s="2102"/>
      <c r="S96" s="2102"/>
      <c r="T96" s="2102"/>
      <c r="U96" s="2102"/>
      <c r="V96" s="2102"/>
      <c r="W96" s="2102"/>
      <c r="X96" s="2102"/>
      <c r="Y96" s="2102"/>
      <c r="Z96" s="2102"/>
      <c r="AA96" s="2102"/>
      <c r="AB96" s="2102"/>
      <c r="AC96" s="2102"/>
      <c r="AD96" s="2102"/>
      <c r="AE96" s="2102"/>
      <c r="AF96" s="2102"/>
      <c r="AG96" s="2102"/>
      <c r="AH96" s="2103"/>
      <c r="AI96" s="972"/>
      <c r="AJ96" s="2068" t="s">
        <v>1994</v>
      </c>
      <c r="AK96" s="2069"/>
      <c r="AL96" s="2069"/>
      <c r="AM96" s="2069"/>
      <c r="AN96" s="2069"/>
      <c r="AO96" s="2069"/>
      <c r="AP96" s="2069"/>
      <c r="AQ96" s="2069"/>
      <c r="AR96" s="2069"/>
      <c r="AS96" s="2069"/>
      <c r="AT96" s="2069"/>
      <c r="AU96" s="2069"/>
      <c r="AV96" s="2069"/>
      <c r="AW96" s="2069"/>
      <c r="AX96" s="2069"/>
      <c r="AY96" s="2085" t="s">
        <v>843</v>
      </c>
      <c r="AZ96" s="2085"/>
      <c r="BA96" s="2085"/>
      <c r="BB96" s="2086"/>
      <c r="BC96" s="972"/>
      <c r="BD96" s="972"/>
      <c r="BE96" s="975"/>
      <c r="BQ96" s="1034" t="str">
        <f>Application!M243&amp;IF(TRIM(Application!AA249)&lt;&gt;""," ("&amp;Application!AA249&amp;")","")</f>
        <v>CHDC Ephesian Legacy Court, LLC  (Community Housing Development Corporation)</v>
      </c>
      <c r="BR96" s="1037">
        <f>Application!AH246</f>
        <v>0.5</v>
      </c>
      <c r="CM96" s="970"/>
      <c r="CN96" s="970"/>
      <c r="CO96" s="970"/>
      <c r="CP96" s="970"/>
    </row>
    <row r="97" spans="1:94" ht="15.75" customHeight="1">
      <c r="A97" s="972"/>
      <c r="B97" s="2079"/>
      <c r="C97" s="2047"/>
      <c r="D97" s="2047"/>
      <c r="E97" s="2047"/>
      <c r="F97" s="2047"/>
      <c r="G97" s="2047"/>
      <c r="H97" s="2047"/>
      <c r="I97" s="2047" t="s">
        <v>1982</v>
      </c>
      <c r="J97" s="2047"/>
      <c r="K97" s="2047"/>
      <c r="L97" s="2047"/>
      <c r="M97" s="2047"/>
      <c r="N97" s="2047"/>
      <c r="O97" s="2047" t="s">
        <v>1983</v>
      </c>
      <c r="P97" s="2047"/>
      <c r="Q97" s="2047"/>
      <c r="R97" s="2047"/>
      <c r="S97" s="2047"/>
      <c r="T97" s="2047"/>
      <c r="U97" s="2047"/>
      <c r="V97" s="2083" t="s">
        <v>1984</v>
      </c>
      <c r="W97" s="2083"/>
      <c r="X97" s="2083"/>
      <c r="Y97" s="2083"/>
      <c r="Z97" s="2083"/>
      <c r="AA97" s="2083"/>
      <c r="AB97" s="2017" t="s">
        <v>1985</v>
      </c>
      <c r="AC97" s="2017"/>
      <c r="AD97" s="2017"/>
      <c r="AE97" s="2017"/>
      <c r="AF97" s="2017"/>
      <c r="AG97" s="2017"/>
      <c r="AH97" s="2084"/>
      <c r="AI97" s="972"/>
      <c r="AJ97" s="2071"/>
      <c r="AK97" s="2072"/>
      <c r="AL97" s="2072"/>
      <c r="AM97" s="2072"/>
      <c r="AN97" s="2072"/>
      <c r="AO97" s="2072"/>
      <c r="AP97" s="2072"/>
      <c r="AQ97" s="2072"/>
      <c r="AR97" s="2072"/>
      <c r="AS97" s="2072"/>
      <c r="AT97" s="2072"/>
      <c r="AU97" s="2072"/>
      <c r="AV97" s="2072"/>
      <c r="AW97" s="2072"/>
      <c r="AX97" s="2072"/>
      <c r="AY97" s="2087"/>
      <c r="AZ97" s="2087"/>
      <c r="BA97" s="2087"/>
      <c r="BB97" s="2088"/>
      <c r="BC97" s="972"/>
      <c r="BD97" s="972"/>
      <c r="BE97" s="975"/>
      <c r="BQ97" s="1034" t="str">
        <f>Application!M251&amp;IF(TRIM(Application!AA257)&lt;&gt;""," ("&amp;Application!AA257&amp;")","")</f>
        <v>Ephesian Legacy Court Berkeley, LLC  (Ephesian Church of God in Christ)</v>
      </c>
      <c r="BR97" s="1037">
        <f>Application!AH254</f>
        <v>0</v>
      </c>
      <c r="CM97" s="970"/>
      <c r="CN97" s="970"/>
      <c r="CO97" s="970"/>
      <c r="CP97" s="970"/>
    </row>
    <row r="98" spans="1:94" ht="15.75" customHeight="1">
      <c r="A98" s="972"/>
      <c r="B98" s="2079"/>
      <c r="C98" s="2047"/>
      <c r="D98" s="2047"/>
      <c r="E98" s="2047"/>
      <c r="F98" s="2047"/>
      <c r="G98" s="2047"/>
      <c r="H98" s="2047"/>
      <c r="I98" s="2047"/>
      <c r="J98" s="2047"/>
      <c r="K98" s="2047"/>
      <c r="L98" s="2047"/>
      <c r="M98" s="2047"/>
      <c r="N98" s="2047"/>
      <c r="O98" s="2047"/>
      <c r="P98" s="2047"/>
      <c r="Q98" s="2047"/>
      <c r="R98" s="2047"/>
      <c r="S98" s="2047"/>
      <c r="T98" s="2047"/>
      <c r="U98" s="2047"/>
      <c r="V98" s="2083"/>
      <c r="W98" s="2083"/>
      <c r="X98" s="2083"/>
      <c r="Y98" s="2083"/>
      <c r="Z98" s="2083"/>
      <c r="AA98" s="2083"/>
      <c r="AB98" s="2017"/>
      <c r="AC98" s="2017"/>
      <c r="AD98" s="2017"/>
      <c r="AE98" s="2017"/>
      <c r="AF98" s="2017"/>
      <c r="AG98" s="2017"/>
      <c r="AH98" s="2084"/>
      <c r="AI98" s="972"/>
      <c r="AJ98" s="2071"/>
      <c r="AK98" s="2072"/>
      <c r="AL98" s="2072"/>
      <c r="AM98" s="2072"/>
      <c r="AN98" s="2072"/>
      <c r="AO98" s="2072"/>
      <c r="AP98" s="2072"/>
      <c r="AQ98" s="2072"/>
      <c r="AR98" s="2072"/>
      <c r="AS98" s="2072"/>
      <c r="AT98" s="2072"/>
      <c r="AU98" s="2072"/>
      <c r="AV98" s="2072"/>
      <c r="AW98" s="2072"/>
      <c r="AX98" s="2072"/>
      <c r="AY98" s="2087"/>
      <c r="AZ98" s="2087"/>
      <c r="BA98" s="2087"/>
      <c r="BB98" s="2088"/>
      <c r="BC98" s="972"/>
      <c r="BD98" s="972"/>
      <c r="BE98" s="975"/>
      <c r="BQ98" s="1034" t="str">
        <f>Application!M259&amp;IF(TRIM(Application!AA265)&lt;&gt;""," ("&amp;Application!AA265&amp;")","")</f>
        <v/>
      </c>
      <c r="BR98" s="1037">
        <f>Application!AH262</f>
        <v>0</v>
      </c>
      <c r="CM98" s="970"/>
      <c r="CN98" s="970"/>
      <c r="CO98" s="970"/>
      <c r="CP98" s="970"/>
    </row>
    <row r="99" spans="1:94" ht="15.75" customHeight="1">
      <c r="A99" s="972"/>
      <c r="B99" s="2079" t="s">
        <v>1986</v>
      </c>
      <c r="C99" s="2047"/>
      <c r="D99" s="2047"/>
      <c r="E99" s="2047"/>
      <c r="F99" s="2047"/>
      <c r="G99" s="2047"/>
      <c r="H99" s="2047"/>
      <c r="I99" s="2020">
        <v>0</v>
      </c>
      <c r="J99" s="2020"/>
      <c r="K99" s="2020"/>
      <c r="L99" s="2020"/>
      <c r="M99" s="2020"/>
      <c r="N99" s="2020"/>
      <c r="O99" s="2020">
        <v>0</v>
      </c>
      <c r="P99" s="2020"/>
      <c r="Q99" s="2020"/>
      <c r="R99" s="2020"/>
      <c r="S99" s="2020"/>
      <c r="T99" s="2020"/>
      <c r="U99" s="2020"/>
      <c r="V99" s="2020">
        <v>0</v>
      </c>
      <c r="W99" s="2020"/>
      <c r="X99" s="2020"/>
      <c r="Y99" s="2020"/>
      <c r="Z99" s="2020"/>
      <c r="AA99" s="2020"/>
      <c r="AB99" s="2020">
        <v>0</v>
      </c>
      <c r="AC99" s="2020"/>
      <c r="AD99" s="2020"/>
      <c r="AE99" s="2020"/>
      <c r="AF99" s="2020"/>
      <c r="AG99" s="2020"/>
      <c r="AH99" s="2021"/>
      <c r="AI99" s="972"/>
      <c r="AJ99" s="2071"/>
      <c r="AK99" s="2072"/>
      <c r="AL99" s="2072"/>
      <c r="AM99" s="2072"/>
      <c r="AN99" s="2072"/>
      <c r="AO99" s="2072"/>
      <c r="AP99" s="2072"/>
      <c r="AQ99" s="2072"/>
      <c r="AR99" s="2072"/>
      <c r="AS99" s="2072"/>
      <c r="AT99" s="2072"/>
      <c r="AU99" s="2072"/>
      <c r="AV99" s="2072"/>
      <c r="AW99" s="2072"/>
      <c r="AX99" s="2072"/>
      <c r="AY99" s="2087"/>
      <c r="AZ99" s="2087"/>
      <c r="BA99" s="2087"/>
      <c r="BB99" s="2088"/>
      <c r="BC99" s="972"/>
      <c r="BD99" s="972"/>
      <c r="BE99" s="975"/>
      <c r="CM99" s="970"/>
      <c r="CN99" s="970"/>
      <c r="CO99" s="970"/>
      <c r="CP99" s="970"/>
    </row>
    <row r="100" spans="1:94" ht="15.75" customHeight="1">
      <c r="A100" s="972"/>
      <c r="B100" s="2079" t="s">
        <v>1987</v>
      </c>
      <c r="C100" s="2047"/>
      <c r="D100" s="2047"/>
      <c r="E100" s="2047"/>
      <c r="F100" s="2047"/>
      <c r="G100" s="2047"/>
      <c r="H100" s="2047"/>
      <c r="I100" s="2020">
        <v>0</v>
      </c>
      <c r="J100" s="2020"/>
      <c r="K100" s="2020"/>
      <c r="L100" s="2020"/>
      <c r="M100" s="2020"/>
      <c r="N100" s="2020"/>
      <c r="O100" s="2020">
        <v>0</v>
      </c>
      <c r="P100" s="2020"/>
      <c r="Q100" s="2020"/>
      <c r="R100" s="2020"/>
      <c r="S100" s="2020"/>
      <c r="T100" s="2020"/>
      <c r="U100" s="2020"/>
      <c r="V100" s="2020">
        <v>0</v>
      </c>
      <c r="W100" s="2020"/>
      <c r="X100" s="2020"/>
      <c r="Y100" s="2020"/>
      <c r="Z100" s="2020"/>
      <c r="AA100" s="2020"/>
      <c r="AB100" s="2020">
        <v>0</v>
      </c>
      <c r="AC100" s="2020"/>
      <c r="AD100" s="2020"/>
      <c r="AE100" s="2020"/>
      <c r="AF100" s="2020"/>
      <c r="AG100" s="2020"/>
      <c r="AH100" s="2021"/>
      <c r="AI100" s="972"/>
      <c r="AJ100" s="1987" t="s">
        <v>1988</v>
      </c>
      <c r="AK100" s="1988"/>
      <c r="AL100" s="1988"/>
      <c r="AM100" s="1988"/>
      <c r="AN100" s="1988"/>
      <c r="AO100" s="1988"/>
      <c r="AP100" s="1988"/>
      <c r="AQ100" s="1988"/>
      <c r="AR100" s="1988"/>
      <c r="AS100" s="1988"/>
      <c r="AT100" s="1988"/>
      <c r="AU100" s="1988"/>
      <c r="AV100" s="1988"/>
      <c r="AW100" s="1988"/>
      <c r="AX100" s="1988"/>
      <c r="AY100" s="1988"/>
      <c r="AZ100" s="1988"/>
      <c r="BA100" s="1988"/>
      <c r="BB100" s="1989"/>
      <c r="BC100" s="972"/>
      <c r="BD100" s="972"/>
      <c r="BE100" s="975"/>
      <c r="CM100" s="970"/>
      <c r="CN100" s="970"/>
      <c r="CO100" s="970"/>
      <c r="CP100" s="970"/>
    </row>
    <row r="101" spans="1:94" ht="15.75" customHeight="1" thickBot="1">
      <c r="A101" s="972"/>
      <c r="B101" s="2077" t="s">
        <v>1989</v>
      </c>
      <c r="C101" s="2078"/>
      <c r="D101" s="2078"/>
      <c r="E101" s="2078"/>
      <c r="F101" s="2078"/>
      <c r="G101" s="2078"/>
      <c r="H101" s="2078"/>
      <c r="I101" s="2014">
        <v>0</v>
      </c>
      <c r="J101" s="2014"/>
      <c r="K101" s="2014"/>
      <c r="L101" s="2014"/>
      <c r="M101" s="2014"/>
      <c r="N101" s="2014"/>
      <c r="O101" s="2014">
        <v>0</v>
      </c>
      <c r="P101" s="2014"/>
      <c r="Q101" s="2014"/>
      <c r="R101" s="2014"/>
      <c r="S101" s="2014"/>
      <c r="T101" s="2014"/>
      <c r="U101" s="2014"/>
      <c r="V101" s="2014">
        <v>0</v>
      </c>
      <c r="W101" s="2014"/>
      <c r="X101" s="2014"/>
      <c r="Y101" s="2014"/>
      <c r="Z101" s="2014"/>
      <c r="AA101" s="2014"/>
      <c r="AB101" s="2014">
        <v>0</v>
      </c>
      <c r="AC101" s="2014"/>
      <c r="AD101" s="2014"/>
      <c r="AE101" s="2014"/>
      <c r="AF101" s="2014"/>
      <c r="AG101" s="2014"/>
      <c r="AH101" s="2015"/>
      <c r="AI101" s="972"/>
      <c r="AJ101" s="1990"/>
      <c r="AK101" s="1991"/>
      <c r="AL101" s="1991"/>
      <c r="AM101" s="1991"/>
      <c r="AN101" s="1991"/>
      <c r="AO101" s="1991"/>
      <c r="AP101" s="1991"/>
      <c r="AQ101" s="1991"/>
      <c r="AR101" s="1991"/>
      <c r="AS101" s="1991"/>
      <c r="AT101" s="1991"/>
      <c r="AU101" s="1991"/>
      <c r="AV101" s="1991"/>
      <c r="AW101" s="1991"/>
      <c r="AX101" s="1991"/>
      <c r="AY101" s="1991"/>
      <c r="AZ101" s="1991"/>
      <c r="BA101" s="1991"/>
      <c r="BB101" s="1992"/>
      <c r="BC101" s="972"/>
      <c r="BD101" s="972"/>
      <c r="BE101" s="975"/>
      <c r="BQ101" s="1034" t="str">
        <f>Application!AA335</f>
        <v xml:space="preserve">John Stewart Company </v>
      </c>
      <c r="CM101" s="970"/>
      <c r="CN101" s="970"/>
      <c r="CO101" s="970"/>
      <c r="CP101" s="970"/>
    </row>
    <row r="102" spans="1:94" ht="15.75" customHeight="1" thickBot="1">
      <c r="A102" s="972"/>
      <c r="B102" s="972"/>
      <c r="C102" s="972"/>
      <c r="D102" s="972"/>
      <c r="E102" s="972"/>
      <c r="F102" s="972"/>
      <c r="G102" s="972"/>
      <c r="H102" s="972"/>
      <c r="I102" s="972"/>
      <c r="J102" s="972"/>
      <c r="K102" s="972"/>
      <c r="L102" s="972"/>
      <c r="M102" s="972"/>
      <c r="N102" s="972"/>
      <c r="O102" s="972"/>
      <c r="P102" s="972"/>
      <c r="Q102" s="972"/>
      <c r="R102" s="972"/>
      <c r="S102" s="972"/>
      <c r="T102" s="972"/>
      <c r="U102" s="972"/>
      <c r="V102" s="972"/>
      <c r="W102" s="972"/>
      <c r="X102" s="972"/>
      <c r="Y102" s="972"/>
      <c r="Z102" s="972"/>
      <c r="AA102" s="972"/>
      <c r="AB102" s="972"/>
      <c r="AC102" s="972"/>
      <c r="AD102" s="972"/>
      <c r="AE102" s="972"/>
      <c r="AF102" s="972"/>
      <c r="AG102" s="972"/>
      <c r="AH102" s="972"/>
      <c r="AI102" s="972"/>
      <c r="AJ102" s="972"/>
      <c r="AK102" s="972"/>
      <c r="AL102" s="972"/>
      <c r="AM102" s="972"/>
      <c r="AN102" s="972"/>
      <c r="AO102" s="972"/>
      <c r="AP102" s="972"/>
      <c r="AQ102" s="972"/>
      <c r="AR102" s="972"/>
      <c r="AS102" s="972"/>
      <c r="AT102" s="972"/>
      <c r="AU102" s="972"/>
      <c r="AV102" s="972"/>
      <c r="AW102" s="972"/>
      <c r="AX102" s="972"/>
      <c r="AY102" s="972"/>
      <c r="AZ102" s="972"/>
      <c r="BA102" s="972"/>
      <c r="BB102" s="972"/>
      <c r="BC102" s="972"/>
      <c r="BD102" s="972"/>
      <c r="BE102" s="975"/>
      <c r="BQ102" s="1034">
        <f>Application!P343</f>
        <v>0</v>
      </c>
      <c r="CM102" s="970"/>
      <c r="CN102" s="970"/>
      <c r="CO102" s="970"/>
      <c r="CP102" s="970"/>
    </row>
    <row r="103" spans="1:94" ht="15.75" customHeight="1" thickBot="1">
      <c r="A103" s="972"/>
      <c r="B103" s="990" t="s">
        <v>1995</v>
      </c>
      <c r="C103" s="984"/>
      <c r="D103" s="985"/>
      <c r="E103" s="985"/>
      <c r="F103" s="996"/>
      <c r="G103" s="996"/>
      <c r="H103" s="996"/>
      <c r="I103" s="996"/>
      <c r="J103" s="996"/>
      <c r="K103" s="996"/>
      <c r="L103" s="996"/>
      <c r="M103" s="996"/>
      <c r="N103" s="996"/>
      <c r="O103" s="997"/>
      <c r="P103" s="996"/>
      <c r="Q103" s="996"/>
      <c r="R103" s="997"/>
      <c r="S103" s="972" t="s">
        <v>254</v>
      </c>
      <c r="T103" s="972"/>
      <c r="U103" s="972"/>
      <c r="V103" s="972"/>
      <c r="W103" s="972"/>
      <c r="X103" s="972"/>
      <c r="Y103" s="972"/>
      <c r="Z103" s="972"/>
      <c r="AA103" s="972"/>
      <c r="AB103" s="972"/>
      <c r="AC103" s="972"/>
      <c r="AD103" s="972"/>
      <c r="AE103" s="972"/>
      <c r="AF103" s="972"/>
      <c r="AG103" s="972"/>
      <c r="AH103" s="972"/>
      <c r="AI103" s="972"/>
      <c r="AJ103" s="972"/>
      <c r="AK103" s="972"/>
      <c r="AL103" s="972"/>
      <c r="AM103" s="972"/>
      <c r="AN103" s="972"/>
      <c r="AO103" s="972"/>
      <c r="AP103" s="972"/>
      <c r="AQ103" s="972"/>
      <c r="AR103" s="972"/>
      <c r="AS103" s="972"/>
      <c r="AT103" s="972"/>
      <c r="AU103" s="972"/>
      <c r="AV103" s="972"/>
      <c r="AW103" s="972"/>
      <c r="AX103" s="972"/>
      <c r="AY103" s="972"/>
      <c r="AZ103" s="972"/>
      <c r="BA103" s="972"/>
      <c r="BB103" s="972"/>
      <c r="BC103" s="972"/>
      <c r="BD103" s="972"/>
      <c r="BE103" s="975"/>
      <c r="CM103" s="970"/>
      <c r="CN103" s="970"/>
      <c r="CO103" s="970"/>
      <c r="CP103" s="970"/>
    </row>
    <row r="104" spans="1:94" ht="15.75" customHeight="1">
      <c r="A104" s="972"/>
      <c r="B104" s="993" t="s">
        <v>1976</v>
      </c>
      <c r="C104" s="993"/>
      <c r="D104" s="998"/>
      <c r="E104" s="999"/>
      <c r="F104" s="2041"/>
      <c r="G104" s="2042"/>
      <c r="H104" s="2042"/>
      <c r="I104" s="2042"/>
      <c r="J104" s="2042"/>
      <c r="K104" s="2042"/>
      <c r="L104" s="2042"/>
      <c r="M104" s="2042"/>
      <c r="N104" s="2042"/>
      <c r="O104" s="2042"/>
      <c r="P104" s="2042"/>
      <c r="Q104" s="2042"/>
      <c r="R104" s="2043"/>
      <c r="S104" s="972"/>
      <c r="T104" s="972"/>
      <c r="U104" s="972"/>
      <c r="V104" s="972"/>
      <c r="W104" s="972"/>
      <c r="X104" s="972"/>
      <c r="Y104" s="972"/>
      <c r="Z104" s="972"/>
      <c r="AA104" s="972"/>
      <c r="AB104" s="972"/>
      <c r="AC104" s="972"/>
      <c r="AD104" s="972"/>
      <c r="AE104" s="972"/>
      <c r="AF104" s="972"/>
      <c r="AG104" s="972"/>
      <c r="AH104" s="972"/>
      <c r="AI104" s="972"/>
      <c r="AJ104" s="972"/>
      <c r="AK104" s="972"/>
      <c r="AL104" s="972"/>
      <c r="AM104" s="972"/>
      <c r="AN104" s="972"/>
      <c r="AO104" s="972"/>
      <c r="AP104" s="972"/>
      <c r="AQ104" s="972"/>
      <c r="AR104" s="972"/>
      <c r="AS104" s="972"/>
      <c r="AT104" s="972"/>
      <c r="AU104" s="972"/>
      <c r="AV104" s="972"/>
      <c r="AW104" s="972"/>
      <c r="AX104" s="972"/>
      <c r="AY104" s="972"/>
      <c r="AZ104" s="972"/>
      <c r="BA104" s="972"/>
      <c r="BB104" s="972"/>
      <c r="BC104" s="972"/>
      <c r="BD104" s="972"/>
      <c r="BE104" s="975"/>
      <c r="CM104" s="970"/>
      <c r="CN104" s="970"/>
      <c r="CO104" s="970"/>
      <c r="CP104" s="970"/>
    </row>
    <row r="105" spans="1:94" ht="15.75" customHeight="1" thickBot="1">
      <c r="A105" s="972"/>
      <c r="B105" s="1000" t="s">
        <v>1996</v>
      </c>
      <c r="C105" s="1001"/>
      <c r="D105" s="1002"/>
      <c r="E105" s="1002"/>
      <c r="F105" s="1002"/>
      <c r="G105" s="1002"/>
      <c r="H105" s="1002"/>
      <c r="I105" s="1002"/>
      <c r="J105" s="1002"/>
      <c r="K105" s="1002"/>
      <c r="L105" s="1003"/>
      <c r="M105" s="1002"/>
      <c r="N105" s="1003"/>
      <c r="O105" s="2080" t="str">
        <f>IFERROR(INDEX(BR96:BR98,MATCH(F104,$BQ$96:$BQ$98,0))/SUM($BR$96:$BR$98),"")</f>
        <v/>
      </c>
      <c r="P105" s="2081"/>
      <c r="Q105" s="2081"/>
      <c r="R105" s="2082"/>
      <c r="S105" s="972"/>
      <c r="T105" s="972"/>
      <c r="U105" s="972"/>
      <c r="V105" s="972"/>
      <c r="W105" s="972"/>
      <c r="X105" s="972"/>
      <c r="Y105" s="972"/>
      <c r="Z105" s="972"/>
      <c r="AA105" s="972"/>
      <c r="AB105" s="972"/>
      <c r="AC105" s="972"/>
      <c r="AD105" s="972"/>
      <c r="AE105" s="972"/>
      <c r="AF105" s="972"/>
      <c r="AG105" s="972"/>
      <c r="AH105" s="972"/>
      <c r="AI105" s="972"/>
      <c r="AJ105" s="972"/>
      <c r="AK105" s="972"/>
      <c r="AL105" s="972"/>
      <c r="AM105" s="972"/>
      <c r="AN105" s="972"/>
      <c r="AO105" s="972"/>
      <c r="AP105" s="972"/>
      <c r="AQ105" s="972"/>
      <c r="AR105" s="972"/>
      <c r="AS105" s="972"/>
      <c r="AT105" s="972"/>
      <c r="AU105" s="972"/>
      <c r="AV105" s="972"/>
      <c r="AW105" s="972"/>
      <c r="AX105" s="972"/>
      <c r="AY105" s="972"/>
      <c r="AZ105" s="972"/>
      <c r="BA105" s="972"/>
      <c r="BB105" s="972"/>
      <c r="BC105" s="972"/>
      <c r="BD105" s="972"/>
      <c r="BE105" s="975"/>
      <c r="CM105" s="970"/>
      <c r="CN105" s="970"/>
      <c r="CO105" s="970"/>
      <c r="CP105" s="970"/>
    </row>
    <row r="106" spans="1:94" ht="15.75" customHeight="1" thickBot="1">
      <c r="A106" s="972"/>
      <c r="B106" s="972"/>
      <c r="C106" s="972"/>
      <c r="D106" s="972"/>
      <c r="E106" s="972"/>
      <c r="F106" s="972"/>
      <c r="G106" s="972"/>
      <c r="H106" s="972"/>
      <c r="I106" s="972"/>
      <c r="J106" s="972"/>
      <c r="K106" s="972"/>
      <c r="L106" s="972"/>
      <c r="M106" s="972"/>
      <c r="N106" s="972"/>
      <c r="O106" s="972"/>
      <c r="P106" s="1004"/>
      <c r="Q106" s="972"/>
      <c r="R106" s="972"/>
      <c r="S106" s="972"/>
      <c r="T106" s="972"/>
      <c r="U106" s="972"/>
      <c r="V106" s="972"/>
      <c r="W106" s="972"/>
      <c r="X106" s="972"/>
      <c r="Y106" s="972"/>
      <c r="Z106" s="972"/>
      <c r="AA106" s="972"/>
      <c r="AB106" s="972"/>
      <c r="AC106" s="972"/>
      <c r="AD106" s="972"/>
      <c r="AE106" s="972"/>
      <c r="AF106" s="972"/>
      <c r="AG106" s="972"/>
      <c r="AH106" s="972"/>
      <c r="AI106" s="972"/>
      <c r="AJ106" s="972"/>
      <c r="AK106" s="972"/>
      <c r="AL106" s="972"/>
      <c r="AM106" s="972"/>
      <c r="AN106" s="972"/>
      <c r="AO106" s="972"/>
      <c r="AP106" s="972"/>
      <c r="AQ106" s="972"/>
      <c r="AR106" s="972"/>
      <c r="AS106" s="972"/>
      <c r="AT106" s="972"/>
      <c r="AU106" s="972"/>
      <c r="AV106" s="972"/>
      <c r="AW106" s="972"/>
      <c r="AX106" s="972"/>
      <c r="AY106" s="972"/>
      <c r="AZ106" s="972"/>
      <c r="BA106" s="972"/>
      <c r="BB106" s="972"/>
      <c r="BC106" s="972"/>
      <c r="BD106" s="972"/>
      <c r="BE106" s="975"/>
      <c r="CM106" s="970"/>
      <c r="CN106" s="970"/>
      <c r="CO106" s="970"/>
      <c r="CP106" s="970"/>
    </row>
    <row r="107" spans="1:94" ht="15.75" customHeight="1">
      <c r="A107" s="972"/>
      <c r="B107" s="1970" t="s">
        <v>1997</v>
      </c>
      <c r="C107" s="1971"/>
      <c r="D107" s="1971"/>
      <c r="E107" s="1971"/>
      <c r="F107" s="1971"/>
      <c r="G107" s="1971"/>
      <c r="H107" s="1971"/>
      <c r="I107" s="1971"/>
      <c r="J107" s="1971"/>
      <c r="K107" s="1971"/>
      <c r="L107" s="1971"/>
      <c r="M107" s="1971"/>
      <c r="N107" s="1971"/>
      <c r="O107" s="1971"/>
      <c r="P107" s="1971"/>
      <c r="Q107" s="1971"/>
      <c r="R107" s="1971"/>
      <c r="S107" s="1971"/>
      <c r="T107" s="1971"/>
      <c r="U107" s="1971"/>
      <c r="V107" s="1971"/>
      <c r="W107" s="1971"/>
      <c r="X107" s="1971"/>
      <c r="Y107" s="1971"/>
      <c r="Z107" s="1971"/>
      <c r="AA107" s="1971"/>
      <c r="AB107" s="1971"/>
      <c r="AC107" s="1971"/>
      <c r="AD107" s="1971"/>
      <c r="AE107" s="1971"/>
      <c r="AF107" s="1971"/>
      <c r="AG107" s="1971"/>
      <c r="AH107" s="1980"/>
      <c r="AI107" s="972"/>
      <c r="AJ107" s="972"/>
      <c r="AK107" s="972"/>
      <c r="AL107" s="972"/>
      <c r="AM107" s="972"/>
      <c r="AN107" s="972"/>
      <c r="AO107" s="972"/>
      <c r="AP107" s="972"/>
      <c r="AQ107" s="972"/>
      <c r="AR107" s="972"/>
      <c r="AS107" s="972"/>
      <c r="AT107" s="972"/>
      <c r="AU107" s="972"/>
      <c r="AV107" s="972"/>
      <c r="AW107" s="972"/>
      <c r="AX107" s="972"/>
      <c r="AY107" s="972"/>
      <c r="AZ107" s="972"/>
      <c r="BA107" s="972"/>
      <c r="BB107" s="972"/>
      <c r="BC107" s="972"/>
      <c r="BD107" s="972"/>
      <c r="BE107" s="975"/>
      <c r="CM107" s="970"/>
      <c r="CN107" s="970"/>
      <c r="CO107" s="970"/>
      <c r="CP107" s="970"/>
    </row>
    <row r="108" spans="1:94" ht="16.5" customHeight="1">
      <c r="A108" s="972"/>
      <c r="B108" s="2079"/>
      <c r="C108" s="2047"/>
      <c r="D108" s="2047"/>
      <c r="E108" s="2047"/>
      <c r="F108" s="2047"/>
      <c r="G108" s="2047"/>
      <c r="H108" s="2047"/>
      <c r="I108" s="2047" t="s">
        <v>1982</v>
      </c>
      <c r="J108" s="2047"/>
      <c r="K108" s="2047"/>
      <c r="L108" s="2047"/>
      <c r="M108" s="2047"/>
      <c r="N108" s="2047"/>
      <c r="O108" s="2047" t="s">
        <v>1983</v>
      </c>
      <c r="P108" s="2047"/>
      <c r="Q108" s="2047"/>
      <c r="R108" s="2047"/>
      <c r="S108" s="2047"/>
      <c r="T108" s="2047"/>
      <c r="U108" s="2047"/>
      <c r="V108" s="2083" t="s">
        <v>1984</v>
      </c>
      <c r="W108" s="2083"/>
      <c r="X108" s="2083"/>
      <c r="Y108" s="2083"/>
      <c r="Z108" s="2083"/>
      <c r="AA108" s="2083"/>
      <c r="AB108" s="2017" t="s">
        <v>1985</v>
      </c>
      <c r="AC108" s="2017"/>
      <c r="AD108" s="2017"/>
      <c r="AE108" s="2017"/>
      <c r="AF108" s="2017"/>
      <c r="AG108" s="2017"/>
      <c r="AH108" s="2084"/>
      <c r="AI108" s="972"/>
      <c r="AJ108" s="972"/>
      <c r="AK108" s="972"/>
      <c r="AL108" s="972"/>
      <c r="AM108" s="972"/>
      <c r="AN108" s="972"/>
      <c r="AO108" s="972"/>
      <c r="AP108" s="972"/>
      <c r="AQ108" s="972"/>
      <c r="AR108" s="972"/>
      <c r="AS108" s="972"/>
      <c r="AT108" s="972"/>
      <c r="AU108" s="972"/>
      <c r="AV108" s="972"/>
      <c r="AW108" s="972"/>
      <c r="AX108" s="972"/>
      <c r="AY108" s="972"/>
      <c r="AZ108" s="972"/>
      <c r="BA108" s="972"/>
      <c r="BB108" s="972"/>
      <c r="BC108" s="972"/>
      <c r="BD108" s="972"/>
      <c r="BE108" s="975"/>
      <c r="CM108" s="970"/>
      <c r="CN108" s="970"/>
      <c r="CO108" s="970"/>
      <c r="CP108" s="970"/>
    </row>
    <row r="109" spans="1:94" ht="16.5" customHeight="1">
      <c r="A109" s="972"/>
      <c r="B109" s="2079"/>
      <c r="C109" s="2047"/>
      <c r="D109" s="2047"/>
      <c r="E109" s="2047"/>
      <c r="F109" s="2047"/>
      <c r="G109" s="2047"/>
      <c r="H109" s="2047"/>
      <c r="I109" s="2047"/>
      <c r="J109" s="2047"/>
      <c r="K109" s="2047"/>
      <c r="L109" s="2047"/>
      <c r="M109" s="2047"/>
      <c r="N109" s="2047"/>
      <c r="O109" s="2047"/>
      <c r="P109" s="2047"/>
      <c r="Q109" s="2047"/>
      <c r="R109" s="2047"/>
      <c r="S109" s="2047"/>
      <c r="T109" s="2047"/>
      <c r="U109" s="2047"/>
      <c r="V109" s="2083"/>
      <c r="W109" s="2083"/>
      <c r="X109" s="2083"/>
      <c r="Y109" s="2083"/>
      <c r="Z109" s="2083"/>
      <c r="AA109" s="2083"/>
      <c r="AB109" s="2017"/>
      <c r="AC109" s="2017"/>
      <c r="AD109" s="2017"/>
      <c r="AE109" s="2017"/>
      <c r="AF109" s="2017"/>
      <c r="AG109" s="2017"/>
      <c r="AH109" s="2084"/>
      <c r="AI109" s="972"/>
      <c r="AJ109" s="972"/>
      <c r="AK109" s="972"/>
      <c r="AL109" s="972"/>
      <c r="AM109" s="972"/>
      <c r="AN109" s="972"/>
      <c r="AO109" s="972"/>
      <c r="AP109" s="972"/>
      <c r="AQ109" s="972"/>
      <c r="AR109" s="972"/>
      <c r="AS109" s="972"/>
      <c r="AT109" s="972"/>
      <c r="AU109" s="972"/>
      <c r="AV109" s="972"/>
      <c r="AW109" s="972"/>
      <c r="AX109" s="972"/>
      <c r="AY109" s="972"/>
      <c r="AZ109" s="972"/>
      <c r="BA109" s="972"/>
      <c r="BB109" s="972"/>
      <c r="BC109" s="972"/>
      <c r="BD109" s="972"/>
      <c r="BE109" s="975"/>
      <c r="CM109" s="970"/>
      <c r="CN109" s="970"/>
      <c r="CO109" s="970"/>
      <c r="CP109" s="970"/>
    </row>
    <row r="110" spans="1:94" ht="15.75" customHeight="1">
      <c r="A110" s="972"/>
      <c r="B110" s="2079" t="s">
        <v>1986</v>
      </c>
      <c r="C110" s="2047"/>
      <c r="D110" s="2047"/>
      <c r="E110" s="2047"/>
      <c r="F110" s="2047"/>
      <c r="G110" s="2047"/>
      <c r="H110" s="2047"/>
      <c r="I110" s="2020">
        <v>0</v>
      </c>
      <c r="J110" s="2020"/>
      <c r="K110" s="2020"/>
      <c r="L110" s="2020"/>
      <c r="M110" s="2020"/>
      <c r="N110" s="2020"/>
      <c r="O110" s="2020">
        <v>0</v>
      </c>
      <c r="P110" s="2020"/>
      <c r="Q110" s="2020"/>
      <c r="R110" s="2020"/>
      <c r="S110" s="2020"/>
      <c r="T110" s="2020"/>
      <c r="U110" s="2020"/>
      <c r="V110" s="2020">
        <v>0</v>
      </c>
      <c r="W110" s="2020"/>
      <c r="X110" s="2020"/>
      <c r="Y110" s="2020"/>
      <c r="Z110" s="2020"/>
      <c r="AA110" s="2020"/>
      <c r="AB110" s="2020">
        <v>0</v>
      </c>
      <c r="AC110" s="2020"/>
      <c r="AD110" s="2020"/>
      <c r="AE110" s="2020"/>
      <c r="AF110" s="2020"/>
      <c r="AG110" s="2020"/>
      <c r="AH110" s="2021"/>
      <c r="AI110" s="972"/>
      <c r="AJ110" s="972"/>
      <c r="AK110" s="972"/>
      <c r="AL110" s="972"/>
      <c r="AM110" s="972"/>
      <c r="AN110" s="972"/>
      <c r="AO110" s="972"/>
      <c r="AP110" s="972"/>
      <c r="AQ110" s="972"/>
      <c r="AR110" s="972"/>
      <c r="AS110" s="972"/>
      <c r="AT110" s="972"/>
      <c r="AU110" s="972"/>
      <c r="AV110" s="972"/>
      <c r="AW110" s="972"/>
      <c r="AX110" s="972"/>
      <c r="AY110" s="972"/>
      <c r="AZ110" s="972"/>
      <c r="BA110" s="972"/>
      <c r="BB110" s="972"/>
      <c r="BC110" s="972"/>
      <c r="BD110" s="972"/>
      <c r="BE110" s="975"/>
      <c r="CM110" s="970"/>
      <c r="CN110" s="970"/>
      <c r="CO110" s="970"/>
      <c r="CP110" s="970"/>
    </row>
    <row r="111" spans="1:94" ht="15.75" customHeight="1">
      <c r="A111" s="972"/>
      <c r="B111" s="2079" t="s">
        <v>1987</v>
      </c>
      <c r="C111" s="2047"/>
      <c r="D111" s="2047"/>
      <c r="E111" s="2047"/>
      <c r="F111" s="2047"/>
      <c r="G111" s="2047"/>
      <c r="H111" s="2047"/>
      <c r="I111" s="2020">
        <v>0</v>
      </c>
      <c r="J111" s="2020"/>
      <c r="K111" s="2020"/>
      <c r="L111" s="2020"/>
      <c r="M111" s="2020"/>
      <c r="N111" s="2020"/>
      <c r="O111" s="2020">
        <v>0</v>
      </c>
      <c r="P111" s="2020"/>
      <c r="Q111" s="2020"/>
      <c r="R111" s="2020"/>
      <c r="S111" s="2020"/>
      <c r="T111" s="2020"/>
      <c r="U111" s="2020"/>
      <c r="V111" s="2020">
        <v>0</v>
      </c>
      <c r="W111" s="2020"/>
      <c r="X111" s="2020"/>
      <c r="Y111" s="2020"/>
      <c r="Z111" s="2020"/>
      <c r="AA111" s="2020"/>
      <c r="AB111" s="2020">
        <v>0</v>
      </c>
      <c r="AC111" s="2020"/>
      <c r="AD111" s="2020"/>
      <c r="AE111" s="2020"/>
      <c r="AF111" s="2020"/>
      <c r="AG111" s="2020"/>
      <c r="AH111" s="2021"/>
      <c r="AI111" s="972"/>
      <c r="AJ111" s="972"/>
      <c r="AK111" s="972"/>
      <c r="AL111" s="972"/>
      <c r="AM111" s="972"/>
      <c r="AN111" s="972"/>
      <c r="AO111" s="972"/>
      <c r="AP111" s="972"/>
      <c r="AQ111" s="972"/>
      <c r="AR111" s="972"/>
      <c r="AS111" s="972"/>
      <c r="AT111" s="972"/>
      <c r="AU111" s="972"/>
      <c r="AV111" s="972"/>
      <c r="AW111" s="972"/>
      <c r="AX111" s="972"/>
      <c r="AY111" s="972"/>
      <c r="AZ111" s="972"/>
      <c r="BA111" s="972"/>
      <c r="BB111" s="972"/>
      <c r="BC111" s="972"/>
      <c r="BD111" s="972"/>
      <c r="BE111" s="975"/>
      <c r="CM111" s="970"/>
      <c r="CN111" s="970"/>
      <c r="CO111" s="970"/>
      <c r="CP111" s="970"/>
    </row>
    <row r="112" spans="1:94" ht="15.75" customHeight="1" thickBot="1">
      <c r="A112" s="972"/>
      <c r="B112" s="2077" t="s">
        <v>1989</v>
      </c>
      <c r="C112" s="2078"/>
      <c r="D112" s="2078"/>
      <c r="E112" s="2078"/>
      <c r="F112" s="2078"/>
      <c r="G112" s="2078"/>
      <c r="H112" s="2078"/>
      <c r="I112" s="2014">
        <v>0</v>
      </c>
      <c r="J112" s="2014"/>
      <c r="K112" s="2014"/>
      <c r="L112" s="2014"/>
      <c r="M112" s="2014"/>
      <c r="N112" s="2014"/>
      <c r="O112" s="2014">
        <v>0</v>
      </c>
      <c r="P112" s="2014"/>
      <c r="Q112" s="2014"/>
      <c r="R112" s="2014"/>
      <c r="S112" s="2014"/>
      <c r="T112" s="2014"/>
      <c r="U112" s="2014"/>
      <c r="V112" s="2014">
        <v>0</v>
      </c>
      <c r="W112" s="2014"/>
      <c r="X112" s="2014"/>
      <c r="Y112" s="2014"/>
      <c r="Z112" s="2014"/>
      <c r="AA112" s="2014"/>
      <c r="AB112" s="2014">
        <v>0</v>
      </c>
      <c r="AC112" s="2014"/>
      <c r="AD112" s="2014"/>
      <c r="AE112" s="2014"/>
      <c r="AF112" s="2014"/>
      <c r="AG112" s="2014"/>
      <c r="AH112" s="2015"/>
      <c r="AI112" s="972"/>
      <c r="AJ112" s="972"/>
      <c r="AK112" s="972"/>
      <c r="AL112" s="972"/>
      <c r="AM112" s="972"/>
      <c r="AN112" s="972"/>
      <c r="AO112" s="972"/>
      <c r="AP112" s="972"/>
      <c r="AQ112" s="972"/>
      <c r="AR112" s="972"/>
      <c r="AS112" s="972"/>
      <c r="AT112" s="972"/>
      <c r="AU112" s="972"/>
      <c r="AV112" s="972"/>
      <c r="AW112" s="972"/>
      <c r="AX112" s="972"/>
      <c r="AY112" s="972"/>
      <c r="AZ112" s="972"/>
      <c r="BA112" s="972"/>
      <c r="BB112" s="972"/>
      <c r="BC112" s="972"/>
      <c r="BD112" s="972"/>
      <c r="BE112" s="975"/>
      <c r="CM112" s="970"/>
      <c r="CN112" s="970"/>
      <c r="CO112" s="970"/>
      <c r="CP112" s="970"/>
    </row>
    <row r="113" spans="1:57" ht="15.75" customHeight="1" thickBot="1">
      <c r="A113" s="972"/>
      <c r="B113" s="972"/>
      <c r="C113" s="972"/>
      <c r="D113" s="972"/>
      <c r="E113" s="972"/>
      <c r="F113" s="972"/>
      <c r="G113" s="972"/>
      <c r="H113" s="972"/>
      <c r="I113" s="972"/>
      <c r="J113" s="972"/>
      <c r="K113" s="972"/>
      <c r="L113" s="972"/>
      <c r="M113" s="972"/>
      <c r="N113" s="972"/>
      <c r="O113" s="972"/>
      <c r="P113" s="972"/>
      <c r="Q113" s="972"/>
      <c r="R113" s="972"/>
      <c r="S113" s="972"/>
      <c r="T113" s="972"/>
      <c r="U113" s="972" t="s">
        <v>254</v>
      </c>
      <c r="V113" s="972"/>
      <c r="W113" s="972"/>
      <c r="X113" s="972"/>
      <c r="Y113" s="972"/>
      <c r="Z113" s="972"/>
      <c r="AA113" s="972"/>
      <c r="AB113" s="972"/>
      <c r="AC113" s="972"/>
      <c r="AD113" s="972"/>
      <c r="AE113" s="972"/>
      <c r="AF113" s="972"/>
      <c r="AG113" s="972"/>
      <c r="AH113" s="972"/>
      <c r="AI113" s="972"/>
      <c r="AJ113" s="972"/>
      <c r="AK113" s="972"/>
      <c r="AL113" s="972"/>
      <c r="AM113" s="972"/>
      <c r="AN113" s="972"/>
      <c r="AO113" s="972"/>
      <c r="AP113" s="972"/>
      <c r="AQ113" s="972"/>
      <c r="AR113" s="972"/>
      <c r="AS113" s="972"/>
      <c r="AT113" s="972"/>
      <c r="AU113" s="972"/>
      <c r="AV113" s="972"/>
      <c r="AW113" s="972"/>
      <c r="AX113" s="972"/>
      <c r="AY113" s="972"/>
      <c r="AZ113" s="972"/>
      <c r="BA113" s="972"/>
      <c r="BB113" s="972"/>
      <c r="BC113" s="972"/>
      <c r="BD113" s="972"/>
      <c r="BE113" s="975"/>
    </row>
    <row r="114" spans="1:57" ht="15.75" customHeight="1" thickBot="1">
      <c r="A114" s="972"/>
      <c r="B114" s="983" t="s">
        <v>1998</v>
      </c>
      <c r="C114" s="989"/>
      <c r="D114" s="989"/>
      <c r="E114" s="989"/>
      <c r="F114" s="989"/>
      <c r="G114" s="989"/>
      <c r="H114" s="989"/>
      <c r="I114" s="989"/>
      <c r="J114" s="989"/>
      <c r="K114" s="989"/>
      <c r="L114" s="989"/>
      <c r="M114" s="989"/>
      <c r="N114" s="989"/>
      <c r="O114" s="989"/>
      <c r="P114" s="989"/>
      <c r="Q114" s="989"/>
      <c r="R114" s="1005"/>
      <c r="S114" s="972"/>
      <c r="T114" s="972"/>
      <c r="U114" s="972"/>
      <c r="V114" s="972"/>
      <c r="W114" s="972"/>
      <c r="X114" s="972"/>
      <c r="Y114" s="972"/>
      <c r="Z114" s="972"/>
      <c r="AA114" s="972"/>
      <c r="AB114" s="972"/>
      <c r="AC114" s="972"/>
      <c r="AD114" s="972"/>
      <c r="AE114" s="972"/>
      <c r="AF114" s="972"/>
      <c r="AG114" s="972"/>
      <c r="AH114" s="972"/>
      <c r="AI114" s="972"/>
      <c r="AJ114" s="972"/>
      <c r="AK114" s="972"/>
      <c r="AL114" s="972"/>
      <c r="AM114" s="972"/>
      <c r="AN114" s="972"/>
      <c r="AO114" s="972"/>
      <c r="AP114" s="972"/>
      <c r="AQ114" s="972"/>
      <c r="AR114" s="972"/>
      <c r="AS114" s="972"/>
      <c r="AT114" s="972"/>
      <c r="AU114" s="972"/>
      <c r="AV114" s="972"/>
      <c r="AW114" s="972"/>
      <c r="AX114" s="972"/>
      <c r="AY114" s="972"/>
      <c r="AZ114" s="972"/>
      <c r="BA114" s="972"/>
      <c r="BB114" s="972"/>
      <c r="BC114" s="972"/>
      <c r="BD114" s="972"/>
      <c r="BE114" s="975"/>
    </row>
    <row r="115" spans="1:57" ht="15.75" customHeight="1">
      <c r="A115" s="972"/>
      <c r="B115" s="993" t="s">
        <v>1976</v>
      </c>
      <c r="C115" s="993"/>
      <c r="D115" s="998"/>
      <c r="E115" s="999"/>
      <c r="F115" s="2041"/>
      <c r="G115" s="2042"/>
      <c r="H115" s="2042"/>
      <c r="I115" s="2042"/>
      <c r="J115" s="2042"/>
      <c r="K115" s="2042"/>
      <c r="L115" s="2042"/>
      <c r="M115" s="2042"/>
      <c r="N115" s="2042"/>
      <c r="O115" s="2042"/>
      <c r="P115" s="2042"/>
      <c r="Q115" s="2042"/>
      <c r="R115" s="2043"/>
      <c r="S115" s="972"/>
      <c r="T115" s="972"/>
      <c r="U115" s="972"/>
      <c r="V115" s="972"/>
      <c r="W115" s="972"/>
      <c r="X115" s="972"/>
      <c r="Y115" s="972"/>
      <c r="Z115" s="972"/>
      <c r="AA115" s="972"/>
      <c r="AB115" s="972"/>
      <c r="AC115" s="972"/>
      <c r="AD115" s="972"/>
      <c r="AE115" s="972"/>
      <c r="AF115" s="972"/>
      <c r="AG115" s="972"/>
      <c r="AH115" s="972"/>
      <c r="AI115" s="972"/>
      <c r="AJ115" s="972"/>
      <c r="AK115" s="972"/>
      <c r="AL115" s="972"/>
      <c r="AM115" s="972"/>
      <c r="AN115" s="972"/>
      <c r="AO115" s="972"/>
      <c r="AP115" s="972"/>
      <c r="AQ115" s="972"/>
      <c r="AR115" s="972"/>
      <c r="AS115" s="972"/>
      <c r="AT115" s="972"/>
      <c r="AU115" s="972"/>
      <c r="AV115" s="972"/>
      <c r="AW115" s="972"/>
      <c r="AX115" s="972"/>
      <c r="AY115" s="972"/>
      <c r="AZ115" s="972"/>
      <c r="BA115" s="972"/>
      <c r="BB115" s="972"/>
      <c r="BC115" s="972"/>
      <c r="BD115" s="972"/>
      <c r="BE115" s="975"/>
    </row>
    <row r="116" spans="1:57" ht="15.75" customHeight="1" thickBot="1">
      <c r="A116" s="972"/>
      <c r="B116" s="972"/>
      <c r="C116" s="972"/>
      <c r="D116" s="972"/>
      <c r="E116" s="972"/>
      <c r="F116" s="972"/>
      <c r="G116" s="972"/>
      <c r="H116" s="972"/>
      <c r="I116" s="972"/>
      <c r="J116" s="972"/>
      <c r="K116" s="972"/>
      <c r="L116" s="972"/>
      <c r="M116" s="972"/>
      <c r="N116" s="972"/>
      <c r="O116" s="972"/>
      <c r="P116" s="972"/>
      <c r="Q116" s="972"/>
      <c r="R116" s="972"/>
      <c r="S116" s="972"/>
      <c r="T116" s="972"/>
      <c r="U116" s="972"/>
      <c r="V116" s="972"/>
      <c r="W116" s="972"/>
      <c r="X116" s="972"/>
      <c r="Y116" s="972"/>
      <c r="Z116" s="972"/>
      <c r="AA116" s="972"/>
      <c r="AB116" s="972"/>
      <c r="AC116" s="972"/>
      <c r="AD116" s="972"/>
      <c r="AE116" s="972"/>
      <c r="AF116" s="972"/>
      <c r="AG116" s="972"/>
      <c r="AH116" s="972"/>
      <c r="AI116" s="972"/>
      <c r="AJ116" s="972"/>
      <c r="AK116" s="972"/>
      <c r="AL116" s="972"/>
      <c r="AM116" s="972"/>
      <c r="AN116" s="972"/>
      <c r="AO116" s="972"/>
      <c r="AP116" s="972"/>
      <c r="AQ116" s="972"/>
      <c r="AR116" s="972"/>
      <c r="AS116" s="972"/>
      <c r="AT116" s="972"/>
      <c r="AU116" s="972"/>
      <c r="AV116" s="972"/>
      <c r="AW116" s="972"/>
      <c r="AX116" s="972"/>
      <c r="AY116" s="972"/>
      <c r="AZ116" s="972"/>
      <c r="BA116" s="972"/>
      <c r="BB116" s="972"/>
      <c r="BC116" s="972"/>
      <c r="BD116" s="972"/>
      <c r="BE116" s="975"/>
    </row>
    <row r="117" spans="1:57" ht="15.75" customHeight="1">
      <c r="A117" s="972"/>
      <c r="B117" s="2052" t="s">
        <v>1999</v>
      </c>
      <c r="C117" s="2053"/>
      <c r="D117" s="2053"/>
      <c r="E117" s="2053"/>
      <c r="F117" s="2053"/>
      <c r="G117" s="2053"/>
      <c r="H117" s="2053"/>
      <c r="I117" s="2053"/>
      <c r="J117" s="2053"/>
      <c r="K117" s="2053"/>
      <c r="L117" s="2053"/>
      <c r="M117" s="2053"/>
      <c r="N117" s="2053"/>
      <c r="O117" s="2053"/>
      <c r="P117" s="2053"/>
      <c r="Q117" s="2053"/>
      <c r="R117" s="2053"/>
      <c r="S117" s="2053"/>
      <c r="T117" s="2053"/>
      <c r="U117" s="2056" t="s">
        <v>843</v>
      </c>
      <c r="V117" s="2056"/>
      <c r="W117" s="2056"/>
      <c r="X117" s="2057"/>
      <c r="Y117" s="972"/>
      <c r="Z117" s="972"/>
      <c r="AA117" s="972"/>
      <c r="AB117" s="972"/>
      <c r="AC117" s="972"/>
      <c r="AD117" s="972"/>
      <c r="AE117" s="972"/>
      <c r="AF117" s="972"/>
      <c r="AG117" s="972"/>
      <c r="AH117" s="972"/>
      <c r="AI117" s="972"/>
      <c r="AJ117" s="972"/>
      <c r="AK117" s="972"/>
      <c r="AL117" s="972"/>
      <c r="AM117" s="972"/>
      <c r="AN117" s="972"/>
      <c r="AO117" s="972"/>
      <c r="AP117" s="972"/>
      <c r="AQ117" s="972"/>
      <c r="AR117" s="972"/>
      <c r="AS117" s="972"/>
      <c r="AT117" s="972"/>
      <c r="AU117" s="972"/>
      <c r="AV117" s="972"/>
      <c r="AW117" s="972"/>
      <c r="AX117" s="972"/>
      <c r="AY117" s="972"/>
      <c r="AZ117" s="972"/>
      <c r="BA117" s="972"/>
      <c r="BB117" s="972"/>
      <c r="BC117" s="972"/>
      <c r="BD117" s="972"/>
      <c r="BE117" s="975"/>
    </row>
    <row r="118" spans="1:57" ht="15.75" customHeight="1">
      <c r="A118" s="972"/>
      <c r="B118" s="2054"/>
      <c r="C118" s="2055"/>
      <c r="D118" s="2055"/>
      <c r="E118" s="2055"/>
      <c r="F118" s="2055"/>
      <c r="G118" s="2055"/>
      <c r="H118" s="2055"/>
      <c r="I118" s="2055"/>
      <c r="J118" s="2055"/>
      <c r="K118" s="2055"/>
      <c r="L118" s="2055"/>
      <c r="M118" s="2055"/>
      <c r="N118" s="2055"/>
      <c r="O118" s="2055"/>
      <c r="P118" s="2055"/>
      <c r="Q118" s="2055"/>
      <c r="R118" s="2055"/>
      <c r="S118" s="2055"/>
      <c r="T118" s="2055"/>
      <c r="U118" s="2058"/>
      <c r="V118" s="2058"/>
      <c r="W118" s="2058"/>
      <c r="X118" s="2059"/>
      <c r="Y118" s="972"/>
      <c r="Z118" s="972"/>
      <c r="AA118" s="972"/>
      <c r="AB118" s="972"/>
      <c r="AC118" s="972"/>
      <c r="AD118" s="972"/>
      <c r="AE118" s="972"/>
      <c r="AF118" s="972"/>
      <c r="AG118" s="972"/>
      <c r="AH118" s="972"/>
      <c r="AI118" s="972"/>
      <c r="AJ118" s="972"/>
      <c r="AK118" s="972"/>
      <c r="AL118" s="972"/>
      <c r="AM118" s="972"/>
      <c r="AN118" s="972"/>
      <c r="AO118" s="972"/>
      <c r="AP118" s="972"/>
      <c r="AQ118" s="972"/>
      <c r="AR118" s="972"/>
      <c r="AS118" s="972"/>
      <c r="AT118" s="972"/>
      <c r="AU118" s="972"/>
      <c r="AV118" s="972"/>
      <c r="AW118" s="972"/>
      <c r="AX118" s="972"/>
      <c r="AY118" s="972"/>
      <c r="AZ118" s="972"/>
      <c r="BA118" s="972"/>
      <c r="BB118" s="972"/>
      <c r="BC118" s="972"/>
      <c r="BD118" s="972"/>
      <c r="BE118" s="975"/>
    </row>
    <row r="119" spans="1:57" ht="15.75" customHeight="1">
      <c r="A119" s="972"/>
      <c r="B119" s="2054"/>
      <c r="C119" s="2055"/>
      <c r="D119" s="2055"/>
      <c r="E119" s="2055"/>
      <c r="F119" s="2055"/>
      <c r="G119" s="2055"/>
      <c r="H119" s="2055"/>
      <c r="I119" s="2055"/>
      <c r="J119" s="2055"/>
      <c r="K119" s="2055"/>
      <c r="L119" s="2055"/>
      <c r="M119" s="2055"/>
      <c r="N119" s="2055"/>
      <c r="O119" s="2055"/>
      <c r="P119" s="2055"/>
      <c r="Q119" s="2055"/>
      <c r="R119" s="2055"/>
      <c r="S119" s="2055"/>
      <c r="T119" s="2055"/>
      <c r="U119" s="2058"/>
      <c r="V119" s="2058"/>
      <c r="W119" s="2058"/>
      <c r="X119" s="2059"/>
      <c r="Y119" s="972"/>
      <c r="Z119" s="972"/>
      <c r="AA119" s="972"/>
      <c r="AB119" s="972"/>
      <c r="AC119" s="972"/>
      <c r="AD119" s="972"/>
      <c r="AE119" s="972"/>
      <c r="AF119" s="972"/>
      <c r="AG119" s="972"/>
      <c r="AH119" s="972"/>
      <c r="AI119" s="972"/>
      <c r="AJ119" s="972"/>
      <c r="AK119" s="972"/>
      <c r="AL119" s="972"/>
      <c r="AM119" s="972"/>
      <c r="AN119" s="972"/>
      <c r="AO119" s="972"/>
      <c r="AP119" s="972"/>
      <c r="AQ119" s="972"/>
      <c r="AR119" s="972"/>
      <c r="AS119" s="972"/>
      <c r="AT119" s="972"/>
      <c r="AU119" s="972"/>
      <c r="AV119" s="972"/>
      <c r="AW119" s="972"/>
      <c r="AX119" s="972"/>
      <c r="AY119" s="972"/>
      <c r="AZ119" s="972"/>
      <c r="BA119" s="972"/>
      <c r="BB119" s="972"/>
      <c r="BC119" s="972"/>
      <c r="BD119" s="972"/>
      <c r="BE119" s="975"/>
    </row>
    <row r="120" spans="1:57" ht="15.75" customHeight="1">
      <c r="A120" s="972"/>
      <c r="B120" s="2054"/>
      <c r="C120" s="2055"/>
      <c r="D120" s="2055"/>
      <c r="E120" s="2055"/>
      <c r="F120" s="2055"/>
      <c r="G120" s="2055"/>
      <c r="H120" s="2055"/>
      <c r="I120" s="2055"/>
      <c r="J120" s="2055"/>
      <c r="K120" s="2055"/>
      <c r="L120" s="2055"/>
      <c r="M120" s="2055"/>
      <c r="N120" s="2055"/>
      <c r="O120" s="2055"/>
      <c r="P120" s="2055"/>
      <c r="Q120" s="2055"/>
      <c r="R120" s="2055"/>
      <c r="S120" s="2055"/>
      <c r="T120" s="2055"/>
      <c r="U120" s="2058"/>
      <c r="V120" s="2058"/>
      <c r="W120" s="2058"/>
      <c r="X120" s="2059"/>
      <c r="Y120" s="972"/>
      <c r="Z120" s="972"/>
      <c r="AA120" s="972"/>
      <c r="AB120" s="972"/>
      <c r="AC120" s="972"/>
      <c r="AD120" s="972"/>
      <c r="AE120" s="972"/>
      <c r="AF120" s="972"/>
      <c r="AG120" s="972"/>
      <c r="AH120" s="972"/>
      <c r="AI120" s="972"/>
      <c r="AJ120" s="972"/>
      <c r="AK120" s="972"/>
      <c r="AL120" s="972"/>
      <c r="AM120" s="972"/>
      <c r="AN120" s="972"/>
      <c r="AO120" s="972"/>
      <c r="AP120" s="972"/>
      <c r="AQ120" s="972"/>
      <c r="AR120" s="972"/>
      <c r="AS120" s="972"/>
      <c r="AT120" s="972"/>
      <c r="AU120" s="972"/>
      <c r="AV120" s="972"/>
      <c r="AW120" s="972"/>
      <c r="AX120" s="972"/>
      <c r="AY120" s="972"/>
      <c r="AZ120" s="972"/>
      <c r="BA120" s="972"/>
      <c r="BB120" s="972"/>
      <c r="BC120" s="972"/>
      <c r="BD120" s="972"/>
      <c r="BE120" s="975"/>
    </row>
    <row r="121" spans="1:57" ht="15.75" customHeight="1">
      <c r="A121" s="972"/>
      <c r="B121" s="2060" t="s">
        <v>1999</v>
      </c>
      <c r="C121" s="2061"/>
      <c r="D121" s="2061"/>
      <c r="E121" s="2061"/>
      <c r="F121" s="2061"/>
      <c r="G121" s="2061"/>
      <c r="H121" s="2061"/>
      <c r="I121" s="2061"/>
      <c r="J121" s="2061"/>
      <c r="K121" s="2061"/>
      <c r="L121" s="2061"/>
      <c r="M121" s="2061"/>
      <c r="N121" s="2061"/>
      <c r="O121" s="2061"/>
      <c r="P121" s="2061"/>
      <c r="Q121" s="2061"/>
      <c r="R121" s="2061"/>
      <c r="S121" s="2061"/>
      <c r="T121" s="2061"/>
      <c r="U121" s="2064" t="s">
        <v>843</v>
      </c>
      <c r="V121" s="2064"/>
      <c r="W121" s="2064"/>
      <c r="X121" s="2065"/>
      <c r="Y121" s="972"/>
      <c r="Z121" s="972"/>
      <c r="AA121" s="972"/>
      <c r="AB121" s="972"/>
      <c r="AC121" s="972"/>
      <c r="AD121" s="972"/>
      <c r="AE121" s="972"/>
      <c r="AF121" s="972"/>
      <c r="AG121" s="972"/>
      <c r="AH121" s="972"/>
      <c r="AI121" s="972"/>
      <c r="AJ121" s="972"/>
      <c r="AK121" s="972"/>
      <c r="AL121" s="972"/>
      <c r="AM121" s="972"/>
      <c r="AN121" s="972"/>
      <c r="AO121" s="972"/>
      <c r="AP121" s="972"/>
      <c r="AQ121" s="972"/>
      <c r="AR121" s="972"/>
      <c r="AS121" s="972"/>
      <c r="AT121" s="972"/>
      <c r="AU121" s="972"/>
      <c r="AV121" s="972"/>
      <c r="AW121" s="972"/>
      <c r="AX121" s="972"/>
      <c r="AY121" s="972"/>
      <c r="AZ121" s="972"/>
      <c r="BA121" s="972"/>
      <c r="BB121" s="972"/>
      <c r="BC121" s="972"/>
      <c r="BD121" s="972"/>
      <c r="BE121" s="975"/>
    </row>
    <row r="122" spans="1:57" ht="15.75" customHeight="1" thickBot="1">
      <c r="A122" s="972"/>
      <c r="B122" s="2062"/>
      <c r="C122" s="2063"/>
      <c r="D122" s="2063"/>
      <c r="E122" s="2063"/>
      <c r="F122" s="2063"/>
      <c r="G122" s="2063"/>
      <c r="H122" s="2063"/>
      <c r="I122" s="2063"/>
      <c r="J122" s="2063"/>
      <c r="K122" s="2063"/>
      <c r="L122" s="2063"/>
      <c r="M122" s="2063"/>
      <c r="N122" s="2063"/>
      <c r="O122" s="2063"/>
      <c r="P122" s="2063"/>
      <c r="Q122" s="2063"/>
      <c r="R122" s="2063"/>
      <c r="S122" s="2063"/>
      <c r="T122" s="2063"/>
      <c r="U122" s="2066"/>
      <c r="V122" s="2066"/>
      <c r="W122" s="2066"/>
      <c r="X122" s="2067"/>
      <c r="Y122" s="972"/>
      <c r="Z122" s="972"/>
      <c r="AA122" s="972"/>
      <c r="AB122" s="972"/>
      <c r="AC122" s="972"/>
      <c r="AD122" s="972"/>
      <c r="AE122" s="972"/>
      <c r="AF122" s="972"/>
      <c r="AG122" s="972"/>
      <c r="AH122" s="972"/>
      <c r="AI122" s="972"/>
      <c r="AJ122" s="972"/>
      <c r="AK122" s="972"/>
      <c r="AL122" s="972"/>
      <c r="AM122" s="972"/>
      <c r="AN122" s="972"/>
      <c r="AO122" s="972"/>
      <c r="AP122" s="972"/>
      <c r="AQ122" s="972"/>
      <c r="AR122" s="972"/>
      <c r="AS122" s="972"/>
      <c r="AT122" s="972"/>
      <c r="AU122" s="972"/>
      <c r="AV122" s="972"/>
      <c r="AW122" s="972"/>
      <c r="AX122" s="972"/>
      <c r="AY122" s="972"/>
      <c r="AZ122" s="972"/>
      <c r="BA122" s="972"/>
      <c r="BB122" s="972"/>
      <c r="BC122" s="972"/>
      <c r="BD122" s="972"/>
      <c r="BE122" s="975"/>
    </row>
    <row r="123" spans="1:57" ht="15.75" customHeight="1" thickBot="1">
      <c r="A123" s="972"/>
      <c r="B123" s="972"/>
      <c r="C123" s="972"/>
      <c r="D123" s="972"/>
      <c r="E123" s="972"/>
      <c r="F123" s="972"/>
      <c r="G123" s="972"/>
      <c r="H123" s="972"/>
      <c r="I123" s="972"/>
      <c r="J123" s="972"/>
      <c r="K123" s="972"/>
      <c r="L123" s="972"/>
      <c r="M123" s="972"/>
      <c r="N123" s="972"/>
      <c r="O123" s="972"/>
      <c r="P123" s="972"/>
      <c r="Q123" s="972"/>
      <c r="R123" s="972"/>
      <c r="S123" s="972"/>
      <c r="T123" s="972"/>
      <c r="U123" s="972"/>
      <c r="V123" s="972"/>
      <c r="W123" s="972"/>
      <c r="X123" s="972"/>
      <c r="Y123" s="972"/>
      <c r="Z123" s="972"/>
      <c r="AA123" s="972"/>
      <c r="AB123" s="972"/>
      <c r="AC123" s="972"/>
      <c r="AD123" s="972"/>
      <c r="AE123" s="972"/>
      <c r="AF123" s="972"/>
      <c r="AG123" s="972"/>
      <c r="AH123" s="972"/>
      <c r="AI123" s="972"/>
      <c r="AJ123" s="972"/>
      <c r="AK123" s="972"/>
      <c r="AL123" s="972"/>
      <c r="AM123" s="972"/>
      <c r="AN123" s="972"/>
      <c r="AO123" s="972"/>
      <c r="AP123" s="972"/>
      <c r="AQ123" s="972"/>
      <c r="AR123" s="972"/>
      <c r="AS123" s="972"/>
      <c r="AT123" s="972"/>
      <c r="AU123" s="972"/>
      <c r="AV123" s="972"/>
      <c r="AW123" s="972"/>
      <c r="AX123" s="972"/>
      <c r="AY123" s="972"/>
      <c r="AZ123" s="972"/>
      <c r="BA123" s="972"/>
      <c r="BB123" s="972"/>
      <c r="BC123" s="972"/>
      <c r="BD123" s="972"/>
      <c r="BE123" s="975"/>
    </row>
    <row r="124" spans="1:57" ht="15.75" customHeight="1" thickBot="1">
      <c r="A124" s="972"/>
      <c r="B124" s="990" t="s">
        <v>2000</v>
      </c>
      <c r="C124" s="985"/>
      <c r="D124" s="985"/>
      <c r="E124" s="985"/>
      <c r="F124" s="985"/>
      <c r="G124" s="985"/>
      <c r="H124" s="985"/>
      <c r="I124" s="985"/>
      <c r="J124" s="985"/>
      <c r="K124" s="985"/>
      <c r="L124" s="985"/>
      <c r="M124" s="985"/>
      <c r="N124" s="985"/>
      <c r="O124" s="985"/>
      <c r="P124" s="985"/>
      <c r="Q124" s="985"/>
      <c r="R124" s="986"/>
      <c r="S124" s="972"/>
      <c r="T124" s="972"/>
      <c r="U124" s="972"/>
      <c r="V124" s="972"/>
      <c r="W124" s="972"/>
      <c r="X124" s="972"/>
      <c r="Y124" s="972"/>
      <c r="Z124" s="972"/>
      <c r="AA124" s="972"/>
      <c r="AB124" s="972"/>
      <c r="AC124" s="972"/>
      <c r="AD124" s="972"/>
      <c r="AE124" s="972"/>
      <c r="AF124" s="972"/>
      <c r="AG124" s="972"/>
      <c r="AH124" s="972"/>
      <c r="AI124" s="972"/>
      <c r="AJ124" s="972"/>
      <c r="AK124" s="972"/>
      <c r="AL124" s="972"/>
      <c r="AM124" s="972"/>
      <c r="AN124" s="972"/>
      <c r="AO124" s="972"/>
      <c r="AP124" s="972"/>
      <c r="AQ124" s="972"/>
      <c r="AR124" s="972"/>
      <c r="AS124" s="972"/>
      <c r="AT124" s="972"/>
      <c r="AU124" s="972"/>
      <c r="AV124" s="972"/>
      <c r="AW124" s="972"/>
      <c r="AX124" s="972"/>
      <c r="AY124" s="972"/>
      <c r="AZ124" s="972"/>
      <c r="BA124" s="972"/>
      <c r="BB124" s="972"/>
      <c r="BC124" s="972"/>
      <c r="BD124" s="972"/>
      <c r="BE124" s="975"/>
    </row>
    <row r="125" spans="1:57" ht="15.75" customHeight="1" thickBot="1">
      <c r="A125" s="972"/>
      <c r="B125" s="972"/>
      <c r="C125" s="972"/>
      <c r="D125" s="972"/>
      <c r="E125" s="972"/>
      <c r="F125" s="972"/>
      <c r="G125" s="972"/>
      <c r="H125" s="972"/>
      <c r="I125" s="972"/>
      <c r="J125" s="972"/>
      <c r="K125" s="972"/>
      <c r="L125" s="972"/>
      <c r="M125" s="972"/>
      <c r="N125" s="972"/>
      <c r="O125" s="972"/>
      <c r="P125" s="1004"/>
      <c r="Q125" s="972"/>
      <c r="R125" s="972"/>
      <c r="S125" s="972"/>
      <c r="T125" s="972"/>
      <c r="U125" s="972"/>
      <c r="V125" s="972"/>
      <c r="W125" s="972"/>
      <c r="X125" s="2068" t="s">
        <v>2001</v>
      </c>
      <c r="Y125" s="2069"/>
      <c r="Z125" s="2069"/>
      <c r="AA125" s="2069"/>
      <c r="AB125" s="2069"/>
      <c r="AC125" s="2069"/>
      <c r="AD125" s="2069"/>
      <c r="AE125" s="2069"/>
      <c r="AF125" s="2069"/>
      <c r="AG125" s="2069"/>
      <c r="AH125" s="2069"/>
      <c r="AI125" s="2069"/>
      <c r="AJ125" s="2069"/>
      <c r="AK125" s="2069"/>
      <c r="AL125" s="2069"/>
      <c r="AM125" s="2069"/>
      <c r="AN125" s="2069"/>
      <c r="AO125" s="2069"/>
      <c r="AP125" s="2069"/>
      <c r="AQ125" s="2069"/>
      <c r="AR125" s="2069"/>
      <c r="AS125" s="2069"/>
      <c r="AT125" s="2069"/>
      <c r="AU125" s="2069"/>
      <c r="AV125" s="2069"/>
      <c r="AW125" s="2069"/>
      <c r="AX125" s="2069"/>
      <c r="AY125" s="2069"/>
      <c r="AZ125" s="2069"/>
      <c r="BA125" s="2069"/>
      <c r="BB125" s="2069"/>
      <c r="BC125" s="2069"/>
      <c r="BD125" s="2070"/>
      <c r="BE125" s="975"/>
    </row>
    <row r="126" spans="1:57" ht="15.75" customHeight="1">
      <c r="A126" s="972"/>
      <c r="B126" s="2074" t="s">
        <v>2002</v>
      </c>
      <c r="C126" s="2075"/>
      <c r="D126" s="2075"/>
      <c r="E126" s="2075"/>
      <c r="F126" s="2075"/>
      <c r="G126" s="2075"/>
      <c r="H126" s="2075"/>
      <c r="I126" s="2075"/>
      <c r="J126" s="2075"/>
      <c r="K126" s="2075"/>
      <c r="L126" s="2075"/>
      <c r="M126" s="2075"/>
      <c r="N126" s="2075"/>
      <c r="O126" s="2075"/>
      <c r="P126" s="2075"/>
      <c r="Q126" s="2075"/>
      <c r="R126" s="2075"/>
      <c r="S126" s="2075"/>
      <c r="T126" s="2075"/>
      <c r="U126" s="2076"/>
      <c r="V126" s="972"/>
      <c r="W126" s="972"/>
      <c r="X126" s="2071"/>
      <c r="Y126" s="2072"/>
      <c r="Z126" s="2072"/>
      <c r="AA126" s="2072"/>
      <c r="AB126" s="2072"/>
      <c r="AC126" s="2072"/>
      <c r="AD126" s="2072"/>
      <c r="AE126" s="2072"/>
      <c r="AF126" s="2072"/>
      <c r="AG126" s="2072"/>
      <c r="AH126" s="2072"/>
      <c r="AI126" s="2072"/>
      <c r="AJ126" s="2072"/>
      <c r="AK126" s="2072"/>
      <c r="AL126" s="2072"/>
      <c r="AM126" s="2072"/>
      <c r="AN126" s="2072"/>
      <c r="AO126" s="2072"/>
      <c r="AP126" s="2072"/>
      <c r="AQ126" s="2072"/>
      <c r="AR126" s="2072"/>
      <c r="AS126" s="2072"/>
      <c r="AT126" s="2072"/>
      <c r="AU126" s="2072"/>
      <c r="AV126" s="2072"/>
      <c r="AW126" s="2072"/>
      <c r="AX126" s="2072"/>
      <c r="AY126" s="2072"/>
      <c r="AZ126" s="2072"/>
      <c r="BA126" s="2072"/>
      <c r="BB126" s="2072"/>
      <c r="BC126" s="2072"/>
      <c r="BD126" s="2073"/>
      <c r="BE126" s="975"/>
    </row>
    <row r="127" spans="1:57" ht="15.75" customHeight="1">
      <c r="A127" s="972"/>
      <c r="B127" s="1984"/>
      <c r="C127" s="1985"/>
      <c r="D127" s="1985"/>
      <c r="E127" s="1985"/>
      <c r="F127" s="1985"/>
      <c r="G127" s="1985"/>
      <c r="H127" s="1985"/>
      <c r="I127" s="2047" t="s">
        <v>2003</v>
      </c>
      <c r="J127" s="2047"/>
      <c r="K127" s="2047"/>
      <c r="L127" s="2047"/>
      <c r="M127" s="2047"/>
      <c r="N127" s="2047"/>
      <c r="O127" s="2048" t="s">
        <v>2004</v>
      </c>
      <c r="P127" s="2048"/>
      <c r="Q127" s="2048"/>
      <c r="R127" s="2048"/>
      <c r="S127" s="2048"/>
      <c r="T127" s="2048"/>
      <c r="U127" s="2049"/>
      <c r="V127" s="972"/>
      <c r="W127" s="972"/>
      <c r="X127" s="1987" t="s">
        <v>1974</v>
      </c>
      <c r="Y127" s="1988"/>
      <c r="Z127" s="1988"/>
      <c r="AA127" s="1988"/>
      <c r="AB127" s="1988"/>
      <c r="AC127" s="1988"/>
      <c r="AD127" s="1988"/>
      <c r="AE127" s="1988"/>
      <c r="AF127" s="1988"/>
      <c r="AG127" s="1988"/>
      <c r="AH127" s="1988"/>
      <c r="AI127" s="1988"/>
      <c r="AJ127" s="1988"/>
      <c r="AK127" s="1988"/>
      <c r="AL127" s="1988"/>
      <c r="AM127" s="1988"/>
      <c r="AN127" s="1988"/>
      <c r="AO127" s="1988"/>
      <c r="AP127" s="1988"/>
      <c r="AQ127" s="1988"/>
      <c r="AR127" s="1988"/>
      <c r="AS127" s="1988"/>
      <c r="AT127" s="1988"/>
      <c r="AU127" s="1988"/>
      <c r="AV127" s="1988"/>
      <c r="AW127" s="1988"/>
      <c r="AX127" s="1988"/>
      <c r="AY127" s="1988"/>
      <c r="AZ127" s="1988"/>
      <c r="BA127" s="1988"/>
      <c r="BB127" s="1988"/>
      <c r="BC127" s="1988"/>
      <c r="BD127" s="1989"/>
      <c r="BE127" s="975"/>
    </row>
    <row r="128" spans="1:57" ht="15.75" customHeight="1">
      <c r="A128" s="972"/>
      <c r="B128" s="2018" t="s">
        <v>2005</v>
      </c>
      <c r="C128" s="2019"/>
      <c r="D128" s="2019"/>
      <c r="E128" s="2019"/>
      <c r="F128" s="2019"/>
      <c r="G128" s="2019"/>
      <c r="H128" s="2019"/>
      <c r="I128" s="2020">
        <v>0</v>
      </c>
      <c r="J128" s="2020"/>
      <c r="K128" s="2020"/>
      <c r="L128" s="2020"/>
      <c r="M128" s="2020"/>
      <c r="N128" s="2020"/>
      <c r="O128" s="2020">
        <v>0</v>
      </c>
      <c r="P128" s="2020"/>
      <c r="Q128" s="2020"/>
      <c r="R128" s="2020"/>
      <c r="S128" s="2020"/>
      <c r="T128" s="2020"/>
      <c r="U128" s="2021"/>
      <c r="V128" s="972"/>
      <c r="W128" s="972"/>
      <c r="X128" s="1987"/>
      <c r="Y128" s="1988"/>
      <c r="Z128" s="1988"/>
      <c r="AA128" s="1988"/>
      <c r="AB128" s="1988"/>
      <c r="AC128" s="1988"/>
      <c r="AD128" s="1988"/>
      <c r="AE128" s="1988"/>
      <c r="AF128" s="1988"/>
      <c r="AG128" s="1988"/>
      <c r="AH128" s="1988"/>
      <c r="AI128" s="1988"/>
      <c r="AJ128" s="1988"/>
      <c r="AK128" s="1988"/>
      <c r="AL128" s="1988"/>
      <c r="AM128" s="1988"/>
      <c r="AN128" s="1988"/>
      <c r="AO128" s="1988"/>
      <c r="AP128" s="1988"/>
      <c r="AQ128" s="1988"/>
      <c r="AR128" s="1988"/>
      <c r="AS128" s="1988"/>
      <c r="AT128" s="1988"/>
      <c r="AU128" s="1988"/>
      <c r="AV128" s="1988"/>
      <c r="AW128" s="1988"/>
      <c r="AX128" s="1988"/>
      <c r="AY128" s="1988"/>
      <c r="AZ128" s="1988"/>
      <c r="BA128" s="1988"/>
      <c r="BB128" s="1988"/>
      <c r="BC128" s="1988"/>
      <c r="BD128" s="1989"/>
      <c r="BE128" s="975"/>
    </row>
    <row r="129" spans="1:57" ht="15.75" customHeight="1" thickBot="1">
      <c r="A129" s="972"/>
      <c r="B129" s="2012" t="s">
        <v>2006</v>
      </c>
      <c r="C129" s="2013"/>
      <c r="D129" s="2013"/>
      <c r="E129" s="2013"/>
      <c r="F129" s="2013"/>
      <c r="G129" s="2013"/>
      <c r="H129" s="2013"/>
      <c r="I129" s="2014">
        <v>0</v>
      </c>
      <c r="J129" s="2014"/>
      <c r="K129" s="2014"/>
      <c r="L129" s="2014"/>
      <c r="M129" s="2014"/>
      <c r="N129" s="2014"/>
      <c r="O129" s="2050"/>
      <c r="P129" s="2050"/>
      <c r="Q129" s="2050"/>
      <c r="R129" s="2050"/>
      <c r="S129" s="2050"/>
      <c r="T129" s="2050"/>
      <c r="U129" s="2051"/>
      <c r="V129" s="972"/>
      <c r="W129" s="972"/>
      <c r="X129" s="1987"/>
      <c r="Y129" s="1988"/>
      <c r="Z129" s="1988"/>
      <c r="AA129" s="1988"/>
      <c r="AB129" s="1988"/>
      <c r="AC129" s="1988"/>
      <c r="AD129" s="1988"/>
      <c r="AE129" s="1988"/>
      <c r="AF129" s="1988"/>
      <c r="AG129" s="1988"/>
      <c r="AH129" s="1988"/>
      <c r="AI129" s="1988"/>
      <c r="AJ129" s="1988"/>
      <c r="AK129" s="1988"/>
      <c r="AL129" s="1988"/>
      <c r="AM129" s="1988"/>
      <c r="AN129" s="1988"/>
      <c r="AO129" s="1988"/>
      <c r="AP129" s="1988"/>
      <c r="AQ129" s="1988"/>
      <c r="AR129" s="1988"/>
      <c r="AS129" s="1988"/>
      <c r="AT129" s="1988"/>
      <c r="AU129" s="1988"/>
      <c r="AV129" s="1988"/>
      <c r="AW129" s="1988"/>
      <c r="AX129" s="1988"/>
      <c r="AY129" s="1988"/>
      <c r="AZ129" s="1988"/>
      <c r="BA129" s="1988"/>
      <c r="BB129" s="1988"/>
      <c r="BC129" s="1988"/>
      <c r="BD129" s="1989"/>
      <c r="BE129" s="975"/>
    </row>
    <row r="130" spans="1:57" ht="15.75" customHeight="1" thickBot="1">
      <c r="A130" s="972"/>
      <c r="B130" s="972"/>
      <c r="C130" s="972"/>
      <c r="D130" s="972"/>
      <c r="E130" s="972"/>
      <c r="F130" s="972"/>
      <c r="G130" s="972"/>
      <c r="H130" s="972"/>
      <c r="I130" s="972"/>
      <c r="J130" s="972"/>
      <c r="K130" s="972"/>
      <c r="L130" s="972"/>
      <c r="M130" s="972"/>
      <c r="N130" s="972"/>
      <c r="O130" s="972"/>
      <c r="P130" s="972"/>
      <c r="Q130" s="972"/>
      <c r="R130" s="972"/>
      <c r="S130" s="972"/>
      <c r="T130" s="972"/>
      <c r="U130" s="972"/>
      <c r="V130" s="972"/>
      <c r="W130" s="972"/>
      <c r="X130" s="1987"/>
      <c r="Y130" s="1988"/>
      <c r="Z130" s="1988"/>
      <c r="AA130" s="1988"/>
      <c r="AB130" s="1988"/>
      <c r="AC130" s="1988"/>
      <c r="AD130" s="1988"/>
      <c r="AE130" s="1988"/>
      <c r="AF130" s="1988"/>
      <c r="AG130" s="1988"/>
      <c r="AH130" s="1988"/>
      <c r="AI130" s="1988"/>
      <c r="AJ130" s="1988"/>
      <c r="AK130" s="1988"/>
      <c r="AL130" s="1988"/>
      <c r="AM130" s="1988"/>
      <c r="AN130" s="1988"/>
      <c r="AO130" s="1988"/>
      <c r="AP130" s="1988"/>
      <c r="AQ130" s="1988"/>
      <c r="AR130" s="1988"/>
      <c r="AS130" s="1988"/>
      <c r="AT130" s="1988"/>
      <c r="AU130" s="1988"/>
      <c r="AV130" s="1988"/>
      <c r="AW130" s="1988"/>
      <c r="AX130" s="1988"/>
      <c r="AY130" s="1988"/>
      <c r="AZ130" s="1988"/>
      <c r="BA130" s="1988"/>
      <c r="BB130" s="1988"/>
      <c r="BC130" s="1988"/>
      <c r="BD130" s="1989"/>
      <c r="BE130" s="975"/>
    </row>
    <row r="131" spans="1:57" ht="15.75" customHeight="1" thickBot="1">
      <c r="A131" s="972"/>
      <c r="B131" s="990" t="s">
        <v>2007</v>
      </c>
      <c r="C131" s="991"/>
      <c r="D131" s="991"/>
      <c r="E131" s="991"/>
      <c r="F131" s="991"/>
      <c r="G131" s="991"/>
      <c r="H131" s="991"/>
      <c r="I131" s="991"/>
      <c r="J131" s="991"/>
      <c r="K131" s="991"/>
      <c r="L131" s="991"/>
      <c r="M131" s="991"/>
      <c r="N131" s="991"/>
      <c r="O131" s="991"/>
      <c r="P131" s="992"/>
      <c r="Q131" s="976" t="s">
        <v>254</v>
      </c>
      <c r="R131" s="976" t="s">
        <v>254</v>
      </c>
      <c r="S131" s="972"/>
      <c r="T131" s="972"/>
      <c r="U131" s="972"/>
      <c r="V131" s="972" t="s">
        <v>254</v>
      </c>
      <c r="W131" s="972"/>
      <c r="X131" s="1987"/>
      <c r="Y131" s="1988"/>
      <c r="Z131" s="1988"/>
      <c r="AA131" s="1988"/>
      <c r="AB131" s="1988"/>
      <c r="AC131" s="1988"/>
      <c r="AD131" s="1988"/>
      <c r="AE131" s="1988"/>
      <c r="AF131" s="1988"/>
      <c r="AG131" s="1988"/>
      <c r="AH131" s="1988"/>
      <c r="AI131" s="1988"/>
      <c r="AJ131" s="1988"/>
      <c r="AK131" s="1988"/>
      <c r="AL131" s="1988"/>
      <c r="AM131" s="1988"/>
      <c r="AN131" s="1988"/>
      <c r="AO131" s="1988"/>
      <c r="AP131" s="1988"/>
      <c r="AQ131" s="1988"/>
      <c r="AR131" s="1988"/>
      <c r="AS131" s="1988"/>
      <c r="AT131" s="1988"/>
      <c r="AU131" s="1988"/>
      <c r="AV131" s="1988"/>
      <c r="AW131" s="1988"/>
      <c r="AX131" s="1988"/>
      <c r="AY131" s="1988"/>
      <c r="AZ131" s="1988"/>
      <c r="BA131" s="1988"/>
      <c r="BB131" s="1988"/>
      <c r="BC131" s="1988"/>
      <c r="BD131" s="1989"/>
      <c r="BE131" s="975"/>
    </row>
    <row r="132" spans="1:57" ht="15.75" customHeight="1" thickBot="1">
      <c r="A132" s="972"/>
      <c r="B132" s="972"/>
      <c r="C132" s="972"/>
      <c r="D132" s="972"/>
      <c r="E132" s="972"/>
      <c r="F132" s="972"/>
      <c r="G132" s="972"/>
      <c r="H132" s="972"/>
      <c r="I132" s="972"/>
      <c r="J132" s="972"/>
      <c r="K132" s="972"/>
      <c r="L132" s="972"/>
      <c r="M132" s="972"/>
      <c r="N132" s="972"/>
      <c r="O132" s="972"/>
      <c r="P132" s="972"/>
      <c r="Q132" s="972"/>
      <c r="R132" s="972"/>
      <c r="S132" s="972"/>
      <c r="T132" s="972"/>
      <c r="U132" s="972"/>
      <c r="V132" s="972"/>
      <c r="W132" s="972"/>
      <c r="X132" s="1987"/>
      <c r="Y132" s="1988"/>
      <c r="Z132" s="1988"/>
      <c r="AA132" s="1988"/>
      <c r="AB132" s="1988"/>
      <c r="AC132" s="1988"/>
      <c r="AD132" s="1988"/>
      <c r="AE132" s="1988"/>
      <c r="AF132" s="1988"/>
      <c r="AG132" s="1988"/>
      <c r="AH132" s="1988"/>
      <c r="AI132" s="1988"/>
      <c r="AJ132" s="1988"/>
      <c r="AK132" s="1988"/>
      <c r="AL132" s="1988"/>
      <c r="AM132" s="1988"/>
      <c r="AN132" s="1988"/>
      <c r="AO132" s="1988"/>
      <c r="AP132" s="1988"/>
      <c r="AQ132" s="1988"/>
      <c r="AR132" s="1988"/>
      <c r="AS132" s="1988"/>
      <c r="AT132" s="1988"/>
      <c r="AU132" s="1988"/>
      <c r="AV132" s="1988"/>
      <c r="AW132" s="1988"/>
      <c r="AX132" s="1988"/>
      <c r="AY132" s="1988"/>
      <c r="AZ132" s="1988"/>
      <c r="BA132" s="1988"/>
      <c r="BB132" s="1988"/>
      <c r="BC132" s="1988"/>
      <c r="BD132" s="1989"/>
      <c r="BE132" s="975"/>
    </row>
    <row r="133" spans="1:57" ht="15.75" customHeight="1">
      <c r="A133" s="972"/>
      <c r="B133" s="2044" t="s">
        <v>2008</v>
      </c>
      <c r="C133" s="2045"/>
      <c r="D133" s="2045"/>
      <c r="E133" s="2045"/>
      <c r="F133" s="2045"/>
      <c r="G133" s="2045"/>
      <c r="H133" s="2045"/>
      <c r="I133" s="2045"/>
      <c r="J133" s="2045"/>
      <c r="K133" s="2045"/>
      <c r="L133" s="2045"/>
      <c r="M133" s="2045"/>
      <c r="N133" s="2045"/>
      <c r="O133" s="2045"/>
      <c r="P133" s="2045"/>
      <c r="Q133" s="2045"/>
      <c r="R133" s="2045"/>
      <c r="S133" s="2045"/>
      <c r="T133" s="2045"/>
      <c r="U133" s="2046"/>
      <c r="V133" s="972"/>
      <c r="W133" s="972"/>
      <c r="X133" s="1987"/>
      <c r="Y133" s="1988"/>
      <c r="Z133" s="1988"/>
      <c r="AA133" s="1988"/>
      <c r="AB133" s="1988"/>
      <c r="AC133" s="1988"/>
      <c r="AD133" s="1988"/>
      <c r="AE133" s="1988"/>
      <c r="AF133" s="1988"/>
      <c r="AG133" s="1988"/>
      <c r="AH133" s="1988"/>
      <c r="AI133" s="1988"/>
      <c r="AJ133" s="1988"/>
      <c r="AK133" s="1988"/>
      <c r="AL133" s="1988"/>
      <c r="AM133" s="1988"/>
      <c r="AN133" s="1988"/>
      <c r="AO133" s="1988"/>
      <c r="AP133" s="1988"/>
      <c r="AQ133" s="1988"/>
      <c r="AR133" s="1988"/>
      <c r="AS133" s="1988"/>
      <c r="AT133" s="1988"/>
      <c r="AU133" s="1988"/>
      <c r="AV133" s="1988"/>
      <c r="AW133" s="1988"/>
      <c r="AX133" s="1988"/>
      <c r="AY133" s="1988"/>
      <c r="AZ133" s="1988"/>
      <c r="BA133" s="1988"/>
      <c r="BB133" s="1988"/>
      <c r="BC133" s="1988"/>
      <c r="BD133" s="1989"/>
      <c r="BE133" s="975"/>
    </row>
    <row r="134" spans="1:57" ht="15.75" customHeight="1">
      <c r="A134" s="972"/>
      <c r="B134" s="1984"/>
      <c r="C134" s="1985"/>
      <c r="D134" s="1985"/>
      <c r="E134" s="1985"/>
      <c r="F134" s="1985"/>
      <c r="G134" s="1985"/>
      <c r="H134" s="1985"/>
      <c r="I134" s="2022" t="s">
        <v>1983</v>
      </c>
      <c r="J134" s="2022"/>
      <c r="K134" s="2022"/>
      <c r="L134" s="2022"/>
      <c r="M134" s="2022"/>
      <c r="N134" s="2022"/>
      <c r="O134" s="2022"/>
      <c r="P134" s="2022" t="s">
        <v>1984</v>
      </c>
      <c r="Q134" s="2022"/>
      <c r="R134" s="2022"/>
      <c r="S134" s="2022"/>
      <c r="T134" s="2022"/>
      <c r="U134" s="2023"/>
      <c r="V134" s="972"/>
      <c r="W134" s="972"/>
      <c r="X134" s="1987"/>
      <c r="Y134" s="1988"/>
      <c r="Z134" s="1988"/>
      <c r="AA134" s="1988"/>
      <c r="AB134" s="1988"/>
      <c r="AC134" s="1988"/>
      <c r="AD134" s="1988"/>
      <c r="AE134" s="1988"/>
      <c r="AF134" s="1988"/>
      <c r="AG134" s="1988"/>
      <c r="AH134" s="1988"/>
      <c r="AI134" s="1988"/>
      <c r="AJ134" s="1988"/>
      <c r="AK134" s="1988"/>
      <c r="AL134" s="1988"/>
      <c r="AM134" s="1988"/>
      <c r="AN134" s="1988"/>
      <c r="AO134" s="1988"/>
      <c r="AP134" s="1988"/>
      <c r="AQ134" s="1988"/>
      <c r="AR134" s="1988"/>
      <c r="AS134" s="1988"/>
      <c r="AT134" s="1988"/>
      <c r="AU134" s="1988"/>
      <c r="AV134" s="1988"/>
      <c r="AW134" s="1988"/>
      <c r="AX134" s="1988"/>
      <c r="AY134" s="1988"/>
      <c r="AZ134" s="1988"/>
      <c r="BA134" s="1988"/>
      <c r="BB134" s="1988"/>
      <c r="BC134" s="1988"/>
      <c r="BD134" s="1989"/>
      <c r="BE134" s="975"/>
    </row>
    <row r="135" spans="1:57" ht="15.75" customHeight="1">
      <c r="A135" s="972"/>
      <c r="B135" s="1984"/>
      <c r="C135" s="1985"/>
      <c r="D135" s="1985"/>
      <c r="E135" s="1985"/>
      <c r="F135" s="1985"/>
      <c r="G135" s="1985"/>
      <c r="H135" s="1985"/>
      <c r="I135" s="2022"/>
      <c r="J135" s="2022"/>
      <c r="K135" s="2022"/>
      <c r="L135" s="2022"/>
      <c r="M135" s="2022"/>
      <c r="N135" s="2022"/>
      <c r="O135" s="2022"/>
      <c r="P135" s="2022"/>
      <c r="Q135" s="2022"/>
      <c r="R135" s="2022"/>
      <c r="S135" s="2022"/>
      <c r="T135" s="2022"/>
      <c r="U135" s="2023"/>
      <c r="V135" s="972"/>
      <c r="W135" s="972"/>
      <c r="X135" s="1987"/>
      <c r="Y135" s="1988"/>
      <c r="Z135" s="1988"/>
      <c r="AA135" s="1988"/>
      <c r="AB135" s="1988"/>
      <c r="AC135" s="1988"/>
      <c r="AD135" s="1988"/>
      <c r="AE135" s="1988"/>
      <c r="AF135" s="1988"/>
      <c r="AG135" s="1988"/>
      <c r="AH135" s="1988"/>
      <c r="AI135" s="1988"/>
      <c r="AJ135" s="1988"/>
      <c r="AK135" s="1988"/>
      <c r="AL135" s="1988"/>
      <c r="AM135" s="1988"/>
      <c r="AN135" s="1988"/>
      <c r="AO135" s="1988"/>
      <c r="AP135" s="1988"/>
      <c r="AQ135" s="1988"/>
      <c r="AR135" s="1988"/>
      <c r="AS135" s="1988"/>
      <c r="AT135" s="1988"/>
      <c r="AU135" s="1988"/>
      <c r="AV135" s="1988"/>
      <c r="AW135" s="1988"/>
      <c r="AX135" s="1988"/>
      <c r="AY135" s="1988"/>
      <c r="AZ135" s="1988"/>
      <c r="BA135" s="1988"/>
      <c r="BB135" s="1988"/>
      <c r="BC135" s="1988"/>
      <c r="BD135" s="1989"/>
      <c r="BE135" s="975"/>
    </row>
    <row r="136" spans="1:57" ht="15.75" customHeight="1">
      <c r="A136" s="972"/>
      <c r="B136" s="2018" t="s">
        <v>2005</v>
      </c>
      <c r="C136" s="2019"/>
      <c r="D136" s="2019"/>
      <c r="E136" s="2019"/>
      <c r="F136" s="2019"/>
      <c r="G136" s="2019"/>
      <c r="H136" s="2019"/>
      <c r="I136" s="2020">
        <v>0</v>
      </c>
      <c r="J136" s="2020"/>
      <c r="K136" s="2020"/>
      <c r="L136" s="2020"/>
      <c r="M136" s="2020"/>
      <c r="N136" s="2020"/>
      <c r="O136" s="2020"/>
      <c r="P136" s="2020">
        <v>0</v>
      </c>
      <c r="Q136" s="2020"/>
      <c r="R136" s="2020"/>
      <c r="S136" s="2020"/>
      <c r="T136" s="2020"/>
      <c r="U136" s="2021"/>
      <c r="V136" s="972"/>
      <c r="W136" s="972"/>
      <c r="X136" s="1987"/>
      <c r="Y136" s="1988"/>
      <c r="Z136" s="1988"/>
      <c r="AA136" s="1988"/>
      <c r="AB136" s="1988"/>
      <c r="AC136" s="1988"/>
      <c r="AD136" s="1988"/>
      <c r="AE136" s="1988"/>
      <c r="AF136" s="1988"/>
      <c r="AG136" s="1988"/>
      <c r="AH136" s="1988"/>
      <c r="AI136" s="1988"/>
      <c r="AJ136" s="1988"/>
      <c r="AK136" s="1988"/>
      <c r="AL136" s="1988"/>
      <c r="AM136" s="1988"/>
      <c r="AN136" s="1988"/>
      <c r="AO136" s="1988"/>
      <c r="AP136" s="1988"/>
      <c r="AQ136" s="1988"/>
      <c r="AR136" s="1988"/>
      <c r="AS136" s="1988"/>
      <c r="AT136" s="1988"/>
      <c r="AU136" s="1988"/>
      <c r="AV136" s="1988"/>
      <c r="AW136" s="1988"/>
      <c r="AX136" s="1988"/>
      <c r="AY136" s="1988"/>
      <c r="AZ136" s="1988"/>
      <c r="BA136" s="1988"/>
      <c r="BB136" s="1988"/>
      <c r="BC136" s="1988"/>
      <c r="BD136" s="1989"/>
      <c r="BE136" s="975"/>
    </row>
    <row r="137" spans="1:57" ht="15.75" customHeight="1" thickBot="1">
      <c r="A137" s="972"/>
      <c r="B137" s="2012" t="s">
        <v>2006</v>
      </c>
      <c r="C137" s="2013"/>
      <c r="D137" s="2013"/>
      <c r="E137" s="2013"/>
      <c r="F137" s="2013"/>
      <c r="G137" s="2013"/>
      <c r="H137" s="2013"/>
      <c r="I137" s="2014">
        <v>0</v>
      </c>
      <c r="J137" s="2014"/>
      <c r="K137" s="2014"/>
      <c r="L137" s="2014"/>
      <c r="M137" s="2014"/>
      <c r="N137" s="2014"/>
      <c r="O137" s="2014"/>
      <c r="P137" s="2014">
        <v>0</v>
      </c>
      <c r="Q137" s="2014"/>
      <c r="R137" s="2014"/>
      <c r="S137" s="2014"/>
      <c r="T137" s="2014"/>
      <c r="U137" s="2015"/>
      <c r="V137" s="972"/>
      <c r="W137" s="972"/>
      <c r="X137" s="1990"/>
      <c r="Y137" s="1991"/>
      <c r="Z137" s="1991"/>
      <c r="AA137" s="1991"/>
      <c r="AB137" s="1991"/>
      <c r="AC137" s="1991"/>
      <c r="AD137" s="1991"/>
      <c r="AE137" s="1991"/>
      <c r="AF137" s="1991"/>
      <c r="AG137" s="1991"/>
      <c r="AH137" s="1991"/>
      <c r="AI137" s="1991"/>
      <c r="AJ137" s="1991"/>
      <c r="AK137" s="1991"/>
      <c r="AL137" s="1991"/>
      <c r="AM137" s="1991"/>
      <c r="AN137" s="1991"/>
      <c r="AO137" s="1991"/>
      <c r="AP137" s="1991"/>
      <c r="AQ137" s="1991"/>
      <c r="AR137" s="1991"/>
      <c r="AS137" s="1991"/>
      <c r="AT137" s="1991"/>
      <c r="AU137" s="1991"/>
      <c r="AV137" s="1991"/>
      <c r="AW137" s="1991"/>
      <c r="AX137" s="1991"/>
      <c r="AY137" s="1991"/>
      <c r="AZ137" s="1991"/>
      <c r="BA137" s="1991"/>
      <c r="BB137" s="1991"/>
      <c r="BC137" s="1991"/>
      <c r="BD137" s="1992"/>
      <c r="BE137" s="975"/>
    </row>
    <row r="138" spans="1:57" ht="15.75" customHeight="1" thickBot="1">
      <c r="A138" s="972"/>
      <c r="B138" s="972"/>
      <c r="C138" s="972"/>
      <c r="D138" s="972"/>
      <c r="E138" s="972"/>
      <c r="F138" s="972"/>
      <c r="G138" s="972"/>
      <c r="H138" s="972"/>
      <c r="I138" s="972"/>
      <c r="J138" s="972"/>
      <c r="K138" s="972"/>
      <c r="L138" s="972"/>
      <c r="M138" s="972"/>
      <c r="N138" s="972"/>
      <c r="O138" s="972"/>
      <c r="P138" s="972"/>
      <c r="Q138" s="1006"/>
      <c r="R138" s="972"/>
      <c r="S138" s="972"/>
      <c r="T138" s="972"/>
      <c r="U138" s="972"/>
      <c r="V138" s="972"/>
      <c r="W138" s="972"/>
      <c r="X138" s="972"/>
      <c r="Y138" s="972"/>
      <c r="Z138" s="972"/>
      <c r="AA138" s="972"/>
      <c r="AB138" s="972"/>
      <c r="AC138" s="972"/>
      <c r="AD138" s="972"/>
      <c r="AE138" s="972"/>
      <c r="AF138" s="972"/>
      <c r="AG138" s="972"/>
      <c r="AH138" s="972"/>
      <c r="AI138" s="972"/>
      <c r="AJ138" s="972"/>
      <c r="AK138" s="972"/>
      <c r="AL138" s="972"/>
      <c r="AM138" s="972"/>
      <c r="AN138" s="972"/>
      <c r="AO138" s="972"/>
      <c r="AP138" s="972"/>
      <c r="AQ138" s="972"/>
      <c r="AR138" s="972"/>
      <c r="AS138" s="972"/>
      <c r="AT138" s="972"/>
      <c r="AU138" s="972"/>
      <c r="AV138" s="972"/>
      <c r="AW138" s="972"/>
      <c r="AX138" s="972"/>
      <c r="AY138" s="972"/>
      <c r="AZ138" s="972"/>
      <c r="BA138" s="972"/>
      <c r="BB138" s="972"/>
      <c r="BC138" s="972"/>
      <c r="BD138" s="972"/>
      <c r="BE138" s="975"/>
    </row>
    <row r="139" spans="1:57" ht="15.75" customHeight="1">
      <c r="A139" s="972"/>
      <c r="B139" s="2039" t="s">
        <v>2009</v>
      </c>
      <c r="C139" s="2040"/>
      <c r="D139" s="2040"/>
      <c r="E139" s="2040"/>
      <c r="F139" s="2040"/>
      <c r="G139" s="2040"/>
      <c r="H139" s="2040"/>
      <c r="I139" s="2040"/>
      <c r="J139" s="2040"/>
      <c r="K139" s="2040"/>
      <c r="L139" s="2040"/>
      <c r="M139" s="2040"/>
      <c r="N139" s="2040"/>
      <c r="O139" s="2040"/>
      <c r="P139" s="2040"/>
      <c r="Q139" s="2040"/>
      <c r="R139" s="2040"/>
      <c r="S139" s="2040"/>
      <c r="T139" s="2040"/>
      <c r="U139" s="2040"/>
      <c r="V139" s="2040"/>
      <c r="W139" s="2040"/>
      <c r="X139" s="2040"/>
      <c r="Y139" s="2040"/>
      <c r="Z139" s="2040"/>
      <c r="AA139" s="2040"/>
      <c r="AB139" s="2040"/>
      <c r="AC139" s="2040"/>
      <c r="AD139" s="2040"/>
      <c r="AE139" s="2040"/>
      <c r="AF139" s="2040"/>
      <c r="AG139" s="2040"/>
      <c r="AH139" s="2027" t="s">
        <v>843</v>
      </c>
      <c r="AI139" s="2027"/>
      <c r="AJ139" s="2027"/>
      <c r="AK139" s="2027"/>
      <c r="AL139" s="2027"/>
      <c r="AM139" s="2027"/>
      <c r="AN139" s="2027"/>
      <c r="AO139" s="2027"/>
      <c r="AP139" s="2027"/>
      <c r="AQ139" s="2027"/>
      <c r="AR139" s="2027"/>
      <c r="AS139" s="2027"/>
      <c r="AT139" s="2027"/>
      <c r="AU139" s="2027"/>
      <c r="AV139" s="2027"/>
      <c r="AW139" s="2027"/>
      <c r="AX139" s="2028"/>
      <c r="AY139" s="972"/>
      <c r="AZ139" s="972"/>
      <c r="BA139" s="972"/>
      <c r="BB139" s="972"/>
      <c r="BC139" s="972"/>
      <c r="BD139" s="972"/>
      <c r="BE139" s="975"/>
    </row>
    <row r="140" spans="1:57" ht="15.75" customHeight="1" thickBot="1">
      <c r="A140" s="972"/>
      <c r="B140" s="2024" t="s">
        <v>2010</v>
      </c>
      <c r="C140" s="2025"/>
      <c r="D140" s="2025"/>
      <c r="E140" s="2025"/>
      <c r="F140" s="2025"/>
      <c r="G140" s="2025"/>
      <c r="H140" s="2025"/>
      <c r="I140" s="2025"/>
      <c r="J140" s="2025"/>
      <c r="K140" s="2025"/>
      <c r="L140" s="2025"/>
      <c r="M140" s="2025"/>
      <c r="N140" s="2025"/>
      <c r="O140" s="2025"/>
      <c r="P140" s="2025"/>
      <c r="Q140" s="2025"/>
      <c r="R140" s="2025"/>
      <c r="S140" s="2025"/>
      <c r="T140" s="2025"/>
      <c r="U140" s="2025"/>
      <c r="V140" s="2025"/>
      <c r="W140" s="2025"/>
      <c r="X140" s="2025"/>
      <c r="Y140" s="2025"/>
      <c r="Z140" s="2025"/>
      <c r="AA140" s="2025"/>
      <c r="AB140" s="2025"/>
      <c r="AC140" s="2025"/>
      <c r="AD140" s="2025"/>
      <c r="AE140" s="2025"/>
      <c r="AF140" s="2025"/>
      <c r="AG140" s="2026"/>
      <c r="AH140" s="2041"/>
      <c r="AI140" s="2042"/>
      <c r="AJ140" s="2042"/>
      <c r="AK140" s="2042"/>
      <c r="AL140" s="2042"/>
      <c r="AM140" s="2042"/>
      <c r="AN140" s="2042"/>
      <c r="AO140" s="2042"/>
      <c r="AP140" s="2042"/>
      <c r="AQ140" s="2042"/>
      <c r="AR140" s="2042"/>
      <c r="AS140" s="2042"/>
      <c r="AT140" s="2042"/>
      <c r="AU140" s="2042"/>
      <c r="AV140" s="2042"/>
      <c r="AW140" s="2042"/>
      <c r="AX140" s="2043"/>
      <c r="AY140" s="972"/>
      <c r="AZ140" s="972"/>
      <c r="BA140" s="972"/>
      <c r="BB140" s="972"/>
      <c r="BC140" s="972"/>
      <c r="BD140" s="972"/>
      <c r="BE140" s="975"/>
    </row>
    <row r="141" spans="1:57" ht="15.75" customHeight="1">
      <c r="A141" s="972"/>
      <c r="B141" s="2024" t="s">
        <v>2011</v>
      </c>
      <c r="C141" s="2025"/>
      <c r="D141" s="2025"/>
      <c r="E141" s="2025"/>
      <c r="F141" s="2025"/>
      <c r="G141" s="2025"/>
      <c r="H141" s="2025"/>
      <c r="I141" s="2025"/>
      <c r="J141" s="2025"/>
      <c r="K141" s="2025"/>
      <c r="L141" s="2025"/>
      <c r="M141" s="2025"/>
      <c r="N141" s="2025"/>
      <c r="O141" s="2025"/>
      <c r="P141" s="2025"/>
      <c r="Q141" s="2025"/>
      <c r="R141" s="2025"/>
      <c r="S141" s="2025"/>
      <c r="T141" s="2025"/>
      <c r="U141" s="2025"/>
      <c r="V141" s="2025"/>
      <c r="W141" s="2025"/>
      <c r="X141" s="2025"/>
      <c r="Y141" s="2025"/>
      <c r="Z141" s="2025"/>
      <c r="AA141" s="2025"/>
      <c r="AB141" s="2025"/>
      <c r="AC141" s="2025"/>
      <c r="AD141" s="2025"/>
      <c r="AE141" s="2025"/>
      <c r="AF141" s="2025"/>
      <c r="AG141" s="2026"/>
      <c r="AH141" s="2027" t="s">
        <v>843</v>
      </c>
      <c r="AI141" s="2027"/>
      <c r="AJ141" s="2027"/>
      <c r="AK141" s="2027"/>
      <c r="AL141" s="2027"/>
      <c r="AM141" s="2027"/>
      <c r="AN141" s="2027"/>
      <c r="AO141" s="2027"/>
      <c r="AP141" s="2027"/>
      <c r="AQ141" s="2027"/>
      <c r="AR141" s="2027"/>
      <c r="AS141" s="2027"/>
      <c r="AT141" s="2027"/>
      <c r="AU141" s="2027"/>
      <c r="AV141" s="2027"/>
      <c r="AW141" s="2027"/>
      <c r="AX141" s="2028"/>
      <c r="AY141" s="972"/>
      <c r="AZ141" s="972"/>
      <c r="BA141" s="972"/>
      <c r="BB141" s="972"/>
      <c r="BC141" s="972"/>
      <c r="BD141" s="972"/>
      <c r="BE141" s="975"/>
    </row>
    <row r="142" spans="1:57" ht="15.75" customHeight="1">
      <c r="A142" s="972"/>
      <c r="B142" s="2029" t="s">
        <v>2012</v>
      </c>
      <c r="C142" s="2030"/>
      <c r="D142" s="2030"/>
      <c r="E142" s="2030"/>
      <c r="F142" s="2030"/>
      <c r="G142" s="2030"/>
      <c r="H142" s="2030"/>
      <c r="I142" s="2030"/>
      <c r="J142" s="2030"/>
      <c r="K142" s="2030"/>
      <c r="L142" s="2030"/>
      <c r="M142" s="2030"/>
      <c r="N142" s="2030"/>
      <c r="O142" s="2030"/>
      <c r="P142" s="2030"/>
      <c r="Q142" s="2030"/>
      <c r="R142" s="2031" t="s">
        <v>2013</v>
      </c>
      <c r="S142" s="2031"/>
      <c r="T142" s="2031"/>
      <c r="U142" s="2031"/>
      <c r="V142" s="2031"/>
      <c r="W142" s="2031"/>
      <c r="X142" s="2031"/>
      <c r="Y142" s="2031"/>
      <c r="Z142" s="2031"/>
      <c r="AA142" s="2031"/>
      <c r="AB142" s="2031"/>
      <c r="AC142" s="2031"/>
      <c r="AD142" s="2031"/>
      <c r="AE142" s="2031"/>
      <c r="AF142" s="2031"/>
      <c r="AG142" s="2031"/>
      <c r="AH142" s="2031"/>
      <c r="AI142" s="2031"/>
      <c r="AJ142" s="2031"/>
      <c r="AK142" s="2031"/>
      <c r="AL142" s="2031"/>
      <c r="AM142" s="2031"/>
      <c r="AN142" s="2031"/>
      <c r="AO142" s="2031"/>
      <c r="AP142" s="2031"/>
      <c r="AQ142" s="2031"/>
      <c r="AR142" s="2031"/>
      <c r="AS142" s="2031"/>
      <c r="AT142" s="2031"/>
      <c r="AU142" s="2031"/>
      <c r="AV142" s="2031"/>
      <c r="AW142" s="2031"/>
      <c r="AX142" s="2032"/>
      <c r="AY142" s="972"/>
      <c r="AZ142" s="972"/>
      <c r="BA142" s="972"/>
      <c r="BB142" s="972"/>
      <c r="BC142" s="972" t="s">
        <v>254</v>
      </c>
      <c r="BD142" s="972"/>
      <c r="BE142" s="975"/>
    </row>
    <row r="143" spans="1:57" ht="15.75" customHeight="1">
      <c r="A143" s="972"/>
      <c r="B143" s="2033" t="s">
        <v>2014</v>
      </c>
      <c r="C143" s="2034"/>
      <c r="D143" s="2034"/>
      <c r="E143" s="2034"/>
      <c r="F143" s="2034"/>
      <c r="G143" s="2034"/>
      <c r="H143" s="2034"/>
      <c r="I143" s="2034"/>
      <c r="J143" s="2034"/>
      <c r="K143" s="2034"/>
      <c r="L143" s="2034"/>
      <c r="M143" s="2034"/>
      <c r="N143" s="2034"/>
      <c r="O143" s="2034"/>
      <c r="P143" s="2034"/>
      <c r="Q143" s="2034"/>
      <c r="R143" s="2034"/>
      <c r="S143" s="2034"/>
      <c r="T143" s="2034"/>
      <c r="U143" s="2034"/>
      <c r="V143" s="2034"/>
      <c r="W143" s="2034"/>
      <c r="X143" s="2034"/>
      <c r="Y143" s="2034"/>
      <c r="Z143" s="2034"/>
      <c r="AA143" s="2034"/>
      <c r="AB143" s="2034"/>
      <c r="AC143" s="2034"/>
      <c r="AD143" s="2034"/>
      <c r="AE143" s="2034"/>
      <c r="AF143" s="2034"/>
      <c r="AG143" s="2034"/>
      <c r="AH143" s="2034"/>
      <c r="AI143" s="2034"/>
      <c r="AJ143" s="2034"/>
      <c r="AK143" s="2034"/>
      <c r="AL143" s="2034"/>
      <c r="AM143" s="2034"/>
      <c r="AN143" s="2034"/>
      <c r="AO143" s="2034"/>
      <c r="AP143" s="2034"/>
      <c r="AQ143" s="2034"/>
      <c r="AR143" s="2034"/>
      <c r="AS143" s="2034"/>
      <c r="AT143" s="2034"/>
      <c r="AU143" s="2034"/>
      <c r="AV143" s="2034"/>
      <c r="AW143" s="2034"/>
      <c r="AX143" s="2035"/>
      <c r="AY143" s="972"/>
      <c r="AZ143" s="972"/>
      <c r="BA143" s="972"/>
      <c r="BB143" s="972"/>
      <c r="BC143" s="972"/>
      <c r="BD143" s="972"/>
      <c r="BE143" s="975"/>
    </row>
    <row r="144" spans="1:57" ht="15.75" customHeight="1">
      <c r="A144" s="972"/>
      <c r="B144" s="2033"/>
      <c r="C144" s="2034"/>
      <c r="D144" s="2034"/>
      <c r="E144" s="2034"/>
      <c r="F144" s="2034"/>
      <c r="G144" s="2034"/>
      <c r="H144" s="2034"/>
      <c r="I144" s="2034"/>
      <c r="J144" s="2034"/>
      <c r="K144" s="2034"/>
      <c r="L144" s="2034"/>
      <c r="M144" s="2034"/>
      <c r="N144" s="2034"/>
      <c r="O144" s="2034"/>
      <c r="P144" s="2034"/>
      <c r="Q144" s="2034"/>
      <c r="R144" s="2034"/>
      <c r="S144" s="2034"/>
      <c r="T144" s="2034"/>
      <c r="U144" s="2034"/>
      <c r="V144" s="2034"/>
      <c r="W144" s="2034"/>
      <c r="X144" s="2034"/>
      <c r="Y144" s="2034"/>
      <c r="Z144" s="2034"/>
      <c r="AA144" s="2034"/>
      <c r="AB144" s="2034"/>
      <c r="AC144" s="2034"/>
      <c r="AD144" s="2034"/>
      <c r="AE144" s="2034"/>
      <c r="AF144" s="2034"/>
      <c r="AG144" s="2034"/>
      <c r="AH144" s="2034"/>
      <c r="AI144" s="2034"/>
      <c r="AJ144" s="2034"/>
      <c r="AK144" s="2034"/>
      <c r="AL144" s="2034"/>
      <c r="AM144" s="2034"/>
      <c r="AN144" s="2034"/>
      <c r="AO144" s="2034"/>
      <c r="AP144" s="2034"/>
      <c r="AQ144" s="2034"/>
      <c r="AR144" s="2034"/>
      <c r="AS144" s="2034"/>
      <c r="AT144" s="2034"/>
      <c r="AU144" s="2034"/>
      <c r="AV144" s="2034"/>
      <c r="AW144" s="2034"/>
      <c r="AX144" s="2035"/>
      <c r="AY144" s="972"/>
      <c r="AZ144" s="972"/>
      <c r="BA144" s="972"/>
      <c r="BB144" s="972"/>
      <c r="BC144" s="972"/>
      <c r="BD144" s="972"/>
      <c r="BE144" s="975"/>
    </row>
    <row r="145" spans="1:57" ht="15.75" customHeight="1">
      <c r="A145" s="972"/>
      <c r="B145" s="2033"/>
      <c r="C145" s="2034"/>
      <c r="D145" s="2034"/>
      <c r="E145" s="2034"/>
      <c r="F145" s="2034"/>
      <c r="G145" s="2034"/>
      <c r="H145" s="2034"/>
      <c r="I145" s="2034"/>
      <c r="J145" s="2034"/>
      <c r="K145" s="2034"/>
      <c r="L145" s="2034"/>
      <c r="M145" s="2034"/>
      <c r="N145" s="2034"/>
      <c r="O145" s="2034"/>
      <c r="P145" s="2034"/>
      <c r="Q145" s="2034"/>
      <c r="R145" s="2034"/>
      <c r="S145" s="2034"/>
      <c r="T145" s="2034"/>
      <c r="U145" s="2034"/>
      <c r="V145" s="2034"/>
      <c r="W145" s="2034"/>
      <c r="X145" s="2034"/>
      <c r="Y145" s="2034"/>
      <c r="Z145" s="2034"/>
      <c r="AA145" s="2034"/>
      <c r="AB145" s="2034"/>
      <c r="AC145" s="2034"/>
      <c r="AD145" s="2034"/>
      <c r="AE145" s="2034"/>
      <c r="AF145" s="2034"/>
      <c r="AG145" s="2034"/>
      <c r="AH145" s="2034"/>
      <c r="AI145" s="2034"/>
      <c r="AJ145" s="2034"/>
      <c r="AK145" s="2034"/>
      <c r="AL145" s="2034"/>
      <c r="AM145" s="2034"/>
      <c r="AN145" s="2034"/>
      <c r="AO145" s="2034"/>
      <c r="AP145" s="2034"/>
      <c r="AQ145" s="2034"/>
      <c r="AR145" s="2034"/>
      <c r="AS145" s="2034"/>
      <c r="AT145" s="2034"/>
      <c r="AU145" s="2034"/>
      <c r="AV145" s="2034"/>
      <c r="AW145" s="2034"/>
      <c r="AX145" s="2035"/>
      <c r="AY145" s="972"/>
      <c r="AZ145" s="972"/>
      <c r="BA145" s="972"/>
      <c r="BB145" s="972"/>
      <c r="BC145" s="972"/>
      <c r="BD145" s="972"/>
      <c r="BE145" s="975"/>
    </row>
    <row r="146" spans="1:57" ht="15.75" customHeight="1">
      <c r="A146" s="972"/>
      <c r="B146" s="2033"/>
      <c r="C146" s="2034"/>
      <c r="D146" s="2034"/>
      <c r="E146" s="2034"/>
      <c r="F146" s="2034"/>
      <c r="G146" s="2034"/>
      <c r="H146" s="2034"/>
      <c r="I146" s="2034"/>
      <c r="J146" s="2034"/>
      <c r="K146" s="2034"/>
      <c r="L146" s="2034"/>
      <c r="M146" s="2034"/>
      <c r="N146" s="2034"/>
      <c r="O146" s="2034"/>
      <c r="P146" s="2034"/>
      <c r="Q146" s="2034"/>
      <c r="R146" s="2034"/>
      <c r="S146" s="2034"/>
      <c r="T146" s="2034"/>
      <c r="U146" s="2034"/>
      <c r="V146" s="2034"/>
      <c r="W146" s="2034"/>
      <c r="X146" s="2034"/>
      <c r="Y146" s="2034"/>
      <c r="Z146" s="2034"/>
      <c r="AA146" s="2034"/>
      <c r="AB146" s="2034"/>
      <c r="AC146" s="2034"/>
      <c r="AD146" s="2034"/>
      <c r="AE146" s="2034"/>
      <c r="AF146" s="2034"/>
      <c r="AG146" s="2034"/>
      <c r="AH146" s="2034"/>
      <c r="AI146" s="2034"/>
      <c r="AJ146" s="2034"/>
      <c r="AK146" s="2034"/>
      <c r="AL146" s="2034"/>
      <c r="AM146" s="2034"/>
      <c r="AN146" s="2034"/>
      <c r="AO146" s="2034"/>
      <c r="AP146" s="2034"/>
      <c r="AQ146" s="2034"/>
      <c r="AR146" s="2034"/>
      <c r="AS146" s="2034"/>
      <c r="AT146" s="2034"/>
      <c r="AU146" s="2034"/>
      <c r="AV146" s="2034"/>
      <c r="AW146" s="2034"/>
      <c r="AX146" s="2035"/>
      <c r="AY146" s="972"/>
      <c r="AZ146" s="972"/>
      <c r="BA146" s="972"/>
      <c r="BB146" s="972"/>
      <c r="BC146" s="972"/>
      <c r="BD146" s="972"/>
      <c r="BE146" s="975"/>
    </row>
    <row r="147" spans="1:57" ht="15.75" customHeight="1">
      <c r="A147" s="972"/>
      <c r="B147" s="2033"/>
      <c r="C147" s="2034"/>
      <c r="D147" s="2034"/>
      <c r="E147" s="2034"/>
      <c r="F147" s="2034"/>
      <c r="G147" s="2034"/>
      <c r="H147" s="2034"/>
      <c r="I147" s="2034"/>
      <c r="J147" s="2034"/>
      <c r="K147" s="2034"/>
      <c r="L147" s="2034"/>
      <c r="M147" s="2034"/>
      <c r="N147" s="2034"/>
      <c r="O147" s="2034"/>
      <c r="P147" s="2034"/>
      <c r="Q147" s="2034"/>
      <c r="R147" s="2034"/>
      <c r="S147" s="2034"/>
      <c r="T147" s="2034"/>
      <c r="U147" s="2034"/>
      <c r="V147" s="2034"/>
      <c r="W147" s="2034"/>
      <c r="X147" s="2034"/>
      <c r="Y147" s="2034"/>
      <c r="Z147" s="2034"/>
      <c r="AA147" s="2034"/>
      <c r="AB147" s="2034"/>
      <c r="AC147" s="2034"/>
      <c r="AD147" s="2034"/>
      <c r="AE147" s="2034"/>
      <c r="AF147" s="2034"/>
      <c r="AG147" s="2034"/>
      <c r="AH147" s="2034"/>
      <c r="AI147" s="2034"/>
      <c r="AJ147" s="2034"/>
      <c r="AK147" s="2034"/>
      <c r="AL147" s="2034"/>
      <c r="AM147" s="2034"/>
      <c r="AN147" s="2034"/>
      <c r="AO147" s="2034"/>
      <c r="AP147" s="2034"/>
      <c r="AQ147" s="2034"/>
      <c r="AR147" s="2034"/>
      <c r="AS147" s="2034"/>
      <c r="AT147" s="2034"/>
      <c r="AU147" s="2034"/>
      <c r="AV147" s="2034"/>
      <c r="AW147" s="2034"/>
      <c r="AX147" s="2035"/>
      <c r="AY147" s="972"/>
      <c r="AZ147" s="972"/>
      <c r="BA147" s="972"/>
      <c r="BB147" s="972"/>
      <c r="BC147" s="972"/>
      <c r="BD147" s="972"/>
      <c r="BE147" s="975"/>
    </row>
    <row r="148" spans="1:57" ht="15.75" customHeight="1">
      <c r="A148" s="972"/>
      <c r="B148" s="2033"/>
      <c r="C148" s="2034"/>
      <c r="D148" s="2034"/>
      <c r="E148" s="2034"/>
      <c r="F148" s="2034"/>
      <c r="G148" s="2034"/>
      <c r="H148" s="2034"/>
      <c r="I148" s="2034"/>
      <c r="J148" s="2034"/>
      <c r="K148" s="2034"/>
      <c r="L148" s="2034"/>
      <c r="M148" s="2034"/>
      <c r="N148" s="2034"/>
      <c r="O148" s="2034"/>
      <c r="P148" s="2034"/>
      <c r="Q148" s="2034"/>
      <c r="R148" s="2034"/>
      <c r="S148" s="2034"/>
      <c r="T148" s="2034"/>
      <c r="U148" s="2034"/>
      <c r="V148" s="2034"/>
      <c r="W148" s="2034"/>
      <c r="X148" s="2034"/>
      <c r="Y148" s="2034"/>
      <c r="Z148" s="2034"/>
      <c r="AA148" s="2034"/>
      <c r="AB148" s="2034"/>
      <c r="AC148" s="2034"/>
      <c r="AD148" s="2034"/>
      <c r="AE148" s="2034"/>
      <c r="AF148" s="2034"/>
      <c r="AG148" s="2034"/>
      <c r="AH148" s="2034"/>
      <c r="AI148" s="2034"/>
      <c r="AJ148" s="2034"/>
      <c r="AK148" s="2034"/>
      <c r="AL148" s="2034"/>
      <c r="AM148" s="2034"/>
      <c r="AN148" s="2034"/>
      <c r="AO148" s="2034"/>
      <c r="AP148" s="2034"/>
      <c r="AQ148" s="2034"/>
      <c r="AR148" s="2034"/>
      <c r="AS148" s="2034"/>
      <c r="AT148" s="2034"/>
      <c r="AU148" s="2034"/>
      <c r="AV148" s="2034"/>
      <c r="AW148" s="2034"/>
      <c r="AX148" s="2035"/>
      <c r="AY148" s="972"/>
      <c r="AZ148" s="972"/>
      <c r="BA148" s="972"/>
      <c r="BB148" s="972"/>
      <c r="BC148" s="972"/>
      <c r="BD148" s="972"/>
      <c r="BE148" s="975"/>
    </row>
    <row r="149" spans="1:57" ht="15.75" customHeight="1">
      <c r="A149" s="972"/>
      <c r="B149" s="2033"/>
      <c r="C149" s="2034"/>
      <c r="D149" s="2034"/>
      <c r="E149" s="2034"/>
      <c r="F149" s="2034"/>
      <c r="G149" s="2034"/>
      <c r="H149" s="2034"/>
      <c r="I149" s="2034"/>
      <c r="J149" s="2034"/>
      <c r="K149" s="2034"/>
      <c r="L149" s="2034"/>
      <c r="M149" s="2034"/>
      <c r="N149" s="2034"/>
      <c r="O149" s="2034"/>
      <c r="P149" s="2034"/>
      <c r="Q149" s="2034"/>
      <c r="R149" s="2034"/>
      <c r="S149" s="2034"/>
      <c r="T149" s="2034"/>
      <c r="U149" s="2034"/>
      <c r="V149" s="2034"/>
      <c r="W149" s="2034"/>
      <c r="X149" s="2034"/>
      <c r="Y149" s="2034"/>
      <c r="Z149" s="2034"/>
      <c r="AA149" s="2034"/>
      <c r="AB149" s="2034"/>
      <c r="AC149" s="2034"/>
      <c r="AD149" s="2034"/>
      <c r="AE149" s="2034"/>
      <c r="AF149" s="2034"/>
      <c r="AG149" s="2034"/>
      <c r="AH149" s="2034"/>
      <c r="AI149" s="2034"/>
      <c r="AJ149" s="2034"/>
      <c r="AK149" s="2034"/>
      <c r="AL149" s="2034"/>
      <c r="AM149" s="2034"/>
      <c r="AN149" s="2034"/>
      <c r="AO149" s="2034"/>
      <c r="AP149" s="2034"/>
      <c r="AQ149" s="2034"/>
      <c r="AR149" s="2034"/>
      <c r="AS149" s="2034"/>
      <c r="AT149" s="2034"/>
      <c r="AU149" s="2034"/>
      <c r="AV149" s="2034"/>
      <c r="AW149" s="2034"/>
      <c r="AX149" s="2035"/>
      <c r="AY149" s="972"/>
      <c r="AZ149" s="972"/>
      <c r="BA149" s="972"/>
      <c r="BB149" s="972"/>
      <c r="BC149" s="972"/>
      <c r="BD149" s="972"/>
      <c r="BE149" s="975"/>
    </row>
    <row r="150" spans="1:57" ht="15.75" customHeight="1">
      <c r="A150" s="972"/>
      <c r="B150" s="2033"/>
      <c r="C150" s="2034"/>
      <c r="D150" s="2034"/>
      <c r="E150" s="2034"/>
      <c r="F150" s="2034"/>
      <c r="G150" s="2034"/>
      <c r="H150" s="2034"/>
      <c r="I150" s="2034"/>
      <c r="J150" s="2034"/>
      <c r="K150" s="2034"/>
      <c r="L150" s="2034"/>
      <c r="M150" s="2034"/>
      <c r="N150" s="2034"/>
      <c r="O150" s="2034"/>
      <c r="P150" s="2034"/>
      <c r="Q150" s="2034"/>
      <c r="R150" s="2034"/>
      <c r="S150" s="2034"/>
      <c r="T150" s="2034"/>
      <c r="U150" s="2034"/>
      <c r="V150" s="2034"/>
      <c r="W150" s="2034"/>
      <c r="X150" s="2034"/>
      <c r="Y150" s="2034"/>
      <c r="Z150" s="2034"/>
      <c r="AA150" s="2034"/>
      <c r="AB150" s="2034"/>
      <c r="AC150" s="2034"/>
      <c r="AD150" s="2034"/>
      <c r="AE150" s="2034"/>
      <c r="AF150" s="2034"/>
      <c r="AG150" s="2034"/>
      <c r="AH150" s="2034"/>
      <c r="AI150" s="2034"/>
      <c r="AJ150" s="2034"/>
      <c r="AK150" s="2034"/>
      <c r="AL150" s="2034"/>
      <c r="AM150" s="2034"/>
      <c r="AN150" s="2034"/>
      <c r="AO150" s="2034"/>
      <c r="AP150" s="2034"/>
      <c r="AQ150" s="2034"/>
      <c r="AR150" s="2034"/>
      <c r="AS150" s="2034"/>
      <c r="AT150" s="2034"/>
      <c r="AU150" s="2034"/>
      <c r="AV150" s="2034"/>
      <c r="AW150" s="2034"/>
      <c r="AX150" s="2035"/>
      <c r="AY150" s="972"/>
      <c r="AZ150" s="972"/>
      <c r="BA150" s="972"/>
      <c r="BB150" s="972"/>
      <c r="BC150" s="972"/>
      <c r="BD150" s="972"/>
      <c r="BE150" s="975"/>
    </row>
    <row r="151" spans="1:57" ht="15.75" customHeight="1">
      <c r="A151" s="972"/>
      <c r="B151" s="2033"/>
      <c r="C151" s="2034"/>
      <c r="D151" s="2034"/>
      <c r="E151" s="2034"/>
      <c r="F151" s="2034"/>
      <c r="G151" s="2034"/>
      <c r="H151" s="2034"/>
      <c r="I151" s="2034"/>
      <c r="J151" s="2034"/>
      <c r="K151" s="2034"/>
      <c r="L151" s="2034"/>
      <c r="M151" s="2034"/>
      <c r="N151" s="2034"/>
      <c r="O151" s="2034"/>
      <c r="P151" s="2034"/>
      <c r="Q151" s="2034"/>
      <c r="R151" s="2034"/>
      <c r="S151" s="2034"/>
      <c r="T151" s="2034"/>
      <c r="U151" s="2034"/>
      <c r="V151" s="2034"/>
      <c r="W151" s="2034"/>
      <c r="X151" s="2034"/>
      <c r="Y151" s="2034"/>
      <c r="Z151" s="2034"/>
      <c r="AA151" s="2034"/>
      <c r="AB151" s="2034"/>
      <c r="AC151" s="2034"/>
      <c r="AD151" s="2034"/>
      <c r="AE151" s="2034"/>
      <c r="AF151" s="2034"/>
      <c r="AG151" s="2034"/>
      <c r="AH151" s="2034"/>
      <c r="AI151" s="2034"/>
      <c r="AJ151" s="2034"/>
      <c r="AK151" s="2034"/>
      <c r="AL151" s="2034"/>
      <c r="AM151" s="2034"/>
      <c r="AN151" s="2034"/>
      <c r="AO151" s="2034"/>
      <c r="AP151" s="2034"/>
      <c r="AQ151" s="2034"/>
      <c r="AR151" s="2034"/>
      <c r="AS151" s="2034"/>
      <c r="AT151" s="2034"/>
      <c r="AU151" s="2034"/>
      <c r="AV151" s="2034"/>
      <c r="AW151" s="2034"/>
      <c r="AX151" s="2035"/>
      <c r="AY151" s="972"/>
      <c r="AZ151" s="972"/>
      <c r="BA151" s="972"/>
      <c r="BB151" s="972"/>
      <c r="BC151" s="972"/>
      <c r="BD151" s="972"/>
      <c r="BE151" s="975"/>
    </row>
    <row r="152" spans="1:57" ht="15.75" customHeight="1" thickBot="1">
      <c r="A152" s="972"/>
      <c r="B152" s="2036"/>
      <c r="C152" s="2037"/>
      <c r="D152" s="2037"/>
      <c r="E152" s="2037"/>
      <c r="F152" s="2037"/>
      <c r="G152" s="2037"/>
      <c r="H152" s="2037"/>
      <c r="I152" s="2037"/>
      <c r="J152" s="2037"/>
      <c r="K152" s="2037"/>
      <c r="L152" s="2037"/>
      <c r="M152" s="2037"/>
      <c r="N152" s="2037"/>
      <c r="O152" s="2037"/>
      <c r="P152" s="2037"/>
      <c r="Q152" s="2037"/>
      <c r="R152" s="2037"/>
      <c r="S152" s="2037"/>
      <c r="T152" s="2037"/>
      <c r="U152" s="2037"/>
      <c r="V152" s="2037"/>
      <c r="W152" s="2037"/>
      <c r="X152" s="2037"/>
      <c r="Y152" s="2037"/>
      <c r="Z152" s="2037"/>
      <c r="AA152" s="2037"/>
      <c r="AB152" s="2037"/>
      <c r="AC152" s="2037"/>
      <c r="AD152" s="2037"/>
      <c r="AE152" s="2037"/>
      <c r="AF152" s="2037"/>
      <c r="AG152" s="2037"/>
      <c r="AH152" s="2037"/>
      <c r="AI152" s="2037"/>
      <c r="AJ152" s="2037"/>
      <c r="AK152" s="2037"/>
      <c r="AL152" s="2037"/>
      <c r="AM152" s="2037"/>
      <c r="AN152" s="2037"/>
      <c r="AO152" s="2037"/>
      <c r="AP152" s="2037"/>
      <c r="AQ152" s="2037"/>
      <c r="AR152" s="2037"/>
      <c r="AS152" s="2037"/>
      <c r="AT152" s="2037"/>
      <c r="AU152" s="2037"/>
      <c r="AV152" s="2037"/>
      <c r="AW152" s="2037"/>
      <c r="AX152" s="2038"/>
      <c r="AY152" s="972"/>
      <c r="AZ152" s="972"/>
      <c r="BA152" s="972"/>
      <c r="BB152" s="972"/>
      <c r="BC152" s="972"/>
      <c r="BD152" s="972"/>
      <c r="BE152" s="975"/>
    </row>
    <row r="153" spans="1:57" ht="15.75" customHeight="1" thickBot="1">
      <c r="A153" s="972"/>
      <c r="B153" s="972"/>
      <c r="C153" s="972"/>
      <c r="D153" s="972"/>
      <c r="E153" s="972"/>
      <c r="F153" s="972"/>
      <c r="G153" s="972"/>
      <c r="H153" s="972"/>
      <c r="I153" s="972"/>
      <c r="J153" s="972"/>
      <c r="K153" s="972"/>
      <c r="L153" s="972"/>
      <c r="M153" s="972"/>
      <c r="N153" s="972"/>
      <c r="O153" s="972"/>
      <c r="P153" s="972"/>
      <c r="Q153" s="972"/>
      <c r="R153" s="972"/>
      <c r="S153" s="972"/>
      <c r="T153" s="972"/>
      <c r="U153" s="972"/>
      <c r="V153" s="972"/>
      <c r="W153" s="972"/>
      <c r="X153" s="972"/>
      <c r="Y153" s="972"/>
      <c r="Z153" s="972"/>
      <c r="AA153" s="972"/>
      <c r="AB153" s="972"/>
      <c r="AC153" s="972"/>
      <c r="AD153" s="972"/>
      <c r="AE153" s="972"/>
      <c r="AF153" s="972"/>
      <c r="AG153" s="972"/>
      <c r="AH153" s="972"/>
      <c r="AI153" s="972"/>
      <c r="AJ153" s="972"/>
      <c r="AK153" s="972"/>
      <c r="AL153" s="972"/>
      <c r="AM153" s="972"/>
      <c r="AN153" s="972"/>
      <c r="AO153" s="972"/>
      <c r="AP153" s="972"/>
      <c r="AQ153" s="972"/>
      <c r="AR153" s="972"/>
      <c r="AS153" s="972"/>
      <c r="AT153" s="972"/>
      <c r="AU153" s="972"/>
      <c r="AV153" s="972"/>
      <c r="AW153" s="972"/>
      <c r="AX153" s="972"/>
      <c r="AY153" s="972"/>
      <c r="AZ153" s="972"/>
      <c r="BA153" s="972"/>
      <c r="BB153" s="972"/>
      <c r="BC153" s="972"/>
      <c r="BD153" s="972"/>
      <c r="BE153" s="975"/>
    </row>
    <row r="154" spans="1:57" ht="15.75" customHeight="1" thickBot="1">
      <c r="A154" s="972"/>
      <c r="B154" s="990" t="s">
        <v>2015</v>
      </c>
      <c r="C154" s="991"/>
      <c r="D154" s="991"/>
      <c r="E154" s="991"/>
      <c r="F154" s="991"/>
      <c r="G154" s="991"/>
      <c r="H154" s="991"/>
      <c r="I154" s="991"/>
      <c r="J154" s="991"/>
      <c r="K154" s="991"/>
      <c r="L154" s="991"/>
      <c r="M154" s="992"/>
      <c r="N154" s="976"/>
      <c r="O154" s="976"/>
      <c r="P154" s="972"/>
      <c r="Q154" s="972"/>
      <c r="R154" s="972"/>
      <c r="S154" s="972"/>
      <c r="T154" s="972"/>
      <c r="U154" s="972" t="s">
        <v>254</v>
      </c>
      <c r="V154" s="972"/>
      <c r="W154" s="972"/>
      <c r="X154" s="990" t="s">
        <v>2016</v>
      </c>
      <c r="Y154" s="991"/>
      <c r="Z154" s="991"/>
      <c r="AA154" s="991"/>
      <c r="AB154" s="991"/>
      <c r="AC154" s="991"/>
      <c r="AD154" s="991"/>
      <c r="AE154" s="991"/>
      <c r="AF154" s="991"/>
      <c r="AG154" s="991"/>
      <c r="AH154" s="991"/>
      <c r="AI154" s="991"/>
      <c r="AJ154" s="991"/>
      <c r="AK154" s="985"/>
      <c r="AL154" s="985"/>
      <c r="AM154" s="986"/>
      <c r="AN154" s="972"/>
      <c r="AO154" s="972"/>
      <c r="AP154" s="972"/>
      <c r="AQ154" s="972"/>
      <c r="AR154" s="972"/>
      <c r="AS154" s="972"/>
      <c r="AT154" s="972"/>
      <c r="AU154" s="972"/>
      <c r="AV154" s="972"/>
      <c r="AW154" s="972"/>
      <c r="AX154" s="972"/>
      <c r="AY154" s="972"/>
      <c r="AZ154" s="972"/>
      <c r="BA154" s="972"/>
      <c r="BB154" s="972"/>
      <c r="BC154" s="972"/>
      <c r="BD154" s="972"/>
      <c r="BE154" s="975"/>
    </row>
    <row r="155" spans="1:57" ht="15.75" customHeight="1" thickBot="1">
      <c r="A155" s="972"/>
      <c r="B155" s="972"/>
      <c r="C155" s="972"/>
      <c r="D155" s="972"/>
      <c r="E155" s="972"/>
      <c r="F155" s="972"/>
      <c r="G155" s="972"/>
      <c r="H155" s="972"/>
      <c r="I155" s="972"/>
      <c r="J155" s="972"/>
      <c r="K155" s="972"/>
      <c r="L155" s="972"/>
      <c r="M155" s="972"/>
      <c r="N155" s="972"/>
      <c r="O155" s="972"/>
      <c r="P155" s="976"/>
      <c r="Q155" s="972"/>
      <c r="R155" s="972"/>
      <c r="S155" s="972"/>
      <c r="T155" s="972"/>
      <c r="U155" s="972"/>
      <c r="V155" s="972"/>
      <c r="W155" s="972"/>
      <c r="X155" s="972"/>
      <c r="Y155" s="972"/>
      <c r="Z155" s="972"/>
      <c r="AA155" s="972"/>
      <c r="AB155" s="972"/>
      <c r="AC155" s="972"/>
      <c r="AD155" s="972"/>
      <c r="AE155" s="972"/>
      <c r="AF155" s="972"/>
      <c r="AG155" s="972"/>
      <c r="AH155" s="972"/>
      <c r="AI155" s="972"/>
      <c r="AJ155" s="972"/>
      <c r="AK155" s="972"/>
      <c r="AL155" s="972"/>
      <c r="AM155" s="972"/>
      <c r="AN155" s="972"/>
      <c r="AO155" s="972"/>
      <c r="AP155" s="972"/>
      <c r="AQ155" s="972"/>
      <c r="AR155" s="972"/>
      <c r="AS155" s="972"/>
      <c r="AT155" s="972"/>
      <c r="AU155" s="972"/>
      <c r="AV155" s="972"/>
      <c r="AW155" s="972"/>
      <c r="AX155" s="972"/>
      <c r="AY155" s="972"/>
      <c r="AZ155" s="972"/>
      <c r="BA155" s="972"/>
      <c r="BB155" s="972"/>
      <c r="BC155" s="972"/>
      <c r="BD155" s="972"/>
      <c r="BE155" s="975"/>
    </row>
    <row r="156" spans="1:57" ht="15.75" customHeight="1">
      <c r="A156" s="972"/>
      <c r="B156" s="2016" t="s">
        <v>2017</v>
      </c>
      <c r="C156" s="1972"/>
      <c r="D156" s="1972"/>
      <c r="E156" s="1972"/>
      <c r="F156" s="1972"/>
      <c r="G156" s="1972"/>
      <c r="H156" s="1972"/>
      <c r="I156" s="1972"/>
      <c r="J156" s="1972"/>
      <c r="K156" s="1972"/>
      <c r="L156" s="1972"/>
      <c r="M156" s="1972"/>
      <c r="N156" s="1972"/>
      <c r="O156" s="1972"/>
      <c r="P156" s="1972"/>
      <c r="Q156" s="1972"/>
      <c r="R156" s="1972"/>
      <c r="S156" s="1972"/>
      <c r="T156" s="1972"/>
      <c r="U156" s="1973"/>
      <c r="V156" s="972"/>
      <c r="W156" s="973"/>
      <c r="X156" s="2016" t="s">
        <v>2018</v>
      </c>
      <c r="Y156" s="1972"/>
      <c r="Z156" s="1972"/>
      <c r="AA156" s="1972"/>
      <c r="AB156" s="1972"/>
      <c r="AC156" s="1972"/>
      <c r="AD156" s="1972"/>
      <c r="AE156" s="1972"/>
      <c r="AF156" s="1972"/>
      <c r="AG156" s="1972"/>
      <c r="AH156" s="1972"/>
      <c r="AI156" s="1972"/>
      <c r="AJ156" s="1972"/>
      <c r="AK156" s="1972"/>
      <c r="AL156" s="1972"/>
      <c r="AM156" s="1972"/>
      <c r="AN156" s="1972"/>
      <c r="AO156" s="1972"/>
      <c r="AP156" s="1972"/>
      <c r="AQ156" s="1973"/>
      <c r="AR156" s="972"/>
      <c r="AS156" s="972"/>
      <c r="AT156" s="972"/>
      <c r="AU156" s="972"/>
      <c r="AV156" s="972"/>
      <c r="AW156" s="972"/>
      <c r="AX156" s="972"/>
      <c r="AY156" s="972"/>
      <c r="AZ156" s="972"/>
      <c r="BA156" s="972"/>
      <c r="BB156" s="972"/>
      <c r="BC156" s="972"/>
      <c r="BD156" s="972"/>
      <c r="BE156" s="975"/>
    </row>
    <row r="157" spans="1:57" ht="15.75" customHeight="1">
      <c r="A157" s="972"/>
      <c r="B157" s="1984"/>
      <c r="C157" s="1985"/>
      <c r="D157" s="1985"/>
      <c r="E157" s="1985"/>
      <c r="F157" s="1985"/>
      <c r="G157" s="1985"/>
      <c r="H157" s="1985"/>
      <c r="I157" s="2022" t="s">
        <v>1983</v>
      </c>
      <c r="J157" s="2022"/>
      <c r="K157" s="2022"/>
      <c r="L157" s="2022"/>
      <c r="M157" s="2022"/>
      <c r="N157" s="2022"/>
      <c r="O157" s="2022"/>
      <c r="P157" s="2022" t="s">
        <v>2019</v>
      </c>
      <c r="Q157" s="2022"/>
      <c r="R157" s="2022"/>
      <c r="S157" s="2022"/>
      <c r="T157" s="2022"/>
      <c r="U157" s="2023"/>
      <c r="V157" s="972"/>
      <c r="W157" s="972"/>
      <c r="X157" s="1984"/>
      <c r="Y157" s="1985"/>
      <c r="Z157" s="1985"/>
      <c r="AA157" s="1985"/>
      <c r="AB157" s="1985"/>
      <c r="AC157" s="1985"/>
      <c r="AD157" s="1985"/>
      <c r="AE157" s="2022" t="s">
        <v>1983</v>
      </c>
      <c r="AF157" s="2022"/>
      <c r="AG157" s="2022"/>
      <c r="AH157" s="2022"/>
      <c r="AI157" s="2022"/>
      <c r="AJ157" s="2022"/>
      <c r="AK157" s="2022"/>
      <c r="AL157" s="2022" t="s">
        <v>1984</v>
      </c>
      <c r="AM157" s="2022"/>
      <c r="AN157" s="2022"/>
      <c r="AO157" s="2022"/>
      <c r="AP157" s="2022"/>
      <c r="AQ157" s="2023"/>
      <c r="AR157" s="972"/>
      <c r="AS157" s="972"/>
      <c r="AT157" s="972"/>
      <c r="AU157" s="972"/>
      <c r="AV157" s="972"/>
      <c r="AW157" s="972"/>
      <c r="AX157" s="972"/>
      <c r="AY157" s="972"/>
      <c r="AZ157" s="972"/>
      <c r="BA157" s="972"/>
      <c r="BB157" s="972"/>
      <c r="BC157" s="972"/>
      <c r="BD157" s="972"/>
      <c r="BE157" s="975"/>
    </row>
    <row r="158" spans="1:57" ht="15.75" customHeight="1">
      <c r="A158" s="972"/>
      <c r="B158" s="1984"/>
      <c r="C158" s="1985"/>
      <c r="D158" s="1985"/>
      <c r="E158" s="1985"/>
      <c r="F158" s="1985"/>
      <c r="G158" s="1985"/>
      <c r="H158" s="1985"/>
      <c r="I158" s="2022"/>
      <c r="J158" s="2022"/>
      <c r="K158" s="2022"/>
      <c r="L158" s="2022"/>
      <c r="M158" s="2022"/>
      <c r="N158" s="2022"/>
      <c r="O158" s="2022"/>
      <c r="P158" s="2022"/>
      <c r="Q158" s="2022"/>
      <c r="R158" s="2022"/>
      <c r="S158" s="2022"/>
      <c r="T158" s="2022"/>
      <c r="U158" s="2023"/>
      <c r="V158" s="972"/>
      <c r="W158" s="972"/>
      <c r="X158" s="1984"/>
      <c r="Y158" s="1985"/>
      <c r="Z158" s="1985"/>
      <c r="AA158" s="1985"/>
      <c r="AB158" s="1985"/>
      <c r="AC158" s="1985"/>
      <c r="AD158" s="1985"/>
      <c r="AE158" s="2022"/>
      <c r="AF158" s="2022"/>
      <c r="AG158" s="2022"/>
      <c r="AH158" s="2022"/>
      <c r="AI158" s="2022"/>
      <c r="AJ158" s="2022"/>
      <c r="AK158" s="2022"/>
      <c r="AL158" s="2022"/>
      <c r="AM158" s="2022"/>
      <c r="AN158" s="2022"/>
      <c r="AO158" s="2022"/>
      <c r="AP158" s="2022"/>
      <c r="AQ158" s="2023"/>
      <c r="AR158" s="972"/>
      <c r="AS158" s="972"/>
      <c r="AT158" s="972"/>
      <c r="AU158" s="972"/>
      <c r="AV158" s="972"/>
      <c r="AW158" s="972"/>
      <c r="AX158" s="972"/>
      <c r="AY158" s="972"/>
      <c r="AZ158" s="972"/>
      <c r="BA158" s="972"/>
      <c r="BB158" s="972"/>
      <c r="BC158" s="972"/>
      <c r="BD158" s="972"/>
      <c r="BE158" s="975"/>
    </row>
    <row r="159" spans="1:57" ht="15.75" customHeight="1" thickBot="1">
      <c r="A159" s="972"/>
      <c r="B159" s="2018" t="s">
        <v>2005</v>
      </c>
      <c r="C159" s="2019"/>
      <c r="D159" s="2019"/>
      <c r="E159" s="2019"/>
      <c r="F159" s="2019"/>
      <c r="G159" s="2019"/>
      <c r="H159" s="2019"/>
      <c r="I159" s="2020">
        <v>0</v>
      </c>
      <c r="J159" s="2020"/>
      <c r="K159" s="2020"/>
      <c r="L159" s="2020"/>
      <c r="M159" s="2020"/>
      <c r="N159" s="2020"/>
      <c r="O159" s="2020"/>
      <c r="P159" s="2020">
        <v>0</v>
      </c>
      <c r="Q159" s="2020"/>
      <c r="R159" s="2020"/>
      <c r="S159" s="2020"/>
      <c r="T159" s="2020"/>
      <c r="U159" s="2021"/>
      <c r="V159" s="972"/>
      <c r="W159" s="972"/>
      <c r="X159" s="2012" t="s">
        <v>2005</v>
      </c>
      <c r="Y159" s="2013"/>
      <c r="Z159" s="2013"/>
      <c r="AA159" s="2013"/>
      <c r="AB159" s="2013"/>
      <c r="AC159" s="2013"/>
      <c r="AD159" s="2013"/>
      <c r="AE159" s="2014">
        <v>0</v>
      </c>
      <c r="AF159" s="2014"/>
      <c r="AG159" s="2014"/>
      <c r="AH159" s="2014"/>
      <c r="AI159" s="2014"/>
      <c r="AJ159" s="2014"/>
      <c r="AK159" s="2014"/>
      <c r="AL159" s="2014">
        <v>0</v>
      </c>
      <c r="AM159" s="2014"/>
      <c r="AN159" s="2014"/>
      <c r="AO159" s="2014"/>
      <c r="AP159" s="2014"/>
      <c r="AQ159" s="2015"/>
      <c r="AR159" s="972"/>
      <c r="AS159" s="972"/>
      <c r="AT159" s="972"/>
      <c r="AU159" s="972"/>
      <c r="AV159" s="972"/>
      <c r="AW159" s="972"/>
      <c r="AX159" s="972"/>
      <c r="AY159" s="972"/>
      <c r="AZ159" s="972"/>
      <c r="BA159" s="972"/>
      <c r="BB159" s="972"/>
      <c r="BC159" s="972"/>
      <c r="BD159" s="972"/>
      <c r="BE159" s="975"/>
    </row>
    <row r="160" spans="1:57" ht="15.75" customHeight="1" thickBot="1">
      <c r="A160" s="972"/>
      <c r="B160" s="2012" t="s">
        <v>2006</v>
      </c>
      <c r="C160" s="2013"/>
      <c r="D160" s="2013"/>
      <c r="E160" s="2013"/>
      <c r="F160" s="2013"/>
      <c r="G160" s="2013"/>
      <c r="H160" s="2013"/>
      <c r="I160" s="2014">
        <v>0</v>
      </c>
      <c r="J160" s="2014"/>
      <c r="K160" s="2014"/>
      <c r="L160" s="2014"/>
      <c r="M160" s="2014"/>
      <c r="N160" s="2014"/>
      <c r="O160" s="2014"/>
      <c r="P160" s="2014">
        <v>0</v>
      </c>
      <c r="Q160" s="2014"/>
      <c r="R160" s="2014"/>
      <c r="S160" s="2014"/>
      <c r="T160" s="2014"/>
      <c r="U160" s="2015"/>
      <c r="V160" s="972"/>
      <c r="W160" s="972"/>
      <c r="X160" s="972"/>
      <c r="Y160" s="972"/>
      <c r="Z160" s="972"/>
      <c r="AA160" s="972"/>
      <c r="AB160" s="972"/>
      <c r="AC160" s="972"/>
      <c r="AD160" s="972"/>
      <c r="AE160" s="972"/>
      <c r="AF160" s="972"/>
      <c r="AG160" s="972"/>
      <c r="AH160" s="972"/>
      <c r="AI160" s="972"/>
      <c r="AJ160" s="972"/>
      <c r="AK160" s="972"/>
      <c r="AL160" s="972"/>
      <c r="AM160" s="972"/>
      <c r="AN160" s="972"/>
      <c r="AO160" s="972"/>
      <c r="AP160" s="972"/>
      <c r="AQ160" s="972"/>
      <c r="AR160" s="972"/>
      <c r="AS160" s="972"/>
      <c r="AT160" s="972"/>
      <c r="AU160" s="972"/>
      <c r="AV160" s="972"/>
      <c r="AW160" s="972"/>
      <c r="AX160" s="972"/>
      <c r="AY160" s="972"/>
      <c r="AZ160" s="972"/>
      <c r="BA160" s="972"/>
      <c r="BB160" s="972"/>
      <c r="BC160" s="972"/>
      <c r="BD160" s="972"/>
      <c r="BE160" s="975"/>
    </row>
    <row r="161" spans="1:57" ht="15.75" customHeight="1" thickBot="1">
      <c r="A161" s="972"/>
      <c r="B161" s="972"/>
      <c r="C161" s="972"/>
      <c r="D161" s="972"/>
      <c r="E161" s="972"/>
      <c r="F161" s="972"/>
      <c r="G161" s="972"/>
      <c r="H161" s="972"/>
      <c r="I161" s="972"/>
      <c r="J161" s="972"/>
      <c r="K161" s="972"/>
      <c r="L161" s="972"/>
      <c r="M161" s="972"/>
      <c r="N161" s="972"/>
      <c r="O161" s="972"/>
      <c r="P161" s="972"/>
      <c r="Q161" s="972"/>
      <c r="R161" s="972"/>
      <c r="S161" s="972"/>
      <c r="T161" s="972"/>
      <c r="U161" s="972"/>
      <c r="V161" s="972"/>
      <c r="W161" s="972"/>
      <c r="X161" s="972"/>
      <c r="Y161" s="972"/>
      <c r="Z161" s="972"/>
      <c r="AA161" s="972"/>
      <c r="AB161" s="972"/>
      <c r="AC161" s="972"/>
      <c r="AD161" s="972"/>
      <c r="AE161" s="972"/>
      <c r="AF161" s="972"/>
      <c r="AG161" s="972"/>
      <c r="AH161" s="972"/>
      <c r="AI161" s="972"/>
      <c r="AJ161" s="972"/>
      <c r="AK161" s="972"/>
      <c r="AL161" s="972"/>
      <c r="AM161" s="972"/>
      <c r="AN161" s="972"/>
      <c r="AO161" s="972"/>
      <c r="AP161" s="972"/>
      <c r="AQ161" s="972"/>
      <c r="AR161" s="972"/>
      <c r="AS161" s="972"/>
      <c r="AT161" s="972"/>
      <c r="AU161" s="972"/>
      <c r="AV161" s="972"/>
      <c r="AW161" s="972"/>
      <c r="AX161" s="972"/>
      <c r="AY161" s="972"/>
      <c r="AZ161" s="972"/>
      <c r="BA161" s="972"/>
      <c r="BB161" s="972"/>
      <c r="BC161" s="972"/>
      <c r="BD161" s="972"/>
      <c r="BE161" s="975"/>
    </row>
    <row r="162" spans="1:57" ht="15.75" customHeight="1">
      <c r="A162" s="972"/>
      <c r="B162" s="972"/>
      <c r="C162" s="2016" t="s">
        <v>2020</v>
      </c>
      <c r="D162" s="1972"/>
      <c r="E162" s="1972"/>
      <c r="F162" s="1972"/>
      <c r="G162" s="1972"/>
      <c r="H162" s="1972"/>
      <c r="I162" s="1972"/>
      <c r="J162" s="1972"/>
      <c r="K162" s="1972"/>
      <c r="L162" s="1972"/>
      <c r="M162" s="1972"/>
      <c r="N162" s="1972"/>
      <c r="O162" s="1972"/>
      <c r="P162" s="1972"/>
      <c r="Q162" s="1972"/>
      <c r="R162" s="1972"/>
      <c r="S162" s="1972"/>
      <c r="T162" s="1972"/>
      <c r="U162" s="1972"/>
      <c r="V162" s="1972"/>
      <c r="W162" s="1972"/>
      <c r="X162" s="1972"/>
      <c r="Y162" s="1972"/>
      <c r="Z162" s="1972"/>
      <c r="AA162" s="1972"/>
      <c r="AB162" s="1972"/>
      <c r="AC162" s="1972"/>
      <c r="AD162" s="1972"/>
      <c r="AE162" s="1972"/>
      <c r="AF162" s="1972"/>
      <c r="AG162" s="1973"/>
      <c r="AH162" s="972"/>
      <c r="AI162" s="972"/>
      <c r="AJ162" s="972"/>
      <c r="AK162" s="972"/>
      <c r="AL162" s="972"/>
      <c r="AM162" s="972"/>
      <c r="AN162" s="972"/>
      <c r="AO162" s="972"/>
      <c r="AP162" s="972"/>
      <c r="AQ162" s="972"/>
      <c r="AR162" s="972"/>
      <c r="AS162" s="972"/>
      <c r="AT162" s="972"/>
      <c r="AU162" s="972"/>
      <c r="AV162" s="972"/>
      <c r="AW162" s="972"/>
      <c r="AX162" s="972"/>
      <c r="AY162" s="972"/>
      <c r="AZ162" s="972"/>
      <c r="BA162" s="972"/>
      <c r="BB162" s="972"/>
      <c r="BC162" s="972"/>
      <c r="BD162" s="972"/>
      <c r="BE162" s="975"/>
    </row>
    <row r="163" spans="1:57" ht="15.75" customHeight="1">
      <c r="A163" s="972"/>
      <c r="B163" s="972"/>
      <c r="C163" s="1984" t="s">
        <v>2021</v>
      </c>
      <c r="D163" s="1985"/>
      <c r="E163" s="1985"/>
      <c r="F163" s="1985"/>
      <c r="G163" s="1985"/>
      <c r="H163" s="1985"/>
      <c r="I163" s="1985"/>
      <c r="J163" s="1985"/>
      <c r="K163" s="1985"/>
      <c r="L163" s="1985"/>
      <c r="M163" s="1985"/>
      <c r="N163" s="1985"/>
      <c r="O163" s="1985"/>
      <c r="P163" s="1985"/>
      <c r="Q163" s="1985" t="s">
        <v>2022</v>
      </c>
      <c r="R163" s="1985"/>
      <c r="S163" s="1985"/>
      <c r="T163" s="2017" t="s">
        <v>2023</v>
      </c>
      <c r="U163" s="2017"/>
      <c r="V163" s="2017"/>
      <c r="W163" s="2017"/>
      <c r="X163" s="2017"/>
      <c r="Y163" s="2017"/>
      <c r="Z163" s="2017"/>
      <c r="AA163" s="2017"/>
      <c r="AB163" s="1985" t="s">
        <v>2024</v>
      </c>
      <c r="AC163" s="1985"/>
      <c r="AD163" s="1985"/>
      <c r="AE163" s="1985"/>
      <c r="AF163" s="1985"/>
      <c r="AG163" s="1986"/>
      <c r="AH163" s="972"/>
      <c r="AI163" s="972"/>
      <c r="AJ163" s="972"/>
      <c r="AK163" s="972"/>
      <c r="AL163" s="972"/>
      <c r="AM163" s="972"/>
      <c r="AN163" s="972"/>
      <c r="AO163" s="972"/>
      <c r="AP163" s="972"/>
      <c r="AQ163" s="972"/>
      <c r="AR163" s="972"/>
      <c r="AS163" s="972"/>
      <c r="AT163" s="972"/>
      <c r="AU163" s="972"/>
      <c r="AV163" s="972"/>
      <c r="AW163" s="972"/>
      <c r="AX163" s="972"/>
      <c r="AY163" s="972"/>
      <c r="AZ163" s="972"/>
      <c r="BA163" s="972"/>
      <c r="BB163" s="972"/>
      <c r="BC163" s="972"/>
      <c r="BD163" s="972"/>
      <c r="BE163" s="975"/>
    </row>
    <row r="164" spans="1:57" ht="15.75" customHeight="1">
      <c r="A164" s="972"/>
      <c r="B164" s="972"/>
      <c r="C164" s="1999" t="s">
        <v>2025</v>
      </c>
      <c r="D164" s="2000"/>
      <c r="E164" s="2000"/>
      <c r="F164" s="2000"/>
      <c r="G164" s="2000"/>
      <c r="H164" s="2000"/>
      <c r="I164" s="2000"/>
      <c r="J164" s="2000"/>
      <c r="K164" s="2000"/>
      <c r="L164" s="2000"/>
      <c r="M164" s="2000"/>
      <c r="N164" s="2000"/>
      <c r="O164" s="2000"/>
      <c r="P164" s="2000"/>
      <c r="Q164" s="1942">
        <v>55</v>
      </c>
      <c r="R164" s="1942"/>
      <c r="S164" s="1942"/>
      <c r="T164" s="1993"/>
      <c r="U164" s="1993"/>
      <c r="V164" s="1993"/>
      <c r="W164" s="1993"/>
      <c r="X164" s="1993"/>
      <c r="Y164" s="1993"/>
      <c r="Z164" s="1993"/>
      <c r="AA164" s="1993"/>
      <c r="AB164" s="1007"/>
      <c r="AC164" s="1007"/>
      <c r="AD164" s="1007"/>
      <c r="AE164" s="1007"/>
      <c r="AF164" s="1007"/>
      <c r="AG164" s="1008"/>
      <c r="AH164" s="972"/>
      <c r="AI164" s="972"/>
      <c r="AJ164" s="972"/>
      <c r="AK164" s="972"/>
      <c r="AL164" s="972"/>
      <c r="AM164" s="972"/>
      <c r="AN164" s="972"/>
      <c r="AO164" s="972"/>
      <c r="AP164" s="972" t="s">
        <v>254</v>
      </c>
      <c r="AQ164" s="972"/>
      <c r="AR164" s="972"/>
      <c r="AS164" s="972"/>
      <c r="AT164" s="972"/>
      <c r="AU164" s="972"/>
      <c r="AV164" s="972"/>
      <c r="AW164" s="972"/>
      <c r="AX164" s="972"/>
      <c r="AY164" s="972"/>
      <c r="AZ164" s="972"/>
      <c r="BA164" s="972"/>
      <c r="BB164" s="972"/>
      <c r="BC164" s="972"/>
      <c r="BD164" s="972"/>
      <c r="BE164" s="975"/>
    </row>
    <row r="165" spans="1:57" ht="15.75" customHeight="1">
      <c r="A165" s="972"/>
      <c r="B165" s="972"/>
      <c r="C165" s="1999" t="s">
        <v>2026</v>
      </c>
      <c r="D165" s="2000"/>
      <c r="E165" s="2000"/>
      <c r="F165" s="2000"/>
      <c r="G165" s="2000"/>
      <c r="H165" s="2000"/>
      <c r="I165" s="2000"/>
      <c r="J165" s="2000"/>
      <c r="K165" s="2000"/>
      <c r="L165" s="2000"/>
      <c r="M165" s="2000"/>
      <c r="N165" s="2000"/>
      <c r="O165" s="2000"/>
      <c r="P165" s="2000"/>
      <c r="Q165" s="1942">
        <v>55</v>
      </c>
      <c r="R165" s="1942"/>
      <c r="S165" s="1942"/>
      <c r="T165" s="2002"/>
      <c r="U165" s="2002"/>
      <c r="V165" s="2002"/>
      <c r="W165" s="2002"/>
      <c r="X165" s="2002"/>
      <c r="Y165" s="2002"/>
      <c r="Z165" s="2002"/>
      <c r="AA165" s="2002"/>
      <c r="AB165" s="1007"/>
      <c r="AC165" s="1007"/>
      <c r="AD165" s="1007"/>
      <c r="AE165" s="1007"/>
      <c r="AF165" s="1007"/>
      <c r="AG165" s="1008"/>
      <c r="AH165" s="972"/>
      <c r="AI165" s="972"/>
      <c r="AJ165" s="972"/>
      <c r="AK165" s="972"/>
      <c r="AL165" s="972"/>
      <c r="AM165" s="972"/>
      <c r="AN165" s="972"/>
      <c r="AO165" s="972"/>
      <c r="AP165" s="972"/>
      <c r="AQ165" s="972"/>
      <c r="AR165" s="972"/>
      <c r="AS165" s="972"/>
      <c r="AT165" s="972"/>
      <c r="AU165" s="972"/>
      <c r="AV165" s="972"/>
      <c r="AW165" s="972"/>
      <c r="AX165" s="972"/>
      <c r="AY165" s="972"/>
      <c r="AZ165" s="972"/>
      <c r="BA165" s="972"/>
      <c r="BB165" s="972"/>
      <c r="BC165" s="972"/>
      <c r="BD165" s="972"/>
      <c r="BE165" s="975"/>
    </row>
    <row r="166" spans="1:57" ht="15.75" customHeight="1">
      <c r="A166" s="972"/>
      <c r="B166" s="972"/>
      <c r="C166" s="1999" t="s">
        <v>2027</v>
      </c>
      <c r="D166" s="2000"/>
      <c r="E166" s="2000"/>
      <c r="F166" s="2000"/>
      <c r="G166" s="2000"/>
      <c r="H166" s="2000"/>
      <c r="I166" s="2000"/>
      <c r="J166" s="2000"/>
      <c r="K166" s="2000"/>
      <c r="L166" s="2000"/>
      <c r="M166" s="2000"/>
      <c r="N166" s="2000"/>
      <c r="O166" s="2000"/>
      <c r="P166" s="2000"/>
      <c r="Q166" s="1942">
        <v>55</v>
      </c>
      <c r="R166" s="1942"/>
      <c r="S166" s="1942"/>
      <c r="T166" s="1993"/>
      <c r="U166" s="1993"/>
      <c r="V166" s="1993"/>
      <c r="W166" s="1993"/>
      <c r="X166" s="1993"/>
      <c r="Y166" s="1993"/>
      <c r="Z166" s="1993"/>
      <c r="AA166" s="1993"/>
      <c r="AB166" s="1007"/>
      <c r="AC166" s="1007"/>
      <c r="AD166" s="1007"/>
      <c r="AE166" s="1007"/>
      <c r="AF166" s="1007"/>
      <c r="AG166" s="1008"/>
      <c r="AH166" s="972"/>
      <c r="AI166" s="972"/>
      <c r="AJ166" s="972"/>
      <c r="AK166" s="972"/>
      <c r="AL166" s="972"/>
      <c r="AM166" s="972"/>
      <c r="AN166" s="972"/>
      <c r="AO166" s="972"/>
      <c r="AP166" s="972"/>
      <c r="AQ166" s="972"/>
      <c r="AR166" s="972"/>
      <c r="AS166" s="972"/>
      <c r="AT166" s="972"/>
      <c r="AU166" s="972"/>
      <c r="AV166" s="972"/>
      <c r="AW166" s="972"/>
      <c r="AX166" s="972"/>
      <c r="AY166" s="972"/>
      <c r="AZ166" s="972"/>
      <c r="BA166" s="972"/>
      <c r="BB166" s="972"/>
      <c r="BC166" s="972"/>
      <c r="BD166" s="972"/>
      <c r="BE166" s="975"/>
    </row>
    <row r="167" spans="1:57" ht="15.75" customHeight="1">
      <c r="A167" s="972"/>
      <c r="B167" s="972"/>
      <c r="C167" s="1999" t="s">
        <v>1947</v>
      </c>
      <c r="D167" s="2000"/>
      <c r="E167" s="2000"/>
      <c r="F167" s="2000"/>
      <c r="G167" s="2000"/>
      <c r="H167" s="2000"/>
      <c r="I167" s="2000"/>
      <c r="J167" s="2000"/>
      <c r="K167" s="2000"/>
      <c r="L167" s="2000"/>
      <c r="M167" s="2000"/>
      <c r="N167" s="2000"/>
      <c r="O167" s="2000"/>
      <c r="P167" s="2000"/>
      <c r="Q167" s="1942">
        <v>55</v>
      </c>
      <c r="R167" s="1942"/>
      <c r="S167" s="1942"/>
      <c r="T167" s="1993"/>
      <c r="U167" s="1993"/>
      <c r="V167" s="1993"/>
      <c r="W167" s="1993"/>
      <c r="X167" s="1993"/>
      <c r="Y167" s="1993"/>
      <c r="Z167" s="1993"/>
      <c r="AA167" s="1993"/>
      <c r="AB167" s="2003">
        <v>0</v>
      </c>
      <c r="AC167" s="2003"/>
      <c r="AD167" s="2003"/>
      <c r="AE167" s="2003"/>
      <c r="AF167" s="2003"/>
      <c r="AG167" s="2004"/>
      <c r="AH167" s="972"/>
      <c r="AI167" s="972"/>
      <c r="AJ167" s="972"/>
      <c r="AK167" s="972"/>
      <c r="AL167" s="972"/>
      <c r="AM167" s="972"/>
      <c r="AN167" s="972"/>
      <c r="AO167" s="972"/>
      <c r="AP167" s="972"/>
      <c r="AQ167" s="972"/>
      <c r="AR167" s="972"/>
      <c r="AS167" s="972"/>
      <c r="AT167" s="972"/>
      <c r="AU167" s="972"/>
      <c r="AV167" s="972"/>
      <c r="AW167" s="972"/>
      <c r="AX167" s="972"/>
      <c r="AY167" s="972"/>
      <c r="AZ167" s="972"/>
      <c r="BA167" s="972"/>
      <c r="BB167" s="972"/>
      <c r="BC167" s="972"/>
      <c r="BD167" s="972"/>
      <c r="BE167" s="975"/>
    </row>
    <row r="168" spans="1:57" ht="15.75" customHeight="1">
      <c r="A168" s="972"/>
      <c r="B168" s="972"/>
      <c r="C168" s="1999" t="s">
        <v>233</v>
      </c>
      <c r="D168" s="2000"/>
      <c r="E168" s="2000"/>
      <c r="F168" s="2001" t="s">
        <v>2028</v>
      </c>
      <c r="G168" s="2001"/>
      <c r="H168" s="2001"/>
      <c r="I168" s="2001"/>
      <c r="J168" s="2001"/>
      <c r="K168" s="2001"/>
      <c r="L168" s="2001"/>
      <c r="M168" s="2001"/>
      <c r="N168" s="2001"/>
      <c r="O168" s="2001"/>
      <c r="P168" s="2001"/>
      <c r="Q168" s="1942">
        <v>55</v>
      </c>
      <c r="R168" s="1942"/>
      <c r="S168" s="1942"/>
      <c r="T168" s="2002"/>
      <c r="U168" s="2002"/>
      <c r="V168" s="2002"/>
      <c r="W168" s="2002"/>
      <c r="X168" s="2002"/>
      <c r="Y168" s="2002"/>
      <c r="Z168" s="2002"/>
      <c r="AA168" s="2002"/>
      <c r="AB168" s="2003">
        <v>0</v>
      </c>
      <c r="AC168" s="2003"/>
      <c r="AD168" s="2003"/>
      <c r="AE168" s="2003"/>
      <c r="AF168" s="2003"/>
      <c r="AG168" s="2004"/>
      <c r="AH168" s="972"/>
      <c r="AI168" s="972"/>
      <c r="AJ168" s="972"/>
      <c r="AK168" s="972"/>
      <c r="AL168" s="972"/>
      <c r="AM168" s="972"/>
      <c r="AN168" s="972"/>
      <c r="AO168" s="972"/>
      <c r="AP168" s="972"/>
      <c r="AQ168" s="972"/>
      <c r="AR168" s="972"/>
      <c r="AS168" s="972"/>
      <c r="AT168" s="972"/>
      <c r="AU168" s="972"/>
      <c r="AV168" s="972"/>
      <c r="AW168" s="972"/>
      <c r="AX168" s="972"/>
      <c r="AY168" s="972"/>
      <c r="AZ168" s="972"/>
      <c r="BA168" s="972"/>
      <c r="BB168" s="972"/>
      <c r="BC168" s="972"/>
      <c r="BD168" s="972"/>
      <c r="BE168" s="975"/>
    </row>
    <row r="169" spans="1:57" ht="15.75" customHeight="1">
      <c r="A169" s="972"/>
      <c r="B169" s="972"/>
      <c r="C169" s="1999" t="s">
        <v>233</v>
      </c>
      <c r="D169" s="2000"/>
      <c r="E169" s="2000"/>
      <c r="F169" s="2001" t="s">
        <v>2028</v>
      </c>
      <c r="G169" s="2001"/>
      <c r="H169" s="2001"/>
      <c r="I169" s="2001"/>
      <c r="J169" s="2001"/>
      <c r="K169" s="2001"/>
      <c r="L169" s="2001"/>
      <c r="M169" s="2001"/>
      <c r="N169" s="2001"/>
      <c r="O169" s="2001"/>
      <c r="P169" s="2001"/>
      <c r="Q169" s="1942">
        <v>55</v>
      </c>
      <c r="R169" s="1942"/>
      <c r="S169" s="1942"/>
      <c r="T169" s="2002"/>
      <c r="U169" s="2002"/>
      <c r="V169" s="2002"/>
      <c r="W169" s="2002"/>
      <c r="X169" s="2002"/>
      <c r="Y169" s="2002"/>
      <c r="Z169" s="2002"/>
      <c r="AA169" s="2002"/>
      <c r="AB169" s="2003">
        <v>0</v>
      </c>
      <c r="AC169" s="2003"/>
      <c r="AD169" s="2003"/>
      <c r="AE169" s="2003"/>
      <c r="AF169" s="2003"/>
      <c r="AG169" s="2004"/>
      <c r="AH169" s="972"/>
      <c r="AI169" s="972"/>
      <c r="AJ169" s="972"/>
      <c r="AK169" s="972" t="s">
        <v>254</v>
      </c>
      <c r="AL169" s="972"/>
      <c r="AM169" s="972"/>
      <c r="AN169" s="972"/>
      <c r="AO169" s="972"/>
      <c r="AP169" s="972"/>
      <c r="AQ169" s="972"/>
      <c r="AR169" s="972"/>
      <c r="AS169" s="972"/>
      <c r="AT169" s="972"/>
      <c r="AU169" s="972"/>
      <c r="AV169" s="972"/>
      <c r="AW169" s="972"/>
      <c r="AX169" s="972"/>
      <c r="AY169" s="972"/>
      <c r="AZ169" s="972"/>
      <c r="BA169" s="972"/>
      <c r="BB169" s="972"/>
      <c r="BC169" s="972"/>
      <c r="BD169" s="972"/>
      <c r="BE169" s="975"/>
    </row>
    <row r="170" spans="1:57" ht="15.75" customHeight="1" thickBot="1">
      <c r="A170" s="972"/>
      <c r="B170" s="972"/>
      <c r="C170" s="2005" t="s">
        <v>233</v>
      </c>
      <c r="D170" s="2006"/>
      <c r="E170" s="2006"/>
      <c r="F170" s="2007" t="s">
        <v>2028</v>
      </c>
      <c r="G170" s="2007"/>
      <c r="H170" s="2007"/>
      <c r="I170" s="2007"/>
      <c r="J170" s="2007"/>
      <c r="K170" s="2007"/>
      <c r="L170" s="2007"/>
      <c r="M170" s="2007"/>
      <c r="N170" s="2007"/>
      <c r="O170" s="2007"/>
      <c r="P170" s="2007"/>
      <c r="Q170" s="2008">
        <v>55</v>
      </c>
      <c r="R170" s="2008"/>
      <c r="S170" s="2008"/>
      <c r="T170" s="2009"/>
      <c r="U170" s="2009"/>
      <c r="V170" s="2009"/>
      <c r="W170" s="2009"/>
      <c r="X170" s="2009"/>
      <c r="Y170" s="2009"/>
      <c r="Z170" s="2009"/>
      <c r="AA170" s="2009"/>
      <c r="AB170" s="2010">
        <v>0</v>
      </c>
      <c r="AC170" s="2010"/>
      <c r="AD170" s="2010"/>
      <c r="AE170" s="2010"/>
      <c r="AF170" s="2010"/>
      <c r="AG170" s="2011"/>
      <c r="AH170" s="972"/>
      <c r="AI170" s="972"/>
      <c r="AJ170" s="972"/>
      <c r="AK170" s="972"/>
      <c r="AL170" s="972"/>
      <c r="AM170" s="972"/>
      <c r="AN170" s="972"/>
      <c r="AO170" s="972"/>
      <c r="AP170" s="972"/>
      <c r="AQ170" s="972"/>
      <c r="AR170" s="972"/>
      <c r="AS170" s="972"/>
      <c r="AT170" s="972"/>
      <c r="AU170" s="972"/>
      <c r="AV170" s="972"/>
      <c r="AW170" s="972"/>
      <c r="AX170" s="972"/>
      <c r="AY170" s="972"/>
      <c r="AZ170" s="972"/>
      <c r="BA170" s="972"/>
      <c r="BB170" s="972"/>
      <c r="BC170" s="972"/>
      <c r="BD170" s="972"/>
      <c r="BE170" s="975"/>
    </row>
    <row r="171" spans="1:57" ht="15.75" customHeight="1" thickBot="1">
      <c r="A171" s="972"/>
      <c r="B171" s="972"/>
      <c r="C171" s="972"/>
      <c r="D171" s="972"/>
      <c r="E171" s="972"/>
      <c r="F171" s="972"/>
      <c r="G171" s="972"/>
      <c r="H171" s="972"/>
      <c r="I171" s="972"/>
      <c r="J171" s="972"/>
      <c r="K171" s="972"/>
      <c r="L171" s="972"/>
      <c r="M171" s="972"/>
      <c r="N171" s="972"/>
      <c r="O171" s="972"/>
      <c r="P171" s="972"/>
      <c r="Q171" s="972"/>
      <c r="R171" s="972"/>
      <c r="S171" s="972"/>
      <c r="T171" s="972"/>
      <c r="U171" s="972"/>
      <c r="V171" s="972"/>
      <c r="W171" s="972"/>
      <c r="X171" s="972"/>
      <c r="Y171" s="972"/>
      <c r="Z171" s="972"/>
      <c r="AA171" s="972"/>
      <c r="AB171" s="972"/>
      <c r="AC171" s="972"/>
      <c r="AD171" s="972"/>
      <c r="AE171" s="972"/>
      <c r="AF171" s="972"/>
      <c r="AG171" s="972"/>
      <c r="AH171" s="972"/>
      <c r="AI171" s="972"/>
      <c r="AJ171" s="972"/>
      <c r="AK171" s="972"/>
      <c r="AL171" s="972"/>
      <c r="AM171" s="972"/>
      <c r="AN171" s="972"/>
      <c r="AO171" s="972"/>
      <c r="AP171" s="972"/>
      <c r="AQ171" s="972"/>
      <c r="AR171" s="972"/>
      <c r="AS171" s="972"/>
      <c r="AT171" s="972"/>
      <c r="AU171" s="972"/>
      <c r="AV171" s="972"/>
      <c r="AW171" s="972"/>
      <c r="AX171" s="972"/>
      <c r="AY171" s="972"/>
      <c r="AZ171" s="972"/>
      <c r="BA171" s="972"/>
      <c r="BB171" s="972"/>
      <c r="BC171" s="972"/>
      <c r="BD171" s="972"/>
      <c r="BE171" s="975"/>
    </row>
    <row r="172" spans="1:57" ht="15.75" customHeight="1">
      <c r="A172" s="972"/>
      <c r="B172" s="972"/>
      <c r="C172" s="1970" t="s">
        <v>2029</v>
      </c>
      <c r="D172" s="1971"/>
      <c r="E172" s="1971"/>
      <c r="F172" s="1971"/>
      <c r="G172" s="1971"/>
      <c r="H172" s="1971"/>
      <c r="I172" s="1971"/>
      <c r="J172" s="1971"/>
      <c r="K172" s="1971"/>
      <c r="L172" s="1971"/>
      <c r="M172" s="1971"/>
      <c r="N172" s="1980"/>
      <c r="O172" s="972"/>
      <c r="P172" s="1981" t="s">
        <v>2030</v>
      </c>
      <c r="Q172" s="1982"/>
      <c r="R172" s="1982"/>
      <c r="S172" s="1982"/>
      <c r="T172" s="1982"/>
      <c r="U172" s="1982"/>
      <c r="V172" s="1982"/>
      <c r="W172" s="1982"/>
      <c r="X172" s="1982"/>
      <c r="Y172" s="1982"/>
      <c r="Z172" s="1982"/>
      <c r="AA172" s="1982"/>
      <c r="AB172" s="1982"/>
      <c r="AC172" s="1982"/>
      <c r="AD172" s="1982"/>
      <c r="AE172" s="1982"/>
      <c r="AF172" s="1982"/>
      <c r="AG172" s="1982"/>
      <c r="AH172" s="1982"/>
      <c r="AI172" s="1982"/>
      <c r="AJ172" s="1982"/>
      <c r="AK172" s="1982"/>
      <c r="AL172" s="1982"/>
      <c r="AM172" s="1982"/>
      <c r="AN172" s="1982"/>
      <c r="AO172" s="1983"/>
      <c r="AP172" s="972"/>
      <c r="AQ172" s="972"/>
      <c r="AR172" s="972"/>
      <c r="AS172" s="972"/>
      <c r="AT172" s="972"/>
      <c r="AU172" s="972"/>
      <c r="AV172" s="972"/>
      <c r="AW172" s="972"/>
      <c r="AX172" s="972"/>
      <c r="AY172" s="972"/>
      <c r="AZ172" s="972"/>
      <c r="BA172" s="972"/>
      <c r="BB172" s="972"/>
      <c r="BC172" s="972"/>
      <c r="BD172" s="972"/>
      <c r="BE172" s="975"/>
    </row>
    <row r="173" spans="1:57" ht="15.75" customHeight="1">
      <c r="A173" s="972"/>
      <c r="B173" s="972"/>
      <c r="C173" s="1984" t="s">
        <v>2031</v>
      </c>
      <c r="D173" s="1985"/>
      <c r="E173" s="1985"/>
      <c r="F173" s="1985"/>
      <c r="G173" s="1985"/>
      <c r="H173" s="1985"/>
      <c r="I173" s="1985" t="s">
        <v>2032</v>
      </c>
      <c r="J173" s="1985"/>
      <c r="K173" s="1985"/>
      <c r="L173" s="1985"/>
      <c r="M173" s="1985"/>
      <c r="N173" s="1986"/>
      <c r="O173" s="972"/>
      <c r="P173" s="1987" t="s">
        <v>1974</v>
      </c>
      <c r="Q173" s="1988"/>
      <c r="R173" s="1988"/>
      <c r="S173" s="1988"/>
      <c r="T173" s="1988"/>
      <c r="U173" s="1988"/>
      <c r="V173" s="1988"/>
      <c r="W173" s="1988"/>
      <c r="X173" s="1988"/>
      <c r="Y173" s="1988"/>
      <c r="Z173" s="1988"/>
      <c r="AA173" s="1988"/>
      <c r="AB173" s="1988"/>
      <c r="AC173" s="1988"/>
      <c r="AD173" s="1988"/>
      <c r="AE173" s="1988"/>
      <c r="AF173" s="1988"/>
      <c r="AG173" s="1988"/>
      <c r="AH173" s="1988"/>
      <c r="AI173" s="1988"/>
      <c r="AJ173" s="1988"/>
      <c r="AK173" s="1988"/>
      <c r="AL173" s="1988"/>
      <c r="AM173" s="1988"/>
      <c r="AN173" s="1988"/>
      <c r="AO173" s="1989"/>
      <c r="AP173" s="972"/>
      <c r="AQ173" s="972"/>
      <c r="AR173" s="972"/>
      <c r="AS173" s="972"/>
      <c r="AT173" s="972"/>
      <c r="AU173" s="972"/>
      <c r="AV173" s="972"/>
      <c r="AW173" s="972"/>
      <c r="AX173" s="972"/>
      <c r="AY173" s="972"/>
      <c r="AZ173" s="972"/>
      <c r="BA173" s="972"/>
      <c r="BB173" s="972"/>
      <c r="BC173" s="972"/>
      <c r="BD173" s="972"/>
      <c r="BE173" s="975"/>
    </row>
    <row r="174" spans="1:57" ht="15.75" customHeight="1">
      <c r="A174" s="972"/>
      <c r="B174" s="972"/>
      <c r="C174" s="1932"/>
      <c r="D174" s="1933"/>
      <c r="E174" s="1933"/>
      <c r="F174" s="1933"/>
      <c r="G174" s="1933"/>
      <c r="H174" s="1933"/>
      <c r="I174" s="1993"/>
      <c r="J174" s="1993"/>
      <c r="K174" s="1993"/>
      <c r="L174" s="1993"/>
      <c r="M174" s="1993"/>
      <c r="N174" s="1994"/>
      <c r="O174" s="972"/>
      <c r="P174" s="1987"/>
      <c r="Q174" s="1988"/>
      <c r="R174" s="1988"/>
      <c r="S174" s="1988"/>
      <c r="T174" s="1988"/>
      <c r="U174" s="1988"/>
      <c r="V174" s="1988"/>
      <c r="W174" s="1988"/>
      <c r="X174" s="1988"/>
      <c r="Y174" s="1988"/>
      <c r="Z174" s="1988"/>
      <c r="AA174" s="1988"/>
      <c r="AB174" s="1988"/>
      <c r="AC174" s="1988"/>
      <c r="AD174" s="1988"/>
      <c r="AE174" s="1988"/>
      <c r="AF174" s="1988"/>
      <c r="AG174" s="1988"/>
      <c r="AH174" s="1988"/>
      <c r="AI174" s="1988"/>
      <c r="AJ174" s="1988"/>
      <c r="AK174" s="1988"/>
      <c r="AL174" s="1988"/>
      <c r="AM174" s="1988"/>
      <c r="AN174" s="1988"/>
      <c r="AO174" s="1989"/>
      <c r="AP174" s="972"/>
      <c r="AQ174" s="972"/>
      <c r="AR174" s="972"/>
      <c r="AS174" s="972"/>
      <c r="AT174" s="972"/>
      <c r="AU174" s="972"/>
      <c r="AV174" s="972"/>
      <c r="AW174" s="972"/>
      <c r="AX174" s="972"/>
      <c r="AY174" s="972"/>
      <c r="AZ174" s="972"/>
      <c r="BA174" s="972"/>
      <c r="BB174" s="972"/>
      <c r="BC174" s="972"/>
      <c r="BD174" s="972"/>
      <c r="BE174" s="975"/>
    </row>
    <row r="175" spans="1:57" ht="15.75" customHeight="1">
      <c r="A175" s="972"/>
      <c r="B175" s="972"/>
      <c r="C175" s="1932"/>
      <c r="D175" s="1933"/>
      <c r="E175" s="1933"/>
      <c r="F175" s="1933"/>
      <c r="G175" s="1933"/>
      <c r="H175" s="1933"/>
      <c r="I175" s="1993"/>
      <c r="J175" s="1993"/>
      <c r="K175" s="1993"/>
      <c r="L175" s="1993"/>
      <c r="M175" s="1993"/>
      <c r="N175" s="1994"/>
      <c r="O175" s="972"/>
      <c r="P175" s="1987"/>
      <c r="Q175" s="1988"/>
      <c r="R175" s="1988"/>
      <c r="S175" s="1988"/>
      <c r="T175" s="1988"/>
      <c r="U175" s="1988"/>
      <c r="V175" s="1988"/>
      <c r="W175" s="1988"/>
      <c r="X175" s="1988"/>
      <c r="Y175" s="1988"/>
      <c r="Z175" s="1988"/>
      <c r="AA175" s="1988"/>
      <c r="AB175" s="1988"/>
      <c r="AC175" s="1988"/>
      <c r="AD175" s="1988"/>
      <c r="AE175" s="1988"/>
      <c r="AF175" s="1988"/>
      <c r="AG175" s="1988"/>
      <c r="AH175" s="1988"/>
      <c r="AI175" s="1988"/>
      <c r="AJ175" s="1988"/>
      <c r="AK175" s="1988"/>
      <c r="AL175" s="1988"/>
      <c r="AM175" s="1988"/>
      <c r="AN175" s="1988"/>
      <c r="AO175" s="1989"/>
      <c r="AP175" s="972"/>
      <c r="AQ175" s="972"/>
      <c r="AR175" s="972"/>
      <c r="AS175" s="972"/>
      <c r="AT175" s="972"/>
      <c r="AU175" s="972"/>
      <c r="AV175" s="972"/>
      <c r="AW175" s="972"/>
      <c r="AX175" s="972"/>
      <c r="AY175" s="972"/>
      <c r="AZ175" s="972"/>
      <c r="BA175" s="972"/>
      <c r="BB175" s="972"/>
      <c r="BC175" s="972"/>
      <c r="BD175" s="972"/>
      <c r="BE175" s="975"/>
    </row>
    <row r="176" spans="1:57" ht="15.75" customHeight="1">
      <c r="A176" s="972"/>
      <c r="B176" s="972"/>
      <c r="C176" s="1932"/>
      <c r="D176" s="1933"/>
      <c r="E176" s="1933"/>
      <c r="F176" s="1933"/>
      <c r="G176" s="1933"/>
      <c r="H176" s="1933"/>
      <c r="I176" s="1993"/>
      <c r="J176" s="1993"/>
      <c r="K176" s="1993"/>
      <c r="L176" s="1993"/>
      <c r="M176" s="1993"/>
      <c r="N176" s="1994"/>
      <c r="O176" s="972"/>
      <c r="P176" s="1987"/>
      <c r="Q176" s="1988"/>
      <c r="R176" s="1988"/>
      <c r="S176" s="1988"/>
      <c r="T176" s="1988"/>
      <c r="U176" s="1988"/>
      <c r="V176" s="1988"/>
      <c r="W176" s="1988"/>
      <c r="X176" s="1988"/>
      <c r="Y176" s="1988"/>
      <c r="Z176" s="1988"/>
      <c r="AA176" s="1988"/>
      <c r="AB176" s="1988"/>
      <c r="AC176" s="1988"/>
      <c r="AD176" s="1988"/>
      <c r="AE176" s="1988"/>
      <c r="AF176" s="1988"/>
      <c r="AG176" s="1988"/>
      <c r="AH176" s="1988"/>
      <c r="AI176" s="1988"/>
      <c r="AJ176" s="1988"/>
      <c r="AK176" s="1988"/>
      <c r="AL176" s="1988"/>
      <c r="AM176" s="1988"/>
      <c r="AN176" s="1988"/>
      <c r="AO176" s="1989"/>
      <c r="AP176" s="972"/>
      <c r="AQ176" s="972"/>
      <c r="AR176" s="972"/>
      <c r="AS176" s="972"/>
      <c r="AT176" s="972"/>
      <c r="AU176" s="972"/>
      <c r="AV176" s="972"/>
      <c r="AW176" s="972"/>
      <c r="AX176" s="972"/>
      <c r="AY176" s="972"/>
      <c r="AZ176" s="972"/>
      <c r="BA176" s="972"/>
      <c r="BB176" s="972"/>
      <c r="BC176" s="972"/>
      <c r="BD176" s="972"/>
      <c r="BE176" s="975"/>
    </row>
    <row r="177" spans="1:57" ht="15.75" customHeight="1">
      <c r="A177" s="972"/>
      <c r="B177" s="972"/>
      <c r="C177" s="1932"/>
      <c r="D177" s="1933"/>
      <c r="E177" s="1933"/>
      <c r="F177" s="1933"/>
      <c r="G177" s="1933"/>
      <c r="H177" s="1933"/>
      <c r="I177" s="1993"/>
      <c r="J177" s="1993"/>
      <c r="K177" s="1993"/>
      <c r="L177" s="1993"/>
      <c r="M177" s="1993"/>
      <c r="N177" s="1994"/>
      <c r="O177" s="972"/>
      <c r="P177" s="1987"/>
      <c r="Q177" s="1988"/>
      <c r="R177" s="1988"/>
      <c r="S177" s="1988"/>
      <c r="T177" s="1988"/>
      <c r="U177" s="1988"/>
      <c r="V177" s="1988"/>
      <c r="W177" s="1988"/>
      <c r="X177" s="1988"/>
      <c r="Y177" s="1988"/>
      <c r="Z177" s="1988"/>
      <c r="AA177" s="1988"/>
      <c r="AB177" s="1988"/>
      <c r="AC177" s="1988"/>
      <c r="AD177" s="1988"/>
      <c r="AE177" s="1988"/>
      <c r="AF177" s="1988"/>
      <c r="AG177" s="1988"/>
      <c r="AH177" s="1988"/>
      <c r="AI177" s="1988"/>
      <c r="AJ177" s="1988"/>
      <c r="AK177" s="1988"/>
      <c r="AL177" s="1988"/>
      <c r="AM177" s="1988"/>
      <c r="AN177" s="1988"/>
      <c r="AO177" s="1989"/>
      <c r="AP177" s="972"/>
      <c r="AQ177" s="972"/>
      <c r="AR177" s="972"/>
      <c r="AS177" s="972"/>
      <c r="AT177" s="972"/>
      <c r="AU177" s="972"/>
      <c r="AV177" s="972"/>
      <c r="AW177" s="972"/>
      <c r="AX177" s="972"/>
      <c r="AY177" s="972"/>
      <c r="AZ177" s="972"/>
      <c r="BA177" s="972"/>
      <c r="BB177" s="972"/>
      <c r="BC177" s="972"/>
      <c r="BD177" s="972"/>
      <c r="BE177" s="975"/>
    </row>
    <row r="178" spans="1:57" ht="15.75" customHeight="1">
      <c r="A178" s="972"/>
      <c r="B178" s="972"/>
      <c r="C178" s="1932"/>
      <c r="D178" s="1933"/>
      <c r="E178" s="1933"/>
      <c r="F178" s="1933"/>
      <c r="G178" s="1933"/>
      <c r="H178" s="1933"/>
      <c r="I178" s="1993"/>
      <c r="J178" s="1993"/>
      <c r="K178" s="1993"/>
      <c r="L178" s="1993"/>
      <c r="M178" s="1993"/>
      <c r="N178" s="1994"/>
      <c r="O178" s="972"/>
      <c r="P178" s="1987"/>
      <c r="Q178" s="1988"/>
      <c r="R178" s="1988"/>
      <c r="S178" s="1988"/>
      <c r="T178" s="1988"/>
      <c r="U178" s="1988"/>
      <c r="V178" s="1988"/>
      <c r="W178" s="1988"/>
      <c r="X178" s="1988"/>
      <c r="Y178" s="1988"/>
      <c r="Z178" s="1988"/>
      <c r="AA178" s="1988"/>
      <c r="AB178" s="1988"/>
      <c r="AC178" s="1988"/>
      <c r="AD178" s="1988"/>
      <c r="AE178" s="1988"/>
      <c r="AF178" s="1988"/>
      <c r="AG178" s="1988"/>
      <c r="AH178" s="1988"/>
      <c r="AI178" s="1988"/>
      <c r="AJ178" s="1988"/>
      <c r="AK178" s="1988"/>
      <c r="AL178" s="1988"/>
      <c r="AM178" s="1988"/>
      <c r="AN178" s="1988"/>
      <c r="AO178" s="1989"/>
      <c r="AP178" s="972"/>
      <c r="AQ178" s="972"/>
      <c r="AR178" s="972"/>
      <c r="AS178" s="972"/>
      <c r="AT178" s="972"/>
      <c r="AU178" s="972"/>
      <c r="AV178" s="972"/>
      <c r="AW178" s="972"/>
      <c r="AX178" s="972"/>
      <c r="AY178" s="972"/>
      <c r="AZ178" s="972"/>
      <c r="BA178" s="972"/>
      <c r="BB178" s="972"/>
      <c r="BC178" s="972"/>
      <c r="BD178" s="972"/>
      <c r="BE178" s="975"/>
    </row>
    <row r="179" spans="1:57" ht="15.75" customHeight="1">
      <c r="A179" s="972"/>
      <c r="B179" s="972"/>
      <c r="C179" s="1932"/>
      <c r="D179" s="1933"/>
      <c r="E179" s="1933"/>
      <c r="F179" s="1933"/>
      <c r="G179" s="1933"/>
      <c r="H179" s="1933"/>
      <c r="I179" s="1993"/>
      <c r="J179" s="1993"/>
      <c r="K179" s="1993"/>
      <c r="L179" s="1993"/>
      <c r="M179" s="1993"/>
      <c r="N179" s="1994"/>
      <c r="O179" s="972"/>
      <c r="P179" s="1987"/>
      <c r="Q179" s="1988"/>
      <c r="R179" s="1988"/>
      <c r="S179" s="1988"/>
      <c r="T179" s="1988"/>
      <c r="U179" s="1988"/>
      <c r="V179" s="1988"/>
      <c r="W179" s="1988"/>
      <c r="X179" s="1988"/>
      <c r="Y179" s="1988"/>
      <c r="Z179" s="1988"/>
      <c r="AA179" s="1988"/>
      <c r="AB179" s="1988"/>
      <c r="AC179" s="1988"/>
      <c r="AD179" s="1988"/>
      <c r="AE179" s="1988"/>
      <c r="AF179" s="1988"/>
      <c r="AG179" s="1988"/>
      <c r="AH179" s="1988"/>
      <c r="AI179" s="1988"/>
      <c r="AJ179" s="1988"/>
      <c r="AK179" s="1988"/>
      <c r="AL179" s="1988"/>
      <c r="AM179" s="1988"/>
      <c r="AN179" s="1988"/>
      <c r="AO179" s="1989"/>
      <c r="AP179" s="972"/>
      <c r="AQ179" s="972"/>
      <c r="AR179" s="972"/>
      <c r="AS179" s="972"/>
      <c r="AT179" s="972"/>
      <c r="AU179" s="972"/>
      <c r="AV179" s="972"/>
      <c r="AW179" s="972"/>
      <c r="AX179" s="972"/>
      <c r="AY179" s="972"/>
      <c r="AZ179" s="972"/>
      <c r="BA179" s="972"/>
      <c r="BB179" s="972"/>
      <c r="BC179" s="972"/>
      <c r="BD179" s="972"/>
      <c r="BE179" s="975"/>
    </row>
    <row r="180" spans="1:57" ht="15.75" customHeight="1" thickBot="1">
      <c r="A180" s="972"/>
      <c r="B180" s="972"/>
      <c r="C180" s="1995"/>
      <c r="D180" s="1996"/>
      <c r="E180" s="1996"/>
      <c r="F180" s="1996"/>
      <c r="G180" s="1996"/>
      <c r="H180" s="1996"/>
      <c r="I180" s="1997"/>
      <c r="J180" s="1997"/>
      <c r="K180" s="1997"/>
      <c r="L180" s="1997"/>
      <c r="M180" s="1997"/>
      <c r="N180" s="1998"/>
      <c r="O180" s="972"/>
      <c r="P180" s="1990"/>
      <c r="Q180" s="1991"/>
      <c r="R180" s="1991"/>
      <c r="S180" s="1991"/>
      <c r="T180" s="1991"/>
      <c r="U180" s="1991"/>
      <c r="V180" s="1991"/>
      <c r="W180" s="1991"/>
      <c r="X180" s="1991"/>
      <c r="Y180" s="1991"/>
      <c r="Z180" s="1991"/>
      <c r="AA180" s="1991"/>
      <c r="AB180" s="1991"/>
      <c r="AC180" s="1991"/>
      <c r="AD180" s="1991"/>
      <c r="AE180" s="1991"/>
      <c r="AF180" s="1991"/>
      <c r="AG180" s="1991"/>
      <c r="AH180" s="1991"/>
      <c r="AI180" s="1991"/>
      <c r="AJ180" s="1991"/>
      <c r="AK180" s="1991"/>
      <c r="AL180" s="1991"/>
      <c r="AM180" s="1991"/>
      <c r="AN180" s="1991"/>
      <c r="AO180" s="1992"/>
      <c r="AP180" s="972"/>
      <c r="AQ180" s="972"/>
      <c r="AR180" s="972"/>
      <c r="AS180" s="972"/>
      <c r="AT180" s="972"/>
      <c r="AU180" s="972"/>
      <c r="AV180" s="972"/>
      <c r="AW180" s="972"/>
      <c r="AX180" s="972"/>
      <c r="AY180" s="972"/>
      <c r="AZ180" s="972"/>
      <c r="BA180" s="972"/>
      <c r="BB180" s="972"/>
      <c r="BC180" s="972"/>
      <c r="BD180" s="972"/>
      <c r="BE180" s="975"/>
    </row>
    <row r="181" spans="1:57" ht="15.75" customHeight="1" thickBot="1">
      <c r="A181" s="972"/>
      <c r="B181" s="972"/>
      <c r="C181" s="972"/>
      <c r="D181" s="972"/>
      <c r="E181" s="972"/>
      <c r="F181" s="972"/>
      <c r="G181" s="972"/>
      <c r="H181" s="972"/>
      <c r="I181" s="972"/>
      <c r="J181" s="972"/>
      <c r="K181" s="972"/>
      <c r="L181" s="972"/>
      <c r="M181" s="972"/>
      <c r="N181" s="972"/>
      <c r="O181" s="972"/>
      <c r="P181" s="972"/>
      <c r="Q181" s="972"/>
      <c r="R181" s="972"/>
      <c r="S181" s="972"/>
      <c r="T181" s="972"/>
      <c r="U181" s="972"/>
      <c r="V181" s="972"/>
      <c r="W181" s="972"/>
      <c r="X181" s="972"/>
      <c r="Y181" s="972"/>
      <c r="Z181" s="972"/>
      <c r="AA181" s="972"/>
      <c r="AB181" s="972"/>
      <c r="AC181" s="972"/>
      <c r="AD181" s="972"/>
      <c r="AE181" s="972"/>
      <c r="AF181" s="972"/>
      <c r="AG181" s="972"/>
      <c r="AH181" s="972"/>
      <c r="AI181" s="972"/>
      <c r="AJ181" s="972"/>
      <c r="AK181" s="972"/>
      <c r="AL181" s="972"/>
      <c r="AM181" s="972"/>
      <c r="AN181" s="972"/>
      <c r="AO181" s="972"/>
      <c r="AP181" s="972"/>
      <c r="AQ181" s="972"/>
      <c r="AR181" s="972"/>
      <c r="AS181" s="972"/>
      <c r="AT181" s="972"/>
      <c r="AU181" s="972"/>
      <c r="AV181" s="972"/>
      <c r="AW181" s="972"/>
      <c r="AX181" s="972"/>
      <c r="AY181" s="972"/>
      <c r="AZ181" s="972"/>
      <c r="BA181" s="972"/>
      <c r="BB181" s="972"/>
      <c r="BC181" s="972"/>
      <c r="BD181" s="972"/>
      <c r="BE181" s="975"/>
    </row>
    <row r="182" spans="1:57" ht="15.75" customHeight="1">
      <c r="A182" s="972"/>
      <c r="B182" s="972"/>
      <c r="C182" s="1961" t="s">
        <v>2033</v>
      </c>
      <c r="D182" s="1962"/>
      <c r="E182" s="1962"/>
      <c r="F182" s="1962"/>
      <c r="G182" s="1962"/>
      <c r="H182" s="1962"/>
      <c r="I182" s="1962"/>
      <c r="J182" s="1962"/>
      <c r="K182" s="1962"/>
      <c r="L182" s="1962"/>
      <c r="M182" s="1962"/>
      <c r="N182" s="1962"/>
      <c r="O182" s="1962"/>
      <c r="P182" s="1962"/>
      <c r="Q182" s="1962"/>
      <c r="R182" s="1962"/>
      <c r="S182" s="1962"/>
      <c r="T182" s="1962"/>
      <c r="U182" s="1962"/>
      <c r="V182" s="1962"/>
      <c r="W182" s="1962"/>
      <c r="X182" s="1962"/>
      <c r="Y182" s="1962"/>
      <c r="Z182" s="1962"/>
      <c r="AA182" s="1962"/>
      <c r="AB182" s="1962"/>
      <c r="AC182" s="1962"/>
      <c r="AD182" s="1962"/>
      <c r="AE182" s="1963"/>
      <c r="AF182" s="972"/>
      <c r="AG182" s="972"/>
      <c r="AH182" s="1846"/>
      <c r="AI182" s="1846"/>
      <c r="AJ182" s="1846"/>
      <c r="AK182" s="1846"/>
      <c r="AL182" s="1846"/>
      <c r="AM182" s="1846"/>
      <c r="AN182" s="1846"/>
      <c r="AO182" s="1846"/>
      <c r="AP182" s="1846"/>
      <c r="AQ182" s="1846"/>
      <c r="AR182" s="1846"/>
      <c r="AS182" s="1846"/>
      <c r="AT182" s="1846"/>
      <c r="AU182" s="1846"/>
      <c r="AV182" s="1846"/>
      <c r="AW182" s="1846"/>
      <c r="AX182" s="1846"/>
      <c r="AY182" s="1846"/>
      <c r="AZ182" s="1846"/>
      <c r="BA182" s="1846"/>
      <c r="BB182" s="1846"/>
      <c r="BC182" s="1846"/>
      <c r="BD182" s="1846"/>
      <c r="BE182" s="1846"/>
    </row>
    <row r="183" spans="1:57" ht="15.75" customHeight="1" thickBot="1">
      <c r="A183" s="972"/>
      <c r="B183" s="972"/>
      <c r="C183" s="1964"/>
      <c r="D183" s="1965"/>
      <c r="E183" s="1965"/>
      <c r="F183" s="1965"/>
      <c r="G183" s="1965"/>
      <c r="H183" s="1965"/>
      <c r="I183" s="1965"/>
      <c r="J183" s="1965"/>
      <c r="K183" s="1965"/>
      <c r="L183" s="1965"/>
      <c r="M183" s="1965"/>
      <c r="N183" s="1965"/>
      <c r="O183" s="1965"/>
      <c r="P183" s="1965"/>
      <c r="Q183" s="1965"/>
      <c r="R183" s="1965"/>
      <c r="S183" s="1965"/>
      <c r="T183" s="1965"/>
      <c r="U183" s="1965"/>
      <c r="V183" s="1965"/>
      <c r="W183" s="1965"/>
      <c r="X183" s="1965"/>
      <c r="Y183" s="1965"/>
      <c r="Z183" s="1965"/>
      <c r="AA183" s="1965"/>
      <c r="AB183" s="1965"/>
      <c r="AC183" s="1965"/>
      <c r="AD183" s="1965"/>
      <c r="AE183" s="1966"/>
      <c r="AF183" s="972"/>
      <c r="AG183" s="972"/>
      <c r="AH183" s="1846"/>
      <c r="AI183" s="1846"/>
      <c r="AJ183" s="1846"/>
      <c r="AK183" s="1846"/>
      <c r="AL183" s="1846"/>
      <c r="AM183" s="1846"/>
      <c r="AN183" s="1846"/>
      <c r="AO183" s="1846"/>
      <c r="AP183" s="1846"/>
      <c r="AQ183" s="1846"/>
      <c r="AR183" s="1846"/>
      <c r="AS183" s="1846"/>
      <c r="AT183" s="1846"/>
      <c r="AU183" s="1846"/>
      <c r="AV183" s="1846"/>
      <c r="AW183" s="1846"/>
      <c r="AX183" s="1846"/>
      <c r="AY183" s="1846"/>
      <c r="AZ183" s="1846"/>
      <c r="BA183" s="1846"/>
      <c r="BB183" s="1846"/>
      <c r="BC183" s="1846"/>
      <c r="BD183" s="1846"/>
      <c r="BE183" s="1846"/>
    </row>
    <row r="184" spans="1:57" ht="15.75" customHeight="1">
      <c r="A184" s="972"/>
      <c r="B184" s="972"/>
      <c r="C184" s="1970" t="s">
        <v>2021</v>
      </c>
      <c r="D184" s="1971"/>
      <c r="E184" s="1971"/>
      <c r="F184" s="1971"/>
      <c r="G184" s="1971"/>
      <c r="H184" s="1971"/>
      <c r="I184" s="1971"/>
      <c r="J184" s="1971"/>
      <c r="K184" s="1971"/>
      <c r="L184" s="1971"/>
      <c r="M184" s="1971"/>
      <c r="N184" s="1971" t="s">
        <v>2034</v>
      </c>
      <c r="O184" s="1971"/>
      <c r="P184" s="1971"/>
      <c r="Q184" s="1971"/>
      <c r="R184" s="1971"/>
      <c r="S184" s="1971"/>
      <c r="T184" s="1971"/>
      <c r="U184" s="1972" t="s">
        <v>2021</v>
      </c>
      <c r="V184" s="1972"/>
      <c r="W184" s="1972"/>
      <c r="X184" s="1972"/>
      <c r="Y184" s="1972"/>
      <c r="Z184" s="1972"/>
      <c r="AA184" s="1972"/>
      <c r="AB184" s="1972"/>
      <c r="AC184" s="1972"/>
      <c r="AD184" s="1972"/>
      <c r="AE184" s="1973"/>
      <c r="AF184" s="972"/>
      <c r="AG184" s="972"/>
      <c r="AH184" s="1846"/>
      <c r="AI184" s="1846"/>
      <c r="AJ184" s="1846"/>
      <c r="AK184" s="1846"/>
      <c r="AL184" s="1846"/>
      <c r="AM184" s="1846"/>
      <c r="AN184" s="1846"/>
      <c r="AO184" s="1846"/>
      <c r="AP184" s="1846"/>
      <c r="AQ184" s="1846"/>
      <c r="AR184" s="1846"/>
      <c r="AS184" s="1846"/>
      <c r="AT184" s="1846"/>
      <c r="AU184" s="1846"/>
      <c r="AV184" s="1846"/>
      <c r="AW184" s="1846"/>
      <c r="AX184" s="1846"/>
      <c r="AY184" s="1846"/>
      <c r="AZ184" s="1846"/>
      <c r="BA184" s="1846"/>
      <c r="BB184" s="1846"/>
      <c r="BC184" s="1846"/>
      <c r="BD184" s="1846"/>
      <c r="BE184" s="1846"/>
    </row>
    <row r="185" spans="1:57" ht="15.75" customHeight="1">
      <c r="A185" s="972"/>
      <c r="B185" s="972"/>
      <c r="C185" s="1949" t="s">
        <v>2035</v>
      </c>
      <c r="D185" s="1950"/>
      <c r="E185" s="1950"/>
      <c r="F185" s="1950"/>
      <c r="G185" s="1950"/>
      <c r="H185" s="1950"/>
      <c r="I185" s="1950"/>
      <c r="J185" s="1950"/>
      <c r="K185" s="1950"/>
      <c r="L185" s="1950"/>
      <c r="M185" s="1950"/>
      <c r="N185" s="1960">
        <f>'Sources and Uses Budget'!B105</f>
        <v>73188732</v>
      </c>
      <c r="O185" s="1960"/>
      <c r="P185" s="1960"/>
      <c r="Q185" s="1960"/>
      <c r="R185" s="1960"/>
      <c r="S185" s="1960"/>
      <c r="T185" s="1960"/>
      <c r="U185" s="1974"/>
      <c r="V185" s="1974"/>
      <c r="W185" s="1974"/>
      <c r="X185" s="1974"/>
      <c r="Y185" s="1974"/>
      <c r="Z185" s="1974"/>
      <c r="AA185" s="1974"/>
      <c r="AB185" s="1974"/>
      <c r="AC185" s="1974"/>
      <c r="AD185" s="1974"/>
      <c r="AE185" s="1975"/>
      <c r="AF185" s="972"/>
      <c r="AG185" s="972"/>
      <c r="AH185" s="1846"/>
      <c r="AI185" s="1846"/>
      <c r="AJ185" s="1846"/>
      <c r="AK185" s="1846"/>
      <c r="AL185" s="1846"/>
      <c r="AM185" s="1846"/>
      <c r="AN185" s="1846"/>
      <c r="AO185" s="1846"/>
      <c r="AP185" s="1846"/>
      <c r="AQ185" s="1846"/>
      <c r="AR185" s="1846"/>
      <c r="AS185" s="1846"/>
      <c r="AT185" s="1846"/>
      <c r="AU185" s="1846"/>
      <c r="AV185" s="1846"/>
      <c r="AW185" s="1846"/>
      <c r="AX185" s="1846"/>
      <c r="AY185" s="1846"/>
      <c r="AZ185" s="1846"/>
      <c r="BA185" s="1846"/>
      <c r="BB185" s="1846"/>
      <c r="BC185" s="1846"/>
      <c r="BD185" s="1846"/>
      <c r="BE185" s="1846"/>
    </row>
    <row r="186" spans="1:57" ht="15.75" customHeight="1">
      <c r="A186" s="972"/>
      <c r="B186" s="972"/>
      <c r="C186" s="1949" t="s">
        <v>2036</v>
      </c>
      <c r="D186" s="1950"/>
      <c r="E186" s="1950"/>
      <c r="F186" s="1950"/>
      <c r="G186" s="1950"/>
      <c r="H186" s="1950"/>
      <c r="I186" s="1950"/>
      <c r="J186" s="1950"/>
      <c r="K186" s="1950"/>
      <c r="L186" s="1950"/>
      <c r="M186" s="1950"/>
      <c r="N186" s="1960">
        <f>N185/J29</f>
        <v>914859.15</v>
      </c>
      <c r="O186" s="1960"/>
      <c r="P186" s="1960"/>
      <c r="Q186" s="1960"/>
      <c r="R186" s="1960"/>
      <c r="S186" s="1960"/>
      <c r="T186" s="1960"/>
      <c r="U186" s="1115"/>
      <c r="V186" s="1115"/>
      <c r="W186" s="1115"/>
      <c r="X186" s="1115"/>
      <c r="Y186" s="1115"/>
      <c r="Z186" s="1115"/>
      <c r="AA186" s="1115"/>
      <c r="AB186" s="1115"/>
      <c r="AC186" s="1115"/>
      <c r="AD186" s="1115"/>
      <c r="AE186" s="1116"/>
      <c r="AF186" s="972"/>
      <c r="AG186" s="972"/>
      <c r="AH186" s="1846"/>
      <c r="AI186" s="1846"/>
      <c r="AJ186" s="1846"/>
      <c r="AK186" s="1846"/>
      <c r="AL186" s="1846"/>
      <c r="AM186" s="1846"/>
      <c r="AN186" s="1846"/>
      <c r="AO186" s="1846"/>
      <c r="AP186" s="1846"/>
      <c r="AQ186" s="1846"/>
      <c r="AR186" s="1846"/>
      <c r="AS186" s="1846"/>
      <c r="AT186" s="1846"/>
      <c r="AU186" s="1846"/>
      <c r="AV186" s="1846"/>
      <c r="AW186" s="1846"/>
      <c r="AX186" s="1846"/>
      <c r="AY186" s="1846"/>
      <c r="AZ186" s="1846"/>
      <c r="BA186" s="1846"/>
      <c r="BB186" s="1846"/>
      <c r="BC186" s="1846"/>
      <c r="BD186" s="1846"/>
      <c r="BE186" s="1846"/>
    </row>
    <row r="187" spans="1:57" ht="15.75" customHeight="1">
      <c r="A187" s="972"/>
      <c r="B187" s="972"/>
      <c r="C187" s="1976" t="s">
        <v>2037</v>
      </c>
      <c r="D187" s="1977"/>
      <c r="E187" s="1977"/>
      <c r="F187" s="1977"/>
      <c r="G187" s="1977"/>
      <c r="H187" s="1977"/>
      <c r="I187" s="1977"/>
      <c r="J187" s="1977"/>
      <c r="K187" s="1977"/>
      <c r="L187" s="1977"/>
      <c r="M187" s="1977"/>
      <c r="N187" s="1978">
        <v>0</v>
      </c>
      <c r="O187" s="1978"/>
      <c r="P187" s="1978"/>
      <c r="Q187" s="1978"/>
      <c r="R187" s="1978"/>
      <c r="S187" s="1978"/>
      <c r="T187" s="1978"/>
      <c r="U187" s="1936"/>
      <c r="V187" s="1936"/>
      <c r="W187" s="1936"/>
      <c r="X187" s="1936"/>
      <c r="Y187" s="1936"/>
      <c r="Z187" s="1936"/>
      <c r="AA187" s="1936"/>
      <c r="AB187" s="1936"/>
      <c r="AC187" s="1936"/>
      <c r="AD187" s="1936"/>
      <c r="AE187" s="1937"/>
      <c r="AF187" s="972"/>
      <c r="AG187" s="972"/>
      <c r="AH187" s="1846"/>
      <c r="AI187" s="1846"/>
      <c r="AJ187" s="1846"/>
      <c r="AK187" s="1846"/>
      <c r="AL187" s="1846"/>
      <c r="AM187" s="1846"/>
      <c r="AN187" s="1846"/>
      <c r="AO187" s="1846"/>
      <c r="AP187" s="1846"/>
      <c r="AQ187" s="1846"/>
      <c r="AR187" s="1846"/>
      <c r="AS187" s="1846"/>
      <c r="AT187" s="1846"/>
      <c r="AU187" s="1846"/>
      <c r="AV187" s="1846"/>
      <c r="AW187" s="1846"/>
      <c r="AX187" s="1846"/>
      <c r="AY187" s="1846"/>
      <c r="AZ187" s="1846"/>
      <c r="BA187" s="1846"/>
      <c r="BB187" s="1846"/>
      <c r="BC187" s="1846"/>
      <c r="BD187" s="1846"/>
      <c r="BE187" s="1846"/>
    </row>
    <row r="188" spans="1:57" ht="15.75" customHeight="1" thickBot="1">
      <c r="A188" s="972"/>
      <c r="B188" s="972"/>
      <c r="C188" s="1949" t="s">
        <v>2038</v>
      </c>
      <c r="D188" s="1950"/>
      <c r="E188" s="1950"/>
      <c r="F188" s="1950"/>
      <c r="G188" s="1950"/>
      <c r="H188" s="1950"/>
      <c r="I188" s="1950"/>
      <c r="J188" s="1950"/>
      <c r="K188" s="1950"/>
      <c r="L188" s="1950"/>
      <c r="M188" s="1950"/>
      <c r="N188" s="1979">
        <f>SUM('Sources and Uses Budget'!B85:B86)</f>
        <v>3200834</v>
      </c>
      <c r="O188" s="1979"/>
      <c r="P188" s="1979"/>
      <c r="Q188" s="1979"/>
      <c r="R188" s="1979"/>
      <c r="S188" s="1979"/>
      <c r="T188" s="1979"/>
      <c r="U188" s="1936"/>
      <c r="V188" s="1936"/>
      <c r="W188" s="1936"/>
      <c r="X188" s="1936"/>
      <c r="Y188" s="1936"/>
      <c r="Z188" s="1936"/>
      <c r="AA188" s="1936"/>
      <c r="AB188" s="1936"/>
      <c r="AC188" s="1936"/>
      <c r="AD188" s="1936"/>
      <c r="AE188" s="1937"/>
      <c r="AF188" s="972"/>
      <c r="AG188" s="972"/>
      <c r="AH188" s="1846"/>
      <c r="AI188" s="1846"/>
      <c r="AJ188" s="1846"/>
      <c r="AK188" s="1846"/>
      <c r="AL188" s="1846"/>
      <c r="AM188" s="1846"/>
      <c r="AN188" s="1846"/>
      <c r="AO188" s="1846"/>
      <c r="AP188" s="1846"/>
      <c r="AQ188" s="1846"/>
      <c r="AR188" s="1846"/>
      <c r="AS188" s="1846"/>
      <c r="AT188" s="1846"/>
      <c r="AU188" s="1846"/>
      <c r="AV188" s="1846"/>
      <c r="AW188" s="1846"/>
      <c r="AX188" s="1846"/>
      <c r="AY188" s="1846"/>
      <c r="AZ188" s="1846"/>
      <c r="BA188" s="1846"/>
      <c r="BB188" s="1846"/>
      <c r="BC188" s="1846"/>
      <c r="BD188" s="1846"/>
      <c r="BE188" s="1846"/>
    </row>
    <row r="189" spans="1:57" ht="15.75" customHeight="1" thickBot="1">
      <c r="A189" s="972"/>
      <c r="B189" s="972"/>
      <c r="C189" s="1949" t="s">
        <v>2039</v>
      </c>
      <c r="D189" s="1950"/>
      <c r="E189" s="1950"/>
      <c r="F189" s="1950"/>
      <c r="G189" s="1950"/>
      <c r="H189" s="1950"/>
      <c r="I189" s="1950"/>
      <c r="J189" s="1950"/>
      <c r="K189" s="1950"/>
      <c r="L189" s="1950"/>
      <c r="M189" s="1950"/>
      <c r="N189" s="1979">
        <f>'Sources and Uses Budget'!B8</f>
        <v>6082885</v>
      </c>
      <c r="O189" s="1979"/>
      <c r="P189" s="1979"/>
      <c r="Q189" s="1979"/>
      <c r="R189" s="1979"/>
      <c r="S189" s="1979"/>
      <c r="T189" s="1979"/>
      <c r="U189" s="1936"/>
      <c r="V189" s="1936"/>
      <c r="W189" s="1936"/>
      <c r="X189" s="1936"/>
      <c r="Y189" s="1936"/>
      <c r="Z189" s="1936"/>
      <c r="AA189" s="1936"/>
      <c r="AB189" s="1936"/>
      <c r="AC189" s="1936"/>
      <c r="AD189" s="1936"/>
      <c r="AE189" s="1937"/>
      <c r="AF189" s="972"/>
      <c r="AG189" s="972"/>
      <c r="AH189" s="1946" t="s">
        <v>1411</v>
      </c>
      <c r="AI189" s="1947"/>
      <c r="AJ189" s="1947"/>
      <c r="AK189" s="1947"/>
      <c r="AL189" s="1947"/>
      <c r="AM189" s="1947"/>
      <c r="AN189" s="1947"/>
      <c r="AO189" s="1947"/>
      <c r="AP189" s="1947"/>
      <c r="AQ189" s="1947"/>
      <c r="AR189" s="1947"/>
      <c r="AS189" s="1947"/>
      <c r="AT189" s="1947"/>
      <c r="AU189" s="1947"/>
      <c r="AV189" s="1947"/>
      <c r="AW189" s="1947"/>
      <c r="AX189" s="1947"/>
      <c r="AY189" s="1947"/>
      <c r="AZ189" s="1947"/>
      <c r="BA189" s="1947"/>
      <c r="BB189" s="1947"/>
      <c r="BC189" s="1947"/>
      <c r="BD189" s="1947"/>
      <c r="BE189" s="1948"/>
    </row>
    <row r="190" spans="1:57" ht="15.75" customHeight="1">
      <c r="A190" s="972"/>
      <c r="B190" s="972"/>
      <c r="C190" s="1949" t="s">
        <v>2040</v>
      </c>
      <c r="D190" s="1950"/>
      <c r="E190" s="1950"/>
      <c r="F190" s="1950"/>
      <c r="G190" s="1950"/>
      <c r="H190" s="1950"/>
      <c r="I190" s="1950"/>
      <c r="J190" s="1950"/>
      <c r="K190" s="1950"/>
      <c r="L190" s="1950"/>
      <c r="M190" s="1950"/>
      <c r="N190" s="1935">
        <v>0</v>
      </c>
      <c r="O190" s="1935"/>
      <c r="P190" s="1935"/>
      <c r="Q190" s="1935"/>
      <c r="R190" s="1935"/>
      <c r="S190" s="1935"/>
      <c r="T190" s="1935"/>
      <c r="U190" s="1936"/>
      <c r="V190" s="1936"/>
      <c r="W190" s="1936"/>
      <c r="X190" s="1936"/>
      <c r="Y190" s="1936"/>
      <c r="Z190" s="1936"/>
      <c r="AA190" s="1936"/>
      <c r="AB190" s="1936"/>
      <c r="AC190" s="1936"/>
      <c r="AD190" s="1936"/>
      <c r="AE190" s="1937"/>
      <c r="AF190" s="972"/>
      <c r="AG190" s="972"/>
      <c r="AH190" s="1951" t="s">
        <v>1411</v>
      </c>
      <c r="AI190" s="1952"/>
      <c r="AJ190" s="1952"/>
      <c r="AK190" s="1952"/>
      <c r="AL190" s="1952"/>
      <c r="AM190" s="1952"/>
      <c r="AN190" s="1952"/>
      <c r="AO190" s="1952"/>
      <c r="AP190" s="1952"/>
      <c r="AQ190" s="1952"/>
      <c r="AR190" s="1952"/>
      <c r="AS190" s="1952"/>
      <c r="AT190" s="1952"/>
      <c r="AU190" s="1953">
        <v>0</v>
      </c>
      <c r="AV190" s="1953"/>
      <c r="AW190" s="1953"/>
      <c r="AX190" s="1953"/>
      <c r="AY190" s="1953"/>
      <c r="AZ190" s="1953"/>
      <c r="BA190" s="1953"/>
      <c r="BB190" s="1953"/>
      <c r="BC190" s="1954"/>
      <c r="BD190" s="1955"/>
      <c r="BE190" s="1956"/>
    </row>
    <row r="191" spans="1:57" ht="15.75" customHeight="1">
      <c r="A191" s="972"/>
      <c r="B191" s="972"/>
      <c r="C191" s="1949" t="s">
        <v>2041</v>
      </c>
      <c r="D191" s="1950"/>
      <c r="E191" s="1950"/>
      <c r="F191" s="1950"/>
      <c r="G191" s="1950"/>
      <c r="H191" s="1950"/>
      <c r="I191" s="1950"/>
      <c r="J191" s="1950"/>
      <c r="K191" s="1950"/>
      <c r="L191" s="1950"/>
      <c r="M191" s="1950"/>
      <c r="N191" s="1935">
        <v>0</v>
      </c>
      <c r="O191" s="1935"/>
      <c r="P191" s="1935"/>
      <c r="Q191" s="1935"/>
      <c r="R191" s="1935"/>
      <c r="S191" s="1935"/>
      <c r="T191" s="1935"/>
      <c r="U191" s="1936"/>
      <c r="V191" s="1936"/>
      <c r="W191" s="1936"/>
      <c r="X191" s="1936"/>
      <c r="Y191" s="1936"/>
      <c r="Z191" s="1936"/>
      <c r="AA191" s="1936"/>
      <c r="AB191" s="1936"/>
      <c r="AC191" s="1936"/>
      <c r="AD191" s="1936"/>
      <c r="AE191" s="1937"/>
      <c r="AF191" s="972"/>
      <c r="AG191" s="972"/>
      <c r="AH191" s="1967" t="s">
        <v>2042</v>
      </c>
      <c r="AI191" s="1968"/>
      <c r="AJ191" s="1968"/>
      <c r="AK191" s="1968"/>
      <c r="AL191" s="1968"/>
      <c r="AM191" s="1968"/>
      <c r="AN191" s="1968"/>
      <c r="AO191" s="1968"/>
      <c r="AP191" s="1968"/>
      <c r="AQ191" s="1968"/>
      <c r="AR191" s="1968"/>
      <c r="AS191" s="1968"/>
      <c r="AT191" s="1968"/>
      <c r="AU191" s="1969"/>
      <c r="AV191" s="1969"/>
      <c r="AW191" s="1969"/>
      <c r="AX191" s="1969"/>
      <c r="AY191" s="1969"/>
      <c r="AZ191" s="1969"/>
      <c r="BA191" s="1969"/>
      <c r="BB191" s="1969"/>
      <c r="BC191" s="1957"/>
      <c r="BD191" s="1958"/>
      <c r="BE191" s="1959"/>
    </row>
    <row r="192" spans="1:57" ht="15.75" customHeight="1">
      <c r="A192" s="972"/>
      <c r="B192" s="972"/>
      <c r="C192" s="1941" t="s">
        <v>1050</v>
      </c>
      <c r="D192" s="1942"/>
      <c r="E192" s="1934" t="s">
        <v>2028</v>
      </c>
      <c r="F192" s="1934"/>
      <c r="G192" s="1934"/>
      <c r="H192" s="1934"/>
      <c r="I192" s="1934"/>
      <c r="J192" s="1934"/>
      <c r="K192" s="1934"/>
      <c r="L192" s="1934"/>
      <c r="M192" s="1934"/>
      <c r="N192" s="1935">
        <v>0</v>
      </c>
      <c r="O192" s="1935"/>
      <c r="P192" s="1935"/>
      <c r="Q192" s="1935"/>
      <c r="R192" s="1935"/>
      <c r="S192" s="1935"/>
      <c r="T192" s="1935"/>
      <c r="U192" s="1936"/>
      <c r="V192" s="1936"/>
      <c r="W192" s="1936"/>
      <c r="X192" s="1936"/>
      <c r="Y192" s="1936"/>
      <c r="Z192" s="1936"/>
      <c r="AA192" s="1936"/>
      <c r="AB192" s="1936"/>
      <c r="AC192" s="1936"/>
      <c r="AD192" s="1936"/>
      <c r="AE192" s="1937"/>
      <c r="AF192" s="972"/>
      <c r="AG192" s="972"/>
      <c r="AH192" s="1943" t="s">
        <v>2043</v>
      </c>
      <c r="AI192" s="1944"/>
      <c r="AJ192" s="1944"/>
      <c r="AK192" s="1944"/>
      <c r="AL192" s="1944"/>
      <c r="AM192" s="1944"/>
      <c r="AN192" s="1944"/>
      <c r="AO192" s="1944"/>
      <c r="AP192" s="1944"/>
      <c r="AQ192" s="1944"/>
      <c r="AR192" s="1944"/>
      <c r="AS192" s="1944"/>
      <c r="AT192" s="1944"/>
      <c r="AU192" s="1945">
        <f>SUM(AU190:BB191)</f>
        <v>0</v>
      </c>
      <c r="AV192" s="1945"/>
      <c r="AW192" s="1945"/>
      <c r="AX192" s="1945"/>
      <c r="AY192" s="1945"/>
      <c r="AZ192" s="1945"/>
      <c r="BA192" s="1945"/>
      <c r="BB192" s="1945"/>
      <c r="BC192" s="1957"/>
      <c r="BD192" s="1958"/>
      <c r="BE192" s="1959"/>
    </row>
    <row r="193" spans="1:57" ht="15.75" customHeight="1" thickBot="1">
      <c r="A193" s="972"/>
      <c r="B193" s="972"/>
      <c r="C193" s="1932" t="s">
        <v>1050</v>
      </c>
      <c r="D193" s="1933"/>
      <c r="E193" s="1934" t="s">
        <v>2028</v>
      </c>
      <c r="F193" s="1934"/>
      <c r="G193" s="1934"/>
      <c r="H193" s="1934"/>
      <c r="I193" s="1934"/>
      <c r="J193" s="1934"/>
      <c r="K193" s="1934"/>
      <c r="L193" s="1934"/>
      <c r="M193" s="1934"/>
      <c r="N193" s="1935">
        <v>0</v>
      </c>
      <c r="O193" s="1935"/>
      <c r="P193" s="1935"/>
      <c r="Q193" s="1935"/>
      <c r="R193" s="1935"/>
      <c r="S193" s="1935"/>
      <c r="T193" s="1935"/>
      <c r="U193" s="1936"/>
      <c r="V193" s="1936"/>
      <c r="W193" s="1936"/>
      <c r="X193" s="1936"/>
      <c r="Y193" s="1936"/>
      <c r="Z193" s="1936"/>
      <c r="AA193" s="1936"/>
      <c r="AB193" s="1936"/>
      <c r="AC193" s="1936"/>
      <c r="AD193" s="1936"/>
      <c r="AE193" s="1937"/>
      <c r="AF193" s="972"/>
      <c r="AG193" s="972"/>
      <c r="AH193" s="1009"/>
      <c r="AI193" s="1010"/>
      <c r="AJ193" s="1010"/>
      <c r="AK193" s="1010"/>
      <c r="AL193" s="1010"/>
      <c r="AM193" s="1010"/>
      <c r="AN193" s="1010"/>
      <c r="AO193" s="1010"/>
      <c r="AP193" s="1010"/>
      <c r="AQ193" s="1010"/>
      <c r="AR193" s="1010"/>
      <c r="AS193" s="1010"/>
      <c r="AT193" s="1010"/>
      <c r="AU193" s="1010"/>
      <c r="AV193" s="1010"/>
      <c r="AW193" s="1010"/>
      <c r="AX193" s="1010"/>
      <c r="AY193" s="1010"/>
      <c r="AZ193" s="1010"/>
      <c r="BA193" s="1010"/>
      <c r="BB193" s="1010"/>
      <c r="BC193" s="1938"/>
      <c r="BD193" s="1939"/>
      <c r="BE193" s="1940"/>
    </row>
    <row r="194" spans="1:57" ht="15.75" customHeight="1" thickBot="1">
      <c r="A194" s="972"/>
      <c r="B194" s="972"/>
      <c r="C194" s="1920" t="s">
        <v>1050</v>
      </c>
      <c r="D194" s="1921"/>
      <c r="E194" s="1922" t="s">
        <v>2028</v>
      </c>
      <c r="F194" s="1922"/>
      <c r="G194" s="1922"/>
      <c r="H194" s="1922"/>
      <c r="I194" s="1922"/>
      <c r="J194" s="1922"/>
      <c r="K194" s="1922"/>
      <c r="L194" s="1922"/>
      <c r="M194" s="1923"/>
      <c r="N194" s="1924">
        <v>0</v>
      </c>
      <c r="O194" s="1924"/>
      <c r="P194" s="1924"/>
      <c r="Q194" s="1924"/>
      <c r="R194" s="1924"/>
      <c r="S194" s="1924"/>
      <c r="T194" s="1925"/>
      <c r="U194" s="1926"/>
      <c r="V194" s="1927"/>
      <c r="W194" s="1927"/>
      <c r="X194" s="1927"/>
      <c r="Y194" s="1927"/>
      <c r="Z194" s="1927"/>
      <c r="AA194" s="1927"/>
      <c r="AB194" s="1927"/>
      <c r="AC194" s="1927"/>
      <c r="AD194" s="1927"/>
      <c r="AE194" s="1928"/>
      <c r="AF194" s="972"/>
      <c r="AG194" s="972"/>
      <c r="AH194" s="1929" t="s">
        <v>2044</v>
      </c>
      <c r="AI194" s="1930"/>
      <c r="AJ194" s="1930"/>
      <c r="AK194" s="1930"/>
      <c r="AL194" s="1930"/>
      <c r="AM194" s="1930"/>
      <c r="AN194" s="1930"/>
      <c r="AO194" s="1930"/>
      <c r="AP194" s="1930"/>
      <c r="AQ194" s="1930"/>
      <c r="AR194" s="1930"/>
      <c r="AS194" s="1930"/>
      <c r="AT194" s="1930"/>
      <c r="AU194" s="1931"/>
      <c r="AV194" s="1931"/>
      <c r="AW194" s="1931"/>
      <c r="AX194" s="1931"/>
      <c r="AY194" s="1931"/>
      <c r="AZ194" s="1931"/>
      <c r="BA194" s="1931"/>
      <c r="BB194" s="1931"/>
      <c r="BC194" s="953"/>
      <c r="BD194" s="953"/>
      <c r="BE194" s="1011"/>
    </row>
    <row r="195" spans="1:57" ht="15.75" customHeight="1">
      <c r="A195" s="972"/>
      <c r="B195" s="972"/>
      <c r="C195" s="1903" t="s">
        <v>2045</v>
      </c>
      <c r="D195" s="1904"/>
      <c r="E195" s="1904"/>
      <c r="F195" s="1904"/>
      <c r="G195" s="1904"/>
      <c r="H195" s="1904"/>
      <c r="I195" s="1904"/>
      <c r="J195" s="1904"/>
      <c r="K195" s="1904"/>
      <c r="L195" s="1904"/>
      <c r="M195" s="1904"/>
      <c r="N195" s="1905">
        <f>SUM(N187:T194)</f>
        <v>9283719</v>
      </c>
      <c r="O195" s="1905"/>
      <c r="P195" s="1905"/>
      <c r="Q195" s="1905"/>
      <c r="R195" s="1905"/>
      <c r="S195" s="1905"/>
      <c r="T195" s="1906"/>
      <c r="U195" s="972"/>
      <c r="V195" s="972"/>
      <c r="W195" s="972"/>
      <c r="X195" s="972"/>
      <c r="Y195" s="972"/>
      <c r="Z195" s="972"/>
      <c r="AA195" s="972"/>
      <c r="AB195" s="972"/>
      <c r="AC195" s="972"/>
      <c r="AD195" s="972"/>
      <c r="AE195" s="972"/>
      <c r="AF195" s="972"/>
      <c r="AG195" s="972"/>
      <c r="AH195" s="1907" t="s">
        <v>2046</v>
      </c>
      <c r="AI195" s="1908"/>
      <c r="AJ195" s="1908"/>
      <c r="AK195" s="1908"/>
      <c r="AL195" s="1908"/>
      <c r="AM195" s="1908"/>
      <c r="AN195" s="1908"/>
      <c r="AO195" s="1908"/>
      <c r="AP195" s="1908"/>
      <c r="AQ195" s="1908"/>
      <c r="AR195" s="1908"/>
      <c r="AS195" s="1908"/>
      <c r="AT195" s="1908"/>
      <c r="AU195" s="1908"/>
      <c r="AV195" s="1908"/>
      <c r="AW195" s="1908"/>
      <c r="AX195" s="1908"/>
      <c r="AY195" s="1908"/>
      <c r="AZ195" s="1908"/>
      <c r="BA195" s="1908"/>
      <c r="BB195" s="1908"/>
      <c r="BC195" s="1908"/>
      <c r="BD195" s="1908"/>
      <c r="BE195" s="1909"/>
    </row>
    <row r="196" spans="1:57" ht="15.75" customHeight="1" thickBot="1">
      <c r="A196" s="972"/>
      <c r="B196" s="972"/>
      <c r="C196" s="1913" t="s">
        <v>2047</v>
      </c>
      <c r="D196" s="1914"/>
      <c r="E196" s="1914"/>
      <c r="F196" s="1914"/>
      <c r="G196" s="1914"/>
      <c r="H196" s="1914"/>
      <c r="I196" s="1914"/>
      <c r="J196" s="1914"/>
      <c r="K196" s="1914"/>
      <c r="L196" s="1914"/>
      <c r="M196" s="1914"/>
      <c r="N196" s="1915">
        <f>(N185-N195)/J29</f>
        <v>798812.66249999998</v>
      </c>
      <c r="O196" s="1916"/>
      <c r="P196" s="1916"/>
      <c r="Q196" s="1916"/>
      <c r="R196" s="1916"/>
      <c r="S196" s="1916"/>
      <c r="T196" s="1917"/>
      <c r="U196" s="976"/>
      <c r="V196" s="972"/>
      <c r="W196" s="972"/>
      <c r="X196" s="972"/>
      <c r="Y196" s="972"/>
      <c r="Z196" s="972"/>
      <c r="AA196" s="972"/>
      <c r="AB196" s="972"/>
      <c r="AC196" s="972"/>
      <c r="AD196" s="972"/>
      <c r="AE196" s="972"/>
      <c r="AF196" s="972"/>
      <c r="AG196" s="972"/>
      <c r="AH196" s="1910"/>
      <c r="AI196" s="1911"/>
      <c r="AJ196" s="1911"/>
      <c r="AK196" s="1911"/>
      <c r="AL196" s="1911"/>
      <c r="AM196" s="1911"/>
      <c r="AN196" s="1911"/>
      <c r="AO196" s="1911"/>
      <c r="AP196" s="1911"/>
      <c r="AQ196" s="1911"/>
      <c r="AR196" s="1911"/>
      <c r="AS196" s="1911"/>
      <c r="AT196" s="1911"/>
      <c r="AU196" s="1911"/>
      <c r="AV196" s="1911"/>
      <c r="AW196" s="1911"/>
      <c r="AX196" s="1911"/>
      <c r="AY196" s="1911"/>
      <c r="AZ196" s="1911"/>
      <c r="BA196" s="1911"/>
      <c r="BB196" s="1911"/>
      <c r="BC196" s="1911"/>
      <c r="BD196" s="1911"/>
      <c r="BE196" s="1912"/>
    </row>
    <row r="197" spans="1:57" ht="15.75" customHeight="1">
      <c r="A197" s="972"/>
      <c r="B197" s="972"/>
      <c r="C197" s="972"/>
      <c r="D197" s="972"/>
      <c r="E197" s="972"/>
      <c r="F197" s="972"/>
      <c r="G197" s="972"/>
      <c r="H197" s="972"/>
      <c r="I197" s="972"/>
      <c r="J197" s="972"/>
      <c r="K197" s="972"/>
      <c r="L197" s="972"/>
      <c r="M197" s="972"/>
      <c r="N197" s="972"/>
      <c r="O197" s="972"/>
      <c r="P197" s="972"/>
      <c r="Q197" s="972"/>
      <c r="R197" s="972"/>
      <c r="S197" s="972"/>
      <c r="T197" s="972"/>
      <c r="U197" s="972"/>
      <c r="V197" s="972"/>
      <c r="W197" s="972"/>
      <c r="X197" s="972"/>
      <c r="Y197" s="972"/>
      <c r="Z197" s="972"/>
      <c r="AA197" s="972"/>
      <c r="AB197" s="972"/>
      <c r="AC197" s="972"/>
      <c r="AD197" s="972"/>
      <c r="AE197" s="972"/>
      <c r="AF197" s="972"/>
      <c r="AG197" s="972"/>
      <c r="AH197" s="1918"/>
      <c r="AI197" s="1918"/>
      <c r="AJ197" s="1918"/>
      <c r="AK197" s="1918"/>
      <c r="AL197" s="1918"/>
      <c r="AM197" s="1918"/>
      <c r="AN197" s="1918"/>
      <c r="AO197" s="1918"/>
      <c r="AP197" s="1918"/>
      <c r="AQ197" s="1918"/>
      <c r="AR197" s="1918"/>
      <c r="AS197" s="1919"/>
      <c r="AT197" s="1919"/>
      <c r="AU197" s="1919"/>
      <c r="AV197" s="1919"/>
      <c r="AW197" s="1919"/>
      <c r="AX197" s="1919"/>
      <c r="AY197" s="1919"/>
      <c r="AZ197" s="1919"/>
      <c r="BA197" s="1919"/>
      <c r="BB197" s="1919"/>
      <c r="BC197" s="1919"/>
      <c r="BD197" s="1919"/>
      <c r="BE197" s="975"/>
    </row>
    <row r="198" spans="1:57" ht="15.75" customHeight="1" thickBot="1">
      <c r="A198" s="972"/>
      <c r="B198" s="972"/>
      <c r="C198" s="972"/>
      <c r="D198" s="972"/>
      <c r="E198" s="972"/>
      <c r="F198" s="972"/>
      <c r="G198" s="972"/>
      <c r="H198" s="972"/>
      <c r="I198" s="972"/>
      <c r="J198" s="972"/>
      <c r="K198" s="972"/>
      <c r="L198" s="972"/>
      <c r="M198" s="972"/>
      <c r="N198" s="972"/>
      <c r="O198" s="972"/>
      <c r="P198" s="972"/>
      <c r="Q198" s="972"/>
      <c r="R198" s="972"/>
      <c r="S198" s="972"/>
      <c r="T198" s="972"/>
      <c r="U198" s="972"/>
      <c r="V198" s="972"/>
      <c r="W198" s="972"/>
      <c r="X198" s="972"/>
      <c r="Y198" s="972"/>
      <c r="Z198" s="972"/>
      <c r="AA198" s="972"/>
      <c r="AB198" s="972"/>
      <c r="AC198" s="972"/>
      <c r="AD198" s="972"/>
      <c r="AE198" s="972"/>
      <c r="AF198" s="972"/>
      <c r="AG198" s="972"/>
      <c r="AH198" s="972"/>
      <c r="AI198" s="972"/>
      <c r="AJ198" s="972"/>
      <c r="AK198" s="972"/>
      <c r="AL198" s="972"/>
      <c r="AM198" s="972"/>
      <c r="AN198" s="972"/>
      <c r="AO198" s="972"/>
      <c r="AP198" s="972"/>
      <c r="AQ198" s="972"/>
      <c r="AR198" s="972"/>
      <c r="AS198" s="972"/>
      <c r="AT198" s="972"/>
      <c r="AU198" s="972"/>
      <c r="AV198" s="972"/>
      <c r="AW198" s="972"/>
      <c r="AX198" s="972"/>
      <c r="AY198" s="972"/>
      <c r="AZ198" s="972"/>
      <c r="BA198" s="972"/>
      <c r="BB198" s="972"/>
      <c r="BC198" s="972"/>
      <c r="BD198" s="972"/>
      <c r="BE198" s="975"/>
    </row>
    <row r="199" spans="1:57" ht="15.75" customHeight="1" thickBot="1">
      <c r="A199" s="972"/>
      <c r="B199" s="972"/>
      <c r="C199" s="1898" t="s">
        <v>2048</v>
      </c>
      <c r="D199" s="1899"/>
      <c r="E199" s="1899"/>
      <c r="F199" s="1899"/>
      <c r="G199" s="1899"/>
      <c r="H199" s="1899"/>
      <c r="I199" s="1899"/>
      <c r="J199" s="1899"/>
      <c r="K199" s="1899"/>
      <c r="L199" s="1899"/>
      <c r="M199" s="1899"/>
      <c r="N199" s="1899"/>
      <c r="O199" s="1899"/>
      <c r="P199" s="1899"/>
      <c r="Q199" s="1899"/>
      <c r="R199" s="1899"/>
      <c r="S199" s="1899"/>
      <c r="T199" s="1899"/>
      <c r="U199" s="1899"/>
      <c r="V199" s="1899"/>
      <c r="W199" s="1899"/>
      <c r="X199" s="1899"/>
      <c r="Y199" s="1899"/>
      <c r="Z199" s="1899"/>
      <c r="AA199" s="1899"/>
      <c r="AB199" s="1899"/>
      <c r="AC199" s="1899"/>
      <c r="AD199" s="1899"/>
      <c r="AE199" s="1900"/>
      <c r="AF199" s="972"/>
      <c r="AG199" s="972"/>
      <c r="AH199" s="972"/>
      <c r="AI199" s="972"/>
      <c r="AJ199" s="972"/>
      <c r="AK199" s="972"/>
      <c r="AL199" s="972"/>
      <c r="AM199" s="972"/>
      <c r="AN199" s="972"/>
      <c r="AO199" s="972"/>
      <c r="AP199" s="972"/>
      <c r="AQ199" s="972"/>
      <c r="AR199" s="972"/>
      <c r="AS199" s="972"/>
      <c r="AT199" s="972"/>
      <c r="AU199" s="972"/>
      <c r="AV199" s="972"/>
      <c r="AW199" s="972"/>
      <c r="AX199" s="972"/>
      <c r="AY199" s="972"/>
      <c r="AZ199" s="972"/>
      <c r="BA199" s="972"/>
      <c r="BB199" s="972"/>
      <c r="BC199" s="972"/>
      <c r="BD199" s="972"/>
      <c r="BE199" s="975"/>
    </row>
    <row r="200" spans="1:57" ht="15.75" customHeight="1">
      <c r="A200" s="972"/>
      <c r="B200" s="972"/>
      <c r="C200" s="1901" t="s">
        <v>2049</v>
      </c>
      <c r="D200" s="1901"/>
      <c r="E200" s="1901"/>
      <c r="F200" s="1901"/>
      <c r="G200" s="1901"/>
      <c r="H200" s="1901"/>
      <c r="I200" s="1901"/>
      <c r="J200" s="1901"/>
      <c r="K200" s="1901"/>
      <c r="L200" s="1901"/>
      <c r="M200" s="1901"/>
      <c r="N200" s="1901"/>
      <c r="O200" s="1902" t="s">
        <v>2050</v>
      </c>
      <c r="P200" s="1902"/>
      <c r="Q200" s="1902"/>
      <c r="R200" s="1902"/>
      <c r="S200" s="1902"/>
      <c r="T200" s="1902"/>
      <c r="U200" s="1902"/>
      <c r="V200" s="1902"/>
      <c r="W200" s="1902"/>
      <c r="X200" s="1902" t="s">
        <v>2051</v>
      </c>
      <c r="Y200" s="1902"/>
      <c r="Z200" s="1902"/>
      <c r="AA200" s="1902"/>
      <c r="AB200" s="1902"/>
      <c r="AC200" s="1902"/>
      <c r="AD200" s="1902"/>
      <c r="AE200" s="1902"/>
      <c r="AF200" s="972"/>
      <c r="AG200" s="972"/>
      <c r="AH200" s="972"/>
      <c r="AI200" s="972"/>
      <c r="AJ200" s="972"/>
      <c r="AK200" s="972"/>
      <c r="AL200" s="972"/>
      <c r="AM200" s="972"/>
      <c r="AN200" s="972"/>
      <c r="AO200" s="972"/>
      <c r="AP200" s="972"/>
      <c r="AQ200" s="972"/>
      <c r="AR200" s="972"/>
      <c r="AS200" s="972"/>
      <c r="AT200" s="972"/>
      <c r="AU200" s="972"/>
      <c r="AV200" s="972"/>
      <c r="AW200" s="972"/>
      <c r="AX200" s="972"/>
      <c r="AY200" s="972"/>
      <c r="AZ200" s="972"/>
      <c r="BA200" s="972"/>
      <c r="BB200" s="972"/>
      <c r="BC200" s="972"/>
      <c r="BD200" s="972"/>
      <c r="BE200" s="975"/>
    </row>
    <row r="201" spans="1:57" ht="15.75" customHeight="1">
      <c r="A201" s="972"/>
      <c r="B201" s="972"/>
      <c r="C201" s="1893" t="s">
        <v>2052</v>
      </c>
      <c r="D201" s="1893"/>
      <c r="E201" s="1893"/>
      <c r="F201" s="1893"/>
      <c r="G201" s="1893"/>
      <c r="H201" s="1893"/>
      <c r="I201" s="1893"/>
      <c r="J201" s="1893"/>
      <c r="K201" s="1893"/>
      <c r="L201" s="1893"/>
      <c r="M201" s="1893"/>
      <c r="N201" s="1893"/>
      <c r="O201" s="1894" t="s">
        <v>2053</v>
      </c>
      <c r="P201" s="1894"/>
      <c r="Q201" s="1894"/>
      <c r="R201" s="1894"/>
      <c r="S201" s="1894"/>
      <c r="T201" s="1894"/>
      <c r="U201" s="1894"/>
      <c r="V201" s="1894"/>
      <c r="W201" s="1894"/>
      <c r="X201" s="1895">
        <v>0.03</v>
      </c>
      <c r="Y201" s="1895"/>
      <c r="Z201" s="1895"/>
      <c r="AA201" s="1895"/>
      <c r="AB201" s="1895"/>
      <c r="AC201" s="1895"/>
      <c r="AD201" s="1895"/>
      <c r="AE201" s="1895"/>
      <c r="AF201" s="972"/>
      <c r="AG201" s="972"/>
      <c r="AH201" s="972"/>
      <c r="AI201" s="972"/>
      <c r="AJ201" s="972"/>
      <c r="AK201" s="972"/>
      <c r="AL201" s="972"/>
      <c r="AM201" s="972"/>
      <c r="AN201" s="972"/>
      <c r="AO201" s="972"/>
      <c r="AP201" s="972"/>
      <c r="AQ201" s="972"/>
      <c r="AR201" s="972"/>
      <c r="AS201" s="972"/>
      <c r="AT201" s="972"/>
      <c r="AU201" s="972"/>
      <c r="AV201" s="972"/>
      <c r="AW201" s="972"/>
      <c r="AX201" s="972"/>
      <c r="AY201" s="972"/>
      <c r="AZ201" s="972"/>
      <c r="BA201" s="972"/>
      <c r="BB201" s="972"/>
      <c r="BC201" s="972"/>
      <c r="BD201" s="972"/>
      <c r="BE201" s="975"/>
    </row>
    <row r="202" spans="1:57" ht="15.75" customHeight="1">
      <c r="A202" s="972"/>
      <c r="B202" s="972"/>
      <c r="C202" s="1893" t="s">
        <v>2054</v>
      </c>
      <c r="D202" s="1893"/>
      <c r="E202" s="1893"/>
      <c r="F202" s="1893"/>
      <c r="G202" s="1893"/>
      <c r="H202" s="1893"/>
      <c r="I202" s="1893"/>
      <c r="J202" s="1893"/>
      <c r="K202" s="1893"/>
      <c r="L202" s="1893"/>
      <c r="M202" s="1893"/>
      <c r="N202" s="1893"/>
      <c r="O202" s="1894" t="s">
        <v>2053</v>
      </c>
      <c r="P202" s="1894"/>
      <c r="Q202" s="1894"/>
      <c r="R202" s="1894"/>
      <c r="S202" s="1894"/>
      <c r="T202" s="1894"/>
      <c r="U202" s="1894"/>
      <c r="V202" s="1894"/>
      <c r="W202" s="1894"/>
      <c r="X202" s="1895">
        <v>0.03</v>
      </c>
      <c r="Y202" s="1895"/>
      <c r="Z202" s="1895"/>
      <c r="AA202" s="1895"/>
      <c r="AB202" s="1895"/>
      <c r="AC202" s="1895"/>
      <c r="AD202" s="1895"/>
      <c r="AE202" s="1895"/>
      <c r="AF202" s="972"/>
      <c r="AG202" s="972"/>
      <c r="AH202" s="972"/>
      <c r="AI202" s="972"/>
      <c r="AJ202" s="972"/>
      <c r="AK202" s="972"/>
      <c r="AL202" s="972"/>
      <c r="AM202" s="972"/>
      <c r="AN202" s="972"/>
      <c r="AO202" s="972"/>
      <c r="AP202" s="972"/>
      <c r="AQ202" s="972"/>
      <c r="AR202" s="972"/>
      <c r="AS202" s="972"/>
      <c r="AT202" s="972"/>
      <c r="AU202" s="972"/>
      <c r="AV202" s="972"/>
      <c r="AW202" s="972"/>
      <c r="AX202" s="972"/>
      <c r="AY202" s="972"/>
      <c r="AZ202" s="972"/>
      <c r="BA202" s="972"/>
      <c r="BB202" s="972"/>
      <c r="BC202" s="972"/>
      <c r="BD202" s="972"/>
      <c r="BE202" s="975"/>
    </row>
    <row r="203" spans="1:57" ht="15.75" customHeight="1">
      <c r="A203" s="972"/>
      <c r="B203" s="972"/>
      <c r="C203" s="1893" t="s">
        <v>2055</v>
      </c>
      <c r="D203" s="1893"/>
      <c r="E203" s="1893"/>
      <c r="F203" s="1893"/>
      <c r="G203" s="1893"/>
      <c r="H203" s="1893"/>
      <c r="I203" s="1893"/>
      <c r="J203" s="1893"/>
      <c r="K203" s="1893"/>
      <c r="L203" s="1893"/>
      <c r="M203" s="1893"/>
      <c r="N203" s="1893"/>
      <c r="O203" s="1896">
        <f>SUM(O201:W202)</f>
        <v>0</v>
      </c>
      <c r="P203" s="1897"/>
      <c r="Q203" s="1897"/>
      <c r="R203" s="1897"/>
      <c r="S203" s="1897"/>
      <c r="T203" s="1897"/>
      <c r="U203" s="1897"/>
      <c r="V203" s="1897"/>
      <c r="W203" s="1897"/>
      <c r="X203" s="1897" t="s">
        <v>2056</v>
      </c>
      <c r="Y203" s="1897"/>
      <c r="Z203" s="1897"/>
      <c r="AA203" s="1897"/>
      <c r="AB203" s="1897"/>
      <c r="AC203" s="1897"/>
      <c r="AD203" s="1897"/>
      <c r="AE203" s="1897"/>
      <c r="AF203" s="972"/>
      <c r="AG203" s="972"/>
      <c r="AH203" s="972"/>
      <c r="AI203" s="972"/>
      <c r="AJ203" s="972"/>
      <c r="AK203" s="972"/>
      <c r="AL203" s="972"/>
      <c r="AM203" s="972"/>
      <c r="AN203" s="972"/>
      <c r="AO203" s="972"/>
      <c r="AP203" s="972"/>
      <c r="AQ203" s="972"/>
      <c r="AR203" s="972"/>
      <c r="AS203" s="972"/>
      <c r="AT203" s="972"/>
      <c r="AU203" s="972"/>
      <c r="AV203" s="972"/>
      <c r="AW203" s="972"/>
      <c r="AX203" s="972"/>
      <c r="AY203" s="972"/>
      <c r="AZ203" s="972"/>
      <c r="BA203" s="972"/>
      <c r="BB203" s="972"/>
      <c r="BC203" s="972"/>
      <c r="BD203" s="972"/>
      <c r="BE203" s="975"/>
    </row>
    <row r="204" spans="1:57" ht="15.75" customHeight="1">
      <c r="A204" s="972"/>
      <c r="B204" s="972"/>
      <c r="C204" s="1867" t="s">
        <v>2057</v>
      </c>
      <c r="D204" s="1867"/>
      <c r="E204" s="1867"/>
      <c r="F204" s="1867"/>
      <c r="G204" s="1867"/>
      <c r="H204" s="1867"/>
      <c r="I204" s="1867"/>
      <c r="J204" s="1867"/>
      <c r="K204" s="1867"/>
      <c r="L204" s="1867"/>
      <c r="M204" s="1867"/>
      <c r="N204" s="1867"/>
      <c r="O204" s="1867"/>
      <c r="P204" s="1867"/>
      <c r="Q204" s="1867"/>
      <c r="R204" s="1867"/>
      <c r="S204" s="1867"/>
      <c r="T204" s="1867"/>
      <c r="U204" s="1867"/>
      <c r="V204" s="1867"/>
      <c r="W204" s="1867"/>
      <c r="X204" s="1867"/>
      <c r="Y204" s="1867"/>
      <c r="Z204" s="1867"/>
      <c r="AA204" s="1867"/>
      <c r="AB204" s="1867"/>
      <c r="AC204" s="1867"/>
      <c r="AD204" s="1867"/>
      <c r="AE204" s="1867"/>
      <c r="AF204" s="972"/>
      <c r="AG204" s="972"/>
      <c r="AH204" s="972"/>
      <c r="AI204" s="972"/>
      <c r="AJ204" s="972"/>
      <c r="AK204" s="972"/>
      <c r="AL204" s="972"/>
      <c r="AM204" s="972"/>
      <c r="AN204" s="972"/>
      <c r="AO204" s="972"/>
      <c r="AP204" s="972"/>
      <c r="AQ204" s="972"/>
      <c r="AR204" s="972"/>
      <c r="AS204" s="972"/>
      <c r="AT204" s="972"/>
      <c r="AU204" s="972"/>
      <c r="AV204" s="972"/>
      <c r="AW204" s="972"/>
      <c r="AX204" s="972"/>
      <c r="AY204" s="972"/>
      <c r="AZ204" s="972"/>
      <c r="BA204" s="972"/>
      <c r="BB204" s="972"/>
      <c r="BC204" s="972"/>
      <c r="BD204" s="972"/>
      <c r="BE204" s="975"/>
    </row>
    <row r="205" spans="1:57" ht="15.75" customHeight="1" thickBot="1">
      <c r="A205" s="972"/>
      <c r="B205" s="972"/>
      <c r="C205" s="972"/>
      <c r="D205" s="972"/>
      <c r="E205" s="972"/>
      <c r="F205" s="972"/>
      <c r="G205" s="972"/>
      <c r="H205" s="972"/>
      <c r="I205" s="972"/>
      <c r="J205" s="972"/>
      <c r="K205" s="972"/>
      <c r="L205" s="972"/>
      <c r="M205" s="972"/>
      <c r="N205" s="972"/>
      <c r="O205" s="972"/>
      <c r="P205" s="972"/>
      <c r="Q205" s="972"/>
      <c r="R205" s="972"/>
      <c r="S205" s="972"/>
      <c r="T205" s="972"/>
      <c r="U205" s="972"/>
      <c r="V205" s="972"/>
      <c r="W205" s="972"/>
      <c r="X205" s="972"/>
      <c r="Y205" s="972"/>
      <c r="Z205" s="972"/>
      <c r="AA205" s="972"/>
      <c r="AB205" s="972"/>
      <c r="AC205" s="972"/>
      <c r="AD205" s="972"/>
      <c r="AE205" s="972"/>
      <c r="AF205" s="972"/>
      <c r="AG205" s="972"/>
      <c r="AH205" s="972"/>
      <c r="AI205" s="972"/>
      <c r="AJ205" s="972"/>
      <c r="AK205" s="972"/>
      <c r="AL205" s="972"/>
      <c r="AM205" s="972"/>
      <c r="AN205" s="972"/>
      <c r="AO205" s="972"/>
      <c r="AP205" s="972"/>
      <c r="AQ205" s="972"/>
      <c r="AR205" s="972"/>
      <c r="AS205" s="972"/>
      <c r="AT205" s="972"/>
      <c r="AU205" s="972"/>
      <c r="AV205" s="972"/>
      <c r="AW205" s="972"/>
      <c r="AX205" s="972"/>
      <c r="AY205" s="972"/>
      <c r="AZ205" s="972"/>
      <c r="BA205" s="972"/>
      <c r="BB205" s="972"/>
      <c r="BC205" s="972"/>
      <c r="BD205" s="972"/>
      <c r="BE205" s="975"/>
    </row>
    <row r="206" spans="1:57" ht="15.75" customHeight="1" thickBot="1">
      <c r="A206" s="972"/>
      <c r="B206" s="972"/>
      <c r="C206" s="1868" t="s">
        <v>2058</v>
      </c>
      <c r="D206" s="1869"/>
      <c r="E206" s="1869"/>
      <c r="F206" s="1869"/>
      <c r="G206" s="1869"/>
      <c r="H206" s="1869"/>
      <c r="I206" s="1869"/>
      <c r="J206" s="1869"/>
      <c r="K206" s="1869"/>
      <c r="L206" s="1869"/>
      <c r="M206" s="1869"/>
      <c r="N206" s="1869"/>
      <c r="O206" s="1869"/>
      <c r="P206" s="1869"/>
      <c r="Q206" s="1869"/>
      <c r="R206" s="1869"/>
      <c r="S206" s="1869"/>
      <c r="T206" s="1869"/>
      <c r="U206" s="1869"/>
      <c r="V206" s="1869"/>
      <c r="W206" s="1869"/>
      <c r="X206" s="1869"/>
      <c r="Y206" s="1869"/>
      <c r="Z206" s="1869"/>
      <c r="AA206" s="1869"/>
      <c r="AB206" s="1869"/>
      <c r="AC206" s="1869"/>
      <c r="AD206" s="1869"/>
      <c r="AE206" s="1869"/>
      <c r="AF206" s="1869"/>
      <c r="AG206" s="1869"/>
      <c r="AH206" s="1869"/>
      <c r="AI206" s="1869"/>
      <c r="AJ206" s="1869"/>
      <c r="AK206" s="1870"/>
      <c r="AL206" s="972"/>
      <c r="AM206" s="972"/>
      <c r="AN206" s="972"/>
      <c r="AO206" s="972"/>
      <c r="AP206" s="972"/>
      <c r="AQ206" s="972"/>
      <c r="AR206" s="972"/>
      <c r="AS206" s="972"/>
      <c r="AT206" s="972"/>
      <c r="AU206" s="972"/>
      <c r="AV206" s="972"/>
      <c r="AW206" s="972"/>
      <c r="AX206" s="972"/>
      <c r="AY206" s="972"/>
      <c r="AZ206" s="972"/>
      <c r="BA206" s="972"/>
      <c r="BB206" s="972"/>
      <c r="BC206" s="972"/>
      <c r="BD206" s="972"/>
      <c r="BE206" s="975"/>
    </row>
    <row r="207" spans="1:57" ht="15.75" customHeight="1">
      <c r="A207" s="972"/>
      <c r="B207" s="972"/>
      <c r="C207" s="1871" t="s">
        <v>2059</v>
      </c>
      <c r="D207" s="1872"/>
      <c r="E207" s="1872"/>
      <c r="F207" s="1873"/>
      <c r="G207" s="1877" t="s">
        <v>2060</v>
      </c>
      <c r="H207" s="1872"/>
      <c r="I207" s="1872"/>
      <c r="J207" s="1872"/>
      <c r="K207" s="1872"/>
      <c r="L207" s="1872"/>
      <c r="M207" s="1872"/>
      <c r="N207" s="1872"/>
      <c r="O207" s="1873"/>
      <c r="P207" s="1879" t="s">
        <v>2061</v>
      </c>
      <c r="Q207" s="1880"/>
      <c r="R207" s="1880"/>
      <c r="S207" s="1880"/>
      <c r="T207" s="1881"/>
      <c r="U207" s="1885" t="s">
        <v>2062</v>
      </c>
      <c r="V207" s="1886"/>
      <c r="W207" s="1886"/>
      <c r="X207" s="1887"/>
      <c r="Y207" s="1885" t="s">
        <v>2063</v>
      </c>
      <c r="Z207" s="1886"/>
      <c r="AA207" s="1886"/>
      <c r="AB207" s="1887"/>
      <c r="AC207" s="1885" t="s">
        <v>2064</v>
      </c>
      <c r="AD207" s="1886"/>
      <c r="AE207" s="1886"/>
      <c r="AF207" s="1887"/>
      <c r="AG207" s="1877" t="s">
        <v>2065</v>
      </c>
      <c r="AH207" s="1872"/>
      <c r="AI207" s="1872"/>
      <c r="AJ207" s="1872"/>
      <c r="AK207" s="1891"/>
      <c r="AL207" s="972"/>
      <c r="AM207" s="972"/>
      <c r="AN207" s="972"/>
      <c r="AO207" s="972"/>
      <c r="AP207" s="972"/>
      <c r="AQ207" s="972"/>
      <c r="AR207" s="972"/>
      <c r="AS207" s="972"/>
      <c r="AT207" s="972"/>
      <c r="AU207" s="972"/>
      <c r="AV207" s="972"/>
      <c r="AW207" s="972"/>
      <c r="AX207" s="972"/>
      <c r="AY207" s="972"/>
      <c r="AZ207" s="972"/>
      <c r="BA207" s="972"/>
      <c r="BB207" s="972"/>
      <c r="BC207" s="972"/>
      <c r="BD207" s="972"/>
      <c r="BE207" s="975"/>
    </row>
    <row r="208" spans="1:57" ht="15.75" customHeight="1">
      <c r="A208" s="972"/>
      <c r="B208" s="972"/>
      <c r="C208" s="1874"/>
      <c r="D208" s="1875"/>
      <c r="E208" s="1875"/>
      <c r="F208" s="1876"/>
      <c r="G208" s="1878"/>
      <c r="H208" s="1875"/>
      <c r="I208" s="1875"/>
      <c r="J208" s="1875"/>
      <c r="K208" s="1875"/>
      <c r="L208" s="1875"/>
      <c r="M208" s="1875"/>
      <c r="N208" s="1875"/>
      <c r="O208" s="1876"/>
      <c r="P208" s="1882"/>
      <c r="Q208" s="1883"/>
      <c r="R208" s="1883"/>
      <c r="S208" s="1883"/>
      <c r="T208" s="1884"/>
      <c r="U208" s="1888"/>
      <c r="V208" s="1889"/>
      <c r="W208" s="1889"/>
      <c r="X208" s="1890"/>
      <c r="Y208" s="1888"/>
      <c r="Z208" s="1889"/>
      <c r="AA208" s="1889"/>
      <c r="AB208" s="1890"/>
      <c r="AC208" s="1888"/>
      <c r="AD208" s="1889"/>
      <c r="AE208" s="1889"/>
      <c r="AF208" s="1890"/>
      <c r="AG208" s="1878"/>
      <c r="AH208" s="1875"/>
      <c r="AI208" s="1875"/>
      <c r="AJ208" s="1875"/>
      <c r="AK208" s="1892"/>
      <c r="AL208" s="972"/>
      <c r="AM208" s="972"/>
      <c r="AN208" s="972"/>
      <c r="AO208" s="972"/>
      <c r="AP208" s="972"/>
      <c r="AQ208" s="972"/>
      <c r="AR208" s="972"/>
      <c r="AS208" s="972"/>
      <c r="AT208" s="972"/>
      <c r="AU208" s="972"/>
      <c r="AV208" s="972"/>
      <c r="AW208" s="972"/>
      <c r="AX208" s="972"/>
      <c r="AY208" s="972"/>
      <c r="AZ208" s="972"/>
      <c r="BA208" s="972"/>
      <c r="BB208" s="972"/>
      <c r="BC208" s="972"/>
      <c r="BD208" s="972"/>
      <c r="BE208" s="975"/>
    </row>
    <row r="209" spans="1:57" ht="15.75" customHeight="1">
      <c r="A209" s="972"/>
      <c r="B209" s="972"/>
      <c r="C209" s="1860">
        <v>1</v>
      </c>
      <c r="D209" s="1861"/>
      <c r="E209" s="1861"/>
      <c r="F209" s="1861"/>
      <c r="G209" s="1862" t="s">
        <v>2066</v>
      </c>
      <c r="H209" s="1862"/>
      <c r="I209" s="1862"/>
      <c r="J209" s="1862"/>
      <c r="K209" s="1862"/>
      <c r="L209" s="1862"/>
      <c r="M209" s="1862"/>
      <c r="N209" s="1862"/>
      <c r="O209" s="1862"/>
      <c r="P209" s="1863"/>
      <c r="Q209" s="1866"/>
      <c r="R209" s="1866"/>
      <c r="S209" s="1866"/>
      <c r="T209" s="1866"/>
      <c r="U209" s="1864" t="s">
        <v>2066</v>
      </c>
      <c r="V209" s="1864"/>
      <c r="W209" s="1864"/>
      <c r="X209" s="1864"/>
      <c r="Y209" s="1864" t="s">
        <v>2066</v>
      </c>
      <c r="Z209" s="1864"/>
      <c r="AA209" s="1864"/>
      <c r="AB209" s="1864"/>
      <c r="AC209" s="1865" t="s">
        <v>2066</v>
      </c>
      <c r="AD209" s="1865"/>
      <c r="AE209" s="1865"/>
      <c r="AF209" s="1865"/>
      <c r="AG209" s="1849"/>
      <c r="AH209" s="1850"/>
      <c r="AI209" s="1850"/>
      <c r="AJ209" s="1850"/>
      <c r="AK209" s="1851"/>
      <c r="AL209" s="972"/>
      <c r="AM209" s="972"/>
      <c r="AN209" s="972"/>
      <c r="AO209" s="972"/>
      <c r="AP209" s="972"/>
      <c r="AQ209" s="972"/>
      <c r="AR209" s="972"/>
      <c r="AS209" s="972"/>
      <c r="AT209" s="972"/>
      <c r="AU209" s="972"/>
      <c r="AV209" s="972"/>
      <c r="AW209" s="972"/>
      <c r="AX209" s="972"/>
      <c r="AY209" s="972"/>
      <c r="AZ209" s="972"/>
      <c r="BA209" s="972"/>
      <c r="BB209" s="972"/>
      <c r="BC209" s="972"/>
      <c r="BD209" s="972"/>
      <c r="BE209" s="975"/>
    </row>
    <row r="210" spans="1:57" ht="15.75" customHeight="1">
      <c r="A210" s="972"/>
      <c r="B210" s="972"/>
      <c r="C210" s="1860">
        <v>2</v>
      </c>
      <c r="D210" s="1861"/>
      <c r="E210" s="1861"/>
      <c r="F210" s="1861"/>
      <c r="G210" s="1862" t="s">
        <v>2066</v>
      </c>
      <c r="H210" s="1862"/>
      <c r="I210" s="1862"/>
      <c r="J210" s="1862"/>
      <c r="K210" s="1862"/>
      <c r="L210" s="1862"/>
      <c r="M210" s="1862"/>
      <c r="N210" s="1862"/>
      <c r="O210" s="1862"/>
      <c r="P210" s="1863"/>
      <c r="Q210" s="1863"/>
      <c r="R210" s="1863"/>
      <c r="S210" s="1863"/>
      <c r="T210" s="1863"/>
      <c r="U210" s="1864" t="s">
        <v>2066</v>
      </c>
      <c r="V210" s="1864"/>
      <c r="W210" s="1864"/>
      <c r="X210" s="1864"/>
      <c r="Y210" s="1864" t="s">
        <v>2066</v>
      </c>
      <c r="Z210" s="1864"/>
      <c r="AA210" s="1864"/>
      <c r="AB210" s="1864"/>
      <c r="AC210" s="1865" t="s">
        <v>2066</v>
      </c>
      <c r="AD210" s="1865"/>
      <c r="AE210" s="1865"/>
      <c r="AF210" s="1865"/>
      <c r="AG210" s="1849"/>
      <c r="AH210" s="1850"/>
      <c r="AI210" s="1850"/>
      <c r="AJ210" s="1850"/>
      <c r="AK210" s="1851"/>
      <c r="AL210" s="972"/>
      <c r="AM210" s="972"/>
      <c r="AN210" s="972"/>
      <c r="AO210" s="972"/>
      <c r="AP210" s="972"/>
      <c r="AQ210" s="972"/>
      <c r="AR210" s="972"/>
      <c r="AS210" s="972"/>
      <c r="AT210" s="972"/>
      <c r="AU210" s="972"/>
      <c r="AV210" s="972"/>
      <c r="AW210" s="972"/>
      <c r="AX210" s="972"/>
      <c r="AY210" s="972"/>
      <c r="AZ210" s="972"/>
      <c r="BA210" s="972"/>
      <c r="BB210" s="972"/>
      <c r="BC210" s="972"/>
      <c r="BD210" s="972"/>
      <c r="BE210" s="975"/>
    </row>
    <row r="211" spans="1:57" ht="15.75" customHeight="1">
      <c r="A211" s="972"/>
      <c r="B211" s="972"/>
      <c r="C211" s="1860">
        <v>3</v>
      </c>
      <c r="D211" s="1861"/>
      <c r="E211" s="1861"/>
      <c r="F211" s="1861"/>
      <c r="G211" s="1862" t="s">
        <v>2066</v>
      </c>
      <c r="H211" s="1862"/>
      <c r="I211" s="1862"/>
      <c r="J211" s="1862"/>
      <c r="K211" s="1862"/>
      <c r="L211" s="1862"/>
      <c r="M211" s="1862"/>
      <c r="N211" s="1862"/>
      <c r="O211" s="1862"/>
      <c r="P211" s="1863"/>
      <c r="Q211" s="1863"/>
      <c r="R211" s="1863"/>
      <c r="S211" s="1863"/>
      <c r="T211" s="1863"/>
      <c r="U211" s="1864" t="s">
        <v>2066</v>
      </c>
      <c r="V211" s="1864"/>
      <c r="W211" s="1864"/>
      <c r="X211" s="1864"/>
      <c r="Y211" s="1864" t="s">
        <v>2066</v>
      </c>
      <c r="Z211" s="1864"/>
      <c r="AA211" s="1864"/>
      <c r="AB211" s="1864"/>
      <c r="AC211" s="1865" t="s">
        <v>2066</v>
      </c>
      <c r="AD211" s="1865"/>
      <c r="AE211" s="1865"/>
      <c r="AF211" s="1865"/>
      <c r="AG211" s="1849"/>
      <c r="AH211" s="1850"/>
      <c r="AI211" s="1850"/>
      <c r="AJ211" s="1850"/>
      <c r="AK211" s="1851"/>
      <c r="AL211" s="972"/>
      <c r="AM211" s="972"/>
      <c r="AN211" s="972"/>
      <c r="AO211" s="972"/>
      <c r="AP211" s="972"/>
      <c r="AQ211" s="972"/>
      <c r="AR211" s="972"/>
      <c r="AS211" s="972"/>
      <c r="AT211" s="972"/>
      <c r="AU211" s="972"/>
      <c r="AV211" s="972"/>
      <c r="AW211" s="972"/>
      <c r="AX211" s="972"/>
      <c r="AY211" s="972"/>
      <c r="AZ211" s="972"/>
      <c r="BA211" s="972"/>
      <c r="BB211" s="972"/>
      <c r="BC211" s="972"/>
      <c r="BD211" s="972"/>
      <c r="BE211" s="975"/>
    </row>
    <row r="212" spans="1:57" ht="15.75" customHeight="1">
      <c r="A212" s="972"/>
      <c r="B212" s="972"/>
      <c r="C212" s="1860">
        <v>4</v>
      </c>
      <c r="D212" s="1861"/>
      <c r="E212" s="1861"/>
      <c r="F212" s="1861"/>
      <c r="G212" s="1862" t="s">
        <v>2066</v>
      </c>
      <c r="H212" s="1862"/>
      <c r="I212" s="1862"/>
      <c r="J212" s="1862"/>
      <c r="K212" s="1862"/>
      <c r="L212" s="1862"/>
      <c r="M212" s="1862"/>
      <c r="N212" s="1862"/>
      <c r="O212" s="1862"/>
      <c r="P212" s="1863"/>
      <c r="Q212" s="1863"/>
      <c r="R212" s="1863"/>
      <c r="S212" s="1863"/>
      <c r="T212" s="1863"/>
      <c r="U212" s="1864" t="s">
        <v>2066</v>
      </c>
      <c r="V212" s="1864"/>
      <c r="W212" s="1864"/>
      <c r="X212" s="1864"/>
      <c r="Y212" s="1864" t="s">
        <v>2066</v>
      </c>
      <c r="Z212" s="1864"/>
      <c r="AA212" s="1864"/>
      <c r="AB212" s="1864"/>
      <c r="AC212" s="1865" t="s">
        <v>2066</v>
      </c>
      <c r="AD212" s="1865"/>
      <c r="AE212" s="1865"/>
      <c r="AF212" s="1865"/>
      <c r="AG212" s="1849"/>
      <c r="AH212" s="1850"/>
      <c r="AI212" s="1850"/>
      <c r="AJ212" s="1850"/>
      <c r="AK212" s="1851"/>
      <c r="AL212" s="972"/>
      <c r="AM212" s="972"/>
      <c r="AN212" s="972"/>
      <c r="AO212" s="972"/>
      <c r="AP212" s="972"/>
      <c r="AQ212" s="972"/>
      <c r="AR212" s="972"/>
      <c r="AS212" s="972"/>
      <c r="AT212" s="972"/>
      <c r="AU212" s="972"/>
      <c r="AV212" s="972"/>
      <c r="AW212" s="972"/>
      <c r="AX212" s="972"/>
      <c r="AY212" s="972"/>
      <c r="AZ212" s="972"/>
      <c r="BA212" s="972"/>
      <c r="BB212" s="972"/>
      <c r="BC212" s="972"/>
      <c r="BD212" s="972"/>
      <c r="BE212" s="975"/>
    </row>
    <row r="213" spans="1:57" ht="15.75" customHeight="1">
      <c r="A213" s="972"/>
      <c r="B213" s="972"/>
      <c r="C213" s="1860">
        <v>5</v>
      </c>
      <c r="D213" s="1861"/>
      <c r="E213" s="1861"/>
      <c r="F213" s="1861"/>
      <c r="G213" s="1862" t="s">
        <v>2066</v>
      </c>
      <c r="H213" s="1862"/>
      <c r="I213" s="1862"/>
      <c r="J213" s="1862"/>
      <c r="K213" s="1862"/>
      <c r="L213" s="1862"/>
      <c r="M213" s="1862"/>
      <c r="N213" s="1862"/>
      <c r="O213" s="1862"/>
      <c r="P213" s="1863"/>
      <c r="Q213" s="1863"/>
      <c r="R213" s="1863"/>
      <c r="S213" s="1863"/>
      <c r="T213" s="1863"/>
      <c r="U213" s="1864" t="s">
        <v>2066</v>
      </c>
      <c r="V213" s="1864"/>
      <c r="W213" s="1864"/>
      <c r="X213" s="1864"/>
      <c r="Y213" s="1864" t="s">
        <v>2066</v>
      </c>
      <c r="Z213" s="1864"/>
      <c r="AA213" s="1864"/>
      <c r="AB213" s="1864"/>
      <c r="AC213" s="1865" t="s">
        <v>2066</v>
      </c>
      <c r="AD213" s="1865"/>
      <c r="AE213" s="1865"/>
      <c r="AF213" s="1865"/>
      <c r="AG213" s="1849"/>
      <c r="AH213" s="1850"/>
      <c r="AI213" s="1850"/>
      <c r="AJ213" s="1850"/>
      <c r="AK213" s="1851"/>
      <c r="AL213" s="972"/>
      <c r="AM213" s="972"/>
      <c r="AN213" s="972"/>
      <c r="AO213" s="972"/>
      <c r="AP213" s="972"/>
      <c r="AQ213" s="972"/>
      <c r="AR213" s="972"/>
      <c r="AS213" s="972"/>
      <c r="AT213" s="972"/>
      <c r="AU213" s="972"/>
      <c r="AV213" s="972"/>
      <c r="AW213" s="972"/>
      <c r="AX213" s="972"/>
      <c r="AY213" s="972"/>
      <c r="AZ213" s="972"/>
      <c r="BA213" s="972"/>
      <c r="BB213" s="972"/>
      <c r="BC213" s="972"/>
      <c r="BD213" s="972"/>
      <c r="BE213" s="975"/>
    </row>
    <row r="214" spans="1:57" ht="15.75" customHeight="1">
      <c r="A214" s="972"/>
      <c r="B214" s="972"/>
      <c r="C214" s="1860">
        <v>6</v>
      </c>
      <c r="D214" s="1861"/>
      <c r="E214" s="1861"/>
      <c r="F214" s="1861"/>
      <c r="G214" s="1862" t="s">
        <v>2066</v>
      </c>
      <c r="H214" s="1862"/>
      <c r="I214" s="1862"/>
      <c r="J214" s="1862"/>
      <c r="K214" s="1862"/>
      <c r="L214" s="1862"/>
      <c r="M214" s="1862"/>
      <c r="N214" s="1862"/>
      <c r="O214" s="1862"/>
      <c r="P214" s="1863"/>
      <c r="Q214" s="1863"/>
      <c r="R214" s="1863"/>
      <c r="S214" s="1863"/>
      <c r="T214" s="1863"/>
      <c r="U214" s="1864"/>
      <c r="V214" s="1864"/>
      <c r="W214" s="1864"/>
      <c r="X214" s="1864"/>
      <c r="Y214" s="1864"/>
      <c r="Z214" s="1864"/>
      <c r="AA214" s="1864"/>
      <c r="AB214" s="1864"/>
      <c r="AC214" s="1865" t="s">
        <v>2066</v>
      </c>
      <c r="AD214" s="1865"/>
      <c r="AE214" s="1865"/>
      <c r="AF214" s="1865"/>
      <c r="AG214" s="1849"/>
      <c r="AH214" s="1850"/>
      <c r="AI214" s="1850"/>
      <c r="AJ214" s="1850"/>
      <c r="AK214" s="1851"/>
      <c r="AL214" s="972"/>
      <c r="AM214" s="972"/>
      <c r="AN214" s="972"/>
      <c r="AO214" s="972"/>
      <c r="AP214" s="972"/>
      <c r="AQ214" s="972"/>
      <c r="AR214" s="972"/>
      <c r="AS214" s="972"/>
      <c r="AT214" s="972"/>
      <c r="AU214" s="972"/>
      <c r="AV214" s="972"/>
      <c r="AW214" s="972"/>
      <c r="AX214" s="972"/>
      <c r="AY214" s="972"/>
      <c r="AZ214" s="972"/>
      <c r="BA214" s="972"/>
      <c r="BB214" s="972"/>
      <c r="BC214" s="972"/>
      <c r="BD214" s="972"/>
      <c r="BE214" s="975"/>
    </row>
    <row r="215" spans="1:57" ht="15.75" customHeight="1">
      <c r="A215" s="972"/>
      <c r="B215" s="972"/>
      <c r="C215" s="1860">
        <v>7</v>
      </c>
      <c r="D215" s="1861"/>
      <c r="E215" s="1861"/>
      <c r="F215" s="1861"/>
      <c r="G215" s="1862"/>
      <c r="H215" s="1862"/>
      <c r="I215" s="1862"/>
      <c r="J215" s="1862"/>
      <c r="K215" s="1862"/>
      <c r="L215" s="1862"/>
      <c r="M215" s="1862"/>
      <c r="N215" s="1862"/>
      <c r="O215" s="1862"/>
      <c r="P215" s="1863"/>
      <c r="Q215" s="1863"/>
      <c r="R215" s="1863"/>
      <c r="S215" s="1863"/>
      <c r="T215" s="1863"/>
      <c r="U215" s="1864"/>
      <c r="V215" s="1864"/>
      <c r="W215" s="1864"/>
      <c r="X215" s="1864"/>
      <c r="Y215" s="1864"/>
      <c r="Z215" s="1864"/>
      <c r="AA215" s="1864"/>
      <c r="AB215" s="1864"/>
      <c r="AC215" s="1865" t="s">
        <v>2066</v>
      </c>
      <c r="AD215" s="1865"/>
      <c r="AE215" s="1865"/>
      <c r="AF215" s="1865"/>
      <c r="AG215" s="1849"/>
      <c r="AH215" s="1850"/>
      <c r="AI215" s="1850"/>
      <c r="AJ215" s="1850"/>
      <c r="AK215" s="1851"/>
      <c r="AL215" s="972"/>
      <c r="AM215" s="972"/>
      <c r="AN215" s="972"/>
      <c r="AO215" s="972"/>
      <c r="AP215" s="972"/>
      <c r="AQ215" s="972"/>
      <c r="AR215" s="972"/>
      <c r="AS215" s="972"/>
      <c r="AT215" s="972"/>
      <c r="AU215" s="972"/>
      <c r="AV215" s="972"/>
      <c r="AW215" s="972"/>
      <c r="AX215" s="972"/>
      <c r="AY215" s="972"/>
      <c r="AZ215" s="972"/>
      <c r="BA215" s="972"/>
      <c r="BB215" s="972"/>
      <c r="BC215" s="972"/>
      <c r="BD215" s="972"/>
      <c r="BE215" s="975"/>
    </row>
    <row r="216" spans="1:57" ht="15.75" customHeight="1">
      <c r="A216" s="972"/>
      <c r="B216" s="972"/>
      <c r="C216" s="1852" t="s">
        <v>2067</v>
      </c>
      <c r="D216" s="1853"/>
      <c r="E216" s="1853"/>
      <c r="F216" s="1853"/>
      <c r="G216" s="1853"/>
      <c r="H216" s="1853"/>
      <c r="I216" s="1853"/>
      <c r="J216" s="1853"/>
      <c r="K216" s="1853"/>
      <c r="L216" s="1853"/>
      <c r="M216" s="1853"/>
      <c r="N216" s="1853"/>
      <c r="O216" s="1853"/>
      <c r="P216" s="1854"/>
      <c r="Q216" s="1854"/>
      <c r="R216" s="1854"/>
      <c r="S216" s="1854"/>
      <c r="T216" s="1854"/>
      <c r="U216" s="1855">
        <f>-SUM(U209:U215)</f>
        <v>0</v>
      </c>
      <c r="V216" s="1855"/>
      <c r="W216" s="1855"/>
      <c r="X216" s="1855"/>
      <c r="Y216" s="1855">
        <f>-SUM(Y209:Y215)</f>
        <v>0</v>
      </c>
      <c r="Z216" s="1855"/>
      <c r="AA216" s="1855"/>
      <c r="AB216" s="1855"/>
      <c r="AC216" s="1856">
        <f>-SUM(AC209:AC215)</f>
        <v>0</v>
      </c>
      <c r="AD216" s="1856"/>
      <c r="AE216" s="1856"/>
      <c r="AF216" s="1856"/>
      <c r="AG216" s="1857"/>
      <c r="AH216" s="1858"/>
      <c r="AI216" s="1858"/>
      <c r="AJ216" s="1858"/>
      <c r="AK216" s="1859"/>
      <c r="AL216" s="972"/>
      <c r="AM216" s="972"/>
      <c r="AN216" s="972"/>
      <c r="AO216" s="972"/>
      <c r="AP216" s="972"/>
      <c r="AQ216" s="972"/>
      <c r="AR216" s="972"/>
      <c r="AS216" s="972"/>
      <c r="AT216" s="972"/>
      <c r="AU216" s="972"/>
      <c r="AV216" s="972"/>
      <c r="AW216" s="972"/>
      <c r="AX216" s="972"/>
      <c r="AY216" s="972"/>
      <c r="AZ216" s="972"/>
      <c r="BA216" s="972"/>
      <c r="BB216" s="972"/>
      <c r="BC216" s="972"/>
      <c r="BD216" s="972"/>
      <c r="BE216" s="975"/>
    </row>
    <row r="217" spans="1:57" ht="15.75" customHeight="1">
      <c r="A217" s="972"/>
      <c r="B217" s="972"/>
      <c r="C217" s="972" t="s">
        <v>2068</v>
      </c>
      <c r="D217" s="972"/>
      <c r="E217" s="972"/>
      <c r="F217" s="972"/>
      <c r="G217" s="972"/>
      <c r="H217" s="972"/>
      <c r="I217" s="972"/>
      <c r="J217" s="972"/>
      <c r="K217" s="972"/>
      <c r="L217" s="972"/>
      <c r="M217" s="972"/>
      <c r="N217" s="972"/>
      <c r="O217" s="972"/>
      <c r="P217" s="972"/>
      <c r="Q217" s="972"/>
      <c r="R217" s="972"/>
      <c r="S217" s="972"/>
      <c r="T217" s="972"/>
      <c r="U217" s="972"/>
      <c r="V217" s="972"/>
      <c r="W217" s="972"/>
      <c r="X217" s="972"/>
      <c r="Y217" s="972"/>
      <c r="Z217" s="972"/>
      <c r="AA217" s="972"/>
      <c r="AB217" s="972"/>
      <c r="AC217" s="972"/>
      <c r="AD217" s="972"/>
      <c r="AE217" s="972"/>
      <c r="AF217" s="972"/>
      <c r="AG217" s="972"/>
      <c r="AH217" s="972"/>
      <c r="AI217" s="972"/>
      <c r="AJ217" s="972"/>
      <c r="AK217" s="972"/>
      <c r="AL217" s="972"/>
      <c r="AM217" s="972"/>
      <c r="AN217" s="972"/>
      <c r="AO217" s="972"/>
      <c r="AP217" s="972"/>
      <c r="AQ217" s="972"/>
      <c r="AR217" s="972"/>
      <c r="AS217" s="972"/>
      <c r="AT217" s="972"/>
      <c r="AU217" s="972"/>
      <c r="AV217" s="972"/>
      <c r="AW217" s="972"/>
      <c r="AX217" s="972"/>
      <c r="AY217" s="972"/>
      <c r="AZ217" s="972"/>
      <c r="BA217" s="972"/>
      <c r="BB217" s="972"/>
      <c r="BC217" s="972"/>
      <c r="BD217" s="972"/>
      <c r="BE217" s="975"/>
    </row>
    <row r="218" spans="1:57" ht="15.75" customHeight="1">
      <c r="A218" s="972"/>
      <c r="B218" s="972"/>
      <c r="C218" s="972"/>
      <c r="D218" s="972"/>
      <c r="E218" s="972"/>
      <c r="F218" s="972"/>
      <c r="G218" s="972"/>
      <c r="H218" s="972"/>
      <c r="I218" s="972"/>
      <c r="J218" s="972"/>
      <c r="K218" s="972"/>
      <c r="L218" s="972"/>
      <c r="M218" s="972"/>
      <c r="N218" s="972"/>
      <c r="O218" s="972"/>
      <c r="P218" s="972"/>
      <c r="Q218" s="972"/>
      <c r="R218" s="972"/>
      <c r="S218" s="972"/>
      <c r="T218" s="972"/>
      <c r="U218" s="972"/>
      <c r="V218" s="972"/>
      <c r="W218" s="972"/>
      <c r="X218" s="972"/>
      <c r="Y218" s="972"/>
      <c r="Z218" s="972"/>
      <c r="AA218" s="972"/>
      <c r="AB218" s="972"/>
      <c r="AC218" s="972"/>
      <c r="AD218" s="972"/>
      <c r="AE218" s="972"/>
      <c r="AF218" s="972"/>
      <c r="AG218" s="972"/>
      <c r="AH218" s="972"/>
      <c r="AI218" s="972"/>
      <c r="AJ218" s="972"/>
      <c r="AK218" s="972"/>
      <c r="AL218" s="972"/>
      <c r="AM218" s="972"/>
      <c r="AN218" s="972"/>
      <c r="AO218" s="972"/>
      <c r="AP218" s="972"/>
      <c r="AQ218" s="972"/>
      <c r="AR218" s="972"/>
      <c r="AS218" s="972"/>
      <c r="AT218" s="972"/>
      <c r="AU218" s="972"/>
      <c r="AV218" s="972"/>
      <c r="AW218" s="972"/>
      <c r="AX218" s="972"/>
      <c r="AY218" s="972"/>
      <c r="AZ218" s="972"/>
      <c r="BA218" s="972"/>
      <c r="BB218" s="972"/>
      <c r="BC218" s="972"/>
      <c r="BD218" s="972"/>
      <c r="BE218" s="975"/>
    </row>
    <row r="219" spans="1:57" ht="15.75" customHeight="1">
      <c r="A219" s="972"/>
      <c r="B219" s="972"/>
      <c r="C219" s="972"/>
      <c r="D219" s="972"/>
      <c r="E219" s="972"/>
      <c r="F219" s="972"/>
      <c r="G219" s="972"/>
      <c r="H219" s="972"/>
      <c r="I219" s="972"/>
      <c r="J219" s="972"/>
      <c r="K219" s="972"/>
      <c r="L219" s="972"/>
      <c r="M219" s="972"/>
      <c r="N219" s="972"/>
      <c r="O219" s="972"/>
      <c r="P219" s="972"/>
      <c r="Q219" s="972"/>
      <c r="R219" s="972"/>
      <c r="S219" s="972"/>
      <c r="T219" s="972"/>
      <c r="U219" s="972"/>
      <c r="V219" s="972"/>
      <c r="W219" s="972"/>
      <c r="X219" s="972"/>
      <c r="Y219" s="972"/>
      <c r="Z219" s="972"/>
      <c r="AA219" s="972"/>
      <c r="AB219" s="972"/>
      <c r="AC219" s="972"/>
      <c r="AD219" s="972"/>
      <c r="AE219" s="972"/>
      <c r="AF219" s="972"/>
      <c r="AG219" s="972"/>
      <c r="AH219" s="972"/>
      <c r="AI219" s="972"/>
      <c r="AJ219" s="972"/>
      <c r="AK219" s="972"/>
      <c r="AL219" s="972"/>
      <c r="AM219" s="972"/>
      <c r="AN219" s="972"/>
      <c r="AO219" s="972"/>
      <c r="AP219" s="972"/>
      <c r="AQ219" s="972"/>
      <c r="AR219" s="972"/>
      <c r="AS219" s="972"/>
      <c r="AT219" s="972"/>
      <c r="AU219" s="972"/>
      <c r="AV219" s="972"/>
      <c r="AW219" s="972"/>
      <c r="AX219" s="972"/>
      <c r="AY219" s="972"/>
      <c r="AZ219" s="972"/>
      <c r="BA219" s="972"/>
      <c r="BB219" s="972"/>
      <c r="BC219" s="972"/>
      <c r="BD219" s="972"/>
      <c r="BE219" s="975"/>
    </row>
    <row r="220" spans="1:57" ht="15.75" customHeight="1" thickBot="1">
      <c r="A220" s="972"/>
      <c r="B220" s="972"/>
      <c r="C220" s="972"/>
      <c r="D220" s="972"/>
      <c r="E220" s="972"/>
      <c r="F220" s="972"/>
      <c r="G220" s="972"/>
      <c r="H220" s="972"/>
      <c r="I220" s="972"/>
      <c r="J220" s="972"/>
      <c r="K220" s="972"/>
      <c r="L220" s="972"/>
      <c r="M220" s="972"/>
      <c r="N220" s="972"/>
      <c r="O220" s="972"/>
      <c r="P220" s="972"/>
      <c r="Q220" s="972"/>
      <c r="R220" s="972"/>
      <c r="S220" s="972"/>
      <c r="T220" s="972"/>
      <c r="U220" s="972"/>
      <c r="V220" s="972"/>
      <c r="W220" s="972"/>
      <c r="X220" s="972"/>
      <c r="Y220" s="972"/>
      <c r="Z220" s="972"/>
      <c r="AA220" s="972"/>
      <c r="AB220" s="972"/>
      <c r="AC220" s="972"/>
      <c r="AD220" s="972"/>
      <c r="AE220" s="972"/>
      <c r="AF220" s="972"/>
      <c r="AG220" s="972"/>
      <c r="AH220" s="972"/>
      <c r="AI220" s="972"/>
      <c r="AJ220" s="972"/>
      <c r="AK220" s="972"/>
      <c r="AL220" s="972"/>
      <c r="AM220" s="972"/>
      <c r="AN220" s="972"/>
      <c r="AO220" s="972"/>
      <c r="AP220" s="972"/>
      <c r="AQ220" s="972"/>
      <c r="AR220" s="972"/>
      <c r="AS220" s="972"/>
      <c r="AT220" s="972"/>
      <c r="AU220" s="972"/>
      <c r="AV220" s="972"/>
      <c r="AW220" s="972"/>
      <c r="AX220" s="972"/>
      <c r="AY220" s="972"/>
      <c r="AZ220" s="972"/>
      <c r="BA220" s="972"/>
      <c r="BB220" s="972"/>
      <c r="BC220" s="972"/>
      <c r="BD220" s="972"/>
      <c r="BE220" s="975"/>
    </row>
    <row r="221" spans="1:57" ht="15.75" customHeight="1">
      <c r="A221" s="972"/>
      <c r="B221" s="1836" t="s">
        <v>2069</v>
      </c>
      <c r="C221" s="1837"/>
      <c r="D221" s="1837"/>
      <c r="E221" s="1837"/>
      <c r="F221" s="1837"/>
      <c r="G221" s="1837"/>
      <c r="H221" s="1837"/>
      <c r="I221" s="1837"/>
      <c r="J221" s="1837"/>
      <c r="K221" s="1837"/>
      <c r="L221" s="1837"/>
      <c r="M221" s="1837"/>
      <c r="N221" s="1837"/>
      <c r="O221" s="1837"/>
      <c r="P221" s="1837"/>
      <c r="Q221" s="1837"/>
      <c r="R221" s="1837"/>
      <c r="S221" s="1837"/>
      <c r="T221" s="1837"/>
      <c r="U221" s="1837"/>
      <c r="V221" s="1837"/>
      <c r="W221" s="1837"/>
      <c r="X221" s="1837"/>
      <c r="Y221" s="1837"/>
      <c r="Z221" s="1837"/>
      <c r="AA221" s="1837"/>
      <c r="AB221" s="1837"/>
      <c r="AC221" s="1837"/>
      <c r="AD221" s="1837"/>
      <c r="AE221" s="1837"/>
      <c r="AF221" s="1837"/>
      <c r="AG221" s="1837"/>
      <c r="AH221" s="1837"/>
      <c r="AI221" s="1837"/>
      <c r="AJ221" s="1837"/>
      <c r="AK221" s="1837"/>
      <c r="AL221" s="1837"/>
      <c r="AM221" s="1837"/>
      <c r="AN221" s="1837"/>
      <c r="AO221" s="1837"/>
      <c r="AP221" s="1837"/>
      <c r="AQ221" s="1837"/>
      <c r="AR221" s="1837"/>
      <c r="AS221" s="1837"/>
      <c r="AT221" s="1837"/>
      <c r="AU221" s="1837"/>
      <c r="AV221" s="1837"/>
      <c r="AW221" s="1837"/>
      <c r="AX221" s="1837"/>
      <c r="AY221" s="1837"/>
      <c r="AZ221" s="1837"/>
      <c r="BA221" s="1837"/>
      <c r="BB221" s="1837"/>
      <c r="BC221" s="1837"/>
      <c r="BD221" s="1838"/>
      <c r="BE221" s="975"/>
    </row>
    <row r="222" spans="1:57" ht="15.75" customHeight="1">
      <c r="A222" s="972"/>
      <c r="B222" s="1839"/>
      <c r="C222" s="1840"/>
      <c r="D222" s="1840"/>
      <c r="E222" s="1840"/>
      <c r="F222" s="1840"/>
      <c r="G222" s="1840"/>
      <c r="H222" s="1840"/>
      <c r="I222" s="1840"/>
      <c r="J222" s="1840"/>
      <c r="K222" s="1840"/>
      <c r="L222" s="1840"/>
      <c r="M222" s="1840"/>
      <c r="N222" s="1840"/>
      <c r="O222" s="1840"/>
      <c r="P222" s="1840"/>
      <c r="Q222" s="1840"/>
      <c r="R222" s="1840"/>
      <c r="S222" s="1840"/>
      <c r="T222" s="1840"/>
      <c r="U222" s="1840"/>
      <c r="V222" s="1840"/>
      <c r="W222" s="1840"/>
      <c r="X222" s="1840"/>
      <c r="Y222" s="1840"/>
      <c r="Z222" s="1840"/>
      <c r="AA222" s="1840"/>
      <c r="AB222" s="1840"/>
      <c r="AC222" s="1840"/>
      <c r="AD222" s="1840"/>
      <c r="AE222" s="1840"/>
      <c r="AF222" s="1840"/>
      <c r="AG222" s="1840"/>
      <c r="AH222" s="1840"/>
      <c r="AI222" s="1840"/>
      <c r="AJ222" s="1840"/>
      <c r="AK222" s="1840"/>
      <c r="AL222" s="1840"/>
      <c r="AM222" s="1840"/>
      <c r="AN222" s="1840"/>
      <c r="AO222" s="1840"/>
      <c r="AP222" s="1840"/>
      <c r="AQ222" s="1840"/>
      <c r="AR222" s="1840"/>
      <c r="AS222" s="1840"/>
      <c r="AT222" s="1840"/>
      <c r="AU222" s="1840"/>
      <c r="AV222" s="1840"/>
      <c r="AW222" s="1840"/>
      <c r="AX222" s="1840"/>
      <c r="AY222" s="1840"/>
      <c r="AZ222" s="1840"/>
      <c r="BA222" s="1840"/>
      <c r="BB222" s="1840"/>
      <c r="BC222" s="1840"/>
      <c r="BD222" s="1841"/>
      <c r="BE222" s="975"/>
    </row>
    <row r="223" spans="1:57" ht="15.75" customHeight="1">
      <c r="A223" s="972"/>
      <c r="B223" s="1842" t="s">
        <v>2070</v>
      </c>
      <c r="C223" s="1843"/>
      <c r="D223" s="1843"/>
      <c r="E223" s="1843"/>
      <c r="F223" s="1843"/>
      <c r="G223" s="1843"/>
      <c r="H223" s="1843"/>
      <c r="I223" s="1843"/>
      <c r="J223" s="1843"/>
      <c r="K223" s="1843"/>
      <c r="L223" s="1843"/>
      <c r="M223" s="1843"/>
      <c r="N223" s="1843"/>
      <c r="O223" s="1843"/>
      <c r="P223" s="1843"/>
      <c r="Q223" s="1843"/>
      <c r="R223" s="1843"/>
      <c r="S223" s="1843"/>
      <c r="T223" s="1843"/>
      <c r="U223" s="1843"/>
      <c r="V223" s="1843"/>
      <c r="W223" s="1843"/>
      <c r="X223" s="1843"/>
      <c r="Y223" s="1843"/>
      <c r="Z223" s="1843"/>
      <c r="AA223" s="1843"/>
      <c r="AB223" s="1843"/>
      <c r="AC223" s="1843"/>
      <c r="AD223" s="1843"/>
      <c r="AE223" s="1843"/>
      <c r="AF223" s="1843"/>
      <c r="AG223" s="1843"/>
      <c r="AH223" s="1843"/>
      <c r="AI223" s="1843"/>
      <c r="AJ223" s="1843"/>
      <c r="AK223" s="1843"/>
      <c r="AL223" s="1843"/>
      <c r="AM223" s="1843"/>
      <c r="AN223" s="1843"/>
      <c r="AO223" s="1843"/>
      <c r="AP223" s="1843"/>
      <c r="AQ223" s="1843"/>
      <c r="AR223" s="1843"/>
      <c r="AS223" s="1843"/>
      <c r="AT223" s="1843"/>
      <c r="AU223" s="1843"/>
      <c r="AV223" s="1843"/>
      <c r="AW223" s="1843"/>
      <c r="AX223" s="1843"/>
      <c r="AY223" s="1843"/>
      <c r="AZ223" s="1843"/>
      <c r="BA223" s="1843"/>
      <c r="BB223" s="1843"/>
      <c r="BC223" s="1843"/>
      <c r="BD223" s="1844"/>
      <c r="BE223" s="975"/>
    </row>
    <row r="224" spans="1:57" ht="15.75" customHeight="1">
      <c r="A224" s="972"/>
      <c r="B224" s="1842" t="s">
        <v>2071</v>
      </c>
      <c r="C224" s="1843"/>
      <c r="D224" s="1843"/>
      <c r="E224" s="1843"/>
      <c r="F224" s="1843"/>
      <c r="G224" s="1843"/>
      <c r="H224" s="1843"/>
      <c r="I224" s="1843"/>
      <c r="J224" s="1843"/>
      <c r="K224" s="1843"/>
      <c r="L224" s="1843"/>
      <c r="M224" s="1843"/>
      <c r="N224" s="1843"/>
      <c r="O224" s="1843"/>
      <c r="P224" s="1843"/>
      <c r="Q224" s="1843"/>
      <c r="R224" s="1843"/>
      <c r="S224" s="1843"/>
      <c r="T224" s="1843"/>
      <c r="U224" s="1843"/>
      <c r="V224" s="1843"/>
      <c r="W224" s="1843"/>
      <c r="X224" s="1843"/>
      <c r="Y224" s="1843"/>
      <c r="Z224" s="1843"/>
      <c r="AA224" s="1843"/>
      <c r="AB224" s="1843"/>
      <c r="AC224" s="1843"/>
      <c r="AD224" s="1843"/>
      <c r="AE224" s="1843"/>
      <c r="AF224" s="1843"/>
      <c r="AG224" s="1843"/>
      <c r="AH224" s="1843"/>
      <c r="AI224" s="1843"/>
      <c r="AJ224" s="1843"/>
      <c r="AK224" s="1843"/>
      <c r="AL224" s="1843"/>
      <c r="AM224" s="1843"/>
      <c r="AN224" s="1843"/>
      <c r="AO224" s="1843"/>
      <c r="AP224" s="1843"/>
      <c r="AQ224" s="1843"/>
      <c r="AR224" s="1843"/>
      <c r="AS224" s="1843"/>
      <c r="AT224" s="1843"/>
      <c r="AU224" s="1843"/>
      <c r="AV224" s="1843"/>
      <c r="AW224" s="1843"/>
      <c r="AX224" s="1843"/>
      <c r="AY224" s="1843"/>
      <c r="AZ224" s="1843"/>
      <c r="BA224" s="1843"/>
      <c r="BB224" s="1843"/>
      <c r="BC224" s="1843"/>
      <c r="BD224" s="1844"/>
      <c r="BE224" s="975"/>
    </row>
    <row r="225" spans="1:57" ht="15.75" customHeight="1">
      <c r="A225" s="972"/>
      <c r="B225" s="971"/>
      <c r="C225" s="972"/>
      <c r="D225" s="972"/>
      <c r="E225" s="972"/>
      <c r="F225" s="972"/>
      <c r="G225" s="972"/>
      <c r="H225" s="972"/>
      <c r="I225" s="972"/>
      <c r="J225" s="972"/>
      <c r="K225" s="972"/>
      <c r="L225" s="972"/>
      <c r="M225" s="972"/>
      <c r="N225" s="972"/>
      <c r="O225" s="972"/>
      <c r="P225" s="972"/>
      <c r="Q225" s="972"/>
      <c r="R225" s="972"/>
      <c r="S225" s="972"/>
      <c r="T225" s="972"/>
      <c r="U225" s="972"/>
      <c r="V225" s="972"/>
      <c r="W225" s="972"/>
      <c r="X225" s="972"/>
      <c r="Y225" s="972"/>
      <c r="Z225" s="972"/>
      <c r="AA225" s="972"/>
      <c r="AB225" s="972"/>
      <c r="AC225" s="972"/>
      <c r="AD225" s="972"/>
      <c r="AE225" s="972"/>
      <c r="AF225" s="972"/>
      <c r="AG225" s="972"/>
      <c r="AH225" s="972"/>
      <c r="AI225" s="972"/>
      <c r="AJ225" s="972"/>
      <c r="AK225" s="972"/>
      <c r="AL225" s="972"/>
      <c r="AM225" s="972"/>
      <c r="AN225" s="972"/>
      <c r="AO225" s="972"/>
      <c r="AP225" s="972"/>
      <c r="AQ225" s="972"/>
      <c r="AR225" s="972"/>
      <c r="AS225" s="972"/>
      <c r="AT225" s="972"/>
      <c r="AU225" s="972"/>
      <c r="AV225" s="972"/>
      <c r="AW225" s="972"/>
      <c r="AX225" s="972"/>
      <c r="AY225" s="972"/>
      <c r="AZ225" s="972"/>
      <c r="BA225" s="972"/>
      <c r="BB225" s="972"/>
      <c r="BC225" s="972"/>
      <c r="BD225" s="975"/>
      <c r="BE225" s="975"/>
    </row>
    <row r="226" spans="1:57" ht="15.75" customHeight="1">
      <c r="A226" s="972"/>
      <c r="B226" s="1845" t="s">
        <v>2072</v>
      </c>
      <c r="C226" s="1846"/>
      <c r="D226" s="1846"/>
      <c r="E226" s="1846"/>
      <c r="F226" s="1846"/>
      <c r="G226" s="1846"/>
      <c r="H226" s="1846"/>
      <c r="I226" s="1846"/>
      <c r="J226" s="1846"/>
      <c r="K226" s="1846"/>
      <c r="L226" s="1846"/>
      <c r="M226" s="1846"/>
      <c r="N226" s="1846"/>
      <c r="O226" s="1846"/>
      <c r="P226" s="1846"/>
      <c r="Q226" s="1846"/>
      <c r="R226" s="1846"/>
      <c r="S226" s="1846"/>
      <c r="T226" s="1846"/>
      <c r="U226" s="1846"/>
      <c r="V226" s="1846"/>
      <c r="W226" s="1846"/>
      <c r="X226" s="1846"/>
      <c r="Y226" s="1846"/>
      <c r="Z226" s="1846"/>
      <c r="AA226" s="1846"/>
      <c r="AB226" s="1846"/>
      <c r="AC226" s="1846"/>
      <c r="AD226" s="1846"/>
      <c r="AE226" s="1846"/>
      <c r="AF226" s="1846"/>
      <c r="AG226" s="1846"/>
      <c r="AH226" s="1846"/>
      <c r="AI226" s="1846"/>
      <c r="AJ226" s="1846"/>
      <c r="AK226" s="1846"/>
      <c r="AL226" s="1846"/>
      <c r="AM226" s="1846"/>
      <c r="AN226" s="1846"/>
      <c r="AO226" s="1846"/>
      <c r="AP226" s="1846"/>
      <c r="AQ226" s="1846"/>
      <c r="AR226" s="1846"/>
      <c r="AS226" s="1846"/>
      <c r="AT226" s="1846"/>
      <c r="AU226" s="1846"/>
      <c r="AV226" s="1846"/>
      <c r="AW226" s="1846"/>
      <c r="AX226" s="1846"/>
      <c r="AY226" s="1846"/>
      <c r="AZ226" s="1846"/>
      <c r="BA226" s="1846"/>
      <c r="BB226" s="1846"/>
      <c r="BC226" s="1846"/>
      <c r="BD226" s="1847"/>
      <c r="BE226" s="975"/>
    </row>
    <row r="227" spans="1:57" ht="15.75" customHeight="1">
      <c r="A227" s="972"/>
      <c r="B227" s="1012"/>
      <c r="C227" s="972"/>
      <c r="D227" s="972"/>
      <c r="E227" s="972"/>
      <c r="F227" s="972"/>
      <c r="G227" s="972"/>
      <c r="H227" s="972"/>
      <c r="I227" s="972"/>
      <c r="J227" s="972"/>
      <c r="K227" s="972"/>
      <c r="L227" s="972"/>
      <c r="M227" s="972"/>
      <c r="N227" s="972"/>
      <c r="O227" s="972"/>
      <c r="P227" s="972"/>
      <c r="Q227" s="972"/>
      <c r="R227" s="972"/>
      <c r="S227" s="972"/>
      <c r="T227" s="972"/>
      <c r="U227" s="972"/>
      <c r="V227" s="972"/>
      <c r="W227" s="972"/>
      <c r="X227" s="972"/>
      <c r="Y227" s="972"/>
      <c r="Z227" s="972"/>
      <c r="AA227" s="972"/>
      <c r="AB227" s="972"/>
      <c r="AC227" s="972"/>
      <c r="AD227" s="972"/>
      <c r="AE227" s="972"/>
      <c r="AF227" s="972"/>
      <c r="AG227" s="972"/>
      <c r="AH227" s="972"/>
      <c r="AI227" s="972"/>
      <c r="AJ227" s="972"/>
      <c r="AK227" s="972"/>
      <c r="AL227" s="972"/>
      <c r="AM227" s="972"/>
      <c r="AN227" s="972"/>
      <c r="AO227" s="972"/>
      <c r="AP227" s="972"/>
      <c r="AQ227" s="972"/>
      <c r="AR227" s="972"/>
      <c r="AS227" s="972"/>
      <c r="AT227" s="972"/>
      <c r="AU227" s="972"/>
      <c r="AV227" s="972"/>
      <c r="AW227" s="972"/>
      <c r="AX227" s="972"/>
      <c r="AY227" s="972"/>
      <c r="AZ227" s="972"/>
      <c r="BA227" s="972"/>
      <c r="BB227" s="972"/>
      <c r="BC227" s="972"/>
      <c r="BD227" s="975"/>
      <c r="BE227" s="975"/>
    </row>
    <row r="228" spans="1:57" ht="15.75" customHeight="1">
      <c r="A228" s="972"/>
      <c r="B228" s="1013"/>
      <c r="C228" s="972"/>
      <c r="D228" s="972"/>
      <c r="E228" s="972"/>
      <c r="F228" s="972"/>
      <c r="G228" s="972"/>
      <c r="H228" s="973" t="s">
        <v>2073</v>
      </c>
      <c r="I228" s="972"/>
      <c r="J228" s="972"/>
      <c r="K228" s="972"/>
      <c r="L228" s="972"/>
      <c r="M228" s="972"/>
      <c r="N228" s="972"/>
      <c r="O228" s="972"/>
      <c r="P228" s="972"/>
      <c r="Q228" s="972"/>
      <c r="R228" s="972"/>
      <c r="S228" s="972"/>
      <c r="T228" s="972"/>
      <c r="U228" s="972"/>
      <c r="V228" s="972"/>
      <c r="W228" s="972"/>
      <c r="X228" s="972"/>
      <c r="Y228" s="972"/>
      <c r="Z228" s="972"/>
      <c r="AA228" s="972"/>
      <c r="AB228" s="972"/>
      <c r="AC228" s="972"/>
      <c r="AD228" s="972"/>
      <c r="AE228" s="972"/>
      <c r="AF228" s="972"/>
      <c r="AG228" s="972"/>
      <c r="AH228" s="972"/>
      <c r="AI228" s="972"/>
      <c r="AJ228" s="972"/>
      <c r="AK228" s="972"/>
      <c r="AL228" s="972"/>
      <c r="AM228" s="972"/>
      <c r="AN228" s="972"/>
      <c r="AO228" s="972"/>
      <c r="AP228" s="972"/>
      <c r="AQ228" s="972"/>
      <c r="AR228" s="972"/>
      <c r="AS228" s="972"/>
      <c r="AT228" s="972"/>
      <c r="AU228" s="972"/>
      <c r="AV228" s="972"/>
      <c r="AW228" s="972"/>
      <c r="AX228" s="972"/>
      <c r="AY228" s="972"/>
      <c r="AZ228" s="972"/>
      <c r="BA228" s="972"/>
      <c r="BB228" s="972"/>
      <c r="BC228" s="972"/>
      <c r="BD228" s="975"/>
      <c r="BE228" s="975"/>
    </row>
    <row r="229" spans="1:57" ht="15.75" customHeight="1">
      <c r="A229" s="972"/>
      <c r="B229" s="1013"/>
      <c r="C229" s="972"/>
      <c r="D229" s="972"/>
      <c r="E229" s="972"/>
      <c r="F229" s="972"/>
      <c r="G229" s="972"/>
      <c r="H229" s="972"/>
      <c r="I229" s="972"/>
      <c r="J229" s="972"/>
      <c r="K229" s="972"/>
      <c r="L229" s="972"/>
      <c r="M229" s="972"/>
      <c r="N229" s="972"/>
      <c r="O229" s="972"/>
      <c r="P229" s="972"/>
      <c r="Q229" s="972"/>
      <c r="R229" s="972"/>
      <c r="S229" s="972"/>
      <c r="T229" s="972"/>
      <c r="U229" s="972"/>
      <c r="V229" s="972"/>
      <c r="W229" s="972"/>
      <c r="X229" s="972"/>
      <c r="Y229" s="972"/>
      <c r="Z229" s="972"/>
      <c r="AA229" s="972"/>
      <c r="AB229" s="972"/>
      <c r="AC229" s="972"/>
      <c r="AD229" s="972"/>
      <c r="AE229" s="972"/>
      <c r="AF229" s="972"/>
      <c r="AG229" s="972"/>
      <c r="AH229" s="972"/>
      <c r="AI229" s="972"/>
      <c r="AJ229" s="972"/>
      <c r="AK229" s="972"/>
      <c r="AL229" s="972"/>
      <c r="AM229" s="972"/>
      <c r="AN229" s="972"/>
      <c r="AO229" s="972"/>
      <c r="AP229" s="972"/>
      <c r="AQ229" s="972"/>
      <c r="AR229" s="972"/>
      <c r="AS229" s="972"/>
      <c r="AT229" s="972"/>
      <c r="AU229" s="972"/>
      <c r="AV229" s="972"/>
      <c r="AW229" s="972"/>
      <c r="AX229" s="972"/>
      <c r="AY229" s="972"/>
      <c r="AZ229" s="972"/>
      <c r="BA229" s="972"/>
      <c r="BB229" s="972"/>
      <c r="BC229" s="972"/>
      <c r="BD229" s="975"/>
      <c r="BE229" s="975"/>
    </row>
    <row r="230" spans="1:57" ht="15.75" customHeight="1">
      <c r="A230" s="972"/>
      <c r="B230" s="1013"/>
      <c r="C230" s="972"/>
      <c r="D230" s="972"/>
      <c r="E230" s="972"/>
      <c r="F230" s="972"/>
      <c r="G230" s="972"/>
      <c r="H230" s="1848" t="s">
        <v>2074</v>
      </c>
      <c r="I230" s="1848"/>
      <c r="J230" s="1848"/>
      <c r="K230" s="1848"/>
      <c r="L230" s="1848"/>
      <c r="M230" s="1848"/>
      <c r="N230" s="1848"/>
      <c r="O230" s="1848"/>
      <c r="P230" s="1848"/>
      <c r="Q230" s="1848"/>
      <c r="R230" s="1848"/>
      <c r="S230" s="1848"/>
      <c r="T230" s="1848"/>
      <c r="U230" s="1848"/>
      <c r="V230" s="1848"/>
      <c r="W230" s="1848"/>
      <c r="X230" s="1848"/>
      <c r="Y230" s="1848"/>
      <c r="Z230" s="1848"/>
      <c r="AA230" s="1848"/>
      <c r="AB230" s="1848"/>
      <c r="AC230" s="1848"/>
      <c r="AD230" s="1848"/>
      <c r="AE230" s="1848"/>
      <c r="AF230" s="1848"/>
      <c r="AG230" s="1848"/>
      <c r="AH230" s="1848"/>
      <c r="AI230" s="1848"/>
      <c r="AJ230" s="1848"/>
      <c r="AK230" s="1848"/>
      <c r="AL230" s="1848"/>
      <c r="AM230" s="1848"/>
      <c r="AN230" s="1848"/>
      <c r="AO230" s="1848"/>
      <c r="AP230" s="1848"/>
      <c r="AQ230" s="1848"/>
      <c r="AR230" s="1848"/>
      <c r="AS230" s="1848"/>
      <c r="AT230" s="1848"/>
      <c r="AU230" s="1848"/>
      <c r="AV230" s="1848"/>
      <c r="AW230" s="1848"/>
      <c r="AX230" s="1848"/>
      <c r="AY230" s="1848"/>
      <c r="AZ230" s="972"/>
      <c r="BA230" s="972"/>
      <c r="BB230" s="972"/>
      <c r="BC230" s="972"/>
      <c r="BD230" s="975"/>
      <c r="BE230" s="975"/>
    </row>
    <row r="231" spans="1:57" ht="15.75" customHeight="1">
      <c r="A231" s="972"/>
      <c r="B231" s="1013"/>
      <c r="C231" s="972"/>
      <c r="D231" s="972"/>
      <c r="E231" s="972"/>
      <c r="F231" s="972"/>
      <c r="G231" s="972"/>
      <c r="H231" s="972"/>
      <c r="I231" s="972"/>
      <c r="J231" s="972"/>
      <c r="K231" s="972"/>
      <c r="L231" s="972"/>
      <c r="M231" s="972"/>
      <c r="N231" s="972"/>
      <c r="O231" s="972"/>
      <c r="P231" s="972"/>
      <c r="Q231" s="972"/>
      <c r="R231" s="972"/>
      <c r="S231" s="972"/>
      <c r="T231" s="972"/>
      <c r="U231" s="972"/>
      <c r="V231" s="972"/>
      <c r="W231" s="972"/>
      <c r="X231" s="972"/>
      <c r="Y231" s="972"/>
      <c r="Z231" s="972"/>
      <c r="AA231" s="972"/>
      <c r="AB231" s="972"/>
      <c r="AC231" s="972"/>
      <c r="AD231" s="972"/>
      <c r="AE231" s="972"/>
      <c r="AF231" s="972"/>
      <c r="AG231" s="972"/>
      <c r="AH231" s="972"/>
      <c r="AI231" s="972"/>
      <c r="AJ231" s="972"/>
      <c r="AK231" s="972"/>
      <c r="AL231" s="972"/>
      <c r="AM231" s="972"/>
      <c r="AN231" s="972"/>
      <c r="AO231" s="972"/>
      <c r="AP231" s="972"/>
      <c r="AQ231" s="972"/>
      <c r="AR231" s="972"/>
      <c r="AS231" s="972"/>
      <c r="AT231" s="972"/>
      <c r="AU231" s="972"/>
      <c r="AV231" s="972"/>
      <c r="AW231" s="972"/>
      <c r="AX231" s="972"/>
      <c r="AY231" s="972"/>
      <c r="AZ231" s="972"/>
      <c r="BA231" s="972"/>
      <c r="BB231" s="972"/>
      <c r="BC231" s="972"/>
      <c r="BD231" s="975"/>
      <c r="BE231" s="975"/>
    </row>
    <row r="232" spans="1:57" ht="15.75" customHeight="1">
      <c r="A232" s="972"/>
      <c r="B232" s="1013"/>
      <c r="C232" s="972"/>
      <c r="D232" s="972"/>
      <c r="E232" s="972"/>
      <c r="F232" s="972"/>
      <c r="G232" s="972"/>
      <c r="H232" s="1831" t="s">
        <v>2075</v>
      </c>
      <c r="I232" s="1831"/>
      <c r="J232" s="1831"/>
      <c r="K232" s="1831"/>
      <c r="L232" s="1831"/>
      <c r="M232" s="1831"/>
      <c r="N232" s="1831"/>
      <c r="O232" s="1831"/>
      <c r="P232" s="1831"/>
      <c r="Q232" s="1831"/>
      <c r="R232" s="1831"/>
      <c r="S232" s="1831"/>
      <c r="T232" s="1831"/>
      <c r="U232" s="1831"/>
      <c r="V232" s="1831"/>
      <c r="W232" s="1831"/>
      <c r="X232" s="1831"/>
      <c r="Y232" s="1831"/>
      <c r="Z232" s="1831"/>
      <c r="AA232" s="1831"/>
      <c r="AB232" s="1831"/>
      <c r="AC232" s="1831"/>
      <c r="AD232" s="1831"/>
      <c r="AE232" s="1831"/>
      <c r="AF232" s="1831"/>
      <c r="AG232" s="1831"/>
      <c r="AH232" s="1831"/>
      <c r="AI232" s="1831"/>
      <c r="AJ232" s="1831"/>
      <c r="AK232" s="1831"/>
      <c r="AL232" s="1831"/>
      <c r="AM232" s="1831"/>
      <c r="AN232" s="1831"/>
      <c r="AO232" s="1831"/>
      <c r="AP232" s="1831"/>
      <c r="AQ232" s="1831"/>
      <c r="AR232" s="1831"/>
      <c r="AS232" s="1831"/>
      <c r="AT232" s="1831"/>
      <c r="AU232" s="1831"/>
      <c r="AV232" s="1831"/>
      <c r="AW232" s="1831"/>
      <c r="AX232" s="1831"/>
      <c r="AY232" s="1831"/>
      <c r="AZ232" s="1831"/>
      <c r="BA232" s="972"/>
      <c r="BB232" s="972"/>
      <c r="BC232" s="972"/>
      <c r="BD232" s="975"/>
      <c r="BE232" s="975"/>
    </row>
    <row r="233" spans="1:57" ht="15.75" customHeight="1">
      <c r="A233" s="972"/>
      <c r="B233" s="971"/>
      <c r="C233" s="972"/>
      <c r="D233" s="972"/>
      <c r="E233" s="972"/>
      <c r="F233" s="972"/>
      <c r="G233" s="972"/>
      <c r="H233" s="1831"/>
      <c r="I233" s="1831"/>
      <c r="J233" s="1831"/>
      <c r="K233" s="1831"/>
      <c r="L233" s="1831"/>
      <c r="M233" s="1831"/>
      <c r="N233" s="1831"/>
      <c r="O233" s="1831"/>
      <c r="P233" s="1831"/>
      <c r="Q233" s="1831"/>
      <c r="R233" s="1831"/>
      <c r="S233" s="1831"/>
      <c r="T233" s="1831"/>
      <c r="U233" s="1831"/>
      <c r="V233" s="1831"/>
      <c r="W233" s="1831"/>
      <c r="X233" s="1831"/>
      <c r="Y233" s="1831"/>
      <c r="Z233" s="1831"/>
      <c r="AA233" s="1831"/>
      <c r="AB233" s="1831"/>
      <c r="AC233" s="1831"/>
      <c r="AD233" s="1831"/>
      <c r="AE233" s="1831"/>
      <c r="AF233" s="1831"/>
      <c r="AG233" s="1831"/>
      <c r="AH233" s="1831"/>
      <c r="AI233" s="1831"/>
      <c r="AJ233" s="1831"/>
      <c r="AK233" s="1831"/>
      <c r="AL233" s="1831"/>
      <c r="AM233" s="1831"/>
      <c r="AN233" s="1831"/>
      <c r="AO233" s="1831"/>
      <c r="AP233" s="1831"/>
      <c r="AQ233" s="1831"/>
      <c r="AR233" s="1831"/>
      <c r="AS233" s="1831"/>
      <c r="AT233" s="1831"/>
      <c r="AU233" s="1831"/>
      <c r="AV233" s="1831"/>
      <c r="AW233" s="1831"/>
      <c r="AX233" s="1831"/>
      <c r="AY233" s="1831"/>
      <c r="AZ233" s="1831"/>
      <c r="BA233" s="972"/>
      <c r="BB233" s="972"/>
      <c r="BC233" s="972"/>
      <c r="BD233" s="975"/>
      <c r="BE233" s="975"/>
    </row>
    <row r="234" spans="1:57" ht="15.75" customHeight="1">
      <c r="A234" s="972"/>
      <c r="B234" s="971"/>
      <c r="C234" s="972"/>
      <c r="D234" s="972"/>
      <c r="E234" s="972"/>
      <c r="F234" s="972"/>
      <c r="G234" s="972"/>
      <c r="H234" s="1831"/>
      <c r="I234" s="1831"/>
      <c r="J234" s="1831"/>
      <c r="K234" s="1831"/>
      <c r="L234" s="1831"/>
      <c r="M234" s="1831"/>
      <c r="N234" s="1831"/>
      <c r="O234" s="1831"/>
      <c r="P234" s="1831"/>
      <c r="Q234" s="1831"/>
      <c r="R234" s="1831"/>
      <c r="S234" s="1831"/>
      <c r="T234" s="1831"/>
      <c r="U234" s="1831"/>
      <c r="V234" s="1831"/>
      <c r="W234" s="1831"/>
      <c r="X234" s="1831"/>
      <c r="Y234" s="1831"/>
      <c r="Z234" s="1831"/>
      <c r="AA234" s="1831"/>
      <c r="AB234" s="1831"/>
      <c r="AC234" s="1831"/>
      <c r="AD234" s="1831"/>
      <c r="AE234" s="1831"/>
      <c r="AF234" s="1831"/>
      <c r="AG234" s="1831"/>
      <c r="AH234" s="1831"/>
      <c r="AI234" s="1831"/>
      <c r="AJ234" s="1831"/>
      <c r="AK234" s="1831"/>
      <c r="AL234" s="1831"/>
      <c r="AM234" s="1831"/>
      <c r="AN234" s="1831"/>
      <c r="AO234" s="1831"/>
      <c r="AP234" s="1831"/>
      <c r="AQ234" s="1831"/>
      <c r="AR234" s="1831"/>
      <c r="AS234" s="1831"/>
      <c r="AT234" s="1831"/>
      <c r="AU234" s="1831"/>
      <c r="AV234" s="1831"/>
      <c r="AW234" s="1831"/>
      <c r="AX234" s="1831"/>
      <c r="AY234" s="1831"/>
      <c r="AZ234" s="1831"/>
      <c r="BA234" s="972"/>
      <c r="BB234" s="972"/>
      <c r="BC234" s="972"/>
      <c r="BD234" s="975"/>
      <c r="BE234" s="975"/>
    </row>
    <row r="235" spans="1:57" ht="15.75" customHeight="1">
      <c r="A235" s="972"/>
      <c r="B235" s="971"/>
      <c r="C235" s="972"/>
      <c r="D235" s="972"/>
      <c r="E235" s="972"/>
      <c r="F235" s="972"/>
      <c r="G235" s="972"/>
      <c r="H235" s="1831"/>
      <c r="I235" s="1831"/>
      <c r="J235" s="1831"/>
      <c r="K235" s="1831"/>
      <c r="L235" s="1831"/>
      <c r="M235" s="1831"/>
      <c r="N235" s="1831"/>
      <c r="O235" s="1831"/>
      <c r="P235" s="1831"/>
      <c r="Q235" s="1831"/>
      <c r="R235" s="1831"/>
      <c r="S235" s="1831"/>
      <c r="T235" s="1831"/>
      <c r="U235" s="1831"/>
      <c r="V235" s="1831"/>
      <c r="W235" s="1831"/>
      <c r="X235" s="1831"/>
      <c r="Y235" s="1831"/>
      <c r="Z235" s="1831"/>
      <c r="AA235" s="1831"/>
      <c r="AB235" s="1831"/>
      <c r="AC235" s="1831"/>
      <c r="AD235" s="1831"/>
      <c r="AE235" s="1831"/>
      <c r="AF235" s="1831"/>
      <c r="AG235" s="1831"/>
      <c r="AH235" s="1831"/>
      <c r="AI235" s="1831"/>
      <c r="AJ235" s="1831"/>
      <c r="AK235" s="1831"/>
      <c r="AL235" s="1831"/>
      <c r="AM235" s="1831"/>
      <c r="AN235" s="1831"/>
      <c r="AO235" s="1831"/>
      <c r="AP235" s="1831"/>
      <c r="AQ235" s="1831"/>
      <c r="AR235" s="1831"/>
      <c r="AS235" s="1831"/>
      <c r="AT235" s="1831"/>
      <c r="AU235" s="1831"/>
      <c r="AV235" s="1831"/>
      <c r="AW235" s="1831"/>
      <c r="AX235" s="1831"/>
      <c r="AY235" s="1831"/>
      <c r="AZ235" s="1831"/>
      <c r="BA235" s="972"/>
      <c r="BB235" s="972"/>
      <c r="BC235" s="972"/>
      <c r="BD235" s="975"/>
      <c r="BE235" s="975"/>
    </row>
    <row r="236" spans="1:57" ht="15.75" customHeight="1">
      <c r="A236" s="972"/>
      <c r="B236" s="971"/>
      <c r="C236" s="972"/>
      <c r="D236" s="972"/>
      <c r="E236" s="972"/>
      <c r="F236" s="972"/>
      <c r="G236" s="972"/>
      <c r="H236" s="972"/>
      <c r="I236" s="972"/>
      <c r="J236" s="972"/>
      <c r="K236" s="972"/>
      <c r="L236" s="972"/>
      <c r="M236" s="972"/>
      <c r="N236" s="972"/>
      <c r="O236" s="972"/>
      <c r="P236" s="972"/>
      <c r="Q236" s="972"/>
      <c r="R236" s="972"/>
      <c r="S236" s="972"/>
      <c r="T236" s="972"/>
      <c r="U236" s="972"/>
      <c r="V236" s="972"/>
      <c r="W236" s="972"/>
      <c r="X236" s="972"/>
      <c r="Y236" s="972"/>
      <c r="Z236" s="972"/>
      <c r="AA236" s="972"/>
      <c r="AB236" s="972"/>
      <c r="AC236" s="972"/>
      <c r="AD236" s="972"/>
      <c r="AE236" s="972"/>
      <c r="AF236" s="972"/>
      <c r="AG236" s="972"/>
      <c r="AH236" s="972"/>
      <c r="AI236" s="972"/>
      <c r="AJ236" s="972"/>
      <c r="AK236" s="972"/>
      <c r="AL236" s="972"/>
      <c r="AM236" s="972"/>
      <c r="AN236" s="972"/>
      <c r="AO236" s="972"/>
      <c r="AP236" s="972"/>
      <c r="AQ236" s="972"/>
      <c r="AR236" s="972"/>
      <c r="AS236" s="972"/>
      <c r="AT236" s="972"/>
      <c r="AU236" s="972"/>
      <c r="AV236" s="972"/>
      <c r="AW236" s="972"/>
      <c r="AX236" s="972"/>
      <c r="AY236" s="972"/>
      <c r="AZ236" s="972"/>
      <c r="BA236" s="972"/>
      <c r="BB236" s="972"/>
      <c r="BC236" s="972"/>
      <c r="BD236" s="975"/>
      <c r="BE236" s="975"/>
    </row>
    <row r="237" spans="1:57" ht="15.75" customHeight="1" thickBot="1">
      <c r="A237" s="972"/>
      <c r="B237" s="1014"/>
      <c r="C237" s="1015"/>
      <c r="D237" s="1015"/>
      <c r="E237" s="1015"/>
      <c r="F237" s="1015"/>
      <c r="G237" s="1015"/>
      <c r="H237" s="1832" t="s">
        <v>2076</v>
      </c>
      <c r="I237" s="1832"/>
      <c r="J237" s="1832"/>
      <c r="K237" s="1832"/>
      <c r="L237" s="1832"/>
      <c r="M237" s="1832"/>
      <c r="N237" s="1832"/>
      <c r="O237" s="1832"/>
      <c r="P237" s="1832"/>
      <c r="Q237" s="1832"/>
      <c r="R237" s="1832"/>
      <c r="S237" s="1832"/>
      <c r="T237" s="1832"/>
      <c r="U237" s="1832"/>
      <c r="V237" s="1832"/>
      <c r="W237" s="1832"/>
      <c r="X237" s="1832"/>
      <c r="Y237" s="1832"/>
      <c r="Z237" s="1832"/>
      <c r="AA237" s="1832"/>
      <c r="AB237" s="1832"/>
      <c r="AC237" s="1832"/>
      <c r="AD237" s="1832"/>
      <c r="AE237" s="1832"/>
      <c r="AF237" s="1832"/>
      <c r="AG237" s="1832"/>
      <c r="AH237" s="1832"/>
      <c r="AI237" s="1832"/>
      <c r="AJ237" s="1832"/>
      <c r="AK237" s="1832"/>
      <c r="AL237" s="1832"/>
      <c r="AM237" s="1832"/>
      <c r="AN237" s="1832"/>
      <c r="AO237" s="1832"/>
      <c r="AP237" s="1832"/>
      <c r="AQ237" s="1832"/>
      <c r="AR237" s="1832"/>
      <c r="AS237" s="1832"/>
      <c r="AT237" s="1832"/>
      <c r="AU237" s="1832"/>
      <c r="AV237" s="1832"/>
      <c r="AW237" s="1015"/>
      <c r="AX237" s="1015"/>
      <c r="AY237" s="1015"/>
      <c r="AZ237" s="1015"/>
      <c r="BA237" s="1015"/>
      <c r="BB237" s="1015"/>
      <c r="BC237" s="1015"/>
      <c r="BD237" s="1016"/>
      <c r="BE237" s="975"/>
    </row>
    <row r="238" spans="1:57" ht="15.75" customHeight="1" thickBot="1">
      <c r="A238" s="972"/>
      <c r="B238" s="1017"/>
      <c r="C238" s="1018"/>
      <c r="D238" s="1018"/>
      <c r="E238" s="1018"/>
      <c r="F238" s="1018"/>
      <c r="G238" s="1018"/>
      <c r="H238" s="1018"/>
      <c r="I238" s="1018"/>
      <c r="J238" s="1018"/>
      <c r="K238" s="1018"/>
      <c r="L238" s="1018"/>
      <c r="M238" s="1018"/>
      <c r="N238" s="1018"/>
      <c r="O238" s="1018"/>
      <c r="P238" s="1018"/>
      <c r="Q238" s="1018"/>
      <c r="R238" s="1018"/>
      <c r="S238" s="1018"/>
      <c r="T238" s="1018"/>
      <c r="U238" s="1018"/>
      <c r="V238" s="1018"/>
      <c r="W238" s="1018"/>
      <c r="X238" s="1018"/>
      <c r="Y238" s="1018"/>
      <c r="Z238" s="1018"/>
      <c r="AA238" s="1018"/>
      <c r="AB238" s="1018"/>
      <c r="AC238" s="1018"/>
      <c r="AD238" s="1018"/>
      <c r="AE238" s="1018"/>
      <c r="AF238" s="1018"/>
      <c r="AG238" s="1018"/>
      <c r="AH238" s="1018"/>
      <c r="AI238" s="1018"/>
      <c r="AJ238" s="1018"/>
      <c r="AK238" s="1018"/>
      <c r="AL238" s="1018"/>
      <c r="AM238" s="1018"/>
      <c r="AN238" s="1018"/>
      <c r="AO238" s="1018"/>
      <c r="AP238" s="1018"/>
      <c r="AQ238" s="1018"/>
      <c r="AR238" s="1018"/>
      <c r="AS238" s="1018"/>
      <c r="AT238" s="1018"/>
      <c r="AU238" s="1018"/>
      <c r="AV238" s="1018"/>
      <c r="AW238" s="1018"/>
      <c r="AX238" s="1018"/>
      <c r="AY238" s="1018"/>
      <c r="AZ238" s="1018"/>
      <c r="BA238" s="1018"/>
      <c r="BB238" s="1018"/>
      <c r="BC238" s="1018"/>
      <c r="BD238" s="1019"/>
      <c r="BE238" s="975"/>
    </row>
    <row r="239" spans="1:57" ht="30" customHeight="1" thickBot="1">
      <c r="A239" s="972"/>
      <c r="B239" s="1017"/>
      <c r="C239" s="1018"/>
      <c r="D239" s="1018"/>
      <c r="E239" s="1018"/>
      <c r="F239" s="1018"/>
      <c r="G239" s="1018"/>
      <c r="H239" s="1822" t="s">
        <v>2077</v>
      </c>
      <c r="I239" s="1822"/>
      <c r="J239" s="1822"/>
      <c r="K239" s="1822"/>
      <c r="L239" s="1018"/>
      <c r="M239" s="1018"/>
      <c r="N239" s="1018"/>
      <c r="O239" s="1018"/>
      <c r="P239" s="1018"/>
      <c r="Q239" s="1018"/>
      <c r="R239" s="1018"/>
      <c r="S239" s="1833"/>
      <c r="T239" s="1834"/>
      <c r="U239" s="1834"/>
      <c r="V239" s="1834"/>
      <c r="W239" s="1834"/>
      <c r="X239" s="1834"/>
      <c r="Y239" s="1834"/>
      <c r="Z239" s="1834"/>
      <c r="AA239" s="1834"/>
      <c r="AB239" s="1834"/>
      <c r="AC239" s="1834"/>
      <c r="AD239" s="1834"/>
      <c r="AE239" s="1834"/>
      <c r="AF239" s="1834"/>
      <c r="AG239" s="1834"/>
      <c r="AH239" s="1834"/>
      <c r="AI239" s="1834"/>
      <c r="AJ239" s="1835"/>
      <c r="AK239" s="1018"/>
      <c r="AL239" s="1018"/>
      <c r="AM239" s="1018"/>
      <c r="AN239" s="1018"/>
      <c r="AO239" s="1018"/>
      <c r="AP239" s="1018"/>
      <c r="AQ239" s="1018"/>
      <c r="AR239" s="1018"/>
      <c r="AS239" s="1018"/>
      <c r="AT239" s="1018"/>
      <c r="AU239" s="1018"/>
      <c r="AV239" s="1018"/>
      <c r="AW239" s="1018"/>
      <c r="AX239" s="1018"/>
      <c r="AY239" s="1018"/>
      <c r="AZ239" s="1018"/>
      <c r="BA239" s="1018"/>
      <c r="BB239" s="1018"/>
      <c r="BC239" s="1018"/>
      <c r="BD239" s="1019"/>
      <c r="BE239" s="975"/>
    </row>
    <row r="240" spans="1:57" ht="15.75" customHeight="1" thickBot="1">
      <c r="A240" s="972"/>
      <c r="B240" s="1017"/>
      <c r="C240" s="1018"/>
      <c r="D240" s="1018"/>
      <c r="E240" s="1018"/>
      <c r="F240" s="1018"/>
      <c r="G240" s="1018"/>
      <c r="H240" s="1020"/>
      <c r="I240" s="1020"/>
      <c r="J240" s="1020"/>
      <c r="K240" s="1020"/>
      <c r="L240" s="1018"/>
      <c r="M240" s="1018"/>
      <c r="N240" s="1018"/>
      <c r="O240" s="1018"/>
      <c r="P240" s="1018"/>
      <c r="Q240" s="1018"/>
      <c r="R240" s="1018"/>
      <c r="S240" s="1018"/>
      <c r="T240" s="1018"/>
      <c r="U240" s="1018"/>
      <c r="V240" s="1018"/>
      <c r="W240" s="1018"/>
      <c r="X240" s="1018"/>
      <c r="Y240" s="1018"/>
      <c r="Z240" s="1018"/>
      <c r="AA240" s="1018"/>
      <c r="AB240" s="1018"/>
      <c r="AC240" s="1018"/>
      <c r="AD240" s="1018"/>
      <c r="AE240" s="1018"/>
      <c r="AF240" s="1018"/>
      <c r="AG240" s="1018"/>
      <c r="AH240" s="1018"/>
      <c r="AI240" s="1018"/>
      <c r="AJ240" s="1018"/>
      <c r="AK240" s="1018"/>
      <c r="AL240" s="1018"/>
      <c r="AM240" s="1018"/>
      <c r="AN240" s="1018"/>
      <c r="AO240" s="1018"/>
      <c r="AP240" s="1018"/>
      <c r="AQ240" s="1018"/>
      <c r="AR240" s="1018"/>
      <c r="AS240" s="1018"/>
      <c r="AT240" s="1018"/>
      <c r="AU240" s="1018"/>
      <c r="AV240" s="1018"/>
      <c r="AW240" s="1018"/>
      <c r="AX240" s="1018"/>
      <c r="AY240" s="1018"/>
      <c r="AZ240" s="1018"/>
      <c r="BA240" s="1018"/>
      <c r="BB240" s="1018"/>
      <c r="BC240" s="1018"/>
      <c r="BD240" s="1019"/>
      <c r="BE240" s="975"/>
    </row>
    <row r="241" spans="1:57" ht="15.75" customHeight="1" thickBot="1">
      <c r="A241" s="972"/>
      <c r="B241" s="1017"/>
      <c r="C241" s="1018"/>
      <c r="D241" s="1018"/>
      <c r="E241" s="1018"/>
      <c r="F241" s="1018"/>
      <c r="G241" s="1018"/>
      <c r="H241" s="1822" t="s">
        <v>1976</v>
      </c>
      <c r="I241" s="1822"/>
      <c r="J241" s="1822"/>
      <c r="K241" s="1020"/>
      <c r="L241" s="1018"/>
      <c r="M241" s="1018"/>
      <c r="N241" s="1018"/>
      <c r="O241" s="1018"/>
      <c r="P241" s="1018"/>
      <c r="Q241" s="1018"/>
      <c r="R241" s="1018"/>
      <c r="S241" s="1823"/>
      <c r="T241" s="1824"/>
      <c r="U241" s="1824"/>
      <c r="V241" s="1824"/>
      <c r="W241" s="1824"/>
      <c r="X241" s="1824"/>
      <c r="Y241" s="1824"/>
      <c r="Z241" s="1824"/>
      <c r="AA241" s="1824"/>
      <c r="AB241" s="1824"/>
      <c r="AC241" s="1824"/>
      <c r="AD241" s="1824"/>
      <c r="AE241" s="1824"/>
      <c r="AF241" s="1824"/>
      <c r="AG241" s="1824"/>
      <c r="AH241" s="1824"/>
      <c r="AI241" s="1824"/>
      <c r="AJ241" s="1825"/>
      <c r="AK241" s="1018"/>
      <c r="AL241" s="1018"/>
      <c r="AM241" s="1018"/>
      <c r="AN241" s="1018"/>
      <c r="AO241" s="1018"/>
      <c r="AP241" s="1018"/>
      <c r="AQ241" s="1018"/>
      <c r="AR241" s="1018"/>
      <c r="AS241" s="1018"/>
      <c r="AT241" s="1018"/>
      <c r="AU241" s="1018"/>
      <c r="AV241" s="1018"/>
      <c r="AW241" s="1018"/>
      <c r="AX241" s="1018"/>
      <c r="AY241" s="1018"/>
      <c r="AZ241" s="1018"/>
      <c r="BA241" s="1018"/>
      <c r="BB241" s="1018"/>
      <c r="BC241" s="1018"/>
      <c r="BD241" s="1019"/>
      <c r="BE241" s="975"/>
    </row>
    <row r="242" spans="1:57" ht="15.75" customHeight="1" thickBot="1">
      <c r="A242" s="972"/>
      <c r="B242" s="1017"/>
      <c r="C242" s="1018"/>
      <c r="D242" s="1018"/>
      <c r="E242" s="1018"/>
      <c r="F242" s="1018"/>
      <c r="G242" s="1018"/>
      <c r="H242" s="1020"/>
      <c r="I242" s="1020"/>
      <c r="J242" s="1020"/>
      <c r="K242" s="1020"/>
      <c r="L242" s="1018"/>
      <c r="M242" s="1018"/>
      <c r="N242" s="1018"/>
      <c r="O242" s="1018"/>
      <c r="P242" s="1018"/>
      <c r="Q242" s="1018"/>
      <c r="R242" s="1018"/>
      <c r="S242" s="1018"/>
      <c r="T242" s="1018"/>
      <c r="U242" s="1018"/>
      <c r="V242" s="1018"/>
      <c r="W242" s="1018"/>
      <c r="X242" s="1018"/>
      <c r="Y242" s="1018"/>
      <c r="Z242" s="1018"/>
      <c r="AA242" s="1018"/>
      <c r="AB242" s="1018"/>
      <c r="AC242" s="1018"/>
      <c r="AD242" s="1018"/>
      <c r="AE242" s="1018"/>
      <c r="AF242" s="1018"/>
      <c r="AG242" s="1018"/>
      <c r="AH242" s="1018"/>
      <c r="AI242" s="1018"/>
      <c r="AJ242" s="1018"/>
      <c r="AK242" s="1018"/>
      <c r="AL242" s="1018"/>
      <c r="AM242" s="1018"/>
      <c r="AN242" s="1018"/>
      <c r="AO242" s="1018"/>
      <c r="AP242" s="1018"/>
      <c r="AQ242" s="1018"/>
      <c r="AR242" s="1018"/>
      <c r="AS242" s="1018"/>
      <c r="AT242" s="1018"/>
      <c r="AU242" s="1018"/>
      <c r="AV242" s="1018"/>
      <c r="AW242" s="1018"/>
      <c r="AX242" s="1018"/>
      <c r="AY242" s="1018"/>
      <c r="AZ242" s="1018"/>
      <c r="BA242" s="1018"/>
      <c r="BB242" s="1018"/>
      <c r="BC242" s="1018"/>
      <c r="BD242" s="1019"/>
      <c r="BE242" s="975"/>
    </row>
    <row r="243" spans="1:57" ht="15.75" customHeight="1" thickBot="1">
      <c r="A243" s="972"/>
      <c r="B243" s="1017"/>
      <c r="C243" s="1018"/>
      <c r="D243" s="1018"/>
      <c r="E243" s="1018"/>
      <c r="F243" s="1018"/>
      <c r="G243" s="1018"/>
      <c r="H243" s="1822" t="s">
        <v>807</v>
      </c>
      <c r="I243" s="1822"/>
      <c r="J243" s="1020"/>
      <c r="K243" s="1020"/>
      <c r="L243" s="1018"/>
      <c r="M243" s="1018"/>
      <c r="N243" s="1018"/>
      <c r="O243" s="1018"/>
      <c r="P243" s="1018"/>
      <c r="Q243" s="1018"/>
      <c r="R243" s="1018"/>
      <c r="S243" s="1823"/>
      <c r="T243" s="1824"/>
      <c r="U243" s="1824"/>
      <c r="V243" s="1824"/>
      <c r="W243" s="1824"/>
      <c r="X243" s="1824"/>
      <c r="Y243" s="1824"/>
      <c r="Z243" s="1824"/>
      <c r="AA243" s="1824"/>
      <c r="AB243" s="1824"/>
      <c r="AC243" s="1824"/>
      <c r="AD243" s="1824"/>
      <c r="AE243" s="1824"/>
      <c r="AF243" s="1824"/>
      <c r="AG243" s="1824"/>
      <c r="AH243" s="1824"/>
      <c r="AI243" s="1824"/>
      <c r="AJ243" s="1825"/>
      <c r="AK243" s="1018"/>
      <c r="AL243" s="1018"/>
      <c r="AM243" s="1018"/>
      <c r="AN243" s="1018"/>
      <c r="AO243" s="1018"/>
      <c r="AP243" s="1018"/>
      <c r="AQ243" s="1018"/>
      <c r="AR243" s="1018"/>
      <c r="AS243" s="1018"/>
      <c r="AT243" s="1018"/>
      <c r="AU243" s="1018"/>
      <c r="AV243" s="1018"/>
      <c r="AW243" s="1018"/>
      <c r="AX243" s="1018"/>
      <c r="AY243" s="1018"/>
      <c r="AZ243" s="1018"/>
      <c r="BA243" s="1018"/>
      <c r="BB243" s="1018"/>
      <c r="BC243" s="1018"/>
      <c r="BD243" s="1019"/>
      <c r="BE243" s="975"/>
    </row>
    <row r="244" spans="1:57" ht="15.75" customHeight="1" thickBot="1">
      <c r="A244" s="972"/>
      <c r="B244" s="1017"/>
      <c r="C244" s="1018"/>
      <c r="D244" s="1018"/>
      <c r="E244" s="1018"/>
      <c r="F244" s="1018"/>
      <c r="G244" s="1018"/>
      <c r="H244" s="1018"/>
      <c r="I244" s="1018"/>
      <c r="J244" s="1018"/>
      <c r="K244" s="1018"/>
      <c r="L244" s="1018"/>
      <c r="M244" s="1018"/>
      <c r="N244" s="1018"/>
      <c r="O244" s="1018"/>
      <c r="P244" s="1018"/>
      <c r="Q244" s="1018"/>
      <c r="R244" s="1018"/>
      <c r="S244" s="1018"/>
      <c r="T244" s="1018"/>
      <c r="U244" s="1018"/>
      <c r="V244" s="1018"/>
      <c r="W244" s="1018"/>
      <c r="X244" s="1018"/>
      <c r="Y244" s="1018"/>
      <c r="Z244" s="1018"/>
      <c r="AA244" s="1018"/>
      <c r="AB244" s="1018"/>
      <c r="AC244" s="1018"/>
      <c r="AD244" s="1018"/>
      <c r="AE244" s="1018"/>
      <c r="AF244" s="1018"/>
      <c r="AG244" s="1018"/>
      <c r="AH244" s="1018"/>
      <c r="AI244" s="1018"/>
      <c r="AJ244" s="1018"/>
      <c r="AK244" s="1018"/>
      <c r="AL244" s="1018"/>
      <c r="AM244" s="1018"/>
      <c r="AN244" s="1018"/>
      <c r="AO244" s="1018"/>
      <c r="AP244" s="1018"/>
      <c r="AQ244" s="1018"/>
      <c r="AR244" s="1018"/>
      <c r="AS244" s="1018"/>
      <c r="AT244" s="1018"/>
      <c r="AU244" s="1018"/>
      <c r="AV244" s="1018"/>
      <c r="AW244" s="1018"/>
      <c r="AX244" s="1018"/>
      <c r="AY244" s="1018"/>
      <c r="AZ244" s="1018"/>
      <c r="BA244" s="1018"/>
      <c r="BB244" s="1018"/>
      <c r="BC244" s="1018"/>
      <c r="BD244" s="1019"/>
      <c r="BE244" s="975"/>
    </row>
    <row r="245" spans="1:57" ht="15.75" customHeight="1" thickBot="1">
      <c r="A245" s="972"/>
      <c r="B245" s="1017"/>
      <c r="C245" s="1018"/>
      <c r="D245" s="1018"/>
      <c r="E245" s="1018"/>
      <c r="F245" s="1018"/>
      <c r="G245" s="1018"/>
      <c r="H245" s="1826" t="s">
        <v>2078</v>
      </c>
      <c r="I245" s="1826"/>
      <c r="J245" s="1826"/>
      <c r="K245" s="1826"/>
      <c r="L245" s="1826"/>
      <c r="M245" s="1826"/>
      <c r="N245" s="1826"/>
      <c r="O245" s="1826"/>
      <c r="P245" s="1018"/>
      <c r="Q245" s="1018"/>
      <c r="R245" s="1018"/>
      <c r="S245" s="1823"/>
      <c r="T245" s="1824"/>
      <c r="U245" s="1824"/>
      <c r="V245" s="1824"/>
      <c r="W245" s="1824"/>
      <c r="X245" s="1824"/>
      <c r="Y245" s="1824"/>
      <c r="Z245" s="1824"/>
      <c r="AA245" s="1824"/>
      <c r="AB245" s="1824"/>
      <c r="AC245" s="1824"/>
      <c r="AD245" s="1824"/>
      <c r="AE245" s="1824"/>
      <c r="AF245" s="1824"/>
      <c r="AG245" s="1824"/>
      <c r="AH245" s="1824"/>
      <c r="AI245" s="1824"/>
      <c r="AJ245" s="1825"/>
      <c r="AK245" s="1018"/>
      <c r="AL245" s="1018"/>
      <c r="AM245" s="1018"/>
      <c r="AN245" s="1018"/>
      <c r="AO245" s="1018"/>
      <c r="AP245" s="1018"/>
      <c r="AQ245" s="1018"/>
      <c r="AR245" s="1018"/>
      <c r="AS245" s="1018"/>
      <c r="AT245" s="1018"/>
      <c r="AU245" s="1018"/>
      <c r="AV245" s="1018"/>
      <c r="AW245" s="1018"/>
      <c r="AX245" s="1018"/>
      <c r="AY245" s="1018"/>
      <c r="AZ245" s="1018"/>
      <c r="BA245" s="1018"/>
      <c r="BB245" s="1018"/>
      <c r="BC245" s="1018"/>
      <c r="BD245" s="1019"/>
      <c r="BE245" s="975"/>
    </row>
    <row r="246" spans="1:57" ht="15.75" customHeight="1" thickBot="1">
      <c r="A246" s="972"/>
      <c r="B246" s="1017"/>
      <c r="C246" s="1018"/>
      <c r="D246" s="1018"/>
      <c r="E246" s="1018"/>
      <c r="F246" s="1018"/>
      <c r="G246" s="1018"/>
      <c r="H246" s="1018"/>
      <c r="I246" s="1018"/>
      <c r="J246" s="1018"/>
      <c r="K246" s="1018"/>
      <c r="L246" s="1018"/>
      <c r="M246" s="1018"/>
      <c r="N246" s="1018"/>
      <c r="O246" s="1018"/>
      <c r="P246" s="1018"/>
      <c r="Q246" s="1018"/>
      <c r="R246" s="1018"/>
      <c r="S246" s="1018"/>
      <c r="T246" s="1018"/>
      <c r="U246" s="1018"/>
      <c r="V246" s="1018"/>
      <c r="W246" s="1018"/>
      <c r="X246" s="1018"/>
      <c r="Y246" s="1018"/>
      <c r="Z246" s="1018"/>
      <c r="AA246" s="1018"/>
      <c r="AB246" s="1018"/>
      <c r="AC246" s="1018"/>
      <c r="AD246" s="1018"/>
      <c r="AE246" s="1018"/>
      <c r="AF246" s="1018"/>
      <c r="AG246" s="1018"/>
      <c r="AH246" s="1018"/>
      <c r="AI246" s="1018"/>
      <c r="AJ246" s="1018"/>
      <c r="AK246" s="1018"/>
      <c r="AL246" s="1018"/>
      <c r="AM246" s="1018"/>
      <c r="AN246" s="1018"/>
      <c r="AO246" s="1018"/>
      <c r="AP246" s="1018"/>
      <c r="AQ246" s="1018"/>
      <c r="AR246" s="1018"/>
      <c r="AS246" s="1018"/>
      <c r="AT246" s="1018"/>
      <c r="AU246" s="1018"/>
      <c r="AV246" s="1018"/>
      <c r="AW246" s="1018"/>
      <c r="AX246" s="1018"/>
      <c r="AY246" s="1018"/>
      <c r="AZ246" s="1018"/>
      <c r="BA246" s="1018"/>
      <c r="BB246" s="1018"/>
      <c r="BC246" s="1018"/>
      <c r="BD246" s="1019"/>
      <c r="BE246" s="975"/>
    </row>
    <row r="247" spans="1:57" ht="15.75" customHeight="1" thickBot="1">
      <c r="A247" s="972"/>
      <c r="B247" s="1017"/>
      <c r="C247" s="1018"/>
      <c r="D247" s="1018"/>
      <c r="E247" s="1018"/>
      <c r="F247" s="1018"/>
      <c r="G247" s="1018"/>
      <c r="H247" s="1827" t="s">
        <v>2079</v>
      </c>
      <c r="I247" s="1827"/>
      <c r="J247" s="1018"/>
      <c r="K247" s="1018"/>
      <c r="L247" s="1018"/>
      <c r="M247" s="1018"/>
      <c r="N247" s="1018"/>
      <c r="O247" s="1018"/>
      <c r="P247" s="1018"/>
      <c r="Q247" s="1018"/>
      <c r="R247" s="1018"/>
      <c r="S247" s="1828"/>
      <c r="T247" s="1829"/>
      <c r="U247" s="1829"/>
      <c r="V247" s="1829"/>
      <c r="W247" s="1829"/>
      <c r="X247" s="1829"/>
      <c r="Y247" s="1829"/>
      <c r="Z247" s="1829"/>
      <c r="AA247" s="1829"/>
      <c r="AB247" s="1829"/>
      <c r="AC247" s="1829"/>
      <c r="AD247" s="1829"/>
      <c r="AE247" s="1829"/>
      <c r="AF247" s="1829"/>
      <c r="AG247" s="1829"/>
      <c r="AH247" s="1829"/>
      <c r="AI247" s="1829"/>
      <c r="AJ247" s="1830"/>
      <c r="AK247" s="1018"/>
      <c r="AL247" s="1018"/>
      <c r="AM247" s="1018"/>
      <c r="AN247" s="1018"/>
      <c r="AO247" s="1018"/>
      <c r="AP247" s="1018"/>
      <c r="AQ247" s="1018"/>
      <c r="AR247" s="1018"/>
      <c r="AS247" s="1018"/>
      <c r="AT247" s="1018"/>
      <c r="AU247" s="1018"/>
      <c r="AV247" s="1018"/>
      <c r="AW247" s="1018"/>
      <c r="AX247" s="1018"/>
      <c r="AY247" s="1018"/>
      <c r="AZ247" s="1018"/>
      <c r="BA247" s="1018"/>
      <c r="BB247" s="1018"/>
      <c r="BC247" s="1018"/>
      <c r="BD247" s="1019"/>
      <c r="BE247" s="975"/>
    </row>
    <row r="248" spans="1:57" ht="15.75" customHeight="1" thickBot="1">
      <c r="A248" s="972"/>
      <c r="B248" s="1021"/>
      <c r="C248" s="1022"/>
      <c r="D248" s="1022"/>
      <c r="E248" s="1022"/>
      <c r="F248" s="1022"/>
      <c r="G248" s="1022"/>
      <c r="H248" s="1022"/>
      <c r="I248" s="1022"/>
      <c r="J248" s="1022"/>
      <c r="K248" s="1022"/>
      <c r="L248" s="1022"/>
      <c r="M248" s="1022"/>
      <c r="N248" s="1022"/>
      <c r="O248" s="1022"/>
      <c r="P248" s="1022"/>
      <c r="Q248" s="1022"/>
      <c r="R248" s="1022"/>
      <c r="S248" s="1022"/>
      <c r="T248" s="1022"/>
      <c r="U248" s="1022"/>
      <c r="V248" s="1022"/>
      <c r="W248" s="1022"/>
      <c r="X248" s="1022"/>
      <c r="Y248" s="1022"/>
      <c r="Z248" s="1022"/>
      <c r="AA248" s="1022"/>
      <c r="AB248" s="1022"/>
      <c r="AC248" s="1022"/>
      <c r="AD248" s="1022"/>
      <c r="AE248" s="1022"/>
      <c r="AF248" s="1022"/>
      <c r="AG248" s="1022"/>
      <c r="AH248" s="1022"/>
      <c r="AI248" s="1022"/>
      <c r="AJ248" s="1022"/>
      <c r="AK248" s="1022"/>
      <c r="AL248" s="1022"/>
      <c r="AM248" s="1022"/>
      <c r="AN248" s="1022"/>
      <c r="AO248" s="1022"/>
      <c r="AP248" s="1022"/>
      <c r="AQ248" s="1022"/>
      <c r="AR248" s="1022"/>
      <c r="AS248" s="1022"/>
      <c r="AT248" s="1022"/>
      <c r="AU248" s="1022"/>
      <c r="AV248" s="1022"/>
      <c r="AW248" s="1022"/>
      <c r="AX248" s="1022"/>
      <c r="AY248" s="1022"/>
      <c r="AZ248" s="1022"/>
      <c r="BA248" s="1022"/>
      <c r="BB248" s="1022"/>
      <c r="BC248" s="1022"/>
      <c r="BD248" s="1023"/>
      <c r="BE248" s="975"/>
    </row>
    <row r="249" spans="1:57" ht="15.75" customHeight="1" thickBot="1">
      <c r="A249" s="1015"/>
      <c r="B249" s="1015"/>
      <c r="C249" s="1015"/>
      <c r="D249" s="1015"/>
      <c r="E249" s="1015"/>
      <c r="F249" s="1015"/>
      <c r="G249" s="1015"/>
      <c r="H249" s="1015"/>
      <c r="I249" s="1015"/>
      <c r="J249" s="1015"/>
      <c r="K249" s="1015"/>
      <c r="L249" s="1015"/>
      <c r="M249" s="1015"/>
      <c r="N249" s="1015"/>
      <c r="O249" s="1015"/>
      <c r="P249" s="1015"/>
      <c r="Q249" s="1015"/>
      <c r="R249" s="1015"/>
      <c r="S249" s="1015"/>
      <c r="T249" s="1015"/>
      <c r="U249" s="1015"/>
      <c r="V249" s="1015"/>
      <c r="W249" s="1015"/>
      <c r="X249" s="1015"/>
      <c r="Y249" s="1015"/>
      <c r="Z249" s="1015"/>
      <c r="AA249" s="1015"/>
      <c r="AB249" s="1015"/>
      <c r="AC249" s="1015"/>
      <c r="AD249" s="1015"/>
      <c r="AE249" s="1015"/>
      <c r="AF249" s="1015"/>
      <c r="AG249" s="1015"/>
      <c r="AH249" s="1015"/>
      <c r="AI249" s="1015"/>
      <c r="AJ249" s="1015"/>
      <c r="AK249" s="1015"/>
      <c r="AL249" s="1015"/>
      <c r="AM249" s="1015"/>
      <c r="AN249" s="1015"/>
      <c r="AO249" s="1015"/>
      <c r="AP249" s="1015"/>
      <c r="AQ249" s="1015"/>
      <c r="AR249" s="1015"/>
      <c r="AS249" s="1015"/>
      <c r="AT249" s="1015"/>
      <c r="AU249" s="1015"/>
      <c r="AV249" s="1015"/>
      <c r="AW249" s="1015"/>
      <c r="AX249" s="1015"/>
      <c r="AY249" s="1015"/>
      <c r="AZ249" s="1015"/>
      <c r="BA249" s="1015"/>
      <c r="BB249" s="1015"/>
      <c r="BC249" s="1015"/>
      <c r="BD249" s="1015"/>
      <c r="BE249" s="1016"/>
    </row>
    <row r="252" spans="1:57" ht="15.75" customHeight="1">
      <c r="D252" s="970"/>
    </row>
    <row r="253" spans="1:57" ht="15.75" customHeight="1">
      <c r="D253" s="1024"/>
    </row>
    <row r="254" spans="1:57" ht="15.75" customHeight="1">
      <c r="D254" s="970"/>
    </row>
    <row r="255" spans="1:57" ht="15.75" customHeight="1">
      <c r="D255" s="970"/>
    </row>
    <row r="256" spans="1:57" ht="15.75" customHeight="1">
      <c r="R256" s="969" t="s">
        <v>254</v>
      </c>
    </row>
  </sheetData>
  <sheetProtection algorithmName="SHA-512" hashValue="RpmYkaNc8PD84NpwKRC+jXGRBdvsbDNxt4Qh2FfU6vyxUfHJC3EvcMw2g2Xq7S/DFQ30Qyq9J6zQlWqQI7AuMg==" saltValue="lRwLnXnxdmen0JFlNYlZSw==" spinCount="100000" sheet="1" objects="1" scenarios="1"/>
  <mergeCells count="701">
    <mergeCell ref="L6:AC6"/>
    <mergeCell ref="AF6:AO6"/>
    <mergeCell ref="AP6:AU6"/>
    <mergeCell ref="AF7:AO7"/>
    <mergeCell ref="AP7:AU7"/>
    <mergeCell ref="AB8:AD8"/>
    <mergeCell ref="AF8:AO8"/>
    <mergeCell ref="AP8:AU8"/>
    <mergeCell ref="A1:BE1"/>
    <mergeCell ref="A2:BE2"/>
    <mergeCell ref="L4:AC4"/>
    <mergeCell ref="AF4:AO4"/>
    <mergeCell ref="AP4:AU4"/>
    <mergeCell ref="AF5:AO5"/>
    <mergeCell ref="AP5:AU5"/>
    <mergeCell ref="B13:P13"/>
    <mergeCell ref="Q13:T13"/>
    <mergeCell ref="AA13:AN13"/>
    <mergeCell ref="AO13:AS13"/>
    <mergeCell ref="AA14:AN14"/>
    <mergeCell ref="AO14:AS14"/>
    <mergeCell ref="AF9:AO9"/>
    <mergeCell ref="AP9:AU9"/>
    <mergeCell ref="N10:T10"/>
    <mergeCell ref="AF10:AO10"/>
    <mergeCell ref="AP10:AU10"/>
    <mergeCell ref="N11:T11"/>
    <mergeCell ref="AF11:AO11"/>
    <mergeCell ref="AP11:AU11"/>
    <mergeCell ref="B15:R15"/>
    <mergeCell ref="S15:W15"/>
    <mergeCell ref="AA15:AN15"/>
    <mergeCell ref="AO15:AS15"/>
    <mergeCell ref="B17:AY17"/>
    <mergeCell ref="B18:I18"/>
    <mergeCell ref="J18:O18"/>
    <mergeCell ref="P18:U18"/>
    <mergeCell ref="V18:AA18"/>
    <mergeCell ref="AB18:AG18"/>
    <mergeCell ref="AH18:AM18"/>
    <mergeCell ref="AN18:AS18"/>
    <mergeCell ref="AT18:AY18"/>
    <mergeCell ref="B19:I19"/>
    <mergeCell ref="J19:O19"/>
    <mergeCell ref="P19:U19"/>
    <mergeCell ref="V19:AA19"/>
    <mergeCell ref="AB19:AG19"/>
    <mergeCell ref="AH19:AM19"/>
    <mergeCell ref="AN19:AS19"/>
    <mergeCell ref="AT19:AY19"/>
    <mergeCell ref="B20:I20"/>
    <mergeCell ref="J20:O20"/>
    <mergeCell ref="P20:U20"/>
    <mergeCell ref="V20:AA20"/>
    <mergeCell ref="AB20:AG20"/>
    <mergeCell ref="AH20:AM20"/>
    <mergeCell ref="AN20:AS20"/>
    <mergeCell ref="AT20:AY20"/>
    <mergeCell ref="AN21:AS21"/>
    <mergeCell ref="AT21:AY21"/>
    <mergeCell ref="B22:I22"/>
    <mergeCell ref="J22:O22"/>
    <mergeCell ref="P22:U22"/>
    <mergeCell ref="V22:AA22"/>
    <mergeCell ref="AB22:AG22"/>
    <mergeCell ref="AH22:AM22"/>
    <mergeCell ref="AN22:AS22"/>
    <mergeCell ref="AT22:AY22"/>
    <mergeCell ref="B21:I21"/>
    <mergeCell ref="J21:O21"/>
    <mergeCell ref="P21:U21"/>
    <mergeCell ref="V21:AA21"/>
    <mergeCell ref="AB21:AG21"/>
    <mergeCell ref="AH21:AM21"/>
    <mergeCell ref="AN23:AS23"/>
    <mergeCell ref="AT23:AY23"/>
    <mergeCell ref="B24:I24"/>
    <mergeCell ref="J24:O24"/>
    <mergeCell ref="P24:U24"/>
    <mergeCell ref="V24:AA24"/>
    <mergeCell ref="AB24:AG24"/>
    <mergeCell ref="AH24:AM24"/>
    <mergeCell ref="AN24:AS24"/>
    <mergeCell ref="AT24:AY24"/>
    <mergeCell ref="B23:I23"/>
    <mergeCell ref="J23:O23"/>
    <mergeCell ref="P23:U23"/>
    <mergeCell ref="V23:AA23"/>
    <mergeCell ref="AB23:AG23"/>
    <mergeCell ref="AH23:AM23"/>
    <mergeCell ref="AN25:AS25"/>
    <mergeCell ref="AT25:AY25"/>
    <mergeCell ref="B26:I26"/>
    <mergeCell ref="J26:O26"/>
    <mergeCell ref="P26:U26"/>
    <mergeCell ref="V26:AA26"/>
    <mergeCell ref="AB26:AG26"/>
    <mergeCell ref="AH26:AM26"/>
    <mergeCell ref="AN26:AS26"/>
    <mergeCell ref="AT26:AY26"/>
    <mergeCell ref="B25:I25"/>
    <mergeCell ref="J25:O25"/>
    <mergeCell ref="P25:U25"/>
    <mergeCell ref="V25:AA25"/>
    <mergeCell ref="AB25:AG25"/>
    <mergeCell ref="AH25:AM25"/>
    <mergeCell ref="AN27:AS27"/>
    <mergeCell ref="AT27:AY27"/>
    <mergeCell ref="B28:I28"/>
    <mergeCell ref="J28:O28"/>
    <mergeCell ref="P28:U28"/>
    <mergeCell ref="V28:AA28"/>
    <mergeCell ref="AB28:AG28"/>
    <mergeCell ref="AH28:AM28"/>
    <mergeCell ref="AN28:AS28"/>
    <mergeCell ref="AT28:AY28"/>
    <mergeCell ref="B27:I27"/>
    <mergeCell ref="J27:O27"/>
    <mergeCell ref="P27:U27"/>
    <mergeCell ref="V27:AA27"/>
    <mergeCell ref="AB27:AG27"/>
    <mergeCell ref="AH27:AM27"/>
    <mergeCell ref="AN29:AS29"/>
    <mergeCell ref="AT29:AY29"/>
    <mergeCell ref="B31:BD31"/>
    <mergeCell ref="B32:I35"/>
    <mergeCell ref="J32:M35"/>
    <mergeCell ref="N32:Q35"/>
    <mergeCell ref="R32:BD32"/>
    <mergeCell ref="R33:BD34"/>
    <mergeCell ref="R35:U35"/>
    <mergeCell ref="V35:Y35"/>
    <mergeCell ref="B29:I29"/>
    <mergeCell ref="J29:O29"/>
    <mergeCell ref="P29:U29"/>
    <mergeCell ref="V29:AA29"/>
    <mergeCell ref="AB29:AG29"/>
    <mergeCell ref="AH29:AM29"/>
    <mergeCell ref="AY35:BD35"/>
    <mergeCell ref="Z35:AC35"/>
    <mergeCell ref="AD35:AG35"/>
    <mergeCell ref="AH35:AK35"/>
    <mergeCell ref="AL35:AO35"/>
    <mergeCell ref="AP35:AR35"/>
    <mergeCell ref="AS35:AX35"/>
    <mergeCell ref="AP36:AR36"/>
    <mergeCell ref="AS36:AX36"/>
    <mergeCell ref="AY36:BD36"/>
    <mergeCell ref="B37:I37"/>
    <mergeCell ref="J37:M37"/>
    <mergeCell ref="N37:Q37"/>
    <mergeCell ref="R37:U37"/>
    <mergeCell ref="V37:Y37"/>
    <mergeCell ref="Z37:AC37"/>
    <mergeCell ref="AD37:AG37"/>
    <mergeCell ref="AH37:AK37"/>
    <mergeCell ref="AL37:AO37"/>
    <mergeCell ref="AP37:AR37"/>
    <mergeCell ref="AS37:AX37"/>
    <mergeCell ref="AY37:BD37"/>
    <mergeCell ref="B36:I36"/>
    <mergeCell ref="J36:M36"/>
    <mergeCell ref="N36:Q36"/>
    <mergeCell ref="R36:U36"/>
    <mergeCell ref="V36:Y36"/>
    <mergeCell ref="Z36:AC36"/>
    <mergeCell ref="AD36:AG36"/>
    <mergeCell ref="AH36:AK36"/>
    <mergeCell ref="AL36:AO36"/>
    <mergeCell ref="B38:I38"/>
    <mergeCell ref="J38:M38"/>
    <mergeCell ref="N38:Q38"/>
    <mergeCell ref="R38:U38"/>
    <mergeCell ref="V38:Y38"/>
    <mergeCell ref="AY38:BD38"/>
    <mergeCell ref="B39:I39"/>
    <mergeCell ref="J39:M39"/>
    <mergeCell ref="N39:Q39"/>
    <mergeCell ref="R39:U39"/>
    <mergeCell ref="V39:Y39"/>
    <mergeCell ref="Z39:AC39"/>
    <mergeCell ref="AD39:AG39"/>
    <mergeCell ref="AH39:AK39"/>
    <mergeCell ref="AL39:AO39"/>
    <mergeCell ref="Z38:AC38"/>
    <mergeCell ref="AD38:AG38"/>
    <mergeCell ref="AH38:AK38"/>
    <mergeCell ref="AL38:AO38"/>
    <mergeCell ref="AP38:AR38"/>
    <mergeCell ref="AS38:AX38"/>
    <mergeCell ref="AP39:AR39"/>
    <mergeCell ref="AS39:AX39"/>
    <mergeCell ref="AY39:BD39"/>
    <mergeCell ref="AP40:AR40"/>
    <mergeCell ref="AS40:AX40"/>
    <mergeCell ref="AY40:BD40"/>
    <mergeCell ref="B41:I41"/>
    <mergeCell ref="J41:M41"/>
    <mergeCell ref="N41:Q41"/>
    <mergeCell ref="R41:U41"/>
    <mergeCell ref="V41:Y41"/>
    <mergeCell ref="AY41:BD41"/>
    <mergeCell ref="Z41:AC41"/>
    <mergeCell ref="AD41:AG41"/>
    <mergeCell ref="AH41:AK41"/>
    <mergeCell ref="AL41:AO41"/>
    <mergeCell ref="AP41:AR41"/>
    <mergeCell ref="AS41:AX41"/>
    <mergeCell ref="B40:I40"/>
    <mergeCell ref="J40:M40"/>
    <mergeCell ref="N40:Q40"/>
    <mergeCell ref="R40:U40"/>
    <mergeCell ref="V40:Y40"/>
    <mergeCell ref="Z40:AC40"/>
    <mergeCell ref="AD40:AG40"/>
    <mergeCell ref="AH40:AK40"/>
    <mergeCell ref="AL40:AO40"/>
    <mergeCell ref="AP42:AR42"/>
    <mergeCell ref="AS42:AX42"/>
    <mergeCell ref="AY42:BD42"/>
    <mergeCell ref="B43:I43"/>
    <mergeCell ref="J43:M43"/>
    <mergeCell ref="N43:Q43"/>
    <mergeCell ref="R43:U43"/>
    <mergeCell ref="V43:Y43"/>
    <mergeCell ref="Z43:AC43"/>
    <mergeCell ref="AD43:AG43"/>
    <mergeCell ref="AH43:AK43"/>
    <mergeCell ref="AL43:AO43"/>
    <mergeCell ref="AP43:AR43"/>
    <mergeCell ref="AS43:AX43"/>
    <mergeCell ref="AY43:BD43"/>
    <mergeCell ref="B42:I42"/>
    <mergeCell ref="J42:M42"/>
    <mergeCell ref="N42:Q42"/>
    <mergeCell ref="R42:U42"/>
    <mergeCell ref="V42:Y42"/>
    <mergeCell ref="Z42:AC42"/>
    <mergeCell ref="AD42:AG42"/>
    <mergeCell ref="AH42:AK42"/>
    <mergeCell ref="AL42:AO42"/>
    <mergeCell ref="B44:I44"/>
    <mergeCell ref="J44:M44"/>
    <mergeCell ref="N44:Q44"/>
    <mergeCell ref="R44:U44"/>
    <mergeCell ref="V44:Y44"/>
    <mergeCell ref="AY44:BD44"/>
    <mergeCell ref="B45:I45"/>
    <mergeCell ref="J45:M45"/>
    <mergeCell ref="N45:Q45"/>
    <mergeCell ref="R45:U45"/>
    <mergeCell ref="V45:Y45"/>
    <mergeCell ref="Z45:AC45"/>
    <mergeCell ref="AD45:AG45"/>
    <mergeCell ref="AH45:AK45"/>
    <mergeCell ref="AL45:AO45"/>
    <mergeCell ref="Z44:AC44"/>
    <mergeCell ref="AD44:AG44"/>
    <mergeCell ref="AH44:AK44"/>
    <mergeCell ref="AL44:AO44"/>
    <mergeCell ref="AP44:AR44"/>
    <mergeCell ref="AS44:AX44"/>
    <mergeCell ref="AP45:AR45"/>
    <mergeCell ref="AS45:AX45"/>
    <mergeCell ref="AY45:BD45"/>
    <mergeCell ref="AP46:AR46"/>
    <mergeCell ref="AS46:AX46"/>
    <mergeCell ref="AY46:BD46"/>
    <mergeCell ref="B47:I47"/>
    <mergeCell ref="J47:M47"/>
    <mergeCell ref="N47:Q47"/>
    <mergeCell ref="R47:U47"/>
    <mergeCell ref="V47:Y47"/>
    <mergeCell ref="AY47:BD47"/>
    <mergeCell ref="AP47:AR47"/>
    <mergeCell ref="AS47:AX47"/>
    <mergeCell ref="B46:I46"/>
    <mergeCell ref="J46:M46"/>
    <mergeCell ref="N46:Q46"/>
    <mergeCell ref="R46:U46"/>
    <mergeCell ref="V46:Y46"/>
    <mergeCell ref="Z46:AC46"/>
    <mergeCell ref="AD46:AG46"/>
    <mergeCell ref="AH46:AK46"/>
    <mergeCell ref="AL46:AO46"/>
    <mergeCell ref="B50:AO50"/>
    <mergeCell ref="B51:I51"/>
    <mergeCell ref="J51:Q51"/>
    <mergeCell ref="R51:Y51"/>
    <mergeCell ref="Z51:AG51"/>
    <mergeCell ref="AH51:AO51"/>
    <mergeCell ref="Z47:AC47"/>
    <mergeCell ref="AD47:AG47"/>
    <mergeCell ref="AH47:AK47"/>
    <mergeCell ref="AL47:AO47"/>
    <mergeCell ref="B52:I52"/>
    <mergeCell ref="J52:Q52"/>
    <mergeCell ref="R52:Y52"/>
    <mergeCell ref="Z52:AG52"/>
    <mergeCell ref="AH52:AO52"/>
    <mergeCell ref="B53:I53"/>
    <mergeCell ref="J53:Q53"/>
    <mergeCell ref="R53:Y53"/>
    <mergeCell ref="Z53:AG53"/>
    <mergeCell ref="AH53:AO53"/>
    <mergeCell ref="B54:I54"/>
    <mergeCell ref="J54:Q54"/>
    <mergeCell ref="R54:Y54"/>
    <mergeCell ref="Z54:AG54"/>
    <mergeCell ref="AH54:AO54"/>
    <mergeCell ref="B55:I55"/>
    <mergeCell ref="J55:Q55"/>
    <mergeCell ref="R55:Y55"/>
    <mergeCell ref="Z55:AG55"/>
    <mergeCell ref="AH55:AO55"/>
    <mergeCell ref="B59:I59"/>
    <mergeCell ref="J59:AW59"/>
    <mergeCell ref="B60:I60"/>
    <mergeCell ref="J60:AW60"/>
    <mergeCell ref="B61:I61"/>
    <mergeCell ref="J61:AW61"/>
    <mergeCell ref="B56:I56"/>
    <mergeCell ref="J56:Q56"/>
    <mergeCell ref="R56:Y56"/>
    <mergeCell ref="Z56:AG56"/>
    <mergeCell ref="AH56:AO56"/>
    <mergeCell ref="B57:I57"/>
    <mergeCell ref="J57:Q57"/>
    <mergeCell ref="R57:Y57"/>
    <mergeCell ref="Z57:AG57"/>
    <mergeCell ref="AH57:AO57"/>
    <mergeCell ref="AV68:BC68"/>
    <mergeCell ref="B69:N69"/>
    <mergeCell ref="O69:AA69"/>
    <mergeCell ref="AC69:AU69"/>
    <mergeCell ref="AV69:BC69"/>
    <mergeCell ref="B62:I62"/>
    <mergeCell ref="J62:AW62"/>
    <mergeCell ref="B63:I63"/>
    <mergeCell ref="J63:AW63"/>
    <mergeCell ref="B64:I64"/>
    <mergeCell ref="J64:AW64"/>
    <mergeCell ref="B70:N70"/>
    <mergeCell ref="O70:AA70"/>
    <mergeCell ref="AC70:AE70"/>
    <mergeCell ref="AF70:AU70"/>
    <mergeCell ref="B71:N71"/>
    <mergeCell ref="O71:AA71"/>
    <mergeCell ref="AC71:AE71"/>
    <mergeCell ref="AF71:AU71"/>
    <mergeCell ref="B68:AA68"/>
    <mergeCell ref="AC68:AU68"/>
    <mergeCell ref="F79:T79"/>
    <mergeCell ref="B80:Q80"/>
    <mergeCell ref="R80:T80"/>
    <mergeCell ref="B81:Q81"/>
    <mergeCell ref="R81:T81"/>
    <mergeCell ref="B83:AH83"/>
    <mergeCell ref="B72:N72"/>
    <mergeCell ref="O72:AA72"/>
    <mergeCell ref="AC72:BC72"/>
    <mergeCell ref="B73:N73"/>
    <mergeCell ref="O73:AA73"/>
    <mergeCell ref="AC73:BC77"/>
    <mergeCell ref="B74:N74"/>
    <mergeCell ref="O74:AA74"/>
    <mergeCell ref="B75:N75"/>
    <mergeCell ref="O75:AA75"/>
    <mergeCell ref="V86:AA86"/>
    <mergeCell ref="AB86:AH86"/>
    <mergeCell ref="B87:H87"/>
    <mergeCell ref="I87:N87"/>
    <mergeCell ref="O87:U87"/>
    <mergeCell ref="V87:AA87"/>
    <mergeCell ref="AB87:AH87"/>
    <mergeCell ref="AJ83:AX86"/>
    <mergeCell ref="AY83:BB86"/>
    <mergeCell ref="B84:H85"/>
    <mergeCell ref="I84:N85"/>
    <mergeCell ref="O84:U85"/>
    <mergeCell ref="V84:AA85"/>
    <mergeCell ref="AB84:AH85"/>
    <mergeCell ref="B86:H86"/>
    <mergeCell ref="I86:N86"/>
    <mergeCell ref="O86:U86"/>
    <mergeCell ref="F92:T92"/>
    <mergeCell ref="B93:Q93"/>
    <mergeCell ref="R93:T93"/>
    <mergeCell ref="B94:Q94"/>
    <mergeCell ref="R94:T94"/>
    <mergeCell ref="B96:AH96"/>
    <mergeCell ref="AJ87:BB88"/>
    <mergeCell ref="B88:H88"/>
    <mergeCell ref="I88:N88"/>
    <mergeCell ref="O88:U88"/>
    <mergeCell ref="V88:AA88"/>
    <mergeCell ref="AB88:AH88"/>
    <mergeCell ref="V99:AA99"/>
    <mergeCell ref="AB99:AH99"/>
    <mergeCell ref="B100:H100"/>
    <mergeCell ref="I100:N100"/>
    <mergeCell ref="O100:U100"/>
    <mergeCell ref="V100:AA100"/>
    <mergeCell ref="AB100:AH100"/>
    <mergeCell ref="AJ96:AX99"/>
    <mergeCell ref="AY96:BB99"/>
    <mergeCell ref="B97:H98"/>
    <mergeCell ref="I97:N98"/>
    <mergeCell ref="O97:U98"/>
    <mergeCell ref="V97:AA98"/>
    <mergeCell ref="AB97:AH98"/>
    <mergeCell ref="B99:H99"/>
    <mergeCell ref="I99:N99"/>
    <mergeCell ref="O99:U99"/>
    <mergeCell ref="F104:R104"/>
    <mergeCell ref="O105:R105"/>
    <mergeCell ref="B107:AH107"/>
    <mergeCell ref="B108:H109"/>
    <mergeCell ref="I108:N109"/>
    <mergeCell ref="O108:U109"/>
    <mergeCell ref="V108:AA109"/>
    <mergeCell ref="AB108:AH109"/>
    <mergeCell ref="AJ100:BB101"/>
    <mergeCell ref="B101:H101"/>
    <mergeCell ref="I101:N101"/>
    <mergeCell ref="O101:U101"/>
    <mergeCell ref="V101:AA101"/>
    <mergeCell ref="AB101:AH101"/>
    <mergeCell ref="B112:H112"/>
    <mergeCell ref="I112:N112"/>
    <mergeCell ref="O112:U112"/>
    <mergeCell ref="V112:AA112"/>
    <mergeCell ref="AB112:AH112"/>
    <mergeCell ref="F115:R115"/>
    <mergeCell ref="B110:H110"/>
    <mergeCell ref="I110:N110"/>
    <mergeCell ref="O110:U110"/>
    <mergeCell ref="V110:AA110"/>
    <mergeCell ref="AB110:AH110"/>
    <mergeCell ref="B111:H111"/>
    <mergeCell ref="I111:N111"/>
    <mergeCell ref="O111:U111"/>
    <mergeCell ref="V111:AA111"/>
    <mergeCell ref="AB111:AH111"/>
    <mergeCell ref="O127:U127"/>
    <mergeCell ref="B128:H128"/>
    <mergeCell ref="I128:N128"/>
    <mergeCell ref="O128:U128"/>
    <mergeCell ref="B129:H129"/>
    <mergeCell ref="I129:N129"/>
    <mergeCell ref="O129:U129"/>
    <mergeCell ref="B117:T120"/>
    <mergeCell ref="U117:X120"/>
    <mergeCell ref="B121:T122"/>
    <mergeCell ref="U121:X122"/>
    <mergeCell ref="X125:BD126"/>
    <mergeCell ref="B126:U126"/>
    <mergeCell ref="B141:AG141"/>
    <mergeCell ref="AH141:AX141"/>
    <mergeCell ref="B142:Q142"/>
    <mergeCell ref="R142:AX142"/>
    <mergeCell ref="B143:AX152"/>
    <mergeCell ref="B156:U156"/>
    <mergeCell ref="X156:AQ156"/>
    <mergeCell ref="B137:H137"/>
    <mergeCell ref="I137:O137"/>
    <mergeCell ref="P137:U137"/>
    <mergeCell ref="B139:AG139"/>
    <mergeCell ref="AH139:AX139"/>
    <mergeCell ref="B140:AG140"/>
    <mergeCell ref="AH140:AX140"/>
    <mergeCell ref="X127:BD137"/>
    <mergeCell ref="B133:U133"/>
    <mergeCell ref="B134:H135"/>
    <mergeCell ref="I134:O135"/>
    <mergeCell ref="P134:U135"/>
    <mergeCell ref="B136:H136"/>
    <mergeCell ref="I136:O136"/>
    <mergeCell ref="P136:U136"/>
    <mergeCell ref="B127:H127"/>
    <mergeCell ref="I127:N127"/>
    <mergeCell ref="B159:H159"/>
    <mergeCell ref="I159:O159"/>
    <mergeCell ref="P159:U159"/>
    <mergeCell ref="X159:AD159"/>
    <mergeCell ref="AE159:AK159"/>
    <mergeCell ref="AL159:AQ159"/>
    <mergeCell ref="B157:H158"/>
    <mergeCell ref="I157:O158"/>
    <mergeCell ref="P157:U158"/>
    <mergeCell ref="X157:AD158"/>
    <mergeCell ref="AE157:AK158"/>
    <mergeCell ref="AL157:AQ158"/>
    <mergeCell ref="C164:P164"/>
    <mergeCell ref="Q164:S164"/>
    <mergeCell ref="T164:AA164"/>
    <mergeCell ref="C165:P165"/>
    <mergeCell ref="Q165:S165"/>
    <mergeCell ref="T165:AA165"/>
    <mergeCell ref="B160:H160"/>
    <mergeCell ref="I160:O160"/>
    <mergeCell ref="P160:U160"/>
    <mergeCell ref="C162:AG162"/>
    <mergeCell ref="C163:P163"/>
    <mergeCell ref="Q163:S163"/>
    <mergeCell ref="T163:AA163"/>
    <mergeCell ref="AB163:AG163"/>
    <mergeCell ref="AB167:AG167"/>
    <mergeCell ref="C168:E168"/>
    <mergeCell ref="F168:P168"/>
    <mergeCell ref="Q168:S168"/>
    <mergeCell ref="T168:AA168"/>
    <mergeCell ref="AB168:AG168"/>
    <mergeCell ref="C166:P166"/>
    <mergeCell ref="Q166:S166"/>
    <mergeCell ref="T166:AA166"/>
    <mergeCell ref="C167:P167"/>
    <mergeCell ref="Q167:S167"/>
    <mergeCell ref="T167:AA167"/>
    <mergeCell ref="C169:E169"/>
    <mergeCell ref="F169:P169"/>
    <mergeCell ref="Q169:S169"/>
    <mergeCell ref="T169:AA169"/>
    <mergeCell ref="AB169:AG169"/>
    <mergeCell ref="C170:E170"/>
    <mergeCell ref="F170:P170"/>
    <mergeCell ref="Q170:S170"/>
    <mergeCell ref="T170:AA170"/>
    <mergeCell ref="AB170:AG170"/>
    <mergeCell ref="C172:N172"/>
    <mergeCell ref="P172:AO172"/>
    <mergeCell ref="C173:H173"/>
    <mergeCell ref="I173:N173"/>
    <mergeCell ref="P173:AO180"/>
    <mergeCell ref="C174:H174"/>
    <mergeCell ref="I174:N174"/>
    <mergeCell ref="C175:H175"/>
    <mergeCell ref="I175:N175"/>
    <mergeCell ref="C176:H176"/>
    <mergeCell ref="I176:N176"/>
    <mergeCell ref="C177:H177"/>
    <mergeCell ref="I177:N177"/>
    <mergeCell ref="C178:H178"/>
    <mergeCell ref="I178:N178"/>
    <mergeCell ref="C179:H179"/>
    <mergeCell ref="I179:N179"/>
    <mergeCell ref="C180:H180"/>
    <mergeCell ref="I180:N180"/>
    <mergeCell ref="C186:M186"/>
    <mergeCell ref="N186:T186"/>
    <mergeCell ref="C182:AE183"/>
    <mergeCell ref="C191:M191"/>
    <mergeCell ref="N191:T191"/>
    <mergeCell ref="U191:AE191"/>
    <mergeCell ref="AH191:AT191"/>
    <mergeCell ref="AU191:BB191"/>
    <mergeCell ref="AH182:BE188"/>
    <mergeCell ref="C184:M184"/>
    <mergeCell ref="N184:T184"/>
    <mergeCell ref="U184:AE184"/>
    <mergeCell ref="C185:M185"/>
    <mergeCell ref="N185:T185"/>
    <mergeCell ref="U185:AE185"/>
    <mergeCell ref="C187:M187"/>
    <mergeCell ref="N187:T187"/>
    <mergeCell ref="U187:AE187"/>
    <mergeCell ref="C188:M188"/>
    <mergeCell ref="N188:T188"/>
    <mergeCell ref="U188:AE188"/>
    <mergeCell ref="BC191:BE191"/>
    <mergeCell ref="C189:M189"/>
    <mergeCell ref="N189:T189"/>
    <mergeCell ref="U189:AE189"/>
    <mergeCell ref="AH189:BE189"/>
    <mergeCell ref="C190:M190"/>
    <mergeCell ref="N190:T190"/>
    <mergeCell ref="U190:AE190"/>
    <mergeCell ref="AH190:AT190"/>
    <mergeCell ref="AU190:BB190"/>
    <mergeCell ref="BC190:BE190"/>
    <mergeCell ref="BC192:BE192"/>
    <mergeCell ref="C193:D193"/>
    <mergeCell ref="E193:M193"/>
    <mergeCell ref="N193:T193"/>
    <mergeCell ref="U193:AE193"/>
    <mergeCell ref="BC193:BE193"/>
    <mergeCell ref="C192:D192"/>
    <mergeCell ref="E192:M192"/>
    <mergeCell ref="N192:T192"/>
    <mergeCell ref="U192:AE192"/>
    <mergeCell ref="AH192:AT192"/>
    <mergeCell ref="AU192:BB192"/>
    <mergeCell ref="C195:M195"/>
    <mergeCell ref="N195:T195"/>
    <mergeCell ref="AH195:BE196"/>
    <mergeCell ref="C196:M196"/>
    <mergeCell ref="N196:T196"/>
    <mergeCell ref="AH197:AR197"/>
    <mergeCell ref="AS197:AX197"/>
    <mergeCell ref="AY197:BD197"/>
    <mergeCell ref="C194:D194"/>
    <mergeCell ref="E194:M194"/>
    <mergeCell ref="N194:T194"/>
    <mergeCell ref="U194:AE194"/>
    <mergeCell ref="AH194:AT194"/>
    <mergeCell ref="AU194:BB194"/>
    <mergeCell ref="C202:N202"/>
    <mergeCell ref="O202:W202"/>
    <mergeCell ref="X202:AE202"/>
    <mergeCell ref="C203:N203"/>
    <mergeCell ref="O203:W203"/>
    <mergeCell ref="X203:AE203"/>
    <mergeCell ref="C199:AE199"/>
    <mergeCell ref="C200:N200"/>
    <mergeCell ref="O200:W200"/>
    <mergeCell ref="X200:AE200"/>
    <mergeCell ref="C201:N201"/>
    <mergeCell ref="O201:W201"/>
    <mergeCell ref="X201:AE201"/>
    <mergeCell ref="C204:AE204"/>
    <mergeCell ref="C206:AK206"/>
    <mergeCell ref="C207:F208"/>
    <mergeCell ref="G207:O208"/>
    <mergeCell ref="P207:T208"/>
    <mergeCell ref="U207:X208"/>
    <mergeCell ref="Y207:AB208"/>
    <mergeCell ref="AC207:AF208"/>
    <mergeCell ref="AG207:AK208"/>
    <mergeCell ref="AG209:AK209"/>
    <mergeCell ref="C210:F210"/>
    <mergeCell ref="G210:O210"/>
    <mergeCell ref="P210:T210"/>
    <mergeCell ref="U210:X210"/>
    <mergeCell ref="Y210:AB210"/>
    <mergeCell ref="AC210:AF210"/>
    <mergeCell ref="AG210:AK210"/>
    <mergeCell ref="C209:F209"/>
    <mergeCell ref="G209:O209"/>
    <mergeCell ref="P209:T209"/>
    <mergeCell ref="U209:X209"/>
    <mergeCell ref="Y209:AB209"/>
    <mergeCell ref="AC209:AF209"/>
    <mergeCell ref="AG211:AK211"/>
    <mergeCell ref="C212:F212"/>
    <mergeCell ref="G212:O212"/>
    <mergeCell ref="P212:T212"/>
    <mergeCell ref="U212:X212"/>
    <mergeCell ref="Y212:AB212"/>
    <mergeCell ref="AC212:AF212"/>
    <mergeCell ref="AG212:AK212"/>
    <mergeCell ref="C211:F211"/>
    <mergeCell ref="G211:O211"/>
    <mergeCell ref="P211:T211"/>
    <mergeCell ref="U211:X211"/>
    <mergeCell ref="Y211:AB211"/>
    <mergeCell ref="AC211:AF211"/>
    <mergeCell ref="AG213:AK213"/>
    <mergeCell ref="C214:F214"/>
    <mergeCell ref="G214:O214"/>
    <mergeCell ref="P214:T214"/>
    <mergeCell ref="U214:X214"/>
    <mergeCell ref="Y214:AB214"/>
    <mergeCell ref="AC214:AF214"/>
    <mergeCell ref="AG214:AK214"/>
    <mergeCell ref="C213:F213"/>
    <mergeCell ref="G213:O213"/>
    <mergeCell ref="P213:T213"/>
    <mergeCell ref="U213:X213"/>
    <mergeCell ref="Y213:AB213"/>
    <mergeCell ref="AC213:AF213"/>
    <mergeCell ref="B221:BD221"/>
    <mergeCell ref="B222:BD222"/>
    <mergeCell ref="B223:BD223"/>
    <mergeCell ref="B224:BD224"/>
    <mergeCell ref="B226:BD226"/>
    <mergeCell ref="H230:AY230"/>
    <mergeCell ref="AG215:AK215"/>
    <mergeCell ref="C216:O216"/>
    <mergeCell ref="P216:T216"/>
    <mergeCell ref="U216:X216"/>
    <mergeCell ref="Y216:AB216"/>
    <mergeCell ref="AC216:AF216"/>
    <mergeCell ref="AG216:AK216"/>
    <mergeCell ref="C215:F215"/>
    <mergeCell ref="G215:O215"/>
    <mergeCell ref="P215:T215"/>
    <mergeCell ref="U215:X215"/>
    <mergeCell ref="Y215:AB215"/>
    <mergeCell ref="AC215:AF215"/>
    <mergeCell ref="H243:I243"/>
    <mergeCell ref="S243:AJ243"/>
    <mergeCell ref="H245:O245"/>
    <mergeCell ref="S245:AJ245"/>
    <mergeCell ref="H247:I247"/>
    <mergeCell ref="S247:AJ247"/>
    <mergeCell ref="H232:AZ235"/>
    <mergeCell ref="H237:AV237"/>
    <mergeCell ref="H239:K239"/>
    <mergeCell ref="S239:AJ239"/>
    <mergeCell ref="H241:J241"/>
    <mergeCell ref="S241:AJ241"/>
  </mergeCells>
  <dataValidations count="6">
    <dataValidation type="list" allowBlank="1" showInputMessage="1" showErrorMessage="1" sqref="F104 F79 F92" xr:uid="{1FCB458F-1225-43AF-8FF1-2B902753D698}">
      <formula1>$BQ$96:$BQ$98</formula1>
    </dataValidation>
    <dataValidation type="list" allowBlank="1" showInputMessage="1" showErrorMessage="1" sqref="AP8:AU8" xr:uid="{824BC104-7AD7-4EDE-A931-906012CA9D6C}">
      <formula1>$BM$9:$BM$13</formula1>
    </dataValidation>
    <dataValidation type="list" allowBlank="1" showInputMessage="1" showErrorMessage="1" sqref="BM68:BM70" xr:uid="{AA69C59B-EBB5-4938-AFBE-6CF369304820}">
      <formula1>$BM$68:$BM$70</formula1>
    </dataValidation>
    <dataValidation type="list" allowBlank="1" showInputMessage="1" showErrorMessage="1" sqref="AV68:BC69 AY96:BB99 U117:X120 AY83:BB86 AH139:AX139 AH141:AX141" xr:uid="{BA8D614D-1177-459E-8523-7B747D245324}">
      <formula1>$BM$69:$BM$71</formula1>
    </dataValidation>
    <dataValidation type="list" allowBlank="1" showInputMessage="1" showErrorMessage="1" sqref="Q13:T13" xr:uid="{1E70C12F-0BE7-4AFE-927D-E210EC278E7A}">
      <formula1>$BM$69:$BM$70</formula1>
    </dataValidation>
    <dataValidation type="list" showDropDown="1" showInputMessage="1" showErrorMessage="1" sqref="F115:R115" xr:uid="{11A1EE09-923A-44E2-8738-714A1724F8E8}">
      <formula1>$BQ$101:$BQ$102</formula1>
    </dataValidation>
  </dataValidations>
  <pageMargins left="0.7" right="0.7" top="0.75" bottom="0.75" header="0.3" footer="0.3"/>
  <pageSetup paperSize="5" scale="46" fitToHeight="2" orientation="portrait" r:id="rId1"/>
  <tableParts count="1">
    <tablePart r:id="rId2"/>
  </tablePart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9">
    <pageSetUpPr fitToPage="1"/>
  </sheetPr>
  <dimension ref="A1:WWV89"/>
  <sheetViews>
    <sheetView showGridLines="0" topLeftCell="A28" workbookViewId="0">
      <selection activeCell="AB50" sqref="AB50:AF50"/>
    </sheetView>
  </sheetViews>
  <sheetFormatPr defaultColWidth="0" defaultRowHeight="12.95" customHeight="1"/>
  <cols>
    <col min="1" max="1" width="1.5703125" style="273" customWidth="1"/>
    <col min="2" max="2" width="0.85546875" style="273" customWidth="1"/>
    <col min="3" max="18" width="2.5703125" style="273" customWidth="1"/>
    <col min="19" max="19" width="6.28515625" style="273" customWidth="1"/>
    <col min="20" max="39" width="2.7109375" style="273" customWidth="1"/>
    <col min="40" max="40" width="1.5703125" style="273" customWidth="1"/>
    <col min="41" max="256" width="2.5703125" style="273" hidden="1"/>
    <col min="257" max="257" width="1.5703125" style="273" hidden="1" customWidth="1"/>
    <col min="258" max="258" width="0.85546875" style="273" hidden="1" customWidth="1"/>
    <col min="259" max="274" width="2.5703125" style="273" hidden="1" customWidth="1"/>
    <col min="275" max="275" width="4" style="273" hidden="1" customWidth="1"/>
    <col min="276" max="279" width="2.5703125" style="273" hidden="1" customWidth="1"/>
    <col min="280" max="280" width="2.42578125" style="273" hidden="1" customWidth="1"/>
    <col min="281" max="284" width="2.5703125" style="273" hidden="1" customWidth="1"/>
    <col min="285" max="285" width="2.42578125" style="273" hidden="1" customWidth="1"/>
    <col min="286" max="289" width="2.5703125" style="273" hidden="1" customWidth="1"/>
    <col min="290" max="295" width="2.42578125" style="273" hidden="1" customWidth="1"/>
    <col min="296" max="296" width="1.5703125" style="273" hidden="1" customWidth="1"/>
    <col min="297" max="512" width="2.5703125" style="273" hidden="1"/>
    <col min="513" max="513" width="1.5703125" style="273" hidden="1" customWidth="1"/>
    <col min="514" max="514" width="0.85546875" style="273" hidden="1" customWidth="1"/>
    <col min="515" max="530" width="2.5703125" style="273" hidden="1" customWidth="1"/>
    <col min="531" max="531" width="4" style="273" hidden="1" customWidth="1"/>
    <col min="532" max="535" width="2.5703125" style="273" hidden="1" customWidth="1"/>
    <col min="536" max="536" width="2.42578125" style="273" hidden="1" customWidth="1"/>
    <col min="537" max="540" width="2.5703125" style="273" hidden="1" customWidth="1"/>
    <col min="541" max="541" width="2.42578125" style="273" hidden="1" customWidth="1"/>
    <col min="542" max="545" width="2.5703125" style="273" hidden="1" customWidth="1"/>
    <col min="546" max="551" width="2.42578125" style="273" hidden="1" customWidth="1"/>
    <col min="552" max="552" width="1.5703125" style="273" hidden="1" customWidth="1"/>
    <col min="553" max="768" width="2.5703125" style="273" hidden="1"/>
    <col min="769" max="769" width="1.5703125" style="273" hidden="1" customWidth="1"/>
    <col min="770" max="770" width="0.85546875" style="273" hidden="1" customWidth="1"/>
    <col min="771" max="786" width="2.5703125" style="273" hidden="1" customWidth="1"/>
    <col min="787" max="787" width="4" style="273" hidden="1" customWidth="1"/>
    <col min="788" max="791" width="2.5703125" style="273" hidden="1" customWidth="1"/>
    <col min="792" max="792" width="2.42578125" style="273" hidden="1" customWidth="1"/>
    <col min="793" max="796" width="2.5703125" style="273" hidden="1" customWidth="1"/>
    <col min="797" max="797" width="2.42578125" style="273" hidden="1" customWidth="1"/>
    <col min="798" max="801" width="2.5703125" style="273" hidden="1" customWidth="1"/>
    <col min="802" max="807" width="2.42578125" style="273" hidden="1" customWidth="1"/>
    <col min="808" max="808" width="1.5703125" style="273" hidden="1" customWidth="1"/>
    <col min="809" max="1024" width="2.5703125" style="273" hidden="1"/>
    <col min="1025" max="1025" width="1.5703125" style="273" hidden="1" customWidth="1"/>
    <col min="1026" max="1026" width="0.85546875" style="273" hidden="1" customWidth="1"/>
    <col min="1027" max="1042" width="2.5703125" style="273" hidden="1" customWidth="1"/>
    <col min="1043" max="1043" width="4" style="273" hidden="1" customWidth="1"/>
    <col min="1044" max="1047" width="2.5703125" style="273" hidden="1" customWidth="1"/>
    <col min="1048" max="1048" width="2.42578125" style="273" hidden="1" customWidth="1"/>
    <col min="1049" max="1052" width="2.5703125" style="273" hidden="1" customWidth="1"/>
    <col min="1053" max="1053" width="2.42578125" style="273" hidden="1" customWidth="1"/>
    <col min="1054" max="1057" width="2.5703125" style="273" hidden="1" customWidth="1"/>
    <col min="1058" max="1063" width="2.42578125" style="273" hidden="1" customWidth="1"/>
    <col min="1064" max="1064" width="1.5703125" style="273" hidden="1" customWidth="1"/>
    <col min="1065" max="1280" width="2.5703125" style="273" hidden="1"/>
    <col min="1281" max="1281" width="1.5703125" style="273" hidden="1" customWidth="1"/>
    <col min="1282" max="1282" width="0.85546875" style="273" hidden="1" customWidth="1"/>
    <col min="1283" max="1298" width="2.5703125" style="273" hidden="1" customWidth="1"/>
    <col min="1299" max="1299" width="4" style="273" hidden="1" customWidth="1"/>
    <col min="1300" max="1303" width="2.5703125" style="273" hidden="1" customWidth="1"/>
    <col min="1304" max="1304" width="2.42578125" style="273" hidden="1" customWidth="1"/>
    <col min="1305" max="1308" width="2.5703125" style="273" hidden="1" customWidth="1"/>
    <col min="1309" max="1309" width="2.42578125" style="273" hidden="1" customWidth="1"/>
    <col min="1310" max="1313" width="2.5703125" style="273" hidden="1" customWidth="1"/>
    <col min="1314" max="1319" width="2.42578125" style="273" hidden="1" customWidth="1"/>
    <col min="1320" max="1320" width="1.5703125" style="273" hidden="1" customWidth="1"/>
    <col min="1321" max="1536" width="2.5703125" style="273" hidden="1"/>
    <col min="1537" max="1537" width="1.5703125" style="273" hidden="1" customWidth="1"/>
    <col min="1538" max="1538" width="0.85546875" style="273" hidden="1" customWidth="1"/>
    <col min="1539" max="1554" width="2.5703125" style="273" hidden="1" customWidth="1"/>
    <col min="1555" max="1555" width="4" style="273" hidden="1" customWidth="1"/>
    <col min="1556" max="1559" width="2.5703125" style="273" hidden="1" customWidth="1"/>
    <col min="1560" max="1560" width="2.42578125" style="273" hidden="1" customWidth="1"/>
    <col min="1561" max="1564" width="2.5703125" style="273" hidden="1" customWidth="1"/>
    <col min="1565" max="1565" width="2.42578125" style="273" hidden="1" customWidth="1"/>
    <col min="1566" max="1569" width="2.5703125" style="273" hidden="1" customWidth="1"/>
    <col min="1570" max="1575" width="2.42578125" style="273" hidden="1" customWidth="1"/>
    <col min="1576" max="1576" width="1.5703125" style="273" hidden="1" customWidth="1"/>
    <col min="1577" max="1792" width="2.5703125" style="273" hidden="1"/>
    <col min="1793" max="1793" width="1.5703125" style="273" hidden="1" customWidth="1"/>
    <col min="1794" max="1794" width="0.85546875" style="273" hidden="1" customWidth="1"/>
    <col min="1795" max="1810" width="2.5703125" style="273" hidden="1" customWidth="1"/>
    <col min="1811" max="1811" width="4" style="273" hidden="1" customWidth="1"/>
    <col min="1812" max="1815" width="2.5703125" style="273" hidden="1" customWidth="1"/>
    <col min="1816" max="1816" width="2.42578125" style="273" hidden="1" customWidth="1"/>
    <col min="1817" max="1820" width="2.5703125" style="273" hidden="1" customWidth="1"/>
    <col min="1821" max="1821" width="2.42578125" style="273" hidden="1" customWidth="1"/>
    <col min="1822" max="1825" width="2.5703125" style="273" hidden="1" customWidth="1"/>
    <col min="1826" max="1831" width="2.42578125" style="273" hidden="1" customWidth="1"/>
    <col min="1832" max="1832" width="1.5703125" style="273" hidden="1" customWidth="1"/>
    <col min="1833" max="2048" width="2.5703125" style="273" hidden="1"/>
    <col min="2049" max="2049" width="1.5703125" style="273" hidden="1" customWidth="1"/>
    <col min="2050" max="2050" width="0.85546875" style="273" hidden="1" customWidth="1"/>
    <col min="2051" max="2066" width="2.5703125" style="273" hidden="1" customWidth="1"/>
    <col min="2067" max="2067" width="4" style="273" hidden="1" customWidth="1"/>
    <col min="2068" max="2071" width="2.5703125" style="273" hidden="1" customWidth="1"/>
    <col min="2072" max="2072" width="2.42578125" style="273" hidden="1" customWidth="1"/>
    <col min="2073" max="2076" width="2.5703125" style="273" hidden="1" customWidth="1"/>
    <col min="2077" max="2077" width="2.42578125" style="273" hidden="1" customWidth="1"/>
    <col min="2078" max="2081" width="2.5703125" style="273" hidden="1" customWidth="1"/>
    <col min="2082" max="2087" width="2.42578125" style="273" hidden="1" customWidth="1"/>
    <col min="2088" max="2088" width="1.5703125" style="273" hidden="1" customWidth="1"/>
    <col min="2089" max="2304" width="2.5703125" style="273" hidden="1"/>
    <col min="2305" max="2305" width="1.5703125" style="273" hidden="1" customWidth="1"/>
    <col min="2306" max="2306" width="0.85546875" style="273" hidden="1" customWidth="1"/>
    <col min="2307" max="2322" width="2.5703125" style="273" hidden="1" customWidth="1"/>
    <col min="2323" max="2323" width="4" style="273" hidden="1" customWidth="1"/>
    <col min="2324" max="2327" width="2.5703125" style="273" hidden="1" customWidth="1"/>
    <col min="2328" max="2328" width="2.42578125" style="273" hidden="1" customWidth="1"/>
    <col min="2329" max="2332" width="2.5703125" style="273" hidden="1" customWidth="1"/>
    <col min="2333" max="2333" width="2.42578125" style="273" hidden="1" customWidth="1"/>
    <col min="2334" max="2337" width="2.5703125" style="273" hidden="1" customWidth="1"/>
    <col min="2338" max="2343" width="2.42578125" style="273" hidden="1" customWidth="1"/>
    <col min="2344" max="2344" width="1.5703125" style="273" hidden="1" customWidth="1"/>
    <col min="2345" max="2560" width="2.5703125" style="273" hidden="1"/>
    <col min="2561" max="2561" width="1.5703125" style="273" hidden="1" customWidth="1"/>
    <col min="2562" max="2562" width="0.85546875" style="273" hidden="1" customWidth="1"/>
    <col min="2563" max="2578" width="2.5703125" style="273" hidden="1" customWidth="1"/>
    <col min="2579" max="2579" width="4" style="273" hidden="1" customWidth="1"/>
    <col min="2580" max="2583" width="2.5703125" style="273" hidden="1" customWidth="1"/>
    <col min="2584" max="2584" width="2.42578125" style="273" hidden="1" customWidth="1"/>
    <col min="2585" max="2588" width="2.5703125" style="273" hidden="1" customWidth="1"/>
    <col min="2589" max="2589" width="2.42578125" style="273" hidden="1" customWidth="1"/>
    <col min="2590" max="2593" width="2.5703125" style="273" hidden="1" customWidth="1"/>
    <col min="2594" max="2599" width="2.42578125" style="273" hidden="1" customWidth="1"/>
    <col min="2600" max="2600" width="1.5703125" style="273" hidden="1" customWidth="1"/>
    <col min="2601" max="2816" width="2.5703125" style="273" hidden="1"/>
    <col min="2817" max="2817" width="1.5703125" style="273" hidden="1" customWidth="1"/>
    <col min="2818" max="2818" width="0.85546875" style="273" hidden="1" customWidth="1"/>
    <col min="2819" max="2834" width="2.5703125" style="273" hidden="1" customWidth="1"/>
    <col min="2835" max="2835" width="4" style="273" hidden="1" customWidth="1"/>
    <col min="2836" max="2839" width="2.5703125" style="273" hidden="1" customWidth="1"/>
    <col min="2840" max="2840" width="2.42578125" style="273" hidden="1" customWidth="1"/>
    <col min="2841" max="2844" width="2.5703125" style="273" hidden="1" customWidth="1"/>
    <col min="2845" max="2845" width="2.42578125" style="273" hidden="1" customWidth="1"/>
    <col min="2846" max="2849" width="2.5703125" style="273" hidden="1" customWidth="1"/>
    <col min="2850" max="2855" width="2.42578125" style="273" hidden="1" customWidth="1"/>
    <col min="2856" max="2856" width="1.5703125" style="273" hidden="1" customWidth="1"/>
    <col min="2857" max="3072" width="2.5703125" style="273" hidden="1"/>
    <col min="3073" max="3073" width="1.5703125" style="273" hidden="1" customWidth="1"/>
    <col min="3074" max="3074" width="0.85546875" style="273" hidden="1" customWidth="1"/>
    <col min="3075" max="3090" width="2.5703125" style="273" hidden="1" customWidth="1"/>
    <col min="3091" max="3091" width="4" style="273" hidden="1" customWidth="1"/>
    <col min="3092" max="3095" width="2.5703125" style="273" hidden="1" customWidth="1"/>
    <col min="3096" max="3096" width="2.42578125" style="273" hidden="1" customWidth="1"/>
    <col min="3097" max="3100" width="2.5703125" style="273" hidden="1" customWidth="1"/>
    <col min="3101" max="3101" width="2.42578125" style="273" hidden="1" customWidth="1"/>
    <col min="3102" max="3105" width="2.5703125" style="273" hidden="1" customWidth="1"/>
    <col min="3106" max="3111" width="2.42578125" style="273" hidden="1" customWidth="1"/>
    <col min="3112" max="3112" width="1.5703125" style="273" hidden="1" customWidth="1"/>
    <col min="3113" max="3328" width="2.5703125" style="273" hidden="1"/>
    <col min="3329" max="3329" width="1.5703125" style="273" hidden="1" customWidth="1"/>
    <col min="3330" max="3330" width="0.85546875" style="273" hidden="1" customWidth="1"/>
    <col min="3331" max="3346" width="2.5703125" style="273" hidden="1" customWidth="1"/>
    <col min="3347" max="3347" width="4" style="273" hidden="1" customWidth="1"/>
    <col min="3348" max="3351" width="2.5703125" style="273" hidden="1" customWidth="1"/>
    <col min="3352" max="3352" width="2.42578125" style="273" hidden="1" customWidth="1"/>
    <col min="3353" max="3356" width="2.5703125" style="273" hidden="1" customWidth="1"/>
    <col min="3357" max="3357" width="2.42578125" style="273" hidden="1" customWidth="1"/>
    <col min="3358" max="3361" width="2.5703125" style="273" hidden="1" customWidth="1"/>
    <col min="3362" max="3367" width="2.42578125" style="273" hidden="1" customWidth="1"/>
    <col min="3368" max="3368" width="1.5703125" style="273" hidden="1" customWidth="1"/>
    <col min="3369" max="3584" width="2.5703125" style="273" hidden="1"/>
    <col min="3585" max="3585" width="1.5703125" style="273" hidden="1" customWidth="1"/>
    <col min="3586" max="3586" width="0.85546875" style="273" hidden="1" customWidth="1"/>
    <col min="3587" max="3602" width="2.5703125" style="273" hidden="1" customWidth="1"/>
    <col min="3603" max="3603" width="4" style="273" hidden="1" customWidth="1"/>
    <col min="3604" max="3607" width="2.5703125" style="273" hidden="1" customWidth="1"/>
    <col min="3608" max="3608" width="2.42578125" style="273" hidden="1" customWidth="1"/>
    <col min="3609" max="3612" width="2.5703125" style="273" hidden="1" customWidth="1"/>
    <col min="3613" max="3613" width="2.42578125" style="273" hidden="1" customWidth="1"/>
    <col min="3614" max="3617" width="2.5703125" style="273" hidden="1" customWidth="1"/>
    <col min="3618" max="3623" width="2.42578125" style="273" hidden="1" customWidth="1"/>
    <col min="3624" max="3624" width="1.5703125" style="273" hidden="1" customWidth="1"/>
    <col min="3625" max="3840" width="2.5703125" style="273" hidden="1"/>
    <col min="3841" max="3841" width="1.5703125" style="273" hidden="1" customWidth="1"/>
    <col min="3842" max="3842" width="0.85546875" style="273" hidden="1" customWidth="1"/>
    <col min="3843" max="3858" width="2.5703125" style="273" hidden="1" customWidth="1"/>
    <col min="3859" max="3859" width="4" style="273" hidden="1" customWidth="1"/>
    <col min="3860" max="3863" width="2.5703125" style="273" hidden="1" customWidth="1"/>
    <col min="3864" max="3864" width="2.42578125" style="273" hidden="1" customWidth="1"/>
    <col min="3865" max="3868" width="2.5703125" style="273" hidden="1" customWidth="1"/>
    <col min="3869" max="3869" width="2.42578125" style="273" hidden="1" customWidth="1"/>
    <col min="3870" max="3873" width="2.5703125" style="273" hidden="1" customWidth="1"/>
    <col min="3874" max="3879" width="2.42578125" style="273" hidden="1" customWidth="1"/>
    <col min="3880" max="3880" width="1.5703125" style="273" hidden="1" customWidth="1"/>
    <col min="3881" max="4096" width="2.5703125" style="273" hidden="1"/>
    <col min="4097" max="4097" width="1.5703125" style="273" hidden="1" customWidth="1"/>
    <col min="4098" max="4098" width="0.85546875" style="273" hidden="1" customWidth="1"/>
    <col min="4099" max="4114" width="2.5703125" style="273" hidden="1" customWidth="1"/>
    <col min="4115" max="4115" width="4" style="273" hidden="1" customWidth="1"/>
    <col min="4116" max="4119" width="2.5703125" style="273" hidden="1" customWidth="1"/>
    <col min="4120" max="4120" width="2.42578125" style="273" hidden="1" customWidth="1"/>
    <col min="4121" max="4124" width="2.5703125" style="273" hidden="1" customWidth="1"/>
    <col min="4125" max="4125" width="2.42578125" style="273" hidden="1" customWidth="1"/>
    <col min="4126" max="4129" width="2.5703125" style="273" hidden="1" customWidth="1"/>
    <col min="4130" max="4135" width="2.42578125" style="273" hidden="1" customWidth="1"/>
    <col min="4136" max="4136" width="1.5703125" style="273" hidden="1" customWidth="1"/>
    <col min="4137" max="4352" width="2.5703125" style="273" hidden="1"/>
    <col min="4353" max="4353" width="1.5703125" style="273" hidden="1" customWidth="1"/>
    <col min="4354" max="4354" width="0.85546875" style="273" hidden="1" customWidth="1"/>
    <col min="4355" max="4370" width="2.5703125" style="273" hidden="1" customWidth="1"/>
    <col min="4371" max="4371" width="4" style="273" hidden="1" customWidth="1"/>
    <col min="4372" max="4375" width="2.5703125" style="273" hidden="1" customWidth="1"/>
    <col min="4376" max="4376" width="2.42578125" style="273" hidden="1" customWidth="1"/>
    <col min="4377" max="4380" width="2.5703125" style="273" hidden="1" customWidth="1"/>
    <col min="4381" max="4381" width="2.42578125" style="273" hidden="1" customWidth="1"/>
    <col min="4382" max="4385" width="2.5703125" style="273" hidden="1" customWidth="1"/>
    <col min="4386" max="4391" width="2.42578125" style="273" hidden="1" customWidth="1"/>
    <col min="4392" max="4392" width="1.5703125" style="273" hidden="1" customWidth="1"/>
    <col min="4393" max="4608" width="2.5703125" style="273" hidden="1"/>
    <col min="4609" max="4609" width="1.5703125" style="273" hidden="1" customWidth="1"/>
    <col min="4610" max="4610" width="0.85546875" style="273" hidden="1" customWidth="1"/>
    <col min="4611" max="4626" width="2.5703125" style="273" hidden="1" customWidth="1"/>
    <col min="4627" max="4627" width="4" style="273" hidden="1" customWidth="1"/>
    <col min="4628" max="4631" width="2.5703125" style="273" hidden="1" customWidth="1"/>
    <col min="4632" max="4632" width="2.42578125" style="273" hidden="1" customWidth="1"/>
    <col min="4633" max="4636" width="2.5703125" style="273" hidden="1" customWidth="1"/>
    <col min="4637" max="4637" width="2.42578125" style="273" hidden="1" customWidth="1"/>
    <col min="4638" max="4641" width="2.5703125" style="273" hidden="1" customWidth="1"/>
    <col min="4642" max="4647" width="2.42578125" style="273" hidden="1" customWidth="1"/>
    <col min="4648" max="4648" width="1.5703125" style="273" hidden="1" customWidth="1"/>
    <col min="4649" max="4864" width="2.5703125" style="273" hidden="1"/>
    <col min="4865" max="4865" width="1.5703125" style="273" hidden="1" customWidth="1"/>
    <col min="4866" max="4866" width="0.85546875" style="273" hidden="1" customWidth="1"/>
    <col min="4867" max="4882" width="2.5703125" style="273" hidden="1" customWidth="1"/>
    <col min="4883" max="4883" width="4" style="273" hidden="1" customWidth="1"/>
    <col min="4884" max="4887" width="2.5703125" style="273" hidden="1" customWidth="1"/>
    <col min="4888" max="4888" width="2.42578125" style="273" hidden="1" customWidth="1"/>
    <col min="4889" max="4892" width="2.5703125" style="273" hidden="1" customWidth="1"/>
    <col min="4893" max="4893" width="2.42578125" style="273" hidden="1" customWidth="1"/>
    <col min="4894" max="4897" width="2.5703125" style="273" hidden="1" customWidth="1"/>
    <col min="4898" max="4903" width="2.42578125" style="273" hidden="1" customWidth="1"/>
    <col min="4904" max="4904" width="1.5703125" style="273" hidden="1" customWidth="1"/>
    <col min="4905" max="5120" width="2.5703125" style="273" hidden="1"/>
    <col min="5121" max="5121" width="1.5703125" style="273" hidden="1" customWidth="1"/>
    <col min="5122" max="5122" width="0.85546875" style="273" hidden="1" customWidth="1"/>
    <col min="5123" max="5138" width="2.5703125" style="273" hidden="1" customWidth="1"/>
    <col min="5139" max="5139" width="4" style="273" hidden="1" customWidth="1"/>
    <col min="5140" max="5143" width="2.5703125" style="273" hidden="1" customWidth="1"/>
    <col min="5144" max="5144" width="2.42578125" style="273" hidden="1" customWidth="1"/>
    <col min="5145" max="5148" width="2.5703125" style="273" hidden="1" customWidth="1"/>
    <col min="5149" max="5149" width="2.42578125" style="273" hidden="1" customWidth="1"/>
    <col min="5150" max="5153" width="2.5703125" style="273" hidden="1" customWidth="1"/>
    <col min="5154" max="5159" width="2.42578125" style="273" hidden="1" customWidth="1"/>
    <col min="5160" max="5160" width="1.5703125" style="273" hidden="1" customWidth="1"/>
    <col min="5161" max="5376" width="2.5703125" style="273" hidden="1"/>
    <col min="5377" max="5377" width="1.5703125" style="273" hidden="1" customWidth="1"/>
    <col min="5378" max="5378" width="0.85546875" style="273" hidden="1" customWidth="1"/>
    <col min="5379" max="5394" width="2.5703125" style="273" hidden="1" customWidth="1"/>
    <col min="5395" max="5395" width="4" style="273" hidden="1" customWidth="1"/>
    <col min="5396" max="5399" width="2.5703125" style="273" hidden="1" customWidth="1"/>
    <col min="5400" max="5400" width="2.42578125" style="273" hidden="1" customWidth="1"/>
    <col min="5401" max="5404" width="2.5703125" style="273" hidden="1" customWidth="1"/>
    <col min="5405" max="5405" width="2.42578125" style="273" hidden="1" customWidth="1"/>
    <col min="5406" max="5409" width="2.5703125" style="273" hidden="1" customWidth="1"/>
    <col min="5410" max="5415" width="2.42578125" style="273" hidden="1" customWidth="1"/>
    <col min="5416" max="5416" width="1.5703125" style="273" hidden="1" customWidth="1"/>
    <col min="5417" max="5632" width="2.5703125" style="273" hidden="1"/>
    <col min="5633" max="5633" width="1.5703125" style="273" hidden="1" customWidth="1"/>
    <col min="5634" max="5634" width="0.85546875" style="273" hidden="1" customWidth="1"/>
    <col min="5635" max="5650" width="2.5703125" style="273" hidden="1" customWidth="1"/>
    <col min="5651" max="5651" width="4" style="273" hidden="1" customWidth="1"/>
    <col min="5652" max="5655" width="2.5703125" style="273" hidden="1" customWidth="1"/>
    <col min="5656" max="5656" width="2.42578125" style="273" hidden="1" customWidth="1"/>
    <col min="5657" max="5660" width="2.5703125" style="273" hidden="1" customWidth="1"/>
    <col min="5661" max="5661" width="2.42578125" style="273" hidden="1" customWidth="1"/>
    <col min="5662" max="5665" width="2.5703125" style="273" hidden="1" customWidth="1"/>
    <col min="5666" max="5671" width="2.42578125" style="273" hidden="1" customWidth="1"/>
    <col min="5672" max="5672" width="1.5703125" style="273" hidden="1" customWidth="1"/>
    <col min="5673" max="5888" width="2.5703125" style="273" hidden="1"/>
    <col min="5889" max="5889" width="1.5703125" style="273" hidden="1" customWidth="1"/>
    <col min="5890" max="5890" width="0.85546875" style="273" hidden="1" customWidth="1"/>
    <col min="5891" max="5906" width="2.5703125" style="273" hidden="1" customWidth="1"/>
    <col min="5907" max="5907" width="4" style="273" hidden="1" customWidth="1"/>
    <col min="5908" max="5911" width="2.5703125" style="273" hidden="1" customWidth="1"/>
    <col min="5912" max="5912" width="2.42578125" style="273" hidden="1" customWidth="1"/>
    <col min="5913" max="5916" width="2.5703125" style="273" hidden="1" customWidth="1"/>
    <col min="5917" max="5917" width="2.42578125" style="273" hidden="1" customWidth="1"/>
    <col min="5918" max="5921" width="2.5703125" style="273" hidden="1" customWidth="1"/>
    <col min="5922" max="5927" width="2.42578125" style="273" hidden="1" customWidth="1"/>
    <col min="5928" max="5928" width="1.5703125" style="273" hidden="1" customWidth="1"/>
    <col min="5929" max="6144" width="2.5703125" style="273" hidden="1"/>
    <col min="6145" max="6145" width="1.5703125" style="273" hidden="1" customWidth="1"/>
    <col min="6146" max="6146" width="0.85546875" style="273" hidden="1" customWidth="1"/>
    <col min="6147" max="6162" width="2.5703125" style="273" hidden="1" customWidth="1"/>
    <col min="6163" max="6163" width="4" style="273" hidden="1" customWidth="1"/>
    <col min="6164" max="6167" width="2.5703125" style="273" hidden="1" customWidth="1"/>
    <col min="6168" max="6168" width="2.42578125" style="273" hidden="1" customWidth="1"/>
    <col min="6169" max="6172" width="2.5703125" style="273" hidden="1" customWidth="1"/>
    <col min="6173" max="6173" width="2.42578125" style="273" hidden="1" customWidth="1"/>
    <col min="6174" max="6177" width="2.5703125" style="273" hidden="1" customWidth="1"/>
    <col min="6178" max="6183" width="2.42578125" style="273" hidden="1" customWidth="1"/>
    <col min="6184" max="6184" width="1.5703125" style="273" hidden="1" customWidth="1"/>
    <col min="6185" max="6400" width="2.5703125" style="273" hidden="1"/>
    <col min="6401" max="6401" width="1.5703125" style="273" hidden="1" customWidth="1"/>
    <col min="6402" max="6402" width="0.85546875" style="273" hidden="1" customWidth="1"/>
    <col min="6403" max="6418" width="2.5703125" style="273" hidden="1" customWidth="1"/>
    <col min="6419" max="6419" width="4" style="273" hidden="1" customWidth="1"/>
    <col min="6420" max="6423" width="2.5703125" style="273" hidden="1" customWidth="1"/>
    <col min="6424" max="6424" width="2.42578125" style="273" hidden="1" customWidth="1"/>
    <col min="6425" max="6428" width="2.5703125" style="273" hidden="1" customWidth="1"/>
    <col min="6429" max="6429" width="2.42578125" style="273" hidden="1" customWidth="1"/>
    <col min="6430" max="6433" width="2.5703125" style="273" hidden="1" customWidth="1"/>
    <col min="6434" max="6439" width="2.42578125" style="273" hidden="1" customWidth="1"/>
    <col min="6440" max="6440" width="1.5703125" style="273" hidden="1" customWidth="1"/>
    <col min="6441" max="6656" width="2.5703125" style="273" hidden="1"/>
    <col min="6657" max="6657" width="1.5703125" style="273" hidden="1" customWidth="1"/>
    <col min="6658" max="6658" width="0.85546875" style="273" hidden="1" customWidth="1"/>
    <col min="6659" max="6674" width="2.5703125" style="273" hidden="1" customWidth="1"/>
    <col min="6675" max="6675" width="4" style="273" hidden="1" customWidth="1"/>
    <col min="6676" max="6679" width="2.5703125" style="273" hidden="1" customWidth="1"/>
    <col min="6680" max="6680" width="2.42578125" style="273" hidden="1" customWidth="1"/>
    <col min="6681" max="6684" width="2.5703125" style="273" hidden="1" customWidth="1"/>
    <col min="6685" max="6685" width="2.42578125" style="273" hidden="1" customWidth="1"/>
    <col min="6686" max="6689" width="2.5703125" style="273" hidden="1" customWidth="1"/>
    <col min="6690" max="6695" width="2.42578125" style="273" hidden="1" customWidth="1"/>
    <col min="6696" max="6696" width="1.5703125" style="273" hidden="1" customWidth="1"/>
    <col min="6697" max="6912" width="2.5703125" style="273" hidden="1"/>
    <col min="6913" max="6913" width="1.5703125" style="273" hidden="1" customWidth="1"/>
    <col min="6914" max="6914" width="0.85546875" style="273" hidden="1" customWidth="1"/>
    <col min="6915" max="6930" width="2.5703125" style="273" hidden="1" customWidth="1"/>
    <col min="6931" max="6931" width="4" style="273" hidden="1" customWidth="1"/>
    <col min="6932" max="6935" width="2.5703125" style="273" hidden="1" customWidth="1"/>
    <col min="6936" max="6936" width="2.42578125" style="273" hidden="1" customWidth="1"/>
    <col min="6937" max="6940" width="2.5703125" style="273" hidden="1" customWidth="1"/>
    <col min="6941" max="6941" width="2.42578125" style="273" hidden="1" customWidth="1"/>
    <col min="6942" max="6945" width="2.5703125" style="273" hidden="1" customWidth="1"/>
    <col min="6946" max="6951" width="2.42578125" style="273" hidden="1" customWidth="1"/>
    <col min="6952" max="6952" width="1.5703125" style="273" hidden="1" customWidth="1"/>
    <col min="6953" max="7168" width="2.5703125" style="273" hidden="1"/>
    <col min="7169" max="7169" width="1.5703125" style="273" hidden="1" customWidth="1"/>
    <col min="7170" max="7170" width="0.85546875" style="273" hidden="1" customWidth="1"/>
    <col min="7171" max="7186" width="2.5703125" style="273" hidden="1" customWidth="1"/>
    <col min="7187" max="7187" width="4" style="273" hidden="1" customWidth="1"/>
    <col min="7188" max="7191" width="2.5703125" style="273" hidden="1" customWidth="1"/>
    <col min="7192" max="7192" width="2.42578125" style="273" hidden="1" customWidth="1"/>
    <col min="7193" max="7196" width="2.5703125" style="273" hidden="1" customWidth="1"/>
    <col min="7197" max="7197" width="2.42578125" style="273" hidden="1" customWidth="1"/>
    <col min="7198" max="7201" width="2.5703125" style="273" hidden="1" customWidth="1"/>
    <col min="7202" max="7207" width="2.42578125" style="273" hidden="1" customWidth="1"/>
    <col min="7208" max="7208" width="1.5703125" style="273" hidden="1" customWidth="1"/>
    <col min="7209" max="7424" width="2.5703125" style="273" hidden="1"/>
    <col min="7425" max="7425" width="1.5703125" style="273" hidden="1" customWidth="1"/>
    <col min="7426" max="7426" width="0.85546875" style="273" hidden="1" customWidth="1"/>
    <col min="7427" max="7442" width="2.5703125" style="273" hidden="1" customWidth="1"/>
    <col min="7443" max="7443" width="4" style="273" hidden="1" customWidth="1"/>
    <col min="7444" max="7447" width="2.5703125" style="273" hidden="1" customWidth="1"/>
    <col min="7448" max="7448" width="2.42578125" style="273" hidden="1" customWidth="1"/>
    <col min="7449" max="7452" width="2.5703125" style="273" hidden="1" customWidth="1"/>
    <col min="7453" max="7453" width="2.42578125" style="273" hidden="1" customWidth="1"/>
    <col min="7454" max="7457" width="2.5703125" style="273" hidden="1" customWidth="1"/>
    <col min="7458" max="7463" width="2.42578125" style="273" hidden="1" customWidth="1"/>
    <col min="7464" max="7464" width="1.5703125" style="273" hidden="1" customWidth="1"/>
    <col min="7465" max="7680" width="2.5703125" style="273" hidden="1"/>
    <col min="7681" max="7681" width="1.5703125" style="273" hidden="1" customWidth="1"/>
    <col min="7682" max="7682" width="0.85546875" style="273" hidden="1" customWidth="1"/>
    <col min="7683" max="7698" width="2.5703125" style="273" hidden="1" customWidth="1"/>
    <col min="7699" max="7699" width="4" style="273" hidden="1" customWidth="1"/>
    <col min="7700" max="7703" width="2.5703125" style="273" hidden="1" customWidth="1"/>
    <col min="7704" max="7704" width="2.42578125" style="273" hidden="1" customWidth="1"/>
    <col min="7705" max="7708" width="2.5703125" style="273" hidden="1" customWidth="1"/>
    <col min="7709" max="7709" width="2.42578125" style="273" hidden="1" customWidth="1"/>
    <col min="7710" max="7713" width="2.5703125" style="273" hidden="1" customWidth="1"/>
    <col min="7714" max="7719" width="2.42578125" style="273" hidden="1" customWidth="1"/>
    <col min="7720" max="7720" width="1.5703125" style="273" hidden="1" customWidth="1"/>
    <col min="7721" max="7936" width="2.5703125" style="273" hidden="1"/>
    <col min="7937" max="7937" width="1.5703125" style="273" hidden="1" customWidth="1"/>
    <col min="7938" max="7938" width="0.85546875" style="273" hidden="1" customWidth="1"/>
    <col min="7939" max="7954" width="2.5703125" style="273" hidden="1" customWidth="1"/>
    <col min="7955" max="7955" width="4" style="273" hidden="1" customWidth="1"/>
    <col min="7956" max="7959" width="2.5703125" style="273" hidden="1" customWidth="1"/>
    <col min="7960" max="7960" width="2.42578125" style="273" hidden="1" customWidth="1"/>
    <col min="7961" max="7964" width="2.5703125" style="273" hidden="1" customWidth="1"/>
    <col min="7965" max="7965" width="2.42578125" style="273" hidden="1" customWidth="1"/>
    <col min="7966" max="7969" width="2.5703125" style="273" hidden="1" customWidth="1"/>
    <col min="7970" max="7975" width="2.42578125" style="273" hidden="1" customWidth="1"/>
    <col min="7976" max="7976" width="1.5703125" style="273" hidden="1" customWidth="1"/>
    <col min="7977" max="8192" width="2.5703125" style="273" hidden="1"/>
    <col min="8193" max="8193" width="1.5703125" style="273" hidden="1" customWidth="1"/>
    <col min="8194" max="8194" width="0.85546875" style="273" hidden="1" customWidth="1"/>
    <col min="8195" max="8210" width="2.5703125" style="273" hidden="1" customWidth="1"/>
    <col min="8211" max="8211" width="4" style="273" hidden="1" customWidth="1"/>
    <col min="8212" max="8215" width="2.5703125" style="273" hidden="1" customWidth="1"/>
    <col min="8216" max="8216" width="2.42578125" style="273" hidden="1" customWidth="1"/>
    <col min="8217" max="8220" width="2.5703125" style="273" hidden="1" customWidth="1"/>
    <col min="8221" max="8221" width="2.42578125" style="273" hidden="1" customWidth="1"/>
    <col min="8222" max="8225" width="2.5703125" style="273" hidden="1" customWidth="1"/>
    <col min="8226" max="8231" width="2.42578125" style="273" hidden="1" customWidth="1"/>
    <col min="8232" max="8232" width="1.5703125" style="273" hidden="1" customWidth="1"/>
    <col min="8233" max="8448" width="2.5703125" style="273" hidden="1"/>
    <col min="8449" max="8449" width="1.5703125" style="273" hidden="1" customWidth="1"/>
    <col min="8450" max="8450" width="0.85546875" style="273" hidden="1" customWidth="1"/>
    <col min="8451" max="8466" width="2.5703125" style="273" hidden="1" customWidth="1"/>
    <col min="8467" max="8467" width="4" style="273" hidden="1" customWidth="1"/>
    <col min="8468" max="8471" width="2.5703125" style="273" hidden="1" customWidth="1"/>
    <col min="8472" max="8472" width="2.42578125" style="273" hidden="1" customWidth="1"/>
    <col min="8473" max="8476" width="2.5703125" style="273" hidden="1" customWidth="1"/>
    <col min="8477" max="8477" width="2.42578125" style="273" hidden="1" customWidth="1"/>
    <col min="8478" max="8481" width="2.5703125" style="273" hidden="1" customWidth="1"/>
    <col min="8482" max="8487" width="2.42578125" style="273" hidden="1" customWidth="1"/>
    <col min="8488" max="8488" width="1.5703125" style="273" hidden="1" customWidth="1"/>
    <col min="8489" max="8704" width="2.5703125" style="273" hidden="1"/>
    <col min="8705" max="8705" width="1.5703125" style="273" hidden="1" customWidth="1"/>
    <col min="8706" max="8706" width="0.85546875" style="273" hidden="1" customWidth="1"/>
    <col min="8707" max="8722" width="2.5703125" style="273" hidden="1" customWidth="1"/>
    <col min="8723" max="8723" width="4" style="273" hidden="1" customWidth="1"/>
    <col min="8724" max="8727" width="2.5703125" style="273" hidden="1" customWidth="1"/>
    <col min="8728" max="8728" width="2.42578125" style="273" hidden="1" customWidth="1"/>
    <col min="8729" max="8732" width="2.5703125" style="273" hidden="1" customWidth="1"/>
    <col min="8733" max="8733" width="2.42578125" style="273" hidden="1" customWidth="1"/>
    <col min="8734" max="8737" width="2.5703125" style="273" hidden="1" customWidth="1"/>
    <col min="8738" max="8743" width="2.42578125" style="273" hidden="1" customWidth="1"/>
    <col min="8744" max="8744" width="1.5703125" style="273" hidden="1" customWidth="1"/>
    <col min="8745" max="8960" width="2.5703125" style="273" hidden="1"/>
    <col min="8961" max="8961" width="1.5703125" style="273" hidden="1" customWidth="1"/>
    <col min="8962" max="8962" width="0.85546875" style="273" hidden="1" customWidth="1"/>
    <col min="8963" max="8978" width="2.5703125" style="273" hidden="1" customWidth="1"/>
    <col min="8979" max="8979" width="4" style="273" hidden="1" customWidth="1"/>
    <col min="8980" max="8983" width="2.5703125" style="273" hidden="1" customWidth="1"/>
    <col min="8984" max="8984" width="2.42578125" style="273" hidden="1" customWidth="1"/>
    <col min="8985" max="8988" width="2.5703125" style="273" hidden="1" customWidth="1"/>
    <col min="8989" max="8989" width="2.42578125" style="273" hidden="1" customWidth="1"/>
    <col min="8990" max="8993" width="2.5703125" style="273" hidden="1" customWidth="1"/>
    <col min="8994" max="8999" width="2.42578125" style="273" hidden="1" customWidth="1"/>
    <col min="9000" max="9000" width="1.5703125" style="273" hidden="1" customWidth="1"/>
    <col min="9001" max="9216" width="2.5703125" style="273" hidden="1"/>
    <col min="9217" max="9217" width="1.5703125" style="273" hidden="1" customWidth="1"/>
    <col min="9218" max="9218" width="0.85546875" style="273" hidden="1" customWidth="1"/>
    <col min="9219" max="9234" width="2.5703125" style="273" hidden="1" customWidth="1"/>
    <col min="9235" max="9235" width="4" style="273" hidden="1" customWidth="1"/>
    <col min="9236" max="9239" width="2.5703125" style="273" hidden="1" customWidth="1"/>
    <col min="9240" max="9240" width="2.42578125" style="273" hidden="1" customWidth="1"/>
    <col min="9241" max="9244" width="2.5703125" style="273" hidden="1" customWidth="1"/>
    <col min="9245" max="9245" width="2.42578125" style="273" hidden="1" customWidth="1"/>
    <col min="9246" max="9249" width="2.5703125" style="273" hidden="1" customWidth="1"/>
    <col min="9250" max="9255" width="2.42578125" style="273" hidden="1" customWidth="1"/>
    <col min="9256" max="9256" width="1.5703125" style="273" hidden="1" customWidth="1"/>
    <col min="9257" max="9472" width="2.5703125" style="273" hidden="1"/>
    <col min="9473" max="9473" width="1.5703125" style="273" hidden="1" customWidth="1"/>
    <col min="9474" max="9474" width="0.85546875" style="273" hidden="1" customWidth="1"/>
    <col min="9475" max="9490" width="2.5703125" style="273" hidden="1" customWidth="1"/>
    <col min="9491" max="9491" width="4" style="273" hidden="1" customWidth="1"/>
    <col min="9492" max="9495" width="2.5703125" style="273" hidden="1" customWidth="1"/>
    <col min="9496" max="9496" width="2.42578125" style="273" hidden="1" customWidth="1"/>
    <col min="9497" max="9500" width="2.5703125" style="273" hidden="1" customWidth="1"/>
    <col min="9501" max="9501" width="2.42578125" style="273" hidden="1" customWidth="1"/>
    <col min="9502" max="9505" width="2.5703125" style="273" hidden="1" customWidth="1"/>
    <col min="9506" max="9511" width="2.42578125" style="273" hidden="1" customWidth="1"/>
    <col min="9512" max="9512" width="1.5703125" style="273" hidden="1" customWidth="1"/>
    <col min="9513" max="9728" width="2.5703125" style="273" hidden="1"/>
    <col min="9729" max="9729" width="1.5703125" style="273" hidden="1" customWidth="1"/>
    <col min="9730" max="9730" width="0.85546875" style="273" hidden="1" customWidth="1"/>
    <col min="9731" max="9746" width="2.5703125" style="273" hidden="1" customWidth="1"/>
    <col min="9747" max="9747" width="4" style="273" hidden="1" customWidth="1"/>
    <col min="9748" max="9751" width="2.5703125" style="273" hidden="1" customWidth="1"/>
    <col min="9752" max="9752" width="2.42578125" style="273" hidden="1" customWidth="1"/>
    <col min="9753" max="9756" width="2.5703125" style="273" hidden="1" customWidth="1"/>
    <col min="9757" max="9757" width="2.42578125" style="273" hidden="1" customWidth="1"/>
    <col min="9758" max="9761" width="2.5703125" style="273" hidden="1" customWidth="1"/>
    <col min="9762" max="9767" width="2.42578125" style="273" hidden="1" customWidth="1"/>
    <col min="9768" max="9768" width="1.5703125" style="273" hidden="1" customWidth="1"/>
    <col min="9769" max="9984" width="2.5703125" style="273" hidden="1"/>
    <col min="9985" max="9985" width="1.5703125" style="273" hidden="1" customWidth="1"/>
    <col min="9986" max="9986" width="0.85546875" style="273" hidden="1" customWidth="1"/>
    <col min="9987" max="10002" width="2.5703125" style="273" hidden="1" customWidth="1"/>
    <col min="10003" max="10003" width="4" style="273" hidden="1" customWidth="1"/>
    <col min="10004" max="10007" width="2.5703125" style="273" hidden="1" customWidth="1"/>
    <col min="10008" max="10008" width="2.42578125" style="273" hidden="1" customWidth="1"/>
    <col min="10009" max="10012" width="2.5703125" style="273" hidden="1" customWidth="1"/>
    <col min="10013" max="10013" width="2.42578125" style="273" hidden="1" customWidth="1"/>
    <col min="10014" max="10017" width="2.5703125" style="273" hidden="1" customWidth="1"/>
    <col min="10018" max="10023" width="2.42578125" style="273" hidden="1" customWidth="1"/>
    <col min="10024" max="10024" width="1.5703125" style="273" hidden="1" customWidth="1"/>
    <col min="10025" max="10240" width="2.5703125" style="273" hidden="1"/>
    <col min="10241" max="10241" width="1.5703125" style="273" hidden="1" customWidth="1"/>
    <col min="10242" max="10242" width="0.85546875" style="273" hidden="1" customWidth="1"/>
    <col min="10243" max="10258" width="2.5703125" style="273" hidden="1" customWidth="1"/>
    <col min="10259" max="10259" width="4" style="273" hidden="1" customWidth="1"/>
    <col min="10260" max="10263" width="2.5703125" style="273" hidden="1" customWidth="1"/>
    <col min="10264" max="10264" width="2.42578125" style="273" hidden="1" customWidth="1"/>
    <col min="10265" max="10268" width="2.5703125" style="273" hidden="1" customWidth="1"/>
    <col min="10269" max="10269" width="2.42578125" style="273" hidden="1" customWidth="1"/>
    <col min="10270" max="10273" width="2.5703125" style="273" hidden="1" customWidth="1"/>
    <col min="10274" max="10279" width="2.42578125" style="273" hidden="1" customWidth="1"/>
    <col min="10280" max="10280" width="1.5703125" style="273" hidden="1" customWidth="1"/>
    <col min="10281" max="10496" width="2.5703125" style="273" hidden="1"/>
    <col min="10497" max="10497" width="1.5703125" style="273" hidden="1" customWidth="1"/>
    <col min="10498" max="10498" width="0.85546875" style="273" hidden="1" customWidth="1"/>
    <col min="10499" max="10514" width="2.5703125" style="273" hidden="1" customWidth="1"/>
    <col min="10515" max="10515" width="4" style="273" hidden="1" customWidth="1"/>
    <col min="10516" max="10519" width="2.5703125" style="273" hidden="1" customWidth="1"/>
    <col min="10520" max="10520" width="2.42578125" style="273" hidden="1" customWidth="1"/>
    <col min="10521" max="10524" width="2.5703125" style="273" hidden="1" customWidth="1"/>
    <col min="10525" max="10525" width="2.42578125" style="273" hidden="1" customWidth="1"/>
    <col min="10526" max="10529" width="2.5703125" style="273" hidden="1" customWidth="1"/>
    <col min="10530" max="10535" width="2.42578125" style="273" hidden="1" customWidth="1"/>
    <col min="10536" max="10536" width="1.5703125" style="273" hidden="1" customWidth="1"/>
    <col min="10537" max="10752" width="2.5703125" style="273" hidden="1"/>
    <col min="10753" max="10753" width="1.5703125" style="273" hidden="1" customWidth="1"/>
    <col min="10754" max="10754" width="0.85546875" style="273" hidden="1" customWidth="1"/>
    <col min="10755" max="10770" width="2.5703125" style="273" hidden="1" customWidth="1"/>
    <col min="10771" max="10771" width="4" style="273" hidden="1" customWidth="1"/>
    <col min="10772" max="10775" width="2.5703125" style="273" hidden="1" customWidth="1"/>
    <col min="10776" max="10776" width="2.42578125" style="273" hidden="1" customWidth="1"/>
    <col min="10777" max="10780" width="2.5703125" style="273" hidden="1" customWidth="1"/>
    <col min="10781" max="10781" width="2.42578125" style="273" hidden="1" customWidth="1"/>
    <col min="10782" max="10785" width="2.5703125" style="273" hidden="1" customWidth="1"/>
    <col min="10786" max="10791" width="2.42578125" style="273" hidden="1" customWidth="1"/>
    <col min="10792" max="10792" width="1.5703125" style="273" hidden="1" customWidth="1"/>
    <col min="10793" max="11008" width="2.5703125" style="273" hidden="1"/>
    <col min="11009" max="11009" width="1.5703125" style="273" hidden="1" customWidth="1"/>
    <col min="11010" max="11010" width="0.85546875" style="273" hidden="1" customWidth="1"/>
    <col min="11011" max="11026" width="2.5703125" style="273" hidden="1" customWidth="1"/>
    <col min="11027" max="11027" width="4" style="273" hidden="1" customWidth="1"/>
    <col min="11028" max="11031" width="2.5703125" style="273" hidden="1" customWidth="1"/>
    <col min="11032" max="11032" width="2.42578125" style="273" hidden="1" customWidth="1"/>
    <col min="11033" max="11036" width="2.5703125" style="273" hidden="1" customWidth="1"/>
    <col min="11037" max="11037" width="2.42578125" style="273" hidden="1" customWidth="1"/>
    <col min="11038" max="11041" width="2.5703125" style="273" hidden="1" customWidth="1"/>
    <col min="11042" max="11047" width="2.42578125" style="273" hidden="1" customWidth="1"/>
    <col min="11048" max="11048" width="1.5703125" style="273" hidden="1" customWidth="1"/>
    <col min="11049" max="11264" width="2.5703125" style="273" hidden="1"/>
    <col min="11265" max="11265" width="1.5703125" style="273" hidden="1" customWidth="1"/>
    <col min="11266" max="11266" width="0.85546875" style="273" hidden="1" customWidth="1"/>
    <col min="11267" max="11282" width="2.5703125" style="273" hidden="1" customWidth="1"/>
    <col min="11283" max="11283" width="4" style="273" hidden="1" customWidth="1"/>
    <col min="11284" max="11287" width="2.5703125" style="273" hidden="1" customWidth="1"/>
    <col min="11288" max="11288" width="2.42578125" style="273" hidden="1" customWidth="1"/>
    <col min="11289" max="11292" width="2.5703125" style="273" hidden="1" customWidth="1"/>
    <col min="11293" max="11293" width="2.42578125" style="273" hidden="1" customWidth="1"/>
    <col min="11294" max="11297" width="2.5703125" style="273" hidden="1" customWidth="1"/>
    <col min="11298" max="11303" width="2.42578125" style="273" hidden="1" customWidth="1"/>
    <col min="11304" max="11304" width="1.5703125" style="273" hidden="1" customWidth="1"/>
    <col min="11305" max="11520" width="2.5703125" style="273" hidden="1"/>
    <col min="11521" max="11521" width="1.5703125" style="273" hidden="1" customWidth="1"/>
    <col min="11522" max="11522" width="0.85546875" style="273" hidden="1" customWidth="1"/>
    <col min="11523" max="11538" width="2.5703125" style="273" hidden="1" customWidth="1"/>
    <col min="11539" max="11539" width="4" style="273" hidden="1" customWidth="1"/>
    <col min="11540" max="11543" width="2.5703125" style="273" hidden="1" customWidth="1"/>
    <col min="11544" max="11544" width="2.42578125" style="273" hidden="1" customWidth="1"/>
    <col min="11545" max="11548" width="2.5703125" style="273" hidden="1" customWidth="1"/>
    <col min="11549" max="11549" width="2.42578125" style="273" hidden="1" customWidth="1"/>
    <col min="11550" max="11553" width="2.5703125" style="273" hidden="1" customWidth="1"/>
    <col min="11554" max="11559" width="2.42578125" style="273" hidden="1" customWidth="1"/>
    <col min="11560" max="11560" width="1.5703125" style="273" hidden="1" customWidth="1"/>
    <col min="11561" max="11776" width="2.5703125" style="273" hidden="1"/>
    <col min="11777" max="11777" width="1.5703125" style="273" hidden="1" customWidth="1"/>
    <col min="11778" max="11778" width="0.85546875" style="273" hidden="1" customWidth="1"/>
    <col min="11779" max="11794" width="2.5703125" style="273" hidden="1" customWidth="1"/>
    <col min="11795" max="11795" width="4" style="273" hidden="1" customWidth="1"/>
    <col min="11796" max="11799" width="2.5703125" style="273" hidden="1" customWidth="1"/>
    <col min="11800" max="11800" width="2.42578125" style="273" hidden="1" customWidth="1"/>
    <col min="11801" max="11804" width="2.5703125" style="273" hidden="1" customWidth="1"/>
    <col min="11805" max="11805" width="2.42578125" style="273" hidden="1" customWidth="1"/>
    <col min="11806" max="11809" width="2.5703125" style="273" hidden="1" customWidth="1"/>
    <col min="11810" max="11815" width="2.42578125" style="273" hidden="1" customWidth="1"/>
    <col min="11816" max="11816" width="1.5703125" style="273" hidden="1" customWidth="1"/>
    <col min="11817" max="12032" width="2.5703125" style="273" hidden="1"/>
    <col min="12033" max="12033" width="1.5703125" style="273" hidden="1" customWidth="1"/>
    <col min="12034" max="12034" width="0.85546875" style="273" hidden="1" customWidth="1"/>
    <col min="12035" max="12050" width="2.5703125" style="273" hidden="1" customWidth="1"/>
    <col min="12051" max="12051" width="4" style="273" hidden="1" customWidth="1"/>
    <col min="12052" max="12055" width="2.5703125" style="273" hidden="1" customWidth="1"/>
    <col min="12056" max="12056" width="2.42578125" style="273" hidden="1" customWidth="1"/>
    <col min="12057" max="12060" width="2.5703125" style="273" hidden="1" customWidth="1"/>
    <col min="12061" max="12061" width="2.42578125" style="273" hidden="1" customWidth="1"/>
    <col min="12062" max="12065" width="2.5703125" style="273" hidden="1" customWidth="1"/>
    <col min="12066" max="12071" width="2.42578125" style="273" hidden="1" customWidth="1"/>
    <col min="12072" max="12072" width="1.5703125" style="273" hidden="1" customWidth="1"/>
    <col min="12073" max="12288" width="2.5703125" style="273" hidden="1"/>
    <col min="12289" max="12289" width="1.5703125" style="273" hidden="1" customWidth="1"/>
    <col min="12290" max="12290" width="0.85546875" style="273" hidden="1" customWidth="1"/>
    <col min="12291" max="12306" width="2.5703125" style="273" hidden="1" customWidth="1"/>
    <col min="12307" max="12307" width="4" style="273" hidden="1" customWidth="1"/>
    <col min="12308" max="12311" width="2.5703125" style="273" hidden="1" customWidth="1"/>
    <col min="12312" max="12312" width="2.42578125" style="273" hidden="1" customWidth="1"/>
    <col min="12313" max="12316" width="2.5703125" style="273" hidden="1" customWidth="1"/>
    <col min="12317" max="12317" width="2.42578125" style="273" hidden="1" customWidth="1"/>
    <col min="12318" max="12321" width="2.5703125" style="273" hidden="1" customWidth="1"/>
    <col min="12322" max="12327" width="2.42578125" style="273" hidden="1" customWidth="1"/>
    <col min="12328" max="12328" width="1.5703125" style="273" hidden="1" customWidth="1"/>
    <col min="12329" max="12544" width="2.5703125" style="273" hidden="1"/>
    <col min="12545" max="12545" width="1.5703125" style="273" hidden="1" customWidth="1"/>
    <col min="12546" max="12546" width="0.85546875" style="273" hidden="1" customWidth="1"/>
    <col min="12547" max="12562" width="2.5703125" style="273" hidden="1" customWidth="1"/>
    <col min="12563" max="12563" width="4" style="273" hidden="1" customWidth="1"/>
    <col min="12564" max="12567" width="2.5703125" style="273" hidden="1" customWidth="1"/>
    <col min="12568" max="12568" width="2.42578125" style="273" hidden="1" customWidth="1"/>
    <col min="12569" max="12572" width="2.5703125" style="273" hidden="1" customWidth="1"/>
    <col min="12573" max="12573" width="2.42578125" style="273" hidden="1" customWidth="1"/>
    <col min="12574" max="12577" width="2.5703125" style="273" hidden="1" customWidth="1"/>
    <col min="12578" max="12583" width="2.42578125" style="273" hidden="1" customWidth="1"/>
    <col min="12584" max="12584" width="1.5703125" style="273" hidden="1" customWidth="1"/>
    <col min="12585" max="12800" width="2.5703125" style="273" hidden="1"/>
    <col min="12801" max="12801" width="1.5703125" style="273" hidden="1" customWidth="1"/>
    <col min="12802" max="12802" width="0.85546875" style="273" hidden="1" customWidth="1"/>
    <col min="12803" max="12818" width="2.5703125" style="273" hidden="1" customWidth="1"/>
    <col min="12819" max="12819" width="4" style="273" hidden="1" customWidth="1"/>
    <col min="12820" max="12823" width="2.5703125" style="273" hidden="1" customWidth="1"/>
    <col min="12824" max="12824" width="2.42578125" style="273" hidden="1" customWidth="1"/>
    <col min="12825" max="12828" width="2.5703125" style="273" hidden="1" customWidth="1"/>
    <col min="12829" max="12829" width="2.42578125" style="273" hidden="1" customWidth="1"/>
    <col min="12830" max="12833" width="2.5703125" style="273" hidden="1" customWidth="1"/>
    <col min="12834" max="12839" width="2.42578125" style="273" hidden="1" customWidth="1"/>
    <col min="12840" max="12840" width="1.5703125" style="273" hidden="1" customWidth="1"/>
    <col min="12841" max="13056" width="2.5703125" style="273" hidden="1"/>
    <col min="13057" max="13057" width="1.5703125" style="273" hidden="1" customWidth="1"/>
    <col min="13058" max="13058" width="0.85546875" style="273" hidden="1" customWidth="1"/>
    <col min="13059" max="13074" width="2.5703125" style="273" hidden="1" customWidth="1"/>
    <col min="13075" max="13075" width="4" style="273" hidden="1" customWidth="1"/>
    <col min="13076" max="13079" width="2.5703125" style="273" hidden="1" customWidth="1"/>
    <col min="13080" max="13080" width="2.42578125" style="273" hidden="1" customWidth="1"/>
    <col min="13081" max="13084" width="2.5703125" style="273" hidden="1" customWidth="1"/>
    <col min="13085" max="13085" width="2.42578125" style="273" hidden="1" customWidth="1"/>
    <col min="13086" max="13089" width="2.5703125" style="273" hidden="1" customWidth="1"/>
    <col min="13090" max="13095" width="2.42578125" style="273" hidden="1" customWidth="1"/>
    <col min="13096" max="13096" width="1.5703125" style="273" hidden="1" customWidth="1"/>
    <col min="13097" max="13312" width="2.5703125" style="273" hidden="1"/>
    <col min="13313" max="13313" width="1.5703125" style="273" hidden="1" customWidth="1"/>
    <col min="13314" max="13314" width="0.85546875" style="273" hidden="1" customWidth="1"/>
    <col min="13315" max="13330" width="2.5703125" style="273" hidden="1" customWidth="1"/>
    <col min="13331" max="13331" width="4" style="273" hidden="1" customWidth="1"/>
    <col min="13332" max="13335" width="2.5703125" style="273" hidden="1" customWidth="1"/>
    <col min="13336" max="13336" width="2.42578125" style="273" hidden="1" customWidth="1"/>
    <col min="13337" max="13340" width="2.5703125" style="273" hidden="1" customWidth="1"/>
    <col min="13341" max="13341" width="2.42578125" style="273" hidden="1" customWidth="1"/>
    <col min="13342" max="13345" width="2.5703125" style="273" hidden="1" customWidth="1"/>
    <col min="13346" max="13351" width="2.42578125" style="273" hidden="1" customWidth="1"/>
    <col min="13352" max="13352" width="1.5703125" style="273" hidden="1" customWidth="1"/>
    <col min="13353" max="13568" width="2.5703125" style="273" hidden="1"/>
    <col min="13569" max="13569" width="1.5703125" style="273" hidden="1" customWidth="1"/>
    <col min="13570" max="13570" width="0.85546875" style="273" hidden="1" customWidth="1"/>
    <col min="13571" max="13586" width="2.5703125" style="273" hidden="1" customWidth="1"/>
    <col min="13587" max="13587" width="4" style="273" hidden="1" customWidth="1"/>
    <col min="13588" max="13591" width="2.5703125" style="273" hidden="1" customWidth="1"/>
    <col min="13592" max="13592" width="2.42578125" style="273" hidden="1" customWidth="1"/>
    <col min="13593" max="13596" width="2.5703125" style="273" hidden="1" customWidth="1"/>
    <col min="13597" max="13597" width="2.42578125" style="273" hidden="1" customWidth="1"/>
    <col min="13598" max="13601" width="2.5703125" style="273" hidden="1" customWidth="1"/>
    <col min="13602" max="13607" width="2.42578125" style="273" hidden="1" customWidth="1"/>
    <col min="13608" max="13608" width="1.5703125" style="273" hidden="1" customWidth="1"/>
    <col min="13609" max="13824" width="2.5703125" style="273" hidden="1"/>
    <col min="13825" max="13825" width="1.5703125" style="273" hidden="1" customWidth="1"/>
    <col min="13826" max="13826" width="0.85546875" style="273" hidden="1" customWidth="1"/>
    <col min="13827" max="13842" width="2.5703125" style="273" hidden="1" customWidth="1"/>
    <col min="13843" max="13843" width="4" style="273" hidden="1" customWidth="1"/>
    <col min="13844" max="13847" width="2.5703125" style="273" hidden="1" customWidth="1"/>
    <col min="13848" max="13848" width="2.42578125" style="273" hidden="1" customWidth="1"/>
    <col min="13849" max="13852" width="2.5703125" style="273" hidden="1" customWidth="1"/>
    <col min="13853" max="13853" width="2.42578125" style="273" hidden="1" customWidth="1"/>
    <col min="13854" max="13857" width="2.5703125" style="273" hidden="1" customWidth="1"/>
    <col min="13858" max="13863" width="2.42578125" style="273" hidden="1" customWidth="1"/>
    <col min="13864" max="13864" width="1.5703125" style="273" hidden="1" customWidth="1"/>
    <col min="13865" max="14080" width="2.5703125" style="273" hidden="1"/>
    <col min="14081" max="14081" width="1.5703125" style="273" hidden="1" customWidth="1"/>
    <col min="14082" max="14082" width="0.85546875" style="273" hidden="1" customWidth="1"/>
    <col min="14083" max="14098" width="2.5703125" style="273" hidden="1" customWidth="1"/>
    <col min="14099" max="14099" width="4" style="273" hidden="1" customWidth="1"/>
    <col min="14100" max="14103" width="2.5703125" style="273" hidden="1" customWidth="1"/>
    <col min="14104" max="14104" width="2.42578125" style="273" hidden="1" customWidth="1"/>
    <col min="14105" max="14108" width="2.5703125" style="273" hidden="1" customWidth="1"/>
    <col min="14109" max="14109" width="2.42578125" style="273" hidden="1" customWidth="1"/>
    <col min="14110" max="14113" width="2.5703125" style="273" hidden="1" customWidth="1"/>
    <col min="14114" max="14119" width="2.42578125" style="273" hidden="1" customWidth="1"/>
    <col min="14120" max="14120" width="1.5703125" style="273" hidden="1" customWidth="1"/>
    <col min="14121" max="14336" width="2.5703125" style="273" hidden="1"/>
    <col min="14337" max="14337" width="1.5703125" style="273" hidden="1" customWidth="1"/>
    <col min="14338" max="14338" width="0.85546875" style="273" hidden="1" customWidth="1"/>
    <col min="14339" max="14354" width="2.5703125" style="273" hidden="1" customWidth="1"/>
    <col min="14355" max="14355" width="4" style="273" hidden="1" customWidth="1"/>
    <col min="14356" max="14359" width="2.5703125" style="273" hidden="1" customWidth="1"/>
    <col min="14360" max="14360" width="2.42578125" style="273" hidden="1" customWidth="1"/>
    <col min="14361" max="14364" width="2.5703125" style="273" hidden="1" customWidth="1"/>
    <col min="14365" max="14365" width="2.42578125" style="273" hidden="1" customWidth="1"/>
    <col min="14366" max="14369" width="2.5703125" style="273" hidden="1" customWidth="1"/>
    <col min="14370" max="14375" width="2.42578125" style="273" hidden="1" customWidth="1"/>
    <col min="14376" max="14376" width="1.5703125" style="273" hidden="1" customWidth="1"/>
    <col min="14377" max="14592" width="2.5703125" style="273" hidden="1"/>
    <col min="14593" max="14593" width="1.5703125" style="273" hidden="1" customWidth="1"/>
    <col min="14594" max="14594" width="0.85546875" style="273" hidden="1" customWidth="1"/>
    <col min="14595" max="14610" width="2.5703125" style="273" hidden="1" customWidth="1"/>
    <col min="14611" max="14611" width="4" style="273" hidden="1" customWidth="1"/>
    <col min="14612" max="14615" width="2.5703125" style="273" hidden="1" customWidth="1"/>
    <col min="14616" max="14616" width="2.42578125" style="273" hidden="1" customWidth="1"/>
    <col min="14617" max="14620" width="2.5703125" style="273" hidden="1" customWidth="1"/>
    <col min="14621" max="14621" width="2.42578125" style="273" hidden="1" customWidth="1"/>
    <col min="14622" max="14625" width="2.5703125" style="273" hidden="1" customWidth="1"/>
    <col min="14626" max="14631" width="2.42578125" style="273" hidden="1" customWidth="1"/>
    <col min="14632" max="14632" width="1.5703125" style="273" hidden="1" customWidth="1"/>
    <col min="14633" max="14848" width="2.5703125" style="273" hidden="1"/>
    <col min="14849" max="14849" width="1.5703125" style="273" hidden="1" customWidth="1"/>
    <col min="14850" max="14850" width="0.85546875" style="273" hidden="1" customWidth="1"/>
    <col min="14851" max="14866" width="2.5703125" style="273" hidden="1" customWidth="1"/>
    <col min="14867" max="14867" width="4" style="273" hidden="1" customWidth="1"/>
    <col min="14868" max="14871" width="2.5703125" style="273" hidden="1" customWidth="1"/>
    <col min="14872" max="14872" width="2.42578125" style="273" hidden="1" customWidth="1"/>
    <col min="14873" max="14876" width="2.5703125" style="273" hidden="1" customWidth="1"/>
    <col min="14877" max="14877" width="2.42578125" style="273" hidden="1" customWidth="1"/>
    <col min="14878" max="14881" width="2.5703125" style="273" hidden="1" customWidth="1"/>
    <col min="14882" max="14887" width="2.42578125" style="273" hidden="1" customWidth="1"/>
    <col min="14888" max="14888" width="1.5703125" style="273" hidden="1" customWidth="1"/>
    <col min="14889" max="15104" width="2.5703125" style="273" hidden="1"/>
    <col min="15105" max="15105" width="1.5703125" style="273" hidden="1" customWidth="1"/>
    <col min="15106" max="15106" width="0.85546875" style="273" hidden="1" customWidth="1"/>
    <col min="15107" max="15122" width="2.5703125" style="273" hidden="1" customWidth="1"/>
    <col min="15123" max="15123" width="4" style="273" hidden="1" customWidth="1"/>
    <col min="15124" max="15127" width="2.5703125" style="273" hidden="1" customWidth="1"/>
    <col min="15128" max="15128" width="2.42578125" style="273" hidden="1" customWidth="1"/>
    <col min="15129" max="15132" width="2.5703125" style="273" hidden="1" customWidth="1"/>
    <col min="15133" max="15133" width="2.42578125" style="273" hidden="1" customWidth="1"/>
    <col min="15134" max="15137" width="2.5703125" style="273" hidden="1" customWidth="1"/>
    <col min="15138" max="15143" width="2.42578125" style="273" hidden="1" customWidth="1"/>
    <col min="15144" max="15144" width="1.5703125" style="273" hidden="1" customWidth="1"/>
    <col min="15145" max="15360" width="2.5703125" style="273" hidden="1"/>
    <col min="15361" max="15361" width="1.5703125" style="273" hidden="1" customWidth="1"/>
    <col min="15362" max="15362" width="0.85546875" style="273" hidden="1" customWidth="1"/>
    <col min="15363" max="15378" width="2.5703125" style="273" hidden="1" customWidth="1"/>
    <col min="15379" max="15379" width="4" style="273" hidden="1" customWidth="1"/>
    <col min="15380" max="15383" width="2.5703125" style="273" hidden="1" customWidth="1"/>
    <col min="15384" max="15384" width="2.42578125" style="273" hidden="1" customWidth="1"/>
    <col min="15385" max="15388" width="2.5703125" style="273" hidden="1" customWidth="1"/>
    <col min="15389" max="15389" width="2.42578125" style="273" hidden="1" customWidth="1"/>
    <col min="15390" max="15393" width="2.5703125" style="273" hidden="1" customWidth="1"/>
    <col min="15394" max="15399" width="2.42578125" style="273" hidden="1" customWidth="1"/>
    <col min="15400" max="15400" width="1.5703125" style="273" hidden="1" customWidth="1"/>
    <col min="15401" max="15616" width="2.5703125" style="273" hidden="1"/>
    <col min="15617" max="15617" width="1.5703125" style="273" hidden="1" customWidth="1"/>
    <col min="15618" max="15618" width="0.85546875" style="273" hidden="1" customWidth="1"/>
    <col min="15619" max="15634" width="2.5703125" style="273" hidden="1" customWidth="1"/>
    <col min="15635" max="15635" width="4" style="273" hidden="1" customWidth="1"/>
    <col min="15636" max="15639" width="2.5703125" style="273" hidden="1" customWidth="1"/>
    <col min="15640" max="15640" width="2.42578125" style="273" hidden="1" customWidth="1"/>
    <col min="15641" max="15644" width="2.5703125" style="273" hidden="1" customWidth="1"/>
    <col min="15645" max="15645" width="2.42578125" style="273" hidden="1" customWidth="1"/>
    <col min="15646" max="15649" width="2.5703125" style="273" hidden="1" customWidth="1"/>
    <col min="15650" max="15655" width="2.42578125" style="273" hidden="1" customWidth="1"/>
    <col min="15656" max="15656" width="1.5703125" style="273" hidden="1" customWidth="1"/>
    <col min="15657" max="15872" width="2.5703125" style="273" hidden="1"/>
    <col min="15873" max="15873" width="1.5703125" style="273" hidden="1" customWidth="1"/>
    <col min="15874" max="15874" width="0.85546875" style="273" hidden="1" customWidth="1"/>
    <col min="15875" max="15890" width="2.5703125" style="273" hidden="1" customWidth="1"/>
    <col min="15891" max="15891" width="4" style="273" hidden="1" customWidth="1"/>
    <col min="15892" max="15895" width="2.5703125" style="273" hidden="1" customWidth="1"/>
    <col min="15896" max="15896" width="2.42578125" style="273" hidden="1" customWidth="1"/>
    <col min="15897" max="15900" width="2.5703125" style="273" hidden="1" customWidth="1"/>
    <col min="15901" max="15901" width="2.42578125" style="273" hidden="1" customWidth="1"/>
    <col min="15902" max="15905" width="2.5703125" style="273" hidden="1" customWidth="1"/>
    <col min="15906" max="15911" width="2.42578125" style="273" hidden="1" customWidth="1"/>
    <col min="15912" max="15912" width="1.5703125" style="273" hidden="1" customWidth="1"/>
    <col min="15913" max="16128" width="2.5703125" style="273" hidden="1"/>
    <col min="16129" max="16129" width="1.5703125" style="273" hidden="1" customWidth="1"/>
    <col min="16130" max="16130" width="0.85546875" style="273" hidden="1" customWidth="1"/>
    <col min="16131" max="16146" width="2.5703125" style="273" hidden="1" customWidth="1"/>
    <col min="16147" max="16147" width="4" style="273" hidden="1" customWidth="1"/>
    <col min="16148" max="16151" width="2.5703125" style="273" hidden="1" customWidth="1"/>
    <col min="16152" max="16152" width="2.42578125" style="273" hidden="1" customWidth="1"/>
    <col min="16153" max="16156" width="2.5703125" style="273" hidden="1" customWidth="1"/>
    <col min="16157" max="16157" width="2.42578125" style="273" hidden="1" customWidth="1"/>
    <col min="16158" max="16161" width="2.5703125" style="273" hidden="1" customWidth="1"/>
    <col min="16162" max="16167" width="2.42578125" style="273" hidden="1" customWidth="1"/>
    <col min="16168" max="16168" width="1.5703125" style="273" hidden="1" customWidth="1"/>
    <col min="16169" max="16384" width="2.5703125" style="273" hidden="1"/>
  </cols>
  <sheetData>
    <row r="1" spans="1:40" ht="12.95" customHeight="1">
      <c r="A1" s="2320" t="s">
        <v>2080</v>
      </c>
      <c r="B1" s="2320"/>
      <c r="C1" s="2320"/>
      <c r="D1" s="2320"/>
      <c r="E1" s="2320"/>
      <c r="F1" s="2320"/>
      <c r="G1" s="2320"/>
      <c r="H1" s="2320"/>
      <c r="I1" s="2320"/>
      <c r="J1" s="2320"/>
      <c r="K1" s="2320"/>
      <c r="L1" s="2320"/>
      <c r="M1" s="2320"/>
      <c r="N1" s="2320"/>
      <c r="O1" s="2320"/>
      <c r="P1" s="2320"/>
      <c r="Q1" s="2320"/>
      <c r="R1" s="2320"/>
      <c r="S1" s="2320"/>
      <c r="T1" s="2320"/>
      <c r="U1" s="2320"/>
      <c r="V1" s="2320"/>
      <c r="W1" s="2320"/>
      <c r="X1" s="2320"/>
      <c r="Y1" s="2320"/>
      <c r="Z1" s="2320"/>
      <c r="AA1" s="2320"/>
      <c r="AB1" s="2320"/>
      <c r="AC1" s="2320"/>
      <c r="AD1" s="2320"/>
      <c r="AE1" s="2320"/>
      <c r="AF1" s="2320"/>
      <c r="AG1" s="2320"/>
      <c r="AH1" s="2320"/>
      <c r="AI1" s="2320"/>
      <c r="AJ1" s="2320"/>
      <c r="AK1" s="2320"/>
      <c r="AL1" s="2320"/>
      <c r="AM1" s="2320"/>
      <c r="AN1" s="2320"/>
    </row>
    <row r="2" spans="1:40" ht="12.95" customHeight="1" thickBot="1">
      <c r="A2" s="2321"/>
      <c r="B2" s="2321"/>
      <c r="C2" s="2321"/>
      <c r="D2" s="2321"/>
      <c r="E2" s="2321"/>
      <c r="F2" s="2321"/>
      <c r="G2" s="2321"/>
      <c r="H2" s="2321"/>
      <c r="I2" s="2321"/>
      <c r="J2" s="2321"/>
      <c r="K2" s="2321"/>
      <c r="L2" s="2321"/>
      <c r="M2" s="2321"/>
      <c r="N2" s="2321"/>
      <c r="O2" s="2321"/>
      <c r="P2" s="2321"/>
      <c r="Q2" s="2321"/>
      <c r="R2" s="2321"/>
      <c r="S2" s="2321"/>
      <c r="T2" s="2321"/>
      <c r="U2" s="2321"/>
      <c r="V2" s="2321"/>
      <c r="W2" s="2321"/>
      <c r="X2" s="2321"/>
      <c r="Y2" s="2321"/>
      <c r="Z2" s="2321"/>
      <c r="AA2" s="2321"/>
      <c r="AB2" s="2321"/>
      <c r="AC2" s="2321"/>
      <c r="AD2" s="2321"/>
      <c r="AE2" s="2321"/>
      <c r="AF2" s="2321"/>
      <c r="AG2" s="2321"/>
      <c r="AH2" s="2321"/>
      <c r="AI2" s="2321"/>
      <c r="AJ2" s="2321"/>
      <c r="AK2" s="2321"/>
      <c r="AL2" s="2321"/>
      <c r="AM2" s="2321"/>
      <c r="AN2" s="2321"/>
    </row>
    <row r="3" spans="1:40" ht="12.95" customHeight="1" thickTop="1">
      <c r="A3" s="273" t="str">
        <f>+A1</f>
        <v>V. BASIS AND CREDITS : 4% FEDERAL AND STATE CREDIT</v>
      </c>
      <c r="C3" s="60"/>
      <c r="D3" s="60"/>
      <c r="E3" s="60"/>
      <c r="F3" s="60"/>
      <c r="G3" s="60"/>
      <c r="H3" s="60"/>
      <c r="I3" s="60"/>
      <c r="J3" s="274"/>
      <c r="K3" s="274"/>
      <c r="L3" s="274"/>
      <c r="M3" s="274"/>
      <c r="N3" s="274"/>
      <c r="O3" s="274"/>
      <c r="P3" s="274"/>
      <c r="Q3" s="274"/>
      <c r="R3" s="274"/>
      <c r="S3" s="274"/>
      <c r="T3" s="274"/>
      <c r="U3" s="274"/>
      <c r="V3" s="274"/>
      <c r="W3" s="274"/>
      <c r="X3" s="274"/>
      <c r="Y3" s="274"/>
      <c r="Z3" s="274"/>
      <c r="AA3" s="274"/>
      <c r="AB3" s="274"/>
      <c r="AC3" s="274"/>
      <c r="AD3" s="274"/>
      <c r="AE3" s="274"/>
      <c r="AF3" s="274"/>
      <c r="AG3" s="274"/>
      <c r="AH3" s="274"/>
      <c r="AI3" s="274"/>
      <c r="AJ3" s="274"/>
      <c r="AK3" s="274"/>
      <c r="AL3" s="274"/>
      <c r="AM3" s="274"/>
      <c r="AN3" s="274"/>
    </row>
    <row r="4" spans="1:40" ht="12.95" customHeight="1">
      <c r="A4" s="275"/>
    </row>
    <row r="5" spans="1:40" ht="12.95" customHeight="1">
      <c r="A5" s="275" t="s">
        <v>868</v>
      </c>
      <c r="C5" s="275" t="s">
        <v>270</v>
      </c>
      <c r="F5" s="275"/>
    </row>
    <row r="6" spans="1:40" ht="12.95" customHeight="1">
      <c r="A6" s="275"/>
      <c r="C6" s="273" t="s">
        <v>2081</v>
      </c>
    </row>
    <row r="7" spans="1:40" ht="12.95" customHeight="1">
      <c r="B7" s="276"/>
      <c r="C7" s="277"/>
      <c r="D7" s="277"/>
      <c r="E7" s="277"/>
      <c r="F7" s="277"/>
      <c r="G7" s="277"/>
      <c r="H7" s="277"/>
      <c r="I7" s="277"/>
      <c r="J7" s="277"/>
      <c r="K7" s="277"/>
      <c r="L7" s="277"/>
      <c r="M7" s="277"/>
      <c r="N7" s="277"/>
      <c r="O7" s="277"/>
      <c r="P7" s="277"/>
      <c r="Q7" s="277"/>
      <c r="R7" s="277"/>
      <c r="S7" s="277"/>
      <c r="T7" s="2300" t="str">
        <f xml:space="preserve"> IF(T25=100%,'Sources and Basis Breakdown'!G2,'Sources and Basis Breakdown'!F2)</f>
        <v>30% PVC for New Const/
Rehabilitation
DDA/QCT
Building(s)</v>
      </c>
      <c r="U7" s="2300"/>
      <c r="V7" s="2300"/>
      <c r="W7" s="2300"/>
      <c r="X7" s="2300"/>
      <c r="Y7" s="2300" t="str">
        <f>IF(T25=100%,"",'Sources and Basis Breakdown'!G2)</f>
        <v>30% PVC for New Const/
Rehabilitation
NON-DDA/
NON-QCT Building(s)</v>
      </c>
      <c r="Z7" s="2300"/>
      <c r="AA7" s="2300"/>
      <c r="AB7" s="2300"/>
      <c r="AC7" s="2300"/>
      <c r="AD7" s="2300" t="str">
        <f xml:space="preserve"> IF(T25=100%, 'Sources and Basis Breakdown'!J2,'Sources and Basis Breakdown'!I2)</f>
        <v>30% PVC for Acquisition
DDA/QCT Building(s)</v>
      </c>
      <c r="AE7" s="2300"/>
      <c r="AF7" s="2300"/>
      <c r="AG7" s="2300"/>
      <c r="AH7" s="2300"/>
      <c r="AI7" s="2300" t="str">
        <f>IF(T25=100%,"",'Sources and Basis Breakdown'!J2)</f>
        <v>30% PVC for Acquisition
NON-DDA/
NON-QCT Building(s)</v>
      </c>
      <c r="AJ7" s="2300"/>
      <c r="AK7" s="2300"/>
      <c r="AL7" s="2300"/>
      <c r="AM7" s="2300"/>
    </row>
    <row r="8" spans="1:40" ht="12.95" customHeight="1">
      <c r="B8" s="278"/>
      <c r="T8" s="2300"/>
      <c r="U8" s="2300"/>
      <c r="V8" s="2300"/>
      <c r="W8" s="2300"/>
      <c r="X8" s="2300"/>
      <c r="Y8" s="2300"/>
      <c r="Z8" s="2300"/>
      <c r="AA8" s="2300"/>
      <c r="AB8" s="2300"/>
      <c r="AC8" s="2300"/>
      <c r="AD8" s="2300"/>
      <c r="AE8" s="2300"/>
      <c r="AF8" s="2300"/>
      <c r="AG8" s="2300"/>
      <c r="AH8" s="2300"/>
      <c r="AI8" s="2300"/>
      <c r="AJ8" s="2300"/>
      <c r="AK8" s="2300"/>
      <c r="AL8" s="2300"/>
      <c r="AM8" s="2300"/>
    </row>
    <row r="9" spans="1:40" ht="12.95" customHeight="1">
      <c r="B9" s="278"/>
      <c r="T9" s="2300"/>
      <c r="U9" s="2300"/>
      <c r="V9" s="2300"/>
      <c r="W9" s="2300"/>
      <c r="X9" s="2300"/>
      <c r="Y9" s="2300"/>
      <c r="Z9" s="2300"/>
      <c r="AA9" s="2300"/>
      <c r="AB9" s="2300"/>
      <c r="AC9" s="2300"/>
      <c r="AD9" s="2300"/>
      <c r="AE9" s="2300"/>
      <c r="AF9" s="2300"/>
      <c r="AG9" s="2300"/>
      <c r="AH9" s="2300"/>
      <c r="AI9" s="2300"/>
      <c r="AJ9" s="2300"/>
      <c r="AK9" s="2300"/>
      <c r="AL9" s="2300"/>
      <c r="AM9" s="2300"/>
    </row>
    <row r="10" spans="1:40" ht="12.95" customHeight="1">
      <c r="B10" s="279"/>
      <c r="C10" s="280"/>
      <c r="D10" s="280"/>
      <c r="E10" s="280"/>
      <c r="F10" s="280"/>
      <c r="G10" s="280"/>
      <c r="H10" s="280"/>
      <c r="I10" s="280"/>
      <c r="J10" s="280"/>
      <c r="K10" s="280"/>
      <c r="L10" s="280"/>
      <c r="M10" s="280"/>
      <c r="N10" s="280"/>
      <c r="O10" s="280"/>
      <c r="P10" s="280"/>
      <c r="Q10" s="280"/>
      <c r="R10" s="280"/>
      <c r="S10" s="280"/>
      <c r="T10" s="2300"/>
      <c r="U10" s="2300"/>
      <c r="V10" s="2300"/>
      <c r="W10" s="2300"/>
      <c r="X10" s="2300"/>
      <c r="Y10" s="2300"/>
      <c r="Z10" s="2300"/>
      <c r="AA10" s="2300"/>
      <c r="AB10" s="2300"/>
      <c r="AC10" s="2300"/>
      <c r="AD10" s="2300"/>
      <c r="AE10" s="2300"/>
      <c r="AF10" s="2300"/>
      <c r="AG10" s="2300"/>
      <c r="AH10" s="2300"/>
      <c r="AI10" s="2300"/>
      <c r="AJ10" s="2300"/>
      <c r="AK10" s="2300"/>
      <c r="AL10" s="2300"/>
      <c r="AM10" s="2300"/>
    </row>
    <row r="11" spans="1:40" ht="12.95" customHeight="1">
      <c r="B11" s="2286" t="s">
        <v>1898</v>
      </c>
      <c r="C11" s="2287"/>
      <c r="D11" s="2287"/>
      <c r="E11" s="2287"/>
      <c r="F11" s="2287"/>
      <c r="G11" s="2287"/>
      <c r="H11" s="2287"/>
      <c r="I11" s="2287"/>
      <c r="J11" s="2287"/>
      <c r="K11" s="2287"/>
      <c r="L11" s="2287"/>
      <c r="M11" s="2287"/>
      <c r="N11" s="2287"/>
      <c r="O11" s="2287"/>
      <c r="P11" s="2287"/>
      <c r="Q11" s="2287"/>
      <c r="R11" s="2287"/>
      <c r="S11" s="2288"/>
      <c r="T11" s="2322">
        <f>IF('Sources and Basis Breakdown'!F107=0,'Sources and Basis Breakdown'!E107,'Sources and Basis Breakdown'!F107)</f>
        <v>61056574</v>
      </c>
      <c r="U11" s="2323"/>
      <c r="V11" s="2323"/>
      <c r="W11" s="2323"/>
      <c r="X11" s="2323"/>
      <c r="Y11" s="2322">
        <f>IF(Y7="",0,IF('Sources and Basis Breakdown'!G107+'Sources and Basis Breakdown'!F107='Sources and Basis Breakdown'!E107,'Sources and Basis Breakdown'!G107,0))</f>
        <v>0</v>
      </c>
      <c r="Z11" s="2323"/>
      <c r="AA11" s="2323"/>
      <c r="AB11" s="2323"/>
      <c r="AC11" s="2323"/>
      <c r="AD11" s="2323">
        <f>IF('Sources and Basis Breakdown'!I107=0,'Sources and Basis Breakdown'!H107,'Sources and Basis Breakdown'!I107)</f>
        <v>0</v>
      </c>
      <c r="AE11" s="2323"/>
      <c r="AF11" s="2323"/>
      <c r="AG11" s="2323"/>
      <c r="AH11" s="2323"/>
      <c r="AI11" s="2323">
        <f>IF(Y7="",0,IF('Sources and Basis Breakdown'!I107+'Sources and Basis Breakdown'!J107='Sources and Basis Breakdown'!H107,'Sources and Basis Breakdown'!J107,0))</f>
        <v>0</v>
      </c>
      <c r="AJ11" s="2323"/>
      <c r="AK11" s="2323"/>
      <c r="AL11" s="2323"/>
      <c r="AM11" s="2323"/>
    </row>
    <row r="12" spans="1:40" ht="12.95" customHeight="1">
      <c r="B12" s="2324" t="s">
        <v>2082</v>
      </c>
      <c r="C12" s="1282"/>
      <c r="D12" s="1282"/>
      <c r="E12" s="1282"/>
      <c r="F12" s="1282"/>
      <c r="G12" s="1282"/>
      <c r="H12" s="1282"/>
      <c r="I12" s="1282"/>
      <c r="J12" s="1282"/>
      <c r="K12" s="1282"/>
      <c r="L12" s="1282"/>
      <c r="M12" s="1282"/>
      <c r="N12" s="1282"/>
      <c r="O12" s="1282"/>
      <c r="P12" s="1282"/>
      <c r="Q12" s="1282"/>
      <c r="R12" s="1282"/>
      <c r="S12" s="2325"/>
      <c r="T12" s="2315"/>
      <c r="U12" s="2316"/>
      <c r="V12" s="2316"/>
      <c r="W12" s="2316"/>
      <c r="X12" s="2317"/>
      <c r="Y12" s="2315"/>
      <c r="Z12" s="2316"/>
      <c r="AA12" s="2316"/>
      <c r="AB12" s="2316"/>
      <c r="AC12" s="2317"/>
      <c r="AD12" s="2315"/>
      <c r="AE12" s="2316"/>
      <c r="AF12" s="2316"/>
      <c r="AG12" s="2316"/>
      <c r="AH12" s="2317"/>
      <c r="AI12" s="2315"/>
      <c r="AJ12" s="2316"/>
      <c r="AK12" s="2316"/>
      <c r="AL12" s="2316"/>
      <c r="AM12" s="2317"/>
    </row>
    <row r="13" spans="1:40" ht="12.95" customHeight="1">
      <c r="B13" s="304"/>
      <c r="C13" s="2326" t="s">
        <v>2083</v>
      </c>
      <c r="D13" s="2326"/>
      <c r="E13" s="2326"/>
      <c r="F13" s="2326"/>
      <c r="G13" s="2326"/>
      <c r="H13" s="2326"/>
      <c r="I13" s="2326"/>
      <c r="J13" s="2326"/>
      <c r="K13" s="2326"/>
      <c r="L13" s="2326"/>
      <c r="M13" s="2326"/>
      <c r="N13" s="2326"/>
      <c r="O13" s="2326"/>
      <c r="P13" s="2326"/>
      <c r="Q13" s="2326"/>
      <c r="R13" s="2326"/>
      <c r="S13" s="2327"/>
      <c r="T13" s="2318"/>
      <c r="U13" s="2319"/>
      <c r="V13" s="2319"/>
      <c r="W13" s="2319"/>
      <c r="X13" s="2319"/>
      <c r="Y13" s="2318"/>
      <c r="Z13" s="2319"/>
      <c r="AA13" s="2319"/>
      <c r="AB13" s="2319"/>
      <c r="AC13" s="2319"/>
      <c r="AD13" s="2319"/>
      <c r="AE13" s="2319"/>
      <c r="AF13" s="2319"/>
      <c r="AG13" s="2319"/>
      <c r="AH13" s="2319"/>
      <c r="AI13" s="2319"/>
      <c r="AJ13" s="2319"/>
      <c r="AK13" s="2319"/>
      <c r="AL13" s="2319"/>
      <c r="AM13" s="2319"/>
    </row>
    <row r="14" spans="1:40" ht="12.95" customHeight="1">
      <c r="B14" s="304"/>
      <c r="C14" s="2326" t="s">
        <v>2084</v>
      </c>
      <c r="D14" s="2326"/>
      <c r="E14" s="2326"/>
      <c r="F14" s="2326"/>
      <c r="G14" s="2326"/>
      <c r="H14" s="2326"/>
      <c r="I14" s="2326"/>
      <c r="J14" s="2326"/>
      <c r="K14" s="2326"/>
      <c r="L14" s="2326"/>
      <c r="M14" s="2326"/>
      <c r="N14" s="2326"/>
      <c r="O14" s="2326"/>
      <c r="P14" s="2326"/>
      <c r="Q14" s="2326"/>
      <c r="R14" s="2326"/>
      <c r="S14" s="2327"/>
      <c r="T14" s="2308"/>
      <c r="U14" s="2309"/>
      <c r="V14" s="2309"/>
      <c r="W14" s="2309"/>
      <c r="X14" s="2309"/>
      <c r="Y14" s="2308"/>
      <c r="Z14" s="2309"/>
      <c r="AA14" s="2309"/>
      <c r="AB14" s="2309"/>
      <c r="AC14" s="2309"/>
      <c r="AD14" s="2309"/>
      <c r="AE14" s="2309"/>
      <c r="AF14" s="2309"/>
      <c r="AG14" s="2309"/>
      <c r="AH14" s="2309"/>
      <c r="AI14" s="2309"/>
      <c r="AJ14" s="2309"/>
      <c r="AK14" s="2309"/>
      <c r="AL14" s="2309"/>
      <c r="AM14" s="2309"/>
    </row>
    <row r="15" spans="1:40" ht="12.95" customHeight="1">
      <c r="B15" s="304"/>
      <c r="C15" s="2326" t="s">
        <v>2085</v>
      </c>
      <c r="D15" s="2326"/>
      <c r="E15" s="2326"/>
      <c r="F15" s="2326"/>
      <c r="G15" s="2326"/>
      <c r="H15" s="2326"/>
      <c r="I15" s="2326"/>
      <c r="J15" s="2326"/>
      <c r="K15" s="2326"/>
      <c r="L15" s="2326"/>
      <c r="M15" s="2326"/>
      <c r="N15" s="2326"/>
      <c r="O15" s="2326"/>
      <c r="P15" s="2326"/>
      <c r="Q15" s="2326"/>
      <c r="R15" s="2326"/>
      <c r="S15" s="2327"/>
      <c r="T15" s="2308"/>
      <c r="U15" s="2309"/>
      <c r="V15" s="2309"/>
      <c r="W15" s="2309"/>
      <c r="X15" s="2309"/>
      <c r="Y15" s="2308"/>
      <c r="Z15" s="2309"/>
      <c r="AA15" s="2309"/>
      <c r="AB15" s="2309"/>
      <c r="AC15" s="2309"/>
      <c r="AD15" s="2309"/>
      <c r="AE15" s="2309"/>
      <c r="AF15" s="2309"/>
      <c r="AG15" s="2309"/>
      <c r="AH15" s="2309"/>
      <c r="AI15" s="2309"/>
      <c r="AJ15" s="2309"/>
      <c r="AK15" s="2309"/>
      <c r="AL15" s="2309"/>
      <c r="AM15" s="2309"/>
    </row>
    <row r="16" spans="1:40" ht="12.95" customHeight="1">
      <c r="B16" s="304"/>
      <c r="C16" s="2326" t="s">
        <v>2086</v>
      </c>
      <c r="D16" s="2326"/>
      <c r="E16" s="2326"/>
      <c r="F16" s="2326"/>
      <c r="G16" s="2326"/>
      <c r="H16" s="2326"/>
      <c r="I16" s="2326"/>
      <c r="J16" s="2326"/>
      <c r="K16" s="2326"/>
      <c r="L16" s="2326"/>
      <c r="M16" s="2326"/>
      <c r="N16" s="2326"/>
      <c r="O16" s="2326"/>
      <c r="P16" s="2326"/>
      <c r="Q16" s="2326"/>
      <c r="R16" s="2326"/>
      <c r="S16" s="2327"/>
      <c r="T16" s="2308"/>
      <c r="U16" s="2309"/>
      <c r="V16" s="2309"/>
      <c r="W16" s="2309"/>
      <c r="X16" s="2309"/>
      <c r="Y16" s="2308"/>
      <c r="Z16" s="2309"/>
      <c r="AA16" s="2309"/>
      <c r="AB16" s="2309"/>
      <c r="AC16" s="2309"/>
      <c r="AD16" s="2309"/>
      <c r="AE16" s="2309"/>
      <c r="AF16" s="2309"/>
      <c r="AG16" s="2309"/>
      <c r="AH16" s="2309"/>
      <c r="AI16" s="2309"/>
      <c r="AJ16" s="2309"/>
      <c r="AK16" s="2309"/>
      <c r="AL16" s="2309"/>
      <c r="AM16" s="2309"/>
    </row>
    <row r="17" spans="1:40" ht="12.95" customHeight="1">
      <c r="B17" s="304"/>
      <c r="C17" s="2326" t="s">
        <v>2087</v>
      </c>
      <c r="D17" s="2326"/>
      <c r="E17" s="2326"/>
      <c r="F17" s="2326"/>
      <c r="G17" s="2326"/>
      <c r="H17" s="2326"/>
      <c r="I17" s="2326"/>
      <c r="J17" s="2326"/>
      <c r="K17" s="2326"/>
      <c r="L17" s="2326"/>
      <c r="M17" s="2326"/>
      <c r="N17" s="2326"/>
      <c r="O17" s="2326"/>
      <c r="P17" s="2326"/>
      <c r="Q17" s="2326"/>
      <c r="R17" s="2326"/>
      <c r="S17" s="2327"/>
      <c r="T17" s="2308"/>
      <c r="U17" s="2309"/>
      <c r="V17" s="2309"/>
      <c r="W17" s="2309"/>
      <c r="X17" s="2309"/>
      <c r="Y17" s="2308"/>
      <c r="Z17" s="2309"/>
      <c r="AA17" s="2309"/>
      <c r="AB17" s="2309"/>
      <c r="AC17" s="2309"/>
      <c r="AD17" s="2309"/>
      <c r="AE17" s="2309"/>
      <c r="AF17" s="2309"/>
      <c r="AG17" s="2309"/>
      <c r="AH17" s="2309"/>
      <c r="AI17" s="2309"/>
      <c r="AJ17" s="2309"/>
      <c r="AK17" s="2309"/>
      <c r="AL17" s="2309"/>
      <c r="AM17" s="2309"/>
    </row>
    <row r="18" spans="1:40" ht="12.95" customHeight="1">
      <c r="A18"/>
      <c r="B18" s="934"/>
      <c r="C18" s="1527" t="s">
        <v>2088</v>
      </c>
      <c r="D18" s="1527"/>
      <c r="E18" s="1527"/>
      <c r="F18" s="1527"/>
      <c r="G18" s="1527"/>
      <c r="H18" s="1527"/>
      <c r="I18" s="1527"/>
      <c r="J18" s="1527"/>
      <c r="K18" s="1527"/>
      <c r="L18" s="1527"/>
      <c r="M18" s="1527"/>
      <c r="N18" s="1527"/>
      <c r="O18" s="1527"/>
      <c r="P18" s="1527"/>
      <c r="Q18" s="1527"/>
      <c r="R18" s="1527"/>
      <c r="S18" s="1528"/>
      <c r="T18" s="2308"/>
      <c r="U18" s="2309"/>
      <c r="V18" s="2309"/>
      <c r="W18" s="2309"/>
      <c r="X18" s="2309"/>
      <c r="Y18" s="2308"/>
      <c r="Z18" s="2309"/>
      <c r="AA18" s="2309"/>
      <c r="AB18" s="2309"/>
      <c r="AC18" s="2309"/>
      <c r="AD18" s="2309"/>
      <c r="AE18" s="2309"/>
      <c r="AF18" s="2309"/>
      <c r="AG18" s="2309"/>
      <c r="AH18" s="2309"/>
      <c r="AI18" s="2309"/>
      <c r="AJ18" s="2309"/>
      <c r="AK18" s="2309"/>
      <c r="AL18" s="2309"/>
      <c r="AM18" s="2309"/>
    </row>
    <row r="19" spans="1:40" ht="12.95" customHeight="1">
      <c r="B19" s="934"/>
      <c r="C19" s="1527" t="s">
        <v>2088</v>
      </c>
      <c r="D19" s="1527"/>
      <c r="E19" s="1527"/>
      <c r="F19" s="1527"/>
      <c r="G19" s="1527"/>
      <c r="H19" s="1527"/>
      <c r="I19" s="1527"/>
      <c r="J19" s="1527"/>
      <c r="K19" s="1527"/>
      <c r="L19" s="1527"/>
      <c r="M19" s="1527"/>
      <c r="N19" s="1527"/>
      <c r="O19" s="1527"/>
      <c r="P19" s="1527"/>
      <c r="Q19" s="1527"/>
      <c r="R19" s="1527"/>
      <c r="S19" s="1528"/>
      <c r="T19" s="2308"/>
      <c r="U19" s="2309"/>
      <c r="V19" s="2309"/>
      <c r="W19" s="2309"/>
      <c r="X19" s="2309"/>
      <c r="Y19" s="2308"/>
      <c r="Z19" s="2309"/>
      <c r="AA19" s="2309"/>
      <c r="AB19" s="2309"/>
      <c r="AC19" s="2309"/>
      <c r="AD19" s="2309"/>
      <c r="AE19" s="2309"/>
      <c r="AF19" s="2309"/>
      <c r="AG19" s="2309"/>
      <c r="AH19" s="2309"/>
      <c r="AI19" s="2309"/>
      <c r="AJ19" s="2309"/>
      <c r="AK19" s="2309"/>
      <c r="AL19" s="2309"/>
      <c r="AM19" s="2309"/>
    </row>
    <row r="20" spans="1:40" ht="12.95" customHeight="1">
      <c r="B20" s="2286" t="s">
        <v>2089</v>
      </c>
      <c r="C20" s="2287"/>
      <c r="D20" s="2287"/>
      <c r="E20" s="2287"/>
      <c r="F20" s="2287"/>
      <c r="G20" s="2287"/>
      <c r="H20" s="2287"/>
      <c r="I20" s="2287"/>
      <c r="J20" s="2287"/>
      <c r="K20" s="2287"/>
      <c r="L20" s="2287"/>
      <c r="M20" s="2287"/>
      <c r="N20" s="2287"/>
      <c r="O20" s="2287"/>
      <c r="P20" s="2287"/>
      <c r="Q20" s="2287"/>
      <c r="R20" s="2287"/>
      <c r="S20" s="2288"/>
      <c r="T20" s="2299">
        <f>SUM(T13:X19)</f>
        <v>0</v>
      </c>
      <c r="U20" s="2280"/>
      <c r="V20" s="2280"/>
      <c r="W20" s="2280"/>
      <c r="X20" s="2280"/>
      <c r="Y20" s="2299">
        <f>SUM(Y13:AC19)</f>
        <v>0</v>
      </c>
      <c r="Z20" s="2280"/>
      <c r="AA20" s="2280"/>
      <c r="AB20" s="2280"/>
      <c r="AC20" s="2280"/>
      <c r="AD20" s="2290">
        <f>SUM(AD13:AH19)</f>
        <v>0</v>
      </c>
      <c r="AE20" s="2298"/>
      <c r="AF20" s="2298"/>
      <c r="AG20" s="2298"/>
      <c r="AH20" s="2299"/>
      <c r="AI20" s="2290">
        <f>SUM(AI13:AM19)</f>
        <v>0</v>
      </c>
      <c r="AJ20" s="2298"/>
      <c r="AK20" s="2298"/>
      <c r="AL20" s="2298"/>
      <c r="AM20" s="2299"/>
    </row>
    <row r="21" spans="1:40" ht="12.95" customHeight="1">
      <c r="B21" s="2286" t="s">
        <v>2090</v>
      </c>
      <c r="C21" s="2287"/>
      <c r="D21" s="2287"/>
      <c r="E21" s="2287"/>
      <c r="F21" s="2287"/>
      <c r="G21" s="2287"/>
      <c r="H21" s="2287"/>
      <c r="I21" s="2287"/>
      <c r="J21" s="2287"/>
      <c r="K21" s="2287"/>
      <c r="L21" s="2287"/>
      <c r="M21" s="2287"/>
      <c r="N21" s="2287"/>
      <c r="O21" s="2287"/>
      <c r="P21" s="2287"/>
      <c r="Q21" s="2287"/>
      <c r="R21" s="2287"/>
      <c r="S21" s="2288"/>
      <c r="T21" s="2308"/>
      <c r="U21" s="2309"/>
      <c r="V21" s="2309"/>
      <c r="W21" s="2309"/>
      <c r="X21" s="2309"/>
      <c r="Y21" s="2308"/>
      <c r="Z21" s="2309"/>
      <c r="AA21" s="2309"/>
      <c r="AB21" s="2309"/>
      <c r="AC21" s="2309"/>
      <c r="AD21" s="2315"/>
      <c r="AE21" s="2316"/>
      <c r="AF21" s="2316"/>
      <c r="AG21" s="2316"/>
      <c r="AH21" s="2317"/>
      <c r="AI21" s="2315"/>
      <c r="AJ21" s="2316"/>
      <c r="AK21" s="2316"/>
      <c r="AL21" s="2316"/>
      <c r="AM21" s="2317"/>
    </row>
    <row r="22" spans="1:40" ht="12.95" customHeight="1">
      <c r="B22" s="2286" t="s">
        <v>2091</v>
      </c>
      <c r="C22" s="2287"/>
      <c r="D22" s="2287"/>
      <c r="E22" s="2287"/>
      <c r="F22" s="2287"/>
      <c r="G22" s="2287"/>
      <c r="H22" s="2287"/>
      <c r="I22" s="2287"/>
      <c r="J22" s="2287"/>
      <c r="K22" s="2287"/>
      <c r="L22" s="2287"/>
      <c r="M22" s="2287"/>
      <c r="N22" s="2287"/>
      <c r="O22" s="2287"/>
      <c r="P22" s="2287"/>
      <c r="Q22" s="2287"/>
      <c r="R22" s="2287"/>
      <c r="S22" s="2288"/>
      <c r="T22" s="2304">
        <f>(ABS(T20)+ABS(T21))*-1</f>
        <v>0</v>
      </c>
      <c r="U22" s="2305"/>
      <c r="V22" s="2305"/>
      <c r="W22" s="2305"/>
      <c r="X22" s="2305"/>
      <c r="Y22" s="2304">
        <f>(Y20+Y21)*-1</f>
        <v>0</v>
      </c>
      <c r="Z22" s="2305"/>
      <c r="AA22" s="2305"/>
      <c r="AB22" s="2305"/>
      <c r="AC22" s="2305"/>
      <c r="AD22" s="2306">
        <f>(AD20)*-1</f>
        <v>0</v>
      </c>
      <c r="AE22" s="2307"/>
      <c r="AF22" s="2307"/>
      <c r="AG22" s="2307"/>
      <c r="AH22" s="2304"/>
      <c r="AI22" s="2306">
        <f>(AI20)*-1</f>
        <v>0</v>
      </c>
      <c r="AJ22" s="2307"/>
      <c r="AK22" s="2307"/>
      <c r="AL22" s="2307"/>
      <c r="AM22" s="2304"/>
    </row>
    <row r="23" spans="1:40" ht="12.95" customHeight="1">
      <c r="B23" s="2286" t="s">
        <v>2092</v>
      </c>
      <c r="C23" s="2287"/>
      <c r="D23" s="2287"/>
      <c r="E23" s="2287"/>
      <c r="F23" s="2287"/>
      <c r="G23" s="2287"/>
      <c r="H23" s="2287"/>
      <c r="I23" s="2287"/>
      <c r="J23" s="2287"/>
      <c r="K23" s="2287"/>
      <c r="L23" s="2287"/>
      <c r="M23" s="2287"/>
      <c r="N23" s="2287"/>
      <c r="O23" s="2287"/>
      <c r="P23" s="2287"/>
      <c r="Q23" s="2287"/>
      <c r="R23" s="2287"/>
      <c r="S23" s="2288"/>
      <c r="T23" s="2299">
        <f>T11+T22</f>
        <v>61056574</v>
      </c>
      <c r="U23" s="2280"/>
      <c r="V23" s="2280"/>
      <c r="W23" s="2280"/>
      <c r="X23" s="2280"/>
      <c r="Y23" s="2299">
        <f>Y11+Y22</f>
        <v>0</v>
      </c>
      <c r="Z23" s="2280"/>
      <c r="AA23" s="2280"/>
      <c r="AB23" s="2280"/>
      <c r="AC23" s="2280"/>
      <c r="AD23" s="2299">
        <f>AD11+AD22</f>
        <v>0</v>
      </c>
      <c r="AE23" s="2280"/>
      <c r="AF23" s="2280"/>
      <c r="AG23" s="2280"/>
      <c r="AH23" s="2280"/>
      <c r="AI23" s="2299">
        <f>AI11+AI22</f>
        <v>0</v>
      </c>
      <c r="AJ23" s="2280"/>
      <c r="AK23" s="2280"/>
      <c r="AL23" s="2280"/>
      <c r="AM23" s="2280"/>
    </row>
    <row r="24" spans="1:40" ht="12.95" customHeight="1">
      <c r="B24" s="2286" t="s">
        <v>2093</v>
      </c>
      <c r="C24" s="2287"/>
      <c r="D24" s="2287"/>
      <c r="E24" s="2287"/>
      <c r="F24" s="2287"/>
      <c r="G24" s="2287"/>
      <c r="H24" s="2287"/>
      <c r="I24" s="2287"/>
      <c r="J24" s="2287"/>
      <c r="K24" s="2287"/>
      <c r="L24" s="2287"/>
      <c r="M24" s="2287"/>
      <c r="N24" s="2287"/>
      <c r="O24" s="2287"/>
      <c r="P24" s="2287"/>
      <c r="Q24" s="2287"/>
      <c r="R24" s="2287"/>
      <c r="S24" s="2288"/>
      <c r="T24" s="2290">
        <f>Application!AJ1053</f>
        <v>123231316.94</v>
      </c>
      <c r="U24" s="2298"/>
      <c r="V24" s="2298"/>
      <c r="W24" s="2298"/>
      <c r="X24" s="2298"/>
      <c r="Y24" s="2298"/>
      <c r="Z24" s="2298"/>
      <c r="AA24" s="2298"/>
      <c r="AB24" s="2298"/>
      <c r="AC24" s="2298"/>
      <c r="AD24" s="2298"/>
      <c r="AE24" s="2298"/>
      <c r="AF24" s="2298"/>
      <c r="AG24" s="2298"/>
      <c r="AH24" s="2298"/>
      <c r="AI24" s="2298"/>
      <c r="AJ24" s="2298"/>
      <c r="AK24" s="2298"/>
      <c r="AL24" s="2298"/>
      <c r="AM24" s="2299"/>
    </row>
    <row r="25" spans="1:40" ht="12.95" customHeight="1">
      <c r="B25" s="2330" t="s">
        <v>2094</v>
      </c>
      <c r="C25" s="2331"/>
      <c r="D25" s="2331"/>
      <c r="E25" s="2331"/>
      <c r="F25" s="2331"/>
      <c r="G25" s="2331"/>
      <c r="H25" s="2331"/>
      <c r="I25" s="2331"/>
      <c r="J25" s="2331"/>
      <c r="K25" s="2331"/>
      <c r="L25" s="2331"/>
      <c r="M25" s="2331"/>
      <c r="N25" s="2331"/>
      <c r="O25" s="2331"/>
      <c r="P25" s="2331"/>
      <c r="Q25" s="2331"/>
      <c r="R25" s="2331"/>
      <c r="S25" s="2332"/>
      <c r="T25" s="2312">
        <f>IF(OR(Application!T196="yes",Application!T195="yes"),1.3,1)</f>
        <v>1.3</v>
      </c>
      <c r="U25" s="2313"/>
      <c r="V25" s="2313"/>
      <c r="W25" s="2313"/>
      <c r="X25" s="2313"/>
      <c r="Y25" s="2312">
        <v>1</v>
      </c>
      <c r="Z25" s="2313"/>
      <c r="AA25" s="2313"/>
      <c r="AB25" s="2313"/>
      <c r="AC25" s="2313"/>
      <c r="AD25" s="2312">
        <v>1</v>
      </c>
      <c r="AE25" s="2313"/>
      <c r="AF25" s="2313"/>
      <c r="AG25" s="2313"/>
      <c r="AH25" s="2314"/>
      <c r="AI25" s="2312">
        <v>1</v>
      </c>
      <c r="AJ25" s="2313"/>
      <c r="AK25" s="2313"/>
      <c r="AL25" s="2313"/>
      <c r="AM25" s="2314"/>
    </row>
    <row r="26" spans="1:40" ht="12.95" customHeight="1">
      <c r="B26" s="2286" t="s">
        <v>2095</v>
      </c>
      <c r="C26" s="2287"/>
      <c r="D26" s="2287"/>
      <c r="E26" s="2287"/>
      <c r="F26" s="2287"/>
      <c r="G26" s="2287"/>
      <c r="H26" s="2287"/>
      <c r="I26" s="2287"/>
      <c r="J26" s="2287"/>
      <c r="K26" s="2287"/>
      <c r="L26" s="2287"/>
      <c r="M26" s="2287"/>
      <c r="N26" s="2287"/>
      <c r="O26" s="2287"/>
      <c r="P26" s="2287"/>
      <c r="Q26" s="2287"/>
      <c r="R26" s="2287"/>
      <c r="S26" s="2288"/>
      <c r="T26" s="2299">
        <f>T23*T25</f>
        <v>79373546.200000003</v>
      </c>
      <c r="U26" s="2280"/>
      <c r="V26" s="2280"/>
      <c r="W26" s="2280"/>
      <c r="X26" s="2280"/>
      <c r="Y26" s="2299">
        <f>Y23*Y25</f>
        <v>0</v>
      </c>
      <c r="Z26" s="2280"/>
      <c r="AA26" s="2280"/>
      <c r="AB26" s="2280"/>
      <c r="AC26" s="2280"/>
      <c r="AD26" s="2299">
        <f>AD23*AD25</f>
        <v>0</v>
      </c>
      <c r="AE26" s="2280"/>
      <c r="AF26" s="2280"/>
      <c r="AG26" s="2280"/>
      <c r="AH26" s="2280"/>
      <c r="AI26" s="2299">
        <f>AI23*AI25</f>
        <v>0</v>
      </c>
      <c r="AJ26" s="2280"/>
      <c r="AK26" s="2280"/>
      <c r="AL26" s="2280"/>
      <c r="AM26" s="2280"/>
    </row>
    <row r="27" spans="1:40" ht="12.95" customHeight="1">
      <c r="A27" s="281"/>
      <c r="B27" s="2333" t="s">
        <v>2096</v>
      </c>
      <c r="C27" s="2334"/>
      <c r="D27" s="2334"/>
      <c r="E27" s="2334"/>
      <c r="F27" s="2334"/>
      <c r="G27" s="2334"/>
      <c r="H27" s="2334"/>
      <c r="I27" s="2334"/>
      <c r="J27" s="2334"/>
      <c r="K27" s="2334"/>
      <c r="L27" s="2334"/>
      <c r="M27" s="2334"/>
      <c r="N27" s="2334"/>
      <c r="O27" s="2334"/>
      <c r="P27" s="2334"/>
      <c r="Q27" s="2334"/>
      <c r="R27" s="2334"/>
      <c r="S27" s="2335"/>
      <c r="T27" s="2310">
        <f>Application!$AG$445</f>
        <v>1</v>
      </c>
      <c r="U27" s="2311"/>
      <c r="V27" s="2311"/>
      <c r="W27" s="2311"/>
      <c r="X27" s="2311"/>
      <c r="Y27" s="2310">
        <f>Application!$AG$445</f>
        <v>1</v>
      </c>
      <c r="Z27" s="2311"/>
      <c r="AA27" s="2311"/>
      <c r="AB27" s="2311"/>
      <c r="AC27" s="2311"/>
      <c r="AD27" s="2310">
        <f>Application!$AG$445</f>
        <v>1</v>
      </c>
      <c r="AE27" s="2311"/>
      <c r="AF27" s="2311"/>
      <c r="AG27" s="2311"/>
      <c r="AH27" s="2311"/>
      <c r="AI27" s="2310">
        <f>Application!$AG$445</f>
        <v>1</v>
      </c>
      <c r="AJ27" s="2311"/>
      <c r="AK27" s="2311"/>
      <c r="AL27" s="2311"/>
      <c r="AM27" s="2311"/>
    </row>
    <row r="28" spans="1:40" ht="12.95" customHeight="1">
      <c r="A28" s="275"/>
      <c r="B28" s="2286" t="s">
        <v>2097</v>
      </c>
      <c r="C28" s="2287"/>
      <c r="D28" s="2287"/>
      <c r="E28" s="2287"/>
      <c r="F28" s="2287"/>
      <c r="G28" s="2287"/>
      <c r="H28" s="2287"/>
      <c r="I28" s="2287"/>
      <c r="J28" s="2287"/>
      <c r="K28" s="2287"/>
      <c r="L28" s="2287"/>
      <c r="M28" s="2287"/>
      <c r="N28" s="2287"/>
      <c r="O28" s="2287"/>
      <c r="P28" s="2287"/>
      <c r="Q28" s="2287"/>
      <c r="R28" s="2287"/>
      <c r="S28" s="2288"/>
      <c r="T28" s="2299">
        <f>IF(ISERROR((T26*T27)),0,(T26*T27))</f>
        <v>79373546.200000003</v>
      </c>
      <c r="U28" s="2280"/>
      <c r="V28" s="2280"/>
      <c r="W28" s="2280"/>
      <c r="X28" s="2280"/>
      <c r="Y28" s="2299">
        <f>IF(ISERROR((Y26*Y27)),0,(Y26*Y27))</f>
        <v>0</v>
      </c>
      <c r="Z28" s="2280"/>
      <c r="AA28" s="2280"/>
      <c r="AB28" s="2280"/>
      <c r="AC28" s="2280"/>
      <c r="AD28" s="2299">
        <f>IF(ISERROR((AD26*AD27)),0,(AD26*AD27))</f>
        <v>0</v>
      </c>
      <c r="AE28" s="2280"/>
      <c r="AF28" s="2280"/>
      <c r="AG28" s="2280"/>
      <c r="AH28" s="2280"/>
      <c r="AI28" s="2299">
        <f>IF(ISERROR((AI26*AI27)),0,(AI26*AI27))</f>
        <v>0</v>
      </c>
      <c r="AJ28" s="2280"/>
      <c r="AK28" s="2280"/>
      <c r="AL28" s="2280"/>
      <c r="AM28" s="2280"/>
    </row>
    <row r="29" spans="1:40" ht="12.95" customHeight="1">
      <c r="B29" s="2286" t="s">
        <v>2098</v>
      </c>
      <c r="C29" s="2287"/>
      <c r="D29" s="2287"/>
      <c r="E29" s="2287"/>
      <c r="F29" s="2287"/>
      <c r="G29" s="2287"/>
      <c r="H29" s="2287"/>
      <c r="I29" s="2287"/>
      <c r="J29" s="2287"/>
      <c r="K29" s="2287"/>
      <c r="L29" s="2287"/>
      <c r="M29" s="2287"/>
      <c r="N29" s="2287"/>
      <c r="O29" s="2287"/>
      <c r="P29" s="2287"/>
      <c r="Q29" s="2287"/>
      <c r="R29" s="2287"/>
      <c r="S29" s="2288"/>
      <c r="T29" s="2290">
        <f>T28+Y28+AD28+AI28</f>
        <v>79373546.200000003</v>
      </c>
      <c r="U29" s="2298"/>
      <c r="V29" s="2298"/>
      <c r="W29" s="2298"/>
      <c r="X29" s="2298"/>
      <c r="Y29" s="2298"/>
      <c r="Z29" s="2298"/>
      <c r="AA29" s="2298"/>
      <c r="AB29" s="2298"/>
      <c r="AC29" s="2298"/>
      <c r="AD29" s="2298"/>
      <c r="AE29" s="2298"/>
      <c r="AF29" s="2298"/>
      <c r="AG29" s="2298"/>
      <c r="AH29" s="2298"/>
      <c r="AI29" s="2298"/>
      <c r="AJ29" s="2298"/>
      <c r="AK29" s="2298"/>
      <c r="AL29" s="2298"/>
      <c r="AM29" s="2299"/>
    </row>
    <row r="30" spans="1:40" ht="12.95" customHeight="1">
      <c r="B30" s="2303" t="s">
        <v>2099</v>
      </c>
      <c r="C30" s="2303"/>
      <c r="D30" s="2303"/>
      <c r="E30" s="2303"/>
      <c r="F30" s="2303"/>
      <c r="G30" s="2303"/>
      <c r="H30" s="2303"/>
      <c r="I30" s="2303"/>
      <c r="J30" s="2303"/>
      <c r="K30" s="2303"/>
      <c r="L30" s="2303"/>
      <c r="M30" s="2303"/>
      <c r="N30" s="2303"/>
      <c r="O30" s="2303"/>
      <c r="P30" s="2303"/>
      <c r="Q30" s="2303"/>
      <c r="R30" s="2303"/>
      <c r="S30" s="2303"/>
      <c r="T30" s="2303"/>
      <c r="U30" s="2303"/>
      <c r="V30" s="2303"/>
      <c r="W30" s="2303"/>
      <c r="X30" s="2303"/>
      <c r="Y30" s="2303"/>
      <c r="Z30" s="2303"/>
      <c r="AA30" s="2303"/>
      <c r="AB30" s="2303"/>
      <c r="AC30" s="2303"/>
      <c r="AD30" s="2303"/>
      <c r="AE30" s="2303"/>
      <c r="AF30" s="2303"/>
      <c r="AG30" s="2303"/>
      <c r="AH30" s="2303"/>
      <c r="AI30" s="2303"/>
      <c r="AJ30" s="2303"/>
      <c r="AK30" s="2303"/>
      <c r="AL30" s="2303"/>
      <c r="AM30" s="2303"/>
    </row>
    <row r="31" spans="1:40" ht="12.95" customHeight="1">
      <c r="B31" s="2303" t="s">
        <v>2100</v>
      </c>
      <c r="C31" s="2303"/>
      <c r="D31" s="2303"/>
      <c r="E31" s="2303"/>
      <c r="F31" s="2303"/>
      <c r="G31" s="2303"/>
      <c r="H31" s="2303"/>
      <c r="I31" s="2303"/>
      <c r="J31" s="2303"/>
      <c r="K31" s="2303"/>
      <c r="L31" s="2303"/>
      <c r="M31" s="2303"/>
      <c r="N31" s="2303"/>
      <c r="O31" s="2303"/>
      <c r="P31" s="2303"/>
      <c r="Q31" s="2303"/>
      <c r="R31" s="2303"/>
      <c r="S31" s="2303"/>
      <c r="T31" s="2303"/>
      <c r="U31" s="2303"/>
      <c r="V31" s="2303"/>
      <c r="W31" s="2303"/>
      <c r="X31" s="2303"/>
      <c r="Y31" s="2303"/>
      <c r="Z31" s="2303"/>
      <c r="AA31" s="2303"/>
      <c r="AB31" s="2303"/>
      <c r="AC31" s="2303"/>
      <c r="AD31" s="2303"/>
      <c r="AE31" s="2303"/>
      <c r="AF31" s="2303"/>
      <c r="AG31" s="2303"/>
      <c r="AH31" s="2303"/>
      <c r="AI31" s="2303"/>
      <c r="AJ31" s="2303"/>
      <c r="AK31" s="2303"/>
      <c r="AL31" s="2303"/>
      <c r="AM31" s="2303"/>
      <c r="AN31" s="370"/>
    </row>
    <row r="32" spans="1:40" ht="12.95" customHeight="1">
      <c r="B32" s="1117"/>
      <c r="C32" s="363" t="s">
        <v>2101</v>
      </c>
      <c r="D32" s="1117"/>
      <c r="E32" s="1117"/>
      <c r="F32" s="1117"/>
      <c r="G32" s="1117"/>
      <c r="H32" s="1117"/>
      <c r="I32" s="1117"/>
      <c r="J32" s="1117"/>
      <c r="K32" s="1117"/>
      <c r="L32" s="1117"/>
      <c r="M32" s="1117"/>
      <c r="N32" s="1117"/>
      <c r="O32" s="1117"/>
      <c r="P32" s="1117"/>
      <c r="Q32" s="1117"/>
      <c r="R32" s="1117"/>
      <c r="S32" s="1117"/>
      <c r="T32" s="1117"/>
      <c r="U32" s="1117"/>
      <c r="V32" s="1117"/>
      <c r="W32" s="1117"/>
      <c r="X32" s="1117"/>
      <c r="Y32" s="1117"/>
      <c r="Z32" s="1117"/>
      <c r="AA32" s="1117"/>
      <c r="AB32" s="1117"/>
      <c r="AC32" s="1117"/>
      <c r="AD32" s="1117"/>
      <c r="AE32" s="1117"/>
      <c r="AF32" s="1117"/>
      <c r="AG32" s="1117"/>
      <c r="AH32" s="1117"/>
      <c r="AI32" s="1117"/>
      <c r="AJ32" s="1117"/>
      <c r="AK32" s="1117"/>
      <c r="AL32" s="1117"/>
      <c r="AM32" s="1117"/>
    </row>
    <row r="34" spans="1:76" ht="12.95" customHeight="1">
      <c r="A34" s="275" t="s">
        <v>909</v>
      </c>
      <c r="C34" s="275" t="s">
        <v>279</v>
      </c>
    </row>
    <row r="35" spans="1:76" ht="12.95" customHeight="1">
      <c r="B35" s="276"/>
      <c r="C35" s="277"/>
      <c r="D35" s="277"/>
      <c r="E35" s="277"/>
      <c r="F35" s="277"/>
      <c r="G35" s="277"/>
      <c r="H35" s="277"/>
      <c r="I35" s="277"/>
      <c r="J35" s="277"/>
      <c r="K35" s="277"/>
      <c r="L35" s="277"/>
      <c r="M35" s="277"/>
      <c r="N35" s="277"/>
      <c r="O35" s="277"/>
      <c r="P35" s="277"/>
      <c r="Q35" s="277"/>
      <c r="R35" s="277"/>
      <c r="S35" s="277"/>
      <c r="T35" s="277"/>
      <c r="U35" s="277"/>
      <c r="V35" s="277"/>
      <c r="W35" s="277"/>
      <c r="X35" s="282"/>
      <c r="Y35" s="2300" t="s">
        <v>2102</v>
      </c>
      <c r="Z35" s="2300"/>
      <c r="AA35" s="2300"/>
      <c r="AB35" s="2300"/>
      <c r="AC35" s="2300"/>
      <c r="AD35" s="2301" t="s">
        <v>2103</v>
      </c>
      <c r="AE35" s="2301"/>
      <c r="AF35" s="2301"/>
      <c r="AG35" s="2301"/>
      <c r="AH35" s="2301"/>
    </row>
    <row r="36" spans="1:76" ht="12.95" customHeight="1">
      <c r="B36" s="278"/>
      <c r="X36" s="283"/>
      <c r="Y36" s="2300"/>
      <c r="Z36" s="2300"/>
      <c r="AA36" s="2300"/>
      <c r="AB36" s="2300"/>
      <c r="AC36" s="2300"/>
      <c r="AD36" s="2301"/>
      <c r="AE36" s="2301"/>
      <c r="AF36" s="2301"/>
      <c r="AG36" s="2301"/>
      <c r="AH36" s="2301"/>
    </row>
    <row r="37" spans="1:76" ht="12.95" customHeight="1">
      <c r="B37" s="279"/>
      <c r="C37" s="280"/>
      <c r="D37" s="280"/>
      <c r="E37" s="280"/>
      <c r="F37" s="280"/>
      <c r="G37" s="280"/>
      <c r="H37" s="280"/>
      <c r="I37" s="280"/>
      <c r="J37" s="280"/>
      <c r="K37" s="280"/>
      <c r="L37" s="280"/>
      <c r="M37" s="280"/>
      <c r="N37" s="280"/>
      <c r="O37" s="280"/>
      <c r="P37" s="280"/>
      <c r="Q37" s="280"/>
      <c r="R37" s="280"/>
      <c r="S37" s="280"/>
      <c r="T37" s="280"/>
      <c r="U37" s="280"/>
      <c r="V37" s="280"/>
      <c r="W37" s="280"/>
      <c r="X37" s="284"/>
      <c r="Y37" s="2300"/>
      <c r="Z37" s="2300"/>
      <c r="AA37" s="2300"/>
      <c r="AB37" s="2300"/>
      <c r="AC37" s="2300"/>
      <c r="AD37" s="2301"/>
      <c r="AE37" s="2301"/>
      <c r="AF37" s="2301"/>
      <c r="AG37" s="2301"/>
      <c r="AH37" s="2301"/>
    </row>
    <row r="38" spans="1:76" ht="12.95" customHeight="1">
      <c r="A38" s="275"/>
      <c r="B38" s="2286" t="s">
        <v>2097</v>
      </c>
      <c r="C38" s="2287"/>
      <c r="D38" s="2287"/>
      <c r="E38" s="2287"/>
      <c r="F38" s="2287"/>
      <c r="G38" s="2287"/>
      <c r="H38" s="2287"/>
      <c r="I38" s="2287"/>
      <c r="J38" s="2287"/>
      <c r="K38" s="2287"/>
      <c r="L38" s="2287"/>
      <c r="M38" s="2287"/>
      <c r="N38" s="2287"/>
      <c r="O38" s="2287"/>
      <c r="P38" s="2287"/>
      <c r="Q38" s="2287"/>
      <c r="R38" s="2287"/>
      <c r="S38" s="2287"/>
      <c r="T38" s="2287"/>
      <c r="U38" s="2287"/>
      <c r="V38" s="2287"/>
      <c r="W38" s="2287"/>
      <c r="X38" s="2288"/>
      <c r="Y38" s="2280">
        <f>IF(T24&gt;=(T23+Y23+AD23+AI23),T28+Y28,0)</f>
        <v>79373546.200000003</v>
      </c>
      <c r="Z38" s="2280"/>
      <c r="AA38" s="2280"/>
      <c r="AB38" s="2280"/>
      <c r="AC38" s="2280"/>
      <c r="AD38" s="2280">
        <f>IF(T24&gt;=(T23+Y23+AD23+AI23),AD28+AI28,0)</f>
        <v>0</v>
      </c>
      <c r="AE38" s="2280"/>
      <c r="AF38" s="2280"/>
      <c r="AG38" s="2280"/>
      <c r="AH38" s="2280"/>
    </row>
    <row r="39" spans="1:76" ht="12.95" customHeight="1">
      <c r="B39" s="2286" t="s">
        <v>2104</v>
      </c>
      <c r="C39" s="2287"/>
      <c r="D39" s="2287"/>
      <c r="E39" s="2287"/>
      <c r="F39" s="2287"/>
      <c r="G39" s="2287"/>
      <c r="H39" s="2287"/>
      <c r="I39" s="2287"/>
      <c r="J39" s="2287"/>
      <c r="K39" s="2287"/>
      <c r="L39" s="2287"/>
      <c r="M39" s="2287"/>
      <c r="N39" s="2287"/>
      <c r="O39" s="2287"/>
      <c r="P39" s="2287"/>
      <c r="Q39" s="2287"/>
      <c r="R39" s="2287"/>
      <c r="S39" s="2287"/>
      <c r="T39" s="2287"/>
      <c r="U39" s="2287"/>
      <c r="V39" s="2287"/>
      <c r="W39" s="2287"/>
      <c r="X39" s="2288"/>
      <c r="Y39" s="2302">
        <v>0.04</v>
      </c>
      <c r="Z39" s="2302"/>
      <c r="AA39" s="2302"/>
      <c r="AB39" s="2302"/>
      <c r="AC39" s="2302"/>
      <c r="AD39" s="2302">
        <v>0.04</v>
      </c>
      <c r="AE39" s="2302"/>
      <c r="AF39" s="2302"/>
      <c r="AG39" s="2302"/>
      <c r="AH39" s="2302"/>
    </row>
    <row r="40" spans="1:76" ht="12.95" customHeight="1">
      <c r="A40" s="275"/>
      <c r="B40" s="2286" t="s">
        <v>2105</v>
      </c>
      <c r="C40" s="2287"/>
      <c r="D40" s="2287"/>
      <c r="E40" s="2287"/>
      <c r="F40" s="2287"/>
      <c r="G40" s="2287"/>
      <c r="H40" s="2287"/>
      <c r="I40" s="2287"/>
      <c r="J40" s="2287"/>
      <c r="K40" s="2287"/>
      <c r="L40" s="2287"/>
      <c r="M40" s="2287"/>
      <c r="N40" s="2287"/>
      <c r="O40" s="2287"/>
      <c r="P40" s="2287"/>
      <c r="Q40" s="2287"/>
      <c r="R40" s="2287"/>
      <c r="S40" s="2287"/>
      <c r="T40" s="2287"/>
      <c r="U40" s="2287"/>
      <c r="V40" s="2287"/>
      <c r="W40" s="2287"/>
      <c r="X40" s="2288"/>
      <c r="Y40" s="2280">
        <f>ROUND(Y38*Y39,0)</f>
        <v>3174942</v>
      </c>
      <c r="Z40" s="2280"/>
      <c r="AA40" s="2280"/>
      <c r="AB40" s="2280"/>
      <c r="AC40" s="2280"/>
      <c r="AD40" s="2299">
        <f>ROUND(AD38*AD39,0)</f>
        <v>0</v>
      </c>
      <c r="AE40" s="2280"/>
      <c r="AF40" s="2280"/>
      <c r="AG40" s="2280"/>
      <c r="AH40" s="2280"/>
    </row>
    <row r="41" spans="1:76" ht="12.95" customHeight="1">
      <c r="B41" s="2286" t="s">
        <v>2106</v>
      </c>
      <c r="C41" s="2287"/>
      <c r="D41" s="2287"/>
      <c r="E41" s="2287"/>
      <c r="F41" s="2287"/>
      <c r="G41" s="2287"/>
      <c r="H41" s="2287"/>
      <c r="I41" s="2287"/>
      <c r="J41" s="2287"/>
      <c r="K41" s="2287"/>
      <c r="L41" s="2287"/>
      <c r="M41" s="2287"/>
      <c r="N41" s="2287"/>
      <c r="O41" s="2287"/>
      <c r="P41" s="2287"/>
      <c r="Q41" s="2287"/>
      <c r="R41" s="2287"/>
      <c r="S41" s="2287"/>
      <c r="T41" s="2287"/>
      <c r="U41" s="2287"/>
      <c r="V41" s="2287"/>
      <c r="W41" s="2287"/>
      <c r="X41" s="2288"/>
      <c r="Y41" s="2290">
        <f>Y40+AD40</f>
        <v>3174942</v>
      </c>
      <c r="Z41" s="2298"/>
      <c r="AA41" s="2298"/>
      <c r="AB41" s="2298"/>
      <c r="AC41" s="2298"/>
      <c r="AD41" s="2298"/>
      <c r="AE41" s="2298"/>
      <c r="AF41" s="2298"/>
      <c r="AG41" s="2298"/>
      <c r="AH41" s="2299"/>
    </row>
    <row r="42" spans="1:76" ht="12.95" customHeight="1">
      <c r="A42" s="275"/>
      <c r="B42" s="735"/>
      <c r="C42" s="735"/>
      <c r="D42" s="735"/>
      <c r="E42" s="735"/>
      <c r="F42" s="735"/>
      <c r="G42" s="735"/>
      <c r="H42" s="735"/>
      <c r="I42" s="735"/>
      <c r="J42" s="735"/>
      <c r="K42" s="735"/>
      <c r="L42" s="735"/>
      <c r="M42" s="735"/>
      <c r="N42" s="735"/>
      <c r="O42" s="735"/>
      <c r="P42" s="735"/>
      <c r="Q42" s="735"/>
      <c r="R42" s="735"/>
      <c r="S42" s="735"/>
      <c r="T42" s="735"/>
      <c r="U42" s="735"/>
      <c r="V42" s="735"/>
      <c r="W42" s="735"/>
      <c r="X42" s="735"/>
      <c r="Y42" s="735"/>
      <c r="Z42" s="735"/>
      <c r="AA42" s="735"/>
      <c r="AB42" s="735"/>
      <c r="AC42" s="735"/>
      <c r="AD42" s="735"/>
      <c r="AE42" s="735"/>
      <c r="AF42" s="735"/>
      <c r="AG42" s="735"/>
      <c r="AH42" s="735"/>
    </row>
    <row r="43" spans="1:76" ht="12.95" customHeight="1">
      <c r="B43" s="285"/>
      <c r="C43" s="285"/>
      <c r="D43" s="285"/>
      <c r="E43" s="285"/>
      <c r="F43" s="285"/>
      <c r="G43" s="285"/>
      <c r="H43" s="285"/>
      <c r="I43" s="285"/>
      <c r="J43" s="285"/>
      <c r="K43" s="285"/>
      <c r="L43" s="285"/>
      <c r="M43" s="285"/>
      <c r="N43" s="285"/>
      <c r="O43" s="285"/>
      <c r="P43" s="285"/>
      <c r="Q43" s="285"/>
      <c r="R43" s="285"/>
      <c r="S43" s="285"/>
      <c r="T43" s="285"/>
      <c r="U43" s="285"/>
      <c r="V43" s="285"/>
      <c r="W43" s="285"/>
      <c r="X43" s="285"/>
      <c r="Y43" s="285"/>
      <c r="Z43" s="285"/>
      <c r="AA43" s="285"/>
      <c r="AB43" s="285"/>
      <c r="AC43" s="285"/>
      <c r="AD43" s="285"/>
      <c r="AE43" s="285"/>
      <c r="AF43" s="285"/>
      <c r="AG43" s="285"/>
      <c r="AH43" s="285"/>
    </row>
    <row r="44" spans="1:76" s="114" customFormat="1" ht="12.95" customHeight="1" thickBot="1">
      <c r="A44" s="2297" t="s">
        <v>2107</v>
      </c>
      <c r="B44" s="2297"/>
      <c r="C44" s="2297"/>
      <c r="D44" s="2297"/>
      <c r="E44" s="2297"/>
      <c r="F44" s="2297"/>
      <c r="G44" s="2297"/>
      <c r="H44" s="2297"/>
      <c r="I44" s="2297"/>
      <c r="J44" s="2297"/>
      <c r="K44" s="2297"/>
      <c r="L44" s="2297"/>
      <c r="M44" s="2297"/>
      <c r="N44" s="2297"/>
      <c r="O44" s="2297"/>
      <c r="P44" s="2297"/>
      <c r="Q44" s="2297"/>
      <c r="R44" s="2297"/>
      <c r="S44" s="2297"/>
      <c r="T44" s="2297"/>
      <c r="U44" s="2297"/>
      <c r="V44" s="2297"/>
      <c r="W44" s="2297"/>
      <c r="X44" s="2297"/>
      <c r="Y44" s="2297"/>
      <c r="Z44" s="2297"/>
      <c r="AA44" s="2297"/>
      <c r="AB44" s="2297"/>
      <c r="AC44" s="2297"/>
      <c r="AD44" s="2297"/>
      <c r="AE44" s="2297"/>
      <c r="AF44" s="2297"/>
      <c r="AG44" s="2297"/>
      <c r="AH44" s="2297"/>
      <c r="AI44" s="2297"/>
      <c r="AJ44" s="2297"/>
      <c r="AK44" s="2297"/>
      <c r="AL44" s="2297"/>
      <c r="AM44" s="2297"/>
      <c r="AN44" s="2297"/>
      <c r="AO44" s="2297"/>
      <c r="AP44" s="2297"/>
      <c r="AQ44" s="2297"/>
      <c r="AR44" s="2297"/>
      <c r="AS44" s="2297"/>
      <c r="AT44" s="2297"/>
      <c r="AU44" s="2297"/>
      <c r="AV44" s="2297"/>
      <c r="AW44" s="2297"/>
      <c r="AX44" s="2297"/>
      <c r="AY44" s="2297"/>
      <c r="AZ44" s="2297"/>
      <c r="BA44" s="2297"/>
      <c r="BB44" s="2297"/>
      <c r="BC44" s="2297"/>
      <c r="BD44" s="2297"/>
      <c r="BE44" s="2297"/>
      <c r="BF44" s="2297"/>
      <c r="BG44" s="2297"/>
      <c r="BH44" s="2297"/>
      <c r="BI44" s="2297"/>
      <c r="BJ44" s="2297"/>
      <c r="BK44" s="2297"/>
      <c r="BL44" s="2297"/>
      <c r="BM44" s="2297"/>
      <c r="BN44" s="2297"/>
      <c r="BO44" s="2297"/>
      <c r="BP44" s="2297"/>
      <c r="BQ44" s="2297"/>
      <c r="BR44" s="2297"/>
      <c r="BS44" s="2297"/>
      <c r="BT44" s="2297"/>
      <c r="BU44" s="2297"/>
      <c r="BV44" s="2297"/>
      <c r="BW44" s="2297"/>
      <c r="BX44" s="2297"/>
    </row>
    <row r="45" spans="1:76" s="114" customFormat="1" ht="12.95" customHeight="1" thickTop="1"/>
    <row r="46" spans="1:76" ht="12.95" customHeight="1">
      <c r="A46" s="275" t="s">
        <v>987</v>
      </c>
      <c r="C46" s="275" t="s">
        <v>282</v>
      </c>
    </row>
    <row r="47" spans="1:76" ht="12.95" customHeight="1">
      <c r="D47" s="275" t="s">
        <v>675</v>
      </c>
      <c r="AB47" s="2294">
        <f>'Sources and Uses Budget'!B105-MAX(IF('Sources and Uses Budget'!B15="",0,'Sources and Uses Budget'!B15),IF(Application!AG394="",0,Application!AG394))</f>
        <v>73188732</v>
      </c>
      <c r="AC47" s="2295"/>
      <c r="AD47" s="2295"/>
      <c r="AE47" s="2295"/>
      <c r="AF47" s="2296"/>
    </row>
    <row r="48" spans="1:76" ht="12.95" customHeight="1">
      <c r="D48" s="275" t="s">
        <v>175</v>
      </c>
      <c r="AB48" s="2294">
        <f>Application!AO639-MAX(IF('Sources and Uses Budget'!B15="",0,'Sources and Uses Budget'!B15),IF(Application!AG394="",0,Application!AG394))</f>
        <v>46398725</v>
      </c>
      <c r="AC48" s="2295"/>
      <c r="AD48" s="2295"/>
      <c r="AE48" s="2295"/>
      <c r="AF48" s="2296"/>
    </row>
    <row r="49" spans="1:76" ht="12.95" customHeight="1">
      <c r="D49" s="275" t="s">
        <v>2108</v>
      </c>
      <c r="AB49" s="2294">
        <f>AB47-AB48</f>
        <v>26790007</v>
      </c>
      <c r="AC49" s="2295"/>
      <c r="AD49" s="2295"/>
      <c r="AE49" s="2295"/>
      <c r="AF49" s="2296"/>
    </row>
    <row r="50" spans="1:76" ht="12.95" customHeight="1">
      <c r="D50" s="275" t="s">
        <v>2109</v>
      </c>
      <c r="AA50" s="286"/>
      <c r="AB50" s="2282">
        <f>[1]EVERYTHING!$K$158</f>
        <v>0.84379516224233386</v>
      </c>
      <c r="AC50" s="2283"/>
      <c r="AD50" s="2283"/>
      <c r="AE50" s="2283"/>
      <c r="AF50" s="2284"/>
    </row>
    <row r="51" spans="1:76" s="287" customFormat="1" ht="12.95" customHeight="1">
      <c r="A51" s="273"/>
      <c r="B51" s="273"/>
      <c r="C51" s="273"/>
      <c r="D51" s="273"/>
      <c r="E51" s="2293" t="s">
        <v>2110</v>
      </c>
      <c r="F51" s="2293"/>
      <c r="G51" s="2293"/>
      <c r="H51" s="2293"/>
      <c r="I51" s="2293"/>
      <c r="J51" s="2293"/>
      <c r="K51" s="2293"/>
      <c r="L51" s="2293"/>
      <c r="M51" s="2293"/>
      <c r="N51" s="2293"/>
      <c r="O51" s="2293"/>
      <c r="P51" s="2293"/>
      <c r="Q51" s="2293"/>
      <c r="R51" s="2293"/>
      <c r="S51" s="2293"/>
      <c r="T51" s="2293"/>
      <c r="U51" s="2293"/>
      <c r="V51" s="2293"/>
      <c r="W51" s="2293"/>
      <c r="X51" s="2293"/>
      <c r="Y51" s="2293"/>
      <c r="Z51" s="2293"/>
      <c r="AA51" s="1044"/>
      <c r="AB51" s="1044"/>
      <c r="AC51" s="1044"/>
      <c r="AD51" s="1044"/>
      <c r="AE51" s="1044"/>
      <c r="AF51" s="1044"/>
      <c r="AG51" s="273"/>
      <c r="AH51" s="273"/>
      <c r="AI51" s="273"/>
      <c r="AJ51" s="273"/>
      <c r="AK51" s="273"/>
      <c r="AL51" s="273"/>
      <c r="AM51" s="273"/>
      <c r="AN51" s="273"/>
    </row>
    <row r="52" spans="1:76" s="287" customFormat="1" ht="12.95" customHeight="1">
      <c r="A52" s="273"/>
      <c r="B52" s="273"/>
      <c r="C52" s="273"/>
      <c r="D52" s="273"/>
      <c r="E52" s="2293"/>
      <c r="F52" s="2293"/>
      <c r="G52" s="2293"/>
      <c r="H52" s="2293"/>
      <c r="I52" s="2293"/>
      <c r="J52" s="2293"/>
      <c r="K52" s="2293"/>
      <c r="L52" s="2293"/>
      <c r="M52" s="2293"/>
      <c r="N52" s="2293"/>
      <c r="O52" s="2293"/>
      <c r="P52" s="2293"/>
      <c r="Q52" s="2293"/>
      <c r="R52" s="2293"/>
      <c r="S52" s="2293"/>
      <c r="T52" s="2293"/>
      <c r="U52" s="2293"/>
      <c r="V52" s="2293"/>
      <c r="W52" s="2293"/>
      <c r="X52" s="2293"/>
      <c r="Y52" s="2293"/>
      <c r="Z52" s="2293"/>
      <c r="AA52" s="288"/>
      <c r="AB52" s="288"/>
      <c r="AC52" s="288"/>
      <c r="AD52" s="288"/>
      <c r="AE52" s="288"/>
      <c r="AF52" s="288"/>
      <c r="AG52" s="289"/>
      <c r="AH52" s="273"/>
      <c r="AI52" s="273"/>
      <c r="AJ52" s="273"/>
      <c r="AK52" s="273"/>
      <c r="AL52" s="273"/>
      <c r="AM52" s="273"/>
      <c r="AN52" s="273"/>
    </row>
    <row r="53" spans="1:76" ht="12.95" customHeight="1">
      <c r="E53" s="1044"/>
      <c r="F53" s="1044"/>
      <c r="G53" s="1044"/>
      <c r="H53" s="1044"/>
      <c r="I53" s="1044"/>
      <c r="J53" s="1044"/>
      <c r="K53" s="1044"/>
      <c r="L53" s="1044"/>
      <c r="M53" s="1044"/>
      <c r="N53" s="1044"/>
      <c r="O53" s="1044"/>
      <c r="P53" s="1044"/>
      <c r="Q53" s="1044"/>
      <c r="R53" s="1044"/>
      <c r="S53" s="1044"/>
      <c r="T53" s="1044"/>
      <c r="U53" s="1044"/>
      <c r="V53" s="1044"/>
      <c r="W53" s="1044"/>
      <c r="X53" s="1044"/>
      <c r="Y53" s="1044"/>
      <c r="Z53" s="1044"/>
    </row>
    <row r="54" spans="1:76" ht="12.95" customHeight="1">
      <c r="D54" s="275" t="s">
        <v>2111</v>
      </c>
      <c r="AB54" s="2294">
        <f>ROUND(IF(ISERROR((AB49/AB50)),0,(AB49/AB50)),0)</f>
        <v>31749420</v>
      </c>
      <c r="AC54" s="2295"/>
      <c r="AD54" s="2295"/>
      <c r="AE54" s="2295"/>
      <c r="AF54" s="2296"/>
    </row>
    <row r="55" spans="1:76" ht="12.95" customHeight="1">
      <c r="D55" s="275" t="s">
        <v>2112</v>
      </c>
      <c r="AB55" s="2294">
        <f>(AB54/10)</f>
        <v>3174942</v>
      </c>
      <c r="AC55" s="2295"/>
      <c r="AD55" s="2295"/>
      <c r="AE55" s="2295"/>
      <c r="AF55" s="2296"/>
    </row>
    <row r="56" spans="1:76" ht="12.95" customHeight="1">
      <c r="D56" s="275" t="s">
        <v>2113</v>
      </c>
      <c r="AB56" s="2294">
        <f>ROUND((IF((Y41&lt;AB55),Y41,AB55)),0)</f>
        <v>3174942</v>
      </c>
      <c r="AC56" s="2295"/>
      <c r="AD56" s="2295"/>
      <c r="AE56" s="2295"/>
      <c r="AF56" s="2296"/>
    </row>
    <row r="57" spans="1:76" ht="12.95" customHeight="1">
      <c r="D57" s="275" t="s">
        <v>2114</v>
      </c>
      <c r="AB57" s="2294">
        <f>ROUND((10*AB56*AB50),0)</f>
        <v>26790007</v>
      </c>
      <c r="AC57" s="2295"/>
      <c r="AD57" s="2295"/>
      <c r="AE57" s="2295"/>
      <c r="AF57" s="2296"/>
    </row>
    <row r="58" spans="1:76" ht="12.95" customHeight="1">
      <c r="D58" s="275"/>
      <c r="AB58" s="293"/>
      <c r="AC58" s="293"/>
      <c r="AD58" s="293"/>
      <c r="AE58" s="293"/>
      <c r="AF58" s="293"/>
    </row>
    <row r="59" spans="1:76" ht="12.95" customHeight="1">
      <c r="D59" s="275" t="s">
        <v>2115</v>
      </c>
      <c r="AB59" s="2278">
        <f>AB49-AB57</f>
        <v>0</v>
      </c>
      <c r="AC59" s="2278"/>
      <c r="AD59" s="2278"/>
      <c r="AE59" s="2278"/>
      <c r="AF59" s="2278"/>
    </row>
    <row r="60" spans="1:76" ht="12.95" customHeight="1">
      <c r="D60" s="275"/>
      <c r="AB60" s="293"/>
      <c r="AC60" s="293"/>
      <c r="AD60" s="293"/>
      <c r="AE60" s="293"/>
      <c r="AF60" s="293"/>
    </row>
    <row r="61" spans="1:76" s="114" customFormat="1" ht="12.95" customHeight="1" thickBot="1">
      <c r="A61" s="2297" t="str">
        <f>IF(Application!AP205="yes","Farmworker State Credit", "State Credit" )</f>
        <v>State Credit</v>
      </c>
      <c r="B61" s="2297"/>
      <c r="C61" s="2297"/>
      <c r="D61" s="2297"/>
      <c r="E61" s="2297"/>
      <c r="F61" s="2297"/>
      <c r="G61" s="2297"/>
      <c r="H61" s="2297"/>
      <c r="I61" s="2297"/>
      <c r="J61" s="2297"/>
      <c r="K61" s="2297"/>
      <c r="L61" s="2297"/>
      <c r="M61" s="2297"/>
      <c r="N61" s="2297"/>
      <c r="O61" s="2297"/>
      <c r="P61" s="2297"/>
      <c r="Q61" s="2297"/>
      <c r="R61" s="2297"/>
      <c r="S61" s="2297"/>
      <c r="T61" s="2297"/>
      <c r="U61" s="2297"/>
      <c r="V61" s="2297"/>
      <c r="W61" s="2297"/>
      <c r="X61" s="2297"/>
      <c r="Y61" s="2297"/>
      <c r="Z61" s="2297"/>
      <c r="AA61" s="2297"/>
      <c r="AB61" s="2297"/>
      <c r="AC61" s="2297"/>
      <c r="AD61" s="2297"/>
      <c r="AE61" s="2297"/>
      <c r="AF61" s="2297"/>
      <c r="AG61" s="2297"/>
      <c r="AH61" s="2297"/>
      <c r="AI61" s="2297"/>
      <c r="AJ61" s="2297"/>
      <c r="AK61" s="2297"/>
      <c r="AL61" s="2297"/>
      <c r="AM61" s="2297"/>
      <c r="AN61" s="2297"/>
      <c r="AO61" s="2297"/>
      <c r="AP61" s="2297"/>
      <c r="AQ61" s="2297"/>
      <c r="AR61" s="2297"/>
      <c r="AS61" s="2297"/>
      <c r="AT61" s="2297"/>
      <c r="AU61" s="2297"/>
      <c r="AV61" s="2297"/>
      <c r="AW61" s="2297"/>
      <c r="AX61" s="2297"/>
      <c r="AY61" s="2297"/>
      <c r="AZ61" s="2297"/>
      <c r="BA61" s="2297"/>
      <c r="BB61" s="2297"/>
      <c r="BC61" s="2297"/>
      <c r="BD61" s="2297"/>
      <c r="BE61" s="2297"/>
      <c r="BF61" s="2297"/>
      <c r="BG61" s="2297"/>
      <c r="BH61" s="2297"/>
      <c r="BI61" s="2297"/>
      <c r="BJ61" s="2297"/>
      <c r="BK61" s="2297"/>
      <c r="BL61" s="2297"/>
      <c r="BM61" s="2297"/>
      <c r="BN61" s="2297"/>
      <c r="BO61" s="2297"/>
      <c r="BP61" s="2297"/>
      <c r="BQ61" s="2297"/>
      <c r="BR61" s="2297"/>
      <c r="BS61" s="2297"/>
      <c r="BT61" s="2297"/>
      <c r="BU61" s="2297"/>
      <c r="BV61" s="2297"/>
      <c r="BW61" s="2297"/>
      <c r="BX61" s="2297"/>
    </row>
    <row r="62" spans="1:76" s="114" customFormat="1" ht="12.95" customHeight="1" thickTop="1"/>
    <row r="63" spans="1:76" ht="12.95" customHeight="1">
      <c r="A63" s="275" t="s">
        <v>1005</v>
      </c>
      <c r="C63" s="115" t="s">
        <v>2116</v>
      </c>
      <c r="Y63" s="2289" t="s">
        <v>2117</v>
      </c>
      <c r="Z63" s="2289"/>
      <c r="AA63" s="2289"/>
      <c r="AB63" s="2289"/>
      <c r="AC63" s="2289"/>
      <c r="AD63" s="2289" t="s">
        <v>2103</v>
      </c>
      <c r="AE63" s="2289"/>
      <c r="AF63" s="2289"/>
      <c r="AG63" s="2289"/>
      <c r="AH63" s="2289"/>
    </row>
    <row r="64" spans="1:76" ht="12.95" customHeight="1">
      <c r="C64" s="275"/>
      <c r="D64" s="251" t="s">
        <v>2118</v>
      </c>
      <c r="E64" s="290"/>
      <c r="F64" s="290"/>
      <c r="G64" s="290"/>
      <c r="H64" s="290"/>
      <c r="I64" s="290"/>
      <c r="J64" s="290"/>
      <c r="K64" s="290"/>
      <c r="L64" s="290"/>
      <c r="M64" s="290"/>
      <c r="N64" s="290"/>
      <c r="O64" s="290"/>
      <c r="P64" s="290"/>
      <c r="Q64" s="290"/>
      <c r="R64" s="290"/>
      <c r="S64" s="290"/>
      <c r="T64" s="290"/>
      <c r="U64" s="290"/>
      <c r="V64" s="290"/>
      <c r="W64" s="290"/>
      <c r="X64" s="290"/>
      <c r="Y64" s="2290">
        <f>IF(Application!$Z$205="(select)",0,((T23*T27)+Y28))</f>
        <v>0</v>
      </c>
      <c r="Z64" s="2291"/>
      <c r="AA64" s="2291"/>
      <c r="AB64" s="2291"/>
      <c r="AC64" s="2292"/>
      <c r="AD64" s="2290">
        <f>IF(AND(OR(Application!D211="At-Risk",Application!D211="At-Risk and Special Needs"),Application!M358="yes"),AD28+AI28,0)</f>
        <v>0</v>
      </c>
      <c r="AE64" s="2291"/>
      <c r="AF64" s="2291"/>
      <c r="AG64" s="2291"/>
      <c r="AH64" s="2292"/>
    </row>
    <row r="65" spans="1:36" ht="12.95" customHeight="1">
      <c r="C65" s="275"/>
      <c r="E65" s="807" t="s">
        <v>2119</v>
      </c>
      <c r="F65" s="308"/>
      <c r="G65" s="308"/>
      <c r="H65" s="308"/>
      <c r="I65" s="308"/>
      <c r="J65" s="308"/>
      <c r="K65" s="308"/>
      <c r="L65" s="308"/>
      <c r="M65" s="308"/>
      <c r="N65" s="308"/>
      <c r="O65" s="308"/>
      <c r="P65" s="308"/>
      <c r="Q65" s="308"/>
      <c r="R65" s="308"/>
      <c r="S65" s="308"/>
      <c r="T65" s="308"/>
      <c r="U65" s="308"/>
      <c r="V65" s="308"/>
      <c r="W65" s="308"/>
      <c r="X65" s="308"/>
      <c r="Y65" s="308"/>
      <c r="Z65" s="308"/>
      <c r="AA65" s="308"/>
      <c r="AB65" s="308"/>
      <c r="AC65" s="308"/>
      <c r="AD65" s="308"/>
      <c r="AE65" s="308"/>
      <c r="AF65" s="308"/>
      <c r="AG65" s="308"/>
      <c r="AH65" s="308"/>
      <c r="AI65" s="308"/>
      <c r="AJ65" s="308"/>
    </row>
    <row r="66" spans="1:36" ht="22.5" customHeight="1">
      <c r="C66" s="275"/>
      <c r="E66" s="807" t="s">
        <v>2120</v>
      </c>
      <c r="F66" s="308"/>
      <c r="G66" s="308"/>
      <c r="H66" s="308"/>
      <c r="I66" s="308"/>
      <c r="J66" s="308"/>
      <c r="K66" s="308"/>
      <c r="L66" s="308"/>
      <c r="M66" s="308"/>
      <c r="N66" s="308"/>
      <c r="O66" s="308"/>
      <c r="P66" s="308"/>
      <c r="Q66" s="308"/>
      <c r="R66" s="308"/>
      <c r="S66" s="308"/>
      <c r="T66" s="308"/>
      <c r="U66" s="308"/>
      <c r="V66" s="308"/>
      <c r="W66" s="308"/>
      <c r="X66" s="308"/>
      <c r="Y66" s="308"/>
      <c r="Z66" s="308"/>
      <c r="AA66" s="308"/>
      <c r="AB66" s="308"/>
      <c r="AC66" s="308"/>
      <c r="AD66" s="308"/>
      <c r="AE66" s="308"/>
      <c r="AF66" s="308"/>
      <c r="AG66" s="308"/>
      <c r="AH66" s="308"/>
      <c r="AI66" s="308"/>
      <c r="AJ66" s="308"/>
    </row>
    <row r="67" spans="1:36" ht="12.95" customHeight="1">
      <c r="C67" s="275"/>
      <c r="D67" s="275" t="s">
        <v>2121</v>
      </c>
      <c r="E67" s="291"/>
      <c r="F67" s="291"/>
      <c r="G67" s="291"/>
      <c r="H67" s="291"/>
      <c r="I67" s="291"/>
      <c r="J67" s="291"/>
      <c r="K67" s="291"/>
      <c r="L67" s="291"/>
      <c r="M67" s="291"/>
      <c r="N67" s="291"/>
      <c r="O67" s="291"/>
      <c r="P67" s="291"/>
      <c r="Q67" s="291"/>
      <c r="R67" s="291"/>
      <c r="S67" s="291"/>
      <c r="T67" s="291"/>
      <c r="U67" s="291"/>
      <c r="V67" s="291"/>
      <c r="W67" s="291"/>
      <c r="X67" s="291"/>
      <c r="Y67" s="2279" cm="1">
        <f t="array" ref="Y67">_xlfn.IFS(OR(Application!Z205="State Farmworker Credit",Application!Z205="$500M (Farmworker Housing)"),0.75,Application!Z205="15% set-aside",0.13,Application!Z205="15% set-aside with qualifying low value rehab",0.95,Application!Z205="$500M",0.3,TRUE,0)</f>
        <v>0</v>
      </c>
      <c r="Z67" s="2279"/>
      <c r="AA67" s="2279"/>
      <c r="AB67" s="2279"/>
      <c r="AC67" s="2279"/>
      <c r="AD67" s="2279" cm="1">
        <f t="array" ref="AD67">_xlfn.IFS(Application!Z205="15% set-aside with qualifying low value rehab", 0.95,OR(Application!D211="At-Risk",'Points System'!B13="Yes"),0.13,TRUE,0)</f>
        <v>0</v>
      </c>
      <c r="AE67" s="2279"/>
      <c r="AF67" s="2279"/>
      <c r="AG67" s="2279"/>
      <c r="AH67" s="2279"/>
    </row>
    <row r="68" spans="1:36" ht="12.95" customHeight="1">
      <c r="C68" s="275"/>
      <c r="D68" s="115" t="s">
        <v>2122</v>
      </c>
      <c r="Y68" s="2280">
        <f>ROUND(Y64*Y67,0)</f>
        <v>0</v>
      </c>
      <c r="Z68" s="2281"/>
      <c r="AA68" s="2281"/>
      <c r="AB68" s="2281"/>
      <c r="AC68" s="2281"/>
      <c r="AD68" s="2280">
        <f>ROUND(AD64*AD67,0)</f>
        <v>0</v>
      </c>
      <c r="AE68" s="2281"/>
      <c r="AF68" s="2281"/>
      <c r="AG68" s="2281"/>
      <c r="AH68" s="2281"/>
    </row>
    <row r="69" spans="1:36" ht="12.95" customHeight="1">
      <c r="C69" s="275"/>
      <c r="D69" s="115" t="s">
        <v>2123</v>
      </c>
      <c r="Y69" s="2280">
        <f>IF(OR(Application!Z205="State Farmworker Credit",Application!Z205="$500M (Farmworker Housing)"),Y68+AD68,MIN(Y68+AD68,200000*(Application!G753+Application!O777)))</f>
        <v>0</v>
      </c>
      <c r="Z69" s="2280"/>
      <c r="AA69" s="2280"/>
      <c r="AB69" s="2280"/>
      <c r="AC69" s="2280"/>
      <c r="AD69" s="2280"/>
      <c r="AE69" s="2280"/>
      <c r="AF69" s="2280"/>
      <c r="AG69" s="2280"/>
      <c r="AH69" s="2280"/>
    </row>
    <row r="70" spans="1:36" ht="12.95" customHeight="1">
      <c r="C70" s="275"/>
      <c r="E70" s="275"/>
      <c r="AB70" s="292"/>
      <c r="AC70" s="292"/>
      <c r="AD70" s="292"/>
      <c r="AE70" s="292"/>
      <c r="AF70" s="292"/>
    </row>
    <row r="71" spans="1:36" ht="12.95" customHeight="1">
      <c r="A71" s="275" t="s">
        <v>1017</v>
      </c>
      <c r="C71" s="115" t="s">
        <v>288</v>
      </c>
    </row>
    <row r="72" spans="1:36" ht="12.95" customHeight="1">
      <c r="A72" s="275"/>
      <c r="C72" s="275"/>
      <c r="D72" s="115" t="s">
        <v>729</v>
      </c>
      <c r="AB72" s="2282"/>
      <c r="AC72" s="2283"/>
      <c r="AD72" s="2283"/>
      <c r="AE72" s="2283"/>
      <c r="AF72" s="2284"/>
    </row>
    <row r="73" spans="1:36" ht="12.95" customHeight="1">
      <c r="A73" s="275"/>
      <c r="C73" s="275"/>
      <c r="D73" s="275"/>
      <c r="E73" s="2285" t="s">
        <v>2124</v>
      </c>
      <c r="F73" s="2285"/>
      <c r="G73" s="2285"/>
      <c r="H73" s="2285"/>
      <c r="I73" s="2285"/>
      <c r="J73" s="2285"/>
      <c r="K73" s="2285"/>
      <c r="L73" s="2285"/>
      <c r="M73" s="2285"/>
      <c r="N73" s="2285"/>
      <c r="O73" s="2285"/>
      <c r="P73" s="2285"/>
      <c r="Q73" s="2285"/>
      <c r="R73" s="2285"/>
      <c r="S73" s="2285"/>
      <c r="T73" s="2285"/>
      <c r="U73" s="2285"/>
      <c r="V73" s="2285"/>
      <c r="W73" s="2285"/>
      <c r="X73" s="2285"/>
      <c r="Y73" s="2285"/>
      <c r="Z73" s="2285"/>
      <c r="AA73" s="2285"/>
      <c r="AB73" s="307"/>
      <c r="AC73" s="307"/>
    </row>
    <row r="74" spans="1:36" ht="12.95" customHeight="1">
      <c r="A74" s="275"/>
      <c r="C74" s="275"/>
      <c r="D74" s="275"/>
      <c r="E74" s="2285"/>
      <c r="F74" s="2285"/>
      <c r="G74" s="2285"/>
      <c r="H74" s="2285"/>
      <c r="I74" s="2285"/>
      <c r="J74" s="2285"/>
      <c r="K74" s="2285"/>
      <c r="L74" s="2285"/>
      <c r="M74" s="2285"/>
      <c r="N74" s="2285"/>
      <c r="O74" s="2285"/>
      <c r="P74" s="2285"/>
      <c r="Q74" s="2285"/>
      <c r="R74" s="2285"/>
      <c r="S74" s="2285"/>
      <c r="T74" s="2285"/>
      <c r="U74" s="2285"/>
      <c r="V74" s="2285"/>
      <c r="W74" s="2285"/>
      <c r="X74" s="2285"/>
      <c r="Y74" s="2285"/>
      <c r="Z74" s="2285"/>
      <c r="AA74" s="2285"/>
      <c r="AB74" s="307"/>
      <c r="AC74" s="307"/>
    </row>
    <row r="75" spans="1:36" ht="12.95" customHeight="1">
      <c r="A75" s="275"/>
      <c r="C75" s="275"/>
      <c r="D75" s="275"/>
      <c r="E75" s="2285"/>
      <c r="F75" s="2285"/>
      <c r="G75" s="2285"/>
      <c r="H75" s="2285"/>
      <c r="I75" s="2285"/>
      <c r="J75" s="2285"/>
      <c r="K75" s="2285"/>
      <c r="L75" s="2285"/>
      <c r="M75" s="2285"/>
      <c r="N75" s="2285"/>
      <c r="O75" s="2285"/>
      <c r="P75" s="2285"/>
      <c r="Q75" s="2285"/>
      <c r="R75" s="2285"/>
      <c r="S75" s="2285"/>
      <c r="T75" s="2285"/>
      <c r="U75" s="2285"/>
      <c r="V75" s="2285"/>
      <c r="W75" s="2285"/>
      <c r="X75" s="2285"/>
      <c r="Y75" s="2285"/>
      <c r="Z75" s="2285"/>
      <c r="AA75" s="2285"/>
      <c r="AB75" s="307"/>
      <c r="AC75" s="307"/>
    </row>
    <row r="76" spans="1:36" ht="12.95" customHeight="1">
      <c r="A76" s="275"/>
      <c r="C76" s="275"/>
      <c r="D76" s="275"/>
      <c r="E76" s="294"/>
      <c r="F76" s="294"/>
      <c r="G76" s="294"/>
      <c r="H76" s="294"/>
      <c r="I76" s="294"/>
      <c r="J76" s="294"/>
      <c r="K76" s="294"/>
      <c r="L76" s="294"/>
      <c r="M76" s="294"/>
      <c r="N76" s="294"/>
      <c r="O76" s="294"/>
      <c r="P76" s="294"/>
      <c r="Q76" s="294"/>
      <c r="R76" s="294"/>
      <c r="S76" s="294"/>
      <c r="T76" s="294"/>
      <c r="U76" s="294"/>
      <c r="V76" s="294"/>
      <c r="W76" s="294"/>
      <c r="X76" s="294"/>
      <c r="Y76" s="294"/>
      <c r="Z76" s="294"/>
      <c r="AA76" s="234"/>
      <c r="AB76" s="234"/>
      <c r="AC76" s="234"/>
    </row>
    <row r="77" spans="1:36" ht="12.95" customHeight="1">
      <c r="C77" s="275"/>
      <c r="D77" s="115" t="s">
        <v>2125</v>
      </c>
      <c r="AB77" s="2273">
        <f>ROUND(IF(ISERROR((AB59/AB72)),0,(AB59/AB72)),0)</f>
        <v>0</v>
      </c>
      <c r="AC77" s="2273"/>
      <c r="AD77" s="2273"/>
      <c r="AE77" s="2273"/>
      <c r="AF77" s="2273"/>
    </row>
    <row r="78" spans="1:36" ht="12.95" customHeight="1">
      <c r="C78" s="275"/>
      <c r="D78" s="115" t="s">
        <v>2126</v>
      </c>
      <c r="AB78" s="2274">
        <f>ROUNDUP(MIN(Y69,AB77),0)</f>
        <v>0</v>
      </c>
      <c r="AC78" s="2275"/>
      <c r="AD78" s="2275"/>
      <c r="AE78" s="2275"/>
      <c r="AF78" s="2276"/>
    </row>
    <row r="79" spans="1:36" ht="12.95" customHeight="1">
      <c r="C79" s="275"/>
      <c r="D79" s="115" t="s">
        <v>2127</v>
      </c>
      <c r="AB79" s="2277">
        <f>AB78*AB72</f>
        <v>0</v>
      </c>
      <c r="AC79" s="2277"/>
      <c r="AD79" s="2277"/>
      <c r="AE79" s="2277"/>
      <c r="AF79" s="2277"/>
    </row>
    <row r="80" spans="1:36" ht="12.95" customHeight="1">
      <c r="C80" s="275"/>
      <c r="D80" s="275"/>
      <c r="AB80" s="295"/>
      <c r="AC80" s="295"/>
      <c r="AD80" s="295"/>
      <c r="AE80" s="295"/>
      <c r="AF80" s="295"/>
    </row>
    <row r="81" spans="1:78" ht="12.95" customHeight="1">
      <c r="D81" s="275" t="s">
        <v>2115</v>
      </c>
      <c r="AB81" s="2278">
        <f>AB49-(AB57+AB79)</f>
        <v>0</v>
      </c>
      <c r="AC81" s="2278"/>
      <c r="AD81" s="2278"/>
      <c r="AE81" s="2278"/>
      <c r="AF81" s="2278"/>
    </row>
    <row r="82" spans="1:78" ht="12.95" customHeight="1">
      <c r="F82" s="373"/>
      <c r="J82" s="373" t="str">
        <f>IF(AB81&gt;0,"FUNDING GAP MUST NOT EXCEED ZERO","")</f>
        <v/>
      </c>
    </row>
    <row r="83" spans="1:78" ht="12.95" customHeight="1">
      <c r="D83" s="374"/>
    </row>
    <row r="84" spans="1:78" ht="12.95" customHeight="1" thickBot="1">
      <c r="A84" s="2297"/>
      <c r="B84" s="2297"/>
      <c r="C84" s="2297"/>
      <c r="D84" s="2297"/>
      <c r="E84" s="2297"/>
      <c r="F84" s="2297"/>
      <c r="G84" s="2297"/>
      <c r="H84" s="2297"/>
      <c r="I84" s="2297"/>
      <c r="J84" s="2297"/>
      <c r="K84" s="2297"/>
      <c r="L84" s="2297"/>
      <c r="M84" s="2297"/>
      <c r="N84" s="2297"/>
      <c r="O84" s="2297"/>
      <c r="P84" s="2297"/>
      <c r="Q84" s="2297"/>
      <c r="R84" s="2297"/>
      <c r="S84" s="2297"/>
      <c r="T84" s="2297"/>
      <c r="U84" s="2297"/>
      <c r="V84" s="2297"/>
      <c r="W84" s="2297"/>
      <c r="X84" s="2297"/>
      <c r="Y84" s="2297"/>
      <c r="Z84" s="2297"/>
      <c r="AA84" s="2297"/>
      <c r="AB84" s="2297"/>
      <c r="AC84" s="2297"/>
      <c r="AD84" s="2297"/>
      <c r="AE84" s="2297"/>
      <c r="AF84" s="2297"/>
      <c r="AG84" s="2297"/>
      <c r="AH84" s="2297"/>
      <c r="AI84" s="2297"/>
      <c r="AJ84" s="2297"/>
      <c r="AK84" s="2297"/>
      <c r="AL84" s="2297"/>
      <c r="AM84" s="2297"/>
      <c r="AN84" s="2297"/>
      <c r="AO84" s="2297"/>
      <c r="AP84" s="2297"/>
      <c r="AQ84" s="2297"/>
      <c r="AR84" s="2297"/>
      <c r="AS84" s="2297"/>
      <c r="AT84" s="2297"/>
      <c r="AU84" s="2297"/>
      <c r="AV84" s="2297"/>
      <c r="AW84" s="2297"/>
      <c r="AX84" s="2297"/>
      <c r="AY84" s="2297"/>
      <c r="AZ84" s="2297"/>
      <c r="BA84" s="2297"/>
      <c r="BB84" s="2297"/>
      <c r="BC84" s="2297"/>
      <c r="BD84" s="2297"/>
      <c r="BE84" s="2297"/>
      <c r="BF84" s="2297"/>
      <c r="BG84" s="2297"/>
      <c r="BH84" s="2297"/>
      <c r="BI84" s="2297"/>
      <c r="BJ84" s="2297"/>
      <c r="BK84" s="2297"/>
      <c r="BL84" s="2297"/>
      <c r="BM84" s="2297"/>
      <c r="BN84" s="2297"/>
      <c r="BO84" s="2297"/>
      <c r="BP84" s="2297"/>
      <c r="BQ84" s="2297"/>
      <c r="BR84" s="2297"/>
      <c r="BS84" s="2297"/>
      <c r="BT84" s="2297"/>
      <c r="BU84" s="2297"/>
      <c r="BV84" s="2297"/>
      <c r="BW84" s="2297"/>
      <c r="BX84" s="2297"/>
    </row>
    <row r="85" spans="1:78" ht="12.95" customHeight="1" thickTop="1"/>
    <row r="86" spans="1:78" ht="12.95" customHeight="1">
      <c r="A86" s="275"/>
      <c r="C86" s="115"/>
    </row>
    <row r="87" spans="1:78" ht="12.95" customHeight="1">
      <c r="D87" s="115"/>
      <c r="AB87" s="2329"/>
      <c r="AC87" s="2329"/>
      <c r="AD87" s="2329"/>
      <c r="AE87" s="2329"/>
      <c r="AF87" s="2329"/>
    </row>
    <row r="88" spans="1:78" ht="12.95" customHeight="1" thickBot="1">
      <c r="D88" s="115"/>
      <c r="AB88" s="2328"/>
      <c r="AC88" s="2328"/>
      <c r="AD88" s="2328"/>
      <c r="AE88" s="2328"/>
      <c r="AF88" s="2328"/>
      <c r="AO88" s="372"/>
      <c r="AP88" s="372"/>
      <c r="AQ88" s="372"/>
      <c r="AR88" s="372"/>
      <c r="AS88" s="372"/>
      <c r="AT88" s="372"/>
      <c r="AU88" s="372"/>
      <c r="AV88" s="372"/>
      <c r="AW88" s="372"/>
      <c r="AX88" s="372"/>
      <c r="AY88" s="372"/>
      <c r="AZ88" s="372"/>
      <c r="BA88" s="372"/>
      <c r="BB88" s="372"/>
      <c r="BC88" s="372"/>
      <c r="BD88" s="372"/>
      <c r="BE88" s="372"/>
      <c r="BF88" s="372"/>
      <c r="BG88" s="372"/>
      <c r="BH88" s="372"/>
      <c r="BI88" s="372"/>
      <c r="BJ88" s="372"/>
      <c r="BK88" s="372"/>
      <c r="BL88" s="372"/>
      <c r="BM88" s="372"/>
      <c r="BN88" s="372"/>
      <c r="BO88" s="372"/>
      <c r="BP88" s="372"/>
      <c r="BQ88" s="372"/>
      <c r="BR88" s="372"/>
      <c r="BS88" s="372"/>
      <c r="BT88" s="372"/>
      <c r="BU88" s="372"/>
      <c r="BV88" s="372"/>
      <c r="BW88" s="372"/>
      <c r="BX88" s="372"/>
      <c r="BY88" s="372"/>
      <c r="BZ88" s="372"/>
    </row>
    <row r="89" spans="1:78" ht="12.95" customHeight="1" thickTop="1"/>
  </sheetData>
  <sheetProtection algorithmName="SHA-512" hashValue="Ozp0JcLS8Ad+MKfIDKYwLzxgKer7KTR3Ibh34CcQ+GBsI2KA16dLqlCvW/JdYSPiMK3c0XBe2GNpB1jAf8ETrQ==" saltValue="OXZBnsgKaPChqpwQBRQHSw==" spinCount="100000" sheet="1" objects="1" scenarios="1"/>
  <mergeCells count="139">
    <mergeCell ref="AI21:AM21"/>
    <mergeCell ref="T14:X14"/>
    <mergeCell ref="Y14:AC14"/>
    <mergeCell ref="AD14:AH14"/>
    <mergeCell ref="AI14:AM14"/>
    <mergeCell ref="T15:X15"/>
    <mergeCell ref="Y15:AC15"/>
    <mergeCell ref="AD15:AH15"/>
    <mergeCell ref="AI15:AM15"/>
    <mergeCell ref="T20:X20"/>
    <mergeCell ref="Y20:AC20"/>
    <mergeCell ref="AD20:AH20"/>
    <mergeCell ref="AI20:AM20"/>
    <mergeCell ref="AB88:AF88"/>
    <mergeCell ref="A84:BX84"/>
    <mergeCell ref="A44:BX44"/>
    <mergeCell ref="AB87:AF87"/>
    <mergeCell ref="B22:S22"/>
    <mergeCell ref="B23:S23"/>
    <mergeCell ref="B30:AM30"/>
    <mergeCell ref="B38:X38"/>
    <mergeCell ref="B39:X39"/>
    <mergeCell ref="B40:X40"/>
    <mergeCell ref="B41:X41"/>
    <mergeCell ref="B24:S24"/>
    <mergeCell ref="B25:S25"/>
    <mergeCell ref="B26:S26"/>
    <mergeCell ref="B27:S27"/>
    <mergeCell ref="T28:X28"/>
    <mergeCell ref="Y28:AC28"/>
    <mergeCell ref="AD28:AH28"/>
    <mergeCell ref="Y40:AC40"/>
    <mergeCell ref="AD40:AH40"/>
    <mergeCell ref="Y41:AH41"/>
    <mergeCell ref="AB47:AF47"/>
    <mergeCell ref="AB48:AF48"/>
    <mergeCell ref="T27:X27"/>
    <mergeCell ref="C18:S18"/>
    <mergeCell ref="C19:S19"/>
    <mergeCell ref="B20:S20"/>
    <mergeCell ref="B21:S21"/>
    <mergeCell ref="B12:S12"/>
    <mergeCell ref="C13:S13"/>
    <mergeCell ref="C14:S14"/>
    <mergeCell ref="C15:S15"/>
    <mergeCell ref="C16:S16"/>
    <mergeCell ref="C17:S17"/>
    <mergeCell ref="A1:AN2"/>
    <mergeCell ref="T7:X10"/>
    <mergeCell ref="Y7:AC10"/>
    <mergeCell ref="AD7:AH10"/>
    <mergeCell ref="AI7:AM10"/>
    <mergeCell ref="T11:X11"/>
    <mergeCell ref="Y11:AC11"/>
    <mergeCell ref="AD11:AH11"/>
    <mergeCell ref="AI11:AM11"/>
    <mergeCell ref="B11:S11"/>
    <mergeCell ref="T12:X12"/>
    <mergeCell ref="Y12:AC12"/>
    <mergeCell ref="T19:X19"/>
    <mergeCell ref="Y19:AC19"/>
    <mergeCell ref="AD19:AH19"/>
    <mergeCell ref="AI19:AM19"/>
    <mergeCell ref="T16:X16"/>
    <mergeCell ref="Y16:AC16"/>
    <mergeCell ref="AD16:AH16"/>
    <mergeCell ref="AI16:AM16"/>
    <mergeCell ref="T17:X17"/>
    <mergeCell ref="Y17:AC17"/>
    <mergeCell ref="AD17:AH17"/>
    <mergeCell ref="AI17:AM17"/>
    <mergeCell ref="AD12:AH12"/>
    <mergeCell ref="AI12:AM12"/>
    <mergeCell ref="T13:X13"/>
    <mergeCell ref="Y13:AC13"/>
    <mergeCell ref="AD13:AH13"/>
    <mergeCell ref="AI13:AM13"/>
    <mergeCell ref="T18:X18"/>
    <mergeCell ref="Y18:AC18"/>
    <mergeCell ref="AD18:AH18"/>
    <mergeCell ref="AI18:AM18"/>
    <mergeCell ref="T22:X22"/>
    <mergeCell ref="Y22:AC22"/>
    <mergeCell ref="AD22:AH22"/>
    <mergeCell ref="AI22:AM22"/>
    <mergeCell ref="T23:X23"/>
    <mergeCell ref="Y23:AC23"/>
    <mergeCell ref="AD23:AH23"/>
    <mergeCell ref="T21:X21"/>
    <mergeCell ref="AI28:AM28"/>
    <mergeCell ref="Y27:AC27"/>
    <mergeCell ref="AD27:AH27"/>
    <mergeCell ref="AI27:AM27"/>
    <mergeCell ref="AI23:AM23"/>
    <mergeCell ref="T24:AM24"/>
    <mergeCell ref="T25:X25"/>
    <mergeCell ref="Y25:AC25"/>
    <mergeCell ref="AD25:AH25"/>
    <mergeCell ref="AI25:AM25"/>
    <mergeCell ref="T26:X26"/>
    <mergeCell ref="Y26:AC26"/>
    <mergeCell ref="AD26:AH26"/>
    <mergeCell ref="AI26:AM26"/>
    <mergeCell ref="Y21:AC21"/>
    <mergeCell ref="AD21:AH21"/>
    <mergeCell ref="B28:S28"/>
    <mergeCell ref="AB59:AF59"/>
    <mergeCell ref="Y63:AC63"/>
    <mergeCell ref="AD63:AH63"/>
    <mergeCell ref="Y64:AC64"/>
    <mergeCell ref="AD64:AH64"/>
    <mergeCell ref="AB50:AF50"/>
    <mergeCell ref="E51:Z52"/>
    <mergeCell ref="AB54:AF54"/>
    <mergeCell ref="AB55:AF55"/>
    <mergeCell ref="AB56:AF56"/>
    <mergeCell ref="AB57:AF57"/>
    <mergeCell ref="A61:BX61"/>
    <mergeCell ref="AB49:AF49"/>
    <mergeCell ref="T29:AM29"/>
    <mergeCell ref="Y35:AC37"/>
    <mergeCell ref="AD35:AH37"/>
    <mergeCell ref="Y38:AC38"/>
    <mergeCell ref="AD38:AH38"/>
    <mergeCell ref="Y39:AC39"/>
    <mergeCell ref="AD39:AH39"/>
    <mergeCell ref="B31:AM31"/>
    <mergeCell ref="B29:S29"/>
    <mergeCell ref="AB77:AF77"/>
    <mergeCell ref="AB78:AF78"/>
    <mergeCell ref="AB79:AF79"/>
    <mergeCell ref="AB81:AF81"/>
    <mergeCell ref="Y67:AC67"/>
    <mergeCell ref="AD67:AH67"/>
    <mergeCell ref="Y68:AC68"/>
    <mergeCell ref="AD68:AH68"/>
    <mergeCell ref="AB72:AF72"/>
    <mergeCell ref="E73:AA75"/>
    <mergeCell ref="Y69:AH69"/>
  </mergeCells>
  <conditionalFormatting sqref="B18:B19">
    <cfRule type="expression" dxfId="17" priority="3">
      <formula>AND($T$18&gt;0,OR($C$18="",$C$18="Subtract (specify other ineligible amounts):"))</formula>
    </cfRule>
  </conditionalFormatting>
  <conditionalFormatting sqref="C18:S19">
    <cfRule type="expression" dxfId="16" priority="1">
      <formula>AND(T18&gt;0,OR(C18="",C18="Subtract (specify other ineligible amounts):"))</formula>
    </cfRule>
  </conditionalFormatting>
  <conditionalFormatting sqref="AB59:AF60 AB81:AF81">
    <cfRule type="cellIs" dxfId="15" priority="5" stopIfTrue="1" operator="greaterThan">
      <formula>0</formula>
    </cfRule>
  </conditionalFormatting>
  <dataValidations count="6">
    <dataValidation type="decimal" operator="greaterThanOrEqual" allowBlank="1" showInputMessage="1" showErrorMessage="1" errorTitle="State Tax Credit Factor" error="State Tax Credit Factor must be between $0.55 and $0.65." sqref="WWJ983115:WWN983115 JX72:KB72 TT72:TX72 ADP72:ADT72 ANL72:ANP72 AXH72:AXL72 BHD72:BHH72 BQZ72:BRD72 CAV72:CAZ72 CKR72:CKV72 CUN72:CUR72 DEJ72:DEN72 DOF72:DOJ72 DYB72:DYF72 EHX72:EIB72 ERT72:ERX72 FBP72:FBT72 FLL72:FLP72 FVH72:FVL72 GFD72:GFH72 GOZ72:GPD72 GYV72:GYZ72 HIR72:HIV72 HSN72:HSR72 ICJ72:ICN72 IMF72:IMJ72 IWB72:IWF72 JFX72:JGB72 JPT72:JPX72 JZP72:JZT72 KJL72:KJP72 KTH72:KTL72 LDD72:LDH72 LMZ72:LND72 LWV72:LWZ72 MGR72:MGV72 MQN72:MQR72 NAJ72:NAN72 NKF72:NKJ72 NUB72:NUF72 ODX72:OEB72 ONT72:ONX72 OXP72:OXT72 PHL72:PHP72 PRH72:PRL72 QBD72:QBH72 QKZ72:QLD72 QUV72:QUZ72 RER72:REV72 RON72:ROR72 RYJ72:RYN72 SIF72:SIJ72 SSB72:SSF72 TBX72:TCB72 TLT72:TLX72 TVP72:TVT72 UFL72:UFP72 UPH72:UPL72 UZD72:UZH72 VIZ72:VJD72 VSV72:VSZ72 WCR72:WCV72 WMN72:WMR72 WWJ72:WWN72 AB65611:AF65611 JX65611:KB65611 TT65611:TX65611 ADP65611:ADT65611 ANL65611:ANP65611 AXH65611:AXL65611 BHD65611:BHH65611 BQZ65611:BRD65611 CAV65611:CAZ65611 CKR65611:CKV65611 CUN65611:CUR65611 DEJ65611:DEN65611 DOF65611:DOJ65611 DYB65611:DYF65611 EHX65611:EIB65611 ERT65611:ERX65611 FBP65611:FBT65611 FLL65611:FLP65611 FVH65611:FVL65611 GFD65611:GFH65611 GOZ65611:GPD65611 GYV65611:GYZ65611 HIR65611:HIV65611 HSN65611:HSR65611 ICJ65611:ICN65611 IMF65611:IMJ65611 IWB65611:IWF65611 JFX65611:JGB65611 JPT65611:JPX65611 JZP65611:JZT65611 KJL65611:KJP65611 KTH65611:KTL65611 LDD65611:LDH65611 LMZ65611:LND65611 LWV65611:LWZ65611 MGR65611:MGV65611 MQN65611:MQR65611 NAJ65611:NAN65611 NKF65611:NKJ65611 NUB65611:NUF65611 ODX65611:OEB65611 ONT65611:ONX65611 OXP65611:OXT65611 PHL65611:PHP65611 PRH65611:PRL65611 QBD65611:QBH65611 QKZ65611:QLD65611 QUV65611:QUZ65611 RER65611:REV65611 RON65611:ROR65611 RYJ65611:RYN65611 SIF65611:SIJ65611 SSB65611:SSF65611 TBX65611:TCB65611 TLT65611:TLX65611 TVP65611:TVT65611 UFL65611:UFP65611 UPH65611:UPL65611 UZD65611:UZH65611 VIZ65611:VJD65611 VSV65611:VSZ65611 WCR65611:WCV65611 WMN65611:WMR65611 WWJ65611:WWN65611 AB131147:AF131147 JX131147:KB131147 TT131147:TX131147 ADP131147:ADT131147 ANL131147:ANP131147 AXH131147:AXL131147 BHD131147:BHH131147 BQZ131147:BRD131147 CAV131147:CAZ131147 CKR131147:CKV131147 CUN131147:CUR131147 DEJ131147:DEN131147 DOF131147:DOJ131147 DYB131147:DYF131147 EHX131147:EIB131147 ERT131147:ERX131147 FBP131147:FBT131147 FLL131147:FLP131147 FVH131147:FVL131147 GFD131147:GFH131147 GOZ131147:GPD131147 GYV131147:GYZ131147 HIR131147:HIV131147 HSN131147:HSR131147 ICJ131147:ICN131147 IMF131147:IMJ131147 IWB131147:IWF131147 JFX131147:JGB131147 JPT131147:JPX131147 JZP131147:JZT131147 KJL131147:KJP131147 KTH131147:KTL131147 LDD131147:LDH131147 LMZ131147:LND131147 LWV131147:LWZ131147 MGR131147:MGV131147 MQN131147:MQR131147 NAJ131147:NAN131147 NKF131147:NKJ131147 NUB131147:NUF131147 ODX131147:OEB131147 ONT131147:ONX131147 OXP131147:OXT131147 PHL131147:PHP131147 PRH131147:PRL131147 QBD131147:QBH131147 QKZ131147:QLD131147 QUV131147:QUZ131147 RER131147:REV131147 RON131147:ROR131147 RYJ131147:RYN131147 SIF131147:SIJ131147 SSB131147:SSF131147 TBX131147:TCB131147 TLT131147:TLX131147 TVP131147:TVT131147 UFL131147:UFP131147 UPH131147:UPL131147 UZD131147:UZH131147 VIZ131147:VJD131147 VSV131147:VSZ131147 WCR131147:WCV131147 WMN131147:WMR131147 WWJ131147:WWN131147 AB196683:AF196683 JX196683:KB196683 TT196683:TX196683 ADP196683:ADT196683 ANL196683:ANP196683 AXH196683:AXL196683 BHD196683:BHH196683 BQZ196683:BRD196683 CAV196683:CAZ196683 CKR196683:CKV196683 CUN196683:CUR196683 DEJ196683:DEN196683 DOF196683:DOJ196683 DYB196683:DYF196683 EHX196683:EIB196683 ERT196683:ERX196683 FBP196683:FBT196683 FLL196683:FLP196683 FVH196683:FVL196683 GFD196683:GFH196683 GOZ196683:GPD196683 GYV196683:GYZ196683 HIR196683:HIV196683 HSN196683:HSR196683 ICJ196683:ICN196683 IMF196683:IMJ196683 IWB196683:IWF196683 JFX196683:JGB196683 JPT196683:JPX196683 JZP196683:JZT196683 KJL196683:KJP196683 KTH196683:KTL196683 LDD196683:LDH196683 LMZ196683:LND196683 LWV196683:LWZ196683 MGR196683:MGV196683 MQN196683:MQR196683 NAJ196683:NAN196683 NKF196683:NKJ196683 NUB196683:NUF196683 ODX196683:OEB196683 ONT196683:ONX196683 OXP196683:OXT196683 PHL196683:PHP196683 PRH196683:PRL196683 QBD196683:QBH196683 QKZ196683:QLD196683 QUV196683:QUZ196683 RER196683:REV196683 RON196683:ROR196683 RYJ196683:RYN196683 SIF196683:SIJ196683 SSB196683:SSF196683 TBX196683:TCB196683 TLT196683:TLX196683 TVP196683:TVT196683 UFL196683:UFP196683 UPH196683:UPL196683 UZD196683:UZH196683 VIZ196683:VJD196683 VSV196683:VSZ196683 WCR196683:WCV196683 WMN196683:WMR196683 WWJ196683:WWN196683 AB262219:AF262219 JX262219:KB262219 TT262219:TX262219 ADP262219:ADT262219 ANL262219:ANP262219 AXH262219:AXL262219 BHD262219:BHH262219 BQZ262219:BRD262219 CAV262219:CAZ262219 CKR262219:CKV262219 CUN262219:CUR262219 DEJ262219:DEN262219 DOF262219:DOJ262219 DYB262219:DYF262219 EHX262219:EIB262219 ERT262219:ERX262219 FBP262219:FBT262219 FLL262219:FLP262219 FVH262219:FVL262219 GFD262219:GFH262219 GOZ262219:GPD262219 GYV262219:GYZ262219 HIR262219:HIV262219 HSN262219:HSR262219 ICJ262219:ICN262219 IMF262219:IMJ262219 IWB262219:IWF262219 JFX262219:JGB262219 JPT262219:JPX262219 JZP262219:JZT262219 KJL262219:KJP262219 KTH262219:KTL262219 LDD262219:LDH262219 LMZ262219:LND262219 LWV262219:LWZ262219 MGR262219:MGV262219 MQN262219:MQR262219 NAJ262219:NAN262219 NKF262219:NKJ262219 NUB262219:NUF262219 ODX262219:OEB262219 ONT262219:ONX262219 OXP262219:OXT262219 PHL262219:PHP262219 PRH262219:PRL262219 QBD262219:QBH262219 QKZ262219:QLD262219 QUV262219:QUZ262219 RER262219:REV262219 RON262219:ROR262219 RYJ262219:RYN262219 SIF262219:SIJ262219 SSB262219:SSF262219 TBX262219:TCB262219 TLT262219:TLX262219 TVP262219:TVT262219 UFL262219:UFP262219 UPH262219:UPL262219 UZD262219:UZH262219 VIZ262219:VJD262219 VSV262219:VSZ262219 WCR262219:WCV262219 WMN262219:WMR262219 WWJ262219:WWN262219 AB327755:AF327755 JX327755:KB327755 TT327755:TX327755 ADP327755:ADT327755 ANL327755:ANP327755 AXH327755:AXL327755 BHD327755:BHH327755 BQZ327755:BRD327755 CAV327755:CAZ327755 CKR327755:CKV327755 CUN327755:CUR327755 DEJ327755:DEN327755 DOF327755:DOJ327755 DYB327755:DYF327755 EHX327755:EIB327755 ERT327755:ERX327755 FBP327755:FBT327755 FLL327755:FLP327755 FVH327755:FVL327755 GFD327755:GFH327755 GOZ327755:GPD327755 GYV327755:GYZ327755 HIR327755:HIV327755 HSN327755:HSR327755 ICJ327755:ICN327755 IMF327755:IMJ327755 IWB327755:IWF327755 JFX327755:JGB327755 JPT327755:JPX327755 JZP327755:JZT327755 KJL327755:KJP327755 KTH327755:KTL327755 LDD327755:LDH327755 LMZ327755:LND327755 LWV327755:LWZ327755 MGR327755:MGV327755 MQN327755:MQR327755 NAJ327755:NAN327755 NKF327755:NKJ327755 NUB327755:NUF327755 ODX327755:OEB327755 ONT327755:ONX327755 OXP327755:OXT327755 PHL327755:PHP327755 PRH327755:PRL327755 QBD327755:QBH327755 QKZ327755:QLD327755 QUV327755:QUZ327755 RER327755:REV327755 RON327755:ROR327755 RYJ327755:RYN327755 SIF327755:SIJ327755 SSB327755:SSF327755 TBX327755:TCB327755 TLT327755:TLX327755 TVP327755:TVT327755 UFL327755:UFP327755 UPH327755:UPL327755 UZD327755:UZH327755 VIZ327755:VJD327755 VSV327755:VSZ327755 WCR327755:WCV327755 WMN327755:WMR327755 WWJ327755:WWN327755 AB393291:AF393291 JX393291:KB393291 TT393291:TX393291 ADP393291:ADT393291 ANL393291:ANP393291 AXH393291:AXL393291 BHD393291:BHH393291 BQZ393291:BRD393291 CAV393291:CAZ393291 CKR393291:CKV393291 CUN393291:CUR393291 DEJ393291:DEN393291 DOF393291:DOJ393291 DYB393291:DYF393291 EHX393291:EIB393291 ERT393291:ERX393291 FBP393291:FBT393291 FLL393291:FLP393291 FVH393291:FVL393291 GFD393291:GFH393291 GOZ393291:GPD393291 GYV393291:GYZ393291 HIR393291:HIV393291 HSN393291:HSR393291 ICJ393291:ICN393291 IMF393291:IMJ393291 IWB393291:IWF393291 JFX393291:JGB393291 JPT393291:JPX393291 JZP393291:JZT393291 KJL393291:KJP393291 KTH393291:KTL393291 LDD393291:LDH393291 LMZ393291:LND393291 LWV393291:LWZ393291 MGR393291:MGV393291 MQN393291:MQR393291 NAJ393291:NAN393291 NKF393291:NKJ393291 NUB393291:NUF393291 ODX393291:OEB393291 ONT393291:ONX393291 OXP393291:OXT393291 PHL393291:PHP393291 PRH393291:PRL393291 QBD393291:QBH393291 QKZ393291:QLD393291 QUV393291:QUZ393291 RER393291:REV393291 RON393291:ROR393291 RYJ393291:RYN393291 SIF393291:SIJ393291 SSB393291:SSF393291 TBX393291:TCB393291 TLT393291:TLX393291 TVP393291:TVT393291 UFL393291:UFP393291 UPH393291:UPL393291 UZD393291:UZH393291 VIZ393291:VJD393291 VSV393291:VSZ393291 WCR393291:WCV393291 WMN393291:WMR393291 WWJ393291:WWN393291 AB458827:AF458827 JX458827:KB458827 TT458827:TX458827 ADP458827:ADT458827 ANL458827:ANP458827 AXH458827:AXL458827 BHD458827:BHH458827 BQZ458827:BRD458827 CAV458827:CAZ458827 CKR458827:CKV458827 CUN458827:CUR458827 DEJ458827:DEN458827 DOF458827:DOJ458827 DYB458827:DYF458827 EHX458827:EIB458827 ERT458827:ERX458827 FBP458827:FBT458827 FLL458827:FLP458827 FVH458827:FVL458827 GFD458827:GFH458827 GOZ458827:GPD458827 GYV458827:GYZ458827 HIR458827:HIV458827 HSN458827:HSR458827 ICJ458827:ICN458827 IMF458827:IMJ458827 IWB458827:IWF458827 JFX458827:JGB458827 JPT458827:JPX458827 JZP458827:JZT458827 KJL458827:KJP458827 KTH458827:KTL458827 LDD458827:LDH458827 LMZ458827:LND458827 LWV458827:LWZ458827 MGR458827:MGV458827 MQN458827:MQR458827 NAJ458827:NAN458827 NKF458827:NKJ458827 NUB458827:NUF458827 ODX458827:OEB458827 ONT458827:ONX458827 OXP458827:OXT458827 PHL458827:PHP458827 PRH458827:PRL458827 QBD458827:QBH458827 QKZ458827:QLD458827 QUV458827:QUZ458827 RER458827:REV458827 RON458827:ROR458827 RYJ458827:RYN458827 SIF458827:SIJ458827 SSB458827:SSF458827 TBX458827:TCB458827 TLT458827:TLX458827 TVP458827:TVT458827 UFL458827:UFP458827 UPH458827:UPL458827 UZD458827:UZH458827 VIZ458827:VJD458827 VSV458827:VSZ458827 WCR458827:WCV458827 WMN458827:WMR458827 WWJ458827:WWN458827 AB524363:AF524363 JX524363:KB524363 TT524363:TX524363 ADP524363:ADT524363 ANL524363:ANP524363 AXH524363:AXL524363 BHD524363:BHH524363 BQZ524363:BRD524363 CAV524363:CAZ524363 CKR524363:CKV524363 CUN524363:CUR524363 DEJ524363:DEN524363 DOF524363:DOJ524363 DYB524363:DYF524363 EHX524363:EIB524363 ERT524363:ERX524363 FBP524363:FBT524363 FLL524363:FLP524363 FVH524363:FVL524363 GFD524363:GFH524363 GOZ524363:GPD524363 GYV524363:GYZ524363 HIR524363:HIV524363 HSN524363:HSR524363 ICJ524363:ICN524363 IMF524363:IMJ524363 IWB524363:IWF524363 JFX524363:JGB524363 JPT524363:JPX524363 JZP524363:JZT524363 KJL524363:KJP524363 KTH524363:KTL524363 LDD524363:LDH524363 LMZ524363:LND524363 LWV524363:LWZ524363 MGR524363:MGV524363 MQN524363:MQR524363 NAJ524363:NAN524363 NKF524363:NKJ524363 NUB524363:NUF524363 ODX524363:OEB524363 ONT524363:ONX524363 OXP524363:OXT524363 PHL524363:PHP524363 PRH524363:PRL524363 QBD524363:QBH524363 QKZ524363:QLD524363 QUV524363:QUZ524363 RER524363:REV524363 RON524363:ROR524363 RYJ524363:RYN524363 SIF524363:SIJ524363 SSB524363:SSF524363 TBX524363:TCB524363 TLT524363:TLX524363 TVP524363:TVT524363 UFL524363:UFP524363 UPH524363:UPL524363 UZD524363:UZH524363 VIZ524363:VJD524363 VSV524363:VSZ524363 WCR524363:WCV524363 WMN524363:WMR524363 WWJ524363:WWN524363 AB589899:AF589899 JX589899:KB589899 TT589899:TX589899 ADP589899:ADT589899 ANL589899:ANP589899 AXH589899:AXL589899 BHD589899:BHH589899 BQZ589899:BRD589899 CAV589899:CAZ589899 CKR589899:CKV589899 CUN589899:CUR589899 DEJ589899:DEN589899 DOF589899:DOJ589899 DYB589899:DYF589899 EHX589899:EIB589899 ERT589899:ERX589899 FBP589899:FBT589899 FLL589899:FLP589899 FVH589899:FVL589899 GFD589899:GFH589899 GOZ589899:GPD589899 GYV589899:GYZ589899 HIR589899:HIV589899 HSN589899:HSR589899 ICJ589899:ICN589899 IMF589899:IMJ589899 IWB589899:IWF589899 JFX589899:JGB589899 JPT589899:JPX589899 JZP589899:JZT589899 KJL589899:KJP589899 KTH589899:KTL589899 LDD589899:LDH589899 LMZ589899:LND589899 LWV589899:LWZ589899 MGR589899:MGV589899 MQN589899:MQR589899 NAJ589899:NAN589899 NKF589899:NKJ589899 NUB589899:NUF589899 ODX589899:OEB589899 ONT589899:ONX589899 OXP589899:OXT589899 PHL589899:PHP589899 PRH589899:PRL589899 QBD589899:QBH589899 QKZ589899:QLD589899 QUV589899:QUZ589899 RER589899:REV589899 RON589899:ROR589899 RYJ589899:RYN589899 SIF589899:SIJ589899 SSB589899:SSF589899 TBX589899:TCB589899 TLT589899:TLX589899 TVP589899:TVT589899 UFL589899:UFP589899 UPH589899:UPL589899 UZD589899:UZH589899 VIZ589899:VJD589899 VSV589899:VSZ589899 WCR589899:WCV589899 WMN589899:WMR589899 WWJ589899:WWN589899 AB655435:AF655435 JX655435:KB655435 TT655435:TX655435 ADP655435:ADT655435 ANL655435:ANP655435 AXH655435:AXL655435 BHD655435:BHH655435 BQZ655435:BRD655435 CAV655435:CAZ655435 CKR655435:CKV655435 CUN655435:CUR655435 DEJ655435:DEN655435 DOF655435:DOJ655435 DYB655435:DYF655435 EHX655435:EIB655435 ERT655435:ERX655435 FBP655435:FBT655435 FLL655435:FLP655435 FVH655435:FVL655435 GFD655435:GFH655435 GOZ655435:GPD655435 GYV655435:GYZ655435 HIR655435:HIV655435 HSN655435:HSR655435 ICJ655435:ICN655435 IMF655435:IMJ655435 IWB655435:IWF655435 JFX655435:JGB655435 JPT655435:JPX655435 JZP655435:JZT655435 KJL655435:KJP655435 KTH655435:KTL655435 LDD655435:LDH655435 LMZ655435:LND655435 LWV655435:LWZ655435 MGR655435:MGV655435 MQN655435:MQR655435 NAJ655435:NAN655435 NKF655435:NKJ655435 NUB655435:NUF655435 ODX655435:OEB655435 ONT655435:ONX655435 OXP655435:OXT655435 PHL655435:PHP655435 PRH655435:PRL655435 QBD655435:QBH655435 QKZ655435:QLD655435 QUV655435:QUZ655435 RER655435:REV655435 RON655435:ROR655435 RYJ655435:RYN655435 SIF655435:SIJ655435 SSB655435:SSF655435 TBX655435:TCB655435 TLT655435:TLX655435 TVP655435:TVT655435 UFL655435:UFP655435 UPH655435:UPL655435 UZD655435:UZH655435 VIZ655435:VJD655435 VSV655435:VSZ655435 WCR655435:WCV655435 WMN655435:WMR655435 WWJ655435:WWN655435 AB720971:AF720971 JX720971:KB720971 TT720971:TX720971 ADP720971:ADT720971 ANL720971:ANP720971 AXH720971:AXL720971 BHD720971:BHH720971 BQZ720971:BRD720971 CAV720971:CAZ720971 CKR720971:CKV720971 CUN720971:CUR720971 DEJ720971:DEN720971 DOF720971:DOJ720971 DYB720971:DYF720971 EHX720971:EIB720971 ERT720971:ERX720971 FBP720971:FBT720971 FLL720971:FLP720971 FVH720971:FVL720971 GFD720971:GFH720971 GOZ720971:GPD720971 GYV720971:GYZ720971 HIR720971:HIV720971 HSN720971:HSR720971 ICJ720971:ICN720971 IMF720971:IMJ720971 IWB720971:IWF720971 JFX720971:JGB720971 JPT720971:JPX720971 JZP720971:JZT720971 KJL720971:KJP720971 KTH720971:KTL720971 LDD720971:LDH720971 LMZ720971:LND720971 LWV720971:LWZ720971 MGR720971:MGV720971 MQN720971:MQR720971 NAJ720971:NAN720971 NKF720971:NKJ720971 NUB720971:NUF720971 ODX720971:OEB720971 ONT720971:ONX720971 OXP720971:OXT720971 PHL720971:PHP720971 PRH720971:PRL720971 QBD720971:QBH720971 QKZ720971:QLD720971 QUV720971:QUZ720971 RER720971:REV720971 RON720971:ROR720971 RYJ720971:RYN720971 SIF720971:SIJ720971 SSB720971:SSF720971 TBX720971:TCB720971 TLT720971:TLX720971 TVP720971:TVT720971 UFL720971:UFP720971 UPH720971:UPL720971 UZD720971:UZH720971 VIZ720971:VJD720971 VSV720971:VSZ720971 WCR720971:WCV720971 WMN720971:WMR720971 WWJ720971:WWN720971 AB786507:AF786507 JX786507:KB786507 TT786507:TX786507 ADP786507:ADT786507 ANL786507:ANP786507 AXH786507:AXL786507 BHD786507:BHH786507 BQZ786507:BRD786507 CAV786507:CAZ786507 CKR786507:CKV786507 CUN786507:CUR786507 DEJ786507:DEN786507 DOF786507:DOJ786507 DYB786507:DYF786507 EHX786507:EIB786507 ERT786507:ERX786507 FBP786507:FBT786507 FLL786507:FLP786507 FVH786507:FVL786507 GFD786507:GFH786507 GOZ786507:GPD786507 GYV786507:GYZ786507 HIR786507:HIV786507 HSN786507:HSR786507 ICJ786507:ICN786507 IMF786507:IMJ786507 IWB786507:IWF786507 JFX786507:JGB786507 JPT786507:JPX786507 JZP786507:JZT786507 KJL786507:KJP786507 KTH786507:KTL786507 LDD786507:LDH786507 LMZ786507:LND786507 LWV786507:LWZ786507 MGR786507:MGV786507 MQN786507:MQR786507 NAJ786507:NAN786507 NKF786507:NKJ786507 NUB786507:NUF786507 ODX786507:OEB786507 ONT786507:ONX786507 OXP786507:OXT786507 PHL786507:PHP786507 PRH786507:PRL786507 QBD786507:QBH786507 QKZ786507:QLD786507 QUV786507:QUZ786507 RER786507:REV786507 RON786507:ROR786507 RYJ786507:RYN786507 SIF786507:SIJ786507 SSB786507:SSF786507 TBX786507:TCB786507 TLT786507:TLX786507 TVP786507:TVT786507 UFL786507:UFP786507 UPH786507:UPL786507 UZD786507:UZH786507 VIZ786507:VJD786507 VSV786507:VSZ786507 WCR786507:WCV786507 WMN786507:WMR786507 WWJ786507:WWN786507 AB852043:AF852043 JX852043:KB852043 TT852043:TX852043 ADP852043:ADT852043 ANL852043:ANP852043 AXH852043:AXL852043 BHD852043:BHH852043 BQZ852043:BRD852043 CAV852043:CAZ852043 CKR852043:CKV852043 CUN852043:CUR852043 DEJ852043:DEN852043 DOF852043:DOJ852043 DYB852043:DYF852043 EHX852043:EIB852043 ERT852043:ERX852043 FBP852043:FBT852043 FLL852043:FLP852043 FVH852043:FVL852043 GFD852043:GFH852043 GOZ852043:GPD852043 GYV852043:GYZ852043 HIR852043:HIV852043 HSN852043:HSR852043 ICJ852043:ICN852043 IMF852043:IMJ852043 IWB852043:IWF852043 JFX852043:JGB852043 JPT852043:JPX852043 JZP852043:JZT852043 KJL852043:KJP852043 KTH852043:KTL852043 LDD852043:LDH852043 LMZ852043:LND852043 LWV852043:LWZ852043 MGR852043:MGV852043 MQN852043:MQR852043 NAJ852043:NAN852043 NKF852043:NKJ852043 NUB852043:NUF852043 ODX852043:OEB852043 ONT852043:ONX852043 OXP852043:OXT852043 PHL852043:PHP852043 PRH852043:PRL852043 QBD852043:QBH852043 QKZ852043:QLD852043 QUV852043:QUZ852043 RER852043:REV852043 RON852043:ROR852043 RYJ852043:RYN852043 SIF852043:SIJ852043 SSB852043:SSF852043 TBX852043:TCB852043 TLT852043:TLX852043 TVP852043:TVT852043 UFL852043:UFP852043 UPH852043:UPL852043 UZD852043:UZH852043 VIZ852043:VJD852043 VSV852043:VSZ852043 WCR852043:WCV852043 WMN852043:WMR852043 WWJ852043:WWN852043 AB917579:AF917579 JX917579:KB917579 TT917579:TX917579 ADP917579:ADT917579 ANL917579:ANP917579 AXH917579:AXL917579 BHD917579:BHH917579 BQZ917579:BRD917579 CAV917579:CAZ917579 CKR917579:CKV917579 CUN917579:CUR917579 DEJ917579:DEN917579 DOF917579:DOJ917579 DYB917579:DYF917579 EHX917579:EIB917579 ERT917579:ERX917579 FBP917579:FBT917579 FLL917579:FLP917579 FVH917579:FVL917579 GFD917579:GFH917579 GOZ917579:GPD917579 GYV917579:GYZ917579 HIR917579:HIV917579 HSN917579:HSR917579 ICJ917579:ICN917579 IMF917579:IMJ917579 IWB917579:IWF917579 JFX917579:JGB917579 JPT917579:JPX917579 JZP917579:JZT917579 KJL917579:KJP917579 KTH917579:KTL917579 LDD917579:LDH917579 LMZ917579:LND917579 LWV917579:LWZ917579 MGR917579:MGV917579 MQN917579:MQR917579 NAJ917579:NAN917579 NKF917579:NKJ917579 NUB917579:NUF917579 ODX917579:OEB917579 ONT917579:ONX917579 OXP917579:OXT917579 PHL917579:PHP917579 PRH917579:PRL917579 QBD917579:QBH917579 QKZ917579:QLD917579 QUV917579:QUZ917579 RER917579:REV917579 RON917579:ROR917579 RYJ917579:RYN917579 SIF917579:SIJ917579 SSB917579:SSF917579 TBX917579:TCB917579 TLT917579:TLX917579 TVP917579:TVT917579 UFL917579:UFP917579 UPH917579:UPL917579 UZD917579:UZH917579 VIZ917579:VJD917579 VSV917579:VSZ917579 WCR917579:WCV917579 WMN917579:WMR917579 WWJ917579:WWN917579 AB983115:AF983115 JX983115:KB983115 TT983115:TX983115 ADP983115:ADT983115 ANL983115:ANP983115 AXH983115:AXL983115 BHD983115:BHH983115 BQZ983115:BRD983115 CAV983115:CAZ983115 CKR983115:CKV983115 CUN983115:CUR983115 DEJ983115:DEN983115 DOF983115:DOJ983115 DYB983115:DYF983115 EHX983115:EIB983115 ERT983115:ERX983115 FBP983115:FBT983115 FLL983115:FLP983115 FVH983115:FVL983115 GFD983115:GFH983115 GOZ983115:GPD983115 GYV983115:GYZ983115 HIR983115:HIV983115 HSN983115:HSR983115 ICJ983115:ICN983115 IMF983115:IMJ983115 IWB983115:IWF983115 JFX983115:JGB983115 JPT983115:JPX983115 JZP983115:JZT983115 KJL983115:KJP983115 KTH983115:KTL983115 LDD983115:LDH983115 LMZ983115:LND983115 LWV983115:LWZ983115 MGR983115:MGV983115 MQN983115:MQR983115 NAJ983115:NAN983115 NKF983115:NKJ983115 NUB983115:NUF983115 ODX983115:OEB983115 ONT983115:ONX983115 OXP983115:OXT983115 PHL983115:PHP983115 PRH983115:PRL983115 QBD983115:QBH983115 QKZ983115:QLD983115 QUV983115:QUZ983115 RER983115:REV983115 RON983115:ROR983115 RYJ983115:RYN983115 SIF983115:SIJ983115 SSB983115:SSF983115 TBX983115:TCB983115 TLT983115:TLX983115 TVP983115:TVT983115 UFL983115:UFP983115 UPH983115:UPL983115 UZD983115:UZH983115 VIZ983115:VJD983115 VSV983115:VSZ983115 WCR983115:WCV983115 WMN983115:WMR983115" xr:uid="{00000000-0002-0000-0A00-000000000000}">
      <formula1>0.6</formula1>
    </dataValidation>
    <dataValidation type="decimal" allowBlank="1" showInputMessage="1" showErrorMessage="1" errorTitle="Federal Tax Credit Factor" error="Federal Tax Credit Factor must be within stated range" sqref="WWJ983097:WWN983097 JX50:KB50 TT50:TX50 ADP50:ADT50 ANL50:ANP50 AXH50:AXL50 BHD50:BHH50 BQZ50:BRD50 CAV50:CAZ50 CKR50:CKV50 CUN50:CUR50 DEJ50:DEN50 DOF50:DOJ50 DYB50:DYF50 EHX50:EIB50 ERT50:ERX50 FBP50:FBT50 FLL50:FLP50 FVH50:FVL50 GFD50:GFH50 GOZ50:GPD50 GYV50:GYZ50 HIR50:HIV50 HSN50:HSR50 ICJ50:ICN50 IMF50:IMJ50 IWB50:IWF50 JFX50:JGB50 JPT50:JPX50 JZP50:JZT50 KJL50:KJP50 KTH50:KTL50 LDD50:LDH50 LMZ50:LND50 LWV50:LWZ50 MGR50:MGV50 MQN50:MQR50 NAJ50:NAN50 NKF50:NKJ50 NUB50:NUF50 ODX50:OEB50 ONT50:ONX50 OXP50:OXT50 PHL50:PHP50 PRH50:PRL50 QBD50:QBH50 QKZ50:QLD50 QUV50:QUZ50 RER50:REV50 RON50:ROR50 RYJ50:RYN50 SIF50:SIJ50 SSB50:SSF50 TBX50:TCB50 TLT50:TLX50 TVP50:TVT50 UFL50:UFP50 UPH50:UPL50 UZD50:UZH50 VIZ50:VJD50 VSV50:VSZ50 WCR50:WCV50 WMN50:WMR50 WWJ50:WWN50 AB65593:AF65593 JX65593:KB65593 TT65593:TX65593 ADP65593:ADT65593 ANL65593:ANP65593 AXH65593:AXL65593 BHD65593:BHH65593 BQZ65593:BRD65593 CAV65593:CAZ65593 CKR65593:CKV65593 CUN65593:CUR65593 DEJ65593:DEN65593 DOF65593:DOJ65593 DYB65593:DYF65593 EHX65593:EIB65593 ERT65593:ERX65593 FBP65593:FBT65593 FLL65593:FLP65593 FVH65593:FVL65593 GFD65593:GFH65593 GOZ65593:GPD65593 GYV65593:GYZ65593 HIR65593:HIV65593 HSN65593:HSR65593 ICJ65593:ICN65593 IMF65593:IMJ65593 IWB65593:IWF65593 JFX65593:JGB65593 JPT65593:JPX65593 JZP65593:JZT65593 KJL65593:KJP65593 KTH65593:KTL65593 LDD65593:LDH65593 LMZ65593:LND65593 LWV65593:LWZ65593 MGR65593:MGV65593 MQN65593:MQR65593 NAJ65593:NAN65593 NKF65593:NKJ65593 NUB65593:NUF65593 ODX65593:OEB65593 ONT65593:ONX65593 OXP65593:OXT65593 PHL65593:PHP65593 PRH65593:PRL65593 QBD65593:QBH65593 QKZ65593:QLD65593 QUV65593:QUZ65593 RER65593:REV65593 RON65593:ROR65593 RYJ65593:RYN65593 SIF65593:SIJ65593 SSB65593:SSF65593 TBX65593:TCB65593 TLT65593:TLX65593 TVP65593:TVT65593 UFL65593:UFP65593 UPH65593:UPL65593 UZD65593:UZH65593 VIZ65593:VJD65593 VSV65593:VSZ65593 WCR65593:WCV65593 WMN65593:WMR65593 WWJ65593:WWN65593 AB131129:AF131129 JX131129:KB131129 TT131129:TX131129 ADP131129:ADT131129 ANL131129:ANP131129 AXH131129:AXL131129 BHD131129:BHH131129 BQZ131129:BRD131129 CAV131129:CAZ131129 CKR131129:CKV131129 CUN131129:CUR131129 DEJ131129:DEN131129 DOF131129:DOJ131129 DYB131129:DYF131129 EHX131129:EIB131129 ERT131129:ERX131129 FBP131129:FBT131129 FLL131129:FLP131129 FVH131129:FVL131129 GFD131129:GFH131129 GOZ131129:GPD131129 GYV131129:GYZ131129 HIR131129:HIV131129 HSN131129:HSR131129 ICJ131129:ICN131129 IMF131129:IMJ131129 IWB131129:IWF131129 JFX131129:JGB131129 JPT131129:JPX131129 JZP131129:JZT131129 KJL131129:KJP131129 KTH131129:KTL131129 LDD131129:LDH131129 LMZ131129:LND131129 LWV131129:LWZ131129 MGR131129:MGV131129 MQN131129:MQR131129 NAJ131129:NAN131129 NKF131129:NKJ131129 NUB131129:NUF131129 ODX131129:OEB131129 ONT131129:ONX131129 OXP131129:OXT131129 PHL131129:PHP131129 PRH131129:PRL131129 QBD131129:QBH131129 QKZ131129:QLD131129 QUV131129:QUZ131129 RER131129:REV131129 RON131129:ROR131129 RYJ131129:RYN131129 SIF131129:SIJ131129 SSB131129:SSF131129 TBX131129:TCB131129 TLT131129:TLX131129 TVP131129:TVT131129 UFL131129:UFP131129 UPH131129:UPL131129 UZD131129:UZH131129 VIZ131129:VJD131129 VSV131129:VSZ131129 WCR131129:WCV131129 WMN131129:WMR131129 WWJ131129:WWN131129 AB196665:AF196665 JX196665:KB196665 TT196665:TX196665 ADP196665:ADT196665 ANL196665:ANP196665 AXH196665:AXL196665 BHD196665:BHH196665 BQZ196665:BRD196665 CAV196665:CAZ196665 CKR196665:CKV196665 CUN196665:CUR196665 DEJ196665:DEN196665 DOF196665:DOJ196665 DYB196665:DYF196665 EHX196665:EIB196665 ERT196665:ERX196665 FBP196665:FBT196665 FLL196665:FLP196665 FVH196665:FVL196665 GFD196665:GFH196665 GOZ196665:GPD196665 GYV196665:GYZ196665 HIR196665:HIV196665 HSN196665:HSR196665 ICJ196665:ICN196665 IMF196665:IMJ196665 IWB196665:IWF196665 JFX196665:JGB196665 JPT196665:JPX196665 JZP196665:JZT196665 KJL196665:KJP196665 KTH196665:KTL196665 LDD196665:LDH196665 LMZ196665:LND196665 LWV196665:LWZ196665 MGR196665:MGV196665 MQN196665:MQR196665 NAJ196665:NAN196665 NKF196665:NKJ196665 NUB196665:NUF196665 ODX196665:OEB196665 ONT196665:ONX196665 OXP196665:OXT196665 PHL196665:PHP196665 PRH196665:PRL196665 QBD196665:QBH196665 QKZ196665:QLD196665 QUV196665:QUZ196665 RER196665:REV196665 RON196665:ROR196665 RYJ196665:RYN196665 SIF196665:SIJ196665 SSB196665:SSF196665 TBX196665:TCB196665 TLT196665:TLX196665 TVP196665:TVT196665 UFL196665:UFP196665 UPH196665:UPL196665 UZD196665:UZH196665 VIZ196665:VJD196665 VSV196665:VSZ196665 WCR196665:WCV196665 WMN196665:WMR196665 WWJ196665:WWN196665 AB262201:AF262201 JX262201:KB262201 TT262201:TX262201 ADP262201:ADT262201 ANL262201:ANP262201 AXH262201:AXL262201 BHD262201:BHH262201 BQZ262201:BRD262201 CAV262201:CAZ262201 CKR262201:CKV262201 CUN262201:CUR262201 DEJ262201:DEN262201 DOF262201:DOJ262201 DYB262201:DYF262201 EHX262201:EIB262201 ERT262201:ERX262201 FBP262201:FBT262201 FLL262201:FLP262201 FVH262201:FVL262201 GFD262201:GFH262201 GOZ262201:GPD262201 GYV262201:GYZ262201 HIR262201:HIV262201 HSN262201:HSR262201 ICJ262201:ICN262201 IMF262201:IMJ262201 IWB262201:IWF262201 JFX262201:JGB262201 JPT262201:JPX262201 JZP262201:JZT262201 KJL262201:KJP262201 KTH262201:KTL262201 LDD262201:LDH262201 LMZ262201:LND262201 LWV262201:LWZ262201 MGR262201:MGV262201 MQN262201:MQR262201 NAJ262201:NAN262201 NKF262201:NKJ262201 NUB262201:NUF262201 ODX262201:OEB262201 ONT262201:ONX262201 OXP262201:OXT262201 PHL262201:PHP262201 PRH262201:PRL262201 QBD262201:QBH262201 QKZ262201:QLD262201 QUV262201:QUZ262201 RER262201:REV262201 RON262201:ROR262201 RYJ262201:RYN262201 SIF262201:SIJ262201 SSB262201:SSF262201 TBX262201:TCB262201 TLT262201:TLX262201 TVP262201:TVT262201 UFL262201:UFP262201 UPH262201:UPL262201 UZD262201:UZH262201 VIZ262201:VJD262201 VSV262201:VSZ262201 WCR262201:WCV262201 WMN262201:WMR262201 WWJ262201:WWN262201 AB327737:AF327737 JX327737:KB327737 TT327737:TX327737 ADP327737:ADT327737 ANL327737:ANP327737 AXH327737:AXL327737 BHD327737:BHH327737 BQZ327737:BRD327737 CAV327737:CAZ327737 CKR327737:CKV327737 CUN327737:CUR327737 DEJ327737:DEN327737 DOF327737:DOJ327737 DYB327737:DYF327737 EHX327737:EIB327737 ERT327737:ERX327737 FBP327737:FBT327737 FLL327737:FLP327737 FVH327737:FVL327737 GFD327737:GFH327737 GOZ327737:GPD327737 GYV327737:GYZ327737 HIR327737:HIV327737 HSN327737:HSR327737 ICJ327737:ICN327737 IMF327737:IMJ327737 IWB327737:IWF327737 JFX327737:JGB327737 JPT327737:JPX327737 JZP327737:JZT327737 KJL327737:KJP327737 KTH327737:KTL327737 LDD327737:LDH327737 LMZ327737:LND327737 LWV327737:LWZ327737 MGR327737:MGV327737 MQN327737:MQR327737 NAJ327737:NAN327737 NKF327737:NKJ327737 NUB327737:NUF327737 ODX327737:OEB327737 ONT327737:ONX327737 OXP327737:OXT327737 PHL327737:PHP327737 PRH327737:PRL327737 QBD327737:QBH327737 QKZ327737:QLD327737 QUV327737:QUZ327737 RER327737:REV327737 RON327737:ROR327737 RYJ327737:RYN327737 SIF327737:SIJ327737 SSB327737:SSF327737 TBX327737:TCB327737 TLT327737:TLX327737 TVP327737:TVT327737 UFL327737:UFP327737 UPH327737:UPL327737 UZD327737:UZH327737 VIZ327737:VJD327737 VSV327737:VSZ327737 WCR327737:WCV327737 WMN327737:WMR327737 WWJ327737:WWN327737 AB393273:AF393273 JX393273:KB393273 TT393273:TX393273 ADP393273:ADT393273 ANL393273:ANP393273 AXH393273:AXL393273 BHD393273:BHH393273 BQZ393273:BRD393273 CAV393273:CAZ393273 CKR393273:CKV393273 CUN393273:CUR393273 DEJ393273:DEN393273 DOF393273:DOJ393273 DYB393273:DYF393273 EHX393273:EIB393273 ERT393273:ERX393273 FBP393273:FBT393273 FLL393273:FLP393273 FVH393273:FVL393273 GFD393273:GFH393273 GOZ393273:GPD393273 GYV393273:GYZ393273 HIR393273:HIV393273 HSN393273:HSR393273 ICJ393273:ICN393273 IMF393273:IMJ393273 IWB393273:IWF393273 JFX393273:JGB393273 JPT393273:JPX393273 JZP393273:JZT393273 KJL393273:KJP393273 KTH393273:KTL393273 LDD393273:LDH393273 LMZ393273:LND393273 LWV393273:LWZ393273 MGR393273:MGV393273 MQN393273:MQR393273 NAJ393273:NAN393273 NKF393273:NKJ393273 NUB393273:NUF393273 ODX393273:OEB393273 ONT393273:ONX393273 OXP393273:OXT393273 PHL393273:PHP393273 PRH393273:PRL393273 QBD393273:QBH393273 QKZ393273:QLD393273 QUV393273:QUZ393273 RER393273:REV393273 RON393273:ROR393273 RYJ393273:RYN393273 SIF393273:SIJ393273 SSB393273:SSF393273 TBX393273:TCB393273 TLT393273:TLX393273 TVP393273:TVT393273 UFL393273:UFP393273 UPH393273:UPL393273 UZD393273:UZH393273 VIZ393273:VJD393273 VSV393273:VSZ393273 WCR393273:WCV393273 WMN393273:WMR393273 WWJ393273:WWN393273 AB458809:AF458809 JX458809:KB458809 TT458809:TX458809 ADP458809:ADT458809 ANL458809:ANP458809 AXH458809:AXL458809 BHD458809:BHH458809 BQZ458809:BRD458809 CAV458809:CAZ458809 CKR458809:CKV458809 CUN458809:CUR458809 DEJ458809:DEN458809 DOF458809:DOJ458809 DYB458809:DYF458809 EHX458809:EIB458809 ERT458809:ERX458809 FBP458809:FBT458809 FLL458809:FLP458809 FVH458809:FVL458809 GFD458809:GFH458809 GOZ458809:GPD458809 GYV458809:GYZ458809 HIR458809:HIV458809 HSN458809:HSR458809 ICJ458809:ICN458809 IMF458809:IMJ458809 IWB458809:IWF458809 JFX458809:JGB458809 JPT458809:JPX458809 JZP458809:JZT458809 KJL458809:KJP458809 KTH458809:KTL458809 LDD458809:LDH458809 LMZ458809:LND458809 LWV458809:LWZ458809 MGR458809:MGV458809 MQN458809:MQR458809 NAJ458809:NAN458809 NKF458809:NKJ458809 NUB458809:NUF458809 ODX458809:OEB458809 ONT458809:ONX458809 OXP458809:OXT458809 PHL458809:PHP458809 PRH458809:PRL458809 QBD458809:QBH458809 QKZ458809:QLD458809 QUV458809:QUZ458809 RER458809:REV458809 RON458809:ROR458809 RYJ458809:RYN458809 SIF458809:SIJ458809 SSB458809:SSF458809 TBX458809:TCB458809 TLT458809:TLX458809 TVP458809:TVT458809 UFL458809:UFP458809 UPH458809:UPL458809 UZD458809:UZH458809 VIZ458809:VJD458809 VSV458809:VSZ458809 WCR458809:WCV458809 WMN458809:WMR458809 WWJ458809:WWN458809 AB524345:AF524345 JX524345:KB524345 TT524345:TX524345 ADP524345:ADT524345 ANL524345:ANP524345 AXH524345:AXL524345 BHD524345:BHH524345 BQZ524345:BRD524345 CAV524345:CAZ524345 CKR524345:CKV524345 CUN524345:CUR524345 DEJ524345:DEN524345 DOF524345:DOJ524345 DYB524345:DYF524345 EHX524345:EIB524345 ERT524345:ERX524345 FBP524345:FBT524345 FLL524345:FLP524345 FVH524345:FVL524345 GFD524345:GFH524345 GOZ524345:GPD524345 GYV524345:GYZ524345 HIR524345:HIV524345 HSN524345:HSR524345 ICJ524345:ICN524345 IMF524345:IMJ524345 IWB524345:IWF524345 JFX524345:JGB524345 JPT524345:JPX524345 JZP524345:JZT524345 KJL524345:KJP524345 KTH524345:KTL524345 LDD524345:LDH524345 LMZ524345:LND524345 LWV524345:LWZ524345 MGR524345:MGV524345 MQN524345:MQR524345 NAJ524345:NAN524345 NKF524345:NKJ524345 NUB524345:NUF524345 ODX524345:OEB524345 ONT524345:ONX524345 OXP524345:OXT524345 PHL524345:PHP524345 PRH524345:PRL524345 QBD524345:QBH524345 QKZ524345:QLD524345 QUV524345:QUZ524345 RER524345:REV524345 RON524345:ROR524345 RYJ524345:RYN524345 SIF524345:SIJ524345 SSB524345:SSF524345 TBX524345:TCB524345 TLT524345:TLX524345 TVP524345:TVT524345 UFL524345:UFP524345 UPH524345:UPL524345 UZD524345:UZH524345 VIZ524345:VJD524345 VSV524345:VSZ524345 WCR524345:WCV524345 WMN524345:WMR524345 WWJ524345:WWN524345 AB589881:AF589881 JX589881:KB589881 TT589881:TX589881 ADP589881:ADT589881 ANL589881:ANP589881 AXH589881:AXL589881 BHD589881:BHH589881 BQZ589881:BRD589881 CAV589881:CAZ589881 CKR589881:CKV589881 CUN589881:CUR589881 DEJ589881:DEN589881 DOF589881:DOJ589881 DYB589881:DYF589881 EHX589881:EIB589881 ERT589881:ERX589881 FBP589881:FBT589881 FLL589881:FLP589881 FVH589881:FVL589881 GFD589881:GFH589881 GOZ589881:GPD589881 GYV589881:GYZ589881 HIR589881:HIV589881 HSN589881:HSR589881 ICJ589881:ICN589881 IMF589881:IMJ589881 IWB589881:IWF589881 JFX589881:JGB589881 JPT589881:JPX589881 JZP589881:JZT589881 KJL589881:KJP589881 KTH589881:KTL589881 LDD589881:LDH589881 LMZ589881:LND589881 LWV589881:LWZ589881 MGR589881:MGV589881 MQN589881:MQR589881 NAJ589881:NAN589881 NKF589881:NKJ589881 NUB589881:NUF589881 ODX589881:OEB589881 ONT589881:ONX589881 OXP589881:OXT589881 PHL589881:PHP589881 PRH589881:PRL589881 QBD589881:QBH589881 QKZ589881:QLD589881 QUV589881:QUZ589881 RER589881:REV589881 RON589881:ROR589881 RYJ589881:RYN589881 SIF589881:SIJ589881 SSB589881:SSF589881 TBX589881:TCB589881 TLT589881:TLX589881 TVP589881:TVT589881 UFL589881:UFP589881 UPH589881:UPL589881 UZD589881:UZH589881 VIZ589881:VJD589881 VSV589881:VSZ589881 WCR589881:WCV589881 WMN589881:WMR589881 WWJ589881:WWN589881 AB655417:AF655417 JX655417:KB655417 TT655417:TX655417 ADP655417:ADT655417 ANL655417:ANP655417 AXH655417:AXL655417 BHD655417:BHH655417 BQZ655417:BRD655417 CAV655417:CAZ655417 CKR655417:CKV655417 CUN655417:CUR655417 DEJ655417:DEN655417 DOF655417:DOJ655417 DYB655417:DYF655417 EHX655417:EIB655417 ERT655417:ERX655417 FBP655417:FBT655417 FLL655417:FLP655417 FVH655417:FVL655417 GFD655417:GFH655417 GOZ655417:GPD655417 GYV655417:GYZ655417 HIR655417:HIV655417 HSN655417:HSR655417 ICJ655417:ICN655417 IMF655417:IMJ655417 IWB655417:IWF655417 JFX655417:JGB655417 JPT655417:JPX655417 JZP655417:JZT655417 KJL655417:KJP655417 KTH655417:KTL655417 LDD655417:LDH655417 LMZ655417:LND655417 LWV655417:LWZ655417 MGR655417:MGV655417 MQN655417:MQR655417 NAJ655417:NAN655417 NKF655417:NKJ655417 NUB655417:NUF655417 ODX655417:OEB655417 ONT655417:ONX655417 OXP655417:OXT655417 PHL655417:PHP655417 PRH655417:PRL655417 QBD655417:QBH655417 QKZ655417:QLD655417 QUV655417:QUZ655417 RER655417:REV655417 RON655417:ROR655417 RYJ655417:RYN655417 SIF655417:SIJ655417 SSB655417:SSF655417 TBX655417:TCB655417 TLT655417:TLX655417 TVP655417:TVT655417 UFL655417:UFP655417 UPH655417:UPL655417 UZD655417:UZH655417 VIZ655417:VJD655417 VSV655417:VSZ655417 WCR655417:WCV655417 WMN655417:WMR655417 WWJ655417:WWN655417 AB720953:AF720953 JX720953:KB720953 TT720953:TX720953 ADP720953:ADT720953 ANL720953:ANP720953 AXH720953:AXL720953 BHD720953:BHH720953 BQZ720953:BRD720953 CAV720953:CAZ720953 CKR720953:CKV720953 CUN720953:CUR720953 DEJ720953:DEN720953 DOF720953:DOJ720953 DYB720953:DYF720953 EHX720953:EIB720953 ERT720953:ERX720953 FBP720953:FBT720953 FLL720953:FLP720953 FVH720953:FVL720953 GFD720953:GFH720953 GOZ720953:GPD720953 GYV720953:GYZ720953 HIR720953:HIV720953 HSN720953:HSR720953 ICJ720953:ICN720953 IMF720953:IMJ720953 IWB720953:IWF720953 JFX720953:JGB720953 JPT720953:JPX720953 JZP720953:JZT720953 KJL720953:KJP720953 KTH720953:KTL720953 LDD720953:LDH720953 LMZ720953:LND720953 LWV720953:LWZ720953 MGR720953:MGV720953 MQN720953:MQR720953 NAJ720953:NAN720953 NKF720953:NKJ720953 NUB720953:NUF720953 ODX720953:OEB720953 ONT720953:ONX720953 OXP720953:OXT720953 PHL720953:PHP720953 PRH720953:PRL720953 QBD720953:QBH720953 QKZ720953:QLD720953 QUV720953:QUZ720953 RER720953:REV720953 RON720953:ROR720953 RYJ720953:RYN720953 SIF720953:SIJ720953 SSB720953:SSF720953 TBX720953:TCB720953 TLT720953:TLX720953 TVP720953:TVT720953 UFL720953:UFP720953 UPH720953:UPL720953 UZD720953:UZH720953 VIZ720953:VJD720953 VSV720953:VSZ720953 WCR720953:WCV720953 WMN720953:WMR720953 WWJ720953:WWN720953 AB786489:AF786489 JX786489:KB786489 TT786489:TX786489 ADP786489:ADT786489 ANL786489:ANP786489 AXH786489:AXL786489 BHD786489:BHH786489 BQZ786489:BRD786489 CAV786489:CAZ786489 CKR786489:CKV786489 CUN786489:CUR786489 DEJ786489:DEN786489 DOF786489:DOJ786489 DYB786489:DYF786489 EHX786489:EIB786489 ERT786489:ERX786489 FBP786489:FBT786489 FLL786489:FLP786489 FVH786489:FVL786489 GFD786489:GFH786489 GOZ786489:GPD786489 GYV786489:GYZ786489 HIR786489:HIV786489 HSN786489:HSR786489 ICJ786489:ICN786489 IMF786489:IMJ786489 IWB786489:IWF786489 JFX786489:JGB786489 JPT786489:JPX786489 JZP786489:JZT786489 KJL786489:KJP786489 KTH786489:KTL786489 LDD786489:LDH786489 LMZ786489:LND786489 LWV786489:LWZ786489 MGR786489:MGV786489 MQN786489:MQR786489 NAJ786489:NAN786489 NKF786489:NKJ786489 NUB786489:NUF786489 ODX786489:OEB786489 ONT786489:ONX786489 OXP786489:OXT786489 PHL786489:PHP786489 PRH786489:PRL786489 QBD786489:QBH786489 QKZ786489:QLD786489 QUV786489:QUZ786489 RER786489:REV786489 RON786489:ROR786489 RYJ786489:RYN786489 SIF786489:SIJ786489 SSB786489:SSF786489 TBX786489:TCB786489 TLT786489:TLX786489 TVP786489:TVT786489 UFL786489:UFP786489 UPH786489:UPL786489 UZD786489:UZH786489 VIZ786489:VJD786489 VSV786489:VSZ786489 WCR786489:WCV786489 WMN786489:WMR786489 WWJ786489:WWN786489 AB852025:AF852025 JX852025:KB852025 TT852025:TX852025 ADP852025:ADT852025 ANL852025:ANP852025 AXH852025:AXL852025 BHD852025:BHH852025 BQZ852025:BRD852025 CAV852025:CAZ852025 CKR852025:CKV852025 CUN852025:CUR852025 DEJ852025:DEN852025 DOF852025:DOJ852025 DYB852025:DYF852025 EHX852025:EIB852025 ERT852025:ERX852025 FBP852025:FBT852025 FLL852025:FLP852025 FVH852025:FVL852025 GFD852025:GFH852025 GOZ852025:GPD852025 GYV852025:GYZ852025 HIR852025:HIV852025 HSN852025:HSR852025 ICJ852025:ICN852025 IMF852025:IMJ852025 IWB852025:IWF852025 JFX852025:JGB852025 JPT852025:JPX852025 JZP852025:JZT852025 KJL852025:KJP852025 KTH852025:KTL852025 LDD852025:LDH852025 LMZ852025:LND852025 LWV852025:LWZ852025 MGR852025:MGV852025 MQN852025:MQR852025 NAJ852025:NAN852025 NKF852025:NKJ852025 NUB852025:NUF852025 ODX852025:OEB852025 ONT852025:ONX852025 OXP852025:OXT852025 PHL852025:PHP852025 PRH852025:PRL852025 QBD852025:QBH852025 QKZ852025:QLD852025 QUV852025:QUZ852025 RER852025:REV852025 RON852025:ROR852025 RYJ852025:RYN852025 SIF852025:SIJ852025 SSB852025:SSF852025 TBX852025:TCB852025 TLT852025:TLX852025 TVP852025:TVT852025 UFL852025:UFP852025 UPH852025:UPL852025 UZD852025:UZH852025 VIZ852025:VJD852025 VSV852025:VSZ852025 WCR852025:WCV852025 WMN852025:WMR852025 WWJ852025:WWN852025 AB917561:AF917561 JX917561:KB917561 TT917561:TX917561 ADP917561:ADT917561 ANL917561:ANP917561 AXH917561:AXL917561 BHD917561:BHH917561 BQZ917561:BRD917561 CAV917561:CAZ917561 CKR917561:CKV917561 CUN917561:CUR917561 DEJ917561:DEN917561 DOF917561:DOJ917561 DYB917561:DYF917561 EHX917561:EIB917561 ERT917561:ERX917561 FBP917561:FBT917561 FLL917561:FLP917561 FVH917561:FVL917561 GFD917561:GFH917561 GOZ917561:GPD917561 GYV917561:GYZ917561 HIR917561:HIV917561 HSN917561:HSR917561 ICJ917561:ICN917561 IMF917561:IMJ917561 IWB917561:IWF917561 JFX917561:JGB917561 JPT917561:JPX917561 JZP917561:JZT917561 KJL917561:KJP917561 KTH917561:KTL917561 LDD917561:LDH917561 LMZ917561:LND917561 LWV917561:LWZ917561 MGR917561:MGV917561 MQN917561:MQR917561 NAJ917561:NAN917561 NKF917561:NKJ917561 NUB917561:NUF917561 ODX917561:OEB917561 ONT917561:ONX917561 OXP917561:OXT917561 PHL917561:PHP917561 PRH917561:PRL917561 QBD917561:QBH917561 QKZ917561:QLD917561 QUV917561:QUZ917561 RER917561:REV917561 RON917561:ROR917561 RYJ917561:RYN917561 SIF917561:SIJ917561 SSB917561:SSF917561 TBX917561:TCB917561 TLT917561:TLX917561 TVP917561:TVT917561 UFL917561:UFP917561 UPH917561:UPL917561 UZD917561:UZH917561 VIZ917561:VJD917561 VSV917561:VSZ917561 WCR917561:WCV917561 WMN917561:WMR917561 WWJ917561:WWN917561 AB983097:AF983097 JX983097:KB983097 TT983097:TX983097 ADP983097:ADT983097 ANL983097:ANP983097 AXH983097:AXL983097 BHD983097:BHH983097 BQZ983097:BRD983097 CAV983097:CAZ983097 CKR983097:CKV983097 CUN983097:CUR983097 DEJ983097:DEN983097 DOF983097:DOJ983097 DYB983097:DYF983097 EHX983097:EIB983097 ERT983097:ERX983097 FBP983097:FBT983097 FLL983097:FLP983097 FVH983097:FVL983097 GFD983097:GFH983097 GOZ983097:GPD983097 GYV983097:GYZ983097 HIR983097:HIV983097 HSN983097:HSR983097 ICJ983097:ICN983097 IMF983097:IMJ983097 IWB983097:IWF983097 JFX983097:JGB983097 JPT983097:JPX983097 JZP983097:JZT983097 KJL983097:KJP983097 KTH983097:KTL983097 LDD983097:LDH983097 LMZ983097:LND983097 LWV983097:LWZ983097 MGR983097:MGV983097 MQN983097:MQR983097 NAJ983097:NAN983097 NKF983097:NKJ983097 NUB983097:NUF983097 ODX983097:OEB983097 ONT983097:ONX983097 OXP983097:OXT983097 PHL983097:PHP983097 PRH983097:PRL983097 QBD983097:QBH983097 QKZ983097:QLD983097 QUV983097:QUZ983097 RER983097:REV983097 RON983097:ROR983097 RYJ983097:RYN983097 SIF983097:SIJ983097 SSB983097:SSF983097 TBX983097:TCB983097 TLT983097:TLX983097 TVP983097:TVT983097 UFL983097:UFP983097 UPH983097:UPL983097 UZD983097:UZH983097 VIZ983097:VJD983097 VSV983097:VSZ983097 WCR983097:WCV983097 WMN983097:WMR983097" xr:uid="{00000000-0002-0000-0A00-000001000000}">
      <formula1>0.75</formula1>
      <formula2>1.25</formula2>
    </dataValidation>
    <dataValidation type="whole" operator="greaterThanOrEqual" allowBlank="1" showInputMessage="1" showErrorMessage="1" sqref="T13:AM19 JP13:KI19 TL13:UE19 ADH13:AEA19 AND13:ANW19 AWZ13:AXS19 BGV13:BHO19 BQR13:BRK19 CAN13:CBG19 CKJ13:CLC19 CUF13:CUY19 DEB13:DEU19 DNX13:DOQ19 DXT13:DYM19 EHP13:EII19 ERL13:ESE19 FBH13:FCA19 FLD13:FLW19 FUZ13:FVS19 GEV13:GFO19 GOR13:GPK19 GYN13:GZG19 HIJ13:HJC19 HSF13:HSY19 ICB13:ICU19 ILX13:IMQ19 IVT13:IWM19 JFP13:JGI19 JPL13:JQE19 JZH13:KAA19 KJD13:KJW19 KSZ13:KTS19 LCV13:LDO19 LMR13:LNK19 LWN13:LXG19 MGJ13:MHC19 MQF13:MQY19 NAB13:NAU19 NJX13:NKQ19 NTT13:NUM19 ODP13:OEI19 ONL13:OOE19 OXH13:OYA19 PHD13:PHW19 PQZ13:PRS19 QAV13:QBO19 QKR13:QLK19 QUN13:QVG19 REJ13:RFC19 ROF13:ROY19 RYB13:RYU19 SHX13:SIQ19 SRT13:SSM19 TBP13:TCI19 TLL13:TME19 TVH13:TWA19 UFD13:UFW19 UOZ13:UPS19 UYV13:UZO19 VIR13:VJK19 VSN13:VTG19 WCJ13:WDC19 WMF13:WMY19 WWB13:WWU19 T65557:AM65563 JP65557:KI65563 TL65557:UE65563 ADH65557:AEA65563 AND65557:ANW65563 AWZ65557:AXS65563 BGV65557:BHO65563 BQR65557:BRK65563 CAN65557:CBG65563 CKJ65557:CLC65563 CUF65557:CUY65563 DEB65557:DEU65563 DNX65557:DOQ65563 DXT65557:DYM65563 EHP65557:EII65563 ERL65557:ESE65563 FBH65557:FCA65563 FLD65557:FLW65563 FUZ65557:FVS65563 GEV65557:GFO65563 GOR65557:GPK65563 GYN65557:GZG65563 HIJ65557:HJC65563 HSF65557:HSY65563 ICB65557:ICU65563 ILX65557:IMQ65563 IVT65557:IWM65563 JFP65557:JGI65563 JPL65557:JQE65563 JZH65557:KAA65563 KJD65557:KJW65563 KSZ65557:KTS65563 LCV65557:LDO65563 LMR65557:LNK65563 LWN65557:LXG65563 MGJ65557:MHC65563 MQF65557:MQY65563 NAB65557:NAU65563 NJX65557:NKQ65563 NTT65557:NUM65563 ODP65557:OEI65563 ONL65557:OOE65563 OXH65557:OYA65563 PHD65557:PHW65563 PQZ65557:PRS65563 QAV65557:QBO65563 QKR65557:QLK65563 QUN65557:QVG65563 REJ65557:RFC65563 ROF65557:ROY65563 RYB65557:RYU65563 SHX65557:SIQ65563 SRT65557:SSM65563 TBP65557:TCI65563 TLL65557:TME65563 TVH65557:TWA65563 UFD65557:UFW65563 UOZ65557:UPS65563 UYV65557:UZO65563 VIR65557:VJK65563 VSN65557:VTG65563 WCJ65557:WDC65563 WMF65557:WMY65563 WWB65557:WWU65563 T131093:AM131099 JP131093:KI131099 TL131093:UE131099 ADH131093:AEA131099 AND131093:ANW131099 AWZ131093:AXS131099 BGV131093:BHO131099 BQR131093:BRK131099 CAN131093:CBG131099 CKJ131093:CLC131099 CUF131093:CUY131099 DEB131093:DEU131099 DNX131093:DOQ131099 DXT131093:DYM131099 EHP131093:EII131099 ERL131093:ESE131099 FBH131093:FCA131099 FLD131093:FLW131099 FUZ131093:FVS131099 GEV131093:GFO131099 GOR131093:GPK131099 GYN131093:GZG131099 HIJ131093:HJC131099 HSF131093:HSY131099 ICB131093:ICU131099 ILX131093:IMQ131099 IVT131093:IWM131099 JFP131093:JGI131099 JPL131093:JQE131099 JZH131093:KAA131099 KJD131093:KJW131099 KSZ131093:KTS131099 LCV131093:LDO131099 LMR131093:LNK131099 LWN131093:LXG131099 MGJ131093:MHC131099 MQF131093:MQY131099 NAB131093:NAU131099 NJX131093:NKQ131099 NTT131093:NUM131099 ODP131093:OEI131099 ONL131093:OOE131099 OXH131093:OYA131099 PHD131093:PHW131099 PQZ131093:PRS131099 QAV131093:QBO131099 QKR131093:QLK131099 QUN131093:QVG131099 REJ131093:RFC131099 ROF131093:ROY131099 RYB131093:RYU131099 SHX131093:SIQ131099 SRT131093:SSM131099 TBP131093:TCI131099 TLL131093:TME131099 TVH131093:TWA131099 UFD131093:UFW131099 UOZ131093:UPS131099 UYV131093:UZO131099 VIR131093:VJK131099 VSN131093:VTG131099 WCJ131093:WDC131099 WMF131093:WMY131099 WWB131093:WWU131099 T196629:AM196635 JP196629:KI196635 TL196629:UE196635 ADH196629:AEA196635 AND196629:ANW196635 AWZ196629:AXS196635 BGV196629:BHO196635 BQR196629:BRK196635 CAN196629:CBG196635 CKJ196629:CLC196635 CUF196629:CUY196635 DEB196629:DEU196635 DNX196629:DOQ196635 DXT196629:DYM196635 EHP196629:EII196635 ERL196629:ESE196635 FBH196629:FCA196635 FLD196629:FLW196635 FUZ196629:FVS196635 GEV196629:GFO196635 GOR196629:GPK196635 GYN196629:GZG196635 HIJ196629:HJC196635 HSF196629:HSY196635 ICB196629:ICU196635 ILX196629:IMQ196635 IVT196629:IWM196635 JFP196629:JGI196635 JPL196629:JQE196635 JZH196629:KAA196635 KJD196629:KJW196635 KSZ196629:KTS196635 LCV196629:LDO196635 LMR196629:LNK196635 LWN196629:LXG196635 MGJ196629:MHC196635 MQF196629:MQY196635 NAB196629:NAU196635 NJX196629:NKQ196635 NTT196629:NUM196635 ODP196629:OEI196635 ONL196629:OOE196635 OXH196629:OYA196635 PHD196629:PHW196635 PQZ196629:PRS196635 QAV196629:QBO196635 QKR196629:QLK196635 QUN196629:QVG196635 REJ196629:RFC196635 ROF196629:ROY196635 RYB196629:RYU196635 SHX196629:SIQ196635 SRT196629:SSM196635 TBP196629:TCI196635 TLL196629:TME196635 TVH196629:TWA196635 UFD196629:UFW196635 UOZ196629:UPS196635 UYV196629:UZO196635 VIR196629:VJK196635 VSN196629:VTG196635 WCJ196629:WDC196635 WMF196629:WMY196635 WWB196629:WWU196635 T262165:AM262171 JP262165:KI262171 TL262165:UE262171 ADH262165:AEA262171 AND262165:ANW262171 AWZ262165:AXS262171 BGV262165:BHO262171 BQR262165:BRK262171 CAN262165:CBG262171 CKJ262165:CLC262171 CUF262165:CUY262171 DEB262165:DEU262171 DNX262165:DOQ262171 DXT262165:DYM262171 EHP262165:EII262171 ERL262165:ESE262171 FBH262165:FCA262171 FLD262165:FLW262171 FUZ262165:FVS262171 GEV262165:GFO262171 GOR262165:GPK262171 GYN262165:GZG262171 HIJ262165:HJC262171 HSF262165:HSY262171 ICB262165:ICU262171 ILX262165:IMQ262171 IVT262165:IWM262171 JFP262165:JGI262171 JPL262165:JQE262171 JZH262165:KAA262171 KJD262165:KJW262171 KSZ262165:KTS262171 LCV262165:LDO262171 LMR262165:LNK262171 LWN262165:LXG262171 MGJ262165:MHC262171 MQF262165:MQY262171 NAB262165:NAU262171 NJX262165:NKQ262171 NTT262165:NUM262171 ODP262165:OEI262171 ONL262165:OOE262171 OXH262165:OYA262171 PHD262165:PHW262171 PQZ262165:PRS262171 QAV262165:QBO262171 QKR262165:QLK262171 QUN262165:QVG262171 REJ262165:RFC262171 ROF262165:ROY262171 RYB262165:RYU262171 SHX262165:SIQ262171 SRT262165:SSM262171 TBP262165:TCI262171 TLL262165:TME262171 TVH262165:TWA262171 UFD262165:UFW262171 UOZ262165:UPS262171 UYV262165:UZO262171 VIR262165:VJK262171 VSN262165:VTG262171 WCJ262165:WDC262171 WMF262165:WMY262171 WWB262165:WWU262171 T327701:AM327707 JP327701:KI327707 TL327701:UE327707 ADH327701:AEA327707 AND327701:ANW327707 AWZ327701:AXS327707 BGV327701:BHO327707 BQR327701:BRK327707 CAN327701:CBG327707 CKJ327701:CLC327707 CUF327701:CUY327707 DEB327701:DEU327707 DNX327701:DOQ327707 DXT327701:DYM327707 EHP327701:EII327707 ERL327701:ESE327707 FBH327701:FCA327707 FLD327701:FLW327707 FUZ327701:FVS327707 GEV327701:GFO327707 GOR327701:GPK327707 GYN327701:GZG327707 HIJ327701:HJC327707 HSF327701:HSY327707 ICB327701:ICU327707 ILX327701:IMQ327707 IVT327701:IWM327707 JFP327701:JGI327707 JPL327701:JQE327707 JZH327701:KAA327707 KJD327701:KJW327707 KSZ327701:KTS327707 LCV327701:LDO327707 LMR327701:LNK327707 LWN327701:LXG327707 MGJ327701:MHC327707 MQF327701:MQY327707 NAB327701:NAU327707 NJX327701:NKQ327707 NTT327701:NUM327707 ODP327701:OEI327707 ONL327701:OOE327707 OXH327701:OYA327707 PHD327701:PHW327707 PQZ327701:PRS327707 QAV327701:QBO327707 QKR327701:QLK327707 QUN327701:QVG327707 REJ327701:RFC327707 ROF327701:ROY327707 RYB327701:RYU327707 SHX327701:SIQ327707 SRT327701:SSM327707 TBP327701:TCI327707 TLL327701:TME327707 TVH327701:TWA327707 UFD327701:UFW327707 UOZ327701:UPS327707 UYV327701:UZO327707 VIR327701:VJK327707 VSN327701:VTG327707 WCJ327701:WDC327707 WMF327701:WMY327707 WWB327701:WWU327707 T393237:AM393243 JP393237:KI393243 TL393237:UE393243 ADH393237:AEA393243 AND393237:ANW393243 AWZ393237:AXS393243 BGV393237:BHO393243 BQR393237:BRK393243 CAN393237:CBG393243 CKJ393237:CLC393243 CUF393237:CUY393243 DEB393237:DEU393243 DNX393237:DOQ393243 DXT393237:DYM393243 EHP393237:EII393243 ERL393237:ESE393243 FBH393237:FCA393243 FLD393237:FLW393243 FUZ393237:FVS393243 GEV393237:GFO393243 GOR393237:GPK393243 GYN393237:GZG393243 HIJ393237:HJC393243 HSF393237:HSY393243 ICB393237:ICU393243 ILX393237:IMQ393243 IVT393237:IWM393243 JFP393237:JGI393243 JPL393237:JQE393243 JZH393237:KAA393243 KJD393237:KJW393243 KSZ393237:KTS393243 LCV393237:LDO393243 LMR393237:LNK393243 LWN393237:LXG393243 MGJ393237:MHC393243 MQF393237:MQY393243 NAB393237:NAU393243 NJX393237:NKQ393243 NTT393237:NUM393243 ODP393237:OEI393243 ONL393237:OOE393243 OXH393237:OYA393243 PHD393237:PHW393243 PQZ393237:PRS393243 QAV393237:QBO393243 QKR393237:QLK393243 QUN393237:QVG393243 REJ393237:RFC393243 ROF393237:ROY393243 RYB393237:RYU393243 SHX393237:SIQ393243 SRT393237:SSM393243 TBP393237:TCI393243 TLL393237:TME393243 TVH393237:TWA393243 UFD393237:UFW393243 UOZ393237:UPS393243 UYV393237:UZO393243 VIR393237:VJK393243 VSN393237:VTG393243 WCJ393237:WDC393243 WMF393237:WMY393243 WWB393237:WWU393243 T458773:AM458779 JP458773:KI458779 TL458773:UE458779 ADH458773:AEA458779 AND458773:ANW458779 AWZ458773:AXS458779 BGV458773:BHO458779 BQR458773:BRK458779 CAN458773:CBG458779 CKJ458773:CLC458779 CUF458773:CUY458779 DEB458773:DEU458779 DNX458773:DOQ458779 DXT458773:DYM458779 EHP458773:EII458779 ERL458773:ESE458779 FBH458773:FCA458779 FLD458773:FLW458779 FUZ458773:FVS458779 GEV458773:GFO458779 GOR458773:GPK458779 GYN458773:GZG458779 HIJ458773:HJC458779 HSF458773:HSY458779 ICB458773:ICU458779 ILX458773:IMQ458779 IVT458773:IWM458779 JFP458773:JGI458779 JPL458773:JQE458779 JZH458773:KAA458779 KJD458773:KJW458779 KSZ458773:KTS458779 LCV458773:LDO458779 LMR458773:LNK458779 LWN458773:LXG458779 MGJ458773:MHC458779 MQF458773:MQY458779 NAB458773:NAU458779 NJX458773:NKQ458779 NTT458773:NUM458779 ODP458773:OEI458779 ONL458773:OOE458779 OXH458773:OYA458779 PHD458773:PHW458779 PQZ458773:PRS458779 QAV458773:QBO458779 QKR458773:QLK458779 QUN458773:QVG458779 REJ458773:RFC458779 ROF458773:ROY458779 RYB458773:RYU458779 SHX458773:SIQ458779 SRT458773:SSM458779 TBP458773:TCI458779 TLL458773:TME458779 TVH458773:TWA458779 UFD458773:UFW458779 UOZ458773:UPS458779 UYV458773:UZO458779 VIR458773:VJK458779 VSN458773:VTG458779 WCJ458773:WDC458779 WMF458773:WMY458779 WWB458773:WWU458779 T524309:AM524315 JP524309:KI524315 TL524309:UE524315 ADH524309:AEA524315 AND524309:ANW524315 AWZ524309:AXS524315 BGV524309:BHO524315 BQR524309:BRK524315 CAN524309:CBG524315 CKJ524309:CLC524315 CUF524309:CUY524315 DEB524309:DEU524315 DNX524309:DOQ524315 DXT524309:DYM524315 EHP524309:EII524315 ERL524309:ESE524315 FBH524309:FCA524315 FLD524309:FLW524315 FUZ524309:FVS524315 GEV524309:GFO524315 GOR524309:GPK524315 GYN524309:GZG524315 HIJ524309:HJC524315 HSF524309:HSY524315 ICB524309:ICU524315 ILX524309:IMQ524315 IVT524309:IWM524315 JFP524309:JGI524315 JPL524309:JQE524315 JZH524309:KAA524315 KJD524309:KJW524315 KSZ524309:KTS524315 LCV524309:LDO524315 LMR524309:LNK524315 LWN524309:LXG524315 MGJ524309:MHC524315 MQF524309:MQY524315 NAB524309:NAU524315 NJX524309:NKQ524315 NTT524309:NUM524315 ODP524309:OEI524315 ONL524309:OOE524315 OXH524309:OYA524315 PHD524309:PHW524315 PQZ524309:PRS524315 QAV524309:QBO524315 QKR524309:QLK524315 QUN524309:QVG524315 REJ524309:RFC524315 ROF524309:ROY524315 RYB524309:RYU524315 SHX524309:SIQ524315 SRT524309:SSM524315 TBP524309:TCI524315 TLL524309:TME524315 TVH524309:TWA524315 UFD524309:UFW524315 UOZ524309:UPS524315 UYV524309:UZO524315 VIR524309:VJK524315 VSN524309:VTG524315 WCJ524309:WDC524315 WMF524309:WMY524315 WWB524309:WWU524315 T589845:AM589851 JP589845:KI589851 TL589845:UE589851 ADH589845:AEA589851 AND589845:ANW589851 AWZ589845:AXS589851 BGV589845:BHO589851 BQR589845:BRK589851 CAN589845:CBG589851 CKJ589845:CLC589851 CUF589845:CUY589851 DEB589845:DEU589851 DNX589845:DOQ589851 DXT589845:DYM589851 EHP589845:EII589851 ERL589845:ESE589851 FBH589845:FCA589851 FLD589845:FLW589851 FUZ589845:FVS589851 GEV589845:GFO589851 GOR589845:GPK589851 GYN589845:GZG589851 HIJ589845:HJC589851 HSF589845:HSY589851 ICB589845:ICU589851 ILX589845:IMQ589851 IVT589845:IWM589851 JFP589845:JGI589851 JPL589845:JQE589851 JZH589845:KAA589851 KJD589845:KJW589851 KSZ589845:KTS589851 LCV589845:LDO589851 LMR589845:LNK589851 LWN589845:LXG589851 MGJ589845:MHC589851 MQF589845:MQY589851 NAB589845:NAU589851 NJX589845:NKQ589851 NTT589845:NUM589851 ODP589845:OEI589851 ONL589845:OOE589851 OXH589845:OYA589851 PHD589845:PHW589851 PQZ589845:PRS589851 QAV589845:QBO589851 QKR589845:QLK589851 QUN589845:QVG589851 REJ589845:RFC589851 ROF589845:ROY589851 RYB589845:RYU589851 SHX589845:SIQ589851 SRT589845:SSM589851 TBP589845:TCI589851 TLL589845:TME589851 TVH589845:TWA589851 UFD589845:UFW589851 UOZ589845:UPS589851 UYV589845:UZO589851 VIR589845:VJK589851 VSN589845:VTG589851 WCJ589845:WDC589851 WMF589845:WMY589851 WWB589845:WWU589851 T655381:AM655387 JP655381:KI655387 TL655381:UE655387 ADH655381:AEA655387 AND655381:ANW655387 AWZ655381:AXS655387 BGV655381:BHO655387 BQR655381:BRK655387 CAN655381:CBG655387 CKJ655381:CLC655387 CUF655381:CUY655387 DEB655381:DEU655387 DNX655381:DOQ655387 DXT655381:DYM655387 EHP655381:EII655387 ERL655381:ESE655387 FBH655381:FCA655387 FLD655381:FLW655387 FUZ655381:FVS655387 GEV655381:GFO655387 GOR655381:GPK655387 GYN655381:GZG655387 HIJ655381:HJC655387 HSF655381:HSY655387 ICB655381:ICU655387 ILX655381:IMQ655387 IVT655381:IWM655387 JFP655381:JGI655387 JPL655381:JQE655387 JZH655381:KAA655387 KJD655381:KJW655387 KSZ655381:KTS655387 LCV655381:LDO655387 LMR655381:LNK655387 LWN655381:LXG655387 MGJ655381:MHC655387 MQF655381:MQY655387 NAB655381:NAU655387 NJX655381:NKQ655387 NTT655381:NUM655387 ODP655381:OEI655387 ONL655381:OOE655387 OXH655381:OYA655387 PHD655381:PHW655387 PQZ655381:PRS655387 QAV655381:QBO655387 QKR655381:QLK655387 QUN655381:QVG655387 REJ655381:RFC655387 ROF655381:ROY655387 RYB655381:RYU655387 SHX655381:SIQ655387 SRT655381:SSM655387 TBP655381:TCI655387 TLL655381:TME655387 TVH655381:TWA655387 UFD655381:UFW655387 UOZ655381:UPS655387 UYV655381:UZO655387 VIR655381:VJK655387 VSN655381:VTG655387 WCJ655381:WDC655387 WMF655381:WMY655387 WWB655381:WWU655387 T720917:AM720923 JP720917:KI720923 TL720917:UE720923 ADH720917:AEA720923 AND720917:ANW720923 AWZ720917:AXS720923 BGV720917:BHO720923 BQR720917:BRK720923 CAN720917:CBG720923 CKJ720917:CLC720923 CUF720917:CUY720923 DEB720917:DEU720923 DNX720917:DOQ720923 DXT720917:DYM720923 EHP720917:EII720923 ERL720917:ESE720923 FBH720917:FCA720923 FLD720917:FLW720923 FUZ720917:FVS720923 GEV720917:GFO720923 GOR720917:GPK720923 GYN720917:GZG720923 HIJ720917:HJC720923 HSF720917:HSY720923 ICB720917:ICU720923 ILX720917:IMQ720923 IVT720917:IWM720923 JFP720917:JGI720923 JPL720917:JQE720923 JZH720917:KAA720923 KJD720917:KJW720923 KSZ720917:KTS720923 LCV720917:LDO720923 LMR720917:LNK720923 LWN720917:LXG720923 MGJ720917:MHC720923 MQF720917:MQY720923 NAB720917:NAU720923 NJX720917:NKQ720923 NTT720917:NUM720923 ODP720917:OEI720923 ONL720917:OOE720923 OXH720917:OYA720923 PHD720917:PHW720923 PQZ720917:PRS720923 QAV720917:QBO720923 QKR720917:QLK720923 QUN720917:QVG720923 REJ720917:RFC720923 ROF720917:ROY720923 RYB720917:RYU720923 SHX720917:SIQ720923 SRT720917:SSM720923 TBP720917:TCI720923 TLL720917:TME720923 TVH720917:TWA720923 UFD720917:UFW720923 UOZ720917:UPS720923 UYV720917:UZO720923 VIR720917:VJK720923 VSN720917:VTG720923 WCJ720917:WDC720923 WMF720917:WMY720923 WWB720917:WWU720923 T786453:AM786459 JP786453:KI786459 TL786453:UE786459 ADH786453:AEA786459 AND786453:ANW786459 AWZ786453:AXS786459 BGV786453:BHO786459 BQR786453:BRK786459 CAN786453:CBG786459 CKJ786453:CLC786459 CUF786453:CUY786459 DEB786453:DEU786459 DNX786453:DOQ786459 DXT786453:DYM786459 EHP786453:EII786459 ERL786453:ESE786459 FBH786453:FCA786459 FLD786453:FLW786459 FUZ786453:FVS786459 GEV786453:GFO786459 GOR786453:GPK786459 GYN786453:GZG786459 HIJ786453:HJC786459 HSF786453:HSY786459 ICB786453:ICU786459 ILX786453:IMQ786459 IVT786453:IWM786459 JFP786453:JGI786459 JPL786453:JQE786459 JZH786453:KAA786459 KJD786453:KJW786459 KSZ786453:KTS786459 LCV786453:LDO786459 LMR786453:LNK786459 LWN786453:LXG786459 MGJ786453:MHC786459 MQF786453:MQY786459 NAB786453:NAU786459 NJX786453:NKQ786459 NTT786453:NUM786459 ODP786453:OEI786459 ONL786453:OOE786459 OXH786453:OYA786459 PHD786453:PHW786459 PQZ786453:PRS786459 QAV786453:QBO786459 QKR786453:QLK786459 QUN786453:QVG786459 REJ786453:RFC786459 ROF786453:ROY786459 RYB786453:RYU786459 SHX786453:SIQ786459 SRT786453:SSM786459 TBP786453:TCI786459 TLL786453:TME786459 TVH786453:TWA786459 UFD786453:UFW786459 UOZ786453:UPS786459 UYV786453:UZO786459 VIR786453:VJK786459 VSN786453:VTG786459 WCJ786453:WDC786459 WMF786453:WMY786459 WWB786453:WWU786459 T851989:AM851995 JP851989:KI851995 TL851989:UE851995 ADH851989:AEA851995 AND851989:ANW851995 AWZ851989:AXS851995 BGV851989:BHO851995 BQR851989:BRK851995 CAN851989:CBG851995 CKJ851989:CLC851995 CUF851989:CUY851995 DEB851989:DEU851995 DNX851989:DOQ851995 DXT851989:DYM851995 EHP851989:EII851995 ERL851989:ESE851995 FBH851989:FCA851995 FLD851989:FLW851995 FUZ851989:FVS851995 GEV851989:GFO851995 GOR851989:GPK851995 GYN851989:GZG851995 HIJ851989:HJC851995 HSF851989:HSY851995 ICB851989:ICU851995 ILX851989:IMQ851995 IVT851989:IWM851995 JFP851989:JGI851995 JPL851989:JQE851995 JZH851989:KAA851995 KJD851989:KJW851995 KSZ851989:KTS851995 LCV851989:LDO851995 LMR851989:LNK851995 LWN851989:LXG851995 MGJ851989:MHC851995 MQF851989:MQY851995 NAB851989:NAU851995 NJX851989:NKQ851995 NTT851989:NUM851995 ODP851989:OEI851995 ONL851989:OOE851995 OXH851989:OYA851995 PHD851989:PHW851995 PQZ851989:PRS851995 QAV851989:QBO851995 QKR851989:QLK851995 QUN851989:QVG851995 REJ851989:RFC851995 ROF851989:ROY851995 RYB851989:RYU851995 SHX851989:SIQ851995 SRT851989:SSM851995 TBP851989:TCI851995 TLL851989:TME851995 TVH851989:TWA851995 UFD851989:UFW851995 UOZ851989:UPS851995 UYV851989:UZO851995 VIR851989:VJK851995 VSN851989:VTG851995 WCJ851989:WDC851995 WMF851989:WMY851995 WWB851989:WWU851995 T917525:AM917531 JP917525:KI917531 TL917525:UE917531 ADH917525:AEA917531 AND917525:ANW917531 AWZ917525:AXS917531 BGV917525:BHO917531 BQR917525:BRK917531 CAN917525:CBG917531 CKJ917525:CLC917531 CUF917525:CUY917531 DEB917525:DEU917531 DNX917525:DOQ917531 DXT917525:DYM917531 EHP917525:EII917531 ERL917525:ESE917531 FBH917525:FCA917531 FLD917525:FLW917531 FUZ917525:FVS917531 GEV917525:GFO917531 GOR917525:GPK917531 GYN917525:GZG917531 HIJ917525:HJC917531 HSF917525:HSY917531 ICB917525:ICU917531 ILX917525:IMQ917531 IVT917525:IWM917531 JFP917525:JGI917531 JPL917525:JQE917531 JZH917525:KAA917531 KJD917525:KJW917531 KSZ917525:KTS917531 LCV917525:LDO917531 LMR917525:LNK917531 LWN917525:LXG917531 MGJ917525:MHC917531 MQF917525:MQY917531 NAB917525:NAU917531 NJX917525:NKQ917531 NTT917525:NUM917531 ODP917525:OEI917531 ONL917525:OOE917531 OXH917525:OYA917531 PHD917525:PHW917531 PQZ917525:PRS917531 QAV917525:QBO917531 QKR917525:QLK917531 QUN917525:QVG917531 REJ917525:RFC917531 ROF917525:ROY917531 RYB917525:RYU917531 SHX917525:SIQ917531 SRT917525:SSM917531 TBP917525:TCI917531 TLL917525:TME917531 TVH917525:TWA917531 UFD917525:UFW917531 UOZ917525:UPS917531 UYV917525:UZO917531 VIR917525:VJK917531 VSN917525:VTG917531 WCJ917525:WDC917531 WMF917525:WMY917531 WWB917525:WWU917531 T983061:AM983067 JP983061:KI983067 TL983061:UE983067 ADH983061:AEA983067 AND983061:ANW983067 AWZ983061:AXS983067 BGV983061:BHO983067 BQR983061:BRK983067 CAN983061:CBG983067 CKJ983061:CLC983067 CUF983061:CUY983067 DEB983061:DEU983067 DNX983061:DOQ983067 DXT983061:DYM983067 EHP983061:EII983067 ERL983061:ESE983067 FBH983061:FCA983067 FLD983061:FLW983067 FUZ983061:FVS983067 GEV983061:GFO983067 GOR983061:GPK983067 GYN983061:GZG983067 HIJ983061:HJC983067 HSF983061:HSY983067 ICB983061:ICU983067 ILX983061:IMQ983067 IVT983061:IWM983067 JFP983061:JGI983067 JPL983061:JQE983067 JZH983061:KAA983067 KJD983061:KJW983067 KSZ983061:KTS983067 LCV983061:LDO983067 LMR983061:LNK983067 LWN983061:LXG983067 MGJ983061:MHC983067 MQF983061:MQY983067 NAB983061:NAU983067 NJX983061:NKQ983067 NTT983061:NUM983067 ODP983061:OEI983067 ONL983061:OOE983067 OXH983061:OYA983067 PHD983061:PHW983067 PQZ983061:PRS983067 QAV983061:QBO983067 QKR983061:QLK983067 QUN983061:QVG983067 REJ983061:RFC983067 ROF983061:ROY983067 RYB983061:RYU983067 SHX983061:SIQ983067 SRT983061:SSM983067 TBP983061:TCI983067 TLL983061:TME983067 TVH983061:TWA983067 UFD983061:UFW983067 UOZ983061:UPS983067 UYV983061:UZO983067 VIR983061:VJK983067 VSN983061:VTG983067 WCJ983061:WDC983067 WMF983061:WMY983067 WWB983061:WWU983067 WWB983069:WWU983069 JP21:KI21 TL21:UE21 ADH21:AEA21 AND21:ANW21 AWZ21:AXS21 BGV21:BHO21 BQR21:BRK21 CAN21:CBG21 CKJ21:CLC21 CUF21:CUY21 DEB21:DEU21 DNX21:DOQ21 DXT21:DYM21 EHP21:EII21 ERL21:ESE21 FBH21:FCA21 FLD21:FLW21 FUZ21:FVS21 GEV21:GFO21 GOR21:GPK21 GYN21:GZG21 HIJ21:HJC21 HSF21:HSY21 ICB21:ICU21 ILX21:IMQ21 IVT21:IWM21 JFP21:JGI21 JPL21:JQE21 JZH21:KAA21 KJD21:KJW21 KSZ21:KTS21 LCV21:LDO21 LMR21:LNK21 LWN21:LXG21 MGJ21:MHC21 MQF21:MQY21 NAB21:NAU21 NJX21:NKQ21 NTT21:NUM21 ODP21:OEI21 ONL21:OOE21 OXH21:OYA21 PHD21:PHW21 PQZ21:PRS21 QAV21:QBO21 QKR21:QLK21 QUN21:QVG21 REJ21:RFC21 ROF21:ROY21 RYB21:RYU21 SHX21:SIQ21 SRT21:SSM21 TBP21:TCI21 TLL21:TME21 TVH21:TWA21 UFD21:UFW21 UOZ21:UPS21 UYV21:UZO21 VIR21:VJK21 VSN21:VTG21 WCJ21:WDC21 WMF21:WMY21 WWB21:WWU21 T65565:AM65565 JP65565:KI65565 TL65565:UE65565 ADH65565:AEA65565 AND65565:ANW65565 AWZ65565:AXS65565 BGV65565:BHO65565 BQR65565:BRK65565 CAN65565:CBG65565 CKJ65565:CLC65565 CUF65565:CUY65565 DEB65565:DEU65565 DNX65565:DOQ65565 DXT65565:DYM65565 EHP65565:EII65565 ERL65565:ESE65565 FBH65565:FCA65565 FLD65565:FLW65565 FUZ65565:FVS65565 GEV65565:GFO65565 GOR65565:GPK65565 GYN65565:GZG65565 HIJ65565:HJC65565 HSF65565:HSY65565 ICB65565:ICU65565 ILX65565:IMQ65565 IVT65565:IWM65565 JFP65565:JGI65565 JPL65565:JQE65565 JZH65565:KAA65565 KJD65565:KJW65565 KSZ65565:KTS65565 LCV65565:LDO65565 LMR65565:LNK65565 LWN65565:LXG65565 MGJ65565:MHC65565 MQF65565:MQY65565 NAB65565:NAU65565 NJX65565:NKQ65565 NTT65565:NUM65565 ODP65565:OEI65565 ONL65565:OOE65565 OXH65565:OYA65565 PHD65565:PHW65565 PQZ65565:PRS65565 QAV65565:QBO65565 QKR65565:QLK65565 QUN65565:QVG65565 REJ65565:RFC65565 ROF65565:ROY65565 RYB65565:RYU65565 SHX65565:SIQ65565 SRT65565:SSM65565 TBP65565:TCI65565 TLL65565:TME65565 TVH65565:TWA65565 UFD65565:UFW65565 UOZ65565:UPS65565 UYV65565:UZO65565 VIR65565:VJK65565 VSN65565:VTG65565 WCJ65565:WDC65565 WMF65565:WMY65565 WWB65565:WWU65565 T131101:AM131101 JP131101:KI131101 TL131101:UE131101 ADH131101:AEA131101 AND131101:ANW131101 AWZ131101:AXS131101 BGV131101:BHO131101 BQR131101:BRK131101 CAN131101:CBG131101 CKJ131101:CLC131101 CUF131101:CUY131101 DEB131101:DEU131101 DNX131101:DOQ131101 DXT131101:DYM131101 EHP131101:EII131101 ERL131101:ESE131101 FBH131101:FCA131101 FLD131101:FLW131101 FUZ131101:FVS131101 GEV131101:GFO131101 GOR131101:GPK131101 GYN131101:GZG131101 HIJ131101:HJC131101 HSF131101:HSY131101 ICB131101:ICU131101 ILX131101:IMQ131101 IVT131101:IWM131101 JFP131101:JGI131101 JPL131101:JQE131101 JZH131101:KAA131101 KJD131101:KJW131101 KSZ131101:KTS131101 LCV131101:LDO131101 LMR131101:LNK131101 LWN131101:LXG131101 MGJ131101:MHC131101 MQF131101:MQY131101 NAB131101:NAU131101 NJX131101:NKQ131101 NTT131101:NUM131101 ODP131101:OEI131101 ONL131101:OOE131101 OXH131101:OYA131101 PHD131101:PHW131101 PQZ131101:PRS131101 QAV131101:QBO131101 QKR131101:QLK131101 QUN131101:QVG131101 REJ131101:RFC131101 ROF131101:ROY131101 RYB131101:RYU131101 SHX131101:SIQ131101 SRT131101:SSM131101 TBP131101:TCI131101 TLL131101:TME131101 TVH131101:TWA131101 UFD131101:UFW131101 UOZ131101:UPS131101 UYV131101:UZO131101 VIR131101:VJK131101 VSN131101:VTG131101 WCJ131101:WDC131101 WMF131101:WMY131101 WWB131101:WWU131101 T196637:AM196637 JP196637:KI196637 TL196637:UE196637 ADH196637:AEA196637 AND196637:ANW196637 AWZ196637:AXS196637 BGV196637:BHO196637 BQR196637:BRK196637 CAN196637:CBG196637 CKJ196637:CLC196637 CUF196637:CUY196637 DEB196637:DEU196637 DNX196637:DOQ196637 DXT196637:DYM196637 EHP196637:EII196637 ERL196637:ESE196637 FBH196637:FCA196637 FLD196637:FLW196637 FUZ196637:FVS196637 GEV196637:GFO196637 GOR196637:GPK196637 GYN196637:GZG196637 HIJ196637:HJC196637 HSF196637:HSY196637 ICB196637:ICU196637 ILX196637:IMQ196637 IVT196637:IWM196637 JFP196637:JGI196637 JPL196637:JQE196637 JZH196637:KAA196637 KJD196637:KJW196637 KSZ196637:KTS196637 LCV196637:LDO196637 LMR196637:LNK196637 LWN196637:LXG196637 MGJ196637:MHC196637 MQF196637:MQY196637 NAB196637:NAU196637 NJX196637:NKQ196637 NTT196637:NUM196637 ODP196637:OEI196637 ONL196637:OOE196637 OXH196637:OYA196637 PHD196637:PHW196637 PQZ196637:PRS196637 QAV196637:QBO196637 QKR196637:QLK196637 QUN196637:QVG196637 REJ196637:RFC196637 ROF196637:ROY196637 RYB196637:RYU196637 SHX196637:SIQ196637 SRT196637:SSM196637 TBP196637:TCI196637 TLL196637:TME196637 TVH196637:TWA196637 UFD196637:UFW196637 UOZ196637:UPS196637 UYV196637:UZO196637 VIR196637:VJK196637 VSN196637:VTG196637 WCJ196637:WDC196637 WMF196637:WMY196637 WWB196637:WWU196637 T262173:AM262173 JP262173:KI262173 TL262173:UE262173 ADH262173:AEA262173 AND262173:ANW262173 AWZ262173:AXS262173 BGV262173:BHO262173 BQR262173:BRK262173 CAN262173:CBG262173 CKJ262173:CLC262173 CUF262173:CUY262173 DEB262173:DEU262173 DNX262173:DOQ262173 DXT262173:DYM262173 EHP262173:EII262173 ERL262173:ESE262173 FBH262173:FCA262173 FLD262173:FLW262173 FUZ262173:FVS262173 GEV262173:GFO262173 GOR262173:GPK262173 GYN262173:GZG262173 HIJ262173:HJC262173 HSF262173:HSY262173 ICB262173:ICU262173 ILX262173:IMQ262173 IVT262173:IWM262173 JFP262173:JGI262173 JPL262173:JQE262173 JZH262173:KAA262173 KJD262173:KJW262173 KSZ262173:KTS262173 LCV262173:LDO262173 LMR262173:LNK262173 LWN262173:LXG262173 MGJ262173:MHC262173 MQF262173:MQY262173 NAB262173:NAU262173 NJX262173:NKQ262173 NTT262173:NUM262173 ODP262173:OEI262173 ONL262173:OOE262173 OXH262173:OYA262173 PHD262173:PHW262173 PQZ262173:PRS262173 QAV262173:QBO262173 QKR262173:QLK262173 QUN262173:QVG262173 REJ262173:RFC262173 ROF262173:ROY262173 RYB262173:RYU262173 SHX262173:SIQ262173 SRT262173:SSM262173 TBP262173:TCI262173 TLL262173:TME262173 TVH262173:TWA262173 UFD262173:UFW262173 UOZ262173:UPS262173 UYV262173:UZO262173 VIR262173:VJK262173 VSN262173:VTG262173 WCJ262173:WDC262173 WMF262173:WMY262173 WWB262173:WWU262173 T327709:AM327709 JP327709:KI327709 TL327709:UE327709 ADH327709:AEA327709 AND327709:ANW327709 AWZ327709:AXS327709 BGV327709:BHO327709 BQR327709:BRK327709 CAN327709:CBG327709 CKJ327709:CLC327709 CUF327709:CUY327709 DEB327709:DEU327709 DNX327709:DOQ327709 DXT327709:DYM327709 EHP327709:EII327709 ERL327709:ESE327709 FBH327709:FCA327709 FLD327709:FLW327709 FUZ327709:FVS327709 GEV327709:GFO327709 GOR327709:GPK327709 GYN327709:GZG327709 HIJ327709:HJC327709 HSF327709:HSY327709 ICB327709:ICU327709 ILX327709:IMQ327709 IVT327709:IWM327709 JFP327709:JGI327709 JPL327709:JQE327709 JZH327709:KAA327709 KJD327709:KJW327709 KSZ327709:KTS327709 LCV327709:LDO327709 LMR327709:LNK327709 LWN327709:LXG327709 MGJ327709:MHC327709 MQF327709:MQY327709 NAB327709:NAU327709 NJX327709:NKQ327709 NTT327709:NUM327709 ODP327709:OEI327709 ONL327709:OOE327709 OXH327709:OYA327709 PHD327709:PHW327709 PQZ327709:PRS327709 QAV327709:QBO327709 QKR327709:QLK327709 QUN327709:QVG327709 REJ327709:RFC327709 ROF327709:ROY327709 RYB327709:RYU327709 SHX327709:SIQ327709 SRT327709:SSM327709 TBP327709:TCI327709 TLL327709:TME327709 TVH327709:TWA327709 UFD327709:UFW327709 UOZ327709:UPS327709 UYV327709:UZO327709 VIR327709:VJK327709 VSN327709:VTG327709 WCJ327709:WDC327709 WMF327709:WMY327709 WWB327709:WWU327709 T393245:AM393245 JP393245:KI393245 TL393245:UE393245 ADH393245:AEA393245 AND393245:ANW393245 AWZ393245:AXS393245 BGV393245:BHO393245 BQR393245:BRK393245 CAN393245:CBG393245 CKJ393245:CLC393245 CUF393245:CUY393245 DEB393245:DEU393245 DNX393245:DOQ393245 DXT393245:DYM393245 EHP393245:EII393245 ERL393245:ESE393245 FBH393245:FCA393245 FLD393245:FLW393245 FUZ393245:FVS393245 GEV393245:GFO393245 GOR393245:GPK393245 GYN393245:GZG393245 HIJ393245:HJC393245 HSF393245:HSY393245 ICB393245:ICU393245 ILX393245:IMQ393245 IVT393245:IWM393245 JFP393245:JGI393245 JPL393245:JQE393245 JZH393245:KAA393245 KJD393245:KJW393245 KSZ393245:KTS393245 LCV393245:LDO393245 LMR393245:LNK393245 LWN393245:LXG393245 MGJ393245:MHC393245 MQF393245:MQY393245 NAB393245:NAU393245 NJX393245:NKQ393245 NTT393245:NUM393245 ODP393245:OEI393245 ONL393245:OOE393245 OXH393245:OYA393245 PHD393245:PHW393245 PQZ393245:PRS393245 QAV393245:QBO393245 QKR393245:QLK393245 QUN393245:QVG393245 REJ393245:RFC393245 ROF393245:ROY393245 RYB393245:RYU393245 SHX393245:SIQ393245 SRT393245:SSM393245 TBP393245:TCI393245 TLL393245:TME393245 TVH393245:TWA393245 UFD393245:UFW393245 UOZ393245:UPS393245 UYV393245:UZO393245 VIR393245:VJK393245 VSN393245:VTG393245 WCJ393245:WDC393245 WMF393245:WMY393245 WWB393245:WWU393245 T458781:AM458781 JP458781:KI458781 TL458781:UE458781 ADH458781:AEA458781 AND458781:ANW458781 AWZ458781:AXS458781 BGV458781:BHO458781 BQR458781:BRK458781 CAN458781:CBG458781 CKJ458781:CLC458781 CUF458781:CUY458781 DEB458781:DEU458781 DNX458781:DOQ458781 DXT458781:DYM458781 EHP458781:EII458781 ERL458781:ESE458781 FBH458781:FCA458781 FLD458781:FLW458781 FUZ458781:FVS458781 GEV458781:GFO458781 GOR458781:GPK458781 GYN458781:GZG458781 HIJ458781:HJC458781 HSF458781:HSY458781 ICB458781:ICU458781 ILX458781:IMQ458781 IVT458781:IWM458781 JFP458781:JGI458781 JPL458781:JQE458781 JZH458781:KAA458781 KJD458781:KJW458781 KSZ458781:KTS458781 LCV458781:LDO458781 LMR458781:LNK458781 LWN458781:LXG458781 MGJ458781:MHC458781 MQF458781:MQY458781 NAB458781:NAU458781 NJX458781:NKQ458781 NTT458781:NUM458781 ODP458781:OEI458781 ONL458781:OOE458781 OXH458781:OYA458781 PHD458781:PHW458781 PQZ458781:PRS458781 QAV458781:QBO458781 QKR458781:QLK458781 QUN458781:QVG458781 REJ458781:RFC458781 ROF458781:ROY458781 RYB458781:RYU458781 SHX458781:SIQ458781 SRT458781:SSM458781 TBP458781:TCI458781 TLL458781:TME458781 TVH458781:TWA458781 UFD458781:UFW458781 UOZ458781:UPS458781 UYV458781:UZO458781 VIR458781:VJK458781 VSN458781:VTG458781 WCJ458781:WDC458781 WMF458781:WMY458781 WWB458781:WWU458781 T524317:AM524317 JP524317:KI524317 TL524317:UE524317 ADH524317:AEA524317 AND524317:ANW524317 AWZ524317:AXS524317 BGV524317:BHO524317 BQR524317:BRK524317 CAN524317:CBG524317 CKJ524317:CLC524317 CUF524317:CUY524317 DEB524317:DEU524317 DNX524317:DOQ524317 DXT524317:DYM524317 EHP524317:EII524317 ERL524317:ESE524317 FBH524317:FCA524317 FLD524317:FLW524317 FUZ524317:FVS524317 GEV524317:GFO524317 GOR524317:GPK524317 GYN524317:GZG524317 HIJ524317:HJC524317 HSF524317:HSY524317 ICB524317:ICU524317 ILX524317:IMQ524317 IVT524317:IWM524317 JFP524317:JGI524317 JPL524317:JQE524317 JZH524317:KAA524317 KJD524317:KJW524317 KSZ524317:KTS524317 LCV524317:LDO524317 LMR524317:LNK524317 LWN524317:LXG524317 MGJ524317:MHC524317 MQF524317:MQY524317 NAB524317:NAU524317 NJX524317:NKQ524317 NTT524317:NUM524317 ODP524317:OEI524317 ONL524317:OOE524317 OXH524317:OYA524317 PHD524317:PHW524317 PQZ524317:PRS524317 QAV524317:QBO524317 QKR524317:QLK524317 QUN524317:QVG524317 REJ524317:RFC524317 ROF524317:ROY524317 RYB524317:RYU524317 SHX524317:SIQ524317 SRT524317:SSM524317 TBP524317:TCI524317 TLL524317:TME524317 TVH524317:TWA524317 UFD524317:UFW524317 UOZ524317:UPS524317 UYV524317:UZO524317 VIR524317:VJK524317 VSN524317:VTG524317 WCJ524317:WDC524317 WMF524317:WMY524317 WWB524317:WWU524317 T589853:AM589853 JP589853:KI589853 TL589853:UE589853 ADH589853:AEA589853 AND589853:ANW589853 AWZ589853:AXS589853 BGV589853:BHO589853 BQR589853:BRK589853 CAN589853:CBG589853 CKJ589853:CLC589853 CUF589853:CUY589853 DEB589853:DEU589853 DNX589853:DOQ589853 DXT589853:DYM589853 EHP589853:EII589853 ERL589853:ESE589853 FBH589853:FCA589853 FLD589853:FLW589853 FUZ589853:FVS589853 GEV589853:GFO589853 GOR589853:GPK589853 GYN589853:GZG589853 HIJ589853:HJC589853 HSF589853:HSY589853 ICB589853:ICU589853 ILX589853:IMQ589853 IVT589853:IWM589853 JFP589853:JGI589853 JPL589853:JQE589853 JZH589853:KAA589853 KJD589853:KJW589853 KSZ589853:KTS589853 LCV589853:LDO589853 LMR589853:LNK589853 LWN589853:LXG589853 MGJ589853:MHC589853 MQF589853:MQY589853 NAB589853:NAU589853 NJX589853:NKQ589853 NTT589853:NUM589853 ODP589853:OEI589853 ONL589853:OOE589853 OXH589853:OYA589853 PHD589853:PHW589853 PQZ589853:PRS589853 QAV589853:QBO589853 QKR589853:QLK589853 QUN589853:QVG589853 REJ589853:RFC589853 ROF589853:ROY589853 RYB589853:RYU589853 SHX589853:SIQ589853 SRT589853:SSM589853 TBP589853:TCI589853 TLL589853:TME589853 TVH589853:TWA589853 UFD589853:UFW589853 UOZ589853:UPS589853 UYV589853:UZO589853 VIR589853:VJK589853 VSN589853:VTG589853 WCJ589853:WDC589853 WMF589853:WMY589853 WWB589853:WWU589853 T655389:AM655389 JP655389:KI655389 TL655389:UE655389 ADH655389:AEA655389 AND655389:ANW655389 AWZ655389:AXS655389 BGV655389:BHO655389 BQR655389:BRK655389 CAN655389:CBG655389 CKJ655389:CLC655389 CUF655389:CUY655389 DEB655389:DEU655389 DNX655389:DOQ655389 DXT655389:DYM655389 EHP655389:EII655389 ERL655389:ESE655389 FBH655389:FCA655389 FLD655389:FLW655389 FUZ655389:FVS655389 GEV655389:GFO655389 GOR655389:GPK655389 GYN655389:GZG655389 HIJ655389:HJC655389 HSF655389:HSY655389 ICB655389:ICU655389 ILX655389:IMQ655389 IVT655389:IWM655389 JFP655389:JGI655389 JPL655389:JQE655389 JZH655389:KAA655389 KJD655389:KJW655389 KSZ655389:KTS655389 LCV655389:LDO655389 LMR655389:LNK655389 LWN655389:LXG655389 MGJ655389:MHC655389 MQF655389:MQY655389 NAB655389:NAU655389 NJX655389:NKQ655389 NTT655389:NUM655389 ODP655389:OEI655389 ONL655389:OOE655389 OXH655389:OYA655389 PHD655389:PHW655389 PQZ655389:PRS655389 QAV655389:QBO655389 QKR655389:QLK655389 QUN655389:QVG655389 REJ655389:RFC655389 ROF655389:ROY655389 RYB655389:RYU655389 SHX655389:SIQ655389 SRT655389:SSM655389 TBP655389:TCI655389 TLL655389:TME655389 TVH655389:TWA655389 UFD655389:UFW655389 UOZ655389:UPS655389 UYV655389:UZO655389 VIR655389:VJK655389 VSN655389:VTG655389 WCJ655389:WDC655389 WMF655389:WMY655389 WWB655389:WWU655389 T720925:AM720925 JP720925:KI720925 TL720925:UE720925 ADH720925:AEA720925 AND720925:ANW720925 AWZ720925:AXS720925 BGV720925:BHO720925 BQR720925:BRK720925 CAN720925:CBG720925 CKJ720925:CLC720925 CUF720925:CUY720925 DEB720925:DEU720925 DNX720925:DOQ720925 DXT720925:DYM720925 EHP720925:EII720925 ERL720925:ESE720925 FBH720925:FCA720925 FLD720925:FLW720925 FUZ720925:FVS720925 GEV720925:GFO720925 GOR720925:GPK720925 GYN720925:GZG720925 HIJ720925:HJC720925 HSF720925:HSY720925 ICB720925:ICU720925 ILX720925:IMQ720925 IVT720925:IWM720925 JFP720925:JGI720925 JPL720925:JQE720925 JZH720925:KAA720925 KJD720925:KJW720925 KSZ720925:KTS720925 LCV720925:LDO720925 LMR720925:LNK720925 LWN720925:LXG720925 MGJ720925:MHC720925 MQF720925:MQY720925 NAB720925:NAU720925 NJX720925:NKQ720925 NTT720925:NUM720925 ODP720925:OEI720925 ONL720925:OOE720925 OXH720925:OYA720925 PHD720925:PHW720925 PQZ720925:PRS720925 QAV720925:QBO720925 QKR720925:QLK720925 QUN720925:QVG720925 REJ720925:RFC720925 ROF720925:ROY720925 RYB720925:RYU720925 SHX720925:SIQ720925 SRT720925:SSM720925 TBP720925:TCI720925 TLL720925:TME720925 TVH720925:TWA720925 UFD720925:UFW720925 UOZ720925:UPS720925 UYV720925:UZO720925 VIR720925:VJK720925 VSN720925:VTG720925 WCJ720925:WDC720925 WMF720925:WMY720925 WWB720925:WWU720925 T786461:AM786461 JP786461:KI786461 TL786461:UE786461 ADH786461:AEA786461 AND786461:ANW786461 AWZ786461:AXS786461 BGV786461:BHO786461 BQR786461:BRK786461 CAN786461:CBG786461 CKJ786461:CLC786461 CUF786461:CUY786461 DEB786461:DEU786461 DNX786461:DOQ786461 DXT786461:DYM786461 EHP786461:EII786461 ERL786461:ESE786461 FBH786461:FCA786461 FLD786461:FLW786461 FUZ786461:FVS786461 GEV786461:GFO786461 GOR786461:GPK786461 GYN786461:GZG786461 HIJ786461:HJC786461 HSF786461:HSY786461 ICB786461:ICU786461 ILX786461:IMQ786461 IVT786461:IWM786461 JFP786461:JGI786461 JPL786461:JQE786461 JZH786461:KAA786461 KJD786461:KJW786461 KSZ786461:KTS786461 LCV786461:LDO786461 LMR786461:LNK786461 LWN786461:LXG786461 MGJ786461:MHC786461 MQF786461:MQY786461 NAB786461:NAU786461 NJX786461:NKQ786461 NTT786461:NUM786461 ODP786461:OEI786461 ONL786461:OOE786461 OXH786461:OYA786461 PHD786461:PHW786461 PQZ786461:PRS786461 QAV786461:QBO786461 QKR786461:QLK786461 QUN786461:QVG786461 REJ786461:RFC786461 ROF786461:ROY786461 RYB786461:RYU786461 SHX786461:SIQ786461 SRT786461:SSM786461 TBP786461:TCI786461 TLL786461:TME786461 TVH786461:TWA786461 UFD786461:UFW786461 UOZ786461:UPS786461 UYV786461:UZO786461 VIR786461:VJK786461 VSN786461:VTG786461 WCJ786461:WDC786461 WMF786461:WMY786461 WWB786461:WWU786461 T851997:AM851997 JP851997:KI851997 TL851997:UE851997 ADH851997:AEA851997 AND851997:ANW851997 AWZ851997:AXS851997 BGV851997:BHO851997 BQR851997:BRK851997 CAN851997:CBG851997 CKJ851997:CLC851997 CUF851997:CUY851997 DEB851997:DEU851997 DNX851997:DOQ851997 DXT851997:DYM851997 EHP851997:EII851997 ERL851997:ESE851997 FBH851997:FCA851997 FLD851997:FLW851997 FUZ851997:FVS851997 GEV851997:GFO851997 GOR851997:GPK851997 GYN851997:GZG851997 HIJ851997:HJC851997 HSF851997:HSY851997 ICB851997:ICU851997 ILX851997:IMQ851997 IVT851997:IWM851997 JFP851997:JGI851997 JPL851997:JQE851997 JZH851997:KAA851997 KJD851997:KJW851997 KSZ851997:KTS851997 LCV851997:LDO851997 LMR851997:LNK851997 LWN851997:LXG851997 MGJ851997:MHC851997 MQF851997:MQY851997 NAB851997:NAU851997 NJX851997:NKQ851997 NTT851997:NUM851997 ODP851997:OEI851997 ONL851997:OOE851997 OXH851997:OYA851997 PHD851997:PHW851997 PQZ851997:PRS851997 QAV851997:QBO851997 QKR851997:QLK851997 QUN851997:QVG851997 REJ851997:RFC851997 ROF851997:ROY851997 RYB851997:RYU851997 SHX851997:SIQ851997 SRT851997:SSM851997 TBP851997:TCI851997 TLL851997:TME851997 TVH851997:TWA851997 UFD851997:UFW851997 UOZ851997:UPS851997 UYV851997:UZO851997 VIR851997:VJK851997 VSN851997:VTG851997 WCJ851997:WDC851997 WMF851997:WMY851997 WWB851997:WWU851997 T917533:AM917533 JP917533:KI917533 TL917533:UE917533 ADH917533:AEA917533 AND917533:ANW917533 AWZ917533:AXS917533 BGV917533:BHO917533 BQR917533:BRK917533 CAN917533:CBG917533 CKJ917533:CLC917533 CUF917533:CUY917533 DEB917533:DEU917533 DNX917533:DOQ917533 DXT917533:DYM917533 EHP917533:EII917533 ERL917533:ESE917533 FBH917533:FCA917533 FLD917533:FLW917533 FUZ917533:FVS917533 GEV917533:GFO917533 GOR917533:GPK917533 GYN917533:GZG917533 HIJ917533:HJC917533 HSF917533:HSY917533 ICB917533:ICU917533 ILX917533:IMQ917533 IVT917533:IWM917533 JFP917533:JGI917533 JPL917533:JQE917533 JZH917533:KAA917533 KJD917533:KJW917533 KSZ917533:KTS917533 LCV917533:LDO917533 LMR917533:LNK917533 LWN917533:LXG917533 MGJ917533:MHC917533 MQF917533:MQY917533 NAB917533:NAU917533 NJX917533:NKQ917533 NTT917533:NUM917533 ODP917533:OEI917533 ONL917533:OOE917533 OXH917533:OYA917533 PHD917533:PHW917533 PQZ917533:PRS917533 QAV917533:QBO917533 QKR917533:QLK917533 QUN917533:QVG917533 REJ917533:RFC917533 ROF917533:ROY917533 RYB917533:RYU917533 SHX917533:SIQ917533 SRT917533:SSM917533 TBP917533:TCI917533 TLL917533:TME917533 TVH917533:TWA917533 UFD917533:UFW917533 UOZ917533:UPS917533 UYV917533:UZO917533 VIR917533:VJK917533 VSN917533:VTG917533 WCJ917533:WDC917533 WMF917533:WMY917533 WWB917533:WWU917533 T983069:AM983069 JP983069:KI983069 TL983069:UE983069 ADH983069:AEA983069 AND983069:ANW983069 AWZ983069:AXS983069 BGV983069:BHO983069 BQR983069:BRK983069 CAN983069:CBG983069 CKJ983069:CLC983069 CUF983069:CUY983069 DEB983069:DEU983069 DNX983069:DOQ983069 DXT983069:DYM983069 EHP983069:EII983069 ERL983069:ESE983069 FBH983069:FCA983069 FLD983069:FLW983069 FUZ983069:FVS983069 GEV983069:GFO983069 GOR983069:GPK983069 GYN983069:GZG983069 HIJ983069:HJC983069 HSF983069:HSY983069 ICB983069:ICU983069 ILX983069:IMQ983069 IVT983069:IWM983069 JFP983069:JGI983069 JPL983069:JQE983069 JZH983069:KAA983069 KJD983069:KJW983069 KSZ983069:KTS983069 LCV983069:LDO983069 LMR983069:LNK983069 LWN983069:LXG983069 MGJ983069:MHC983069 MQF983069:MQY983069 NAB983069:NAU983069 NJX983069:NKQ983069 NTT983069:NUM983069 ODP983069:OEI983069 ONL983069:OOE983069 OXH983069:OYA983069 PHD983069:PHW983069 PQZ983069:PRS983069 QAV983069:QBO983069 QKR983069:QLK983069 QUN983069:QVG983069 REJ983069:RFC983069 ROF983069:ROY983069 RYB983069:RYU983069 SHX983069:SIQ983069 SRT983069:SSM983069 TBP983069:TCI983069 TLL983069:TME983069 TVH983069:TWA983069 UFD983069:UFW983069 UOZ983069:UPS983069 UYV983069:UZO983069 VIR983069:VJK983069 VSN983069:VTG983069 WCJ983069:WDC983069 WMF983069:WMY983069 AD21:AM21" xr:uid="{00000000-0002-0000-0A00-000002000000}">
      <formula1>0</formula1>
    </dataValidation>
    <dataValidation type="decimal" allowBlank="1" showInputMessage="1" showErrorMessage="1" errorTitle="Federal Tax Credit Factor" error="Federal Tax Credit Factor must be within stated range." sqref="AB50:AF50" xr:uid="{00000000-0002-0000-0A00-000003000000}">
      <formula1>0.8</formula1>
      <formula2>1.5</formula2>
    </dataValidation>
    <dataValidation type="decimal" allowBlank="1" showInputMessage="1" showErrorMessage="1" errorTitle="State Tax Credit Factor" error="State Farmworker Tax Credit Factor must be within stated range." sqref="AB72:AF72" xr:uid="{00000000-0002-0000-0A00-000004000000}">
      <formula1>0.7</formula1>
      <formula2>1.25</formula2>
    </dataValidation>
    <dataValidation type="whole" operator="greaterThanOrEqual" allowBlank="1" showInputMessage="1" showErrorMessage="1" error="Voluntary Exclusions of Eligible Basis must be a positive number." sqref="T21:AC21" xr:uid="{E3324030-C034-44D9-8E52-6EC824A997DD}">
      <formula1>0</formula1>
    </dataValidation>
  </dataValidations>
  <pageMargins left="0.5" right="0.5" top="1" bottom="1" header="0.5" footer="0.5"/>
  <pageSetup scale="92" firstPageNumber="44" fitToHeight="3" orientation="portrait" useFirstPageNumber="1" r:id="rId1"/>
  <headerFooter alignWithMargins="0">
    <oddFooter>&amp;C&amp;P&amp;R&amp;8&amp;A</oddFooter>
  </headerFooter>
  <rowBreaks count="1" manualBreakCount="1">
    <brk id="42" max="39" man="1"/>
  </rowBreaks>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7"/>
  <dimension ref="A1:CC827"/>
  <sheetViews>
    <sheetView showGridLines="0" topLeftCell="A654" workbookViewId="0">
      <selection activeCell="H735" sqref="H735:I735"/>
    </sheetView>
  </sheetViews>
  <sheetFormatPr defaultColWidth="0" defaultRowHeight="12.75" zeroHeight="1"/>
  <cols>
    <col min="1" max="1" width="2.7109375" style="11" customWidth="1"/>
    <col min="2" max="3" width="2.42578125" style="11" customWidth="1"/>
    <col min="4" max="4" width="3.140625" style="11" customWidth="1"/>
    <col min="5" max="5" width="3.42578125" style="11" customWidth="1"/>
    <col min="6" max="6" width="2.85546875" style="11" customWidth="1"/>
    <col min="7" max="14" width="2.42578125" style="11" customWidth="1"/>
    <col min="15" max="15" width="2.85546875" style="11" customWidth="1"/>
    <col min="16" max="16" width="2.42578125" style="11" customWidth="1"/>
    <col min="17" max="17" width="3.85546875" style="11" customWidth="1"/>
    <col min="18" max="18" width="4.5703125" style="11" customWidth="1"/>
    <col min="19" max="19" width="3.28515625" style="11" customWidth="1"/>
    <col min="20" max="26" width="2.42578125" style="11" customWidth="1"/>
    <col min="27" max="30" width="2.5703125" style="11" customWidth="1"/>
    <col min="31" max="32" width="2.42578125" style="11" customWidth="1"/>
    <col min="33" max="33" width="3.42578125" style="11" customWidth="1"/>
    <col min="34" max="36" width="2.42578125" style="11" customWidth="1"/>
    <col min="37" max="37" width="5.5703125" style="11" customWidth="1"/>
    <col min="38" max="38" width="2.42578125" style="11" customWidth="1"/>
    <col min="39" max="39" width="3.42578125" style="11" customWidth="1"/>
    <col min="40" max="40" width="5.5703125" style="384" customWidth="1"/>
    <col min="41" max="41" width="5.5703125" style="23" hidden="1" customWidth="1"/>
    <col min="42" max="45" width="5.5703125" style="11" hidden="1" customWidth="1"/>
    <col min="46" max="46" width="10.85546875" style="11" hidden="1" customWidth="1"/>
    <col min="47" max="48" width="5.5703125" style="11" hidden="1" customWidth="1"/>
    <col min="49" max="49" width="8.7109375" style="11" hidden="1" customWidth="1"/>
    <col min="50" max="50" width="7.42578125" style="11" hidden="1" customWidth="1"/>
    <col min="51" max="55" width="5.5703125" style="11" hidden="1" customWidth="1"/>
    <col min="56" max="60" width="5.5703125" style="25" hidden="1" customWidth="1"/>
    <col min="61" max="81" width="5.5703125" style="11" hidden="1" customWidth="1"/>
    <col min="82" max="16384" width="9.140625" style="11" hidden="1"/>
  </cols>
  <sheetData>
    <row r="1" spans="1:42" ht="15.75" customHeight="1">
      <c r="A1" s="2371" t="s">
        <v>2128</v>
      </c>
      <c r="B1" s="2371"/>
      <c r="C1" s="2371"/>
      <c r="D1" s="2371"/>
      <c r="E1" s="2371"/>
      <c r="F1" s="2371"/>
      <c r="G1" s="2371"/>
      <c r="H1" s="2371"/>
      <c r="I1" s="2371"/>
      <c r="J1" s="2371"/>
      <c r="K1" s="2371"/>
      <c r="L1" s="2371"/>
      <c r="M1" s="2371"/>
      <c r="N1" s="2371"/>
      <c r="O1" s="2371"/>
      <c r="P1" s="2371"/>
      <c r="Q1" s="2371"/>
      <c r="R1" s="2371"/>
      <c r="S1" s="2371"/>
      <c r="T1" s="2371"/>
      <c r="U1" s="2371"/>
      <c r="V1" s="2371"/>
      <c r="W1" s="2371"/>
      <c r="X1" s="2371"/>
      <c r="Y1" s="2371"/>
      <c r="Z1" s="2371"/>
      <c r="AA1" s="2371"/>
      <c r="AB1" s="2371"/>
      <c r="AC1" s="2371"/>
      <c r="AD1" s="2371"/>
      <c r="AE1" s="2371"/>
      <c r="AF1" s="2371"/>
      <c r="AG1" s="2371"/>
      <c r="AH1" s="2371"/>
      <c r="AI1" s="2371"/>
      <c r="AJ1" s="2371"/>
      <c r="AK1" s="2371"/>
      <c r="AL1" s="2371"/>
      <c r="AM1" s="2371"/>
    </row>
    <row r="2" spans="1:42" s="386" customFormat="1" ht="12.75" customHeight="1" thickBot="1">
      <c r="A2" s="2372"/>
      <c r="B2" s="2372"/>
      <c r="C2" s="2372"/>
      <c r="D2" s="2372"/>
      <c r="E2" s="2372"/>
      <c r="F2" s="2372"/>
      <c r="G2" s="2372"/>
      <c r="H2" s="2372"/>
      <c r="I2" s="2372"/>
      <c r="J2" s="2372"/>
      <c r="K2" s="2372"/>
      <c r="L2" s="2372"/>
      <c r="M2" s="2372"/>
      <c r="N2" s="2372"/>
      <c r="O2" s="2372"/>
      <c r="P2" s="2372"/>
      <c r="Q2" s="2372"/>
      <c r="R2" s="2372"/>
      <c r="S2" s="2372"/>
      <c r="T2" s="2372"/>
      <c r="U2" s="2372"/>
      <c r="V2" s="2372"/>
      <c r="W2" s="2372"/>
      <c r="X2" s="2372"/>
      <c r="Y2" s="2372"/>
      <c r="Z2" s="2372"/>
      <c r="AA2" s="2372"/>
      <c r="AB2" s="2372"/>
      <c r="AC2" s="2372"/>
      <c r="AD2" s="2372"/>
      <c r="AE2" s="2372"/>
      <c r="AF2" s="2372"/>
      <c r="AG2" s="2372"/>
      <c r="AH2" s="2372"/>
      <c r="AI2" s="2372"/>
      <c r="AJ2" s="2372"/>
      <c r="AK2" s="2372"/>
      <c r="AL2" s="2372"/>
      <c r="AM2" s="2372"/>
      <c r="AN2" s="385"/>
    </row>
    <row r="3" spans="1:42" s="386" customFormat="1" ht="12.75" customHeight="1" thickTop="1">
      <c r="A3" s="387"/>
      <c r="B3" s="387"/>
      <c r="C3" s="387"/>
      <c r="D3" s="387"/>
      <c r="E3" s="387"/>
      <c r="F3" s="387"/>
      <c r="G3" s="387"/>
      <c r="H3" s="387"/>
      <c r="I3" s="387"/>
      <c r="J3" s="387"/>
      <c r="K3" s="387"/>
      <c r="L3" s="387"/>
      <c r="M3" s="387"/>
      <c r="N3" s="387"/>
      <c r="O3" s="387"/>
      <c r="P3" s="387"/>
      <c r="Q3" s="387"/>
      <c r="R3" s="387"/>
      <c r="S3" s="387"/>
      <c r="T3" s="387"/>
      <c r="U3" s="387"/>
      <c r="V3" s="387"/>
      <c r="W3" s="387"/>
      <c r="X3" s="387"/>
      <c r="Y3" s="387"/>
      <c r="Z3" s="387"/>
      <c r="AA3" s="387"/>
      <c r="AB3" s="387"/>
      <c r="AC3" s="387"/>
      <c r="AD3" s="387"/>
      <c r="AE3" s="387"/>
      <c r="AF3" s="387"/>
      <c r="AG3" s="387"/>
      <c r="AH3" s="387"/>
      <c r="AI3" s="387"/>
      <c r="AJ3" s="387"/>
      <c r="AK3" s="387"/>
      <c r="AL3" s="387"/>
      <c r="AM3" s="387"/>
      <c r="AN3" s="385"/>
    </row>
    <row r="4" spans="1:42" s="386" customFormat="1" ht="12.75" customHeight="1">
      <c r="A4" s="388" t="s">
        <v>2129</v>
      </c>
      <c r="B4" s="389" t="s">
        <v>2130</v>
      </c>
      <c r="C4" s="390"/>
      <c r="D4" s="390"/>
      <c r="E4" s="390"/>
      <c r="F4" s="390"/>
      <c r="G4" s="390"/>
      <c r="H4" s="390"/>
      <c r="I4" s="390"/>
      <c r="J4" s="390"/>
      <c r="K4" s="390"/>
      <c r="L4" s="390"/>
      <c r="M4" s="390"/>
      <c r="N4" s="390"/>
      <c r="O4" s="390"/>
      <c r="P4" s="390"/>
      <c r="Q4" s="390"/>
      <c r="R4" s="390"/>
      <c r="S4" s="390"/>
      <c r="T4" s="390"/>
      <c r="U4" s="390"/>
      <c r="V4" s="390"/>
      <c r="W4" s="390"/>
      <c r="X4" s="390"/>
      <c r="Y4" s="390"/>
      <c r="Z4" s="390"/>
      <c r="AA4" s="390"/>
      <c r="AB4" s="390"/>
      <c r="AC4" s="390"/>
      <c r="AD4" s="390"/>
      <c r="AE4" s="390"/>
      <c r="AF4" s="390"/>
      <c r="AG4" s="390"/>
      <c r="AH4" s="390"/>
      <c r="AI4" s="390"/>
      <c r="AJ4" s="390"/>
      <c r="AK4" s="390"/>
      <c r="AL4" s="390"/>
      <c r="AM4" s="390"/>
      <c r="AN4" s="385"/>
    </row>
    <row r="5" spans="1:42" s="386" customFormat="1" ht="12.75" customHeight="1" thickBot="1">
      <c r="A5" s="388"/>
      <c r="B5" s="389"/>
      <c r="C5" s="390"/>
      <c r="D5" s="390"/>
      <c r="E5" s="390"/>
      <c r="F5" s="390"/>
      <c r="G5" s="390"/>
      <c r="H5" s="390"/>
      <c r="I5" s="390"/>
      <c r="J5" s="390"/>
      <c r="K5" s="390"/>
      <c r="L5" s="390"/>
      <c r="M5" s="390"/>
      <c r="N5" s="390"/>
      <c r="O5" s="390"/>
      <c r="P5" s="390"/>
      <c r="Q5" s="390"/>
      <c r="R5" s="390"/>
      <c r="S5" s="390"/>
      <c r="T5" s="390"/>
      <c r="U5" s="390"/>
      <c r="V5" s="390"/>
      <c r="W5" s="390"/>
      <c r="X5" s="390"/>
      <c r="Y5" s="390"/>
      <c r="Z5" s="390"/>
      <c r="AA5" s="390"/>
      <c r="AB5" s="390"/>
      <c r="AC5" s="390"/>
      <c r="AD5" s="390"/>
      <c r="AE5" s="390"/>
      <c r="AF5" s="390"/>
      <c r="AG5" s="390"/>
      <c r="AH5" s="390"/>
      <c r="AI5" s="390"/>
      <c r="AJ5" s="390"/>
      <c r="AK5" s="390"/>
      <c r="AL5" s="390"/>
      <c r="AM5" s="390"/>
      <c r="AN5" s="385"/>
    </row>
    <row r="6" spans="1:42" s="386" customFormat="1" ht="12.75" customHeight="1" thickTop="1">
      <c r="A6" s="391"/>
      <c r="B6" s="391"/>
      <c r="C6" s="391"/>
      <c r="D6" s="391"/>
      <c r="E6" s="391"/>
      <c r="F6" s="391"/>
      <c r="G6" s="391"/>
      <c r="H6" s="391"/>
      <c r="I6" s="391"/>
      <c r="J6" s="391"/>
      <c r="K6" s="391"/>
      <c r="L6" s="391"/>
      <c r="M6" s="391"/>
      <c r="N6" s="391"/>
      <c r="O6" s="391"/>
      <c r="P6" s="391"/>
      <c r="Q6" s="391"/>
      <c r="R6" s="391"/>
      <c r="S6" s="391"/>
      <c r="T6" s="391"/>
      <c r="U6" s="391"/>
      <c r="V6" s="391"/>
      <c r="W6" s="391"/>
      <c r="X6" s="391"/>
      <c r="Y6" s="391"/>
      <c r="Z6" s="391"/>
      <c r="AA6" s="391"/>
      <c r="AB6" s="391"/>
      <c r="AC6" s="391"/>
      <c r="AD6" s="391"/>
      <c r="AE6" s="391"/>
      <c r="AF6" s="391"/>
      <c r="AG6" s="391"/>
      <c r="AH6" s="391"/>
      <c r="AI6" s="391"/>
      <c r="AJ6" s="391"/>
      <c r="AK6" s="391"/>
      <c r="AL6" s="391"/>
      <c r="AM6" s="392"/>
      <c r="AN6" s="385"/>
    </row>
    <row r="7" spans="1:42" s="386" customFormat="1" ht="12.75" customHeight="1">
      <c r="A7" s="388" t="s">
        <v>2131</v>
      </c>
      <c r="B7" s="389" t="s">
        <v>2132</v>
      </c>
      <c r="C7" s="389"/>
      <c r="D7" s="389"/>
      <c r="E7" s="389"/>
      <c r="F7" s="389"/>
      <c r="G7" s="389"/>
      <c r="H7" s="389"/>
      <c r="I7" s="389"/>
      <c r="J7" s="389"/>
      <c r="K7" s="389"/>
      <c r="L7" s="389"/>
      <c r="M7" s="389"/>
      <c r="N7" s="389"/>
      <c r="O7" s="389"/>
      <c r="P7" s="389"/>
      <c r="Q7" s="389"/>
      <c r="R7" s="389"/>
      <c r="S7" s="389"/>
      <c r="T7" s="389"/>
      <c r="U7" s="389"/>
      <c r="V7" s="389"/>
      <c r="W7" s="389"/>
      <c r="X7" s="389"/>
      <c r="Y7" s="389"/>
      <c r="Z7" s="389"/>
      <c r="AA7" s="389"/>
      <c r="AB7" s="389"/>
      <c r="AC7" s="389"/>
      <c r="AD7" s="389"/>
      <c r="AE7" s="2352" t="s">
        <v>2133</v>
      </c>
      <c r="AF7" s="2352"/>
      <c r="AG7" s="2352"/>
      <c r="AH7" s="2352"/>
      <c r="AI7" s="2352"/>
      <c r="AJ7" s="2352"/>
      <c r="AK7" s="2352"/>
      <c r="AL7" s="390"/>
      <c r="AM7" s="390"/>
      <c r="AN7" s="385"/>
    </row>
    <row r="8" spans="1:42" s="386" customFormat="1" ht="12.75" customHeight="1">
      <c r="A8" s="388"/>
      <c r="B8" s="389" t="s">
        <v>2134</v>
      </c>
      <c r="C8" s="389"/>
      <c r="D8" s="389"/>
      <c r="E8" s="389"/>
      <c r="F8" s="389"/>
      <c r="G8" s="389"/>
      <c r="H8" s="389"/>
      <c r="I8" s="389"/>
      <c r="J8" s="389"/>
      <c r="K8" s="389"/>
      <c r="L8" s="389"/>
      <c r="M8" s="389"/>
      <c r="N8" s="389"/>
      <c r="O8" s="389"/>
      <c r="P8" s="389"/>
      <c r="Q8" s="389"/>
      <c r="R8" s="389"/>
      <c r="S8" s="389"/>
      <c r="T8" s="389"/>
      <c r="U8" s="389"/>
      <c r="V8" s="389"/>
      <c r="W8" s="389"/>
      <c r="X8" s="389"/>
      <c r="Y8" s="389"/>
      <c r="Z8" s="389"/>
      <c r="AA8" s="389"/>
      <c r="AB8" s="389"/>
      <c r="AC8" s="389"/>
      <c r="AD8" s="389"/>
      <c r="AE8" s="1119"/>
      <c r="AF8" s="1119"/>
      <c r="AG8" s="1119"/>
      <c r="AH8" s="1119"/>
      <c r="AI8" s="1119"/>
      <c r="AJ8" s="1119"/>
      <c r="AK8" s="1119"/>
      <c r="AL8" s="390"/>
      <c r="AM8" s="390"/>
      <c r="AN8" s="385"/>
    </row>
    <row r="9" spans="1:42" s="386" customFormat="1" ht="12.75" customHeight="1">
      <c r="A9" s="388"/>
      <c r="B9" s="389"/>
      <c r="C9" s="389"/>
      <c r="D9" s="389"/>
      <c r="E9" s="389"/>
      <c r="F9" s="389"/>
      <c r="G9" s="389"/>
      <c r="H9" s="389"/>
      <c r="I9" s="389"/>
      <c r="J9" s="389"/>
      <c r="K9" s="389"/>
      <c r="L9" s="389"/>
      <c r="M9" s="389"/>
      <c r="N9" s="389"/>
      <c r="O9" s="389"/>
      <c r="P9" s="389"/>
      <c r="Q9" s="389"/>
      <c r="R9" s="389"/>
      <c r="S9" s="389"/>
      <c r="T9" s="389"/>
      <c r="U9" s="389"/>
      <c r="V9" s="389"/>
      <c r="W9" s="389"/>
      <c r="X9" s="389"/>
      <c r="Y9" s="389"/>
      <c r="Z9" s="389"/>
      <c r="AA9" s="389"/>
      <c r="AB9" s="389"/>
      <c r="AC9" s="389"/>
      <c r="AD9" s="389"/>
      <c r="AE9" s="1119"/>
      <c r="AF9" s="1119"/>
      <c r="AG9" s="1119"/>
      <c r="AH9" s="1119"/>
      <c r="AI9" s="1119"/>
      <c r="AJ9" s="1119"/>
      <c r="AK9" s="1119"/>
      <c r="AL9" s="390"/>
      <c r="AM9" s="390"/>
      <c r="AN9" s="385"/>
    </row>
    <row r="10" spans="1:42" s="386" customFormat="1" ht="12.75" customHeight="1">
      <c r="A10" s="388"/>
      <c r="B10" s="389" t="s">
        <v>2135</v>
      </c>
      <c r="C10" s="389"/>
      <c r="D10" s="389"/>
      <c r="E10" s="389"/>
      <c r="F10" s="389"/>
      <c r="G10" s="389"/>
      <c r="H10" s="389"/>
      <c r="I10" s="389"/>
      <c r="J10" s="389"/>
      <c r="K10" s="389"/>
      <c r="L10" s="389"/>
      <c r="M10" s="389"/>
      <c r="N10" s="389"/>
      <c r="O10" s="389"/>
      <c r="P10" s="389"/>
      <c r="Q10" s="389"/>
      <c r="R10" s="389"/>
      <c r="S10" s="389"/>
      <c r="T10" s="389"/>
      <c r="U10" s="389"/>
      <c r="V10" s="389"/>
      <c r="W10" s="389"/>
      <c r="X10" s="389"/>
      <c r="Y10" s="389"/>
      <c r="Z10" s="389"/>
      <c r="AA10" s="389"/>
      <c r="AB10" s="389"/>
      <c r="AC10" s="389"/>
      <c r="AD10" s="389"/>
      <c r="AE10" s="1119"/>
      <c r="AF10" s="1119"/>
      <c r="AG10" s="1119"/>
      <c r="AH10" s="1119"/>
      <c r="AI10" s="1119"/>
      <c r="AJ10" s="1119"/>
      <c r="AK10" s="1119"/>
      <c r="AL10" s="390"/>
      <c r="AM10" s="390"/>
      <c r="AN10" s="385"/>
    </row>
    <row r="11" spans="1:42" s="386" customFormat="1" ht="12.75" customHeight="1">
      <c r="A11" s="390"/>
      <c r="C11" s="925" t="s">
        <v>2136</v>
      </c>
      <c r="D11" s="925"/>
      <c r="E11" s="925"/>
      <c r="F11" s="925"/>
      <c r="G11" s="925"/>
      <c r="H11" s="925"/>
      <c r="I11" s="925"/>
      <c r="J11" s="925"/>
      <c r="K11" s="925"/>
      <c r="L11" s="925"/>
      <c r="M11" s="925"/>
      <c r="N11" s="925"/>
      <c r="O11" s="925"/>
      <c r="P11" s="925"/>
      <c r="Q11" s="925"/>
      <c r="R11" s="925"/>
      <c r="S11" s="925"/>
      <c r="T11" s="925"/>
      <c r="U11" s="925"/>
      <c r="V11" s="925"/>
      <c r="W11" s="925"/>
      <c r="X11" s="925"/>
      <c r="Y11" s="925"/>
      <c r="Z11" s="925"/>
      <c r="AA11" s="925"/>
      <c r="AB11" s="925"/>
      <c r="AC11" s="925"/>
      <c r="AD11" s="925"/>
      <c r="AE11" s="925"/>
      <c r="AF11" s="925"/>
      <c r="AG11" s="925"/>
      <c r="AH11" s="925"/>
      <c r="AI11" s="925"/>
      <c r="AJ11" s="925"/>
      <c r="AK11" s="390"/>
      <c r="AL11" s="390"/>
      <c r="AM11" s="390"/>
      <c r="AN11" s="385"/>
      <c r="AO11" s="1064"/>
      <c r="AP11" s="394"/>
    </row>
    <row r="12" spans="1:42" s="386" customFormat="1" ht="12.75" customHeight="1">
      <c r="A12" s="390"/>
      <c r="B12" s="395"/>
      <c r="C12" s="390"/>
      <c r="D12" s="390"/>
      <c r="E12" s="390"/>
      <c r="F12" s="390"/>
      <c r="G12" s="390"/>
      <c r="H12" s="390"/>
      <c r="I12" s="390"/>
      <c r="J12" s="390"/>
      <c r="K12" s="390"/>
      <c r="L12" s="390"/>
      <c r="M12" s="390"/>
      <c r="N12" s="390"/>
      <c r="O12" s="390"/>
      <c r="P12" s="390"/>
      <c r="Q12" s="390"/>
      <c r="R12" s="390"/>
      <c r="S12" s="390"/>
      <c r="T12" s="390"/>
      <c r="U12" s="390"/>
      <c r="V12" s="390"/>
      <c r="W12" s="390"/>
      <c r="X12" s="390"/>
      <c r="Y12" s="390"/>
      <c r="Z12" s="390"/>
      <c r="AA12" s="390"/>
      <c r="AB12" s="390"/>
      <c r="AC12" s="390"/>
      <c r="AD12" s="390"/>
      <c r="AE12" s="390"/>
      <c r="AF12" s="390"/>
      <c r="AG12" s="390"/>
      <c r="AH12" s="390"/>
      <c r="AI12" s="390"/>
      <c r="AJ12" s="390"/>
      <c r="AK12" s="390"/>
      <c r="AL12" s="390"/>
      <c r="AM12" s="390"/>
      <c r="AN12" s="385"/>
      <c r="AP12" s="11"/>
    </row>
    <row r="13" spans="1:42" s="386" customFormat="1" ht="12.75" customHeight="1">
      <c r="A13" s="390"/>
      <c r="B13" s="2342" t="s">
        <v>809</v>
      </c>
      <c r="C13" s="2342"/>
      <c r="D13" s="396"/>
      <c r="E13" s="397" t="s">
        <v>2137</v>
      </c>
      <c r="F13" s="398"/>
      <c r="G13" s="398"/>
      <c r="H13" s="398"/>
      <c r="I13" s="398"/>
      <c r="J13" s="398"/>
      <c r="K13" s="398"/>
      <c r="L13" s="398"/>
      <c r="M13" s="398"/>
      <c r="N13" s="398"/>
      <c r="O13" s="398"/>
      <c r="P13" s="398"/>
      <c r="Q13" s="398"/>
      <c r="R13" s="398"/>
      <c r="S13" s="398"/>
      <c r="T13" s="398"/>
      <c r="U13" s="398"/>
      <c r="V13" s="398"/>
      <c r="W13" s="398"/>
      <c r="X13" s="398"/>
      <c r="Y13" s="398"/>
      <c r="Z13" s="398"/>
      <c r="AA13" s="398"/>
      <c r="AB13" s="398"/>
      <c r="AC13" s="398"/>
      <c r="AD13" s="398"/>
      <c r="AE13" s="398"/>
      <c r="AF13" s="398"/>
      <c r="AG13" s="2373"/>
      <c r="AH13" s="2373"/>
      <c r="AI13" s="2373"/>
      <c r="AJ13" s="2374"/>
      <c r="AK13" s="390"/>
      <c r="AL13" s="390"/>
      <c r="AM13" s="390"/>
      <c r="AN13" s="385"/>
      <c r="AO13" s="399">
        <f>IF($B13="yes",20,0)</f>
        <v>0</v>
      </c>
      <c r="AP13" s="11"/>
    </row>
    <row r="14" spans="1:42" s="386" customFormat="1" ht="12.75" customHeight="1">
      <c r="A14" s="390"/>
      <c r="B14" s="390"/>
      <c r="C14" s="390"/>
      <c r="D14" s="11"/>
      <c r="E14" s="390"/>
      <c r="F14" s="390"/>
      <c r="G14" s="390"/>
      <c r="H14" s="390"/>
      <c r="I14" s="390"/>
      <c r="J14" s="390"/>
      <c r="K14" s="390"/>
      <c r="L14" s="390"/>
      <c r="M14" s="390"/>
      <c r="N14" s="390"/>
      <c r="O14" s="390"/>
      <c r="P14" s="390"/>
      <c r="Q14" s="390"/>
      <c r="R14" s="390"/>
      <c r="S14" s="390"/>
      <c r="T14" s="390"/>
      <c r="U14" s="390"/>
      <c r="V14" s="390"/>
      <c r="W14" s="390"/>
      <c r="X14" s="390"/>
      <c r="Y14" s="390"/>
      <c r="Z14" s="390"/>
      <c r="AA14" s="390"/>
      <c r="AB14" s="390"/>
      <c r="AC14" s="390"/>
      <c r="AD14" s="390"/>
      <c r="AE14" s="390"/>
      <c r="AF14" s="390"/>
      <c r="AG14" s="390"/>
      <c r="AH14" s="390"/>
      <c r="AI14" s="390"/>
      <c r="AJ14" s="390"/>
      <c r="AK14" s="390"/>
      <c r="AL14" s="390"/>
      <c r="AM14" s="390"/>
      <c r="AN14" s="385"/>
      <c r="AO14" s="399">
        <f>IF(AND($B16="yes",E20&gt;0),20,0)</f>
        <v>0</v>
      </c>
      <c r="AP14" s="11"/>
    </row>
    <row r="15" spans="1:42" s="386" customFormat="1" ht="12.75" customHeight="1">
      <c r="A15" s="390"/>
      <c r="B15" s="390"/>
      <c r="C15" s="390"/>
      <c r="D15" s="399"/>
      <c r="E15" s="390"/>
      <c r="F15" s="390"/>
      <c r="G15" s="390"/>
      <c r="H15" s="390"/>
      <c r="I15" s="390"/>
      <c r="J15" s="390"/>
      <c r="K15" s="390"/>
      <c r="L15" s="390"/>
      <c r="M15" s="390"/>
      <c r="N15" s="390"/>
      <c r="O15" s="390"/>
      <c r="P15" s="390"/>
      <c r="Q15" s="390"/>
      <c r="R15" s="390"/>
      <c r="S15" s="390"/>
      <c r="T15" s="390"/>
      <c r="U15" s="390"/>
      <c r="V15" s="390"/>
      <c r="W15" s="390"/>
      <c r="X15" s="390"/>
      <c r="Y15" s="390"/>
      <c r="Z15" s="390"/>
      <c r="AA15" s="390"/>
      <c r="AB15" s="390"/>
      <c r="AC15" s="390"/>
      <c r="AD15" s="390"/>
      <c r="AE15" s="390"/>
      <c r="AF15" s="390"/>
      <c r="AG15" s="390"/>
      <c r="AH15" s="390"/>
      <c r="AI15" s="390"/>
      <c r="AJ15" s="390"/>
      <c r="AK15" s="390"/>
      <c r="AL15" s="390"/>
      <c r="AM15" s="390"/>
      <c r="AN15" s="385"/>
      <c r="AO15" s="399">
        <f>IF($B22="yes",20,0)</f>
        <v>0</v>
      </c>
      <c r="AP15" s="11"/>
    </row>
    <row r="16" spans="1:42" s="386" customFormat="1" ht="12.75" customHeight="1">
      <c r="A16" s="390"/>
      <c r="B16" s="2342" t="s">
        <v>809</v>
      </c>
      <c r="C16" s="2342"/>
      <c r="D16" s="396"/>
      <c r="E16" s="2353" t="s">
        <v>2138</v>
      </c>
      <c r="F16" s="2354"/>
      <c r="G16" s="2354"/>
      <c r="H16" s="2354"/>
      <c r="I16" s="2354"/>
      <c r="J16" s="2354"/>
      <c r="K16" s="2354"/>
      <c r="L16" s="2354"/>
      <c r="M16" s="2354"/>
      <c r="N16" s="2354"/>
      <c r="O16" s="2354"/>
      <c r="P16" s="2354"/>
      <c r="Q16" s="2354"/>
      <c r="R16" s="2354"/>
      <c r="S16" s="2354"/>
      <c r="T16" s="2354"/>
      <c r="U16" s="2354"/>
      <c r="V16" s="2354"/>
      <c r="W16" s="2354"/>
      <c r="X16" s="2354"/>
      <c r="Y16" s="2354"/>
      <c r="Z16" s="2354"/>
      <c r="AA16" s="2354"/>
      <c r="AB16" s="2354"/>
      <c r="AC16" s="2354"/>
      <c r="AD16" s="2354"/>
      <c r="AE16" s="2354"/>
      <c r="AF16" s="2354"/>
      <c r="AG16" s="2354"/>
      <c r="AH16" s="2354"/>
      <c r="AI16" s="2354"/>
      <c r="AJ16" s="2355"/>
      <c r="AK16" s="390"/>
      <c r="AL16" s="390"/>
      <c r="AM16" s="390"/>
      <c r="AN16" s="385"/>
      <c r="AO16" s="399">
        <f>IF($B25="yes",20,0)</f>
        <v>0</v>
      </c>
      <c r="AP16" s="11"/>
    </row>
    <row r="17" spans="1:42" s="386" customFormat="1" ht="12.75" customHeight="1">
      <c r="A17" s="390"/>
      <c r="B17" s="390"/>
      <c r="C17" s="390"/>
      <c r="D17" s="400"/>
      <c r="E17" s="2356"/>
      <c r="F17" s="2357"/>
      <c r="G17" s="2357"/>
      <c r="H17" s="2357"/>
      <c r="I17" s="2357"/>
      <c r="J17" s="2357"/>
      <c r="K17" s="2357"/>
      <c r="L17" s="2357"/>
      <c r="M17" s="2357"/>
      <c r="N17" s="2357"/>
      <c r="O17" s="2357"/>
      <c r="P17" s="2357"/>
      <c r="Q17" s="2357"/>
      <c r="R17" s="2357"/>
      <c r="S17" s="2357"/>
      <c r="T17" s="2357"/>
      <c r="U17" s="2357"/>
      <c r="V17" s="2357"/>
      <c r="W17" s="2357"/>
      <c r="X17" s="2357"/>
      <c r="Y17" s="2357"/>
      <c r="Z17" s="2357"/>
      <c r="AA17" s="2357"/>
      <c r="AB17" s="2357"/>
      <c r="AC17" s="2357"/>
      <c r="AD17" s="2357"/>
      <c r="AE17" s="2357"/>
      <c r="AF17" s="2357"/>
      <c r="AG17" s="2357"/>
      <c r="AH17" s="2357"/>
      <c r="AI17" s="2357"/>
      <c r="AJ17" s="2358"/>
      <c r="AK17" s="390"/>
      <c r="AL17" s="390"/>
      <c r="AM17" s="390"/>
      <c r="AN17" s="385"/>
      <c r="AO17" s="399">
        <f>IF($B28="yes",20,0)</f>
        <v>0</v>
      </c>
    </row>
    <row r="18" spans="1:42" s="386" customFormat="1" ht="12.75" customHeight="1">
      <c r="A18" s="390"/>
      <c r="B18" s="390"/>
      <c r="C18" s="390"/>
      <c r="D18" s="400"/>
      <c r="E18" s="2356"/>
      <c r="F18" s="2357"/>
      <c r="G18" s="2357"/>
      <c r="H18" s="2357"/>
      <c r="I18" s="2357"/>
      <c r="J18" s="2357"/>
      <c r="K18" s="2357"/>
      <c r="L18" s="2357"/>
      <c r="M18" s="2357"/>
      <c r="N18" s="2357"/>
      <c r="O18" s="2357"/>
      <c r="P18" s="2357"/>
      <c r="Q18" s="2357"/>
      <c r="R18" s="2357"/>
      <c r="S18" s="2357"/>
      <c r="T18" s="2357"/>
      <c r="U18" s="2357"/>
      <c r="V18" s="2357"/>
      <c r="W18" s="2357"/>
      <c r="X18" s="2357"/>
      <c r="Y18" s="2357"/>
      <c r="Z18" s="2357"/>
      <c r="AA18" s="2357"/>
      <c r="AB18" s="2357"/>
      <c r="AC18" s="2357"/>
      <c r="AD18" s="2357"/>
      <c r="AE18" s="2357"/>
      <c r="AF18" s="2357"/>
      <c r="AG18" s="2357"/>
      <c r="AH18" s="2357"/>
      <c r="AI18" s="2357"/>
      <c r="AJ18" s="2358"/>
      <c r="AK18" s="390"/>
      <c r="AL18" s="390"/>
      <c r="AM18" s="390"/>
      <c r="AN18" s="385"/>
      <c r="AO18" s="386">
        <f>IF(SUM(AO13:AO16)&gt;20,20,(SUM(AO13:AO16)))</f>
        <v>0</v>
      </c>
      <c r="AP18" s="386" t="s">
        <v>2139</v>
      </c>
    </row>
    <row r="19" spans="1:42" s="386" customFormat="1" ht="12.75" customHeight="1">
      <c r="A19" s="390"/>
      <c r="B19" s="390"/>
      <c r="C19" s="390"/>
      <c r="D19" s="400"/>
      <c r="E19" s="401" t="s">
        <v>2140</v>
      </c>
      <c r="F19" s="1121"/>
      <c r="G19" s="1121"/>
      <c r="H19" s="1121"/>
      <c r="I19" s="1121"/>
      <c r="J19" s="1121"/>
      <c r="K19" s="1121"/>
      <c r="L19" s="1121"/>
      <c r="M19" s="1121"/>
      <c r="N19" s="1121"/>
      <c r="O19" s="1121"/>
      <c r="P19" s="1121"/>
      <c r="Q19" s="1121"/>
      <c r="R19" s="1121"/>
      <c r="S19" s="1121"/>
      <c r="T19" s="1121"/>
      <c r="U19" s="1121"/>
      <c r="V19" s="1121"/>
      <c r="W19" s="1121"/>
      <c r="X19" s="1121"/>
      <c r="Y19" s="1121"/>
      <c r="Z19" s="1121"/>
      <c r="AA19" s="1121"/>
      <c r="AB19" s="1121"/>
      <c r="AC19" s="1121"/>
      <c r="AD19" s="1121"/>
      <c r="AE19" s="1121"/>
      <c r="AF19" s="1121"/>
      <c r="AG19" s="1121"/>
      <c r="AH19" s="1121"/>
      <c r="AI19" s="1121"/>
      <c r="AJ19" s="1122"/>
      <c r="AK19" s="390"/>
      <c r="AL19" s="390"/>
      <c r="AM19" s="390"/>
      <c r="AN19" s="385"/>
    </row>
    <row r="20" spans="1:42" s="386" customFormat="1" ht="12.75" customHeight="1">
      <c r="A20" s="390"/>
      <c r="B20" s="390"/>
      <c r="C20" s="390"/>
      <c r="D20" s="400"/>
      <c r="E20" s="2384"/>
      <c r="F20" s="2385"/>
      <c r="G20" s="2385"/>
      <c r="H20" s="2385"/>
      <c r="I20" s="2385"/>
      <c r="J20" s="2385"/>
      <c r="K20" s="2385"/>
      <c r="L20" s="2385"/>
      <c r="M20" s="2385"/>
      <c r="N20" s="2385"/>
      <c r="O20" s="2385"/>
      <c r="P20" s="2385"/>
      <c r="Q20" s="2385"/>
      <c r="R20" s="2385"/>
      <c r="S20" s="2385"/>
      <c r="T20" s="2385"/>
      <c r="U20" s="2385"/>
      <c r="V20" s="2385"/>
      <c r="W20" s="2385"/>
      <c r="X20" s="2385"/>
      <c r="Y20" s="2385"/>
      <c r="Z20" s="2385"/>
      <c r="AA20" s="2385"/>
      <c r="AB20" s="2385"/>
      <c r="AC20" s="2385"/>
      <c r="AD20" s="2385"/>
      <c r="AE20" s="2385"/>
      <c r="AF20" s="2385"/>
      <c r="AG20" s="2385"/>
      <c r="AH20" s="2385"/>
      <c r="AI20" s="2385"/>
      <c r="AJ20" s="2386"/>
      <c r="AK20" s="390"/>
      <c r="AL20" s="390"/>
      <c r="AM20" s="390"/>
      <c r="AN20" s="385"/>
      <c r="AO20" s="399">
        <f>IF($B33="yes",14,0)</f>
        <v>0</v>
      </c>
    </row>
    <row r="21" spans="1:42" s="386" customFormat="1" ht="12.75" customHeight="1">
      <c r="A21" s="390"/>
      <c r="B21" s="390"/>
      <c r="C21" s="390"/>
      <c r="E21" s="390"/>
      <c r="F21" s="390"/>
      <c r="G21" s="390"/>
      <c r="H21" s="390"/>
      <c r="I21" s="390"/>
      <c r="J21" s="390"/>
      <c r="K21" s="390"/>
      <c r="L21" s="390"/>
      <c r="M21" s="390"/>
      <c r="N21" s="390"/>
      <c r="O21" s="390"/>
      <c r="P21" s="390"/>
      <c r="Q21" s="390"/>
      <c r="R21" s="390"/>
      <c r="S21" s="390"/>
      <c r="T21" s="390"/>
      <c r="U21" s="390"/>
      <c r="V21" s="390"/>
      <c r="W21" s="390"/>
      <c r="X21" s="390"/>
      <c r="Y21" s="390"/>
      <c r="Z21" s="390"/>
      <c r="AA21" s="390"/>
      <c r="AB21" s="390"/>
      <c r="AC21" s="390"/>
      <c r="AD21" s="390"/>
      <c r="AE21" s="390"/>
      <c r="AF21" s="390"/>
      <c r="AG21" s="390"/>
      <c r="AH21" s="390"/>
      <c r="AI21" s="390"/>
      <c r="AJ21" s="390"/>
      <c r="AK21" s="390"/>
      <c r="AL21" s="390"/>
      <c r="AM21" s="390"/>
      <c r="AN21" s="385"/>
      <c r="AO21" s="399">
        <f>IF($B36="yes",14,0)</f>
        <v>0</v>
      </c>
      <c r="AP21" s="11"/>
    </row>
    <row r="22" spans="1:42" s="386" customFormat="1" ht="12.75" customHeight="1">
      <c r="A22" s="390"/>
      <c r="B22" s="2342" t="s">
        <v>809</v>
      </c>
      <c r="C22" s="2342"/>
      <c r="D22" s="396"/>
      <c r="E22" s="2378" t="s">
        <v>2141</v>
      </c>
      <c r="F22" s="2379"/>
      <c r="G22" s="2379"/>
      <c r="H22" s="2379"/>
      <c r="I22" s="2379"/>
      <c r="J22" s="2379"/>
      <c r="K22" s="2379"/>
      <c r="L22" s="2379"/>
      <c r="M22" s="2379"/>
      <c r="N22" s="2379"/>
      <c r="O22" s="2379"/>
      <c r="P22" s="2379"/>
      <c r="Q22" s="2379"/>
      <c r="R22" s="2379"/>
      <c r="S22" s="2379"/>
      <c r="T22" s="2379"/>
      <c r="U22" s="2379"/>
      <c r="V22" s="2379"/>
      <c r="W22" s="2379"/>
      <c r="X22" s="2379"/>
      <c r="Y22" s="2379"/>
      <c r="Z22" s="2379"/>
      <c r="AA22" s="2379"/>
      <c r="AB22" s="2379"/>
      <c r="AC22" s="2379"/>
      <c r="AD22" s="2379"/>
      <c r="AE22" s="2379"/>
      <c r="AF22" s="2379"/>
      <c r="AG22" s="2379"/>
      <c r="AH22" s="2379"/>
      <c r="AI22" s="2379"/>
      <c r="AJ22" s="2380"/>
      <c r="AK22" s="390"/>
      <c r="AL22" s="390"/>
      <c r="AM22" s="390"/>
      <c r="AN22" s="385"/>
      <c r="AO22" s="399">
        <f>IF($B40="yes",14,0)</f>
        <v>0</v>
      </c>
    </row>
    <row r="23" spans="1:42" s="386" customFormat="1" ht="12.75" customHeight="1">
      <c r="A23" s="390"/>
      <c r="B23" s="390"/>
      <c r="C23" s="390"/>
      <c r="D23" s="399"/>
      <c r="E23" s="2381"/>
      <c r="F23" s="2382"/>
      <c r="G23" s="2382"/>
      <c r="H23" s="2382"/>
      <c r="I23" s="2382"/>
      <c r="J23" s="2382"/>
      <c r="K23" s="2382"/>
      <c r="L23" s="2382"/>
      <c r="M23" s="2382"/>
      <c r="N23" s="2382"/>
      <c r="O23" s="2382"/>
      <c r="P23" s="2382"/>
      <c r="Q23" s="2382"/>
      <c r="R23" s="2382"/>
      <c r="S23" s="2382"/>
      <c r="T23" s="2382"/>
      <c r="U23" s="2382"/>
      <c r="V23" s="2382"/>
      <c r="W23" s="2382"/>
      <c r="X23" s="2382"/>
      <c r="Y23" s="2382"/>
      <c r="Z23" s="2382"/>
      <c r="AA23" s="2382"/>
      <c r="AB23" s="2382"/>
      <c r="AC23" s="2382"/>
      <c r="AD23" s="2382"/>
      <c r="AE23" s="2382"/>
      <c r="AF23" s="2382"/>
      <c r="AG23" s="2382"/>
      <c r="AH23" s="2382"/>
      <c r="AI23" s="2382"/>
      <c r="AJ23" s="2383"/>
      <c r="AK23" s="390"/>
      <c r="AL23" s="390"/>
      <c r="AM23" s="390"/>
      <c r="AN23" s="385"/>
      <c r="AO23" s="386">
        <f>IF(SUM(AO20:AO21)&gt;14,14,SUM(AO20:AO21))</f>
        <v>0</v>
      </c>
      <c r="AP23" s="386" t="s">
        <v>2139</v>
      </c>
    </row>
    <row r="24" spans="1:42" s="386" customFormat="1" ht="12.75" customHeight="1">
      <c r="A24" s="390"/>
      <c r="B24" s="390"/>
      <c r="C24" s="390"/>
      <c r="D24" s="400"/>
      <c r="E24" s="390"/>
      <c r="F24" s="390"/>
      <c r="G24" s="390"/>
      <c r="H24" s="390"/>
      <c r="I24" s="390"/>
      <c r="J24" s="390"/>
      <c r="K24" s="390"/>
      <c r="L24" s="390"/>
      <c r="M24" s="390"/>
      <c r="N24" s="390"/>
      <c r="O24" s="390"/>
      <c r="P24" s="390"/>
      <c r="Q24" s="390"/>
      <c r="R24" s="390"/>
      <c r="S24" s="390"/>
      <c r="T24" s="390"/>
      <c r="U24" s="390"/>
      <c r="V24" s="390"/>
      <c r="W24" s="390"/>
      <c r="X24" s="390"/>
      <c r="Y24" s="390"/>
      <c r="Z24" s="390"/>
      <c r="AA24" s="390"/>
      <c r="AB24" s="390"/>
      <c r="AC24" s="390"/>
      <c r="AD24" s="390"/>
      <c r="AE24" s="390"/>
      <c r="AF24" s="390"/>
      <c r="AG24" s="390"/>
      <c r="AH24" s="390"/>
      <c r="AI24" s="390"/>
      <c r="AJ24" s="390"/>
      <c r="AK24" s="390"/>
      <c r="AL24" s="390"/>
      <c r="AM24" s="390"/>
      <c r="AN24" s="385"/>
    </row>
    <row r="25" spans="1:42" s="386" customFormat="1" ht="12.75" customHeight="1">
      <c r="A25" s="390"/>
      <c r="B25" s="2342" t="s">
        <v>809</v>
      </c>
      <c r="C25" s="2342"/>
      <c r="D25" s="396"/>
      <c r="E25" s="2343" t="s">
        <v>2142</v>
      </c>
      <c r="F25" s="2344"/>
      <c r="G25" s="2344"/>
      <c r="H25" s="2344"/>
      <c r="I25" s="2344"/>
      <c r="J25" s="2344"/>
      <c r="K25" s="2344"/>
      <c r="L25" s="2344"/>
      <c r="M25" s="2344"/>
      <c r="N25" s="2344"/>
      <c r="O25" s="2344"/>
      <c r="P25" s="2344"/>
      <c r="Q25" s="2344"/>
      <c r="R25" s="2344"/>
      <c r="S25" s="2344"/>
      <c r="T25" s="2344"/>
      <c r="U25" s="2344"/>
      <c r="V25" s="2344"/>
      <c r="W25" s="2344"/>
      <c r="X25" s="2344"/>
      <c r="Y25" s="2344"/>
      <c r="Z25" s="2344"/>
      <c r="AA25" s="2344"/>
      <c r="AB25" s="2344"/>
      <c r="AC25" s="2344"/>
      <c r="AD25" s="2344"/>
      <c r="AE25" s="2344"/>
      <c r="AF25" s="2344"/>
      <c r="AG25" s="2344"/>
      <c r="AH25" s="2344"/>
      <c r="AI25" s="2344"/>
      <c r="AJ25" s="2345"/>
      <c r="AK25" s="390"/>
      <c r="AL25" s="390"/>
      <c r="AM25" s="390"/>
      <c r="AN25" s="385"/>
      <c r="AO25" s="399">
        <f>IF($B45="yes",6,0)</f>
        <v>0</v>
      </c>
    </row>
    <row r="26" spans="1:42" s="386" customFormat="1" ht="12.75" customHeight="1">
      <c r="A26" s="390"/>
      <c r="B26" s="390"/>
      <c r="C26" s="390"/>
      <c r="D26" s="399"/>
      <c r="E26" s="2346"/>
      <c r="F26" s="2347"/>
      <c r="G26" s="2347"/>
      <c r="H26" s="2347"/>
      <c r="I26" s="2347"/>
      <c r="J26" s="2347"/>
      <c r="K26" s="2347"/>
      <c r="L26" s="2347"/>
      <c r="M26" s="2347"/>
      <c r="N26" s="2347"/>
      <c r="O26" s="2347"/>
      <c r="P26" s="2347"/>
      <c r="Q26" s="2347"/>
      <c r="R26" s="2347"/>
      <c r="S26" s="2347"/>
      <c r="T26" s="2347"/>
      <c r="U26" s="2347"/>
      <c r="V26" s="2347"/>
      <c r="W26" s="2347"/>
      <c r="X26" s="2347"/>
      <c r="Y26" s="2347"/>
      <c r="Z26" s="2347"/>
      <c r="AA26" s="2347"/>
      <c r="AB26" s="2347"/>
      <c r="AC26" s="2347"/>
      <c r="AD26" s="2347"/>
      <c r="AE26" s="2347"/>
      <c r="AF26" s="2347"/>
      <c r="AG26" s="2347"/>
      <c r="AH26" s="2347"/>
      <c r="AI26" s="2347"/>
      <c r="AJ26" s="2348"/>
      <c r="AK26" s="390"/>
      <c r="AL26" s="390"/>
      <c r="AM26" s="390"/>
      <c r="AN26" s="385"/>
      <c r="AO26" s="386">
        <f>IF(AO25&gt;6,6,AO25)</f>
        <v>0</v>
      </c>
      <c r="AP26" s="386" t="s">
        <v>2139</v>
      </c>
    </row>
    <row r="27" spans="1:42" s="386" customFormat="1" ht="12.75" customHeight="1">
      <c r="A27" s="390"/>
      <c r="B27" s="390"/>
      <c r="C27" s="390"/>
      <c r="D27" s="399"/>
      <c r="E27" s="390"/>
      <c r="F27" s="390"/>
      <c r="G27" s="390"/>
      <c r="H27" s="390"/>
      <c r="I27" s="390"/>
      <c r="J27" s="390"/>
      <c r="K27" s="390"/>
      <c r="L27" s="390"/>
      <c r="M27" s="390"/>
      <c r="N27" s="390"/>
      <c r="O27" s="390"/>
      <c r="P27" s="390"/>
      <c r="Q27" s="390"/>
      <c r="R27" s="390"/>
      <c r="S27" s="390"/>
      <c r="T27" s="390"/>
      <c r="U27" s="390"/>
      <c r="V27" s="390"/>
      <c r="W27" s="390"/>
      <c r="X27" s="390"/>
      <c r="Y27" s="390"/>
      <c r="Z27" s="390"/>
      <c r="AA27" s="390"/>
      <c r="AB27" s="390"/>
      <c r="AC27" s="390"/>
      <c r="AD27" s="390"/>
      <c r="AE27" s="390"/>
      <c r="AF27" s="390"/>
      <c r="AG27" s="390"/>
      <c r="AH27" s="390"/>
      <c r="AI27" s="390"/>
      <c r="AJ27" s="390"/>
      <c r="AK27" s="390"/>
      <c r="AL27" s="390"/>
      <c r="AM27" s="390"/>
      <c r="AN27" s="385"/>
      <c r="AO27" s="399"/>
    </row>
    <row r="28" spans="1:42" s="386" customFormat="1" ht="12.75" customHeight="1">
      <c r="A28" s="390"/>
      <c r="B28" s="2342" t="s">
        <v>809</v>
      </c>
      <c r="C28" s="2342"/>
      <c r="D28" s="396"/>
      <c r="E28" s="2366" t="s">
        <v>2143</v>
      </c>
      <c r="F28" s="2367"/>
      <c r="G28" s="2367"/>
      <c r="H28" s="2367"/>
      <c r="I28" s="2367"/>
      <c r="J28" s="2367"/>
      <c r="K28" s="2367"/>
      <c r="L28" s="2367"/>
      <c r="M28" s="2367"/>
      <c r="N28" s="2367"/>
      <c r="O28" s="2367"/>
      <c r="P28" s="2367"/>
      <c r="Q28" s="2367"/>
      <c r="R28" s="2367"/>
      <c r="S28" s="2367"/>
      <c r="T28" s="2367"/>
      <c r="U28" s="2367"/>
      <c r="V28" s="2367"/>
      <c r="W28" s="2367"/>
      <c r="X28" s="2367"/>
      <c r="Y28" s="2367"/>
      <c r="Z28" s="2367"/>
      <c r="AA28" s="2367"/>
      <c r="AB28" s="2367"/>
      <c r="AC28" s="2367"/>
      <c r="AD28" s="2367"/>
      <c r="AE28" s="2367"/>
      <c r="AF28" s="2367"/>
      <c r="AG28" s="2367"/>
      <c r="AH28" s="2367"/>
      <c r="AI28" s="2367"/>
      <c r="AJ28" s="2368"/>
      <c r="AK28" s="390"/>
      <c r="AL28" s="390"/>
      <c r="AM28" s="390"/>
      <c r="AN28" s="385"/>
      <c r="AO28" s="399"/>
    </row>
    <row r="29" spans="1:42" s="386" customFormat="1" ht="12.75" customHeight="1">
      <c r="A29" s="390"/>
      <c r="B29" s="390"/>
      <c r="C29" s="390"/>
      <c r="D29" s="399"/>
      <c r="E29" s="390"/>
      <c r="F29" s="390"/>
      <c r="G29" s="390"/>
      <c r="H29" s="390"/>
      <c r="I29" s="390"/>
      <c r="J29" s="390"/>
      <c r="K29" s="390"/>
      <c r="L29" s="390"/>
      <c r="M29" s="390"/>
      <c r="N29" s="390"/>
      <c r="O29" s="390"/>
      <c r="P29" s="390"/>
      <c r="Q29" s="390"/>
      <c r="R29" s="390"/>
      <c r="S29" s="390"/>
      <c r="T29" s="390"/>
      <c r="U29" s="390"/>
      <c r="V29" s="390"/>
      <c r="W29" s="390"/>
      <c r="X29" s="390"/>
      <c r="Y29" s="390"/>
      <c r="Z29" s="390"/>
      <c r="AA29" s="390"/>
      <c r="AB29" s="390"/>
      <c r="AC29" s="390"/>
      <c r="AD29" s="390"/>
      <c r="AE29" s="390"/>
      <c r="AF29" s="390"/>
      <c r="AG29" s="390"/>
      <c r="AH29" s="390"/>
      <c r="AI29" s="390"/>
      <c r="AJ29" s="390"/>
      <c r="AK29" s="390"/>
      <c r="AL29" s="390"/>
      <c r="AM29" s="390"/>
      <c r="AN29" s="385"/>
      <c r="AO29" s="399"/>
    </row>
    <row r="30" spans="1:42" s="386" customFormat="1" ht="12.75" customHeight="1">
      <c r="A30" s="390"/>
      <c r="B30" s="390"/>
      <c r="C30" s="390"/>
      <c r="D30" s="399"/>
      <c r="E30" s="390"/>
      <c r="F30" s="390"/>
      <c r="G30" s="390"/>
      <c r="H30" s="390"/>
      <c r="I30" s="390"/>
      <c r="J30" s="390"/>
      <c r="K30" s="390"/>
      <c r="L30" s="390"/>
      <c r="M30" s="390"/>
      <c r="N30" s="390"/>
      <c r="O30" s="390"/>
      <c r="P30" s="390"/>
      <c r="Q30" s="390"/>
      <c r="R30" s="390"/>
      <c r="S30" s="390"/>
      <c r="T30" s="390"/>
      <c r="U30" s="390"/>
      <c r="V30" s="390"/>
      <c r="W30" s="390"/>
      <c r="X30" s="390"/>
      <c r="Y30" s="390"/>
      <c r="Z30" s="390"/>
      <c r="AA30" s="390"/>
      <c r="AB30" s="390"/>
      <c r="AC30" s="390"/>
      <c r="AD30" s="390"/>
      <c r="AE30" s="390"/>
      <c r="AF30" s="390"/>
      <c r="AG30" s="390"/>
      <c r="AH30" s="390"/>
      <c r="AI30" s="390"/>
      <c r="AJ30" s="390"/>
      <c r="AK30" s="390"/>
      <c r="AL30" s="390"/>
      <c r="AM30" s="390"/>
      <c r="AN30" s="385"/>
      <c r="AO30" s="399"/>
    </row>
    <row r="31" spans="1:42" s="386" customFormat="1" ht="12.75" customHeight="1">
      <c r="A31" s="390"/>
      <c r="C31" s="393" t="s">
        <v>2144</v>
      </c>
      <c r="E31" s="390"/>
      <c r="F31" s="390"/>
      <c r="G31" s="390"/>
      <c r="H31" s="390"/>
      <c r="I31" s="390"/>
      <c r="J31" s="390"/>
      <c r="K31" s="390"/>
      <c r="L31" s="390"/>
      <c r="M31" s="390"/>
      <c r="N31" s="390"/>
      <c r="O31" s="390"/>
      <c r="P31" s="390"/>
      <c r="Q31" s="390"/>
      <c r="R31" s="390"/>
      <c r="S31" s="390"/>
      <c r="T31" s="390"/>
      <c r="U31" s="390"/>
      <c r="V31" s="390"/>
      <c r="W31" s="390"/>
      <c r="X31" s="390"/>
      <c r="Y31" s="390"/>
      <c r="Z31" s="390"/>
      <c r="AA31" s="390"/>
      <c r="AB31" s="390"/>
      <c r="AC31" s="390"/>
      <c r="AD31" s="390"/>
      <c r="AE31" s="390"/>
      <c r="AF31" s="390"/>
      <c r="AG31" s="390"/>
      <c r="AH31" s="390"/>
      <c r="AI31" s="390"/>
      <c r="AJ31" s="390"/>
      <c r="AK31" s="390"/>
      <c r="AL31" s="390"/>
      <c r="AM31" s="390"/>
      <c r="AN31" s="385"/>
      <c r="AO31" s="399">
        <f>IF(AND(B52="Yes",B56="Yes",B58="Yes"),20,0)</f>
        <v>0</v>
      </c>
    </row>
    <row r="32" spans="1:42" s="386" customFormat="1" ht="12.75" customHeight="1">
      <c r="A32" s="390"/>
      <c r="B32" s="390"/>
      <c r="C32" s="390"/>
      <c r="E32" s="390"/>
      <c r="F32" s="390"/>
      <c r="G32" s="390"/>
      <c r="H32" s="390"/>
      <c r="I32" s="390"/>
      <c r="J32" s="390"/>
      <c r="K32" s="390"/>
      <c r="L32" s="390"/>
      <c r="M32" s="390"/>
      <c r="N32" s="390"/>
      <c r="O32" s="390"/>
      <c r="P32" s="390"/>
      <c r="Q32" s="390"/>
      <c r="R32" s="390"/>
      <c r="S32" s="390"/>
      <c r="T32" s="390"/>
      <c r="U32" s="390"/>
      <c r="V32" s="390"/>
      <c r="W32" s="390"/>
      <c r="X32" s="390"/>
      <c r="Y32" s="390"/>
      <c r="Z32" s="390"/>
      <c r="AA32" s="390"/>
      <c r="AB32" s="390"/>
      <c r="AC32" s="390"/>
      <c r="AD32" s="390"/>
      <c r="AE32" s="390"/>
      <c r="AF32" s="390"/>
      <c r="AG32" s="390"/>
      <c r="AH32" s="390"/>
      <c r="AI32" s="390"/>
      <c r="AJ32" s="390"/>
      <c r="AK32" s="390"/>
      <c r="AL32" s="390"/>
      <c r="AM32" s="390"/>
      <c r="AN32" s="385"/>
      <c r="AO32" s="386">
        <f>IF(AO31&gt;20,20,AO31)</f>
        <v>0</v>
      </c>
      <c r="AP32" s="386" t="s">
        <v>2139</v>
      </c>
    </row>
    <row r="33" spans="1:41" s="386" customFormat="1" ht="12.75" customHeight="1">
      <c r="A33" s="390"/>
      <c r="B33" s="2342" t="s">
        <v>809</v>
      </c>
      <c r="C33" s="2342"/>
      <c r="D33" s="396"/>
      <c r="E33" s="2378" t="s">
        <v>2145</v>
      </c>
      <c r="F33" s="2379"/>
      <c r="G33" s="2379"/>
      <c r="H33" s="2379"/>
      <c r="I33" s="2379"/>
      <c r="J33" s="2379"/>
      <c r="K33" s="2379"/>
      <c r="L33" s="2379"/>
      <c r="M33" s="2379"/>
      <c r="N33" s="2379"/>
      <c r="O33" s="2379"/>
      <c r="P33" s="2379"/>
      <c r="Q33" s="2379"/>
      <c r="R33" s="2379"/>
      <c r="S33" s="2379"/>
      <c r="T33" s="2379"/>
      <c r="U33" s="2379"/>
      <c r="V33" s="2379"/>
      <c r="W33" s="2379"/>
      <c r="X33" s="2379"/>
      <c r="Y33" s="2379"/>
      <c r="Z33" s="2379"/>
      <c r="AA33" s="2379"/>
      <c r="AB33" s="2379"/>
      <c r="AC33" s="2379"/>
      <c r="AD33" s="2379"/>
      <c r="AE33" s="2379"/>
      <c r="AF33" s="2379"/>
      <c r="AG33" s="2379"/>
      <c r="AH33" s="2379"/>
      <c r="AI33" s="2379"/>
      <c r="AJ33" s="2380"/>
      <c r="AK33" s="390"/>
      <c r="AL33" s="390"/>
      <c r="AM33" s="390"/>
      <c r="AN33" s="385"/>
      <c r="AO33" s="399"/>
    </row>
    <row r="34" spans="1:41" s="386" customFormat="1" ht="12.75" customHeight="1">
      <c r="A34" s="390"/>
      <c r="B34" s="390"/>
      <c r="C34" s="390"/>
      <c r="E34" s="2381"/>
      <c r="F34" s="2382"/>
      <c r="G34" s="2382"/>
      <c r="H34" s="2382"/>
      <c r="I34" s="2382"/>
      <c r="J34" s="2382"/>
      <c r="K34" s="2382"/>
      <c r="L34" s="2382"/>
      <c r="M34" s="2382"/>
      <c r="N34" s="2382"/>
      <c r="O34" s="2382"/>
      <c r="P34" s="2382"/>
      <c r="Q34" s="2382"/>
      <c r="R34" s="2382"/>
      <c r="S34" s="2382"/>
      <c r="T34" s="2382"/>
      <c r="U34" s="2382"/>
      <c r="V34" s="2382"/>
      <c r="W34" s="2382"/>
      <c r="X34" s="2382"/>
      <c r="Y34" s="2382"/>
      <c r="Z34" s="2382"/>
      <c r="AA34" s="2382"/>
      <c r="AB34" s="2382"/>
      <c r="AC34" s="2382"/>
      <c r="AD34" s="2382"/>
      <c r="AE34" s="2382"/>
      <c r="AF34" s="2382"/>
      <c r="AG34" s="2382"/>
      <c r="AH34" s="2382"/>
      <c r="AI34" s="2382"/>
      <c r="AJ34" s="2383"/>
      <c r="AK34" s="390"/>
      <c r="AL34" s="390"/>
      <c r="AM34" s="390"/>
      <c r="AN34" s="385"/>
    </row>
    <row r="35" spans="1:41" s="386" customFormat="1" ht="12.75" customHeight="1">
      <c r="A35" s="390"/>
      <c r="B35" s="390"/>
      <c r="C35" s="390"/>
      <c r="F35" s="1123"/>
      <c r="G35" s="1123"/>
      <c r="H35" s="1123"/>
      <c r="I35" s="1123"/>
      <c r="J35" s="1123"/>
      <c r="K35" s="1123"/>
      <c r="L35" s="1123"/>
      <c r="M35" s="1123"/>
      <c r="N35" s="1123"/>
      <c r="O35" s="1123"/>
      <c r="P35" s="1123"/>
      <c r="Q35" s="1123"/>
      <c r="R35" s="1123"/>
      <c r="S35" s="1123"/>
      <c r="T35" s="1123"/>
      <c r="U35" s="1123"/>
      <c r="V35" s="1123"/>
      <c r="W35" s="1123"/>
      <c r="X35" s="1123"/>
      <c r="Y35" s="1123"/>
      <c r="Z35" s="1123"/>
      <c r="AA35" s="1123"/>
      <c r="AB35" s="1123"/>
      <c r="AC35" s="1123"/>
      <c r="AD35" s="1123"/>
      <c r="AE35" s="1123"/>
      <c r="AF35" s="1123"/>
      <c r="AG35" s="1123"/>
      <c r="AH35" s="1123"/>
      <c r="AI35" s="1123"/>
      <c r="AJ35" s="1123"/>
      <c r="AK35" s="390"/>
      <c r="AL35" s="390"/>
      <c r="AM35" s="390"/>
      <c r="AN35" s="385"/>
    </row>
    <row r="36" spans="1:41" s="386" customFormat="1" ht="12.75" customHeight="1">
      <c r="A36" s="390"/>
      <c r="B36" s="2342" t="s">
        <v>809</v>
      </c>
      <c r="C36" s="2342"/>
      <c r="D36" s="396"/>
      <c r="E36" s="2343" t="s">
        <v>2146</v>
      </c>
      <c r="F36" s="2344"/>
      <c r="G36" s="2344"/>
      <c r="H36" s="2344"/>
      <c r="I36" s="2344"/>
      <c r="J36" s="2344"/>
      <c r="K36" s="2344"/>
      <c r="L36" s="2344"/>
      <c r="M36" s="2344"/>
      <c r="N36" s="2344"/>
      <c r="O36" s="2344"/>
      <c r="P36" s="2344"/>
      <c r="Q36" s="2344"/>
      <c r="R36" s="2344"/>
      <c r="S36" s="2344"/>
      <c r="T36" s="2344"/>
      <c r="U36" s="2344"/>
      <c r="V36" s="2344"/>
      <c r="W36" s="2344"/>
      <c r="X36" s="2344"/>
      <c r="Y36" s="2344"/>
      <c r="Z36" s="2344"/>
      <c r="AA36" s="2344"/>
      <c r="AB36" s="2344"/>
      <c r="AC36" s="2344"/>
      <c r="AD36" s="2344"/>
      <c r="AE36" s="2344"/>
      <c r="AF36" s="2344"/>
      <c r="AG36" s="2344"/>
      <c r="AH36" s="2344"/>
      <c r="AI36" s="2344"/>
      <c r="AJ36" s="2345"/>
      <c r="AK36" s="390"/>
      <c r="AL36" s="390"/>
      <c r="AM36" s="390"/>
      <c r="AN36" s="385"/>
    </row>
    <row r="37" spans="1:41" s="386" customFormat="1" ht="12.75" customHeight="1">
      <c r="A37" s="390"/>
      <c r="B37" s="390"/>
      <c r="C37" s="390"/>
      <c r="E37" s="2349"/>
      <c r="F37" s="2350"/>
      <c r="G37" s="2350"/>
      <c r="H37" s="2350"/>
      <c r="I37" s="2350"/>
      <c r="J37" s="2350"/>
      <c r="K37" s="2350"/>
      <c r="L37" s="2350"/>
      <c r="M37" s="2350"/>
      <c r="N37" s="2350"/>
      <c r="O37" s="2350"/>
      <c r="P37" s="2350"/>
      <c r="Q37" s="2350"/>
      <c r="R37" s="2350"/>
      <c r="S37" s="2350"/>
      <c r="T37" s="2350"/>
      <c r="U37" s="2350"/>
      <c r="V37" s="2350"/>
      <c r="W37" s="2350"/>
      <c r="X37" s="2350"/>
      <c r="Y37" s="2350"/>
      <c r="Z37" s="2350"/>
      <c r="AA37" s="2350"/>
      <c r="AB37" s="2350"/>
      <c r="AC37" s="2350"/>
      <c r="AD37" s="2350"/>
      <c r="AE37" s="2350"/>
      <c r="AF37" s="2350"/>
      <c r="AG37" s="2350"/>
      <c r="AH37" s="2350"/>
      <c r="AI37" s="2350"/>
      <c r="AJ37" s="2351"/>
      <c r="AK37" s="390"/>
      <c r="AL37" s="390"/>
      <c r="AM37" s="390"/>
      <c r="AN37" s="385"/>
    </row>
    <row r="38" spans="1:41" s="386" customFormat="1" ht="12.75" customHeight="1">
      <c r="A38" s="390"/>
      <c r="B38" s="390"/>
      <c r="C38" s="390"/>
      <c r="E38" s="2346"/>
      <c r="F38" s="2347"/>
      <c r="G38" s="2347"/>
      <c r="H38" s="2347"/>
      <c r="I38" s="2347"/>
      <c r="J38" s="2347"/>
      <c r="K38" s="2347"/>
      <c r="L38" s="2347"/>
      <c r="M38" s="2347"/>
      <c r="N38" s="2347"/>
      <c r="O38" s="2347"/>
      <c r="P38" s="2347"/>
      <c r="Q38" s="2347"/>
      <c r="R38" s="2347"/>
      <c r="S38" s="2347"/>
      <c r="T38" s="2347"/>
      <c r="U38" s="2347"/>
      <c r="V38" s="2347"/>
      <c r="W38" s="2347"/>
      <c r="X38" s="2347"/>
      <c r="Y38" s="2347"/>
      <c r="Z38" s="2347"/>
      <c r="AA38" s="2347"/>
      <c r="AB38" s="2347"/>
      <c r="AC38" s="2347"/>
      <c r="AD38" s="2347"/>
      <c r="AE38" s="2347"/>
      <c r="AF38" s="2347"/>
      <c r="AG38" s="2347"/>
      <c r="AH38" s="2347"/>
      <c r="AI38" s="2347"/>
      <c r="AJ38" s="2348"/>
      <c r="AK38" s="390"/>
      <c r="AL38" s="390"/>
      <c r="AM38" s="390"/>
      <c r="AN38" s="385"/>
    </row>
    <row r="39" spans="1:41" s="386" customFormat="1" ht="12.75" customHeight="1">
      <c r="A39" s="390"/>
      <c r="B39" s="390"/>
      <c r="C39" s="390"/>
      <c r="E39" s="390"/>
      <c r="F39" s="390"/>
      <c r="G39" s="390"/>
      <c r="H39" s="390"/>
      <c r="I39" s="390"/>
      <c r="J39" s="390"/>
      <c r="K39" s="390"/>
      <c r="L39" s="390"/>
      <c r="M39" s="390"/>
      <c r="N39" s="390"/>
      <c r="O39" s="390"/>
      <c r="P39" s="390"/>
      <c r="Q39" s="390"/>
      <c r="R39" s="390"/>
      <c r="S39" s="390"/>
      <c r="T39" s="390"/>
      <c r="U39" s="390"/>
      <c r="V39" s="390"/>
      <c r="W39" s="390"/>
      <c r="X39" s="390"/>
      <c r="Y39" s="390"/>
      <c r="Z39" s="390"/>
      <c r="AA39" s="390"/>
      <c r="AB39" s="390"/>
      <c r="AC39" s="390"/>
      <c r="AD39" s="390"/>
      <c r="AE39" s="390"/>
      <c r="AF39" s="390"/>
      <c r="AG39" s="390"/>
      <c r="AH39" s="390"/>
      <c r="AI39" s="390"/>
      <c r="AJ39" s="390"/>
      <c r="AK39" s="390"/>
      <c r="AL39" s="390"/>
      <c r="AM39" s="390"/>
      <c r="AN39" s="385"/>
      <c r="AO39" s="386">
        <f>MAX(AO18,AO23,AO26,AO32)</f>
        <v>0</v>
      </c>
    </row>
    <row r="40" spans="1:41" s="386" customFormat="1" ht="12.75" customHeight="1">
      <c r="A40" s="390"/>
      <c r="B40" s="2342" t="s">
        <v>809</v>
      </c>
      <c r="C40" s="2342"/>
      <c r="D40" s="396"/>
      <c r="E40" s="2343" t="s">
        <v>2147</v>
      </c>
      <c r="F40" s="2344"/>
      <c r="G40" s="2344"/>
      <c r="H40" s="2344"/>
      <c r="I40" s="2344"/>
      <c r="J40" s="2344"/>
      <c r="K40" s="2344"/>
      <c r="L40" s="2344"/>
      <c r="M40" s="2344"/>
      <c r="N40" s="2344"/>
      <c r="O40" s="2344"/>
      <c r="P40" s="2344"/>
      <c r="Q40" s="2344"/>
      <c r="R40" s="2344"/>
      <c r="S40" s="2344"/>
      <c r="T40" s="2344"/>
      <c r="U40" s="2344"/>
      <c r="V40" s="2344"/>
      <c r="W40" s="2344"/>
      <c r="X40" s="2344"/>
      <c r="Y40" s="2344"/>
      <c r="Z40" s="2344"/>
      <c r="AA40" s="2344"/>
      <c r="AB40" s="2344"/>
      <c r="AC40" s="2344"/>
      <c r="AD40" s="2344"/>
      <c r="AE40" s="2344"/>
      <c r="AF40" s="2344"/>
      <c r="AG40" s="2344"/>
      <c r="AH40" s="2344"/>
      <c r="AI40" s="2344"/>
      <c r="AJ40" s="2345"/>
      <c r="AK40" s="390"/>
      <c r="AL40" s="390"/>
      <c r="AM40" s="390"/>
      <c r="AN40" s="385"/>
    </row>
    <row r="41" spans="1:41" s="386" customFormat="1" ht="12.75" customHeight="1">
      <c r="A41" s="390"/>
      <c r="B41" s="390"/>
      <c r="C41" s="390"/>
      <c r="E41" s="2346"/>
      <c r="F41" s="2347"/>
      <c r="G41" s="2347"/>
      <c r="H41" s="2347"/>
      <c r="I41" s="2347"/>
      <c r="J41" s="2347"/>
      <c r="K41" s="2347"/>
      <c r="L41" s="2347"/>
      <c r="M41" s="2347"/>
      <c r="N41" s="2347"/>
      <c r="O41" s="2347"/>
      <c r="P41" s="2347"/>
      <c r="Q41" s="2347"/>
      <c r="R41" s="2347"/>
      <c r="S41" s="2347"/>
      <c r="T41" s="2347"/>
      <c r="U41" s="2347"/>
      <c r="V41" s="2347"/>
      <c r="W41" s="2347"/>
      <c r="X41" s="2347"/>
      <c r="Y41" s="2347"/>
      <c r="Z41" s="2347"/>
      <c r="AA41" s="2347"/>
      <c r="AB41" s="2347"/>
      <c r="AC41" s="2347"/>
      <c r="AD41" s="2347"/>
      <c r="AE41" s="2347"/>
      <c r="AF41" s="2347"/>
      <c r="AG41" s="2347"/>
      <c r="AH41" s="2347"/>
      <c r="AI41" s="2347"/>
      <c r="AJ41" s="2348"/>
      <c r="AK41" s="390"/>
      <c r="AL41" s="390"/>
      <c r="AM41" s="390"/>
      <c r="AN41" s="385"/>
    </row>
    <row r="42" spans="1:41" s="386" customFormat="1" ht="12.75" customHeight="1">
      <c r="A42" s="390"/>
      <c r="B42" s="390"/>
      <c r="C42" s="390"/>
      <c r="E42" s="390"/>
      <c r="F42" s="390"/>
      <c r="G42" s="390"/>
      <c r="H42" s="390"/>
      <c r="I42" s="390"/>
      <c r="J42" s="390"/>
      <c r="K42" s="390"/>
      <c r="L42" s="390"/>
      <c r="M42" s="390"/>
      <c r="N42" s="390"/>
      <c r="O42" s="390"/>
      <c r="P42" s="390"/>
      <c r="Q42" s="390"/>
      <c r="R42" s="390"/>
      <c r="S42" s="390"/>
      <c r="T42" s="390"/>
      <c r="U42" s="390"/>
      <c r="V42" s="390"/>
      <c r="W42" s="390"/>
      <c r="X42" s="390"/>
      <c r="Y42" s="390"/>
      <c r="Z42" s="390"/>
      <c r="AA42" s="390"/>
      <c r="AB42" s="390"/>
      <c r="AC42" s="390"/>
      <c r="AD42" s="390"/>
      <c r="AE42" s="390"/>
      <c r="AF42" s="390"/>
      <c r="AG42" s="390"/>
      <c r="AH42" s="390"/>
      <c r="AI42" s="390"/>
      <c r="AJ42" s="390"/>
      <c r="AK42" s="390"/>
      <c r="AL42" s="390"/>
      <c r="AM42" s="390"/>
      <c r="AN42" s="385"/>
      <c r="AO42" s="386">
        <f>MAX(AO18,AO23,AO26,AO32)</f>
        <v>0</v>
      </c>
    </row>
    <row r="43" spans="1:41" s="386" customFormat="1" ht="12.75" customHeight="1">
      <c r="A43" s="390"/>
      <c r="C43" s="393" t="s">
        <v>2148</v>
      </c>
      <c r="E43" s="390"/>
      <c r="F43" s="390"/>
      <c r="G43" s="390"/>
      <c r="H43" s="390"/>
      <c r="I43" s="390"/>
      <c r="J43" s="390"/>
      <c r="K43" s="390"/>
      <c r="L43" s="390"/>
      <c r="M43" s="390"/>
      <c r="N43" s="390"/>
      <c r="O43" s="390"/>
      <c r="P43" s="390"/>
      <c r="Q43" s="390"/>
      <c r="R43" s="390"/>
      <c r="S43" s="390"/>
      <c r="T43" s="390"/>
      <c r="U43" s="390"/>
      <c r="V43" s="390"/>
      <c r="W43" s="390"/>
      <c r="X43" s="390"/>
      <c r="Y43" s="390"/>
      <c r="Z43" s="390"/>
      <c r="AA43" s="390"/>
      <c r="AB43" s="390"/>
      <c r="AC43" s="390"/>
      <c r="AD43" s="390"/>
      <c r="AE43" s="390"/>
      <c r="AF43" s="390"/>
      <c r="AG43" s="390"/>
      <c r="AH43" s="390"/>
      <c r="AI43" s="390"/>
      <c r="AJ43" s="390"/>
      <c r="AK43" s="390"/>
      <c r="AL43" s="390"/>
      <c r="AM43" s="390"/>
      <c r="AN43" s="385"/>
    </row>
    <row r="44" spans="1:41" s="386" customFormat="1" ht="12.75" customHeight="1">
      <c r="A44" s="390"/>
      <c r="C44" s="926"/>
      <c r="D44" s="926"/>
      <c r="E44" s="926"/>
      <c r="F44" s="926"/>
      <c r="G44" s="926"/>
      <c r="H44" s="926"/>
      <c r="I44" s="926"/>
      <c r="J44" s="926"/>
      <c r="K44" s="926"/>
      <c r="L44" s="926"/>
      <c r="M44" s="926"/>
      <c r="N44" s="926"/>
      <c r="O44" s="926"/>
      <c r="P44" s="926"/>
      <c r="Q44" s="926"/>
      <c r="R44" s="926"/>
      <c r="S44" s="926"/>
      <c r="T44" s="926"/>
      <c r="U44" s="926"/>
      <c r="V44" s="926"/>
      <c r="W44" s="926"/>
      <c r="X44" s="926"/>
      <c r="Y44" s="926"/>
      <c r="Z44" s="926"/>
      <c r="AA44" s="926"/>
      <c r="AB44" s="926"/>
      <c r="AC44" s="926"/>
      <c r="AD44" s="926"/>
      <c r="AE44" s="926"/>
      <c r="AF44" s="926"/>
      <c r="AG44" s="926"/>
      <c r="AH44" s="926"/>
      <c r="AI44" s="926"/>
      <c r="AJ44" s="926"/>
      <c r="AK44" s="926"/>
      <c r="AL44" s="390"/>
      <c r="AM44" s="390"/>
      <c r="AN44" s="385"/>
    </row>
    <row r="45" spans="1:41" s="386" customFormat="1" ht="12.75" customHeight="1">
      <c r="A45" s="390"/>
      <c r="B45" s="2342" t="s">
        <v>809</v>
      </c>
      <c r="C45" s="2342"/>
      <c r="D45" s="926"/>
      <c r="E45" s="2343" t="s">
        <v>2149</v>
      </c>
      <c r="F45" s="2344"/>
      <c r="G45" s="2344"/>
      <c r="H45" s="2344"/>
      <c r="I45" s="2344"/>
      <c r="J45" s="2344"/>
      <c r="K45" s="2344"/>
      <c r="L45" s="2344"/>
      <c r="M45" s="2344"/>
      <c r="N45" s="2344"/>
      <c r="O45" s="2344"/>
      <c r="P45" s="2344"/>
      <c r="Q45" s="2344"/>
      <c r="R45" s="2344"/>
      <c r="S45" s="2344"/>
      <c r="T45" s="2344"/>
      <c r="U45" s="2344"/>
      <c r="V45" s="2344"/>
      <c r="W45" s="2344"/>
      <c r="X45" s="2344"/>
      <c r="Y45" s="2344"/>
      <c r="Z45" s="2344"/>
      <c r="AA45" s="2344"/>
      <c r="AB45" s="2344"/>
      <c r="AC45" s="2344"/>
      <c r="AD45" s="2344"/>
      <c r="AE45" s="2344"/>
      <c r="AF45" s="2344"/>
      <c r="AG45" s="2344"/>
      <c r="AH45" s="2344"/>
      <c r="AI45" s="2344"/>
      <c r="AJ45" s="2345"/>
      <c r="AK45" s="926"/>
      <c r="AL45" s="390"/>
      <c r="AM45" s="390"/>
      <c r="AN45" s="385"/>
    </row>
    <row r="46" spans="1:41" s="386" customFormat="1" ht="12.75" customHeight="1">
      <c r="A46" s="390"/>
      <c r="B46" s="390"/>
      <c r="C46" s="390"/>
      <c r="E46" s="2349"/>
      <c r="F46" s="2350"/>
      <c r="G46" s="2350"/>
      <c r="H46" s="2350"/>
      <c r="I46" s="2350"/>
      <c r="J46" s="2350"/>
      <c r="K46" s="2350"/>
      <c r="L46" s="2350"/>
      <c r="M46" s="2350"/>
      <c r="N46" s="2350"/>
      <c r="O46" s="2350"/>
      <c r="P46" s="2350"/>
      <c r="Q46" s="2350"/>
      <c r="R46" s="2350"/>
      <c r="S46" s="2350"/>
      <c r="T46" s="2350"/>
      <c r="U46" s="2350"/>
      <c r="V46" s="2350"/>
      <c r="W46" s="2350"/>
      <c r="X46" s="2350"/>
      <c r="Y46" s="2350"/>
      <c r="Z46" s="2350"/>
      <c r="AA46" s="2350"/>
      <c r="AB46" s="2350"/>
      <c r="AC46" s="2350"/>
      <c r="AD46" s="2350"/>
      <c r="AE46" s="2350"/>
      <c r="AF46" s="2350"/>
      <c r="AG46" s="2350"/>
      <c r="AH46" s="2350"/>
      <c r="AI46" s="2350"/>
      <c r="AJ46" s="2351"/>
      <c r="AK46" s="390"/>
      <c r="AL46" s="390"/>
      <c r="AM46" s="390"/>
      <c r="AN46" s="385"/>
    </row>
    <row r="47" spans="1:41" s="386" customFormat="1" ht="12.75" customHeight="1">
      <c r="A47" s="390"/>
      <c r="D47" s="396"/>
      <c r="E47" s="2346"/>
      <c r="F47" s="2347"/>
      <c r="G47" s="2347"/>
      <c r="H47" s="2347"/>
      <c r="I47" s="2347"/>
      <c r="J47" s="2347"/>
      <c r="K47" s="2347"/>
      <c r="L47" s="2347"/>
      <c r="M47" s="2347"/>
      <c r="N47" s="2347"/>
      <c r="O47" s="2347"/>
      <c r="P47" s="2347"/>
      <c r="Q47" s="2347"/>
      <c r="R47" s="2347"/>
      <c r="S47" s="2347"/>
      <c r="T47" s="2347"/>
      <c r="U47" s="2347"/>
      <c r="V47" s="2347"/>
      <c r="W47" s="2347"/>
      <c r="X47" s="2347"/>
      <c r="Y47" s="2347"/>
      <c r="Z47" s="2347"/>
      <c r="AA47" s="2347"/>
      <c r="AB47" s="2347"/>
      <c r="AC47" s="2347"/>
      <c r="AD47" s="2347"/>
      <c r="AE47" s="2347"/>
      <c r="AF47" s="2347"/>
      <c r="AG47" s="2347"/>
      <c r="AH47" s="2347"/>
      <c r="AI47" s="2347"/>
      <c r="AJ47" s="2348"/>
      <c r="AK47" s="390"/>
      <c r="AL47" s="390"/>
      <c r="AM47" s="390"/>
      <c r="AN47" s="385"/>
      <c r="AO47" s="403"/>
    </row>
    <row r="48" spans="1:41" s="386" customFormat="1" ht="12.75" customHeight="1">
      <c r="A48" s="390"/>
      <c r="B48" s="390"/>
      <c r="C48" s="390"/>
      <c r="E48" s="390"/>
      <c r="F48" s="390"/>
      <c r="G48" s="390"/>
      <c r="H48" s="390"/>
      <c r="I48" s="390"/>
      <c r="J48" s="390"/>
      <c r="K48" s="390"/>
      <c r="L48" s="390"/>
      <c r="M48" s="390"/>
      <c r="N48" s="390"/>
      <c r="O48" s="390"/>
      <c r="P48" s="390"/>
      <c r="Q48" s="390"/>
      <c r="R48" s="390"/>
      <c r="S48" s="390"/>
      <c r="T48" s="390"/>
      <c r="U48" s="390"/>
      <c r="V48" s="390"/>
      <c r="W48" s="390"/>
      <c r="X48" s="390"/>
      <c r="Y48" s="390"/>
      <c r="Z48" s="390"/>
      <c r="AA48" s="390"/>
      <c r="AB48" s="390"/>
      <c r="AC48" s="390"/>
      <c r="AD48" s="390"/>
      <c r="AE48" s="390"/>
      <c r="AF48" s="390"/>
      <c r="AG48" s="390"/>
      <c r="AH48" s="390"/>
      <c r="AI48" s="390"/>
      <c r="AJ48" s="390"/>
      <c r="AK48" s="390"/>
      <c r="AL48" s="390"/>
      <c r="AM48" s="390"/>
      <c r="AN48" s="385"/>
      <c r="AO48" s="403"/>
    </row>
    <row r="49" spans="1:50" s="386" customFormat="1" ht="12.75" customHeight="1">
      <c r="A49" s="389"/>
      <c r="B49" s="389" t="s">
        <v>2150</v>
      </c>
      <c r="C49" s="396"/>
      <c r="D49" s="396"/>
      <c r="E49" s="404"/>
      <c r="F49" s="390"/>
      <c r="G49" s="390"/>
      <c r="H49" s="390"/>
      <c r="I49" s="390"/>
      <c r="J49" s="390"/>
      <c r="K49" s="390"/>
      <c r="L49" s="390"/>
      <c r="M49" s="390"/>
      <c r="N49" s="390"/>
      <c r="O49" s="390"/>
      <c r="P49" s="390"/>
      <c r="Q49" s="390"/>
      <c r="R49" s="390"/>
      <c r="S49" s="390"/>
      <c r="T49" s="390"/>
      <c r="U49" s="390"/>
      <c r="V49" s="390"/>
      <c r="W49" s="390"/>
      <c r="X49" s="390"/>
      <c r="Y49" s="390"/>
      <c r="Z49" s="390"/>
      <c r="AA49" s="390"/>
      <c r="AB49" s="390"/>
      <c r="AC49" s="390"/>
      <c r="AD49" s="390"/>
      <c r="AE49" s="390"/>
      <c r="AF49" s="390"/>
      <c r="AG49" s="390"/>
      <c r="AH49" s="390"/>
      <c r="AI49" s="390"/>
      <c r="AJ49" s="390"/>
      <c r="AK49" s="390"/>
      <c r="AL49" s="390"/>
      <c r="AM49" s="390"/>
      <c r="AN49" s="385"/>
      <c r="AO49" s="403"/>
    </row>
    <row r="50" spans="1:50" s="386" customFormat="1" ht="12.75" customHeight="1">
      <c r="A50" s="390"/>
      <c r="B50" s="390"/>
      <c r="C50" s="925" t="s">
        <v>2151</v>
      </c>
      <c r="D50" s="390"/>
      <c r="E50" s="390"/>
      <c r="F50" s="390"/>
      <c r="G50" s="390"/>
      <c r="H50" s="390"/>
      <c r="I50" s="390"/>
      <c r="J50" s="390"/>
      <c r="K50" s="390"/>
      <c r="L50" s="390"/>
      <c r="M50" s="390"/>
      <c r="N50" s="390"/>
      <c r="O50" s="390"/>
      <c r="P50" s="390"/>
      <c r="Q50" s="390"/>
      <c r="R50" s="390"/>
      <c r="S50" s="390"/>
      <c r="T50" s="390"/>
      <c r="U50" s="390"/>
      <c r="V50" s="390"/>
      <c r="W50" s="390"/>
      <c r="X50" s="390"/>
      <c r="Y50" s="390"/>
      <c r="Z50" s="390"/>
      <c r="AA50" s="390"/>
      <c r="AB50" s="390"/>
      <c r="AC50" s="390"/>
      <c r="AD50" s="390"/>
      <c r="AE50" s="390"/>
      <c r="AF50" s="390"/>
      <c r="AG50" s="390"/>
      <c r="AH50" s="390"/>
      <c r="AI50" s="390"/>
      <c r="AJ50" s="390"/>
      <c r="AK50" s="390"/>
      <c r="AL50" s="390"/>
      <c r="AM50" s="390"/>
      <c r="AN50" s="385"/>
      <c r="AO50" s="403"/>
    </row>
    <row r="51" spans="1:50" s="386" customFormat="1" ht="12.75" customHeight="1">
      <c r="A51" s="396"/>
      <c r="B51" s="396"/>
      <c r="C51" s="396"/>
      <c r="D51" s="396"/>
      <c r="E51" s="405"/>
      <c r="F51" s="390"/>
      <c r="G51" s="390"/>
      <c r="H51" s="390"/>
      <c r="I51" s="390"/>
      <c r="J51" s="390"/>
      <c r="K51" s="390"/>
      <c r="L51" s="390"/>
      <c r="M51" s="390"/>
      <c r="N51" s="390"/>
      <c r="O51" s="390"/>
      <c r="P51" s="390"/>
      <c r="Q51" s="390"/>
      <c r="R51" s="390"/>
      <c r="S51" s="390"/>
      <c r="T51" s="390"/>
      <c r="U51" s="390"/>
      <c r="V51" s="390"/>
      <c r="W51" s="390"/>
      <c r="X51" s="390"/>
      <c r="Y51" s="390"/>
      <c r="Z51" s="390"/>
      <c r="AA51" s="390"/>
      <c r="AB51" s="390"/>
      <c r="AC51" s="390"/>
      <c r="AD51" s="390"/>
      <c r="AE51" s="390"/>
      <c r="AF51" s="390"/>
      <c r="AG51" s="390"/>
      <c r="AH51" s="390"/>
      <c r="AI51" s="390"/>
      <c r="AJ51" s="390"/>
      <c r="AK51" s="390"/>
      <c r="AL51" s="390"/>
      <c r="AM51" s="390"/>
      <c r="AN51" s="385"/>
      <c r="AO51" s="403"/>
    </row>
    <row r="52" spans="1:50" s="386" customFormat="1" ht="12.75" customHeight="1">
      <c r="A52" s="390"/>
      <c r="B52" s="2342" t="s">
        <v>809</v>
      </c>
      <c r="C52" s="2342"/>
      <c r="D52" s="390"/>
      <c r="E52" s="2343" t="s">
        <v>2152</v>
      </c>
      <c r="F52" s="2344"/>
      <c r="G52" s="2344"/>
      <c r="H52" s="2344"/>
      <c r="I52" s="2344"/>
      <c r="J52" s="2344"/>
      <c r="K52" s="2344"/>
      <c r="L52" s="2344"/>
      <c r="M52" s="2344"/>
      <c r="N52" s="2344"/>
      <c r="O52" s="2344"/>
      <c r="P52" s="2344"/>
      <c r="Q52" s="2344"/>
      <c r="R52" s="2344"/>
      <c r="S52" s="2344"/>
      <c r="T52" s="2344"/>
      <c r="U52" s="2344"/>
      <c r="V52" s="2344"/>
      <c r="W52" s="2344"/>
      <c r="X52" s="2344"/>
      <c r="Y52" s="2344"/>
      <c r="Z52" s="2344"/>
      <c r="AA52" s="2344"/>
      <c r="AB52" s="2344"/>
      <c r="AC52" s="2344"/>
      <c r="AD52" s="2344"/>
      <c r="AE52" s="2344"/>
      <c r="AF52" s="2344"/>
      <c r="AG52" s="2344"/>
      <c r="AH52" s="2344"/>
      <c r="AI52" s="2344"/>
      <c r="AJ52" s="2345"/>
      <c r="AK52" s="390"/>
      <c r="AL52" s="390"/>
      <c r="AM52" s="390"/>
      <c r="AN52" s="385"/>
      <c r="AO52" s="406"/>
    </row>
    <row r="53" spans="1:50" s="386" customFormat="1" ht="12.75" customHeight="1">
      <c r="A53" s="390"/>
      <c r="D53" s="396"/>
      <c r="E53" s="2349"/>
      <c r="F53" s="2350"/>
      <c r="G53" s="2350"/>
      <c r="H53" s="2350"/>
      <c r="I53" s="2350"/>
      <c r="J53" s="2350"/>
      <c r="K53" s="2350"/>
      <c r="L53" s="2350"/>
      <c r="M53" s="2350"/>
      <c r="N53" s="2350"/>
      <c r="O53" s="2350"/>
      <c r="P53" s="2350"/>
      <c r="Q53" s="2350"/>
      <c r="R53" s="2350"/>
      <c r="S53" s="2350"/>
      <c r="T53" s="2350"/>
      <c r="U53" s="2350"/>
      <c r="V53" s="2350"/>
      <c r="W53" s="2350"/>
      <c r="X53" s="2350"/>
      <c r="Y53" s="2350"/>
      <c r="Z53" s="2350"/>
      <c r="AA53" s="2350"/>
      <c r="AB53" s="2350"/>
      <c r="AC53" s="2350"/>
      <c r="AD53" s="2350"/>
      <c r="AE53" s="2350"/>
      <c r="AF53" s="2350"/>
      <c r="AG53" s="2350"/>
      <c r="AH53" s="2350"/>
      <c r="AI53" s="2350"/>
      <c r="AJ53" s="2351"/>
      <c r="AK53" s="390"/>
      <c r="AL53" s="390"/>
      <c r="AM53" s="390"/>
      <c r="AN53" s="385"/>
      <c r="AO53" s="406"/>
    </row>
    <row r="54" spans="1:50" s="386" customFormat="1" ht="12.75" customHeight="1">
      <c r="A54" s="390"/>
      <c r="D54" s="390"/>
      <c r="E54" s="2346"/>
      <c r="F54" s="2347"/>
      <c r="G54" s="2347"/>
      <c r="H54" s="2347"/>
      <c r="I54" s="2347"/>
      <c r="J54" s="2347"/>
      <c r="K54" s="2347"/>
      <c r="L54" s="2347"/>
      <c r="M54" s="2347"/>
      <c r="N54" s="2347"/>
      <c r="O54" s="2347"/>
      <c r="P54" s="2347"/>
      <c r="Q54" s="2347"/>
      <c r="R54" s="2347"/>
      <c r="S54" s="2347"/>
      <c r="T54" s="2347"/>
      <c r="U54" s="2347"/>
      <c r="V54" s="2347"/>
      <c r="W54" s="2347"/>
      <c r="X54" s="2347"/>
      <c r="Y54" s="2347"/>
      <c r="Z54" s="2347"/>
      <c r="AA54" s="2347"/>
      <c r="AB54" s="2347"/>
      <c r="AC54" s="2347"/>
      <c r="AD54" s="2347"/>
      <c r="AE54" s="2347"/>
      <c r="AF54" s="2347"/>
      <c r="AG54" s="2347"/>
      <c r="AH54" s="2347"/>
      <c r="AI54" s="2347"/>
      <c r="AJ54" s="2348"/>
      <c r="AK54" s="390"/>
      <c r="AL54" s="390"/>
      <c r="AM54" s="390"/>
      <c r="AN54" s="385"/>
    </row>
    <row r="55" spans="1:50" s="386" customFormat="1" ht="12.75" customHeight="1">
      <c r="A55" s="390"/>
      <c r="B55" s="390"/>
      <c r="C55" s="390"/>
      <c r="D55" s="396"/>
      <c r="E55" s="405"/>
      <c r="F55" s="403"/>
      <c r="G55" s="403"/>
      <c r="H55" s="390"/>
      <c r="I55" s="390"/>
      <c r="J55" s="390"/>
      <c r="K55" s="390"/>
      <c r="L55" s="390"/>
      <c r="M55" s="390"/>
      <c r="N55" s="390"/>
      <c r="O55" s="390"/>
      <c r="P55" s="390"/>
      <c r="Q55" s="390"/>
      <c r="R55" s="390"/>
      <c r="S55" s="390"/>
      <c r="T55" s="390"/>
      <c r="U55" s="390"/>
      <c r="V55" s="390"/>
      <c r="W55" s="390"/>
      <c r="X55" s="390"/>
      <c r="Y55" s="390"/>
      <c r="Z55" s="390"/>
      <c r="AA55" s="390"/>
      <c r="AB55" s="390"/>
      <c r="AC55" s="390"/>
      <c r="AD55" s="390"/>
      <c r="AE55" s="390"/>
      <c r="AF55" s="390"/>
      <c r="AG55" s="390"/>
      <c r="AH55" s="390"/>
      <c r="AI55" s="390"/>
      <c r="AJ55" s="390"/>
      <c r="AK55" s="390"/>
      <c r="AL55" s="390"/>
      <c r="AM55" s="390"/>
      <c r="AN55" s="385"/>
    </row>
    <row r="56" spans="1:50" s="386" customFormat="1" ht="12.75" customHeight="1">
      <c r="A56" s="390"/>
      <c r="B56" s="2342" t="s">
        <v>809</v>
      </c>
      <c r="C56" s="2342"/>
      <c r="D56" s="390"/>
      <c r="E56" s="2363" t="s">
        <v>2153</v>
      </c>
      <c r="F56" s="2364"/>
      <c r="G56" s="2364"/>
      <c r="H56" s="2364"/>
      <c r="I56" s="2364"/>
      <c r="J56" s="2364"/>
      <c r="K56" s="2364"/>
      <c r="L56" s="2364"/>
      <c r="M56" s="2364"/>
      <c r="N56" s="2364"/>
      <c r="O56" s="2364"/>
      <c r="P56" s="2364"/>
      <c r="Q56" s="2364"/>
      <c r="R56" s="2364"/>
      <c r="S56" s="2364"/>
      <c r="T56" s="2364"/>
      <c r="U56" s="2364"/>
      <c r="V56" s="2364"/>
      <c r="W56" s="2364"/>
      <c r="X56" s="2364"/>
      <c r="Y56" s="2364"/>
      <c r="Z56" s="2364"/>
      <c r="AA56" s="2364"/>
      <c r="AB56" s="2364"/>
      <c r="AC56" s="2364"/>
      <c r="AD56" s="2364"/>
      <c r="AE56" s="2364"/>
      <c r="AF56" s="2364"/>
      <c r="AG56" s="2364"/>
      <c r="AH56" s="2364"/>
      <c r="AI56" s="2364"/>
      <c r="AJ56" s="2365"/>
      <c r="AK56" s="390"/>
      <c r="AL56" s="390"/>
      <c r="AM56" s="390"/>
      <c r="AN56" s="385"/>
    </row>
    <row r="57" spans="1:50" s="386" customFormat="1" ht="12.75" customHeight="1">
      <c r="A57" s="390"/>
      <c r="B57" s="390"/>
      <c r="C57" s="390"/>
      <c r="D57" s="396"/>
      <c r="E57" s="407"/>
      <c r="F57" s="403"/>
      <c r="G57" s="403"/>
      <c r="H57" s="390"/>
      <c r="I57" s="390"/>
      <c r="J57" s="390"/>
      <c r="K57" s="390"/>
      <c r="L57" s="390"/>
      <c r="M57" s="390"/>
      <c r="N57" s="390"/>
      <c r="O57" s="390"/>
      <c r="P57" s="390"/>
      <c r="Q57" s="390"/>
      <c r="R57" s="390"/>
      <c r="S57" s="390"/>
      <c r="T57" s="390"/>
      <c r="U57" s="390"/>
      <c r="V57" s="390"/>
      <c r="W57" s="390"/>
      <c r="X57" s="390"/>
      <c r="Y57" s="390"/>
      <c r="Z57" s="390"/>
      <c r="AA57" s="390"/>
      <c r="AB57" s="390"/>
      <c r="AC57" s="390"/>
      <c r="AD57" s="390"/>
      <c r="AE57" s="390"/>
      <c r="AF57" s="390"/>
      <c r="AG57" s="390"/>
      <c r="AH57" s="390"/>
      <c r="AI57" s="390"/>
      <c r="AJ57" s="390"/>
      <c r="AK57" s="390"/>
      <c r="AL57" s="390"/>
      <c r="AM57" s="390"/>
      <c r="AN57" s="385"/>
    </row>
    <row r="58" spans="1:50" s="386" customFormat="1" ht="12.75" customHeight="1">
      <c r="A58" s="390"/>
      <c r="B58" s="2342" t="s">
        <v>809</v>
      </c>
      <c r="C58" s="2342"/>
      <c r="D58" s="390"/>
      <c r="E58" s="2343" t="s">
        <v>2154</v>
      </c>
      <c r="F58" s="2344"/>
      <c r="G58" s="2344"/>
      <c r="H58" s="2344"/>
      <c r="I58" s="2344"/>
      <c r="J58" s="2344"/>
      <c r="K58" s="2344"/>
      <c r="L58" s="2344"/>
      <c r="M58" s="2344"/>
      <c r="N58" s="2344"/>
      <c r="O58" s="2344"/>
      <c r="P58" s="2344"/>
      <c r="Q58" s="2344"/>
      <c r="R58" s="2344"/>
      <c r="S58" s="2344"/>
      <c r="T58" s="2344"/>
      <c r="U58" s="2344"/>
      <c r="V58" s="2344"/>
      <c r="W58" s="2344"/>
      <c r="X58" s="2344"/>
      <c r="Y58" s="2344"/>
      <c r="Z58" s="2344"/>
      <c r="AA58" s="2344"/>
      <c r="AB58" s="2344"/>
      <c r="AC58" s="2344"/>
      <c r="AD58" s="2344"/>
      <c r="AE58" s="2344"/>
      <c r="AF58" s="2344"/>
      <c r="AG58" s="2344"/>
      <c r="AH58" s="2344"/>
      <c r="AI58" s="2344"/>
      <c r="AJ58" s="2345"/>
      <c r="AK58" s="390"/>
      <c r="AL58" s="390"/>
      <c r="AM58" s="390"/>
      <c r="AN58" s="385"/>
    </row>
    <row r="59" spans="1:50" s="386" customFormat="1" ht="12.75" customHeight="1">
      <c r="A59" s="390"/>
      <c r="B59" s="396"/>
      <c r="C59" s="396"/>
      <c r="D59" s="396"/>
      <c r="E59" s="2346"/>
      <c r="F59" s="2347"/>
      <c r="G59" s="2347"/>
      <c r="H59" s="2347"/>
      <c r="I59" s="2347"/>
      <c r="J59" s="2347"/>
      <c r="K59" s="2347"/>
      <c r="L59" s="2347"/>
      <c r="M59" s="2347"/>
      <c r="N59" s="2347"/>
      <c r="O59" s="2347"/>
      <c r="P59" s="2347"/>
      <c r="Q59" s="2347"/>
      <c r="R59" s="2347"/>
      <c r="S59" s="2347"/>
      <c r="T59" s="2347"/>
      <c r="U59" s="2347"/>
      <c r="V59" s="2347"/>
      <c r="W59" s="2347"/>
      <c r="X59" s="2347"/>
      <c r="Y59" s="2347"/>
      <c r="Z59" s="2347"/>
      <c r="AA59" s="2347"/>
      <c r="AB59" s="2347"/>
      <c r="AC59" s="2347"/>
      <c r="AD59" s="2347"/>
      <c r="AE59" s="2347"/>
      <c r="AF59" s="2347"/>
      <c r="AG59" s="2347"/>
      <c r="AH59" s="2347"/>
      <c r="AI59" s="2347"/>
      <c r="AJ59" s="2348"/>
      <c r="AK59" s="390"/>
      <c r="AL59" s="390"/>
      <c r="AM59" s="390"/>
      <c r="AN59" s="385"/>
      <c r="AX59" s="389"/>
    </row>
    <row r="60" spans="1:50" s="386" customFormat="1" ht="12.75" customHeight="1">
      <c r="A60" s="390"/>
      <c r="B60" s="396"/>
      <c r="C60" s="396"/>
      <c r="D60" s="396"/>
      <c r="E60" s="407"/>
      <c r="F60" s="390"/>
      <c r="G60" s="390"/>
      <c r="H60" s="390"/>
      <c r="I60" s="390"/>
      <c r="J60" s="390"/>
      <c r="K60" s="390"/>
      <c r="L60" s="390"/>
      <c r="M60" s="390"/>
      <c r="N60" s="390"/>
      <c r="O60" s="390"/>
      <c r="P60" s="390"/>
      <c r="Q60" s="390"/>
      <c r="R60" s="390"/>
      <c r="S60" s="390"/>
      <c r="T60" s="390"/>
      <c r="U60" s="390"/>
      <c r="V60" s="390"/>
      <c r="W60" s="390"/>
      <c r="X60" s="390"/>
      <c r="Y60" s="390"/>
      <c r="Z60" s="390"/>
      <c r="AA60" s="390"/>
      <c r="AB60" s="390"/>
      <c r="AC60" s="390"/>
      <c r="AD60" s="390"/>
      <c r="AE60" s="390"/>
      <c r="AF60" s="390"/>
      <c r="AG60" s="390"/>
      <c r="AH60" s="390"/>
      <c r="AI60" s="390"/>
      <c r="AJ60" s="390"/>
      <c r="AK60" s="390"/>
      <c r="AL60" s="390"/>
      <c r="AM60" s="390"/>
      <c r="AN60" s="385"/>
      <c r="AX60" s="389"/>
    </row>
    <row r="61" spans="1:50" s="386" customFormat="1" ht="12.75" customHeight="1">
      <c r="A61" s="390"/>
      <c r="B61" s="390"/>
      <c r="C61" s="390"/>
      <c r="D61" s="390"/>
      <c r="E61" s="390"/>
      <c r="F61" s="390"/>
      <c r="G61" s="390"/>
      <c r="H61" s="390"/>
      <c r="I61" s="390"/>
      <c r="J61" s="390"/>
      <c r="K61" s="390"/>
      <c r="L61" s="390"/>
      <c r="M61" s="390"/>
      <c r="N61" s="390"/>
      <c r="O61" s="390"/>
      <c r="P61" s="390"/>
      <c r="Q61" s="390"/>
      <c r="R61" s="390"/>
      <c r="S61" s="390"/>
      <c r="T61" s="390"/>
      <c r="U61" s="390"/>
      <c r="V61" s="390"/>
      <c r="W61" s="390"/>
      <c r="X61" s="390"/>
      <c r="Y61" s="390"/>
      <c r="Z61" s="390"/>
      <c r="AA61" s="390"/>
      <c r="AB61" s="390"/>
      <c r="AC61" s="390"/>
      <c r="AD61" s="390"/>
      <c r="AE61" s="390"/>
      <c r="AF61" s="390"/>
      <c r="AG61" s="390"/>
      <c r="AH61" s="390"/>
      <c r="AI61" s="390"/>
      <c r="AJ61" s="390"/>
      <c r="AK61" s="390"/>
      <c r="AL61" s="390"/>
      <c r="AM61" s="390"/>
      <c r="AN61" s="385"/>
    </row>
    <row r="62" spans="1:50" s="386" customFormat="1" ht="12.75" customHeight="1">
      <c r="A62" s="408"/>
      <c r="B62" s="409"/>
      <c r="C62" s="409"/>
      <c r="D62" s="409"/>
      <c r="E62" s="409"/>
      <c r="F62" s="409"/>
      <c r="G62" s="410"/>
      <c r="H62" s="411"/>
      <c r="I62" s="411"/>
      <c r="J62" s="411"/>
      <c r="K62" s="411"/>
      <c r="L62" s="411"/>
      <c r="M62" s="411"/>
      <c r="N62" s="411"/>
      <c r="O62" s="411"/>
      <c r="P62" s="411"/>
      <c r="Q62" s="411"/>
      <c r="R62" s="411"/>
      <c r="S62" s="411"/>
      <c r="T62" s="411"/>
      <c r="U62" s="411"/>
      <c r="V62" s="411"/>
      <c r="W62" s="411"/>
      <c r="X62" s="411"/>
      <c r="Y62" s="411"/>
      <c r="Z62" s="411"/>
      <c r="AA62" s="411"/>
      <c r="AB62" s="411"/>
      <c r="AC62" s="411"/>
      <c r="AD62" s="411"/>
      <c r="AE62" s="411"/>
      <c r="AF62" s="411"/>
      <c r="AG62" s="411"/>
      <c r="AH62" s="411"/>
      <c r="AI62" s="412"/>
      <c r="AJ62" s="412" t="s">
        <v>2155</v>
      </c>
      <c r="AK62" s="2375">
        <f>AO39</f>
        <v>0</v>
      </c>
      <c r="AL62" s="2376"/>
      <c r="AM62" s="2377"/>
      <c r="AN62" s="385"/>
    </row>
    <row r="63" spans="1:50" s="386" customFormat="1" ht="12.75" customHeight="1" thickBot="1">
      <c r="A63" s="413"/>
      <c r="B63" s="414"/>
      <c r="C63" s="415"/>
      <c r="D63" s="415"/>
      <c r="E63" s="415"/>
      <c r="F63" s="415"/>
      <c r="G63" s="415"/>
      <c r="H63" s="415"/>
      <c r="I63" s="415"/>
      <c r="J63" s="415"/>
      <c r="K63" s="415"/>
      <c r="L63" s="415"/>
      <c r="M63" s="415"/>
      <c r="N63" s="415"/>
      <c r="O63" s="415"/>
      <c r="P63" s="415"/>
      <c r="Q63" s="415"/>
      <c r="R63" s="415"/>
      <c r="S63" s="415"/>
      <c r="T63" s="415"/>
      <c r="U63" s="415"/>
      <c r="V63" s="415"/>
      <c r="W63" s="415"/>
      <c r="X63" s="415"/>
      <c r="Y63" s="415"/>
      <c r="Z63" s="415"/>
      <c r="AA63" s="415"/>
      <c r="AB63" s="415"/>
      <c r="AC63" s="415"/>
      <c r="AD63" s="415"/>
      <c r="AE63" s="415"/>
      <c r="AF63" s="415"/>
      <c r="AG63" s="415"/>
      <c r="AH63" s="415"/>
      <c r="AI63" s="415"/>
      <c r="AJ63" s="415"/>
      <c r="AK63" s="415"/>
      <c r="AL63" s="415"/>
      <c r="AM63" s="416"/>
      <c r="AN63" s="385"/>
    </row>
    <row r="64" spans="1:50" s="386" customFormat="1" ht="12.75" customHeight="1" thickTop="1">
      <c r="A64" s="417"/>
      <c r="B64" s="418"/>
      <c r="C64" s="419"/>
      <c r="D64" s="419"/>
      <c r="E64" s="419"/>
      <c r="F64" s="419"/>
      <c r="G64" s="419"/>
      <c r="H64" s="419"/>
      <c r="I64" s="1139"/>
      <c r="J64" s="1139"/>
      <c r="K64" s="1139"/>
      <c r="L64" s="1139"/>
      <c r="M64" s="1139"/>
      <c r="N64" s="1139"/>
      <c r="O64" s="1139"/>
      <c r="P64" s="1139"/>
      <c r="Q64" s="1139"/>
      <c r="R64" s="417"/>
      <c r="S64" s="389"/>
      <c r="T64" s="389"/>
      <c r="U64" s="389"/>
      <c r="V64" s="389"/>
      <c r="W64" s="389"/>
      <c r="X64" s="389"/>
      <c r="Y64" s="389"/>
      <c r="Z64" s="389"/>
      <c r="AA64" s="389"/>
      <c r="AB64" s="389"/>
      <c r="AC64" s="389"/>
      <c r="AD64" s="389"/>
      <c r="AE64" s="389"/>
      <c r="AF64" s="417"/>
      <c r="AG64" s="389"/>
      <c r="AH64" s="389"/>
      <c r="AI64" s="389"/>
      <c r="AJ64" s="389"/>
      <c r="AK64" s="399"/>
      <c r="AL64" s="399"/>
      <c r="AM64" s="399"/>
      <c r="AN64" s="385"/>
    </row>
    <row r="65" spans="1:42" s="386" customFormat="1" ht="12.75" customHeight="1">
      <c r="A65" s="388" t="s">
        <v>2156</v>
      </c>
      <c r="B65" s="389" t="s">
        <v>617</v>
      </c>
      <c r="C65" s="389"/>
      <c r="D65" s="389"/>
      <c r="E65" s="389"/>
      <c r="F65" s="389"/>
      <c r="G65" s="389"/>
      <c r="H65" s="389"/>
      <c r="I65" s="389"/>
      <c r="J65" s="389"/>
      <c r="K65" s="389"/>
      <c r="L65" s="389"/>
      <c r="M65" s="389"/>
      <c r="N65" s="389"/>
      <c r="O65" s="389"/>
      <c r="P65" s="389"/>
      <c r="Q65" s="389"/>
      <c r="R65" s="389"/>
      <c r="S65" s="389"/>
      <c r="T65" s="389"/>
      <c r="U65" s="389"/>
      <c r="V65" s="389"/>
      <c r="W65" s="389"/>
      <c r="X65" s="389"/>
      <c r="Y65" s="389"/>
      <c r="Z65" s="389"/>
      <c r="AA65" s="389"/>
      <c r="AB65" s="389"/>
      <c r="AC65" s="389"/>
      <c r="AD65" s="389"/>
      <c r="AE65" s="2352" t="s">
        <v>2157</v>
      </c>
      <c r="AF65" s="2352"/>
      <c r="AG65" s="2352"/>
      <c r="AH65" s="2352"/>
      <c r="AI65" s="2352"/>
      <c r="AJ65" s="2352"/>
      <c r="AK65" s="2352"/>
      <c r="AL65" s="390"/>
      <c r="AM65" s="390"/>
      <c r="AN65" s="385"/>
    </row>
    <row r="66" spans="1:42" s="386" customFormat="1" ht="12.75" customHeight="1">
      <c r="A66" s="388"/>
      <c r="B66" s="389" t="s">
        <v>2158</v>
      </c>
      <c r="C66" s="389"/>
      <c r="D66" s="389"/>
      <c r="E66" s="389"/>
      <c r="F66" s="389"/>
      <c r="G66" s="389"/>
      <c r="H66" s="389"/>
      <c r="I66" s="389"/>
      <c r="J66" s="389"/>
      <c r="K66" s="389"/>
      <c r="L66" s="389"/>
      <c r="M66" s="389"/>
      <c r="N66" s="389"/>
      <c r="O66" s="389"/>
      <c r="P66" s="389"/>
      <c r="Q66" s="389"/>
      <c r="R66" s="389"/>
      <c r="S66" s="389"/>
      <c r="T66" s="389"/>
      <c r="U66" s="389"/>
      <c r="V66" s="389"/>
      <c r="W66" s="389"/>
      <c r="X66" s="389"/>
      <c r="Y66" s="389"/>
      <c r="Z66" s="389"/>
      <c r="AA66" s="389"/>
      <c r="AB66" s="389"/>
      <c r="AC66" s="389"/>
      <c r="AD66" s="389"/>
      <c r="AE66" s="1119"/>
      <c r="AF66" s="1119"/>
      <c r="AG66" s="1119"/>
      <c r="AH66" s="1119"/>
      <c r="AI66" s="1119"/>
      <c r="AJ66" s="1119"/>
      <c r="AK66" s="1119"/>
      <c r="AL66" s="390"/>
      <c r="AM66" s="390"/>
      <c r="AN66" s="385"/>
    </row>
    <row r="67" spans="1:42" s="386" customFormat="1" ht="12.75" customHeight="1">
      <c r="A67" s="388"/>
      <c r="B67" s="389"/>
      <c r="C67" s="389"/>
      <c r="D67" s="389"/>
      <c r="E67" s="389"/>
      <c r="F67" s="389"/>
      <c r="G67" s="389"/>
      <c r="H67" s="389"/>
      <c r="I67" s="389"/>
      <c r="J67" s="389"/>
      <c r="K67" s="389"/>
      <c r="L67" s="389"/>
      <c r="M67" s="389"/>
      <c r="N67" s="389"/>
      <c r="O67" s="389"/>
      <c r="P67" s="389"/>
      <c r="Q67" s="389"/>
      <c r="R67" s="389"/>
      <c r="S67" s="389"/>
      <c r="T67" s="389"/>
      <c r="U67" s="389"/>
      <c r="V67" s="389"/>
      <c r="W67" s="389"/>
      <c r="X67" s="389"/>
      <c r="Y67" s="389"/>
      <c r="Z67" s="389"/>
      <c r="AA67" s="389"/>
      <c r="AB67" s="389"/>
      <c r="AC67" s="389"/>
      <c r="AD67" s="389"/>
      <c r="AE67" s="1119"/>
      <c r="AF67" s="1119"/>
      <c r="AG67" s="1119"/>
      <c r="AH67" s="1119"/>
      <c r="AI67" s="1119"/>
      <c r="AJ67" s="1119"/>
      <c r="AK67" s="1119"/>
      <c r="AL67" s="390"/>
      <c r="AM67" s="390"/>
      <c r="AN67" s="385"/>
    </row>
    <row r="68" spans="1:42" s="386" customFormat="1" ht="12.75" customHeight="1">
      <c r="A68" s="388"/>
      <c r="B68" s="2342" t="s">
        <v>843</v>
      </c>
      <c r="C68" s="2342"/>
      <c r="D68" s="396" t="s">
        <v>2159</v>
      </c>
      <c r="E68" s="2353" t="s">
        <v>2160</v>
      </c>
      <c r="F68" s="2354"/>
      <c r="G68" s="2354"/>
      <c r="H68" s="2354"/>
      <c r="I68" s="2354"/>
      <c r="J68" s="2354"/>
      <c r="K68" s="2354"/>
      <c r="L68" s="2354"/>
      <c r="M68" s="2354"/>
      <c r="N68" s="2354"/>
      <c r="O68" s="2354"/>
      <c r="P68" s="2354"/>
      <c r="Q68" s="2354"/>
      <c r="R68" s="2354"/>
      <c r="S68" s="2354"/>
      <c r="T68" s="2354"/>
      <c r="U68" s="2354"/>
      <c r="V68" s="2354"/>
      <c r="W68" s="2354"/>
      <c r="X68" s="2354"/>
      <c r="Y68" s="2354"/>
      <c r="Z68" s="2354"/>
      <c r="AA68" s="2354"/>
      <c r="AB68" s="2354"/>
      <c r="AC68" s="2354"/>
      <c r="AD68" s="2354"/>
      <c r="AE68" s="2354"/>
      <c r="AF68" s="2354"/>
      <c r="AG68" s="2354"/>
      <c r="AH68" s="2354"/>
      <c r="AI68" s="2354"/>
      <c r="AJ68" s="2355"/>
      <c r="AK68" s="1119"/>
      <c r="AL68" s="390"/>
      <c r="AM68" s="390"/>
      <c r="AN68" s="385"/>
      <c r="AO68" s="399">
        <f>IF($B68="yes",10,0)</f>
        <v>10</v>
      </c>
    </row>
    <row r="69" spans="1:42" s="386" customFormat="1" ht="12.75" customHeight="1">
      <c r="A69" s="388"/>
      <c r="B69" s="390"/>
      <c r="C69" s="390"/>
      <c r="D69" s="400"/>
      <c r="E69" s="2356"/>
      <c r="F69" s="2357"/>
      <c r="G69" s="2357"/>
      <c r="H69" s="2357"/>
      <c r="I69" s="2357"/>
      <c r="J69" s="2357"/>
      <c r="K69" s="2357"/>
      <c r="L69" s="2357"/>
      <c r="M69" s="2357"/>
      <c r="N69" s="2357"/>
      <c r="O69" s="2357"/>
      <c r="P69" s="2357"/>
      <c r="Q69" s="2357"/>
      <c r="R69" s="2357"/>
      <c r="S69" s="2357"/>
      <c r="T69" s="2357"/>
      <c r="U69" s="2357"/>
      <c r="V69" s="2357"/>
      <c r="W69" s="2357"/>
      <c r="X69" s="2357"/>
      <c r="Y69" s="2357"/>
      <c r="Z69" s="2357"/>
      <c r="AA69" s="2357"/>
      <c r="AB69" s="2357"/>
      <c r="AC69" s="2357"/>
      <c r="AD69" s="2357"/>
      <c r="AE69" s="2357"/>
      <c r="AF69" s="2357"/>
      <c r="AG69" s="2357"/>
      <c r="AH69" s="2357"/>
      <c r="AI69" s="2357"/>
      <c r="AJ69" s="2358"/>
      <c r="AK69" s="1119"/>
      <c r="AL69" s="390"/>
      <c r="AM69" s="390"/>
      <c r="AN69" s="385"/>
      <c r="AO69" s="399">
        <f>IF($B74="yes",10,0)</f>
        <v>0</v>
      </c>
    </row>
    <row r="70" spans="1:42" s="386" customFormat="1" ht="12.75" customHeight="1">
      <c r="A70" s="388"/>
      <c r="B70" s="390"/>
      <c r="C70" s="390"/>
      <c r="D70" s="400"/>
      <c r="E70" s="2356"/>
      <c r="F70" s="2357"/>
      <c r="G70" s="2357"/>
      <c r="H70" s="2357"/>
      <c r="I70" s="2357"/>
      <c r="J70" s="2357"/>
      <c r="K70" s="2357"/>
      <c r="L70" s="2357"/>
      <c r="M70" s="2357"/>
      <c r="N70" s="2357"/>
      <c r="O70" s="2357"/>
      <c r="P70" s="2357"/>
      <c r="Q70" s="2357"/>
      <c r="R70" s="2357"/>
      <c r="S70" s="2357"/>
      <c r="T70" s="2357"/>
      <c r="U70" s="2357"/>
      <c r="V70" s="2357"/>
      <c r="W70" s="2357"/>
      <c r="X70" s="2357"/>
      <c r="Y70" s="2357"/>
      <c r="Z70" s="2357"/>
      <c r="AA70" s="2357"/>
      <c r="AB70" s="2357"/>
      <c r="AC70" s="2357"/>
      <c r="AD70" s="2357"/>
      <c r="AE70" s="2357"/>
      <c r="AF70" s="2357"/>
      <c r="AG70" s="2357"/>
      <c r="AH70" s="2357"/>
      <c r="AI70" s="2357"/>
      <c r="AJ70" s="2358"/>
      <c r="AK70" s="1119"/>
      <c r="AL70" s="390"/>
      <c r="AM70" s="390"/>
      <c r="AN70" s="385"/>
      <c r="AO70" s="399">
        <f>IF($B81="yes",10,0)</f>
        <v>0</v>
      </c>
    </row>
    <row r="71" spans="1:42" s="386" customFormat="1" ht="12.75" customHeight="1">
      <c r="A71" s="388"/>
      <c r="B71" s="390"/>
      <c r="C71" s="390"/>
      <c r="D71" s="400"/>
      <c r="E71" s="2356"/>
      <c r="F71" s="2357"/>
      <c r="G71" s="2357"/>
      <c r="H71" s="2357"/>
      <c r="I71" s="2357"/>
      <c r="J71" s="2357"/>
      <c r="K71" s="2357"/>
      <c r="L71" s="2357"/>
      <c r="M71" s="2357"/>
      <c r="N71" s="2357"/>
      <c r="O71" s="2357"/>
      <c r="P71" s="2357"/>
      <c r="Q71" s="2357"/>
      <c r="R71" s="2357"/>
      <c r="S71" s="2357"/>
      <c r="T71" s="2357"/>
      <c r="U71" s="2357"/>
      <c r="V71" s="2357"/>
      <c r="W71" s="2357"/>
      <c r="X71" s="2357"/>
      <c r="Y71" s="2357"/>
      <c r="Z71" s="2357"/>
      <c r="AA71" s="2357"/>
      <c r="AB71" s="2357"/>
      <c r="AC71" s="2357"/>
      <c r="AD71" s="2357"/>
      <c r="AE71" s="2357"/>
      <c r="AF71" s="2357"/>
      <c r="AG71" s="2357"/>
      <c r="AH71" s="2357"/>
      <c r="AI71" s="2357"/>
      <c r="AJ71" s="2358"/>
      <c r="AK71" s="1119"/>
      <c r="AL71" s="390"/>
      <c r="AM71" s="390"/>
      <c r="AN71" s="385"/>
      <c r="AO71" s="386">
        <f>IF(SUM(AO68:AO70)&gt;10,10,(SUM(AO68:AO70)))</f>
        <v>10</v>
      </c>
      <c r="AP71" s="420" t="s">
        <v>2161</v>
      </c>
    </row>
    <row r="72" spans="1:42" s="386" customFormat="1" ht="12.75" customHeight="1">
      <c r="A72" s="388"/>
      <c r="B72" s="390"/>
      <c r="C72" s="390"/>
      <c r="D72" s="400"/>
      <c r="E72" s="2359"/>
      <c r="F72" s="2360"/>
      <c r="G72" s="2360"/>
      <c r="H72" s="2360"/>
      <c r="I72" s="2360"/>
      <c r="J72" s="2360"/>
      <c r="K72" s="2360"/>
      <c r="L72" s="2360"/>
      <c r="M72" s="2360"/>
      <c r="N72" s="2360"/>
      <c r="O72" s="2360"/>
      <c r="P72" s="2360"/>
      <c r="Q72" s="2360"/>
      <c r="R72" s="2360"/>
      <c r="S72" s="2360"/>
      <c r="T72" s="2360"/>
      <c r="U72" s="2360"/>
      <c r="V72" s="2360"/>
      <c r="W72" s="2360"/>
      <c r="X72" s="2360"/>
      <c r="Y72" s="2360"/>
      <c r="Z72" s="2360"/>
      <c r="AA72" s="2360"/>
      <c r="AB72" s="2360"/>
      <c r="AC72" s="2360"/>
      <c r="AD72" s="2360"/>
      <c r="AE72" s="2360"/>
      <c r="AF72" s="2360"/>
      <c r="AG72" s="2360"/>
      <c r="AH72" s="2360"/>
      <c r="AI72" s="2360"/>
      <c r="AJ72" s="2361"/>
      <c r="AK72" s="1119"/>
      <c r="AL72" s="390"/>
      <c r="AM72" s="390"/>
      <c r="AN72" s="385"/>
    </row>
    <row r="73" spans="1:42" s="386" customFormat="1" ht="12.75" customHeight="1">
      <c r="A73" s="388"/>
      <c r="B73" s="390"/>
      <c r="C73" s="390"/>
      <c r="E73" s="390"/>
      <c r="F73" s="390"/>
      <c r="G73" s="390"/>
      <c r="H73" s="390"/>
      <c r="I73" s="390"/>
      <c r="J73" s="390"/>
      <c r="K73" s="390"/>
      <c r="L73" s="390"/>
      <c r="M73" s="390"/>
      <c r="N73" s="390"/>
      <c r="O73" s="390"/>
      <c r="P73" s="390"/>
      <c r="Q73" s="390"/>
      <c r="R73" s="390"/>
      <c r="S73" s="390"/>
      <c r="T73" s="390"/>
      <c r="U73" s="390"/>
      <c r="V73" s="390"/>
      <c r="W73" s="390"/>
      <c r="X73" s="390"/>
      <c r="Y73" s="390"/>
      <c r="Z73" s="390"/>
      <c r="AA73" s="390"/>
      <c r="AB73" s="390"/>
      <c r="AC73" s="390"/>
      <c r="AD73" s="390"/>
      <c r="AE73" s="390"/>
      <c r="AF73" s="390"/>
      <c r="AG73" s="390"/>
      <c r="AH73" s="390"/>
      <c r="AI73" s="390"/>
      <c r="AJ73" s="390"/>
      <c r="AK73" s="1119"/>
      <c r="AL73" s="390"/>
      <c r="AM73" s="390"/>
      <c r="AN73" s="385"/>
    </row>
    <row r="74" spans="1:42" s="386" customFormat="1" ht="12.75" customHeight="1">
      <c r="A74" s="388"/>
      <c r="B74" s="2342" t="s">
        <v>809</v>
      </c>
      <c r="C74" s="2342"/>
      <c r="D74" s="396" t="s">
        <v>2162</v>
      </c>
      <c r="E74" s="773" t="s">
        <v>2163</v>
      </c>
      <c r="F74" s="774"/>
      <c r="G74" s="774"/>
      <c r="H74" s="774"/>
      <c r="I74" s="774"/>
      <c r="J74" s="774"/>
      <c r="K74" s="774"/>
      <c r="L74" s="774"/>
      <c r="M74" s="774"/>
      <c r="N74" s="774"/>
      <c r="O74" s="774"/>
      <c r="P74" s="774"/>
      <c r="Q74" s="774"/>
      <c r="R74" s="774"/>
      <c r="S74" s="774"/>
      <c r="T74" s="774"/>
      <c r="U74" s="774"/>
      <c r="V74" s="774"/>
      <c r="W74" s="774"/>
      <c r="X74" s="774"/>
      <c r="Y74" s="774"/>
      <c r="Z74" s="774"/>
      <c r="AA74" s="774"/>
      <c r="AB74" s="774"/>
      <c r="AC74" s="774"/>
      <c r="AD74" s="774"/>
      <c r="AE74" s="774"/>
      <c r="AF74" s="774"/>
      <c r="AG74" s="774"/>
      <c r="AH74" s="774"/>
      <c r="AI74" s="774"/>
      <c r="AJ74" s="775"/>
      <c r="AK74" s="1119"/>
      <c r="AL74" s="390"/>
      <c r="AM74" s="390"/>
      <c r="AN74" s="385"/>
    </row>
    <row r="75" spans="1:42" s="386" customFormat="1" ht="12.75" customHeight="1">
      <c r="A75" s="388"/>
      <c r="B75" s="390"/>
      <c r="C75" s="390"/>
      <c r="D75" s="399"/>
      <c r="E75" s="2362" t="s">
        <v>809</v>
      </c>
      <c r="F75" s="2342"/>
      <c r="G75" s="421"/>
      <c r="H75" s="405" t="s">
        <v>2164</v>
      </c>
      <c r="I75" s="1118"/>
      <c r="J75" s="421"/>
      <c r="K75" s="421"/>
      <c r="L75" s="421"/>
      <c r="M75" s="421"/>
      <c r="N75" s="421"/>
      <c r="O75" s="421"/>
      <c r="P75" s="421"/>
      <c r="Q75" s="421"/>
      <c r="R75" s="421"/>
      <c r="S75" s="421"/>
      <c r="T75" s="421"/>
      <c r="U75" s="421"/>
      <c r="V75" s="421"/>
      <c r="W75" s="421"/>
      <c r="X75" s="421"/>
      <c r="Y75" s="421"/>
      <c r="Z75" s="421"/>
      <c r="AA75" s="421"/>
      <c r="AB75" s="421"/>
      <c r="AC75" s="421"/>
      <c r="AD75" s="421"/>
      <c r="AE75" s="421"/>
      <c r="AF75" s="421"/>
      <c r="AG75" s="421"/>
      <c r="AH75" s="421"/>
      <c r="AI75" s="421"/>
      <c r="AJ75" s="776"/>
      <c r="AK75" s="1119"/>
      <c r="AL75" s="390"/>
      <c r="AM75" s="390"/>
      <c r="AN75" s="385"/>
    </row>
    <row r="76" spans="1:42" s="386" customFormat="1" ht="12.75" customHeight="1">
      <c r="A76" s="388"/>
      <c r="B76" s="390"/>
      <c r="C76" s="390"/>
      <c r="D76" s="399"/>
      <c r="E76" s="2340" t="s">
        <v>809</v>
      </c>
      <c r="F76" s="2341"/>
      <c r="G76" s="421"/>
      <c r="H76" s="405" t="s">
        <v>2165</v>
      </c>
      <c r="I76" s="421"/>
      <c r="J76" s="421"/>
      <c r="K76" s="421"/>
      <c r="L76" s="421"/>
      <c r="M76" s="421"/>
      <c r="N76" s="421"/>
      <c r="O76" s="421"/>
      <c r="P76" s="421"/>
      <c r="Q76" s="421"/>
      <c r="R76" s="421"/>
      <c r="S76" s="421"/>
      <c r="T76" s="421"/>
      <c r="U76" s="421"/>
      <c r="V76" s="421"/>
      <c r="W76" s="421"/>
      <c r="X76" s="421"/>
      <c r="Y76" s="421"/>
      <c r="Z76" s="421"/>
      <c r="AA76" s="421"/>
      <c r="AB76" s="421"/>
      <c r="AC76" s="421"/>
      <c r="AD76" s="421"/>
      <c r="AE76" s="421"/>
      <c r="AF76" s="421"/>
      <c r="AG76" s="421"/>
      <c r="AH76" s="421"/>
      <c r="AI76" s="421"/>
      <c r="AJ76" s="776"/>
      <c r="AK76" s="1119"/>
      <c r="AL76" s="390"/>
      <c r="AM76" s="390"/>
      <c r="AN76" s="385"/>
    </row>
    <row r="77" spans="1:42" s="386" customFormat="1" ht="12.75" customHeight="1">
      <c r="A77" s="388"/>
      <c r="B77" s="390"/>
      <c r="C77" s="390"/>
      <c r="D77" s="399"/>
      <c r="E77" s="2340" t="s">
        <v>809</v>
      </c>
      <c r="F77" s="2341"/>
      <c r="G77" s="421"/>
      <c r="H77" s="405" t="s">
        <v>2166</v>
      </c>
      <c r="I77" s="421"/>
      <c r="J77" s="421"/>
      <c r="K77" s="421"/>
      <c r="L77" s="421"/>
      <c r="M77" s="421"/>
      <c r="N77" s="421"/>
      <c r="O77" s="421"/>
      <c r="P77" s="421"/>
      <c r="Q77" s="421"/>
      <c r="R77" s="421"/>
      <c r="S77" s="421"/>
      <c r="T77" s="421"/>
      <c r="U77" s="421"/>
      <c r="V77" s="421"/>
      <c r="W77" s="421"/>
      <c r="X77" s="421"/>
      <c r="Y77" s="421"/>
      <c r="Z77" s="421"/>
      <c r="AA77" s="421"/>
      <c r="AB77" s="421"/>
      <c r="AC77" s="421"/>
      <c r="AD77" s="421"/>
      <c r="AE77" s="421"/>
      <c r="AF77" s="421"/>
      <c r="AG77" s="421"/>
      <c r="AH77" s="421"/>
      <c r="AI77" s="421"/>
      <c r="AJ77" s="776"/>
      <c r="AK77" s="1119"/>
      <c r="AL77" s="390"/>
      <c r="AM77" s="390"/>
      <c r="AN77" s="385"/>
    </row>
    <row r="78" spans="1:42" s="386" customFormat="1" ht="12.75" customHeight="1">
      <c r="A78" s="388"/>
      <c r="B78" s="390"/>
      <c r="C78" s="390"/>
      <c r="D78" s="399"/>
      <c r="E78" s="494"/>
      <c r="F78" s="421"/>
      <c r="G78" s="421"/>
      <c r="H78" s="421"/>
      <c r="I78" s="421"/>
      <c r="J78" s="421"/>
      <c r="K78" s="421"/>
      <c r="L78" s="421"/>
      <c r="M78" s="421"/>
      <c r="N78" s="421"/>
      <c r="O78" s="421"/>
      <c r="P78" s="421"/>
      <c r="Q78" s="421"/>
      <c r="R78" s="421"/>
      <c r="S78" s="421"/>
      <c r="T78" s="421"/>
      <c r="U78" s="421"/>
      <c r="V78" s="421"/>
      <c r="W78" s="421"/>
      <c r="X78" s="421"/>
      <c r="Y78" s="421"/>
      <c r="Z78" s="421"/>
      <c r="AA78" s="421"/>
      <c r="AB78" s="421"/>
      <c r="AC78" s="421"/>
      <c r="AD78" s="421"/>
      <c r="AE78" s="421"/>
      <c r="AF78" s="421"/>
      <c r="AG78" s="421"/>
      <c r="AH78" s="421"/>
      <c r="AI78" s="421"/>
      <c r="AJ78" s="776"/>
      <c r="AK78" s="1119"/>
      <c r="AL78" s="390"/>
      <c r="AM78" s="390"/>
      <c r="AN78" s="385"/>
    </row>
    <row r="79" spans="1:42" s="386" customFormat="1" ht="12.75" customHeight="1">
      <c r="A79" s="388"/>
      <c r="B79" s="390"/>
      <c r="C79" s="390"/>
      <c r="D79" s="399"/>
      <c r="E79" s="2362" t="s">
        <v>809</v>
      </c>
      <c r="F79" s="2342"/>
      <c r="G79" s="1123"/>
      <c r="H79" s="778" t="s">
        <v>2167</v>
      </c>
      <c r="I79" s="1123"/>
      <c r="J79" s="1123"/>
      <c r="K79" s="1123"/>
      <c r="L79" s="1123"/>
      <c r="M79" s="1123"/>
      <c r="N79" s="1123"/>
      <c r="O79" s="1123"/>
      <c r="P79" s="1123"/>
      <c r="Q79" s="1123"/>
      <c r="R79" s="1123"/>
      <c r="S79" s="1123"/>
      <c r="T79" s="1123"/>
      <c r="U79" s="1123"/>
      <c r="V79" s="1123"/>
      <c r="W79" s="1123"/>
      <c r="X79" s="1123"/>
      <c r="Y79" s="1123"/>
      <c r="Z79" s="1123"/>
      <c r="AA79" s="1123"/>
      <c r="AB79" s="1123"/>
      <c r="AC79" s="1123"/>
      <c r="AD79" s="1123"/>
      <c r="AE79" s="1123"/>
      <c r="AF79" s="1123"/>
      <c r="AG79" s="1123"/>
      <c r="AH79" s="1123"/>
      <c r="AI79" s="1123"/>
      <c r="AJ79" s="1124"/>
      <c r="AK79" s="1119"/>
      <c r="AL79" s="390"/>
      <c r="AM79" s="390"/>
      <c r="AN79" s="385"/>
    </row>
    <row r="80" spans="1:42" s="386" customFormat="1" ht="12.75" customHeight="1">
      <c r="A80" s="388"/>
      <c r="B80" s="390"/>
      <c r="C80" s="390"/>
      <c r="D80" s="400"/>
      <c r="E80" s="390"/>
      <c r="F80" s="390"/>
      <c r="G80" s="390"/>
      <c r="H80" s="390"/>
      <c r="I80" s="390"/>
      <c r="J80" s="390"/>
      <c r="K80" s="390"/>
      <c r="L80" s="390"/>
      <c r="M80" s="390"/>
      <c r="N80" s="390"/>
      <c r="O80" s="390"/>
      <c r="P80" s="390"/>
      <c r="Q80" s="390"/>
      <c r="R80" s="390"/>
      <c r="S80" s="390"/>
      <c r="T80" s="390"/>
      <c r="U80" s="390"/>
      <c r="V80" s="390"/>
      <c r="W80" s="390"/>
      <c r="X80" s="390"/>
      <c r="Y80" s="390"/>
      <c r="Z80" s="390"/>
      <c r="AA80" s="390"/>
      <c r="AB80" s="390"/>
      <c r="AC80" s="390"/>
      <c r="AD80" s="390"/>
      <c r="AE80" s="390"/>
      <c r="AF80" s="390"/>
      <c r="AG80" s="390"/>
      <c r="AH80" s="390"/>
      <c r="AI80" s="390"/>
      <c r="AJ80" s="390"/>
      <c r="AK80" s="1119"/>
      <c r="AL80" s="390"/>
      <c r="AM80" s="390"/>
      <c r="AN80" s="385"/>
    </row>
    <row r="81" spans="1:43" s="386" customFormat="1" ht="12.75" customHeight="1">
      <c r="A81" s="388"/>
      <c r="B81" s="2342" t="s">
        <v>809</v>
      </c>
      <c r="C81" s="2342"/>
      <c r="D81" s="396" t="s">
        <v>2168</v>
      </c>
      <c r="E81" s="2343" t="s">
        <v>2169</v>
      </c>
      <c r="F81" s="2344"/>
      <c r="G81" s="2344"/>
      <c r="H81" s="2344"/>
      <c r="I81" s="2344"/>
      <c r="J81" s="2344"/>
      <c r="K81" s="2344"/>
      <c r="L81" s="2344"/>
      <c r="M81" s="2344"/>
      <c r="N81" s="2344"/>
      <c r="O81" s="2344"/>
      <c r="P81" s="2344"/>
      <c r="Q81" s="2344"/>
      <c r="R81" s="2344"/>
      <c r="S81" s="2344"/>
      <c r="T81" s="2344"/>
      <c r="U81" s="2344"/>
      <c r="V81" s="2344"/>
      <c r="W81" s="2344"/>
      <c r="X81" s="2344"/>
      <c r="Y81" s="2344"/>
      <c r="Z81" s="2344"/>
      <c r="AA81" s="2344"/>
      <c r="AB81" s="2344"/>
      <c r="AC81" s="2344"/>
      <c r="AD81" s="2344"/>
      <c r="AE81" s="2344"/>
      <c r="AF81" s="2344"/>
      <c r="AG81" s="2344"/>
      <c r="AH81" s="2344"/>
      <c r="AI81" s="2344"/>
      <c r="AJ81" s="2345"/>
      <c r="AK81" s="1119"/>
      <c r="AL81" s="390"/>
      <c r="AM81" s="390"/>
      <c r="AN81" s="385"/>
    </row>
    <row r="82" spans="1:43" s="386" customFormat="1" ht="12.75" customHeight="1">
      <c r="A82" s="388"/>
      <c r="B82" s="390"/>
      <c r="C82" s="390"/>
      <c r="D82" s="399"/>
      <c r="E82" s="2346"/>
      <c r="F82" s="2347"/>
      <c r="G82" s="2347"/>
      <c r="H82" s="2347"/>
      <c r="I82" s="2347"/>
      <c r="J82" s="2347"/>
      <c r="K82" s="2347"/>
      <c r="L82" s="2347"/>
      <c r="M82" s="2347"/>
      <c r="N82" s="2347"/>
      <c r="O82" s="2347"/>
      <c r="P82" s="2347"/>
      <c r="Q82" s="2347"/>
      <c r="R82" s="2347"/>
      <c r="S82" s="2347"/>
      <c r="T82" s="2347"/>
      <c r="U82" s="2347"/>
      <c r="V82" s="2347"/>
      <c r="W82" s="2347"/>
      <c r="X82" s="2347"/>
      <c r="Y82" s="2347"/>
      <c r="Z82" s="2347"/>
      <c r="AA82" s="2347"/>
      <c r="AB82" s="2347"/>
      <c r="AC82" s="2347"/>
      <c r="AD82" s="2347"/>
      <c r="AE82" s="2347"/>
      <c r="AF82" s="2347"/>
      <c r="AG82" s="2347"/>
      <c r="AH82" s="2347"/>
      <c r="AI82" s="2347"/>
      <c r="AJ82" s="2348"/>
      <c r="AK82" s="1119"/>
      <c r="AL82" s="390"/>
      <c r="AM82" s="390"/>
      <c r="AN82" s="385"/>
    </row>
    <row r="83" spans="1:43" s="386" customFormat="1" ht="12.75" customHeight="1">
      <c r="A83" s="388"/>
      <c r="B83" s="390"/>
      <c r="C83" s="390"/>
      <c r="D83" s="399"/>
      <c r="E83" s="390"/>
      <c r="F83" s="390"/>
      <c r="G83" s="390"/>
      <c r="H83" s="390"/>
      <c r="I83" s="390"/>
      <c r="J83" s="390"/>
      <c r="K83" s="390"/>
      <c r="L83" s="390"/>
      <c r="M83" s="390"/>
      <c r="N83" s="390"/>
      <c r="O83" s="390"/>
      <c r="P83" s="390"/>
      <c r="Q83" s="390"/>
      <c r="R83" s="390"/>
      <c r="S83" s="390"/>
      <c r="T83" s="390"/>
      <c r="U83" s="390"/>
      <c r="V83" s="390"/>
      <c r="W83" s="390"/>
      <c r="X83" s="390"/>
      <c r="Y83" s="390"/>
      <c r="Z83" s="390"/>
      <c r="AA83" s="390"/>
      <c r="AB83" s="390"/>
      <c r="AC83" s="390"/>
      <c r="AD83" s="390"/>
      <c r="AE83" s="390"/>
      <c r="AF83" s="390"/>
      <c r="AG83" s="390"/>
      <c r="AH83" s="390"/>
      <c r="AI83" s="390"/>
      <c r="AJ83" s="390"/>
      <c r="AK83" s="1119"/>
      <c r="AL83" s="390"/>
      <c r="AM83" s="390"/>
      <c r="AN83" s="385"/>
    </row>
    <row r="84" spans="1:43" s="386" customFormat="1" ht="12.75" customHeight="1">
      <c r="A84" s="408"/>
      <c r="B84" s="409"/>
      <c r="C84" s="409"/>
      <c r="D84" s="409"/>
      <c r="E84" s="409"/>
      <c r="F84" s="409"/>
      <c r="G84" s="410"/>
      <c r="H84" s="411"/>
      <c r="I84" s="411"/>
      <c r="J84" s="411"/>
      <c r="K84" s="411"/>
      <c r="L84" s="411"/>
      <c r="M84" s="411"/>
      <c r="N84" s="411"/>
      <c r="O84" s="411"/>
      <c r="P84" s="411"/>
      <c r="Q84" s="411"/>
      <c r="R84" s="411"/>
      <c r="S84" s="411"/>
      <c r="T84" s="411"/>
      <c r="U84" s="411"/>
      <c r="V84" s="411"/>
      <c r="W84" s="411"/>
      <c r="X84" s="411"/>
      <c r="Y84" s="411"/>
      <c r="Z84" s="411"/>
      <c r="AA84" s="411"/>
      <c r="AB84" s="411"/>
      <c r="AC84" s="411"/>
      <c r="AD84" s="411"/>
      <c r="AE84" s="411"/>
      <c r="AF84" s="411"/>
      <c r="AG84" s="411"/>
      <c r="AH84" s="411"/>
      <c r="AI84" s="412"/>
      <c r="AJ84" s="412" t="s">
        <v>2170</v>
      </c>
      <c r="AK84" s="2375">
        <f>IF(AK62&gt;0,0,AO71)</f>
        <v>10</v>
      </c>
      <c r="AL84" s="2376"/>
      <c r="AM84" s="2377"/>
      <c r="AN84" s="385"/>
    </row>
    <row r="85" spans="1:43" s="386" customFormat="1" ht="12.75" customHeight="1" thickBot="1">
      <c r="A85" s="413"/>
      <c r="B85" s="414"/>
      <c r="C85" s="415"/>
      <c r="D85" s="415"/>
      <c r="E85" s="415"/>
      <c r="F85" s="415"/>
      <c r="G85" s="415"/>
      <c r="H85" s="415"/>
      <c r="I85" s="415"/>
      <c r="J85" s="415"/>
      <c r="K85" s="415"/>
      <c r="L85" s="415"/>
      <c r="M85" s="415"/>
      <c r="N85" s="415"/>
      <c r="O85" s="415"/>
      <c r="P85" s="415"/>
      <c r="Q85" s="415"/>
      <c r="R85" s="415"/>
      <c r="S85" s="415"/>
      <c r="T85" s="415"/>
      <c r="U85" s="415"/>
      <c r="V85" s="415"/>
      <c r="W85" s="415"/>
      <c r="X85" s="415"/>
      <c r="Y85" s="415"/>
      <c r="Z85" s="415"/>
      <c r="AA85" s="415"/>
      <c r="AB85" s="415"/>
      <c r="AC85" s="415"/>
      <c r="AD85" s="415"/>
      <c r="AE85" s="415"/>
      <c r="AF85" s="415"/>
      <c r="AG85" s="415"/>
      <c r="AH85" s="415"/>
      <c r="AI85" s="415"/>
      <c r="AJ85" s="415"/>
      <c r="AK85" s="415"/>
      <c r="AL85" s="415"/>
      <c r="AM85" s="416"/>
      <c r="AN85" s="385"/>
    </row>
    <row r="86" spans="1:43" s="386" customFormat="1" ht="12.75" customHeight="1" thickTop="1">
      <c r="A86" s="417"/>
      <c r="B86" s="418"/>
      <c r="C86" s="419"/>
      <c r="D86" s="419"/>
      <c r="E86" s="419"/>
      <c r="F86" s="419"/>
      <c r="G86" s="419"/>
      <c r="H86" s="419"/>
      <c r="I86" s="1139"/>
      <c r="J86" s="1139"/>
      <c r="K86" s="1139"/>
      <c r="L86" s="1139"/>
      <c r="M86" s="1139"/>
      <c r="N86" s="1139"/>
      <c r="O86" s="1139"/>
      <c r="P86" s="1139"/>
      <c r="Q86" s="1139"/>
      <c r="R86" s="417"/>
      <c r="S86" s="389"/>
      <c r="T86" s="389"/>
      <c r="U86" s="389"/>
      <c r="V86" s="389"/>
      <c r="W86" s="389"/>
      <c r="X86" s="389"/>
      <c r="Y86" s="389"/>
      <c r="Z86" s="389"/>
      <c r="AA86" s="389"/>
      <c r="AB86" s="389"/>
      <c r="AC86" s="389"/>
      <c r="AD86" s="389"/>
      <c r="AE86" s="389"/>
      <c r="AF86" s="417"/>
      <c r="AG86" s="389"/>
      <c r="AH86" s="389"/>
      <c r="AI86" s="389"/>
      <c r="AJ86" s="389"/>
      <c r="AK86" s="399"/>
      <c r="AL86" s="399"/>
      <c r="AM86" s="399"/>
      <c r="AN86" s="385"/>
    </row>
    <row r="87" spans="1:43" s="386" customFormat="1" ht="12.75" customHeight="1">
      <c r="A87" s="388" t="s">
        <v>2171</v>
      </c>
      <c r="B87" s="389" t="s">
        <v>2172</v>
      </c>
      <c r="C87" s="389"/>
      <c r="D87" s="389"/>
      <c r="E87" s="389"/>
      <c r="F87" s="389"/>
      <c r="G87" s="389"/>
      <c r="H87" s="389"/>
      <c r="I87" s="389"/>
      <c r="J87" s="389"/>
      <c r="K87" s="389"/>
      <c r="L87" s="389"/>
      <c r="M87" s="389"/>
      <c r="N87" s="389"/>
      <c r="O87" s="389"/>
      <c r="P87" s="389"/>
      <c r="Q87" s="389"/>
      <c r="R87" s="389"/>
      <c r="S87" s="389"/>
      <c r="T87" s="389"/>
      <c r="U87" s="389"/>
      <c r="V87" s="389"/>
      <c r="W87" s="389"/>
      <c r="X87" s="389"/>
      <c r="Y87" s="389"/>
      <c r="Z87" s="389"/>
      <c r="AA87" s="389"/>
      <c r="AB87" s="389"/>
      <c r="AC87" s="389"/>
      <c r="AD87" s="389"/>
      <c r="AE87" s="2352" t="s">
        <v>2133</v>
      </c>
      <c r="AF87" s="2352"/>
      <c r="AG87" s="2352"/>
      <c r="AH87" s="2352"/>
      <c r="AI87" s="2352"/>
      <c r="AJ87" s="2352"/>
      <c r="AK87" s="2352"/>
      <c r="AL87" s="390"/>
      <c r="AM87" s="390"/>
      <c r="AN87" s="385"/>
    </row>
    <row r="88" spans="1:43" s="386" customFormat="1" ht="12.75" customHeight="1">
      <c r="A88" s="388"/>
      <c r="B88" s="389" t="s">
        <v>2173</v>
      </c>
      <c r="C88" s="389"/>
      <c r="D88" s="389"/>
      <c r="E88" s="389"/>
      <c r="F88" s="389"/>
      <c r="G88" s="389"/>
      <c r="H88" s="389"/>
      <c r="I88" s="389"/>
      <c r="J88" s="389"/>
      <c r="K88" s="389"/>
      <c r="L88" s="389"/>
      <c r="M88" s="389"/>
      <c r="N88" s="389"/>
      <c r="O88" s="389"/>
      <c r="P88" s="389"/>
      <c r="Q88" s="389"/>
      <c r="R88" s="389"/>
      <c r="S88" s="389"/>
      <c r="T88" s="389"/>
      <c r="U88" s="389"/>
      <c r="V88" s="389"/>
      <c r="W88" s="389"/>
      <c r="X88" s="389"/>
      <c r="Y88" s="389"/>
      <c r="Z88" s="389"/>
      <c r="AA88" s="389"/>
      <c r="AB88" s="389"/>
      <c r="AC88" s="389"/>
      <c r="AD88" s="389"/>
      <c r="AE88" s="1119"/>
      <c r="AF88" s="1119"/>
      <c r="AG88" s="1119"/>
      <c r="AH88" s="1119"/>
      <c r="AI88" s="1119"/>
      <c r="AJ88" s="1119"/>
      <c r="AK88" s="1119"/>
      <c r="AL88" s="390"/>
      <c r="AM88" s="390"/>
      <c r="AN88" s="385"/>
    </row>
    <row r="89" spans="1:43" s="386" customFormat="1" ht="12.75" customHeight="1">
      <c r="A89" s="388"/>
      <c r="B89" s="389"/>
      <c r="C89" s="389"/>
      <c r="D89" s="389"/>
      <c r="E89" s="389"/>
      <c r="F89" s="389"/>
      <c r="G89" s="389"/>
      <c r="H89" s="389"/>
      <c r="I89" s="389"/>
      <c r="J89" s="389"/>
      <c r="K89" s="389"/>
      <c r="L89" s="389"/>
      <c r="M89" s="389"/>
      <c r="N89" s="389"/>
      <c r="O89" s="389"/>
      <c r="P89" s="389"/>
      <c r="Q89" s="389"/>
      <c r="R89" s="389"/>
      <c r="S89" s="389"/>
      <c r="T89" s="389"/>
      <c r="U89" s="389"/>
      <c r="V89" s="389"/>
      <c r="W89" s="389"/>
      <c r="X89" s="389"/>
      <c r="Y89" s="389"/>
      <c r="Z89" s="389"/>
      <c r="AA89" s="389"/>
      <c r="AB89" s="389"/>
      <c r="AC89" s="389"/>
      <c r="AD89" s="389"/>
      <c r="AE89" s="1119"/>
      <c r="AF89" s="1119"/>
      <c r="AG89" s="1119"/>
      <c r="AH89" s="1119"/>
      <c r="AI89" s="1119"/>
      <c r="AJ89" s="1119"/>
      <c r="AK89" s="1119"/>
      <c r="AL89" s="390"/>
      <c r="AM89" s="390"/>
      <c r="AN89" s="385"/>
    </row>
    <row r="90" spans="1:43" s="386" customFormat="1" ht="12.75" customHeight="1">
      <c r="A90" s="388"/>
      <c r="B90" s="2342" t="s">
        <v>843</v>
      </c>
      <c r="C90" s="2342"/>
      <c r="D90" s="396" t="s">
        <v>2159</v>
      </c>
      <c r="E90" s="2353" t="s">
        <v>2174</v>
      </c>
      <c r="F90" s="2354"/>
      <c r="G90" s="2354"/>
      <c r="H90" s="2354"/>
      <c r="I90" s="2354"/>
      <c r="J90" s="2354"/>
      <c r="K90" s="2354"/>
      <c r="L90" s="2354"/>
      <c r="M90" s="2354"/>
      <c r="N90" s="2354"/>
      <c r="O90" s="2354"/>
      <c r="P90" s="2354"/>
      <c r="Q90" s="2354"/>
      <c r="R90" s="2354"/>
      <c r="S90" s="2354"/>
      <c r="T90" s="2354"/>
      <c r="U90" s="2354"/>
      <c r="V90" s="2354"/>
      <c r="W90" s="2354"/>
      <c r="X90" s="2354"/>
      <c r="Y90" s="2354"/>
      <c r="Z90" s="2354"/>
      <c r="AA90" s="2354"/>
      <c r="AB90" s="2354"/>
      <c r="AC90" s="2354"/>
      <c r="AD90" s="2354"/>
      <c r="AE90" s="2354"/>
      <c r="AF90" s="2354"/>
      <c r="AG90" s="2354"/>
      <c r="AH90" s="2354"/>
      <c r="AI90" s="2354"/>
      <c r="AJ90" s="2355"/>
      <c r="AK90" s="1119"/>
      <c r="AL90" s="390"/>
      <c r="AM90" s="390"/>
      <c r="AN90" s="385"/>
    </row>
    <row r="91" spans="1:43" s="386" customFormat="1" ht="12.75" customHeight="1">
      <c r="A91" s="388"/>
      <c r="B91" s="389"/>
      <c r="C91" s="389"/>
      <c r="D91" s="389"/>
      <c r="E91" s="2356"/>
      <c r="F91" s="2357"/>
      <c r="G91" s="2357"/>
      <c r="H91" s="2357"/>
      <c r="I91" s="2357"/>
      <c r="J91" s="2357"/>
      <c r="K91" s="2357"/>
      <c r="L91" s="2357"/>
      <c r="M91" s="2357"/>
      <c r="N91" s="2357"/>
      <c r="O91" s="2357"/>
      <c r="P91" s="2357"/>
      <c r="Q91" s="2357"/>
      <c r="R91" s="2357"/>
      <c r="S91" s="2357"/>
      <c r="T91" s="2357"/>
      <c r="U91" s="2357"/>
      <c r="V91" s="2357"/>
      <c r="W91" s="2357"/>
      <c r="X91" s="2357"/>
      <c r="Y91" s="2357"/>
      <c r="Z91" s="2357"/>
      <c r="AA91" s="2357"/>
      <c r="AB91" s="2357"/>
      <c r="AC91" s="2357"/>
      <c r="AD91" s="2357"/>
      <c r="AE91" s="2357"/>
      <c r="AF91" s="2357"/>
      <c r="AG91" s="2357"/>
      <c r="AH91" s="2357"/>
      <c r="AI91" s="2357"/>
      <c r="AJ91" s="2358"/>
      <c r="AK91" s="1119"/>
      <c r="AL91" s="390"/>
      <c r="AM91" s="390"/>
      <c r="AN91" s="385"/>
    </row>
    <row r="92" spans="1:43" s="386" customFormat="1" ht="12.75" customHeight="1">
      <c r="A92" s="388"/>
      <c r="B92" s="389"/>
      <c r="C92" s="389"/>
      <c r="D92" s="389"/>
      <c r="E92" s="422"/>
      <c r="F92" s="423"/>
      <c r="G92" s="423"/>
      <c r="H92" s="423"/>
      <c r="I92" s="423"/>
      <c r="J92" s="423"/>
      <c r="K92" s="423"/>
      <c r="L92" s="423"/>
      <c r="M92" s="423"/>
      <c r="N92" s="423"/>
      <c r="O92" s="423"/>
      <c r="P92" s="423"/>
      <c r="Q92" s="423"/>
      <c r="R92" s="423"/>
      <c r="S92" s="423"/>
      <c r="T92" s="423"/>
      <c r="U92" s="423"/>
      <c r="V92" s="423"/>
      <c r="W92" s="423"/>
      <c r="X92" s="423"/>
      <c r="Y92" s="423"/>
      <c r="Z92" s="424"/>
      <c r="AA92" s="424"/>
      <c r="AB92" s="424"/>
      <c r="AC92" s="423"/>
      <c r="AD92" s="423"/>
      <c r="AE92" s="423"/>
      <c r="AF92" s="423"/>
      <c r="AG92" s="423"/>
      <c r="AH92" s="423"/>
      <c r="AI92" s="423"/>
      <c r="AJ92" s="425"/>
      <c r="AK92" s="1119"/>
      <c r="AL92" s="390"/>
      <c r="AM92" s="390"/>
      <c r="AN92" s="385"/>
    </row>
    <row r="93" spans="1:43" s="386" customFormat="1" ht="12.75" customHeight="1">
      <c r="A93" s="388"/>
      <c r="B93" s="389"/>
      <c r="C93" s="389"/>
      <c r="D93" s="389"/>
      <c r="E93" s="2336">
        <f>Application!AC753</f>
        <v>0.3835443037974684</v>
      </c>
      <c r="F93" s="2337"/>
      <c r="G93" s="2337"/>
      <c r="H93" s="2337"/>
      <c r="I93" s="423"/>
      <c r="J93" s="426" t="s">
        <v>2175</v>
      </c>
      <c r="K93" s="423"/>
      <c r="L93" s="423"/>
      <c r="M93" s="423"/>
      <c r="N93" s="423"/>
      <c r="O93" s="423"/>
      <c r="P93" s="423"/>
      <c r="Q93" s="423"/>
      <c r="R93" s="423"/>
      <c r="S93" s="423"/>
      <c r="T93" s="423"/>
      <c r="U93" s="423"/>
      <c r="V93" s="423"/>
      <c r="W93" s="423"/>
      <c r="X93" s="423"/>
      <c r="Y93" s="423"/>
      <c r="Z93" s="427"/>
      <c r="AA93" s="427"/>
      <c r="AB93" s="427"/>
      <c r="AC93" s="423"/>
      <c r="AD93" s="423"/>
      <c r="AE93" s="423"/>
      <c r="AF93" s="423"/>
      <c r="AG93" s="423"/>
      <c r="AH93" s="423"/>
      <c r="AI93" s="423"/>
      <c r="AJ93" s="425"/>
      <c r="AK93" s="1119"/>
      <c r="AL93" s="390"/>
      <c r="AM93" s="390"/>
      <c r="AN93" s="385"/>
    </row>
    <row r="94" spans="1:43" s="386" customFormat="1" ht="12.75" customHeight="1">
      <c r="A94" s="388"/>
      <c r="B94" s="389"/>
      <c r="C94" s="389"/>
      <c r="D94" s="389"/>
      <c r="E94" s="2338">
        <f>0.6-ROUNDUP(E93,2)</f>
        <v>0.20999999999999996</v>
      </c>
      <c r="F94" s="2339"/>
      <c r="G94" s="2339"/>
      <c r="H94" s="2339"/>
      <c r="I94" s="423"/>
      <c r="J94" s="426" t="s">
        <v>2176</v>
      </c>
      <c r="K94" s="423"/>
      <c r="L94" s="423"/>
      <c r="M94" s="423"/>
      <c r="N94" s="423"/>
      <c r="O94" s="423"/>
      <c r="P94" s="423"/>
      <c r="Q94" s="423"/>
      <c r="R94" s="423"/>
      <c r="S94" s="423"/>
      <c r="T94" s="423"/>
      <c r="U94" s="423"/>
      <c r="V94" s="423"/>
      <c r="W94" s="423"/>
      <c r="X94" s="423"/>
      <c r="Y94" s="423"/>
      <c r="Z94" s="423"/>
      <c r="AA94" s="423"/>
      <c r="AB94" s="423"/>
      <c r="AC94" s="423"/>
      <c r="AD94" s="423"/>
      <c r="AE94" s="423"/>
      <c r="AF94" s="423"/>
      <c r="AG94" s="423"/>
      <c r="AH94" s="423"/>
      <c r="AI94" s="423"/>
      <c r="AJ94" s="425"/>
      <c r="AK94" s="1119"/>
      <c r="AL94" s="390"/>
      <c r="AM94" s="390"/>
      <c r="AN94" s="385"/>
    </row>
    <row r="95" spans="1:43" s="386" customFormat="1" ht="12.75" customHeight="1">
      <c r="A95" s="388"/>
      <c r="B95" s="389"/>
      <c r="C95" s="389"/>
      <c r="D95" s="389"/>
      <c r="E95" s="2369">
        <f>IF(E94*200&gt;20,20,E94*200)</f>
        <v>20</v>
      </c>
      <c r="F95" s="2370"/>
      <c r="G95" s="2370"/>
      <c r="H95" s="2370"/>
      <c r="I95" s="423"/>
      <c r="J95" s="426" t="s">
        <v>2177</v>
      </c>
      <c r="K95" s="423"/>
      <c r="L95" s="423"/>
      <c r="M95" s="423"/>
      <c r="N95" s="423"/>
      <c r="O95" s="423"/>
      <c r="P95" s="423"/>
      <c r="Q95" s="423"/>
      <c r="R95" s="423"/>
      <c r="S95" s="423"/>
      <c r="T95" s="423"/>
      <c r="U95" s="423"/>
      <c r="V95" s="423"/>
      <c r="W95" s="423"/>
      <c r="X95" s="423"/>
      <c r="Y95" s="423"/>
      <c r="Z95" s="423"/>
      <c r="AA95" s="423"/>
      <c r="AB95" s="423"/>
      <c r="AC95" s="423"/>
      <c r="AD95" s="423"/>
      <c r="AE95" s="423"/>
      <c r="AF95" s="423"/>
      <c r="AG95" s="423"/>
      <c r="AH95" s="423"/>
      <c r="AI95" s="423"/>
      <c r="AJ95" s="425"/>
      <c r="AK95" s="1119"/>
      <c r="AL95" s="390"/>
      <c r="AM95" s="390"/>
      <c r="AN95" s="385"/>
      <c r="AP95" s="386">
        <f>IF(B90="yes",E95,0)</f>
        <v>20</v>
      </c>
      <c r="AQ95" s="386" t="s">
        <v>2139</v>
      </c>
    </row>
    <row r="96" spans="1:43" s="386" customFormat="1" ht="12.75" customHeight="1">
      <c r="A96" s="388"/>
      <c r="B96" s="389"/>
      <c r="C96" s="389"/>
      <c r="D96" s="389"/>
      <c r="E96" s="428"/>
      <c r="F96" s="429"/>
      <c r="G96" s="429"/>
      <c r="H96" s="429"/>
      <c r="I96" s="429"/>
      <c r="J96" s="429"/>
      <c r="K96" s="429"/>
      <c r="L96" s="429"/>
      <c r="M96" s="429"/>
      <c r="N96" s="429"/>
      <c r="O96" s="429"/>
      <c r="P96" s="429"/>
      <c r="Q96" s="429"/>
      <c r="R96" s="429"/>
      <c r="S96" s="429"/>
      <c r="T96" s="429"/>
      <c r="U96" s="429"/>
      <c r="V96" s="429"/>
      <c r="W96" s="429"/>
      <c r="X96" s="429"/>
      <c r="Y96" s="429"/>
      <c r="Z96" s="429"/>
      <c r="AA96" s="429"/>
      <c r="AB96" s="429"/>
      <c r="AC96" s="429"/>
      <c r="AD96" s="429"/>
      <c r="AE96" s="430"/>
      <c r="AF96" s="430"/>
      <c r="AG96" s="430"/>
      <c r="AH96" s="430"/>
      <c r="AI96" s="430"/>
      <c r="AJ96" s="431"/>
      <c r="AK96" s="1119"/>
      <c r="AL96" s="390"/>
      <c r="AM96" s="390"/>
      <c r="AN96" s="385"/>
    </row>
    <row r="97" spans="1:47" s="386" customFormat="1" ht="12.75" customHeight="1">
      <c r="A97" s="388"/>
      <c r="B97" s="389"/>
      <c r="C97" s="389"/>
      <c r="D97" s="389"/>
      <c r="E97" s="389"/>
      <c r="F97" s="389"/>
      <c r="G97" s="389"/>
      <c r="H97" s="389"/>
      <c r="I97" s="389"/>
      <c r="J97" s="389"/>
      <c r="K97" s="389"/>
      <c r="L97" s="389"/>
      <c r="M97" s="389"/>
      <c r="N97" s="389"/>
      <c r="O97" s="389"/>
      <c r="P97" s="389"/>
      <c r="Q97" s="389"/>
      <c r="R97" s="389"/>
      <c r="S97" s="389"/>
      <c r="T97" s="389"/>
      <c r="U97" s="389"/>
      <c r="V97" s="389"/>
      <c r="W97" s="389"/>
      <c r="X97" s="389"/>
      <c r="Y97" s="389"/>
      <c r="Z97" s="389"/>
      <c r="AA97" s="389"/>
      <c r="AB97" s="389"/>
      <c r="AC97" s="389"/>
      <c r="AD97" s="389"/>
      <c r="AE97" s="1119"/>
      <c r="AF97" s="1119"/>
      <c r="AG97" s="1119"/>
      <c r="AH97" s="1119"/>
      <c r="AI97" s="1119"/>
      <c r="AJ97" s="1119"/>
      <c r="AK97" s="1119"/>
      <c r="AL97" s="390"/>
      <c r="AM97" s="390"/>
      <c r="AN97" s="385"/>
    </row>
    <row r="98" spans="1:47" s="386" customFormat="1" ht="12.75" customHeight="1">
      <c r="A98" s="388"/>
      <c r="B98" s="2342" t="s">
        <v>843</v>
      </c>
      <c r="C98" s="2342"/>
      <c r="D98" s="396" t="s">
        <v>2162</v>
      </c>
      <c r="E98" s="2353" t="s">
        <v>2178</v>
      </c>
      <c r="F98" s="2354"/>
      <c r="G98" s="2354"/>
      <c r="H98" s="2354"/>
      <c r="I98" s="2354"/>
      <c r="J98" s="2354"/>
      <c r="K98" s="2354"/>
      <c r="L98" s="2354"/>
      <c r="M98" s="2354"/>
      <c r="N98" s="2354"/>
      <c r="O98" s="2354"/>
      <c r="P98" s="2354"/>
      <c r="Q98" s="2354"/>
      <c r="R98" s="2354"/>
      <c r="S98" s="2354"/>
      <c r="T98" s="2354"/>
      <c r="U98" s="2354"/>
      <c r="V98" s="2354"/>
      <c r="W98" s="2354"/>
      <c r="X98" s="2354"/>
      <c r="Y98" s="2354"/>
      <c r="Z98" s="2354"/>
      <c r="AA98" s="2354"/>
      <c r="AB98" s="2354"/>
      <c r="AC98" s="2354"/>
      <c r="AD98" s="2354"/>
      <c r="AE98" s="2354"/>
      <c r="AF98" s="2354"/>
      <c r="AG98" s="2354"/>
      <c r="AH98" s="2354"/>
      <c r="AI98" s="2354"/>
      <c r="AJ98" s="2355"/>
      <c r="AK98" s="1119"/>
      <c r="AL98" s="390"/>
      <c r="AM98" s="390"/>
      <c r="AN98" s="385"/>
    </row>
    <row r="99" spans="1:47" s="386" customFormat="1" ht="12.75" customHeight="1">
      <c r="A99" s="388"/>
      <c r="B99" s="389"/>
      <c r="C99" s="389"/>
      <c r="D99" s="389"/>
      <c r="E99" s="2356"/>
      <c r="F99" s="2357"/>
      <c r="G99" s="2357"/>
      <c r="H99" s="2357"/>
      <c r="I99" s="2357"/>
      <c r="J99" s="2357"/>
      <c r="K99" s="2357"/>
      <c r="L99" s="2357"/>
      <c r="M99" s="2357"/>
      <c r="N99" s="2357"/>
      <c r="O99" s="2357"/>
      <c r="P99" s="2357"/>
      <c r="Q99" s="2357"/>
      <c r="R99" s="2357"/>
      <c r="S99" s="2357"/>
      <c r="T99" s="2357"/>
      <c r="U99" s="2357"/>
      <c r="V99" s="2357"/>
      <c r="W99" s="2357"/>
      <c r="X99" s="2357"/>
      <c r="Y99" s="2357"/>
      <c r="Z99" s="2357"/>
      <c r="AA99" s="2357"/>
      <c r="AB99" s="2357"/>
      <c r="AC99" s="2357"/>
      <c r="AD99" s="2357"/>
      <c r="AE99" s="2357"/>
      <c r="AF99" s="2357"/>
      <c r="AG99" s="2357"/>
      <c r="AH99" s="2357"/>
      <c r="AI99" s="2357"/>
      <c r="AJ99" s="2358"/>
      <c r="AK99" s="1119"/>
      <c r="AL99" s="390"/>
      <c r="AM99" s="390"/>
      <c r="AN99" s="385"/>
    </row>
    <row r="100" spans="1:47" s="386" customFormat="1" ht="12.75" customHeight="1">
      <c r="A100" s="388"/>
      <c r="B100" s="389"/>
      <c r="C100" s="389"/>
      <c r="D100" s="389"/>
      <c r="E100" s="2356"/>
      <c r="F100" s="2357"/>
      <c r="G100" s="2357"/>
      <c r="H100" s="2357"/>
      <c r="I100" s="2357"/>
      <c r="J100" s="2357"/>
      <c r="K100" s="2357"/>
      <c r="L100" s="2357"/>
      <c r="M100" s="2357"/>
      <c r="N100" s="2357"/>
      <c r="O100" s="2357"/>
      <c r="P100" s="2357"/>
      <c r="Q100" s="2357"/>
      <c r="R100" s="2357"/>
      <c r="S100" s="2357"/>
      <c r="T100" s="2357"/>
      <c r="U100" s="2357"/>
      <c r="V100" s="2357"/>
      <c r="W100" s="2357"/>
      <c r="X100" s="2357"/>
      <c r="Y100" s="2357"/>
      <c r="Z100" s="2357"/>
      <c r="AA100" s="2357"/>
      <c r="AB100" s="2357"/>
      <c r="AC100" s="2357"/>
      <c r="AD100" s="2357"/>
      <c r="AE100" s="2357"/>
      <c r="AF100" s="2357"/>
      <c r="AG100" s="2357"/>
      <c r="AH100" s="2357"/>
      <c r="AI100" s="2357"/>
      <c r="AJ100" s="2358"/>
      <c r="AK100" s="1119"/>
      <c r="AL100" s="390"/>
      <c r="AM100" s="390"/>
      <c r="AN100" s="385"/>
    </row>
    <row r="101" spans="1:47" s="386" customFormat="1" ht="12.75" customHeight="1">
      <c r="A101" s="388"/>
      <c r="B101" s="389"/>
      <c r="C101" s="389"/>
      <c r="D101" s="389"/>
      <c r="E101" s="2356"/>
      <c r="F101" s="2357"/>
      <c r="G101" s="2357"/>
      <c r="H101" s="2357"/>
      <c r="I101" s="2357"/>
      <c r="J101" s="2357"/>
      <c r="K101" s="2357"/>
      <c r="L101" s="2357"/>
      <c r="M101" s="2357"/>
      <c r="N101" s="2357"/>
      <c r="O101" s="2357"/>
      <c r="P101" s="2357"/>
      <c r="Q101" s="2357"/>
      <c r="R101" s="2357"/>
      <c r="S101" s="2357"/>
      <c r="T101" s="2357"/>
      <c r="U101" s="2357"/>
      <c r="V101" s="2357"/>
      <c r="W101" s="2357"/>
      <c r="X101" s="2357"/>
      <c r="Y101" s="2357"/>
      <c r="Z101" s="2357"/>
      <c r="AA101" s="2357"/>
      <c r="AB101" s="2357"/>
      <c r="AC101" s="2357"/>
      <c r="AD101" s="2357"/>
      <c r="AE101" s="2357"/>
      <c r="AF101" s="2357"/>
      <c r="AG101" s="2357"/>
      <c r="AH101" s="2357"/>
      <c r="AI101" s="2357"/>
      <c r="AJ101" s="2358"/>
      <c r="AK101" s="1119"/>
      <c r="AL101" s="390"/>
      <c r="AM101" s="390"/>
      <c r="AN101" s="385"/>
    </row>
    <row r="102" spans="1:47" s="386" customFormat="1" ht="12.75" customHeight="1">
      <c r="A102" s="388"/>
      <c r="B102" s="389"/>
      <c r="C102" s="389"/>
      <c r="D102" s="389"/>
      <c r="E102" s="1120"/>
      <c r="F102" s="1121"/>
      <c r="G102" s="1121"/>
      <c r="H102" s="1121"/>
      <c r="I102" s="1121"/>
      <c r="J102" s="1121"/>
      <c r="K102" s="1121"/>
      <c r="L102" s="1121"/>
      <c r="M102" s="1121"/>
      <c r="N102" s="1121"/>
      <c r="O102" s="1121"/>
      <c r="P102" s="1121"/>
      <c r="Q102" s="1121"/>
      <c r="R102" s="1121"/>
      <c r="S102" s="1121"/>
      <c r="T102" s="1121"/>
      <c r="U102" s="1121"/>
      <c r="V102" s="1121"/>
      <c r="W102" s="1121"/>
      <c r="X102" s="1121"/>
      <c r="Y102" s="1121"/>
      <c r="Z102" s="1121"/>
      <c r="AA102" s="1121"/>
      <c r="AB102" s="1121"/>
      <c r="AC102" s="1121"/>
      <c r="AD102" s="1121"/>
      <c r="AE102" s="1121"/>
      <c r="AF102" s="1121"/>
      <c r="AG102" s="1121"/>
      <c r="AH102" s="1121"/>
      <c r="AI102" s="1121"/>
      <c r="AJ102" s="1122"/>
      <c r="AK102" s="1119"/>
      <c r="AL102" s="390"/>
      <c r="AM102" s="390"/>
      <c r="AN102" s="385"/>
    </row>
    <row r="103" spans="1:47" s="386" customFormat="1" ht="12.75" customHeight="1">
      <c r="A103" s="388"/>
      <c r="B103" s="389"/>
      <c r="C103" s="389"/>
      <c r="D103" s="389"/>
      <c r="E103" s="2336">
        <f>Application!AC753</f>
        <v>0.3835443037974684</v>
      </c>
      <c r="F103" s="2337"/>
      <c r="G103" s="2337"/>
      <c r="H103" s="2337"/>
      <c r="I103" s="423"/>
      <c r="J103" s="426" t="s">
        <v>2175</v>
      </c>
      <c r="K103" s="423"/>
      <c r="L103" s="423"/>
      <c r="M103" s="423"/>
      <c r="N103" s="423"/>
      <c r="O103" s="423"/>
      <c r="P103" s="423"/>
      <c r="Q103" s="423"/>
      <c r="R103" s="1121"/>
      <c r="S103" s="1121"/>
      <c r="T103" s="1121"/>
      <c r="U103" s="1121"/>
      <c r="V103" s="1121"/>
      <c r="W103" s="1121"/>
      <c r="X103" s="1121"/>
      <c r="Y103" s="1121"/>
      <c r="Z103" s="1121"/>
      <c r="AA103" s="1121"/>
      <c r="AB103" s="1121"/>
      <c r="AC103" s="1121"/>
      <c r="AD103" s="1121"/>
      <c r="AE103" s="1121"/>
      <c r="AF103" s="1121"/>
      <c r="AG103" s="1121"/>
      <c r="AH103" s="1121"/>
      <c r="AI103" s="1121"/>
      <c r="AJ103" s="1122"/>
      <c r="AK103" s="1119"/>
      <c r="AL103" s="390"/>
      <c r="AM103" s="390"/>
      <c r="AN103" s="385"/>
    </row>
    <row r="104" spans="1:47" s="386" customFormat="1" ht="12.75" customHeight="1">
      <c r="A104" s="388"/>
      <c r="B104" s="389"/>
      <c r="C104" s="389"/>
      <c r="D104" s="389"/>
      <c r="E104" s="2336">
        <f ca="1">SUMIF(Application!AC718:AG752,0.2,Application!G718:J752)/Application!G753+SUMIF(Application!AC718:AG752,0.25,Application!G718:J752)/Application!G753+SUMIF(Application!AC718:AG752,0.3,Application!G718:J752)/Application!G753</f>
        <v>0.50632911392405067</v>
      </c>
      <c r="F104" s="2337"/>
      <c r="G104" s="2337"/>
      <c r="H104" s="2337"/>
      <c r="I104" s="423"/>
      <c r="J104" s="426" t="s">
        <v>2179</v>
      </c>
      <c r="K104" s="423"/>
      <c r="L104" s="423"/>
      <c r="M104" s="423"/>
      <c r="N104" s="423"/>
      <c r="O104" s="423"/>
      <c r="P104" s="423"/>
      <c r="Q104" s="423"/>
      <c r="R104" s="1121"/>
      <c r="S104" s="1121"/>
      <c r="T104" s="1121"/>
      <c r="U104" s="1121"/>
      <c r="V104" s="1121"/>
      <c r="W104" s="1121"/>
      <c r="X104" s="1121"/>
      <c r="Y104" s="1121"/>
      <c r="Z104" s="1121"/>
      <c r="AA104" s="1121"/>
      <c r="AB104" s="1121"/>
      <c r="AC104" s="1121"/>
      <c r="AD104" s="1121"/>
      <c r="AE104" s="1121"/>
      <c r="AF104" s="1121"/>
      <c r="AG104" s="1121"/>
      <c r="AH104" s="1121"/>
      <c r="AI104" s="1121"/>
      <c r="AJ104" s="1122"/>
      <c r="AK104" s="1119"/>
      <c r="AL104" s="390"/>
      <c r="AM104" s="390"/>
      <c r="AN104" s="385"/>
      <c r="AU104" s="685"/>
    </row>
    <row r="105" spans="1:47" s="386" customFormat="1" ht="12.75" customHeight="1">
      <c r="A105" s="388"/>
      <c r="B105" s="389"/>
      <c r="C105" s="389"/>
      <c r="D105" s="389"/>
      <c r="E105" s="2336">
        <f ca="1">SUMIF(Application!AC718:AG752,0.35,Application!G718:J752)/Application!G753+SUMIF(Application!AC718:AG752,0.4,Application!G718:J752)/Application!G753+SUMIF(Application!AC718:AG752,0.45,Application!G718:J752)/Application!G753+SUMIF(Application!AC718:AG752,0.5,Application!G718:J752)/Application!G753</f>
        <v>0.49367088607594933</v>
      </c>
      <c r="F105" s="2337"/>
      <c r="G105" s="2337"/>
      <c r="H105" s="2337"/>
      <c r="I105" s="423"/>
      <c r="J105" s="426" t="s">
        <v>2180</v>
      </c>
      <c r="K105" s="423"/>
      <c r="L105" s="423"/>
      <c r="M105" s="423"/>
      <c r="N105" s="423"/>
      <c r="O105" s="423"/>
      <c r="P105" s="423"/>
      <c r="Q105" s="423"/>
      <c r="R105" s="1121"/>
      <c r="S105" s="1121"/>
      <c r="T105" s="1121"/>
      <c r="U105" s="1121"/>
      <c r="V105" s="1121"/>
      <c r="W105" s="1121"/>
      <c r="X105" s="1121"/>
      <c r="Y105" s="1121"/>
      <c r="Z105" s="1121"/>
      <c r="AA105" s="1121"/>
      <c r="AB105" s="1121"/>
      <c r="AC105" s="1121"/>
      <c r="AD105" s="1121"/>
      <c r="AE105" s="1121"/>
      <c r="AF105" s="1121"/>
      <c r="AG105" s="1121"/>
      <c r="AH105" s="1121"/>
      <c r="AI105" s="1121"/>
      <c r="AJ105" s="1122"/>
      <c r="AK105" s="1119"/>
      <c r="AL105" s="390"/>
      <c r="AM105" s="390"/>
      <c r="AN105" s="385"/>
      <c r="AU105" s="685"/>
    </row>
    <row r="106" spans="1:47" s="386" customFormat="1" ht="12.75" customHeight="1">
      <c r="A106" s="388"/>
      <c r="B106" s="389"/>
      <c r="C106" s="389"/>
      <c r="D106" s="389"/>
      <c r="E106" s="2394">
        <f ca="1">IF(AND(E103&lt;=0.6,OR(AND(E104&gt;=0.1,E105&gt;=0.1),AND(E104&gt;0.1,(E104+E105)&gt;=0.2))),20,0)</f>
        <v>20</v>
      </c>
      <c r="F106" s="2395"/>
      <c r="G106" s="2395"/>
      <c r="H106" s="2395"/>
      <c r="I106" s="1121"/>
      <c r="J106" s="432" t="s">
        <v>2177</v>
      </c>
      <c r="K106" s="1121"/>
      <c r="L106" s="1121"/>
      <c r="M106" s="1121"/>
      <c r="N106" s="1121"/>
      <c r="O106" s="1121"/>
      <c r="P106" s="1121"/>
      <c r="Q106" s="1121"/>
      <c r="R106" s="1121"/>
      <c r="S106" s="1121"/>
      <c r="T106" s="1121"/>
      <c r="U106" s="1121"/>
      <c r="V106" s="1121"/>
      <c r="W106" s="1121"/>
      <c r="X106" s="1121"/>
      <c r="Y106" s="1121"/>
      <c r="Z106" s="1121"/>
      <c r="AA106" s="1121"/>
      <c r="AB106" s="1121"/>
      <c r="AC106" s="1121"/>
      <c r="AD106" s="1121"/>
      <c r="AE106" s="1121"/>
      <c r="AF106" s="1121"/>
      <c r="AG106" s="1121"/>
      <c r="AH106" s="1121"/>
      <c r="AI106" s="1121"/>
      <c r="AJ106" s="1122"/>
      <c r="AK106" s="1119"/>
      <c r="AL106" s="390"/>
      <c r="AM106" s="390"/>
      <c r="AN106" s="385"/>
      <c r="AP106" s="386">
        <f ca="1">IF(B98="yes",E106,0)</f>
        <v>20</v>
      </c>
      <c r="AQ106" s="386" t="s">
        <v>2139</v>
      </c>
    </row>
    <row r="107" spans="1:47" s="386" customFormat="1" ht="12.75" customHeight="1">
      <c r="A107" s="388"/>
      <c r="B107" s="389"/>
      <c r="C107" s="389"/>
      <c r="D107" s="389"/>
      <c r="E107" s="428"/>
      <c r="F107" s="429"/>
      <c r="G107" s="429"/>
      <c r="H107" s="429"/>
      <c r="I107" s="429"/>
      <c r="J107" s="429"/>
      <c r="K107" s="429"/>
      <c r="L107" s="429"/>
      <c r="M107" s="429"/>
      <c r="N107" s="429"/>
      <c r="O107" s="429"/>
      <c r="P107" s="429"/>
      <c r="Q107" s="429"/>
      <c r="R107" s="429"/>
      <c r="S107" s="429"/>
      <c r="T107" s="429"/>
      <c r="U107" s="429"/>
      <c r="V107" s="429"/>
      <c r="W107" s="429"/>
      <c r="X107" s="429"/>
      <c r="Y107" s="429"/>
      <c r="Z107" s="429"/>
      <c r="AA107" s="429"/>
      <c r="AB107" s="429"/>
      <c r="AC107" s="429"/>
      <c r="AD107" s="429"/>
      <c r="AE107" s="430"/>
      <c r="AF107" s="430"/>
      <c r="AG107" s="430"/>
      <c r="AH107" s="430"/>
      <c r="AI107" s="430"/>
      <c r="AJ107" s="431"/>
      <c r="AK107" s="1119"/>
      <c r="AL107" s="390"/>
      <c r="AM107" s="390"/>
      <c r="AN107" s="385"/>
    </row>
    <row r="108" spans="1:47" s="386" customFormat="1" ht="12.75" customHeight="1">
      <c r="A108" s="388"/>
      <c r="B108" s="389"/>
      <c r="C108" s="389"/>
      <c r="D108" s="389"/>
      <c r="E108" s="389"/>
      <c r="F108" s="389"/>
      <c r="G108" s="389"/>
      <c r="H108" s="389"/>
      <c r="I108" s="389"/>
      <c r="J108" s="389"/>
      <c r="K108" s="389"/>
      <c r="L108" s="389"/>
      <c r="M108" s="389"/>
      <c r="N108" s="389"/>
      <c r="O108" s="389"/>
      <c r="P108" s="389"/>
      <c r="Q108" s="389"/>
      <c r="R108" s="389"/>
      <c r="S108" s="389"/>
      <c r="T108" s="389"/>
      <c r="U108" s="389"/>
      <c r="V108" s="389"/>
      <c r="W108" s="389"/>
      <c r="X108" s="389"/>
      <c r="Y108" s="389"/>
      <c r="Z108" s="389"/>
      <c r="AA108" s="389"/>
      <c r="AB108" s="389"/>
      <c r="AC108" s="389"/>
      <c r="AD108" s="389"/>
      <c r="AE108" s="1119"/>
      <c r="AF108" s="1119"/>
      <c r="AG108" s="1119"/>
      <c r="AH108" s="1119"/>
      <c r="AI108" s="1119"/>
      <c r="AJ108" s="1119"/>
      <c r="AK108" s="1119"/>
      <c r="AL108" s="390"/>
      <c r="AM108" s="390"/>
      <c r="AN108" s="385"/>
    </row>
    <row r="109" spans="1:47" s="386" customFormat="1" ht="12.75" customHeight="1">
      <c r="A109" s="408"/>
      <c r="B109" s="409"/>
      <c r="C109" s="409"/>
      <c r="D109" s="409"/>
      <c r="E109" s="409"/>
      <c r="F109" s="409"/>
      <c r="G109" s="410"/>
      <c r="H109" s="411"/>
      <c r="I109" s="411"/>
      <c r="J109" s="411"/>
      <c r="K109" s="411"/>
      <c r="L109" s="411"/>
      <c r="M109" s="411"/>
      <c r="N109" s="411"/>
      <c r="O109" s="411"/>
      <c r="P109" s="411"/>
      <c r="Q109" s="411"/>
      <c r="R109" s="411"/>
      <c r="S109" s="411"/>
      <c r="T109" s="411"/>
      <c r="U109" s="411"/>
      <c r="V109" s="411"/>
      <c r="W109" s="411"/>
      <c r="X109" s="411"/>
      <c r="Y109" s="411"/>
      <c r="Z109" s="411"/>
      <c r="AA109" s="411"/>
      <c r="AB109" s="411"/>
      <c r="AC109" s="411"/>
      <c r="AD109" s="411"/>
      <c r="AE109" s="411"/>
      <c r="AF109" s="411"/>
      <c r="AG109" s="411"/>
      <c r="AH109" s="411"/>
      <c r="AI109" s="412"/>
      <c r="AJ109" s="412" t="s">
        <v>2181</v>
      </c>
      <c r="AK109" s="2375">
        <f ca="1">MAX(AP95,AP106)</f>
        <v>20</v>
      </c>
      <c r="AL109" s="2376"/>
      <c r="AM109" s="2377"/>
      <c r="AN109" s="385"/>
    </row>
    <row r="110" spans="1:47" s="386" customFormat="1" ht="12.75" customHeight="1" thickBot="1">
      <c r="A110" s="413"/>
      <c r="B110" s="414"/>
      <c r="C110" s="415"/>
      <c r="D110" s="415"/>
      <c r="E110" s="415"/>
      <c r="F110" s="415"/>
      <c r="G110" s="415"/>
      <c r="H110" s="415"/>
      <c r="I110" s="415"/>
      <c r="J110" s="415"/>
      <c r="K110" s="415"/>
      <c r="L110" s="415"/>
      <c r="M110" s="415"/>
      <c r="N110" s="415"/>
      <c r="O110" s="415"/>
      <c r="P110" s="415"/>
      <c r="Q110" s="415"/>
      <c r="R110" s="415"/>
      <c r="S110" s="415"/>
      <c r="T110" s="415"/>
      <c r="U110" s="415"/>
      <c r="V110" s="415"/>
      <c r="W110" s="415"/>
      <c r="X110" s="415"/>
      <c r="Y110" s="415"/>
      <c r="Z110" s="415"/>
      <c r="AA110" s="415"/>
      <c r="AB110" s="415"/>
      <c r="AC110" s="415"/>
      <c r="AD110" s="415"/>
      <c r="AE110" s="415"/>
      <c r="AF110" s="415"/>
      <c r="AG110" s="415"/>
      <c r="AH110" s="415"/>
      <c r="AI110" s="415"/>
      <c r="AJ110" s="415"/>
      <c r="AK110" s="415"/>
      <c r="AL110" s="415"/>
      <c r="AM110" s="416"/>
      <c r="AN110" s="385"/>
    </row>
    <row r="111" spans="1:47" s="386" customFormat="1" ht="12.75" customHeight="1" thickTop="1">
      <c r="A111" s="417"/>
      <c r="B111" s="418"/>
      <c r="C111" s="419"/>
      <c r="D111" s="419"/>
      <c r="E111" s="419"/>
      <c r="F111" s="419"/>
      <c r="G111" s="419"/>
      <c r="H111" s="419"/>
      <c r="I111" s="1139"/>
      <c r="J111" s="1139"/>
      <c r="K111" s="1139"/>
      <c r="L111" s="1139"/>
      <c r="M111" s="1139"/>
      <c r="N111" s="1139"/>
      <c r="O111" s="1139"/>
      <c r="P111" s="1139"/>
      <c r="Q111" s="1139"/>
      <c r="R111" s="417"/>
      <c r="S111" s="389"/>
      <c r="T111" s="389"/>
      <c r="U111" s="389"/>
      <c r="V111" s="389"/>
      <c r="W111" s="389"/>
      <c r="X111" s="389"/>
      <c r="Y111" s="389"/>
      <c r="Z111" s="389"/>
      <c r="AA111" s="389"/>
      <c r="AB111" s="389"/>
      <c r="AC111" s="389"/>
      <c r="AD111" s="389"/>
      <c r="AE111" s="389"/>
      <c r="AF111" s="417"/>
      <c r="AG111" s="389"/>
      <c r="AH111" s="389"/>
      <c r="AI111" s="389"/>
      <c r="AJ111" s="389"/>
      <c r="AK111" s="399"/>
      <c r="AL111" s="399"/>
      <c r="AM111" s="399"/>
      <c r="AN111" s="385"/>
    </row>
    <row r="112" spans="1:47" s="386" customFormat="1" ht="12.75" customHeight="1">
      <c r="A112" s="388" t="s">
        <v>2182</v>
      </c>
      <c r="B112" s="389" t="s">
        <v>2183</v>
      </c>
      <c r="C112" s="389"/>
      <c r="D112" s="389"/>
      <c r="E112" s="389"/>
      <c r="F112" s="389"/>
      <c r="G112" s="389"/>
      <c r="H112" s="389"/>
      <c r="I112" s="389"/>
      <c r="J112" s="389"/>
      <c r="K112" s="389"/>
      <c r="L112" s="389"/>
      <c r="M112" s="389"/>
      <c r="N112" s="389"/>
      <c r="O112" s="389"/>
      <c r="P112" s="389"/>
      <c r="Q112" s="389"/>
      <c r="R112" s="389"/>
      <c r="S112" s="389"/>
      <c r="T112" s="389"/>
      <c r="U112" s="389"/>
      <c r="V112" s="389"/>
      <c r="W112" s="389"/>
      <c r="X112" s="389"/>
      <c r="Y112" s="389"/>
      <c r="Z112" s="389"/>
      <c r="AA112" s="389"/>
      <c r="AB112" s="389"/>
      <c r="AC112" s="389"/>
      <c r="AD112" s="389"/>
      <c r="AE112" s="2352" t="s">
        <v>2157</v>
      </c>
      <c r="AF112" s="2352"/>
      <c r="AG112" s="2352"/>
      <c r="AH112" s="2352"/>
      <c r="AI112" s="2352"/>
      <c r="AJ112" s="2352"/>
      <c r="AK112" s="2352"/>
      <c r="AL112" s="390"/>
      <c r="AM112" s="390"/>
      <c r="AN112" s="385"/>
      <c r="AO112" s="386" t="str">
        <f>Application!B718</f>
        <v>1 Bedroom</v>
      </c>
      <c r="AQ112" s="386">
        <f>Application!O718</f>
        <v>755</v>
      </c>
    </row>
    <row r="113" spans="1:52" s="386" customFormat="1" ht="12.75" customHeight="1">
      <c r="A113" s="390"/>
      <c r="B113" s="389" t="s">
        <v>2173</v>
      </c>
      <c r="C113" s="389"/>
      <c r="D113" s="389"/>
      <c r="E113" s="389"/>
      <c r="F113" s="389"/>
      <c r="G113" s="389"/>
      <c r="H113" s="389"/>
      <c r="I113" s="389"/>
      <c r="J113" s="389"/>
      <c r="K113" s="389"/>
      <c r="L113" s="389"/>
      <c r="M113" s="389"/>
      <c r="N113" s="389"/>
      <c r="O113" s="389"/>
      <c r="P113" s="389"/>
      <c r="Q113" s="389"/>
      <c r="R113" s="389"/>
      <c r="S113" s="389"/>
      <c r="T113" s="389"/>
      <c r="U113" s="389"/>
      <c r="V113" s="389"/>
      <c r="W113" s="389"/>
      <c r="X113" s="389"/>
      <c r="Y113" s="389"/>
      <c r="Z113" s="389"/>
      <c r="AA113" s="389"/>
      <c r="AB113" s="389"/>
      <c r="AC113" s="389"/>
      <c r="AD113" s="389"/>
      <c r="AE113" s="1119"/>
      <c r="AF113" s="1119"/>
      <c r="AG113" s="1119"/>
      <c r="AH113" s="1119"/>
      <c r="AI113" s="1119"/>
      <c r="AJ113" s="1119"/>
      <c r="AK113" s="390"/>
      <c r="AL113" s="390"/>
      <c r="AM113" s="390"/>
      <c r="AN113" s="385"/>
      <c r="AO113" s="386" t="str">
        <f>Application!B719</f>
        <v>1 Bedroom</v>
      </c>
      <c r="AQ113" s="386">
        <f>Application!O719</f>
        <v>1055</v>
      </c>
    </row>
    <row r="114" spans="1:52" s="386" customFormat="1" ht="12.75" customHeight="1">
      <c r="A114" s="390"/>
      <c r="B114" s="389"/>
      <c r="C114" s="389"/>
      <c r="D114" s="389"/>
      <c r="E114" s="423"/>
      <c r="F114" s="423"/>
      <c r="G114" s="423"/>
      <c r="H114" s="423"/>
      <c r="I114" s="423"/>
      <c r="J114" s="423"/>
      <c r="K114" s="423"/>
      <c r="L114" s="423"/>
      <c r="M114" s="423"/>
      <c r="N114" s="423"/>
      <c r="O114" s="423"/>
      <c r="P114" s="423"/>
      <c r="Q114" s="423"/>
      <c r="R114" s="423"/>
      <c r="S114" s="423"/>
      <c r="T114" s="423"/>
      <c r="U114" s="423"/>
      <c r="V114" s="423"/>
      <c r="W114" s="423"/>
      <c r="X114" s="423"/>
      <c r="Y114" s="423"/>
      <c r="Z114" s="423"/>
      <c r="AA114" s="423"/>
      <c r="AB114" s="423"/>
      <c r="AC114" s="423"/>
      <c r="AD114" s="423"/>
      <c r="AE114" s="423"/>
      <c r="AF114" s="423"/>
      <c r="AG114" s="423"/>
      <c r="AH114" s="423"/>
      <c r="AI114" s="423"/>
      <c r="AJ114" s="423"/>
      <c r="AK114" s="390"/>
      <c r="AL114" s="390"/>
      <c r="AM114" s="390"/>
      <c r="AN114" s="385"/>
      <c r="AO114" s="386" t="str">
        <f>Application!B720</f>
        <v>1 Bedroom</v>
      </c>
      <c r="AQ114" s="386">
        <f>Application!O720</f>
        <v>1354.3333333333335</v>
      </c>
    </row>
    <row r="115" spans="1:52" s="386" customFormat="1" ht="12.75" customHeight="1">
      <c r="A115" s="390"/>
      <c r="B115" s="2342" t="s">
        <v>843</v>
      </c>
      <c r="C115" s="2342"/>
      <c r="D115" s="396" t="s">
        <v>2159</v>
      </c>
      <c r="E115" s="2353" t="s">
        <v>2184</v>
      </c>
      <c r="F115" s="2354"/>
      <c r="G115" s="2354"/>
      <c r="H115" s="2354"/>
      <c r="I115" s="2354"/>
      <c r="J115" s="2354"/>
      <c r="K115" s="2354"/>
      <c r="L115" s="2354"/>
      <c r="M115" s="2354"/>
      <c r="N115" s="2354"/>
      <c r="O115" s="2354"/>
      <c r="P115" s="2354"/>
      <c r="Q115" s="2354"/>
      <c r="R115" s="2354"/>
      <c r="S115" s="2354"/>
      <c r="T115" s="2354"/>
      <c r="U115" s="2354"/>
      <c r="V115" s="2354"/>
      <c r="W115" s="2354"/>
      <c r="X115" s="2354"/>
      <c r="Y115" s="2354"/>
      <c r="Z115" s="2354"/>
      <c r="AA115" s="2354"/>
      <c r="AB115" s="2354"/>
      <c r="AC115" s="2354"/>
      <c r="AD115" s="2354"/>
      <c r="AE115" s="2354"/>
      <c r="AF115" s="2354"/>
      <c r="AG115" s="2354"/>
      <c r="AH115" s="2354"/>
      <c r="AI115" s="2354"/>
      <c r="AJ115" s="2355"/>
      <c r="AK115" s="390"/>
      <c r="AL115" s="390"/>
      <c r="AM115" s="390"/>
      <c r="AN115" s="385"/>
      <c r="AO115" s="386">
        <f>Application!B721</f>
        <v>0</v>
      </c>
      <c r="AQ115" s="386">
        <f>Application!O721</f>
        <v>0</v>
      </c>
      <c r="AU115" s="386" t="s">
        <v>2185</v>
      </c>
      <c r="AV115" s="438" t="s">
        <v>1688</v>
      </c>
      <c r="AW115" s="386" t="s">
        <v>2186</v>
      </c>
    </row>
    <row r="116" spans="1:52" s="386" customFormat="1" ht="12.75" customHeight="1">
      <c r="A116" s="390"/>
      <c r="B116" s="389"/>
      <c r="C116" s="389"/>
      <c r="D116" s="389"/>
      <c r="E116" s="2356"/>
      <c r="F116" s="2357"/>
      <c r="G116" s="2357"/>
      <c r="H116" s="2357"/>
      <c r="I116" s="2357"/>
      <c r="J116" s="2357"/>
      <c r="K116" s="2357"/>
      <c r="L116" s="2357"/>
      <c r="M116" s="2357"/>
      <c r="N116" s="2357"/>
      <c r="O116" s="2357"/>
      <c r="P116" s="2357"/>
      <c r="Q116" s="2357"/>
      <c r="R116" s="2357"/>
      <c r="S116" s="2357"/>
      <c r="T116" s="2357"/>
      <c r="U116" s="2357"/>
      <c r="V116" s="2357"/>
      <c r="W116" s="2357"/>
      <c r="X116" s="2357"/>
      <c r="Y116" s="2357"/>
      <c r="Z116" s="2357"/>
      <c r="AA116" s="2357"/>
      <c r="AB116" s="2357"/>
      <c r="AC116" s="2357"/>
      <c r="AD116" s="2357"/>
      <c r="AE116" s="2357"/>
      <c r="AF116" s="2357"/>
      <c r="AG116" s="2357"/>
      <c r="AH116" s="2357"/>
      <c r="AI116" s="2357"/>
      <c r="AJ116" s="2358"/>
      <c r="AK116" s="390"/>
      <c r="AL116" s="390"/>
      <c r="AM116" s="390"/>
      <c r="AN116" s="385"/>
      <c r="AO116" s="386">
        <f>Application!B722</f>
        <v>0</v>
      </c>
      <c r="AQ116" s="386">
        <f>Application!O722</f>
        <v>0</v>
      </c>
      <c r="AU116" s="680" t="str">
        <f>E124</f>
        <v>Studio/SRO</v>
      </c>
      <c r="AV116" s="386">
        <f t="array" ref="AV116">SUM(IF(Application!B718:F752="SRO/Studio",Application!G718:J752))</f>
        <v>0</v>
      </c>
      <c r="AW116" s="803">
        <f>AV116/AV122</f>
        <v>0</v>
      </c>
    </row>
    <row r="117" spans="1:52" s="386" customFormat="1" ht="12.75" customHeight="1">
      <c r="A117" s="390"/>
      <c r="B117" s="389"/>
      <c r="C117" s="389"/>
      <c r="D117" s="389"/>
      <c r="E117" s="2356"/>
      <c r="F117" s="2357"/>
      <c r="G117" s="2357"/>
      <c r="H117" s="2357"/>
      <c r="I117" s="2357"/>
      <c r="J117" s="2357"/>
      <c r="K117" s="2357"/>
      <c r="L117" s="2357"/>
      <c r="M117" s="2357"/>
      <c r="N117" s="2357"/>
      <c r="O117" s="2357"/>
      <c r="P117" s="2357"/>
      <c r="Q117" s="2357"/>
      <c r="R117" s="2357"/>
      <c r="S117" s="2357"/>
      <c r="T117" s="2357"/>
      <c r="U117" s="2357"/>
      <c r="V117" s="2357"/>
      <c r="W117" s="2357"/>
      <c r="X117" s="2357"/>
      <c r="Y117" s="2357"/>
      <c r="Z117" s="2357"/>
      <c r="AA117" s="2357"/>
      <c r="AB117" s="2357"/>
      <c r="AC117" s="2357"/>
      <c r="AD117" s="2357"/>
      <c r="AE117" s="2357"/>
      <c r="AF117" s="2357"/>
      <c r="AG117" s="2357"/>
      <c r="AH117" s="2357"/>
      <c r="AI117" s="2357"/>
      <c r="AJ117" s="2358"/>
      <c r="AK117" s="390"/>
      <c r="AL117" s="390"/>
      <c r="AM117" s="390"/>
      <c r="AN117" s="385"/>
      <c r="AO117" s="386">
        <f>Application!B723</f>
        <v>0</v>
      </c>
      <c r="AQ117" s="386">
        <f>Application!O723</f>
        <v>0</v>
      </c>
      <c r="AU117" s="680" t="str">
        <f>J124</f>
        <v>1-bedroom</v>
      </c>
      <c r="AV117" s="386">
        <f t="array" ref="AV117">SUM(IF(Application!B718:F752="1 Bedroom",Application!G718:J752))</f>
        <v>79</v>
      </c>
      <c r="AW117" s="803">
        <f>AV117/AV122</f>
        <v>1</v>
      </c>
    </row>
    <row r="118" spans="1:52" s="386" customFormat="1" ht="12.75" customHeight="1">
      <c r="A118" s="390"/>
      <c r="B118" s="389"/>
      <c r="C118" s="389"/>
      <c r="D118" s="389"/>
      <c r="E118" s="2356"/>
      <c r="F118" s="2357"/>
      <c r="G118" s="2357"/>
      <c r="H118" s="2357"/>
      <c r="I118" s="2357"/>
      <c r="J118" s="2357"/>
      <c r="K118" s="2357"/>
      <c r="L118" s="2357"/>
      <c r="M118" s="2357"/>
      <c r="N118" s="2357"/>
      <c r="O118" s="2357"/>
      <c r="P118" s="2357"/>
      <c r="Q118" s="2357"/>
      <c r="R118" s="2357"/>
      <c r="S118" s="2357"/>
      <c r="T118" s="2357"/>
      <c r="U118" s="2357"/>
      <c r="V118" s="2357"/>
      <c r="W118" s="2357"/>
      <c r="X118" s="2357"/>
      <c r="Y118" s="2357"/>
      <c r="Z118" s="2357"/>
      <c r="AA118" s="2357"/>
      <c r="AB118" s="2357"/>
      <c r="AC118" s="2357"/>
      <c r="AD118" s="2357"/>
      <c r="AE118" s="2357"/>
      <c r="AF118" s="2357"/>
      <c r="AG118" s="2357"/>
      <c r="AH118" s="2357"/>
      <c r="AI118" s="2357"/>
      <c r="AJ118" s="2358"/>
      <c r="AK118" s="390"/>
      <c r="AL118" s="390"/>
      <c r="AM118" s="390"/>
      <c r="AN118" s="385"/>
      <c r="AO118" s="386">
        <f>Application!B724</f>
        <v>0</v>
      </c>
      <c r="AQ118" s="386">
        <f>Application!O724</f>
        <v>0</v>
      </c>
      <c r="AU118" s="680" t="str">
        <f>O124</f>
        <v>2-bedroom</v>
      </c>
      <c r="AV118" s="386">
        <f t="array" ref="AV118">SUM(IF(Application!B718:F752="2 Bedrooms",Application!G718:J752))</f>
        <v>0</v>
      </c>
      <c r="AW118" s="803">
        <f>AV118/AV122</f>
        <v>0</v>
      </c>
    </row>
    <row r="119" spans="1:52" s="386" customFormat="1" ht="12.75" customHeight="1">
      <c r="A119" s="390"/>
      <c r="B119" s="389"/>
      <c r="C119" s="389"/>
      <c r="D119" s="389"/>
      <c r="E119" s="2356"/>
      <c r="F119" s="2357"/>
      <c r="G119" s="2357"/>
      <c r="H119" s="2357"/>
      <c r="I119" s="2357"/>
      <c r="J119" s="2357"/>
      <c r="K119" s="2357"/>
      <c r="L119" s="2357"/>
      <c r="M119" s="2357"/>
      <c r="N119" s="2357"/>
      <c r="O119" s="2357"/>
      <c r="P119" s="2357"/>
      <c r="Q119" s="2357"/>
      <c r="R119" s="2357"/>
      <c r="S119" s="2357"/>
      <c r="T119" s="2357"/>
      <c r="U119" s="2357"/>
      <c r="V119" s="2357"/>
      <c r="W119" s="2357"/>
      <c r="X119" s="2357"/>
      <c r="Y119" s="2357"/>
      <c r="Z119" s="2357"/>
      <c r="AA119" s="2357"/>
      <c r="AB119" s="2357"/>
      <c r="AC119" s="2357"/>
      <c r="AD119" s="2357"/>
      <c r="AE119" s="2357"/>
      <c r="AF119" s="2357"/>
      <c r="AG119" s="2357"/>
      <c r="AH119" s="2357"/>
      <c r="AI119" s="2357"/>
      <c r="AJ119" s="2358"/>
      <c r="AK119" s="390"/>
      <c r="AL119" s="390"/>
      <c r="AM119" s="390"/>
      <c r="AN119" s="385"/>
      <c r="AO119" s="386">
        <f>Application!B725</f>
        <v>0</v>
      </c>
      <c r="AQ119" s="386">
        <f>Application!O725</f>
        <v>0</v>
      </c>
      <c r="AU119" s="680" t="str">
        <f>T124</f>
        <v>3-bedroom</v>
      </c>
      <c r="AV119" s="386">
        <f t="array" ref="AV119">SUM(IF(Application!B718:F752="3 Bedrooms",Application!G718:J752))</f>
        <v>0</v>
      </c>
      <c r="AW119" s="803">
        <f>AV119/AV122</f>
        <v>0</v>
      </c>
    </row>
    <row r="120" spans="1:52" s="386" customFormat="1" ht="12.75" customHeight="1">
      <c r="A120" s="390"/>
      <c r="B120" s="389"/>
      <c r="C120" s="389"/>
      <c r="D120" s="389"/>
      <c r="E120" s="2356"/>
      <c r="F120" s="2357"/>
      <c r="G120" s="2357"/>
      <c r="H120" s="2357"/>
      <c r="I120" s="2357"/>
      <c r="J120" s="2357"/>
      <c r="K120" s="2357"/>
      <c r="L120" s="2357"/>
      <c r="M120" s="2357"/>
      <c r="N120" s="2357"/>
      <c r="O120" s="2357"/>
      <c r="P120" s="2357"/>
      <c r="Q120" s="2357"/>
      <c r="R120" s="2357"/>
      <c r="S120" s="2357"/>
      <c r="T120" s="2357"/>
      <c r="U120" s="2357"/>
      <c r="V120" s="2357"/>
      <c r="W120" s="2357"/>
      <c r="X120" s="2357"/>
      <c r="Y120" s="2357"/>
      <c r="Z120" s="2357"/>
      <c r="AA120" s="2357"/>
      <c r="AB120" s="2357"/>
      <c r="AC120" s="2357"/>
      <c r="AD120" s="2357"/>
      <c r="AE120" s="2357"/>
      <c r="AF120" s="2357"/>
      <c r="AG120" s="2357"/>
      <c r="AH120" s="2357"/>
      <c r="AI120" s="2357"/>
      <c r="AJ120" s="2358"/>
      <c r="AK120" s="390"/>
      <c r="AL120" s="390"/>
      <c r="AM120" s="390"/>
      <c r="AN120" s="385"/>
      <c r="AO120" s="386">
        <f>Application!B726</f>
        <v>0</v>
      </c>
      <c r="AQ120" s="386">
        <f>Application!O726</f>
        <v>0</v>
      </c>
      <c r="AU120" s="680" t="str">
        <f>Y124</f>
        <v>4-bedroom</v>
      </c>
      <c r="AV120" s="386">
        <f t="array" ref="AV120">SUM(IF(Application!B718:F752="4 Bedrooms",Application!G718:J752))</f>
        <v>0</v>
      </c>
      <c r="AW120" s="803">
        <f>AV120/AV122</f>
        <v>0</v>
      </c>
    </row>
    <row r="121" spans="1:52" s="386" customFormat="1" ht="12.75" customHeight="1">
      <c r="A121" s="390"/>
      <c r="B121" s="389"/>
      <c r="C121" s="389"/>
      <c r="D121" s="389"/>
      <c r="E121" s="2356"/>
      <c r="F121" s="2357"/>
      <c r="G121" s="2357"/>
      <c r="H121" s="2357"/>
      <c r="I121" s="2357"/>
      <c r="J121" s="2357"/>
      <c r="K121" s="2357"/>
      <c r="L121" s="2357"/>
      <c r="M121" s="2357"/>
      <c r="N121" s="2357"/>
      <c r="O121" s="2357"/>
      <c r="P121" s="2357"/>
      <c r="Q121" s="2357"/>
      <c r="R121" s="2357"/>
      <c r="S121" s="2357"/>
      <c r="T121" s="2357"/>
      <c r="U121" s="2357"/>
      <c r="V121" s="2357"/>
      <c r="W121" s="2357"/>
      <c r="X121" s="2357"/>
      <c r="Y121" s="2357"/>
      <c r="Z121" s="2357"/>
      <c r="AA121" s="2357"/>
      <c r="AB121" s="2357"/>
      <c r="AC121" s="2357"/>
      <c r="AD121" s="2357"/>
      <c r="AE121" s="2357"/>
      <c r="AF121" s="2357"/>
      <c r="AG121" s="2357"/>
      <c r="AH121" s="2357"/>
      <c r="AI121" s="2357"/>
      <c r="AJ121" s="2358"/>
      <c r="AK121" s="390"/>
      <c r="AL121" s="390"/>
      <c r="AM121" s="390"/>
      <c r="AN121" s="385"/>
      <c r="AO121" s="386">
        <f>Application!B727</f>
        <v>0</v>
      </c>
      <c r="AQ121" s="386">
        <f>Application!O727</f>
        <v>0</v>
      </c>
      <c r="AU121" s="680" t="str">
        <f>AD124</f>
        <v>5-bedroom</v>
      </c>
      <c r="AV121" s="386">
        <f t="array" ref="AV121">SUM(IF(Application!B718:F752="5 Bedrooms",Application!G718:J752))</f>
        <v>0</v>
      </c>
      <c r="AW121" s="803">
        <f>AV121/AV122</f>
        <v>0</v>
      </c>
    </row>
    <row r="122" spans="1:52" s="386" customFormat="1" ht="12.75" customHeight="1">
      <c r="A122" s="390"/>
      <c r="B122" s="389"/>
      <c r="C122" s="389"/>
      <c r="D122" s="389"/>
      <c r="E122" s="2356"/>
      <c r="F122" s="2357"/>
      <c r="G122" s="2357"/>
      <c r="H122" s="2357"/>
      <c r="I122" s="2357"/>
      <c r="J122" s="2357"/>
      <c r="K122" s="2357"/>
      <c r="L122" s="2357"/>
      <c r="M122" s="2357"/>
      <c r="N122" s="2357"/>
      <c r="O122" s="2357"/>
      <c r="P122" s="2357"/>
      <c r="Q122" s="2357"/>
      <c r="R122" s="2357"/>
      <c r="S122" s="2357"/>
      <c r="T122" s="2357"/>
      <c r="U122" s="2357"/>
      <c r="V122" s="2357"/>
      <c r="W122" s="2357"/>
      <c r="X122" s="2357"/>
      <c r="Y122" s="2357"/>
      <c r="Z122" s="2357"/>
      <c r="AA122" s="2357"/>
      <c r="AB122" s="2357"/>
      <c r="AC122" s="2357"/>
      <c r="AD122" s="2357"/>
      <c r="AE122" s="2357"/>
      <c r="AF122" s="2357"/>
      <c r="AG122" s="2357"/>
      <c r="AH122" s="2357"/>
      <c r="AI122" s="2357"/>
      <c r="AJ122" s="2358"/>
      <c r="AK122" s="390"/>
      <c r="AL122" s="390"/>
      <c r="AM122" s="390"/>
      <c r="AN122" s="385"/>
      <c r="AO122" s="386">
        <f>Application!B728</f>
        <v>0</v>
      </c>
      <c r="AQ122" s="386">
        <f>Application!O728</f>
        <v>0</v>
      </c>
      <c r="AV122" s="386">
        <f>SUM(AV116:AV121)</f>
        <v>79</v>
      </c>
      <c r="AW122" s="803">
        <f>SUM(AW116:AW121)</f>
        <v>1</v>
      </c>
    </row>
    <row r="123" spans="1:52" s="386" customFormat="1" ht="12.75" customHeight="1">
      <c r="A123" s="390"/>
      <c r="B123" s="389"/>
      <c r="C123" s="389"/>
      <c r="D123" s="389"/>
      <c r="E123" s="1120"/>
      <c r="F123" s="1121"/>
      <c r="G123" s="1121"/>
      <c r="H123" s="1121"/>
      <c r="I123" s="1121"/>
      <c r="J123" s="1121"/>
      <c r="K123" s="1121"/>
      <c r="L123" s="1121"/>
      <c r="M123" s="1121"/>
      <c r="N123" s="1121"/>
      <c r="O123" s="1121"/>
      <c r="P123" s="1121"/>
      <c r="Q123" s="1121"/>
      <c r="R123" s="1121"/>
      <c r="S123" s="1121"/>
      <c r="T123" s="1121"/>
      <c r="U123" s="1121"/>
      <c r="V123" s="1121"/>
      <c r="W123" s="1121"/>
      <c r="X123" s="1121"/>
      <c r="Y123" s="1121"/>
      <c r="Z123" s="1121"/>
      <c r="AA123" s="1121"/>
      <c r="AB123" s="1121"/>
      <c r="AC123" s="1121"/>
      <c r="AD123" s="1121"/>
      <c r="AE123" s="1121"/>
      <c r="AF123" s="1121"/>
      <c r="AG123" s="1121"/>
      <c r="AH123" s="1121"/>
      <c r="AI123" s="1121"/>
      <c r="AJ123" s="1122"/>
      <c r="AK123" s="390"/>
      <c r="AL123" s="390"/>
      <c r="AM123" s="390"/>
      <c r="AN123" s="385"/>
      <c r="AO123" s="386">
        <f>Application!B729</f>
        <v>0</v>
      </c>
      <c r="AQ123" s="386">
        <f>Application!O729</f>
        <v>0</v>
      </c>
    </row>
    <row r="124" spans="1:52" s="386" customFormat="1" ht="12.75" customHeight="1">
      <c r="A124" s="390"/>
      <c r="B124" s="389"/>
      <c r="C124" s="390"/>
      <c r="D124" s="390"/>
      <c r="E124" s="2336" t="s">
        <v>2187</v>
      </c>
      <c r="F124" s="2337"/>
      <c r="G124" s="2337"/>
      <c r="H124" s="2337"/>
      <c r="I124" s="423"/>
      <c r="J124" s="2337" t="s">
        <v>2188</v>
      </c>
      <c r="K124" s="2337"/>
      <c r="L124" s="2337"/>
      <c r="M124" s="2337"/>
      <c r="N124" s="423"/>
      <c r="O124" s="2337" t="s">
        <v>2189</v>
      </c>
      <c r="P124" s="2337"/>
      <c r="Q124" s="2337"/>
      <c r="R124" s="2337"/>
      <c r="S124" s="423"/>
      <c r="T124" s="2337" t="s">
        <v>2190</v>
      </c>
      <c r="U124" s="2337"/>
      <c r="V124" s="2337"/>
      <c r="W124" s="2337"/>
      <c r="X124" s="423"/>
      <c r="Y124" s="2337" t="s">
        <v>2191</v>
      </c>
      <c r="Z124" s="2337"/>
      <c r="AA124" s="2337"/>
      <c r="AB124" s="2337"/>
      <c r="AC124" s="423"/>
      <c r="AD124" s="2337" t="s">
        <v>2192</v>
      </c>
      <c r="AE124" s="2337"/>
      <c r="AF124" s="2337"/>
      <c r="AG124" s="2337"/>
      <c r="AH124" s="423"/>
      <c r="AI124" s="423"/>
      <c r="AJ124" s="425"/>
      <c r="AK124" s="390"/>
      <c r="AL124" s="390"/>
      <c r="AM124" s="390"/>
      <c r="AN124" s="385"/>
      <c r="AO124" s="386">
        <f>Application!B730</f>
        <v>0</v>
      </c>
      <c r="AQ124" s="386">
        <f>Application!O730</f>
        <v>0</v>
      </c>
    </row>
    <row r="125" spans="1:52" s="386" customFormat="1" ht="12.75" customHeight="1">
      <c r="A125" s="390"/>
      <c r="B125" s="389"/>
      <c r="C125" s="390"/>
      <c r="D125" s="390"/>
      <c r="E125" s="688"/>
      <c r="F125" s="686"/>
      <c r="G125" s="686"/>
      <c r="H125" s="686"/>
      <c r="I125" s="423"/>
      <c r="J125" s="686"/>
      <c r="K125" s="686"/>
      <c r="L125" s="686"/>
      <c r="M125" s="686"/>
      <c r="N125" s="423"/>
      <c r="O125" s="686"/>
      <c r="P125" s="686"/>
      <c r="Q125" s="686"/>
      <c r="R125" s="686"/>
      <c r="S125" s="423"/>
      <c r="T125" s="686"/>
      <c r="U125" s="686"/>
      <c r="V125" s="686"/>
      <c r="W125" s="686"/>
      <c r="X125" s="423"/>
      <c r="Y125" s="686"/>
      <c r="Z125" s="686"/>
      <c r="AA125" s="686"/>
      <c r="AB125" s="686"/>
      <c r="AC125" s="423"/>
      <c r="AD125" s="686"/>
      <c r="AE125" s="686"/>
      <c r="AF125" s="686"/>
      <c r="AG125" s="686"/>
      <c r="AH125" s="423"/>
      <c r="AI125" s="423"/>
      <c r="AJ125" s="425"/>
      <c r="AK125" s="390"/>
      <c r="AL125" s="390"/>
      <c r="AM125" s="390"/>
      <c r="AN125" s="385"/>
      <c r="AO125" s="386">
        <f>Application!B731</f>
        <v>0</v>
      </c>
      <c r="AQ125" s="386">
        <f>Application!O731</f>
        <v>0</v>
      </c>
    </row>
    <row r="126" spans="1:52" s="386" customFormat="1" ht="12.75" customHeight="1">
      <c r="A126" s="390"/>
      <c r="B126" s="389"/>
      <c r="C126" s="390"/>
      <c r="D126" s="390"/>
      <c r="E126" s="689" t="s">
        <v>2193</v>
      </c>
      <c r="F126" s="686"/>
      <c r="G126" s="686"/>
      <c r="H126" s="686"/>
      <c r="I126" s="423"/>
      <c r="J126" s="686"/>
      <c r="K126" s="686"/>
      <c r="L126" s="686"/>
      <c r="M126" s="686"/>
      <c r="N126" s="423"/>
      <c r="O126" s="686"/>
      <c r="P126" s="686"/>
      <c r="Q126" s="686"/>
      <c r="R126" s="686"/>
      <c r="S126" s="423"/>
      <c r="T126" s="686"/>
      <c r="U126" s="686"/>
      <c r="V126" s="686"/>
      <c r="W126" s="686"/>
      <c r="X126" s="423"/>
      <c r="Y126" s="686"/>
      <c r="Z126" s="686"/>
      <c r="AA126" s="686"/>
      <c r="AB126" s="686"/>
      <c r="AC126" s="423"/>
      <c r="AD126" s="686"/>
      <c r="AE126" s="686"/>
      <c r="AF126" s="686"/>
      <c r="AG126" s="686"/>
      <c r="AH126" s="423"/>
      <c r="AI126" s="423"/>
      <c r="AJ126" s="425"/>
      <c r="AK126" s="390"/>
      <c r="AL126" s="390"/>
      <c r="AM126" s="390"/>
      <c r="AN126" s="385"/>
      <c r="AO126" s="386">
        <f>Application!B732</f>
        <v>0</v>
      </c>
      <c r="AQ126" s="386">
        <f>Application!O732</f>
        <v>0</v>
      </c>
    </row>
    <row r="127" spans="1:52" s="386" customFormat="1" ht="12.75" customHeight="1">
      <c r="A127" s="390"/>
      <c r="B127" s="389"/>
      <c r="C127" s="390"/>
      <c r="D127" s="390"/>
      <c r="E127" s="2396"/>
      <c r="F127" s="2397"/>
      <c r="G127" s="2397"/>
      <c r="H127" s="2397"/>
      <c r="I127" s="687"/>
      <c r="J127" s="2397">
        <v>2555</v>
      </c>
      <c r="K127" s="2397"/>
      <c r="L127" s="2397"/>
      <c r="M127" s="2397"/>
      <c r="N127" s="687"/>
      <c r="O127" s="2397"/>
      <c r="P127" s="2397"/>
      <c r="Q127" s="2397"/>
      <c r="R127" s="2397"/>
      <c r="S127" s="687"/>
      <c r="T127" s="2397"/>
      <c r="U127" s="2397"/>
      <c r="V127" s="2397"/>
      <c r="W127" s="2397"/>
      <c r="X127" s="687"/>
      <c r="Y127" s="2397"/>
      <c r="Z127" s="2397"/>
      <c r="AA127" s="2397"/>
      <c r="AB127" s="2397"/>
      <c r="AC127" s="687"/>
      <c r="AD127" s="2397"/>
      <c r="AE127" s="2397"/>
      <c r="AF127" s="2397"/>
      <c r="AG127" s="2397"/>
      <c r="AH127" s="423"/>
      <c r="AI127" s="423"/>
      <c r="AJ127" s="425"/>
      <c r="AK127" s="390"/>
      <c r="AL127" s="390"/>
      <c r="AM127" s="390"/>
      <c r="AN127" s="385"/>
      <c r="AO127" s="386">
        <f>Application!B733</f>
        <v>0</v>
      </c>
      <c r="AQ127" s="386">
        <f>Application!O733</f>
        <v>0</v>
      </c>
    </row>
    <row r="128" spans="1:52" s="386" customFormat="1" ht="12.75" customHeight="1">
      <c r="A128" s="390"/>
      <c r="B128" s="389"/>
      <c r="C128" s="390"/>
      <c r="D128" s="390"/>
      <c r="E128" s="688"/>
      <c r="F128" s="686"/>
      <c r="G128" s="686"/>
      <c r="H128" s="686"/>
      <c r="I128" s="423"/>
      <c r="J128" s="686"/>
      <c r="K128" s="686"/>
      <c r="L128" s="686"/>
      <c r="M128" s="686"/>
      <c r="N128" s="423"/>
      <c r="O128" s="686"/>
      <c r="P128" s="686"/>
      <c r="Q128" s="686"/>
      <c r="R128" s="686"/>
      <c r="S128" s="423"/>
      <c r="T128" s="686"/>
      <c r="U128" s="686"/>
      <c r="V128" s="686"/>
      <c r="W128" s="686"/>
      <c r="X128" s="423"/>
      <c r="Y128" s="686"/>
      <c r="Z128" s="686"/>
      <c r="AA128" s="686"/>
      <c r="AB128" s="686"/>
      <c r="AC128" s="423"/>
      <c r="AD128" s="686"/>
      <c r="AE128" s="686"/>
      <c r="AF128" s="686"/>
      <c r="AG128" s="686"/>
      <c r="AH128" s="423"/>
      <c r="AI128" s="423"/>
      <c r="AJ128" s="425"/>
      <c r="AK128" s="390"/>
      <c r="AL128" s="390"/>
      <c r="AM128" s="390"/>
      <c r="AN128" s="385"/>
      <c r="AO128" s="386">
        <f>Application!B734</f>
        <v>0</v>
      </c>
      <c r="AQ128" s="386">
        <f>Application!O734</f>
        <v>0</v>
      </c>
      <c r="AU128" s="801"/>
      <c r="AV128" s="801"/>
      <c r="AW128" s="801"/>
      <c r="AX128" s="801"/>
      <c r="AY128" s="801"/>
      <c r="AZ128" s="801"/>
    </row>
    <row r="129" spans="1:52" s="386" customFormat="1" ht="12.75" customHeight="1">
      <c r="A129" s="390"/>
      <c r="B129" s="389"/>
      <c r="C129" s="390"/>
      <c r="D129" s="390"/>
      <c r="E129" s="689" t="s">
        <v>2194</v>
      </c>
      <c r="F129" s="686"/>
      <c r="G129" s="686"/>
      <c r="H129" s="686"/>
      <c r="I129" s="423"/>
      <c r="J129" s="686"/>
      <c r="K129" s="686"/>
      <c r="L129" s="686"/>
      <c r="M129" s="686"/>
      <c r="N129" s="423"/>
      <c r="O129" s="686"/>
      <c r="P129" s="686"/>
      <c r="Q129" s="686"/>
      <c r="R129" s="686"/>
      <c r="S129" s="423"/>
      <c r="T129" s="686"/>
      <c r="U129" s="686"/>
      <c r="V129" s="686"/>
      <c r="W129" s="686"/>
      <c r="X129" s="423"/>
      <c r="Y129" s="686"/>
      <c r="Z129" s="686"/>
      <c r="AA129" s="686"/>
      <c r="AB129" s="686"/>
      <c r="AC129" s="423"/>
      <c r="AD129" s="686"/>
      <c r="AE129" s="686"/>
      <c r="AF129" s="686"/>
      <c r="AG129" s="686"/>
      <c r="AH129" s="423"/>
      <c r="AI129" s="423"/>
      <c r="AJ129" s="425"/>
      <c r="AK129" s="390"/>
      <c r="AL129" s="390"/>
      <c r="AM129" s="390"/>
      <c r="AN129" s="385"/>
      <c r="AO129" s="386">
        <f>Application!B735</f>
        <v>0</v>
      </c>
      <c r="AQ129" s="386">
        <f>Application!O735</f>
        <v>0</v>
      </c>
      <c r="AU129" s="801"/>
      <c r="AV129" s="801"/>
      <c r="AW129" s="801"/>
      <c r="AX129" s="801"/>
      <c r="AY129" s="801"/>
      <c r="AZ129" s="801"/>
    </row>
    <row r="130" spans="1:52" s="386" customFormat="1" ht="12.75" customHeight="1">
      <c r="A130" s="390"/>
      <c r="B130" s="389"/>
      <c r="C130" s="390"/>
      <c r="D130" s="390"/>
      <c r="E130" s="2389">
        <f>Application!DX670</f>
        <v>0</v>
      </c>
      <c r="F130" s="2390"/>
      <c r="G130" s="2390"/>
      <c r="H130" s="2390"/>
      <c r="I130" s="687"/>
      <c r="J130" s="2390">
        <f>Application!EC670</f>
        <v>1005.4050632911392</v>
      </c>
      <c r="K130" s="2390"/>
      <c r="L130" s="2390"/>
      <c r="M130" s="2390"/>
      <c r="N130" s="687"/>
      <c r="O130" s="2390">
        <f>Application!EH670</f>
        <v>0</v>
      </c>
      <c r="P130" s="2390"/>
      <c r="Q130" s="2390"/>
      <c r="R130" s="2390"/>
      <c r="S130" s="691"/>
      <c r="T130" s="2390">
        <f>Application!EM670</f>
        <v>0</v>
      </c>
      <c r="U130" s="2390"/>
      <c r="V130" s="2390"/>
      <c r="W130" s="2390"/>
      <c r="X130" s="691"/>
      <c r="Y130" s="2390">
        <f>Application!ER670</f>
        <v>0</v>
      </c>
      <c r="Z130" s="2390"/>
      <c r="AA130" s="2390"/>
      <c r="AB130" s="2390"/>
      <c r="AC130" s="691"/>
      <c r="AD130" s="2390">
        <f>Application!EW670</f>
        <v>0</v>
      </c>
      <c r="AE130" s="2390"/>
      <c r="AF130" s="2390"/>
      <c r="AG130" s="2390"/>
      <c r="AH130" s="423"/>
      <c r="AI130" s="423"/>
      <c r="AJ130" s="425"/>
      <c r="AK130" s="390"/>
      <c r="AL130" s="390"/>
      <c r="AM130" s="390"/>
      <c r="AN130" s="385"/>
      <c r="AO130" s="386">
        <f>Application!B736</f>
        <v>0</v>
      </c>
      <c r="AQ130" s="386">
        <f>Application!O736</f>
        <v>0</v>
      </c>
      <c r="AU130" s="801"/>
      <c r="AV130" s="801"/>
      <c r="AW130" s="802"/>
      <c r="AX130" s="802"/>
      <c r="AY130" s="801"/>
      <c r="AZ130" s="801"/>
    </row>
    <row r="131" spans="1:52" s="386" customFormat="1" ht="12.75" customHeight="1">
      <c r="A131" s="390"/>
      <c r="B131" s="389"/>
      <c r="C131" s="390"/>
      <c r="D131" s="390"/>
      <c r="E131" s="690"/>
      <c r="F131" s="686"/>
      <c r="G131" s="686"/>
      <c r="H131" s="686"/>
      <c r="I131" s="423"/>
      <c r="J131" s="426"/>
      <c r="K131" s="423"/>
      <c r="L131" s="423"/>
      <c r="M131" s="423"/>
      <c r="N131" s="423"/>
      <c r="O131" s="423"/>
      <c r="P131" s="423"/>
      <c r="Q131" s="423"/>
      <c r="R131" s="423"/>
      <c r="S131" s="423"/>
      <c r="T131" s="423"/>
      <c r="U131" s="423"/>
      <c r="V131" s="423"/>
      <c r="W131" s="423"/>
      <c r="X131" s="423"/>
      <c r="Y131" s="423"/>
      <c r="Z131" s="423"/>
      <c r="AA131" s="423"/>
      <c r="AB131" s="423"/>
      <c r="AC131" s="423"/>
      <c r="AD131" s="423"/>
      <c r="AE131" s="423"/>
      <c r="AF131" s="423"/>
      <c r="AG131" s="423"/>
      <c r="AH131" s="423"/>
      <c r="AI131" s="423"/>
      <c r="AJ131" s="425"/>
      <c r="AK131" s="390"/>
      <c r="AL131" s="390"/>
      <c r="AM131" s="390"/>
      <c r="AN131" s="385"/>
      <c r="AO131" s="386">
        <f>Application!B737</f>
        <v>0</v>
      </c>
      <c r="AQ131" s="386">
        <f>Application!O737</f>
        <v>0</v>
      </c>
      <c r="AU131" s="801"/>
      <c r="AV131" s="801"/>
      <c r="AW131" s="802"/>
      <c r="AX131" s="802"/>
      <c r="AY131" s="801"/>
      <c r="AZ131" s="801"/>
    </row>
    <row r="132" spans="1:52" s="386" customFormat="1" ht="12.75" customHeight="1">
      <c r="A132" s="390"/>
      <c r="B132" s="389"/>
      <c r="C132" s="390"/>
      <c r="D132" s="390"/>
      <c r="E132" s="689" t="s">
        <v>2195</v>
      </c>
      <c r="F132" s="686"/>
      <c r="G132" s="686"/>
      <c r="H132" s="686"/>
      <c r="I132" s="423"/>
      <c r="J132" s="426"/>
      <c r="K132" s="423"/>
      <c r="L132" s="423"/>
      <c r="M132" s="423"/>
      <c r="N132" s="423"/>
      <c r="O132" s="423"/>
      <c r="P132" s="423"/>
      <c r="Q132" s="423"/>
      <c r="R132" s="423"/>
      <c r="S132" s="423"/>
      <c r="T132" s="423"/>
      <c r="U132" s="423"/>
      <c r="V132" s="423"/>
      <c r="W132" s="423"/>
      <c r="X132" s="423"/>
      <c r="Y132" s="423"/>
      <c r="Z132" s="423"/>
      <c r="AA132" s="423"/>
      <c r="AB132" s="423"/>
      <c r="AC132" s="423"/>
      <c r="AD132" s="423"/>
      <c r="AE132" s="423"/>
      <c r="AF132" s="423"/>
      <c r="AG132" s="423"/>
      <c r="AH132" s="423"/>
      <c r="AI132" s="423"/>
      <c r="AJ132" s="425"/>
      <c r="AK132" s="390"/>
      <c r="AL132" s="390"/>
      <c r="AM132" s="390"/>
      <c r="AN132" s="385"/>
      <c r="AO132" s="386">
        <f>Application!B738</f>
        <v>0</v>
      </c>
      <c r="AQ132" s="386">
        <f>Application!O738</f>
        <v>0</v>
      </c>
      <c r="AU132" s="801"/>
      <c r="AV132" s="801"/>
      <c r="AW132" s="802"/>
      <c r="AX132" s="802"/>
      <c r="AY132" s="801"/>
      <c r="AZ132" s="801"/>
    </row>
    <row r="133" spans="1:52" s="386" customFormat="1" ht="12.75" customHeight="1">
      <c r="A133" s="390"/>
      <c r="B133" s="389"/>
      <c r="C133" s="390"/>
      <c r="D133" s="390"/>
      <c r="E133" s="2589" t="e">
        <f>(E127-E130)/E127</f>
        <v>#DIV/0!</v>
      </c>
      <c r="F133" s="2339"/>
      <c r="G133" s="2339"/>
      <c r="H133" s="2590"/>
      <c r="I133" s="423"/>
      <c r="J133" s="2589">
        <f>(J127-J130)/J127</f>
        <v>0.60649508286061093</v>
      </c>
      <c r="K133" s="2339"/>
      <c r="L133" s="2339"/>
      <c r="M133" s="2590"/>
      <c r="N133" s="423"/>
      <c r="O133" s="2589" t="e">
        <f>(O127-O130)/O127</f>
        <v>#DIV/0!</v>
      </c>
      <c r="P133" s="2339"/>
      <c r="Q133" s="2339"/>
      <c r="R133" s="2590"/>
      <c r="S133" s="423"/>
      <c r="T133" s="2589" t="e">
        <f>(T127-T130)/T127</f>
        <v>#DIV/0!</v>
      </c>
      <c r="U133" s="2339"/>
      <c r="V133" s="2339"/>
      <c r="W133" s="2590"/>
      <c r="X133" s="423"/>
      <c r="Y133" s="2589" t="e">
        <f>(Y127-Y130)/Y127</f>
        <v>#DIV/0!</v>
      </c>
      <c r="Z133" s="2339"/>
      <c r="AA133" s="2339"/>
      <c r="AB133" s="2590"/>
      <c r="AC133" s="423"/>
      <c r="AD133" s="2589" t="e">
        <f>(AD127-AD130)/AD127</f>
        <v>#DIV/0!</v>
      </c>
      <c r="AE133" s="2339"/>
      <c r="AF133" s="2339"/>
      <c r="AG133" s="2590"/>
      <c r="AH133" s="423"/>
      <c r="AI133" s="423"/>
      <c r="AJ133" s="425"/>
      <c r="AK133" s="390"/>
      <c r="AL133" s="390"/>
      <c r="AM133" s="390"/>
      <c r="AN133" s="385"/>
      <c r="AO133" s="386">
        <f>Application!B739</f>
        <v>0</v>
      </c>
      <c r="AQ133" s="386">
        <f>Application!O739</f>
        <v>0</v>
      </c>
      <c r="AU133" s="801"/>
      <c r="AV133" s="801"/>
      <c r="AW133" s="802"/>
      <c r="AX133" s="802"/>
      <c r="AY133" s="801"/>
      <c r="AZ133" s="801"/>
    </row>
    <row r="134" spans="1:52" s="386" customFormat="1" ht="12.75" customHeight="1">
      <c r="A134" s="390"/>
      <c r="B134" s="389"/>
      <c r="C134" s="390"/>
      <c r="D134" s="390"/>
      <c r="E134" s="799"/>
      <c r="F134" s="798"/>
      <c r="G134" s="798"/>
      <c r="H134" s="798"/>
      <c r="I134" s="423"/>
      <c r="J134" s="798"/>
      <c r="K134" s="798"/>
      <c r="L134" s="798"/>
      <c r="M134" s="798"/>
      <c r="N134" s="423"/>
      <c r="O134" s="798"/>
      <c r="P134" s="798"/>
      <c r="Q134" s="798"/>
      <c r="R134" s="798"/>
      <c r="S134" s="423"/>
      <c r="T134" s="798"/>
      <c r="U134" s="798"/>
      <c r="V134" s="798"/>
      <c r="W134" s="798"/>
      <c r="X134" s="423"/>
      <c r="Y134" s="798"/>
      <c r="Z134" s="798"/>
      <c r="AA134" s="798"/>
      <c r="AB134" s="798"/>
      <c r="AC134" s="423"/>
      <c r="AD134" s="798"/>
      <c r="AE134" s="798"/>
      <c r="AF134" s="798"/>
      <c r="AG134" s="798"/>
      <c r="AH134" s="423"/>
      <c r="AI134" s="423"/>
      <c r="AJ134" s="425"/>
      <c r="AK134" s="390"/>
      <c r="AL134" s="390"/>
      <c r="AM134" s="390"/>
      <c r="AN134" s="385"/>
      <c r="AO134" s="386">
        <f>Application!B740</f>
        <v>0</v>
      </c>
      <c r="AQ134" s="386">
        <f>Application!O740</f>
        <v>0</v>
      </c>
      <c r="AU134" s="801"/>
      <c r="AV134" s="801"/>
      <c r="AW134" s="802"/>
      <c r="AX134" s="802"/>
      <c r="AY134" s="801"/>
      <c r="AZ134" s="801"/>
    </row>
    <row r="135" spans="1:52" s="386" customFormat="1" ht="12.75" customHeight="1">
      <c r="A135" s="390"/>
      <c r="B135" s="389"/>
      <c r="C135" s="390"/>
      <c r="D135" s="390"/>
      <c r="E135" s="800" t="s">
        <v>2196</v>
      </c>
      <c r="F135" s="798"/>
      <c r="G135" s="798"/>
      <c r="H135" s="798"/>
      <c r="I135" s="423"/>
      <c r="J135" s="798"/>
      <c r="K135" s="798"/>
      <c r="L135" s="798"/>
      <c r="M135" s="798"/>
      <c r="N135" s="423"/>
      <c r="O135" s="798"/>
      <c r="P135" s="798"/>
      <c r="Q135" s="798"/>
      <c r="R135" s="798"/>
      <c r="S135" s="423"/>
      <c r="T135" s="798"/>
      <c r="U135" s="798"/>
      <c r="V135" s="798"/>
      <c r="W135" s="798"/>
      <c r="X135" s="423"/>
      <c r="Y135" s="798"/>
      <c r="Z135" s="798"/>
      <c r="AA135" s="798"/>
      <c r="AB135" s="798"/>
      <c r="AC135" s="423"/>
      <c r="AD135" s="798"/>
      <c r="AE135" s="798"/>
      <c r="AF135" s="798"/>
      <c r="AG135" s="798"/>
      <c r="AH135" s="423"/>
      <c r="AI135" s="423"/>
      <c r="AJ135" s="425"/>
      <c r="AK135" s="390"/>
      <c r="AL135" s="390"/>
      <c r="AM135" s="390"/>
      <c r="AN135" s="385"/>
      <c r="AO135" s="386">
        <f>Application!B741</f>
        <v>0</v>
      </c>
      <c r="AQ135" s="386">
        <f>Application!O741</f>
        <v>0</v>
      </c>
      <c r="AU135" s="802"/>
      <c r="AV135" s="801"/>
      <c r="AW135" s="802"/>
      <c r="AX135" s="802"/>
      <c r="AY135" s="801"/>
      <c r="AZ135" s="801"/>
    </row>
    <row r="136" spans="1:52" s="386" customFormat="1" ht="12.75" customHeight="1">
      <c r="A136" s="390"/>
      <c r="B136" s="389"/>
      <c r="C136" s="390"/>
      <c r="D136" s="390"/>
      <c r="E136" s="2391" t="e">
        <f>IF(((E133-0.1)*AW116)&gt;0,((E133-0.1)*AW116),0)</f>
        <v>#DIV/0!</v>
      </c>
      <c r="F136" s="2392"/>
      <c r="G136" s="2392"/>
      <c r="H136" s="2393"/>
      <c r="I136" s="423"/>
      <c r="J136" s="2391">
        <f>IF(((J133-0.1)*AW117)&gt;0,((J133-0.1)*AW117),0)</f>
        <v>0.50649508286061096</v>
      </c>
      <c r="K136" s="2392"/>
      <c r="L136" s="2392"/>
      <c r="M136" s="2393"/>
      <c r="N136" s="423"/>
      <c r="O136" s="2391" t="e">
        <f>IF(((O133-0.1)*AW118)&gt;0,((O133-0.1)*AW118),0)</f>
        <v>#DIV/0!</v>
      </c>
      <c r="P136" s="2392"/>
      <c r="Q136" s="2392"/>
      <c r="R136" s="2393"/>
      <c r="S136" s="423"/>
      <c r="T136" s="2391" t="e">
        <f>IF(((T133-0.1)*AW119)&gt;0,((T133-0.1)*AW119),0)</f>
        <v>#DIV/0!</v>
      </c>
      <c r="U136" s="2392"/>
      <c r="V136" s="2392"/>
      <c r="W136" s="2393"/>
      <c r="X136" s="423"/>
      <c r="Y136" s="2391" t="e">
        <f>IF(((Y133-0.1)*AW120)&gt;0,((Y133-0.1)*AW120),0)</f>
        <v>#DIV/0!</v>
      </c>
      <c r="Z136" s="2392"/>
      <c r="AA136" s="2392"/>
      <c r="AB136" s="2393"/>
      <c r="AC136" s="423"/>
      <c r="AD136" s="2391" t="e">
        <f>IF(((AD133-0.1)*AW121)&gt;0,((AD133-0.1)*AW121),0)</f>
        <v>#DIV/0!</v>
      </c>
      <c r="AE136" s="2392"/>
      <c r="AF136" s="2392"/>
      <c r="AG136" s="2393"/>
      <c r="AH136" s="423"/>
      <c r="AI136" s="423"/>
      <c r="AJ136" s="425"/>
      <c r="AK136" s="390"/>
      <c r="AL136" s="390"/>
      <c r="AM136" s="390"/>
      <c r="AN136" s="385"/>
      <c r="AO136" s="386">
        <f>Application!B752</f>
        <v>0</v>
      </c>
      <c r="AQ136" s="386">
        <f>Application!O752</f>
        <v>0</v>
      </c>
      <c r="AU136" s="801"/>
      <c r="AV136" s="801"/>
      <c r="AW136" s="801"/>
      <c r="AX136" s="802"/>
      <c r="AY136" s="801"/>
      <c r="AZ136" s="801"/>
    </row>
    <row r="137" spans="1:52" s="386" customFormat="1" ht="12.75" customHeight="1">
      <c r="A137" s="390"/>
      <c r="B137" s="389"/>
      <c r="C137" s="390"/>
      <c r="D137" s="390"/>
      <c r="E137" s="690"/>
      <c r="F137" s="686"/>
      <c r="G137" s="686"/>
      <c r="H137" s="686"/>
      <c r="I137" s="423"/>
      <c r="J137" s="426"/>
      <c r="K137" s="423"/>
      <c r="L137" s="423"/>
      <c r="M137" s="423"/>
      <c r="N137" s="423"/>
      <c r="O137" s="423"/>
      <c r="P137" s="423"/>
      <c r="Q137" s="423"/>
      <c r="R137" s="423"/>
      <c r="S137" s="423"/>
      <c r="T137" s="423"/>
      <c r="U137" s="423"/>
      <c r="V137" s="423"/>
      <c r="W137" s="423"/>
      <c r="X137" s="423"/>
      <c r="Y137" s="423"/>
      <c r="Z137" s="423"/>
      <c r="AA137" s="423"/>
      <c r="AB137" s="423"/>
      <c r="AC137" s="423"/>
      <c r="AD137" s="423"/>
      <c r="AE137" s="423"/>
      <c r="AF137" s="423"/>
      <c r="AG137" s="423"/>
      <c r="AH137" s="423"/>
      <c r="AI137" s="423"/>
      <c r="AJ137" s="425"/>
      <c r="AK137" s="390"/>
      <c r="AL137" s="390"/>
      <c r="AM137" s="390"/>
      <c r="AN137" s="385"/>
      <c r="AU137" s="801"/>
      <c r="AV137" s="801"/>
      <c r="AW137" s="801"/>
      <c r="AX137" s="801"/>
      <c r="AY137" s="801"/>
      <c r="AZ137" s="801"/>
    </row>
    <row r="138" spans="1:52" s="386" customFormat="1" ht="12.75" customHeight="1">
      <c r="A138" s="390"/>
      <c r="B138" s="389"/>
      <c r="C138" s="390"/>
      <c r="D138" s="390"/>
      <c r="E138" s="2589">
        <f>ROUNDDOWN(SUMIF(E136:AG136,"&gt;0"),2)</f>
        <v>0.5</v>
      </c>
      <c r="F138" s="2339"/>
      <c r="G138" s="2339"/>
      <c r="H138" s="2590"/>
      <c r="I138" s="423"/>
      <c r="J138" s="426" t="s">
        <v>2197</v>
      </c>
      <c r="K138" s="423"/>
      <c r="L138" s="423"/>
      <c r="M138" s="423"/>
      <c r="N138" s="423"/>
      <c r="O138" s="423"/>
      <c r="P138" s="423"/>
      <c r="Q138" s="423"/>
      <c r="R138" s="423"/>
      <c r="S138" s="423"/>
      <c r="T138" s="423"/>
      <c r="U138" s="423"/>
      <c r="V138" s="423"/>
      <c r="W138" s="423"/>
      <c r="X138" s="423"/>
      <c r="Y138" s="423"/>
      <c r="Z138" s="423"/>
      <c r="AA138" s="423"/>
      <c r="AB138" s="423"/>
      <c r="AC138" s="423"/>
      <c r="AD138" s="692"/>
      <c r="AE138" s="692"/>
      <c r="AF138" s="692"/>
      <c r="AG138" s="692"/>
      <c r="AH138" s="423"/>
      <c r="AI138" s="423"/>
      <c r="AJ138" s="425"/>
      <c r="AK138" s="390"/>
      <c r="AL138" s="390"/>
      <c r="AM138" s="390"/>
      <c r="AN138" s="385"/>
      <c r="AU138" s="801"/>
      <c r="AV138" s="801"/>
      <c r="AW138" s="801"/>
      <c r="AX138" s="802"/>
      <c r="AY138" s="801"/>
      <c r="AZ138" s="801"/>
    </row>
    <row r="139" spans="1:52" s="386" customFormat="1" ht="12.75" customHeight="1">
      <c r="A139" s="390"/>
      <c r="B139" s="389"/>
      <c r="C139" s="390"/>
      <c r="D139" s="390"/>
      <c r="E139" s="2375">
        <f>IF((E138*100)&gt;10,10,E138*100)</f>
        <v>10</v>
      </c>
      <c r="F139" s="2376"/>
      <c r="G139" s="2376"/>
      <c r="H139" s="2377"/>
      <c r="I139" s="423"/>
      <c r="J139" s="426" t="s">
        <v>2177</v>
      </c>
      <c r="K139" s="423"/>
      <c r="L139" s="423"/>
      <c r="M139" s="423"/>
      <c r="N139" s="423"/>
      <c r="O139" s="423"/>
      <c r="P139" s="423"/>
      <c r="Q139" s="423"/>
      <c r="R139" s="423"/>
      <c r="S139" s="423"/>
      <c r="T139" s="423"/>
      <c r="U139" s="423"/>
      <c r="V139" s="423"/>
      <c r="W139" s="423"/>
      <c r="X139" s="423"/>
      <c r="Y139" s="423"/>
      <c r="Z139" s="423"/>
      <c r="AA139" s="423"/>
      <c r="AB139" s="423"/>
      <c r="AC139" s="423"/>
      <c r="AD139" s="423"/>
      <c r="AE139" s="423"/>
      <c r="AF139" s="423"/>
      <c r="AG139" s="423"/>
      <c r="AH139" s="423"/>
      <c r="AI139" s="423"/>
      <c r="AJ139" s="425"/>
      <c r="AK139" s="390"/>
      <c r="AL139" s="390"/>
      <c r="AM139" s="390"/>
      <c r="AN139" s="385"/>
      <c r="AU139" s="801"/>
      <c r="AV139" s="801"/>
      <c r="AW139" s="801"/>
      <c r="AX139" s="801"/>
      <c r="AY139" s="801"/>
      <c r="AZ139" s="801"/>
    </row>
    <row r="140" spans="1:52" s="386" customFormat="1" ht="12.75" customHeight="1">
      <c r="A140" s="390"/>
      <c r="B140" s="390"/>
      <c r="C140" s="390"/>
      <c r="D140" s="390"/>
      <c r="E140" s="433"/>
      <c r="F140" s="434"/>
      <c r="G140" s="434"/>
      <c r="H140" s="434"/>
      <c r="I140" s="434"/>
      <c r="J140" s="434"/>
      <c r="K140" s="434"/>
      <c r="L140" s="434"/>
      <c r="M140" s="434"/>
      <c r="N140" s="434"/>
      <c r="O140" s="434"/>
      <c r="P140" s="434"/>
      <c r="Q140" s="434"/>
      <c r="R140" s="434"/>
      <c r="S140" s="434"/>
      <c r="T140" s="434"/>
      <c r="U140" s="434"/>
      <c r="V140" s="434"/>
      <c r="W140" s="434"/>
      <c r="X140" s="434"/>
      <c r="Y140" s="434"/>
      <c r="Z140" s="434"/>
      <c r="AA140" s="434"/>
      <c r="AB140" s="434"/>
      <c r="AC140" s="434"/>
      <c r="AD140" s="434"/>
      <c r="AE140" s="434"/>
      <c r="AF140" s="434"/>
      <c r="AG140" s="434"/>
      <c r="AH140" s="434"/>
      <c r="AI140" s="434"/>
      <c r="AJ140" s="435"/>
      <c r="AK140" s="390"/>
      <c r="AL140" s="390"/>
      <c r="AM140" s="390"/>
      <c r="AN140" s="385"/>
      <c r="AT140" s="797"/>
      <c r="AU140" s="801"/>
      <c r="AV140" s="801"/>
      <c r="AW140" s="802"/>
      <c r="AX140" s="801"/>
      <c r="AY140" s="801"/>
      <c r="AZ140" s="801"/>
    </row>
    <row r="141" spans="1:52" s="386" customFormat="1" ht="12.75" customHeight="1">
      <c r="A141" s="390"/>
      <c r="B141" s="390"/>
      <c r="C141" s="390"/>
      <c r="D141" s="390"/>
      <c r="E141" s="390"/>
      <c r="F141" s="390"/>
      <c r="G141" s="390"/>
      <c r="H141" s="390"/>
      <c r="I141" s="390"/>
      <c r="J141" s="390"/>
      <c r="K141" s="390"/>
      <c r="L141" s="390"/>
      <c r="M141" s="390"/>
      <c r="N141" s="390"/>
      <c r="O141" s="390"/>
      <c r="P141" s="390"/>
      <c r="Q141" s="390"/>
      <c r="R141" s="390"/>
      <c r="S141" s="390"/>
      <c r="T141" s="390"/>
      <c r="U141" s="390"/>
      <c r="V141" s="390"/>
      <c r="W141" s="390"/>
      <c r="X141" s="390"/>
      <c r="Y141" s="390"/>
      <c r="Z141" s="390"/>
      <c r="AA141" s="390"/>
      <c r="AB141" s="390"/>
      <c r="AC141" s="390"/>
      <c r="AD141" s="390"/>
      <c r="AE141" s="390"/>
      <c r="AF141" s="390"/>
      <c r="AG141" s="390"/>
      <c r="AH141" s="390"/>
      <c r="AI141" s="390"/>
      <c r="AJ141" s="390"/>
      <c r="AK141" s="390"/>
      <c r="AL141" s="390"/>
      <c r="AM141" s="390"/>
      <c r="AN141" s="385"/>
      <c r="AU141" s="801"/>
      <c r="AV141" s="801"/>
      <c r="AW141" s="801"/>
      <c r="AX141" s="801"/>
      <c r="AY141" s="801"/>
      <c r="AZ141" s="801"/>
    </row>
    <row r="142" spans="1:52" s="386" customFormat="1" ht="12.75" customHeight="1">
      <c r="A142" s="390"/>
      <c r="B142" s="390"/>
      <c r="C142" s="390"/>
      <c r="D142" s="390"/>
      <c r="E142" s="390"/>
      <c r="F142" s="390"/>
      <c r="G142" s="390"/>
      <c r="H142" s="390"/>
      <c r="I142" s="390"/>
      <c r="J142" s="390"/>
      <c r="K142" s="390"/>
      <c r="L142" s="390"/>
      <c r="M142" s="390"/>
      <c r="N142" s="390"/>
      <c r="O142" s="390"/>
      <c r="P142" s="390"/>
      <c r="Q142" s="390"/>
      <c r="R142" s="390"/>
      <c r="S142" s="390"/>
      <c r="T142" s="390"/>
      <c r="U142" s="390"/>
      <c r="V142" s="390"/>
      <c r="W142" s="390"/>
      <c r="X142" s="390"/>
      <c r="Y142" s="390"/>
      <c r="Z142" s="390"/>
      <c r="AA142" s="390"/>
      <c r="AB142" s="390"/>
      <c r="AC142" s="390"/>
      <c r="AD142" s="390"/>
      <c r="AE142" s="390"/>
      <c r="AF142" s="390"/>
      <c r="AG142" s="390"/>
      <c r="AH142" s="390"/>
      <c r="AI142" s="390"/>
      <c r="AJ142" s="390"/>
      <c r="AK142" s="390"/>
      <c r="AL142" s="390"/>
      <c r="AM142" s="390"/>
      <c r="AN142" s="385"/>
    </row>
    <row r="143" spans="1:52" s="386" customFormat="1" ht="12.75" customHeight="1">
      <c r="A143" s="408"/>
      <c r="B143" s="409"/>
      <c r="C143" s="409"/>
      <c r="D143" s="409"/>
      <c r="E143" s="409"/>
      <c r="F143" s="409"/>
      <c r="G143" s="410"/>
      <c r="H143" s="411"/>
      <c r="I143" s="411"/>
      <c r="J143" s="411"/>
      <c r="K143" s="411"/>
      <c r="L143" s="411"/>
      <c r="M143" s="411"/>
      <c r="N143" s="411"/>
      <c r="O143" s="411"/>
      <c r="P143" s="411"/>
      <c r="Q143" s="411"/>
      <c r="R143" s="411"/>
      <c r="S143" s="411"/>
      <c r="T143" s="411"/>
      <c r="U143" s="411"/>
      <c r="V143" s="411"/>
      <c r="W143" s="411"/>
      <c r="X143" s="411"/>
      <c r="Y143" s="411"/>
      <c r="Z143" s="411"/>
      <c r="AA143" s="411"/>
      <c r="AB143" s="411"/>
      <c r="AC143" s="411"/>
      <c r="AD143" s="411"/>
      <c r="AE143" s="411"/>
      <c r="AF143" s="411"/>
      <c r="AG143" s="411"/>
      <c r="AH143" s="411"/>
      <c r="AI143" s="412"/>
      <c r="AJ143" s="412" t="s">
        <v>2198</v>
      </c>
      <c r="AK143" s="2375">
        <f>E139</f>
        <v>10</v>
      </c>
      <c r="AL143" s="2376"/>
      <c r="AM143" s="2377"/>
      <c r="AN143" s="385"/>
    </row>
    <row r="144" spans="1:52" s="386" customFormat="1" ht="12.75" customHeight="1" thickBot="1">
      <c r="A144" s="413"/>
      <c r="B144" s="414"/>
      <c r="C144" s="415"/>
      <c r="D144" s="415"/>
      <c r="E144" s="415"/>
      <c r="F144" s="415"/>
      <c r="G144" s="415"/>
      <c r="H144" s="415"/>
      <c r="I144" s="415"/>
      <c r="J144" s="415"/>
      <c r="K144" s="415"/>
      <c r="L144" s="415"/>
      <c r="M144" s="415"/>
      <c r="N144" s="415"/>
      <c r="O144" s="415"/>
      <c r="P144" s="415"/>
      <c r="Q144" s="415"/>
      <c r="R144" s="415"/>
      <c r="S144" s="415"/>
      <c r="T144" s="415"/>
      <c r="U144" s="415"/>
      <c r="V144" s="415"/>
      <c r="W144" s="415"/>
      <c r="X144" s="415"/>
      <c r="Y144" s="415"/>
      <c r="Z144" s="415"/>
      <c r="AA144" s="415"/>
      <c r="AB144" s="415"/>
      <c r="AC144" s="415"/>
      <c r="AD144" s="415"/>
      <c r="AE144" s="415"/>
      <c r="AF144" s="415"/>
      <c r="AG144" s="415"/>
      <c r="AH144" s="415"/>
      <c r="AI144" s="415"/>
      <c r="AJ144" s="415"/>
      <c r="AK144" s="415"/>
      <c r="AL144" s="415"/>
      <c r="AM144" s="416"/>
      <c r="AN144" s="385"/>
    </row>
    <row r="145" spans="1:42" s="386" customFormat="1" ht="12.75" customHeight="1" thickTop="1">
      <c r="A145" s="417"/>
      <c r="B145" s="418"/>
      <c r="C145" s="419"/>
      <c r="D145" s="419"/>
      <c r="E145" s="419"/>
      <c r="F145" s="419"/>
      <c r="G145" s="419"/>
      <c r="H145" s="419"/>
      <c r="I145" s="1139"/>
      <c r="J145" s="1139"/>
      <c r="K145" s="1139"/>
      <c r="L145" s="1139"/>
      <c r="M145" s="1139"/>
      <c r="N145" s="1139"/>
      <c r="O145" s="1139"/>
      <c r="P145" s="1139"/>
      <c r="Q145" s="1139"/>
      <c r="R145" s="417"/>
      <c r="S145" s="389"/>
      <c r="T145" s="389"/>
      <c r="U145" s="389"/>
      <c r="V145" s="389"/>
      <c r="W145" s="389"/>
      <c r="X145" s="389"/>
      <c r="Y145" s="389"/>
      <c r="Z145" s="389"/>
      <c r="AA145" s="389"/>
      <c r="AB145" s="389"/>
      <c r="AC145" s="389"/>
      <c r="AD145" s="389"/>
      <c r="AE145" s="389"/>
      <c r="AF145" s="417"/>
      <c r="AG145" s="389"/>
      <c r="AH145" s="389"/>
      <c r="AI145" s="389"/>
      <c r="AJ145" s="389"/>
      <c r="AK145" s="399"/>
      <c r="AL145" s="399"/>
      <c r="AM145" s="399"/>
      <c r="AN145" s="385"/>
    </row>
    <row r="146" spans="1:42" s="389" customFormat="1" ht="12.75" customHeight="1">
      <c r="A146" s="388" t="s">
        <v>2199</v>
      </c>
      <c r="AE146" s="2352" t="s">
        <v>2157</v>
      </c>
      <c r="AF146" s="2352"/>
      <c r="AG146" s="2352"/>
      <c r="AH146" s="2352"/>
      <c r="AI146" s="2352"/>
      <c r="AJ146" s="2352"/>
      <c r="AK146" s="2352"/>
      <c r="AL146" s="1136"/>
      <c r="AN146" s="436"/>
      <c r="AO146" s="386"/>
    </row>
    <row r="147" spans="1:42" s="389" customFormat="1" ht="12.95" customHeight="1">
      <c r="A147" s="388"/>
      <c r="AE147" s="1136"/>
      <c r="AF147" s="1136"/>
      <c r="AG147" s="1136"/>
      <c r="AH147" s="1136"/>
      <c r="AI147" s="1136"/>
      <c r="AJ147" s="1136"/>
      <c r="AK147" s="1136"/>
      <c r="AL147" s="1136"/>
      <c r="AN147" s="436"/>
    </row>
    <row r="148" spans="1:42" s="386" customFormat="1" ht="12.75" customHeight="1">
      <c r="A148" s="388"/>
      <c r="B148" s="388" t="s">
        <v>2200</v>
      </c>
      <c r="C148" s="389"/>
      <c r="D148" s="389"/>
      <c r="E148" s="389"/>
      <c r="F148" s="389"/>
      <c r="G148" s="389"/>
      <c r="H148" s="389"/>
      <c r="I148" s="389"/>
      <c r="J148" s="389"/>
      <c r="K148" s="389"/>
      <c r="L148" s="389"/>
      <c r="M148" s="389"/>
      <c r="N148" s="389"/>
      <c r="O148" s="389"/>
      <c r="P148" s="389"/>
      <c r="Q148" s="389"/>
      <c r="R148" s="389"/>
      <c r="S148" s="389"/>
      <c r="T148" s="389"/>
      <c r="U148" s="389"/>
      <c r="V148" s="389"/>
      <c r="W148" s="389"/>
      <c r="X148" s="389"/>
      <c r="Y148" s="389"/>
      <c r="Z148" s="389"/>
      <c r="AA148" s="389"/>
      <c r="AB148" s="389"/>
      <c r="AC148" s="389"/>
      <c r="AD148" s="389"/>
      <c r="AF148" s="2387" t="s">
        <v>2201</v>
      </c>
      <c r="AG148" s="2387"/>
      <c r="AH148" s="2387"/>
      <c r="AI148" s="2387"/>
      <c r="AJ148" s="2387"/>
      <c r="AK148" s="2387"/>
      <c r="AL148" s="2387"/>
      <c r="AM148" s="389"/>
      <c r="AN148" s="385"/>
    </row>
    <row r="149" spans="1:42" s="386" customFormat="1" ht="12.75" customHeight="1">
      <c r="A149" s="388"/>
      <c r="B149" s="388" t="s">
        <v>1082</v>
      </c>
      <c r="C149" s="1128"/>
      <c r="D149" s="1128"/>
      <c r="E149" s="1128"/>
      <c r="F149" s="1128"/>
      <c r="G149" s="1128"/>
      <c r="H149" s="1128"/>
      <c r="I149" s="1128"/>
      <c r="J149" s="1128"/>
      <c r="K149" s="1128"/>
      <c r="L149" s="1128"/>
      <c r="M149" s="1128"/>
      <c r="N149" s="1128"/>
      <c r="O149" s="1128"/>
      <c r="P149" s="1128"/>
      <c r="Q149" s="1128"/>
      <c r="R149" s="1128"/>
      <c r="S149" s="1128"/>
      <c r="T149" s="1128"/>
      <c r="U149" s="1128"/>
      <c r="V149" s="1128"/>
      <c r="W149" s="1128"/>
      <c r="X149" s="1128"/>
      <c r="Y149" s="1128"/>
      <c r="Z149" s="1128"/>
      <c r="AA149" s="1128"/>
      <c r="AB149" s="1128"/>
      <c r="AC149" s="1128"/>
      <c r="AD149" s="389"/>
      <c r="AL149" s="1125"/>
      <c r="AM149" s="389"/>
      <c r="AN149" s="385"/>
    </row>
    <row r="150" spans="1:42" s="386" customFormat="1" ht="15" customHeight="1">
      <c r="A150" s="388"/>
      <c r="B150" s="2388" t="s">
        <v>1076</v>
      </c>
      <c r="C150" s="2388"/>
      <c r="D150" s="2388"/>
      <c r="E150" s="2388"/>
      <c r="F150" s="2388"/>
      <c r="G150" s="2388"/>
      <c r="H150" s="2388"/>
      <c r="I150" s="2388"/>
      <c r="J150" s="2388"/>
      <c r="K150" s="2388"/>
      <c r="L150" s="2388"/>
      <c r="M150" s="2388"/>
      <c r="N150" s="2388"/>
      <c r="O150" s="2388"/>
      <c r="P150" s="2388"/>
      <c r="Q150" s="2388"/>
      <c r="R150" s="2388"/>
      <c r="S150" s="2388"/>
      <c r="T150" s="2388"/>
      <c r="U150" s="2388"/>
      <c r="V150" s="2388"/>
      <c r="W150" s="2388"/>
      <c r="X150" s="2388"/>
      <c r="Y150" s="2388"/>
      <c r="Z150" s="2388"/>
      <c r="AA150" s="2388"/>
      <c r="AB150" s="2388"/>
      <c r="AC150" s="2388"/>
      <c r="AD150" s="389"/>
      <c r="AE150" s="1125"/>
      <c r="AF150" s="1125"/>
      <c r="AG150" s="1125"/>
      <c r="AH150" s="1125"/>
      <c r="AI150" s="1125"/>
      <c r="AJ150" s="1125"/>
      <c r="AK150" s="1125"/>
      <c r="AL150" s="1125"/>
      <c r="AM150" s="389"/>
      <c r="AN150" s="385"/>
      <c r="AP150" s="438"/>
    </row>
    <row r="151" spans="1:42" s="386" customFormat="1" ht="12.75" customHeight="1">
      <c r="A151" s="388"/>
      <c r="B151" s="388"/>
      <c r="C151" s="389"/>
      <c r="D151" s="389"/>
      <c r="E151" s="389"/>
      <c r="F151" s="389"/>
      <c r="G151" s="389"/>
      <c r="H151" s="389"/>
      <c r="I151" s="389"/>
      <c r="J151" s="389"/>
      <c r="K151" s="389"/>
      <c r="L151" s="389"/>
      <c r="M151" s="389"/>
      <c r="N151" s="389"/>
      <c r="O151" s="389"/>
      <c r="P151" s="389"/>
      <c r="Q151" s="389"/>
      <c r="R151" s="389"/>
      <c r="S151" s="389"/>
      <c r="T151" s="389"/>
      <c r="U151" s="389"/>
      <c r="V151" s="389"/>
      <c r="W151" s="389"/>
      <c r="X151" s="389"/>
      <c r="Y151" s="389"/>
      <c r="Z151" s="389"/>
      <c r="AA151" s="389"/>
      <c r="AB151" s="389"/>
      <c r="AC151" s="389"/>
      <c r="AD151" s="389"/>
      <c r="AE151" s="1125"/>
      <c r="AF151" s="1125"/>
      <c r="AG151" s="1125"/>
      <c r="AH151" s="1125"/>
      <c r="AI151" s="1125"/>
      <c r="AJ151" s="1125"/>
      <c r="AK151" s="1125"/>
      <c r="AL151" s="1125"/>
      <c r="AM151" s="389"/>
      <c r="AN151" s="385"/>
      <c r="AO151" s="1064" t="s">
        <v>309</v>
      </c>
      <c r="AP151" s="394"/>
    </row>
    <row r="152" spans="1:42" s="386" customFormat="1" ht="12.75" customHeight="1">
      <c r="A152" s="388"/>
      <c r="B152" s="389" t="s">
        <v>2202</v>
      </c>
      <c r="C152" s="389"/>
      <c r="D152" s="389"/>
      <c r="E152" s="389"/>
      <c r="F152" s="389"/>
      <c r="G152" s="389"/>
      <c r="H152" s="389"/>
      <c r="I152" s="389"/>
      <c r="J152" s="389"/>
      <c r="K152" s="389"/>
      <c r="L152" s="389"/>
      <c r="M152" s="389"/>
      <c r="N152" s="389"/>
      <c r="O152" s="389"/>
      <c r="P152" s="389"/>
      <c r="Q152" s="389"/>
      <c r="R152" s="389"/>
      <c r="S152" s="389"/>
      <c r="T152" s="389"/>
      <c r="U152" s="389"/>
      <c r="V152" s="389"/>
      <c r="W152" s="389"/>
      <c r="X152" s="389"/>
      <c r="Y152" s="389"/>
      <c r="Z152" s="389"/>
      <c r="AA152" s="389"/>
      <c r="AB152" s="389"/>
      <c r="AC152" s="389"/>
      <c r="AD152" s="389"/>
      <c r="AE152" s="389"/>
      <c r="AF152" s="389"/>
      <c r="AG152" s="389"/>
      <c r="AH152" s="389"/>
      <c r="AI152" s="389"/>
      <c r="AJ152" s="389"/>
      <c r="AK152" s="389"/>
      <c r="AL152" s="389"/>
      <c r="AM152" s="389"/>
      <c r="AN152" s="385"/>
      <c r="AO152" s="333" t="s">
        <v>2203</v>
      </c>
      <c r="AP152" s="343">
        <v>5</v>
      </c>
    </row>
    <row r="153" spans="1:42" s="386" customFormat="1" ht="12.75" customHeight="1">
      <c r="A153" s="388"/>
      <c r="B153" s="2415" t="s">
        <v>2204</v>
      </c>
      <c r="C153" s="2415"/>
      <c r="D153" s="2415"/>
      <c r="E153" s="2415"/>
      <c r="F153" s="2415"/>
      <c r="G153" s="2415"/>
      <c r="H153" s="2415"/>
      <c r="I153" s="2415"/>
      <c r="J153" s="2415"/>
      <c r="K153" s="2415"/>
      <c r="L153" s="2415"/>
      <c r="M153" s="2415"/>
      <c r="N153" s="2415"/>
      <c r="O153" s="2415"/>
      <c r="P153" s="2415"/>
      <c r="Q153" s="2415"/>
      <c r="R153" s="2415"/>
      <c r="S153" s="2415"/>
      <c r="T153" s="2415"/>
      <c r="U153" s="2415"/>
      <c r="V153" s="2415"/>
      <c r="W153" s="2415"/>
      <c r="X153" s="2415"/>
      <c r="Y153" s="2415"/>
      <c r="Z153" s="2415"/>
      <c r="AA153" s="2415"/>
      <c r="AB153" s="2415"/>
      <c r="AC153" s="2415"/>
      <c r="AD153" s="2415"/>
      <c r="AE153" s="2415"/>
      <c r="AF153" s="2415"/>
      <c r="AG153" s="2415"/>
      <c r="AH153" s="2415"/>
      <c r="AI153" s="2415"/>
      <c r="AM153" s="389"/>
      <c r="AN153" s="385"/>
      <c r="AO153" s="333" t="s">
        <v>2204</v>
      </c>
      <c r="AP153" s="343">
        <v>7</v>
      </c>
    </row>
    <row r="154" spans="1:42" s="386" customFormat="1" ht="12.95" customHeight="1">
      <c r="A154" s="388"/>
      <c r="B154" s="1128"/>
      <c r="C154" s="1128"/>
      <c r="D154" s="1128"/>
      <c r="E154" s="1128"/>
      <c r="F154" s="1128"/>
      <c r="G154" s="1128"/>
      <c r="H154" s="1128"/>
      <c r="I154" s="1128"/>
      <c r="J154" s="1128"/>
      <c r="K154" s="1128"/>
      <c r="L154" s="1128"/>
      <c r="M154" s="1128"/>
      <c r="N154" s="1128"/>
      <c r="O154" s="1128"/>
      <c r="P154" s="1128"/>
      <c r="Q154" s="1128"/>
      <c r="R154" s="1128"/>
      <c r="S154" s="1128"/>
      <c r="T154" s="1128"/>
      <c r="U154" s="1128"/>
      <c r="V154" s="1128"/>
      <c r="W154" s="1128"/>
      <c r="X154" s="1128"/>
      <c r="Y154" s="1128"/>
      <c r="Z154" s="1128"/>
      <c r="AA154" s="1128"/>
      <c r="AB154" s="1128"/>
      <c r="AC154" s="1128"/>
      <c r="AD154" s="1136"/>
      <c r="AM154" s="389"/>
      <c r="AN154" s="385"/>
      <c r="AO154" s="333" t="s">
        <v>2205</v>
      </c>
      <c r="AP154" s="343">
        <v>7</v>
      </c>
    </row>
    <row r="155" spans="1:42" s="386" customFormat="1" ht="12.75" customHeight="1">
      <c r="A155" s="388"/>
      <c r="B155" s="389" t="s">
        <v>2206</v>
      </c>
      <c r="AB155" s="2416" t="s">
        <v>809</v>
      </c>
      <c r="AC155" s="2416"/>
      <c r="AD155" s="1136"/>
      <c r="AM155" s="389"/>
      <c r="AN155" s="385"/>
      <c r="AO155" s="333"/>
      <c r="AP155" s="333"/>
    </row>
    <row r="156" spans="1:42" s="386" customFormat="1" ht="9" customHeight="1">
      <c r="A156" s="388"/>
      <c r="B156" s="1128"/>
      <c r="C156" s="1128"/>
      <c r="D156" s="1128"/>
      <c r="E156" s="1128"/>
      <c r="F156" s="1128"/>
      <c r="G156" s="1128"/>
      <c r="H156" s="1128"/>
      <c r="I156" s="1128"/>
      <c r="J156" s="1128"/>
      <c r="K156" s="1128"/>
      <c r="L156" s="1128"/>
      <c r="M156" s="1128"/>
      <c r="N156" s="1128"/>
      <c r="O156" s="1128"/>
      <c r="P156" s="1128"/>
      <c r="Q156" s="1128"/>
      <c r="R156" s="1128"/>
      <c r="S156" s="1128"/>
      <c r="T156" s="1128"/>
      <c r="U156" s="1128"/>
      <c r="V156" s="1128"/>
      <c r="W156" s="1128"/>
      <c r="X156" s="1128"/>
      <c r="Y156" s="1128"/>
      <c r="Z156" s="1128"/>
      <c r="AA156" s="1128"/>
      <c r="AB156" s="1128"/>
      <c r="AC156" s="1128"/>
      <c r="AD156" s="1136"/>
      <c r="AM156" s="389"/>
      <c r="AN156" s="385"/>
      <c r="AO156" s="1064" t="s">
        <v>2207</v>
      </c>
      <c r="AP156" s="343"/>
    </row>
    <row r="157" spans="1:42" s="386" customFormat="1" ht="12.75" customHeight="1">
      <c r="A157" s="388"/>
      <c r="B157" s="388" t="s">
        <v>2208</v>
      </c>
      <c r="C157" s="1128"/>
      <c r="D157" s="1128"/>
      <c r="E157" s="1128"/>
      <c r="F157" s="1128"/>
      <c r="G157" s="1128"/>
      <c r="H157" s="1128"/>
      <c r="I157" s="1128"/>
      <c r="J157" s="1128"/>
      <c r="K157" s="1128"/>
      <c r="L157" s="1128"/>
      <c r="M157" s="1128"/>
      <c r="N157" s="1128"/>
      <c r="O157" s="1128"/>
      <c r="P157" s="1128"/>
      <c r="Q157" s="1128"/>
      <c r="R157" s="1128"/>
      <c r="S157" s="1128"/>
      <c r="T157" s="1128"/>
      <c r="U157" s="1128"/>
      <c r="V157" s="1128"/>
      <c r="W157" s="1128"/>
      <c r="X157" s="1128"/>
      <c r="Y157" s="1128"/>
      <c r="Z157" s="1128"/>
      <c r="AA157" s="1128"/>
      <c r="AB157" s="1128"/>
      <c r="AC157" s="1128"/>
      <c r="AD157" s="1136"/>
      <c r="AM157" s="389"/>
      <c r="AN157" s="385"/>
      <c r="AO157" s="333" t="s">
        <v>2209</v>
      </c>
      <c r="AP157" s="343">
        <v>5</v>
      </c>
    </row>
    <row r="158" spans="1:42" s="386" customFormat="1" ht="12.75" customHeight="1">
      <c r="A158" s="388"/>
      <c r="B158" s="2415" t="s">
        <v>2210</v>
      </c>
      <c r="C158" s="2415"/>
      <c r="D158" s="2415"/>
      <c r="E158" s="2415"/>
      <c r="F158" s="2415"/>
      <c r="G158" s="2415"/>
      <c r="H158" s="2415"/>
      <c r="I158" s="2415"/>
      <c r="J158" s="2415"/>
      <c r="K158" s="2415"/>
      <c r="L158" s="2415"/>
      <c r="M158" s="2415"/>
      <c r="N158" s="2415"/>
      <c r="O158" s="2415"/>
      <c r="P158" s="2415"/>
      <c r="Q158" s="2415"/>
      <c r="R158" s="2415"/>
      <c r="S158" s="2415"/>
      <c r="T158" s="2415"/>
      <c r="U158" s="2415"/>
      <c r="V158" s="2415"/>
      <c r="W158" s="2415"/>
      <c r="X158" s="2415"/>
      <c r="Y158" s="2415"/>
      <c r="Z158" s="2415"/>
      <c r="AA158" s="2415"/>
      <c r="AB158" s="2415"/>
      <c r="AC158" s="2415"/>
      <c r="AD158" s="2415"/>
      <c r="AE158" s="2415"/>
      <c r="AF158" s="2415"/>
      <c r="AG158" s="2415"/>
      <c r="AH158" s="2415"/>
      <c r="AI158" s="2415"/>
      <c r="AJ158" s="2415"/>
      <c r="AN158" s="385"/>
      <c r="AO158" s="333" t="s">
        <v>2210</v>
      </c>
      <c r="AP158" s="343">
        <v>7</v>
      </c>
    </row>
    <row r="159" spans="1:42" s="386" customFormat="1" ht="12.75" customHeight="1">
      <c r="B159" s="389" t="s">
        <v>2211</v>
      </c>
      <c r="C159" s="1128"/>
      <c r="D159" s="1128"/>
      <c r="E159" s="1128"/>
      <c r="F159" s="1128"/>
      <c r="G159" s="1128"/>
      <c r="H159" s="1128"/>
      <c r="I159" s="1128"/>
      <c r="J159" s="1128"/>
      <c r="K159" s="1128"/>
      <c r="L159" s="1128"/>
      <c r="M159" s="1128"/>
      <c r="N159" s="1128"/>
      <c r="O159" s="1128"/>
      <c r="P159" s="1128"/>
      <c r="Q159" s="1128"/>
      <c r="R159" s="1128"/>
      <c r="S159" s="1128"/>
      <c r="T159" s="1128"/>
      <c r="U159" s="1128"/>
      <c r="AM159" s="389"/>
      <c r="AN159" s="385"/>
      <c r="AO159" s="333"/>
      <c r="AP159" s="343"/>
    </row>
    <row r="160" spans="1:42" s="386" customFormat="1" ht="12.75" customHeight="1">
      <c r="B160" s="389"/>
      <c r="C160" s="1128"/>
      <c r="D160" s="1128"/>
      <c r="E160" s="1128"/>
      <c r="F160" s="1128"/>
      <c r="G160" s="1128"/>
      <c r="H160" s="1128"/>
      <c r="I160" s="1128"/>
      <c r="J160" s="1128"/>
      <c r="K160" s="1128"/>
      <c r="L160" s="1128"/>
      <c r="M160" s="1128"/>
      <c r="N160" s="1128"/>
      <c r="O160" s="1128"/>
      <c r="P160" s="1128"/>
      <c r="Q160" s="1128"/>
      <c r="R160" s="1128"/>
      <c r="S160" s="1128"/>
      <c r="T160" s="1128"/>
      <c r="U160" s="1128"/>
      <c r="AM160" s="389"/>
      <c r="AN160" s="385"/>
      <c r="AO160" s="333"/>
      <c r="AP160" s="343"/>
    </row>
    <row r="161" spans="1:42" s="386" customFormat="1" ht="12.75" customHeight="1">
      <c r="B161" s="2576" t="s">
        <v>2212</v>
      </c>
      <c r="C161" s="2576"/>
      <c r="D161" s="2576"/>
      <c r="E161" s="2576"/>
      <c r="F161" s="2576"/>
      <c r="G161" s="2576"/>
      <c r="H161" s="2576"/>
      <c r="I161" s="2576"/>
      <c r="J161" s="2576"/>
      <c r="K161" s="2576"/>
      <c r="L161" s="2576"/>
      <c r="M161" s="2576"/>
      <c r="N161" s="2576"/>
      <c r="O161" s="2576"/>
      <c r="P161" s="2576"/>
      <c r="Q161" s="2576"/>
      <c r="R161" s="2576"/>
      <c r="S161" s="2576"/>
      <c r="T161" s="2576"/>
      <c r="U161" s="2576"/>
      <c r="V161" s="2576"/>
      <c r="W161" s="2576"/>
      <c r="X161" s="2576"/>
      <c r="Y161" s="2576"/>
      <c r="Z161" s="2576"/>
      <c r="AA161" s="2576"/>
      <c r="AB161" s="2576"/>
      <c r="AC161" s="2576"/>
      <c r="AD161" s="2576"/>
      <c r="AE161" s="2576"/>
      <c r="AF161" s="2576"/>
      <c r="AG161" s="2576"/>
      <c r="AH161" s="2576"/>
      <c r="AI161" s="2576"/>
      <c r="AJ161" s="2576"/>
      <c r="AK161" s="962"/>
      <c r="AM161" s="389"/>
      <c r="AN161" s="385"/>
      <c r="AO161" s="333"/>
      <c r="AP161" s="343"/>
    </row>
    <row r="162" spans="1:42" s="386" customFormat="1" ht="12.75" customHeight="1">
      <c r="B162" s="2576"/>
      <c r="C162" s="2576"/>
      <c r="D162" s="2576"/>
      <c r="E162" s="2576"/>
      <c r="F162" s="2576"/>
      <c r="G162" s="2576"/>
      <c r="H162" s="2576"/>
      <c r="I162" s="2576"/>
      <c r="J162" s="2576"/>
      <c r="K162" s="2576"/>
      <c r="L162" s="2576"/>
      <c r="M162" s="2576"/>
      <c r="N162" s="2576"/>
      <c r="O162" s="2576"/>
      <c r="P162" s="2576"/>
      <c r="Q162" s="2576"/>
      <c r="R162" s="2576"/>
      <c r="S162" s="2576"/>
      <c r="T162" s="2576"/>
      <c r="U162" s="2576"/>
      <c r="V162" s="2576"/>
      <c r="W162" s="2576"/>
      <c r="X162" s="2576"/>
      <c r="Y162" s="2576"/>
      <c r="Z162" s="2576"/>
      <c r="AA162" s="2576"/>
      <c r="AB162" s="2576"/>
      <c r="AC162" s="2576"/>
      <c r="AD162" s="2576"/>
      <c r="AE162" s="2576"/>
      <c r="AF162" s="2576"/>
      <c r="AG162" s="2576"/>
      <c r="AH162" s="2576"/>
      <c r="AI162" s="2576"/>
      <c r="AJ162" s="2576"/>
      <c r="AK162" s="962"/>
      <c r="AM162" s="389"/>
      <c r="AN162" s="385"/>
      <c r="AO162" s="333"/>
      <c r="AP162" s="343"/>
    </row>
    <row r="163" spans="1:42" s="386" customFormat="1" ht="12.75" customHeight="1">
      <c r="C163" s="2479" t="s">
        <v>2213</v>
      </c>
      <c r="D163" s="2479"/>
      <c r="E163" s="2479"/>
      <c r="F163" s="2479"/>
      <c r="G163" s="2479"/>
      <c r="H163" s="2479"/>
      <c r="I163" s="2479"/>
      <c r="J163" s="2479"/>
      <c r="K163" s="2479"/>
      <c r="L163" s="2479"/>
      <c r="M163" s="2479"/>
      <c r="N163" s="2479"/>
      <c r="O163" s="2479"/>
      <c r="P163" s="2479"/>
      <c r="Q163" s="2479"/>
      <c r="R163" s="2479"/>
      <c r="S163" s="2479"/>
      <c r="T163" s="2479"/>
      <c r="U163" s="2479"/>
      <c r="V163" s="2479"/>
      <c r="W163" s="2479"/>
      <c r="X163" s="2479"/>
      <c r="Y163" s="2479"/>
      <c r="Z163" s="2479"/>
      <c r="AA163" s="2479"/>
      <c r="AB163" s="2479"/>
      <c r="AC163" s="2479"/>
      <c r="AD163" s="2479"/>
      <c r="AE163" s="2479"/>
      <c r="AF163" s="2479"/>
      <c r="AG163" s="2479"/>
      <c r="AH163" s="2479"/>
      <c r="AI163" s="2479"/>
      <c r="AJ163" s="2479"/>
      <c r="AK163" s="962"/>
      <c r="AM163" s="389"/>
      <c r="AN163" s="385"/>
      <c r="AO163" s="333"/>
      <c r="AP163" s="343"/>
    </row>
    <row r="164" spans="1:42" s="386" customFormat="1" ht="12.75" customHeight="1">
      <c r="B164" s="962"/>
      <c r="C164" s="2413" t="s">
        <v>2214</v>
      </c>
      <c r="D164" s="2413"/>
      <c r="E164" s="2413"/>
      <c r="F164" s="2413"/>
      <c r="G164" s="2413"/>
      <c r="H164" s="2413"/>
      <c r="I164" s="2413"/>
      <c r="J164" s="2413"/>
      <c r="K164" s="2413"/>
      <c r="L164" s="2413"/>
      <c r="M164" s="2413"/>
      <c r="N164" s="2413"/>
      <c r="O164" s="2413"/>
      <c r="P164" s="2413"/>
      <c r="Q164" s="2413"/>
      <c r="R164" s="2413"/>
      <c r="S164" s="2413"/>
      <c r="T164" s="2413"/>
      <c r="U164" s="2413"/>
      <c r="V164" s="2413"/>
      <c r="W164" s="2413"/>
      <c r="X164" s="2413"/>
      <c r="Y164" s="2413"/>
      <c r="Z164" s="2413"/>
      <c r="AA164" s="1143"/>
      <c r="AB164" s="1143"/>
      <c r="AC164" s="1143"/>
      <c r="AD164" s="1143"/>
      <c r="AE164" s="1143"/>
      <c r="AF164" s="1143"/>
      <c r="AG164" s="1143"/>
      <c r="AH164" s="1143"/>
      <c r="AJ164" s="2416" t="s">
        <v>809</v>
      </c>
      <c r="AK164" s="2416"/>
      <c r="AM164" s="389"/>
      <c r="AN164" s="385"/>
      <c r="AO164" s="333"/>
      <c r="AP164" s="343"/>
    </row>
    <row r="165" spans="1:42" s="386" customFormat="1" ht="12.75" customHeight="1">
      <c r="AM165" s="389"/>
      <c r="AN165" s="385"/>
    </row>
    <row r="166" spans="1:42" s="399" customFormat="1" ht="12.75" customHeight="1">
      <c r="A166" s="443"/>
      <c r="B166" s="444"/>
      <c r="C166" s="444"/>
      <c r="D166" s="444"/>
      <c r="E166" s="444"/>
      <c r="F166" s="444"/>
      <c r="G166" s="444"/>
      <c r="H166" s="444"/>
      <c r="I166" s="444"/>
      <c r="J166" s="444"/>
      <c r="K166" s="444"/>
      <c r="L166" s="444"/>
      <c r="M166" s="444"/>
      <c r="N166" s="444"/>
      <c r="O166" s="444"/>
      <c r="P166" s="444"/>
      <c r="Q166" s="444"/>
      <c r="R166" s="444"/>
      <c r="S166" s="444"/>
      <c r="T166" s="444"/>
      <c r="U166" s="444"/>
      <c r="V166" s="444"/>
      <c r="W166" s="444"/>
      <c r="X166" s="444"/>
      <c r="Y166" s="444"/>
      <c r="Z166" s="444"/>
      <c r="AA166" s="444"/>
      <c r="AB166" s="444"/>
      <c r="AC166" s="444"/>
      <c r="AD166" s="444"/>
      <c r="AE166" s="444"/>
      <c r="AF166" s="444"/>
      <c r="AG166" s="444"/>
      <c r="AH166" s="444"/>
      <c r="AI166" s="412" t="s">
        <v>2215</v>
      </c>
      <c r="AJ166" s="2419">
        <f>IF($AB$155="N/A",VLOOKUP($B$153,$AO$151:$AP$154,2,FALSE),VLOOKUP($B$158,$AO$156:$AP$158,2,FALSE))</f>
        <v>7</v>
      </c>
      <c r="AK166" s="2419"/>
      <c r="AL166" s="438"/>
      <c r="AM166" s="386"/>
      <c r="AN166" s="441"/>
    </row>
    <row r="167" spans="1:42" s="399" customFormat="1" ht="12.75" customHeight="1">
      <c r="A167" s="438"/>
      <c r="B167" s="438"/>
      <c r="C167" s="386"/>
      <c r="D167" s="386"/>
      <c r="E167" s="386"/>
      <c r="F167" s="386"/>
      <c r="G167" s="386"/>
      <c r="H167" s="386"/>
      <c r="I167" s="386"/>
      <c r="J167" s="386"/>
      <c r="K167" s="386"/>
      <c r="L167" s="386"/>
      <c r="M167" s="386"/>
      <c r="N167" s="386"/>
      <c r="O167" s="386"/>
      <c r="P167" s="386"/>
      <c r="Q167" s="386"/>
      <c r="R167" s="386"/>
      <c r="S167" s="386"/>
      <c r="T167" s="386"/>
      <c r="U167" s="386"/>
      <c r="V167" s="386"/>
      <c r="W167" s="386"/>
      <c r="X167" s="386"/>
      <c r="Y167" s="386"/>
      <c r="Z167" s="386"/>
      <c r="AA167" s="386"/>
      <c r="AB167" s="386"/>
      <c r="AC167" s="386"/>
      <c r="AD167" s="386"/>
      <c r="AE167" s="386"/>
      <c r="AF167" s="386"/>
      <c r="AG167" s="386"/>
      <c r="AH167" s="386"/>
      <c r="AI167" s="386"/>
      <c r="AJ167" s="386"/>
      <c r="AK167" s="386"/>
      <c r="AL167" s="386"/>
      <c r="AM167" s="386"/>
      <c r="AN167" s="441"/>
    </row>
    <row r="168" spans="1:42" s="399" customFormat="1" ht="12.75" customHeight="1">
      <c r="A168" s="386"/>
      <c r="B168" s="388" t="s">
        <v>2216</v>
      </c>
      <c r="C168" s="389"/>
      <c r="D168" s="386"/>
      <c r="E168" s="482"/>
      <c r="F168" s="482"/>
      <c r="G168" s="482"/>
      <c r="H168" s="482"/>
      <c r="I168" s="482"/>
      <c r="J168" s="482"/>
      <c r="K168" s="482"/>
      <c r="L168" s="482"/>
      <c r="M168" s="482"/>
      <c r="N168" s="482"/>
      <c r="O168" s="482"/>
      <c r="P168" s="482"/>
      <c r="Q168" s="482"/>
      <c r="R168" s="482"/>
      <c r="S168" s="482"/>
      <c r="T168" s="482"/>
      <c r="U168" s="482"/>
      <c r="V168" s="482"/>
      <c r="W168" s="482"/>
      <c r="X168" s="482"/>
      <c r="Y168" s="482"/>
      <c r="Z168" s="482"/>
      <c r="AA168" s="482"/>
      <c r="AB168" s="482"/>
      <c r="AC168" s="482"/>
      <c r="AD168" s="482"/>
      <c r="AE168" s="386"/>
      <c r="AF168" s="2387" t="s">
        <v>2217</v>
      </c>
      <c r="AG168" s="2387"/>
      <c r="AH168" s="2387"/>
      <c r="AI168" s="2387"/>
      <c r="AJ168" s="2387"/>
      <c r="AK168" s="2387"/>
      <c r="AL168" s="2387"/>
      <c r="AM168" s="446"/>
      <c r="AN168" s="441"/>
    </row>
    <row r="169" spans="1:42" s="399" customFormat="1" ht="12.75" customHeight="1">
      <c r="A169" s="386"/>
      <c r="B169" s="389" t="s">
        <v>2218</v>
      </c>
      <c r="C169" s="386"/>
      <c r="D169" s="386"/>
      <c r="E169" s="386"/>
      <c r="F169" s="386"/>
      <c r="G169" s="386"/>
      <c r="H169" s="386"/>
      <c r="I169" s="386"/>
      <c r="J169" s="386"/>
      <c r="K169" s="386"/>
      <c r="L169" s="386"/>
      <c r="M169" s="386"/>
      <c r="N169" s="386"/>
      <c r="O169" s="386"/>
      <c r="P169" s="386"/>
      <c r="Q169" s="386"/>
      <c r="R169" s="386"/>
      <c r="S169" s="386"/>
      <c r="T169" s="386"/>
      <c r="U169" s="386"/>
      <c r="V169" s="386"/>
      <c r="W169" s="386"/>
      <c r="X169" s="386"/>
      <c r="Y169" s="386"/>
      <c r="Z169" s="386"/>
      <c r="AA169" s="389"/>
      <c r="AB169" s="389"/>
      <c r="AC169" s="389"/>
      <c r="AD169" s="389"/>
      <c r="AE169" s="386"/>
      <c r="AF169" s="386"/>
      <c r="AG169" s="386"/>
      <c r="AH169" s="386"/>
      <c r="AI169" s="386"/>
      <c r="AJ169" s="386"/>
      <c r="AK169" s="386"/>
      <c r="AL169" s="386"/>
      <c r="AM169" s="446"/>
      <c r="AN169" s="441"/>
    </row>
    <row r="170" spans="1:42" s="399" customFormat="1" ht="12.75" customHeight="1">
      <c r="A170" s="386"/>
      <c r="B170" s="386"/>
      <c r="C170" s="2415" t="s">
        <v>2219</v>
      </c>
      <c r="D170" s="2415"/>
      <c r="E170" s="2415"/>
      <c r="F170" s="2415"/>
      <c r="G170" s="2415"/>
      <c r="H170" s="2415"/>
      <c r="I170" s="2415"/>
      <c r="J170" s="2415"/>
      <c r="K170" s="2415"/>
      <c r="L170" s="2415"/>
      <c r="M170" s="2415"/>
      <c r="N170" s="2415"/>
      <c r="O170" s="2415"/>
      <c r="P170" s="2415"/>
      <c r="Q170" s="2415"/>
      <c r="R170" s="2415"/>
      <c r="S170" s="2415"/>
      <c r="T170" s="2415"/>
      <c r="U170" s="2415"/>
      <c r="V170" s="2415"/>
      <c r="W170" s="2415"/>
      <c r="X170" s="2415"/>
      <c r="Y170" s="2415"/>
      <c r="Z170" s="2415"/>
      <c r="AA170" s="2415"/>
      <c r="AB170" s="2415"/>
      <c r="AC170" s="2415"/>
      <c r="AD170" s="2415"/>
      <c r="AE170" s="2415"/>
      <c r="AF170" s="2415"/>
      <c r="AG170" s="2415"/>
      <c r="AH170" s="2415"/>
      <c r="AI170" s="2415"/>
      <c r="AJ170" s="386"/>
      <c r="AK170" s="386"/>
      <c r="AL170" s="386"/>
      <c r="AM170" s="446"/>
      <c r="AN170" s="440"/>
      <c r="AO170" s="333" t="s">
        <v>309</v>
      </c>
      <c r="AP170" s="333"/>
    </row>
    <row r="171" spans="1:42" s="399" customFormat="1" ht="12.95" customHeight="1">
      <c r="A171" s="386"/>
      <c r="B171" s="386"/>
      <c r="C171" s="1128"/>
      <c r="D171" s="1128"/>
      <c r="E171" s="1128"/>
      <c r="F171" s="1128"/>
      <c r="G171" s="1128"/>
      <c r="H171" s="1128"/>
      <c r="I171" s="1128"/>
      <c r="J171" s="1128"/>
      <c r="K171" s="1128"/>
      <c r="L171" s="1128"/>
      <c r="M171" s="1128"/>
      <c r="N171" s="1128"/>
      <c r="O171" s="1128"/>
      <c r="P171" s="1128"/>
      <c r="Q171" s="1128"/>
      <c r="R171" s="1128"/>
      <c r="S171" s="1128"/>
      <c r="T171" s="1128"/>
      <c r="U171" s="1128"/>
      <c r="V171" s="1128"/>
      <c r="W171" s="1128"/>
      <c r="X171" s="1128"/>
      <c r="Y171" s="1128"/>
      <c r="Z171" s="1128"/>
      <c r="AA171" s="1128"/>
      <c r="AB171" s="1128"/>
      <c r="AC171" s="1128"/>
      <c r="AD171" s="1128"/>
      <c r="AE171" s="386"/>
      <c r="AF171" s="386"/>
      <c r="AG171" s="386"/>
      <c r="AH171" s="386"/>
      <c r="AI171" s="386"/>
      <c r="AJ171" s="386"/>
      <c r="AK171" s="386"/>
      <c r="AL171" s="386"/>
      <c r="AM171" s="446"/>
      <c r="AN171" s="440"/>
      <c r="AO171" s="333" t="s">
        <v>2220</v>
      </c>
      <c r="AP171" s="442">
        <v>2</v>
      </c>
    </row>
    <row r="172" spans="1:42" s="399" customFormat="1" ht="12.75" customHeight="1">
      <c r="A172" s="386"/>
      <c r="B172" s="386"/>
      <c r="C172" s="389" t="s">
        <v>2221</v>
      </c>
      <c r="D172" s="386"/>
      <c r="E172" s="386"/>
      <c r="F172" s="386"/>
      <c r="G172" s="386"/>
      <c r="H172" s="386"/>
      <c r="I172" s="386"/>
      <c r="J172" s="386"/>
      <c r="K172" s="386"/>
      <c r="L172" s="386"/>
      <c r="M172" s="386"/>
      <c r="N172" s="386"/>
      <c r="O172" s="386"/>
      <c r="P172" s="386"/>
      <c r="Q172" s="386"/>
      <c r="R172" s="386"/>
      <c r="S172" s="386"/>
      <c r="T172" s="386"/>
      <c r="U172" s="386"/>
      <c r="V172" s="386"/>
      <c r="W172" s="386"/>
      <c r="X172" s="386"/>
      <c r="Y172" s="386"/>
      <c r="Z172" s="386"/>
      <c r="AA172" s="386"/>
      <c r="AB172" s="386"/>
      <c r="AE172" s="386"/>
      <c r="AF172" s="2416" t="s">
        <v>843</v>
      </c>
      <c r="AG172" s="2416"/>
      <c r="AH172" s="386"/>
      <c r="AI172" s="386"/>
      <c r="AJ172" s="386"/>
      <c r="AK172" s="386"/>
      <c r="AL172" s="386"/>
      <c r="AM172" s="446"/>
      <c r="AN172" s="440"/>
      <c r="AO172" s="333" t="s">
        <v>2219</v>
      </c>
      <c r="AP172" s="442">
        <v>3</v>
      </c>
    </row>
    <row r="173" spans="1:42" s="399" customFormat="1" ht="9" customHeight="1">
      <c r="A173" s="386"/>
      <c r="B173" s="386"/>
      <c r="C173" s="1128"/>
      <c r="D173" s="1128"/>
      <c r="E173" s="1128"/>
      <c r="F173" s="1128"/>
      <c r="G173" s="1128"/>
      <c r="H173" s="1128"/>
      <c r="I173" s="1128"/>
      <c r="J173" s="1128"/>
      <c r="K173" s="1128"/>
      <c r="L173" s="1128"/>
      <c r="M173" s="1128"/>
      <c r="N173" s="1128"/>
      <c r="O173" s="1128"/>
      <c r="P173" s="1128"/>
      <c r="Q173" s="1128"/>
      <c r="R173" s="1128"/>
      <c r="S173" s="1128"/>
      <c r="T173" s="1128"/>
      <c r="U173" s="1128"/>
      <c r="V173" s="1128"/>
      <c r="W173" s="1128"/>
      <c r="X173" s="1128"/>
      <c r="Y173" s="1128"/>
      <c r="Z173" s="1128"/>
      <c r="AA173" s="1128"/>
      <c r="AB173" s="1128"/>
      <c r="AC173" s="1128"/>
      <c r="AD173" s="1128"/>
      <c r="AE173" s="386"/>
      <c r="AF173" s="386"/>
      <c r="AG173" s="386"/>
      <c r="AJ173" s="386"/>
      <c r="AK173" s="386"/>
      <c r="AL173" s="386"/>
      <c r="AM173" s="446"/>
      <c r="AN173" s="440"/>
      <c r="AO173" s="445" t="s">
        <v>2222</v>
      </c>
      <c r="AP173" s="442">
        <v>3</v>
      </c>
    </row>
    <row r="174" spans="1:42" s="399" customFormat="1" ht="12.75" customHeight="1">
      <c r="A174" s="386"/>
      <c r="B174" s="386"/>
      <c r="C174" s="2415" t="s">
        <v>2223</v>
      </c>
      <c r="D174" s="2415"/>
      <c r="E174" s="2415"/>
      <c r="F174" s="2415"/>
      <c r="G174" s="2415"/>
      <c r="H174" s="2415"/>
      <c r="I174" s="2415"/>
      <c r="J174" s="2415"/>
      <c r="K174" s="2415"/>
      <c r="L174" s="2415"/>
      <c r="M174" s="2415"/>
      <c r="N174" s="2415"/>
      <c r="O174" s="2415"/>
      <c r="P174" s="2415"/>
      <c r="Q174" s="2415"/>
      <c r="R174" s="2415"/>
      <c r="S174" s="2415"/>
      <c r="T174" s="2415"/>
      <c r="U174" s="2415"/>
      <c r="V174" s="2415"/>
      <c r="W174" s="2415"/>
      <c r="X174" s="2415"/>
      <c r="Y174" s="2415"/>
      <c r="Z174" s="2415"/>
      <c r="AA174" s="2415"/>
      <c r="AB174" s="2415"/>
      <c r="AC174" s="2415"/>
      <c r="AD174" s="2415"/>
      <c r="AE174" s="386"/>
      <c r="AF174" s="386"/>
      <c r="AG174" s="386"/>
      <c r="AH174" s="386"/>
      <c r="AI174" s="386"/>
      <c r="AJ174" s="386"/>
      <c r="AK174" s="386"/>
      <c r="AL174" s="386"/>
      <c r="AM174" s="446"/>
      <c r="AN174" s="440"/>
      <c r="AO174" s="445"/>
      <c r="AP174" s="442"/>
    </row>
    <row r="175" spans="1:42" s="399" customFormat="1" ht="12.75" customHeight="1">
      <c r="A175" s="386"/>
      <c r="B175" s="386"/>
      <c r="C175" s="389" t="s">
        <v>2211</v>
      </c>
      <c r="D175" s="389"/>
      <c r="E175" s="389"/>
      <c r="F175" s="389"/>
      <c r="G175" s="389"/>
      <c r="H175" s="389"/>
      <c r="I175" s="389"/>
      <c r="J175" s="389"/>
      <c r="K175" s="389"/>
      <c r="L175" s="389"/>
      <c r="M175" s="389"/>
      <c r="N175" s="389"/>
      <c r="O175" s="389"/>
      <c r="P175" s="389"/>
      <c r="Q175" s="389"/>
      <c r="R175" s="389"/>
      <c r="S175" s="389"/>
      <c r="T175" s="389"/>
      <c r="U175" s="389"/>
      <c r="V175" s="389"/>
      <c r="W175" s="389"/>
      <c r="X175" s="389"/>
      <c r="Y175" s="389"/>
      <c r="Z175" s="389"/>
      <c r="AA175" s="389"/>
      <c r="AB175" s="389"/>
      <c r="AC175" s="389"/>
      <c r="AD175" s="389"/>
      <c r="AE175" s="389"/>
      <c r="AF175" s="389"/>
      <c r="AG175" s="389"/>
      <c r="AH175" s="389"/>
      <c r="AI175" s="389"/>
      <c r="AJ175" s="389"/>
      <c r="AK175" s="389"/>
      <c r="AL175" s="386"/>
      <c r="AM175" s="446"/>
      <c r="AN175" s="440"/>
      <c r="AO175" s="447"/>
      <c r="AP175" s="447"/>
    </row>
    <row r="176" spans="1:42" s="399" customFormat="1" ht="12.75" customHeight="1">
      <c r="A176" s="386"/>
      <c r="B176" s="386"/>
      <c r="C176" s="386"/>
      <c r="D176" s="386"/>
      <c r="E176" s="386"/>
      <c r="F176" s="386"/>
      <c r="G176" s="386"/>
      <c r="H176" s="386"/>
      <c r="I176" s="386"/>
      <c r="J176" s="386"/>
      <c r="K176" s="386"/>
      <c r="L176" s="386"/>
      <c r="M176" s="386"/>
      <c r="N176" s="386"/>
      <c r="O176" s="386"/>
      <c r="P176" s="386"/>
      <c r="Q176" s="386"/>
      <c r="R176" s="386"/>
      <c r="S176" s="386"/>
      <c r="T176" s="386"/>
      <c r="U176" s="386"/>
      <c r="V176" s="386"/>
      <c r="W176" s="386"/>
      <c r="X176" s="386"/>
      <c r="Y176" s="386"/>
      <c r="Z176" s="386"/>
      <c r="AA176" s="386"/>
      <c r="AB176" s="386"/>
      <c r="AC176" s="386"/>
      <c r="AD176" s="386"/>
      <c r="AE176" s="386"/>
      <c r="AF176" s="386"/>
      <c r="AG176" s="386"/>
      <c r="AH176" s="386"/>
      <c r="AI176" s="386"/>
      <c r="AJ176" s="386"/>
      <c r="AK176" s="386"/>
      <c r="AL176" s="386"/>
      <c r="AM176" s="446"/>
      <c r="AN176" s="440"/>
    </row>
    <row r="177" spans="1:73" s="399" customFormat="1" ht="12.75" customHeight="1">
      <c r="A177" s="386"/>
      <c r="B177" s="386"/>
      <c r="C177" s="388" t="s">
        <v>2224</v>
      </c>
      <c r="D177" s="1128"/>
      <c r="E177" s="1128"/>
      <c r="F177" s="1128"/>
      <c r="G177" s="1128"/>
      <c r="H177" s="1128"/>
      <c r="I177" s="1128"/>
      <c r="J177" s="1128"/>
      <c r="K177" s="1128"/>
      <c r="L177" s="1128"/>
      <c r="M177" s="1128"/>
      <c r="N177" s="1128"/>
      <c r="O177" s="1128"/>
      <c r="P177" s="1128"/>
      <c r="Q177" s="1128"/>
      <c r="R177" s="1128"/>
      <c r="S177" s="1128"/>
      <c r="T177" s="1128"/>
      <c r="U177" s="1128"/>
      <c r="V177" s="1128"/>
      <c r="W177" s="1128"/>
      <c r="X177" s="1128"/>
      <c r="Y177" s="1128"/>
      <c r="Z177" s="1128"/>
      <c r="AA177" s="1128"/>
      <c r="AB177" s="1128"/>
      <c r="AC177" s="1128"/>
      <c r="AD177" s="1128"/>
      <c r="AE177" s="386"/>
      <c r="AF177" s="386"/>
      <c r="AG177" s="386"/>
      <c r="AH177" s="386"/>
      <c r="AI177" s="386"/>
      <c r="AJ177" s="386"/>
      <c r="AK177" s="386"/>
      <c r="AL177" s="386"/>
      <c r="AM177" s="446"/>
      <c r="AN177" s="440"/>
      <c r="AO177" s="333" t="s">
        <v>2207</v>
      </c>
      <c r="AP177" s="333"/>
    </row>
    <row r="178" spans="1:73" s="399" customFormat="1" ht="12.75" customHeight="1">
      <c r="A178" s="386"/>
      <c r="B178" s="386"/>
      <c r="C178" s="2417" t="str">
        <f>Application!AA335</f>
        <v xml:space="preserve">John Stewart Company </v>
      </c>
      <c r="D178" s="2417"/>
      <c r="E178" s="2417"/>
      <c r="F178" s="2417"/>
      <c r="G178" s="2417"/>
      <c r="H178" s="2417"/>
      <c r="I178" s="2417"/>
      <c r="J178" s="2417"/>
      <c r="K178" s="2417"/>
      <c r="L178" s="2417"/>
      <c r="M178" s="2417"/>
      <c r="N178" s="2417"/>
      <c r="O178" s="2417"/>
      <c r="P178" s="2417"/>
      <c r="Q178" s="2417"/>
      <c r="R178" s="2417"/>
      <c r="S178" s="2417"/>
      <c r="T178" s="2417"/>
      <c r="U178" s="2417"/>
      <c r="V178" s="2417"/>
      <c r="W178" s="2417"/>
      <c r="X178" s="2417"/>
      <c r="Y178" s="2417"/>
      <c r="Z178" s="2417"/>
      <c r="AA178" s="2417"/>
      <c r="AB178" s="2417"/>
      <c r="AC178" s="2417"/>
      <c r="AD178" s="2417"/>
      <c r="AE178" s="386"/>
      <c r="AF178" s="386"/>
      <c r="AG178" s="386"/>
      <c r="AH178" s="386"/>
      <c r="AI178" s="386"/>
      <c r="AJ178" s="386"/>
      <c r="AK178" s="386"/>
      <c r="AL178" s="386"/>
      <c r="AM178" s="446"/>
      <c r="AN178" s="440"/>
      <c r="AO178" s="333" t="s">
        <v>2225</v>
      </c>
      <c r="AP178" s="442">
        <v>2</v>
      </c>
    </row>
    <row r="179" spans="1:73" s="399" customFormat="1" ht="12.75" customHeight="1">
      <c r="A179" s="386"/>
      <c r="B179" s="386"/>
      <c r="C179" s="1128"/>
      <c r="D179" s="1128"/>
      <c r="E179" s="1128"/>
      <c r="F179" s="1128"/>
      <c r="G179" s="1128"/>
      <c r="H179" s="1128"/>
      <c r="I179" s="1128"/>
      <c r="J179" s="1128"/>
      <c r="K179" s="1128"/>
      <c r="L179" s="1128"/>
      <c r="M179" s="1128"/>
      <c r="N179" s="1128"/>
      <c r="O179" s="1128"/>
      <c r="P179" s="1128"/>
      <c r="Q179" s="1128"/>
      <c r="R179" s="1128"/>
      <c r="S179" s="1128"/>
      <c r="T179" s="1128"/>
      <c r="U179" s="1128"/>
      <c r="V179" s="1128"/>
      <c r="W179" s="1128"/>
      <c r="X179" s="1128"/>
      <c r="Y179" s="1128"/>
      <c r="Z179" s="1128"/>
      <c r="AA179" s="1128"/>
      <c r="AB179" s="1128"/>
      <c r="AC179" s="1128"/>
      <c r="AD179" s="1128"/>
      <c r="AE179" s="386"/>
      <c r="AF179" s="386"/>
      <c r="AG179" s="386"/>
      <c r="AH179" s="386"/>
      <c r="AI179" s="386"/>
      <c r="AJ179" s="386"/>
      <c r="AK179" s="386"/>
      <c r="AL179" s="386"/>
      <c r="AM179" s="446"/>
      <c r="AN179" s="440"/>
      <c r="AO179" s="333" t="s">
        <v>2223</v>
      </c>
      <c r="AP179" s="442">
        <v>3</v>
      </c>
    </row>
    <row r="180" spans="1:73" s="399" customFormat="1" ht="12.75" customHeight="1">
      <c r="A180" s="448"/>
      <c r="B180" s="411"/>
      <c r="C180" s="411"/>
      <c r="D180" s="410"/>
      <c r="E180" s="411"/>
      <c r="F180" s="411"/>
      <c r="G180" s="411"/>
      <c r="H180" s="411"/>
      <c r="I180" s="411"/>
      <c r="J180" s="411"/>
      <c r="K180" s="411"/>
      <c r="L180" s="411"/>
      <c r="M180" s="411"/>
      <c r="N180" s="411"/>
      <c r="O180" s="411"/>
      <c r="P180" s="411"/>
      <c r="Q180" s="444"/>
      <c r="R180" s="449"/>
      <c r="S180" s="411"/>
      <c r="T180" s="411"/>
      <c r="U180" s="411"/>
      <c r="V180" s="411"/>
      <c r="W180" s="411"/>
      <c r="X180" s="411"/>
      <c r="Y180" s="411"/>
      <c r="Z180" s="411"/>
      <c r="AA180" s="411"/>
      <c r="AB180" s="411"/>
      <c r="AC180" s="411"/>
      <c r="AD180" s="411"/>
      <c r="AE180" s="411"/>
      <c r="AF180" s="411"/>
      <c r="AG180" s="411"/>
      <c r="AH180" s="411"/>
      <c r="AI180" s="412" t="s">
        <v>2226</v>
      </c>
      <c r="AJ180" s="2418">
        <f>IF($AF$172="N/A",VLOOKUP($C$170,$AO$170:$AP$173,2,FALSE),VLOOKUP($C$174,$AO$177:$AP$179,2,FALSE))</f>
        <v>3</v>
      </c>
      <c r="AK180" s="2418"/>
      <c r="AL180" s="450"/>
      <c r="AM180" s="451"/>
      <c r="AN180" s="440"/>
      <c r="AO180" s="445"/>
      <c r="AP180" s="442"/>
    </row>
    <row r="181" spans="1:73" s="399" customFormat="1" ht="12.75" customHeight="1">
      <c r="A181" s="386"/>
      <c r="B181" s="452"/>
      <c r="R181" s="386"/>
      <c r="S181" s="452"/>
      <c r="AN181" s="440"/>
    </row>
    <row r="182" spans="1:73" s="399" customFormat="1" ht="12.75" customHeight="1">
      <c r="A182" s="453"/>
      <c r="B182" s="446"/>
      <c r="C182" s="446"/>
      <c r="D182" s="446"/>
      <c r="E182" s="446"/>
      <c r="F182" s="446"/>
      <c r="G182" s="446"/>
      <c r="H182" s="446"/>
      <c r="I182" s="446"/>
      <c r="J182" s="446"/>
      <c r="K182" s="446"/>
      <c r="L182" s="446"/>
      <c r="M182" s="446"/>
      <c r="N182" s="446"/>
      <c r="O182" s="446"/>
      <c r="P182" s="446"/>
      <c r="Q182" s="446"/>
      <c r="R182" s="446"/>
      <c r="S182" s="446"/>
      <c r="T182" s="446"/>
      <c r="U182" s="446"/>
      <c r="V182" s="446"/>
      <c r="W182" s="446"/>
      <c r="X182" s="446"/>
      <c r="Y182" s="446"/>
      <c r="Z182" s="446"/>
      <c r="AA182" s="446"/>
      <c r="AB182" s="446"/>
      <c r="AC182" s="446"/>
      <c r="AD182" s="446"/>
      <c r="AE182" s="446"/>
      <c r="AF182" s="446"/>
      <c r="AG182" s="446"/>
      <c r="AH182" s="446"/>
      <c r="AI182" s="446"/>
      <c r="AJ182" s="446"/>
      <c r="AK182" s="446"/>
      <c r="AL182" s="446"/>
      <c r="AM182" s="446"/>
      <c r="AN182" s="440"/>
    </row>
    <row r="183" spans="1:73" s="399" customFormat="1" ht="12.75" customHeight="1">
      <c r="A183" s="408"/>
      <c r="B183" s="409"/>
      <c r="C183" s="409"/>
      <c r="D183" s="409"/>
      <c r="E183" s="409"/>
      <c r="F183" s="409"/>
      <c r="G183" s="410"/>
      <c r="H183" s="411"/>
      <c r="I183" s="411"/>
      <c r="J183" s="411"/>
      <c r="K183" s="411"/>
      <c r="L183" s="411"/>
      <c r="M183" s="411"/>
      <c r="N183" s="411"/>
      <c r="O183" s="411"/>
      <c r="P183" s="411"/>
      <c r="Q183" s="411"/>
      <c r="R183" s="411"/>
      <c r="S183" s="411"/>
      <c r="T183" s="411"/>
      <c r="U183" s="411"/>
      <c r="V183" s="411"/>
      <c r="W183" s="411"/>
      <c r="X183" s="411"/>
      <c r="Y183" s="411"/>
      <c r="Z183" s="411"/>
      <c r="AA183" s="411"/>
      <c r="AB183" s="411"/>
      <c r="AC183" s="411"/>
      <c r="AD183" s="411"/>
      <c r="AE183" s="411"/>
      <c r="AF183" s="411"/>
      <c r="AG183" s="411"/>
      <c r="AH183" s="411"/>
      <c r="AI183" s="412"/>
      <c r="AJ183" s="412" t="s">
        <v>2227</v>
      </c>
      <c r="AK183" s="2375">
        <f>$AJ$166+$AJ$180</f>
        <v>10</v>
      </c>
      <c r="AL183" s="2376"/>
      <c r="AM183" s="2377"/>
      <c r="AN183" s="440"/>
    </row>
    <row r="184" spans="1:73" s="399" customFormat="1" ht="12.75" customHeight="1" thickBot="1">
      <c r="A184" s="413"/>
      <c r="B184" s="414"/>
      <c r="C184" s="415"/>
      <c r="D184" s="415"/>
      <c r="E184" s="415"/>
      <c r="F184" s="415"/>
      <c r="G184" s="415"/>
      <c r="H184" s="415"/>
      <c r="I184" s="415"/>
      <c r="J184" s="415"/>
      <c r="K184" s="415"/>
      <c r="L184" s="415"/>
      <c r="M184" s="415"/>
      <c r="N184" s="415"/>
      <c r="O184" s="415"/>
      <c r="P184" s="415"/>
      <c r="Q184" s="415"/>
      <c r="R184" s="415"/>
      <c r="S184" s="415"/>
      <c r="T184" s="415"/>
      <c r="U184" s="415"/>
      <c r="V184" s="415"/>
      <c r="W184" s="415"/>
      <c r="X184" s="415"/>
      <c r="Y184" s="415"/>
      <c r="Z184" s="415"/>
      <c r="AA184" s="415"/>
      <c r="AB184" s="415"/>
      <c r="AC184" s="415"/>
      <c r="AD184" s="415"/>
      <c r="AE184" s="415"/>
      <c r="AF184" s="415"/>
      <c r="AG184" s="415"/>
      <c r="AH184" s="415"/>
      <c r="AI184" s="415"/>
      <c r="AJ184" s="415"/>
      <c r="AK184" s="415"/>
      <c r="AL184" s="415"/>
      <c r="AM184" s="416"/>
      <c r="AN184" s="440"/>
      <c r="AO184" s="415"/>
      <c r="AR184" s="415"/>
      <c r="AS184" s="415"/>
      <c r="AT184" s="415"/>
      <c r="AU184" s="415"/>
      <c r="AV184" s="415"/>
      <c r="AW184" s="415"/>
      <c r="AX184" s="415"/>
      <c r="AY184" s="415"/>
      <c r="AZ184" s="415"/>
      <c r="BA184" s="415"/>
      <c r="BB184" s="415"/>
      <c r="BC184" s="415"/>
      <c r="BD184" s="415"/>
      <c r="BE184" s="415"/>
      <c r="BF184" s="415"/>
      <c r="BG184" s="415"/>
      <c r="BH184" s="415"/>
      <c r="BI184" s="415"/>
      <c r="BJ184" s="415"/>
      <c r="BK184" s="415"/>
      <c r="BL184" s="415"/>
      <c r="BM184" s="415"/>
      <c r="BN184" s="415"/>
      <c r="BO184" s="415"/>
      <c r="BP184" s="415"/>
      <c r="BQ184" s="415"/>
      <c r="BR184" s="415"/>
      <c r="BS184" s="415"/>
      <c r="BT184" s="415"/>
      <c r="BU184" s="415"/>
    </row>
    <row r="185" spans="1:73" s="399" customFormat="1" ht="12.75" customHeight="1" thickTop="1">
      <c r="A185" s="417"/>
      <c r="B185" s="418"/>
      <c r="C185" s="419"/>
      <c r="D185" s="419"/>
      <c r="E185" s="419"/>
      <c r="F185" s="419"/>
      <c r="G185" s="419"/>
      <c r="H185" s="419"/>
      <c r="I185" s="1139"/>
      <c r="J185" s="1139"/>
      <c r="K185" s="1139"/>
      <c r="L185" s="1139"/>
      <c r="M185" s="1139"/>
      <c r="N185" s="1139"/>
      <c r="O185" s="1139"/>
      <c r="P185" s="1139"/>
      <c r="Q185" s="1139"/>
      <c r="R185" s="417"/>
      <c r="S185" s="389"/>
      <c r="T185" s="389"/>
      <c r="U185" s="389"/>
      <c r="V185" s="389"/>
      <c r="W185" s="389"/>
      <c r="X185" s="389"/>
      <c r="Y185" s="389"/>
      <c r="Z185" s="389"/>
      <c r="AA185" s="389"/>
      <c r="AB185" s="389"/>
      <c r="AC185" s="389"/>
      <c r="AD185" s="389"/>
      <c r="AE185" s="389"/>
      <c r="AF185" s="417"/>
      <c r="AG185" s="389"/>
      <c r="AH185" s="389"/>
      <c r="AI185" s="389"/>
      <c r="AJ185" s="389"/>
      <c r="AN185" s="440"/>
      <c r="AP185" s="454" t="s">
        <v>2228</v>
      </c>
      <c r="AQ185" s="454">
        <v>0</v>
      </c>
    </row>
    <row r="186" spans="1:73" s="399" customFormat="1" ht="12.75" customHeight="1">
      <c r="A186" s="388" t="s">
        <v>2229</v>
      </c>
      <c r="B186" s="388" t="s">
        <v>2230</v>
      </c>
      <c r="C186" s="455"/>
      <c r="D186" s="456"/>
      <c r="E186" s="456"/>
      <c r="F186" s="456"/>
      <c r="G186" s="456"/>
      <c r="H186" s="456"/>
      <c r="I186" s="456"/>
      <c r="J186" s="456"/>
      <c r="K186" s="386"/>
      <c r="L186" s="386"/>
      <c r="M186" s="386"/>
      <c r="N186" s="386"/>
      <c r="O186" s="386"/>
      <c r="P186" s="386"/>
      <c r="Q186" s="386"/>
      <c r="R186" s="386"/>
      <c r="S186" s="386"/>
      <c r="T186" s="386"/>
      <c r="U186" s="386"/>
      <c r="V186" s="386"/>
      <c r="W186" s="386"/>
      <c r="X186" s="386"/>
      <c r="Y186" s="1146"/>
      <c r="Z186" s="1146"/>
      <c r="AA186" s="1146"/>
      <c r="AB186" s="1146"/>
      <c r="AC186" s="386"/>
      <c r="AD186" s="386"/>
      <c r="AE186" s="2352" t="s">
        <v>2157</v>
      </c>
      <c r="AF186" s="2352"/>
      <c r="AG186" s="2352"/>
      <c r="AH186" s="2352"/>
      <c r="AI186" s="2352"/>
      <c r="AJ186" s="2352"/>
      <c r="AK186" s="2352"/>
      <c r="AL186" s="1136"/>
      <c r="AN186" s="440"/>
      <c r="AP186" s="399" t="s">
        <v>934</v>
      </c>
      <c r="AQ186" s="399">
        <v>10</v>
      </c>
    </row>
    <row r="187" spans="1:73" s="399" customFormat="1" ht="12.75" customHeight="1">
      <c r="A187" s="388"/>
      <c r="B187" s="457"/>
      <c r="C187" s="458"/>
      <c r="D187" s="456"/>
      <c r="E187" s="456"/>
      <c r="F187" s="456"/>
      <c r="G187" s="456"/>
      <c r="H187" s="386"/>
      <c r="I187" s="386"/>
      <c r="J187" s="386"/>
      <c r="K187" s="386"/>
      <c r="L187" s="386"/>
      <c r="M187" s="386"/>
      <c r="N187" s="386"/>
      <c r="O187" s="386"/>
      <c r="P187" s="386"/>
      <c r="Q187" s="386"/>
      <c r="R187" s="1146"/>
      <c r="S187" s="1146"/>
      <c r="T187" s="1146"/>
      <c r="U187" s="1146"/>
      <c r="V187" s="1146"/>
      <c r="W187" s="1146"/>
      <c r="X187" s="1146"/>
      <c r="Y187" s="1146"/>
      <c r="Z187" s="1146"/>
      <c r="AA187" s="1146"/>
      <c r="AB187" s="1146"/>
      <c r="AC187" s="1136"/>
      <c r="AD187" s="1136"/>
      <c r="AE187" s="386"/>
      <c r="AF187" s="386"/>
      <c r="AG187" s="386"/>
      <c r="AH187" s="386"/>
      <c r="AI187" s="386"/>
      <c r="AJ187" s="386"/>
      <c r="AK187" s="386"/>
      <c r="AL187" s="386"/>
      <c r="AN187" s="440"/>
      <c r="AP187" s="399" t="s">
        <v>2231</v>
      </c>
      <c r="AQ187" s="399">
        <v>10</v>
      </c>
    </row>
    <row r="188" spans="1:73" s="399" customFormat="1" ht="12.75" customHeight="1">
      <c r="A188" s="386"/>
      <c r="B188" s="2412" t="s">
        <v>942</v>
      </c>
      <c r="C188" s="2412"/>
      <c r="D188" s="2412"/>
      <c r="E188" s="2412"/>
      <c r="F188" s="2412"/>
      <c r="G188" s="2412"/>
      <c r="H188" s="2412"/>
      <c r="I188" s="2412"/>
      <c r="J188" s="2412"/>
      <c r="K188" s="2412"/>
      <c r="L188" s="2412"/>
      <c r="M188" s="2412"/>
      <c r="N188" s="2412"/>
      <c r="O188" s="2412"/>
      <c r="P188" s="2412"/>
      <c r="Q188" s="2412"/>
      <c r="R188" s="2412"/>
      <c r="S188" s="2412"/>
      <c r="T188" s="2412"/>
      <c r="U188" s="2412"/>
      <c r="V188" s="2412"/>
      <c r="W188" s="2412"/>
      <c r="X188" s="2412"/>
      <c r="Y188" s="2412"/>
      <c r="Z188" s="2412"/>
      <c r="AA188" s="2412"/>
      <c r="AB188" s="2412"/>
      <c r="AC188" s="2412"/>
      <c r="AD188" s="386"/>
      <c r="AE188" s="386"/>
      <c r="AF188" s="2387" t="s">
        <v>2232</v>
      </c>
      <c r="AG188" s="2387"/>
      <c r="AH188" s="2387"/>
      <c r="AI188" s="2387"/>
      <c r="AJ188" s="2387"/>
      <c r="AK188" s="2387"/>
      <c r="AL188" s="2387"/>
      <c r="AN188" s="440"/>
      <c r="AP188" s="399" t="s">
        <v>942</v>
      </c>
      <c r="AQ188" s="399">
        <v>10</v>
      </c>
    </row>
    <row r="189" spans="1:73" s="399" customFormat="1" ht="12.75" customHeight="1">
      <c r="A189" s="386"/>
      <c r="B189" s="2413" t="s">
        <v>2233</v>
      </c>
      <c r="C189" s="2413"/>
      <c r="D189" s="2413"/>
      <c r="E189" s="2413"/>
      <c r="F189" s="2413"/>
      <c r="G189" s="2413"/>
      <c r="H189" s="2413"/>
      <c r="I189" s="2413"/>
      <c r="J189" s="2413"/>
      <c r="K189" s="2413"/>
      <c r="L189" s="2413"/>
      <c r="M189" s="2413"/>
      <c r="N189" s="2413"/>
      <c r="O189" s="2413"/>
      <c r="P189" s="2413"/>
      <c r="Q189" s="2413"/>
      <c r="R189" s="2413"/>
      <c r="S189" s="2413"/>
      <c r="T189" s="2414" t="s">
        <v>809</v>
      </c>
      <c r="U189" s="2414"/>
      <c r="V189" s="2414"/>
      <c r="W189" s="2414"/>
      <c r="X189" s="2414"/>
      <c r="Y189" s="2414"/>
      <c r="Z189" s="2414"/>
      <c r="AA189" s="2414"/>
      <c r="AB189" s="2414"/>
      <c r="AC189" s="2414"/>
      <c r="AD189" s="386"/>
      <c r="AE189" s="386"/>
      <c r="AF189" s="386"/>
      <c r="AG189" s="386"/>
      <c r="AH189" s="386"/>
      <c r="AI189" s="386"/>
      <c r="AJ189" s="1119"/>
      <c r="AK189" s="438"/>
      <c r="AL189" s="438"/>
      <c r="AM189" s="438"/>
      <c r="AN189" s="440"/>
      <c r="AP189" s="399" t="s">
        <v>943</v>
      </c>
      <c r="AQ189" s="399">
        <v>10</v>
      </c>
      <c r="AS189" s="399" t="s">
        <v>809</v>
      </c>
    </row>
    <row r="190" spans="1:73" s="399" customFormat="1" ht="12.75" customHeight="1">
      <c r="A190" s="386"/>
      <c r="B190" s="1128"/>
      <c r="C190" s="1128"/>
      <c r="D190" s="1128"/>
      <c r="E190" s="1128"/>
      <c r="F190" s="1128"/>
      <c r="G190" s="1128"/>
      <c r="H190" s="1128"/>
      <c r="I190" s="1128"/>
      <c r="J190" s="1128"/>
      <c r="K190" s="1128"/>
      <c r="L190" s="1128"/>
      <c r="M190" s="1128"/>
      <c r="N190" s="1128"/>
      <c r="O190" s="1128"/>
      <c r="P190" s="1128"/>
      <c r="Q190" s="1128"/>
      <c r="R190" s="1128"/>
      <c r="S190" s="1128"/>
      <c r="T190" s="1128"/>
      <c r="U190" s="1128"/>
      <c r="V190" s="1128"/>
      <c r="W190" s="1128"/>
      <c r="X190" s="1128"/>
      <c r="Y190" s="1128"/>
      <c r="Z190" s="1128"/>
      <c r="AA190" s="1128"/>
      <c r="AB190" s="1128"/>
      <c r="AC190" s="1128"/>
      <c r="AD190" s="1128"/>
      <c r="AE190" s="386"/>
      <c r="AF190" s="386"/>
      <c r="AG190" s="386"/>
      <c r="AH190" s="386"/>
      <c r="AI190" s="386"/>
      <c r="AJ190" s="1119"/>
      <c r="AK190" s="438"/>
      <c r="AL190" s="438"/>
      <c r="AM190" s="459"/>
      <c r="AP190" s="399" t="s">
        <v>2234</v>
      </c>
      <c r="AQ190" s="399">
        <v>10</v>
      </c>
      <c r="AS190" s="399" t="s">
        <v>2235</v>
      </c>
    </row>
    <row r="191" spans="1:73" s="399" customFormat="1" ht="12.75" customHeight="1">
      <c r="A191" s="448"/>
      <c r="B191" s="411"/>
      <c r="C191" s="411"/>
      <c r="D191" s="411"/>
      <c r="E191" s="411"/>
      <c r="F191" s="411"/>
      <c r="G191" s="411"/>
      <c r="H191" s="411"/>
      <c r="I191" s="411"/>
      <c r="J191" s="411"/>
      <c r="K191" s="411"/>
      <c r="L191" s="411"/>
      <c r="M191" s="411"/>
      <c r="N191" s="411"/>
      <c r="O191" s="411"/>
      <c r="P191" s="411"/>
      <c r="Q191" s="411"/>
      <c r="R191" s="411"/>
      <c r="S191" s="411"/>
      <c r="T191" s="411"/>
      <c r="U191" s="411"/>
      <c r="V191" s="411"/>
      <c r="W191" s="411"/>
      <c r="X191" s="411"/>
      <c r="Y191" s="411"/>
      <c r="Z191" s="411"/>
      <c r="AA191" s="411"/>
      <c r="AB191" s="411"/>
      <c r="AC191" s="411"/>
      <c r="AD191" s="411"/>
      <c r="AE191" s="411"/>
      <c r="AF191" s="411"/>
      <c r="AG191" s="411"/>
      <c r="AH191" s="411"/>
      <c r="AI191" s="412"/>
      <c r="AJ191" s="412" t="s">
        <v>2236</v>
      </c>
      <c r="AK191" s="2423">
        <f>IF(AK84&gt;0,VLOOKUP($B$188,AP185:AQ191,2,FALSE),0)</f>
        <v>10</v>
      </c>
      <c r="AL191" s="2424"/>
      <c r="AM191" s="2425"/>
      <c r="AN191" s="385"/>
      <c r="AP191" s="399" t="s">
        <v>2237</v>
      </c>
      <c r="AQ191" s="399">
        <v>10</v>
      </c>
      <c r="AS191" s="399" t="s">
        <v>2238</v>
      </c>
    </row>
    <row r="192" spans="1:73" s="399" customFormat="1" ht="12.75" customHeight="1" thickBot="1">
      <c r="A192" s="460"/>
      <c r="B192" s="460"/>
      <c r="C192" s="461"/>
      <c r="D192" s="462"/>
      <c r="E192" s="462"/>
      <c r="F192" s="462"/>
      <c r="G192" s="462"/>
      <c r="H192" s="462"/>
      <c r="I192" s="462"/>
      <c r="J192" s="462"/>
      <c r="K192" s="462"/>
      <c r="L192" s="462"/>
      <c r="M192" s="462"/>
      <c r="N192" s="462"/>
      <c r="O192" s="462"/>
      <c r="P192" s="462"/>
      <c r="Q192" s="462"/>
      <c r="R192" s="462"/>
      <c r="S192" s="462"/>
      <c r="T192" s="462"/>
      <c r="U192" s="462"/>
      <c r="V192" s="462"/>
      <c r="W192" s="462"/>
      <c r="X192" s="462"/>
      <c r="Y192" s="462"/>
      <c r="Z192" s="462"/>
      <c r="AA192" s="462"/>
      <c r="AB192" s="462"/>
      <c r="AC192" s="462"/>
      <c r="AD192" s="462"/>
      <c r="AE192" s="462"/>
      <c r="AF192" s="462"/>
      <c r="AG192" s="462"/>
      <c r="AH192" s="462"/>
      <c r="AI192" s="462"/>
      <c r="AJ192" s="462"/>
      <c r="AK192" s="462"/>
      <c r="AL192" s="462"/>
      <c r="AM192" s="462"/>
      <c r="AN192" s="440"/>
    </row>
    <row r="193" spans="1:40" s="399" customFormat="1" ht="12.75" customHeight="1" thickTop="1">
      <c r="A193" s="417"/>
      <c r="B193" s="418"/>
      <c r="C193" s="419"/>
      <c r="D193" s="419"/>
      <c r="E193" s="419"/>
      <c r="F193" s="419"/>
      <c r="G193" s="419"/>
      <c r="H193" s="419"/>
      <c r="I193" s="1139"/>
      <c r="J193" s="1139"/>
      <c r="K193" s="1139"/>
      <c r="L193" s="1139"/>
      <c r="M193" s="1139"/>
      <c r="N193" s="1139"/>
      <c r="O193" s="1139"/>
      <c r="P193" s="1139"/>
      <c r="Q193" s="1139"/>
      <c r="R193" s="417"/>
      <c r="S193" s="389"/>
      <c r="T193" s="389"/>
      <c r="U193" s="389"/>
      <c r="V193" s="389"/>
      <c r="W193" s="389"/>
      <c r="X193" s="389"/>
      <c r="Y193" s="389"/>
      <c r="Z193" s="389"/>
      <c r="AA193" s="389"/>
      <c r="AB193" s="389"/>
      <c r="AC193" s="389"/>
      <c r="AD193" s="389"/>
      <c r="AE193" s="389"/>
      <c r="AF193" s="417"/>
      <c r="AG193" s="389"/>
      <c r="AH193" s="389"/>
      <c r="AI193" s="389"/>
      <c r="AJ193" s="389"/>
      <c r="AN193" s="440"/>
    </row>
    <row r="194" spans="1:40">
      <c r="A194" s="388" t="s">
        <v>2239</v>
      </c>
      <c r="B194" s="388" t="s">
        <v>2240</v>
      </c>
      <c r="C194" s="455"/>
      <c r="D194" s="456"/>
      <c r="E194" s="456"/>
      <c r="F194" s="456"/>
      <c r="G194" s="456"/>
      <c r="H194" s="456"/>
      <c r="I194" s="456"/>
      <c r="J194" s="456"/>
      <c r="K194" s="399"/>
      <c r="L194" s="399"/>
      <c r="M194" s="399"/>
      <c r="N194" s="399"/>
      <c r="O194" s="399"/>
      <c r="P194" s="399"/>
      <c r="Q194" s="399"/>
      <c r="R194" s="399"/>
      <c r="S194" s="399"/>
      <c r="T194" s="399"/>
      <c r="U194" s="399"/>
      <c r="V194" s="399"/>
      <c r="W194" s="399"/>
      <c r="X194" s="399"/>
      <c r="Y194" s="1146"/>
      <c r="Z194" s="1146"/>
      <c r="AA194" s="1146"/>
      <c r="AB194" s="1146"/>
      <c r="AC194" s="399"/>
      <c r="AD194" s="399"/>
      <c r="AE194" s="2352" t="s">
        <v>2241</v>
      </c>
      <c r="AF194" s="2352"/>
      <c r="AG194" s="2352"/>
      <c r="AH194" s="2352"/>
      <c r="AI194" s="2352"/>
      <c r="AJ194" s="2352"/>
      <c r="AK194" s="2352"/>
    </row>
    <row r="195" spans="1:40">
      <c r="A195" s="388"/>
      <c r="B195" s="388"/>
      <c r="C195" s="455"/>
      <c r="D195" s="456"/>
      <c r="E195" s="456"/>
      <c r="F195" s="456"/>
      <c r="G195" s="456"/>
      <c r="H195" s="456"/>
      <c r="I195" s="456"/>
      <c r="J195" s="456"/>
      <c r="K195" s="386"/>
      <c r="L195" s="386"/>
      <c r="M195" s="386"/>
      <c r="N195" s="386"/>
      <c r="O195" s="386"/>
      <c r="P195" s="386"/>
      <c r="Q195" s="386"/>
      <c r="R195" s="386"/>
      <c r="S195" s="386"/>
      <c r="T195" s="386"/>
      <c r="U195" s="386"/>
      <c r="V195" s="386"/>
      <c r="W195" s="386"/>
      <c r="X195" s="386"/>
      <c r="Y195" s="1146"/>
      <c r="Z195" s="1146"/>
      <c r="AA195" s="1146"/>
      <c r="AB195" s="1146"/>
      <c r="AC195" s="386"/>
      <c r="AD195" s="386"/>
      <c r="AE195" s="1119"/>
      <c r="AF195" s="1119"/>
      <c r="AG195" s="1119"/>
      <c r="AH195" s="1119"/>
      <c r="AI195" s="1119"/>
      <c r="AJ195" s="1119"/>
      <c r="AK195" s="1119"/>
    </row>
    <row r="196" spans="1:40">
      <c r="A196" s="388"/>
      <c r="B196" s="669" t="s">
        <v>2242</v>
      </c>
      <c r="C196" s="455"/>
      <c r="D196" s="456"/>
      <c r="E196" s="456"/>
      <c r="F196" s="456"/>
      <c r="G196" s="456"/>
      <c r="H196" s="456"/>
      <c r="I196" s="456"/>
      <c r="J196" s="456"/>
      <c r="K196" s="386"/>
      <c r="L196" s="386"/>
      <c r="M196" s="386"/>
      <c r="N196" s="386"/>
      <c r="O196" s="386"/>
      <c r="P196" s="386"/>
      <c r="Q196" s="386"/>
      <c r="R196" s="386"/>
      <c r="S196" s="386"/>
      <c r="T196" s="386"/>
      <c r="U196" s="386"/>
      <c r="V196" s="386"/>
      <c r="W196" s="386"/>
      <c r="X196" s="386"/>
      <c r="Y196" s="1146"/>
      <c r="Z196" s="1146"/>
      <c r="AA196" s="1146"/>
      <c r="AB196" s="1146"/>
      <c r="AC196" s="386"/>
      <c r="AD196" s="386"/>
      <c r="AE196" s="1119"/>
      <c r="AF196" s="1119"/>
      <c r="AG196" s="1119"/>
      <c r="AH196" s="1119"/>
      <c r="AI196" s="1119"/>
      <c r="AJ196" s="1119"/>
      <c r="AK196" s="1119"/>
    </row>
    <row r="197" spans="1:40">
      <c r="A197" s="1128"/>
      <c r="C197" s="501"/>
      <c r="D197" s="655"/>
      <c r="E197" s="655"/>
      <c r="F197" s="655"/>
      <c r="G197" s="655"/>
      <c r="H197" s="655"/>
      <c r="I197" s="655"/>
      <c r="J197" s="655"/>
      <c r="K197" s="386"/>
      <c r="L197" s="386"/>
      <c r="M197" s="386"/>
      <c r="N197" s="386"/>
      <c r="O197" s="386"/>
      <c r="P197" s="386"/>
      <c r="Q197" s="386"/>
      <c r="R197" s="386"/>
      <c r="S197" s="386"/>
      <c r="T197" s="386"/>
      <c r="U197" s="386"/>
      <c r="V197" s="386"/>
      <c r="W197" s="386"/>
      <c r="X197" s="386"/>
      <c r="Y197" s="1132"/>
      <c r="Z197" s="1132"/>
      <c r="AA197" s="1132"/>
      <c r="AB197" s="1132"/>
      <c r="AC197" s="386"/>
      <c r="AD197" s="386"/>
      <c r="AE197" s="452"/>
      <c r="AF197" s="452"/>
      <c r="AG197" s="452"/>
      <c r="AH197" s="452"/>
      <c r="AI197" s="452"/>
      <c r="AJ197" s="452"/>
      <c r="AK197" s="452"/>
    </row>
    <row r="198" spans="1:40">
      <c r="A198" s="1128"/>
      <c r="B198" s="670" t="s">
        <v>2243</v>
      </c>
      <c r="C198" s="501"/>
      <c r="D198" s="655"/>
      <c r="E198" s="655"/>
      <c r="F198" s="655"/>
      <c r="G198" s="655"/>
      <c r="H198" s="655"/>
      <c r="I198" s="655"/>
      <c r="J198" s="655"/>
      <c r="K198" s="386"/>
      <c r="L198" s="386"/>
      <c r="M198" s="386"/>
      <c r="N198" s="386"/>
      <c r="O198" s="386"/>
      <c r="P198" s="386"/>
      <c r="Q198" s="386"/>
      <c r="R198" s="386"/>
      <c r="S198" s="386"/>
      <c r="T198" s="386"/>
      <c r="U198" s="386"/>
      <c r="V198" s="386"/>
      <c r="W198" s="386"/>
      <c r="X198" s="386"/>
      <c r="Y198" s="1132"/>
      <c r="Z198" s="1132"/>
      <c r="AA198" s="1132"/>
      <c r="AB198" s="1132"/>
      <c r="AC198" s="386"/>
      <c r="AD198" s="386"/>
      <c r="AE198" s="452"/>
      <c r="AF198" s="452"/>
      <c r="AG198" s="452"/>
      <c r="AH198" s="452"/>
      <c r="AI198" s="452"/>
      <c r="AJ198" s="452"/>
      <c r="AK198" s="452"/>
    </row>
    <row r="199" spans="1:40">
      <c r="A199" s="1128"/>
      <c r="B199" s="2399" t="s">
        <v>2244</v>
      </c>
      <c r="C199" s="2399"/>
      <c r="D199" s="2399"/>
      <c r="E199" s="2399"/>
      <c r="F199" s="2399"/>
      <c r="G199" s="2399"/>
      <c r="H199" s="2399"/>
      <c r="I199" s="2399"/>
      <c r="J199" s="2399"/>
      <c r="K199" s="2399"/>
      <c r="L199" s="2399"/>
      <c r="M199" s="2399"/>
      <c r="N199" s="2399"/>
      <c r="O199" s="2399"/>
      <c r="P199" s="2399"/>
      <c r="Q199" s="2399"/>
      <c r="R199" s="2399"/>
      <c r="S199" s="2399"/>
      <c r="T199" s="2399"/>
      <c r="U199" s="2399"/>
      <c r="V199" s="2399"/>
      <c r="W199" s="2399"/>
      <c r="X199" s="2399"/>
      <c r="Y199" s="2399"/>
      <c r="Z199" s="2399"/>
      <c r="AA199" s="2399"/>
      <c r="AB199" s="2399"/>
      <c r="AC199" s="671"/>
      <c r="AD199" s="2400">
        <v>3556400</v>
      </c>
      <c r="AE199" s="2400"/>
      <c r="AF199" s="2400"/>
      <c r="AG199" s="2400"/>
      <c r="AH199" s="2400"/>
      <c r="AI199" s="2400"/>
      <c r="AJ199" s="2400"/>
      <c r="AK199" s="452"/>
    </row>
    <row r="200" spans="1:40">
      <c r="A200" s="1128"/>
      <c r="B200" s="2399" t="s">
        <v>1371</v>
      </c>
      <c r="C200" s="2399"/>
      <c r="D200" s="2399"/>
      <c r="E200" s="2399"/>
      <c r="F200" s="2399"/>
      <c r="G200" s="2399"/>
      <c r="H200" s="2399"/>
      <c r="I200" s="2399"/>
      <c r="J200" s="2399"/>
      <c r="K200" s="2399"/>
      <c r="L200" s="2399"/>
      <c r="M200" s="2399"/>
      <c r="N200" s="2399"/>
      <c r="O200" s="2399"/>
      <c r="P200" s="2399"/>
      <c r="Q200" s="2399"/>
      <c r="R200" s="2399"/>
      <c r="S200" s="2399"/>
      <c r="T200" s="2399"/>
      <c r="U200" s="2399"/>
      <c r="V200" s="2399"/>
      <c r="W200" s="2399"/>
      <c r="X200" s="2399"/>
      <c r="Y200" s="2399"/>
      <c r="Z200" s="2399"/>
      <c r="AA200" s="2399"/>
      <c r="AB200" s="2399"/>
      <c r="AC200" s="671"/>
      <c r="AD200" s="2400">
        <v>18718944</v>
      </c>
      <c r="AE200" s="2400"/>
      <c r="AF200" s="2400"/>
      <c r="AG200" s="2400"/>
      <c r="AH200" s="2400"/>
      <c r="AI200" s="2400"/>
      <c r="AJ200" s="2400"/>
      <c r="AK200" s="452"/>
    </row>
    <row r="201" spans="1:40">
      <c r="A201" s="1128"/>
      <c r="B201" s="2399" t="s">
        <v>1406</v>
      </c>
      <c r="C201" s="2399"/>
      <c r="D201" s="2399"/>
      <c r="E201" s="2399"/>
      <c r="F201" s="2399"/>
      <c r="G201" s="2399"/>
      <c r="H201" s="2399"/>
      <c r="I201" s="2399"/>
      <c r="J201" s="2399"/>
      <c r="K201" s="2399"/>
      <c r="L201" s="2399"/>
      <c r="M201" s="2399"/>
      <c r="N201" s="2399"/>
      <c r="O201" s="2399"/>
      <c r="P201" s="2399"/>
      <c r="Q201" s="2399"/>
      <c r="R201" s="2399"/>
      <c r="S201" s="2399"/>
      <c r="T201" s="2399"/>
      <c r="U201" s="2399"/>
      <c r="V201" s="2399"/>
      <c r="W201" s="2399"/>
      <c r="X201" s="2399"/>
      <c r="Y201" s="2399"/>
      <c r="Z201" s="2399"/>
      <c r="AA201" s="2399"/>
      <c r="AB201" s="2399"/>
      <c r="AC201" s="671"/>
      <c r="AD201" s="2400">
        <v>14531301</v>
      </c>
      <c r="AE201" s="2400"/>
      <c r="AF201" s="2400"/>
      <c r="AG201" s="2400"/>
      <c r="AH201" s="2400"/>
      <c r="AI201" s="2400"/>
      <c r="AJ201" s="2400"/>
      <c r="AK201" s="452"/>
    </row>
    <row r="202" spans="1:40">
      <c r="A202" s="1128"/>
      <c r="B202" s="2399"/>
      <c r="C202" s="2399"/>
      <c r="D202" s="2399"/>
      <c r="E202" s="2399"/>
      <c r="F202" s="2399"/>
      <c r="G202" s="2399"/>
      <c r="H202" s="2399"/>
      <c r="I202" s="2399"/>
      <c r="J202" s="2399"/>
      <c r="K202" s="2399"/>
      <c r="L202" s="2399"/>
      <c r="M202" s="2399"/>
      <c r="N202" s="2399"/>
      <c r="O202" s="2399"/>
      <c r="P202" s="2399"/>
      <c r="Q202" s="2399"/>
      <c r="R202" s="2399"/>
      <c r="S202" s="2399"/>
      <c r="T202" s="2399"/>
      <c r="U202" s="2399"/>
      <c r="V202" s="2399"/>
      <c r="W202" s="2399"/>
      <c r="X202" s="2399"/>
      <c r="Y202" s="2399"/>
      <c r="Z202" s="2399"/>
      <c r="AA202" s="2399"/>
      <c r="AB202" s="2399"/>
      <c r="AC202" s="671"/>
      <c r="AD202" s="2400"/>
      <c r="AE202" s="2400"/>
      <c r="AF202" s="2400"/>
      <c r="AG202" s="2400"/>
      <c r="AH202" s="2400"/>
      <c r="AI202" s="2400"/>
      <c r="AJ202" s="2400"/>
      <c r="AK202" s="452"/>
    </row>
    <row r="203" spans="1:40">
      <c r="A203" s="1128"/>
      <c r="B203" s="2399"/>
      <c r="C203" s="2399"/>
      <c r="D203" s="2399"/>
      <c r="E203" s="2399"/>
      <c r="F203" s="2399"/>
      <c r="G203" s="2399"/>
      <c r="H203" s="2399"/>
      <c r="I203" s="2399"/>
      <c r="J203" s="2399"/>
      <c r="K203" s="2399"/>
      <c r="L203" s="2399"/>
      <c r="M203" s="2399"/>
      <c r="N203" s="2399"/>
      <c r="O203" s="2399"/>
      <c r="P203" s="2399"/>
      <c r="Q203" s="2399"/>
      <c r="R203" s="2399"/>
      <c r="S203" s="2399"/>
      <c r="T203" s="2399"/>
      <c r="U203" s="2399"/>
      <c r="V203" s="2399"/>
      <c r="W203" s="2399"/>
      <c r="X203" s="2399"/>
      <c r="Y203" s="2399"/>
      <c r="Z203" s="2399"/>
      <c r="AA203" s="2399"/>
      <c r="AB203" s="2399"/>
      <c r="AC203" s="671"/>
      <c r="AD203" s="2400"/>
      <c r="AE203" s="2400"/>
      <c r="AF203" s="2400"/>
      <c r="AG203" s="2400"/>
      <c r="AH203" s="2400"/>
      <c r="AI203" s="2400"/>
      <c r="AJ203" s="2400"/>
      <c r="AK203" s="452"/>
    </row>
    <row r="204" spans="1:40">
      <c r="A204" s="1128"/>
      <c r="B204" s="2399"/>
      <c r="C204" s="2399"/>
      <c r="D204" s="2399"/>
      <c r="E204" s="2399"/>
      <c r="F204" s="2399"/>
      <c r="G204" s="2399"/>
      <c r="H204" s="2399"/>
      <c r="I204" s="2399"/>
      <c r="J204" s="2399"/>
      <c r="K204" s="2399"/>
      <c r="L204" s="2399"/>
      <c r="M204" s="2399"/>
      <c r="N204" s="2399"/>
      <c r="O204" s="2399"/>
      <c r="P204" s="2399"/>
      <c r="Q204" s="2399"/>
      <c r="R204" s="2399"/>
      <c r="S204" s="2399"/>
      <c r="T204" s="2399"/>
      <c r="U204" s="2399"/>
      <c r="V204" s="2399"/>
      <c r="W204" s="2399"/>
      <c r="X204" s="2399"/>
      <c r="Y204" s="2399"/>
      <c r="Z204" s="2399"/>
      <c r="AA204" s="2399"/>
      <c r="AB204" s="2399"/>
      <c r="AC204" s="671"/>
      <c r="AD204" s="2400"/>
      <c r="AE204" s="2400"/>
      <c r="AF204" s="2400"/>
      <c r="AG204" s="2400"/>
      <c r="AH204" s="2400"/>
      <c r="AI204" s="2400"/>
      <c r="AJ204" s="2400"/>
      <c r="AK204" s="452"/>
    </row>
    <row r="205" spans="1:40">
      <c r="A205" s="1128"/>
      <c r="B205" s="2399"/>
      <c r="C205" s="2399"/>
      <c r="D205" s="2399"/>
      <c r="E205" s="2399"/>
      <c r="F205" s="2399"/>
      <c r="G205" s="2399"/>
      <c r="H205" s="2399"/>
      <c r="I205" s="2399"/>
      <c r="J205" s="2399"/>
      <c r="K205" s="2399"/>
      <c r="L205" s="2399"/>
      <c r="M205" s="2399"/>
      <c r="N205" s="2399"/>
      <c r="O205" s="2399"/>
      <c r="P205" s="2399"/>
      <c r="Q205" s="2399"/>
      <c r="R205" s="2399"/>
      <c r="S205" s="2399"/>
      <c r="T205" s="2399"/>
      <c r="U205" s="2399"/>
      <c r="V205" s="2399"/>
      <c r="W205" s="2399"/>
      <c r="X205" s="2399"/>
      <c r="Y205" s="2399"/>
      <c r="Z205" s="2399"/>
      <c r="AA205" s="2399"/>
      <c r="AB205" s="2399"/>
      <c r="AC205" s="671"/>
      <c r="AD205" s="2400"/>
      <c r="AE205" s="2400"/>
      <c r="AF205" s="2400"/>
      <c r="AG205" s="2400"/>
      <c r="AH205" s="2400"/>
      <c r="AI205" s="2400"/>
      <c r="AJ205" s="2400"/>
      <c r="AK205" s="452"/>
    </row>
    <row r="206" spans="1:40">
      <c r="A206" s="1128"/>
      <c r="B206" s="2399"/>
      <c r="C206" s="2399"/>
      <c r="D206" s="2399"/>
      <c r="E206" s="2399"/>
      <c r="F206" s="2399"/>
      <c r="G206" s="2399"/>
      <c r="H206" s="2399"/>
      <c r="I206" s="2399"/>
      <c r="J206" s="2399"/>
      <c r="K206" s="2399"/>
      <c r="L206" s="2399"/>
      <c r="M206" s="2399"/>
      <c r="N206" s="2399"/>
      <c r="O206" s="2399"/>
      <c r="P206" s="2399"/>
      <c r="Q206" s="2399"/>
      <c r="R206" s="2399"/>
      <c r="S206" s="2399"/>
      <c r="T206" s="2399"/>
      <c r="U206" s="2399"/>
      <c r="V206" s="2399"/>
      <c r="W206" s="2399"/>
      <c r="X206" s="2399"/>
      <c r="Y206" s="2399"/>
      <c r="Z206" s="2399"/>
      <c r="AA206" s="2399"/>
      <c r="AB206" s="2399"/>
      <c r="AC206" s="671"/>
      <c r="AD206" s="2400"/>
      <c r="AE206" s="2400"/>
      <c r="AF206" s="2400"/>
      <c r="AG206" s="2400"/>
      <c r="AH206" s="2400"/>
      <c r="AI206" s="2400"/>
      <c r="AJ206" s="2400"/>
      <c r="AK206" s="452"/>
    </row>
    <row r="207" spans="1:40">
      <c r="A207" s="1128"/>
      <c r="B207" s="2399"/>
      <c r="C207" s="2399"/>
      <c r="D207" s="2399"/>
      <c r="E207" s="2399"/>
      <c r="F207" s="2399"/>
      <c r="G207" s="2399"/>
      <c r="H207" s="2399"/>
      <c r="I207" s="2399"/>
      <c r="J207" s="2399"/>
      <c r="K207" s="2399"/>
      <c r="L207" s="2399"/>
      <c r="M207" s="2399"/>
      <c r="N207" s="2399"/>
      <c r="O207" s="2399"/>
      <c r="P207" s="2399"/>
      <c r="Q207" s="2399"/>
      <c r="R207" s="2399"/>
      <c r="S207" s="2399"/>
      <c r="T207" s="2399"/>
      <c r="U207" s="2399"/>
      <c r="V207" s="2399"/>
      <c r="W207" s="2399"/>
      <c r="X207" s="2399"/>
      <c r="Y207" s="2399"/>
      <c r="Z207" s="2399"/>
      <c r="AA207" s="2399"/>
      <c r="AB207" s="2399"/>
      <c r="AC207" s="671"/>
      <c r="AD207" s="2400"/>
      <c r="AE207" s="2400"/>
      <c r="AF207" s="2400"/>
      <c r="AG207" s="2400"/>
      <c r="AH207" s="2400"/>
      <c r="AI207" s="2400"/>
      <c r="AJ207" s="2400"/>
      <c r="AK207" s="452"/>
    </row>
    <row r="208" spans="1:40">
      <c r="A208" s="1128"/>
      <c r="B208" s="2399"/>
      <c r="C208" s="2399"/>
      <c r="D208" s="2399"/>
      <c r="E208" s="2399"/>
      <c r="F208" s="2399"/>
      <c r="G208" s="2399"/>
      <c r="H208" s="2399"/>
      <c r="I208" s="2399"/>
      <c r="J208" s="2399"/>
      <c r="K208" s="2399"/>
      <c r="L208" s="2399"/>
      <c r="M208" s="2399"/>
      <c r="N208" s="2399"/>
      <c r="O208" s="2399"/>
      <c r="P208" s="2399"/>
      <c r="Q208" s="2399"/>
      <c r="R208" s="2399"/>
      <c r="S208" s="2399"/>
      <c r="T208" s="2399"/>
      <c r="U208" s="2399"/>
      <c r="V208" s="2399"/>
      <c r="W208" s="2399"/>
      <c r="X208" s="2399"/>
      <c r="Y208" s="2399"/>
      <c r="Z208" s="2399"/>
      <c r="AA208" s="2399"/>
      <c r="AB208" s="2399"/>
      <c r="AC208" s="671"/>
      <c r="AD208" s="2400"/>
      <c r="AE208" s="2400"/>
      <c r="AF208" s="2400"/>
      <c r="AG208" s="2400"/>
      <c r="AH208" s="2400"/>
      <c r="AI208" s="2400"/>
      <c r="AJ208" s="2400"/>
      <c r="AK208" s="452"/>
    </row>
    <row r="209" spans="1:37">
      <c r="A209" s="1128"/>
      <c r="B209" s="2410" t="s">
        <v>2245</v>
      </c>
      <c r="C209" s="2410"/>
      <c r="D209" s="2410"/>
      <c r="E209" s="2410"/>
      <c r="F209" s="2410"/>
      <c r="G209" s="2410"/>
      <c r="H209" s="2410"/>
      <c r="I209" s="2410"/>
      <c r="J209" s="2410"/>
      <c r="K209" s="2410"/>
      <c r="L209" s="2410"/>
      <c r="M209" s="2410"/>
      <c r="N209" s="2410"/>
      <c r="O209" s="2410"/>
      <c r="P209" s="2410"/>
      <c r="Q209" s="2410"/>
      <c r="R209" s="2410"/>
      <c r="S209" s="2410"/>
      <c r="T209" s="2410"/>
      <c r="U209" s="2410"/>
      <c r="V209" s="2410"/>
      <c r="W209" s="2410"/>
      <c r="X209" s="2410"/>
      <c r="Y209" s="2410"/>
      <c r="Z209" s="2410"/>
      <c r="AA209" s="2410"/>
      <c r="AB209" s="2410"/>
      <c r="AC209" s="386"/>
      <c r="AD209" s="2430">
        <f>AB260</f>
        <v>6660623.2684380095</v>
      </c>
      <c r="AE209" s="2430"/>
      <c r="AF209" s="2430"/>
      <c r="AG209" s="2430"/>
      <c r="AH209" s="2430"/>
      <c r="AI209" s="2430"/>
      <c r="AJ209" s="2430"/>
      <c r="AK209" s="452"/>
    </row>
    <row r="210" spans="1:37">
      <c r="A210" s="1128"/>
      <c r="B210" s="2557" t="s">
        <v>2246</v>
      </c>
      <c r="C210" s="2557"/>
      <c r="D210" s="2557"/>
      <c r="E210" s="2557"/>
      <c r="F210" s="2557"/>
      <c r="G210" s="2557"/>
      <c r="H210" s="2557"/>
      <c r="I210" s="2557"/>
      <c r="J210" s="2557"/>
      <c r="K210" s="2557"/>
      <c r="L210" s="2557"/>
      <c r="M210" s="2557"/>
      <c r="N210" s="2557"/>
      <c r="O210" s="2557"/>
      <c r="P210" s="2557"/>
      <c r="Q210" s="2557"/>
      <c r="R210" s="2557"/>
      <c r="S210" s="2557"/>
      <c r="T210" s="2557"/>
      <c r="U210" s="2557"/>
      <c r="V210" s="2557"/>
      <c r="W210" s="2557"/>
      <c r="X210" s="2557"/>
      <c r="Y210" s="2557"/>
      <c r="Z210" s="2557"/>
      <c r="AA210" s="2557"/>
      <c r="AB210" s="2557"/>
      <c r="AC210" s="671"/>
      <c r="AD210" s="2431">
        <f>'Sources and Uses Budget'!B15</f>
        <v>0</v>
      </c>
      <c r="AE210" s="2431"/>
      <c r="AF210" s="2431"/>
      <c r="AG210" s="2431"/>
      <c r="AH210" s="2431"/>
      <c r="AI210" s="2431"/>
      <c r="AJ210" s="2431"/>
      <c r="AK210" s="452"/>
    </row>
    <row r="211" spans="1:37">
      <c r="A211" s="1128"/>
      <c r="B211" s="1064"/>
      <c r="C211" s="1064"/>
      <c r="D211" s="1064"/>
      <c r="E211" s="1064"/>
      <c r="F211" s="1064"/>
      <c r="G211" s="1064"/>
      <c r="H211" s="1064"/>
      <c r="I211" s="1064"/>
      <c r="J211" s="1064"/>
      <c r="K211" s="1064"/>
      <c r="L211" s="1064"/>
      <c r="M211" s="1064"/>
      <c r="N211" s="1064"/>
      <c r="O211" s="1064"/>
      <c r="P211" s="1064"/>
      <c r="Q211" s="1064"/>
      <c r="R211" s="1064"/>
      <c r="S211" s="1064"/>
      <c r="T211" s="1064"/>
      <c r="U211" s="1064"/>
      <c r="V211" s="1064"/>
      <c r="W211" s="1064"/>
      <c r="X211" s="1064"/>
      <c r="Y211" s="1064"/>
      <c r="Z211" s="1064"/>
      <c r="AA211" s="1064"/>
      <c r="AB211" s="464" t="s">
        <v>1489</v>
      </c>
      <c r="AC211" s="386"/>
      <c r="AD211" s="2435">
        <f>SUM(AD199:AJ209)-AD210</f>
        <v>43467268.268438011</v>
      </c>
      <c r="AE211" s="2435"/>
      <c r="AF211" s="2435"/>
      <c r="AG211" s="2435"/>
      <c r="AH211" s="2435"/>
      <c r="AI211" s="2435"/>
      <c r="AJ211" s="2435"/>
      <c r="AK211" s="452"/>
    </row>
    <row r="212" spans="1:37">
      <c r="A212" s="1128"/>
      <c r="B212" s="1128"/>
      <c r="C212" s="501"/>
      <c r="D212" s="655"/>
      <c r="E212" s="655"/>
      <c r="F212" s="655"/>
      <c r="G212" s="655"/>
      <c r="H212" s="655"/>
      <c r="I212" s="655"/>
      <c r="J212" s="655"/>
      <c r="K212" s="386"/>
      <c r="L212" s="386"/>
      <c r="M212" s="386"/>
      <c r="N212" s="386"/>
      <c r="O212" s="386"/>
      <c r="P212" s="386"/>
      <c r="Q212" s="386"/>
      <c r="R212" s="386"/>
      <c r="S212" s="386"/>
      <c r="T212" s="386"/>
      <c r="U212" s="386"/>
      <c r="V212" s="386"/>
      <c r="W212" s="386"/>
      <c r="X212" s="386"/>
      <c r="Y212" s="1132"/>
      <c r="Z212" s="1132"/>
      <c r="AA212" s="1132"/>
      <c r="AB212" s="1132"/>
      <c r="AC212" s="386"/>
      <c r="AD212" s="386"/>
      <c r="AE212" s="452"/>
      <c r="AF212" s="452"/>
      <c r="AG212" s="452"/>
      <c r="AH212" s="452"/>
      <c r="AI212" s="452"/>
      <c r="AJ212" s="452"/>
      <c r="AK212" s="452"/>
    </row>
    <row r="213" spans="1:37">
      <c r="A213" s="1128"/>
      <c r="B213" s="351" t="s">
        <v>2247</v>
      </c>
      <c r="C213" s="501"/>
      <c r="D213" s="655"/>
      <c r="E213" s="655"/>
      <c r="F213" s="655"/>
      <c r="G213" s="655"/>
      <c r="H213" s="655"/>
      <c r="I213" s="655"/>
      <c r="J213" s="655"/>
      <c r="K213" s="386"/>
      <c r="L213" s="386"/>
      <c r="M213" s="386"/>
      <c r="N213" s="386"/>
      <c r="O213" s="386"/>
      <c r="P213" s="386"/>
      <c r="Q213" s="386"/>
      <c r="R213" s="386"/>
      <c r="S213" s="386"/>
      <c r="T213" s="386"/>
      <c r="U213" s="386"/>
      <c r="V213" s="386"/>
      <c r="W213" s="386"/>
      <c r="X213" s="386"/>
      <c r="Y213" s="1132"/>
      <c r="Z213" s="1132"/>
      <c r="AA213" s="1132"/>
      <c r="AB213" s="1132"/>
      <c r="AC213" s="386"/>
      <c r="AD213" s="386"/>
      <c r="AE213" s="452"/>
      <c r="AF213" s="452"/>
      <c r="AG213" s="452"/>
      <c r="AH213" s="452"/>
      <c r="AI213" s="452"/>
      <c r="AJ213" s="452"/>
      <c r="AK213" s="452"/>
    </row>
    <row r="214" spans="1:37">
      <c r="A214" s="1128"/>
      <c r="B214" s="333" t="s">
        <v>2248</v>
      </c>
      <c r="C214" s="501"/>
      <c r="D214" s="655"/>
      <c r="E214" s="655"/>
      <c r="F214" s="655"/>
      <c r="G214" s="655"/>
      <c r="H214" s="655"/>
      <c r="I214" s="655"/>
      <c r="J214" s="655"/>
      <c r="K214" s="386"/>
      <c r="L214" s="386"/>
      <c r="M214" s="386"/>
      <c r="N214" s="386"/>
      <c r="O214" s="386"/>
      <c r="P214" s="386"/>
      <c r="Q214" s="386"/>
      <c r="R214" s="386"/>
      <c r="S214" s="386"/>
      <c r="T214" s="386"/>
      <c r="U214" s="386"/>
      <c r="V214" s="386"/>
      <c r="W214" s="386"/>
      <c r="X214" s="386"/>
      <c r="Y214" s="1132"/>
      <c r="Z214" s="1132"/>
      <c r="AA214" s="1132"/>
      <c r="AB214" s="1132"/>
      <c r="AC214" s="386"/>
      <c r="AD214" s="386"/>
      <c r="AE214" s="452"/>
      <c r="AF214" s="452"/>
      <c r="AG214" s="452"/>
      <c r="AH214" s="452"/>
      <c r="AI214" s="452"/>
      <c r="AJ214" s="452"/>
      <c r="AK214" s="452"/>
    </row>
    <row r="215" spans="1:37">
      <c r="A215" s="678"/>
      <c r="B215" s="694" t="s">
        <v>2249</v>
      </c>
      <c r="C215" s="695"/>
      <c r="D215" s="696"/>
      <c r="E215" s="696"/>
      <c r="F215" s="696"/>
      <c r="G215" s="696"/>
      <c r="H215" s="696"/>
      <c r="I215" s="696"/>
      <c r="J215" s="696"/>
      <c r="K215" s="697"/>
      <c r="L215" s="697"/>
      <c r="M215" s="697"/>
      <c r="N215" s="697"/>
      <c r="O215" s="697"/>
      <c r="P215" s="697"/>
      <c r="Q215" s="697"/>
      <c r="R215" s="697"/>
      <c r="S215" s="578"/>
      <c r="T215" s="578"/>
      <c r="U215" s="578"/>
      <c r="V215" s="578"/>
      <c r="W215" s="578"/>
      <c r="X215" s="578"/>
      <c r="Y215" s="1134"/>
      <c r="Z215" s="1134"/>
      <c r="AA215" s="1134"/>
      <c r="AB215" s="1134"/>
      <c r="AC215" s="578"/>
      <c r="AD215" s="578"/>
      <c r="AE215" s="656"/>
      <c r="AF215" s="656"/>
      <c r="AG215" s="656"/>
      <c r="AH215" s="656"/>
      <c r="AI215" s="656"/>
      <c r="AJ215" s="657"/>
      <c r="AK215" s="452"/>
    </row>
    <row r="216" spans="1:37">
      <c r="A216" s="678"/>
      <c r="B216" s="698" t="s">
        <v>2250</v>
      </c>
      <c r="C216" s="699"/>
      <c r="D216" s="700"/>
      <c r="E216" s="700"/>
      <c r="F216" s="700"/>
      <c r="G216" s="700"/>
      <c r="H216" s="700"/>
      <c r="I216" s="700"/>
      <c r="J216" s="700"/>
      <c r="K216" s="701"/>
      <c r="L216" s="701"/>
      <c r="M216" s="701"/>
      <c r="N216" s="701"/>
      <c r="O216" s="701"/>
      <c r="P216" s="701"/>
      <c r="Q216" s="701"/>
      <c r="R216" s="701"/>
      <c r="S216" s="386"/>
      <c r="T216" s="386"/>
      <c r="U216" s="386"/>
      <c r="V216" s="386"/>
      <c r="W216" s="386"/>
      <c r="X216" s="386"/>
      <c r="Y216" s="1132"/>
      <c r="Z216" s="1132"/>
      <c r="AA216" s="1132"/>
      <c r="AB216" s="1132"/>
      <c r="AC216" s="386"/>
      <c r="AD216" s="386"/>
      <c r="AE216" s="452"/>
      <c r="AF216" s="452"/>
      <c r="AG216" s="452"/>
      <c r="AH216" s="452"/>
      <c r="AI216" s="452"/>
      <c r="AJ216" s="658"/>
      <c r="AK216" s="452"/>
    </row>
    <row r="217" spans="1:37">
      <c r="A217" s="678"/>
      <c r="B217" s="698" t="s">
        <v>2251</v>
      </c>
      <c r="C217" s="699"/>
      <c r="D217" s="700"/>
      <c r="E217" s="700"/>
      <c r="F217" s="700"/>
      <c r="G217" s="700"/>
      <c r="H217" s="700"/>
      <c r="I217" s="700"/>
      <c r="J217" s="700"/>
      <c r="K217" s="701"/>
      <c r="L217" s="701"/>
      <c r="M217" s="701"/>
      <c r="N217" s="701"/>
      <c r="O217" s="701"/>
      <c r="P217" s="701"/>
      <c r="Q217" s="701"/>
      <c r="R217" s="701"/>
      <c r="S217" s="386"/>
      <c r="T217" s="386"/>
      <c r="U217" s="386"/>
      <c r="V217" s="386"/>
      <c r="W217" s="386"/>
      <c r="X217" s="386"/>
      <c r="Y217" s="1132"/>
      <c r="Z217" s="1132"/>
      <c r="AA217" s="1132"/>
      <c r="AB217" s="1132"/>
      <c r="AC217" s="386"/>
      <c r="AD217" s="386"/>
      <c r="AE217" s="452"/>
      <c r="AF217" s="452"/>
      <c r="AG217" s="452"/>
      <c r="AH217" s="452"/>
      <c r="AI217" s="452"/>
      <c r="AJ217" s="658"/>
      <c r="AK217" s="452"/>
    </row>
    <row r="218" spans="1:37">
      <c r="A218" s="678"/>
      <c r="B218" s="698" t="s">
        <v>2252</v>
      </c>
      <c r="C218" s="699"/>
      <c r="D218" s="700"/>
      <c r="E218" s="700"/>
      <c r="F218" s="700"/>
      <c r="G218" s="700"/>
      <c r="H218" s="700"/>
      <c r="I218" s="700"/>
      <c r="J218" s="700"/>
      <c r="K218" s="701"/>
      <c r="L218" s="701"/>
      <c r="M218" s="701"/>
      <c r="N218" s="701"/>
      <c r="O218" s="701"/>
      <c r="P218" s="701"/>
      <c r="Q218" s="701"/>
      <c r="R218" s="701"/>
      <c r="S218" s="386"/>
      <c r="T218" s="386"/>
      <c r="U218" s="386"/>
      <c r="V218" s="386"/>
      <c r="W218" s="386"/>
      <c r="X218" s="386"/>
      <c r="Y218" s="1132"/>
      <c r="Z218" s="1132"/>
      <c r="AA218" s="1132"/>
      <c r="AB218" s="1132"/>
      <c r="AC218" s="386"/>
      <c r="AD218" s="386"/>
      <c r="AE218" s="452"/>
      <c r="AF218" s="452"/>
      <c r="AG218" s="452"/>
      <c r="AH218" s="452"/>
      <c r="AI218" s="452"/>
      <c r="AJ218" s="658"/>
      <c r="AK218" s="452"/>
    </row>
    <row r="219" spans="1:37">
      <c r="A219" s="678"/>
      <c r="B219" s="702" t="s">
        <v>2253</v>
      </c>
      <c r="C219" s="699"/>
      <c r="D219" s="700"/>
      <c r="E219" s="700"/>
      <c r="F219" s="700"/>
      <c r="G219" s="700"/>
      <c r="H219" s="700"/>
      <c r="I219" s="700"/>
      <c r="J219" s="700"/>
      <c r="K219" s="701"/>
      <c r="L219" s="701"/>
      <c r="M219" s="701"/>
      <c r="N219" s="701"/>
      <c r="O219" s="701"/>
      <c r="P219" s="701"/>
      <c r="Q219" s="701"/>
      <c r="R219" s="701"/>
      <c r="S219" s="386"/>
      <c r="T219" s="386"/>
      <c r="U219" s="386"/>
      <c r="V219" s="386"/>
      <c r="W219" s="386"/>
      <c r="X219" s="386"/>
      <c r="Y219" s="1132"/>
      <c r="Z219" s="1132"/>
      <c r="AA219" s="1132"/>
      <c r="AB219" s="1132"/>
      <c r="AC219" s="386"/>
      <c r="AD219" s="386"/>
      <c r="AE219" s="452"/>
      <c r="AF219" s="452"/>
      <c r="AG219" s="452"/>
      <c r="AH219" s="452"/>
      <c r="AI219" s="452"/>
      <c r="AJ219" s="658"/>
      <c r="AK219" s="452"/>
    </row>
    <row r="220" spans="1:37">
      <c r="A220" s="678"/>
      <c r="B220" s="703" t="s">
        <v>2254</v>
      </c>
      <c r="C220" s="704"/>
      <c r="D220" s="705"/>
      <c r="E220" s="705"/>
      <c r="F220" s="705"/>
      <c r="G220" s="705"/>
      <c r="H220" s="705"/>
      <c r="I220" s="705"/>
      <c r="J220" s="705"/>
      <c r="K220" s="706"/>
      <c r="L220" s="706"/>
      <c r="M220" s="706"/>
      <c r="N220" s="706"/>
      <c r="O220" s="706"/>
      <c r="P220" s="706"/>
      <c r="Q220" s="706"/>
      <c r="R220" s="706"/>
      <c r="S220" s="571"/>
      <c r="T220" s="571"/>
      <c r="U220" s="571"/>
      <c r="V220" s="571"/>
      <c r="W220" s="571"/>
      <c r="X220" s="571"/>
      <c r="Y220" s="1133"/>
      <c r="Z220" s="1133"/>
      <c r="AA220" s="1133"/>
      <c r="AB220" s="1133"/>
      <c r="AC220" s="571"/>
      <c r="AD220" s="571"/>
      <c r="AE220" s="659"/>
      <c r="AF220" s="659"/>
      <c r="AG220" s="659"/>
      <c r="AH220" s="659"/>
      <c r="AI220" s="659"/>
      <c r="AJ220" s="660"/>
      <c r="AK220" s="452"/>
    </row>
    <row r="221" spans="1:37">
      <c r="A221" s="1128"/>
      <c r="B221" s="1128"/>
      <c r="C221" s="501"/>
      <c r="D221" s="655"/>
      <c r="E221" s="655"/>
      <c r="F221" s="655"/>
      <c r="G221" s="655"/>
      <c r="H221" s="655"/>
      <c r="I221" s="655"/>
      <c r="J221" s="655"/>
      <c r="K221" s="386"/>
      <c r="L221" s="386"/>
      <c r="M221" s="386"/>
      <c r="N221" s="386"/>
      <c r="O221" s="386"/>
      <c r="P221" s="386"/>
      <c r="Q221" s="386"/>
      <c r="R221" s="386"/>
      <c r="S221" s="386"/>
      <c r="T221" s="386"/>
      <c r="U221" s="386"/>
      <c r="V221" s="386"/>
      <c r="W221" s="386"/>
      <c r="X221" s="386"/>
      <c r="Y221" s="1132"/>
      <c r="Z221" s="1132"/>
      <c r="AA221" s="1132"/>
      <c r="AB221" s="1132"/>
      <c r="AC221" s="386"/>
      <c r="AD221" s="386"/>
      <c r="AE221" s="452"/>
      <c r="AF221" s="452"/>
      <c r="AG221" s="452"/>
      <c r="AH221" s="452"/>
      <c r="AI221" s="452"/>
      <c r="AJ221" s="452"/>
      <c r="AK221" s="452"/>
    </row>
    <row r="222" spans="1:37">
      <c r="A222" s="1128"/>
      <c r="B222" s="673"/>
      <c r="C222" s="333"/>
      <c r="D222" s="333"/>
      <c r="I222" s="2403" t="s">
        <v>2255</v>
      </c>
      <c r="J222" s="2403"/>
      <c r="K222" s="2403"/>
      <c r="L222" s="386"/>
      <c r="M222" s="386"/>
      <c r="N222" s="386"/>
      <c r="O222" s="386"/>
      <c r="P222" s="386"/>
      <c r="Q222" s="386"/>
      <c r="R222" s="386"/>
      <c r="S222" s="386"/>
      <c r="T222" s="2592" t="s">
        <v>2256</v>
      </c>
      <c r="U222" s="2592"/>
      <c r="V222" s="2592"/>
      <c r="W222" s="2592"/>
      <c r="X222" s="2592"/>
      <c r="Y222" s="2592"/>
      <c r="Z222" s="674"/>
      <c r="AA222" s="343"/>
      <c r="AB222" s="2398" t="s">
        <v>2257</v>
      </c>
      <c r="AC222" s="2398"/>
      <c r="AD222" s="2398"/>
      <c r="AE222" s="2398"/>
      <c r="AF222" s="2398"/>
      <c r="AG222" s="2398"/>
      <c r="AH222" s="655"/>
      <c r="AI222" s="655"/>
      <c r="AJ222" s="655"/>
      <c r="AK222" s="452"/>
    </row>
    <row r="223" spans="1:37">
      <c r="A223" s="1128"/>
      <c r="B223" s="2401" t="s">
        <v>2258</v>
      </c>
      <c r="C223" s="2401"/>
      <c r="D223" s="2401"/>
      <c r="E223" s="2401"/>
      <c r="F223" s="2401"/>
      <c r="G223" s="2401"/>
      <c r="I223" s="2402" t="s">
        <v>2259</v>
      </c>
      <c r="J223" s="2402"/>
      <c r="K223" s="2402"/>
      <c r="L223" s="1127"/>
      <c r="N223" s="2408" t="s">
        <v>2260</v>
      </c>
      <c r="O223" s="2408"/>
      <c r="P223" s="2408"/>
      <c r="Q223" s="2408"/>
      <c r="R223" s="2408"/>
      <c r="T223" s="2408" t="s">
        <v>2261</v>
      </c>
      <c r="U223" s="2408"/>
      <c r="V223" s="2408"/>
      <c r="W223" s="2408"/>
      <c r="X223" s="2408"/>
      <c r="Y223" s="2408"/>
      <c r="Z223" s="675"/>
      <c r="AA223" s="343"/>
      <c r="AB223" s="2546" t="s">
        <v>2262</v>
      </c>
      <c r="AC223" s="2546"/>
      <c r="AD223" s="2546"/>
      <c r="AE223" s="2546"/>
      <c r="AF223" s="2546"/>
      <c r="AG223" s="2546"/>
      <c r="AH223" s="655"/>
      <c r="AI223" s="655"/>
      <c r="AJ223" s="655"/>
      <c r="AK223" s="452"/>
    </row>
    <row r="224" spans="1:37">
      <c r="A224" s="1128"/>
      <c r="B224" s="2405" t="s">
        <v>998</v>
      </c>
      <c r="C224" s="2405"/>
      <c r="D224" s="2405"/>
      <c r="E224" s="2405"/>
      <c r="F224" s="2405"/>
      <c r="G224" s="2405"/>
      <c r="H224" s="677"/>
      <c r="I224" s="2404">
        <v>40</v>
      </c>
      <c r="J224" s="2404"/>
      <c r="K224" s="2404"/>
      <c r="L224" s="1127"/>
      <c r="N224" s="2409">
        <v>1055</v>
      </c>
      <c r="O224" s="2409"/>
      <c r="P224" s="2409"/>
      <c r="Q224" s="2409"/>
      <c r="R224" s="2409"/>
      <c r="T224" s="2558">
        <v>2546</v>
      </c>
      <c r="U224" s="2558"/>
      <c r="V224" s="2558"/>
      <c r="W224" s="2558"/>
      <c r="X224" s="2558"/>
      <c r="Y224" s="2558"/>
      <c r="Z224" s="676"/>
      <c r="AA224" s="676"/>
      <c r="AB224" s="2406">
        <f t="shared" ref="AB224:AB233" si="0">MAX(($T224-$N224)*$I224*12,0)</f>
        <v>715680</v>
      </c>
      <c r="AC224" s="2406"/>
      <c r="AD224" s="2406"/>
      <c r="AE224" s="2406"/>
      <c r="AF224" s="2406"/>
      <c r="AG224" s="2406"/>
      <c r="AH224" s="655"/>
      <c r="AI224" s="655"/>
      <c r="AJ224" s="655"/>
      <c r="AK224" s="452"/>
    </row>
    <row r="225" spans="1:37">
      <c r="A225" s="1128"/>
      <c r="B225" s="2405" t="s">
        <v>998</v>
      </c>
      <c r="C225" s="2405"/>
      <c r="D225" s="2405"/>
      <c r="E225" s="2405"/>
      <c r="F225" s="2405"/>
      <c r="G225" s="2405"/>
      <c r="I225" s="2404"/>
      <c r="J225" s="2404"/>
      <c r="K225" s="2404"/>
      <c r="L225" s="1127"/>
      <c r="N225" s="2409"/>
      <c r="O225" s="2409"/>
      <c r="P225" s="2409"/>
      <c r="Q225" s="2409"/>
      <c r="R225" s="2409"/>
      <c r="T225" s="2558"/>
      <c r="U225" s="2558"/>
      <c r="V225" s="2558"/>
      <c r="W225" s="2558"/>
      <c r="X225" s="2558"/>
      <c r="Y225" s="2558"/>
      <c r="Z225" s="676"/>
      <c r="AA225" s="676"/>
      <c r="AB225" s="2406">
        <f t="shared" si="0"/>
        <v>0</v>
      </c>
      <c r="AC225" s="2406"/>
      <c r="AD225" s="2406"/>
      <c r="AE225" s="2406"/>
      <c r="AF225" s="2406"/>
      <c r="AG225" s="2406"/>
      <c r="AH225" s="655"/>
      <c r="AI225" s="655"/>
      <c r="AJ225" s="655"/>
      <c r="AK225" s="452"/>
    </row>
    <row r="226" spans="1:37">
      <c r="A226" s="1128"/>
      <c r="B226" s="2405" t="s">
        <v>998</v>
      </c>
      <c r="C226" s="2405"/>
      <c r="D226" s="2405"/>
      <c r="E226" s="2405"/>
      <c r="F226" s="2405"/>
      <c r="G226" s="2405"/>
      <c r="I226" s="2404"/>
      <c r="J226" s="2404"/>
      <c r="K226" s="2404"/>
      <c r="L226" s="1127"/>
      <c r="N226" s="2409"/>
      <c r="O226" s="2409"/>
      <c r="P226" s="2409"/>
      <c r="Q226" s="2409"/>
      <c r="R226" s="2409"/>
      <c r="T226" s="2558"/>
      <c r="U226" s="2558"/>
      <c r="V226" s="2558"/>
      <c r="W226" s="2558"/>
      <c r="X226" s="2558"/>
      <c r="Y226" s="2558"/>
      <c r="Z226" s="676"/>
      <c r="AA226" s="676"/>
      <c r="AB226" s="2406">
        <f t="shared" si="0"/>
        <v>0</v>
      </c>
      <c r="AC226" s="2406"/>
      <c r="AD226" s="2406"/>
      <c r="AE226" s="2406"/>
      <c r="AF226" s="2406"/>
      <c r="AG226" s="2406"/>
      <c r="AH226" s="655"/>
      <c r="AI226" s="655"/>
      <c r="AJ226" s="655"/>
      <c r="AK226" s="452"/>
    </row>
    <row r="227" spans="1:37">
      <c r="A227" s="1128"/>
      <c r="B227" s="2405" t="s">
        <v>998</v>
      </c>
      <c r="C227" s="2405"/>
      <c r="D227" s="2405"/>
      <c r="E227" s="2405"/>
      <c r="F227" s="2405"/>
      <c r="G227" s="2405"/>
      <c r="I227" s="2404"/>
      <c r="J227" s="2404"/>
      <c r="K227" s="2404"/>
      <c r="L227" s="1127"/>
      <c r="N227" s="2409"/>
      <c r="O227" s="2409"/>
      <c r="P227" s="2409"/>
      <c r="Q227" s="2409"/>
      <c r="R227" s="2409"/>
      <c r="T227" s="2558"/>
      <c r="U227" s="2558"/>
      <c r="V227" s="2558"/>
      <c r="W227" s="2558"/>
      <c r="X227" s="2558"/>
      <c r="Y227" s="2558"/>
      <c r="Z227" s="676"/>
      <c r="AA227" s="676"/>
      <c r="AB227" s="2406">
        <f t="shared" si="0"/>
        <v>0</v>
      </c>
      <c r="AC227" s="2406"/>
      <c r="AD227" s="2406"/>
      <c r="AE227" s="2406"/>
      <c r="AF227" s="2406"/>
      <c r="AG227" s="2406"/>
      <c r="AH227" s="655"/>
      <c r="AI227" s="655"/>
      <c r="AJ227" s="655"/>
      <c r="AK227" s="452"/>
    </row>
    <row r="228" spans="1:37">
      <c r="A228" s="1128"/>
      <c r="B228" s="2405" t="s">
        <v>998</v>
      </c>
      <c r="C228" s="2405"/>
      <c r="D228" s="2405"/>
      <c r="E228" s="2405"/>
      <c r="F228" s="2405"/>
      <c r="G228" s="2405"/>
      <c r="I228" s="2404"/>
      <c r="J228" s="2404"/>
      <c r="K228" s="2404"/>
      <c r="L228" s="805"/>
      <c r="N228" s="2409"/>
      <c r="O228" s="2409"/>
      <c r="P228" s="2409"/>
      <c r="Q228" s="2409"/>
      <c r="R228" s="2409"/>
      <c r="T228" s="2558"/>
      <c r="U228" s="2558"/>
      <c r="V228" s="2558"/>
      <c r="W228" s="2558"/>
      <c r="X228" s="2558"/>
      <c r="Y228" s="2558"/>
      <c r="Z228" s="676"/>
      <c r="AA228" s="676"/>
      <c r="AB228" s="2406">
        <f t="shared" si="0"/>
        <v>0</v>
      </c>
      <c r="AC228" s="2406"/>
      <c r="AD228" s="2406"/>
      <c r="AE228" s="2406"/>
      <c r="AF228" s="2406"/>
      <c r="AG228" s="2406"/>
      <c r="AH228" s="655"/>
      <c r="AI228" s="655"/>
      <c r="AJ228" s="655"/>
      <c r="AK228" s="452"/>
    </row>
    <row r="229" spans="1:37">
      <c r="A229" s="1128"/>
      <c r="B229" s="2405" t="s">
        <v>998</v>
      </c>
      <c r="C229" s="2405"/>
      <c r="D229" s="2405"/>
      <c r="E229" s="2405"/>
      <c r="F229" s="2405"/>
      <c r="G229" s="2405"/>
      <c r="I229" s="2404"/>
      <c r="J229" s="2404"/>
      <c r="K229" s="2404"/>
      <c r="L229" s="805"/>
      <c r="N229" s="2409"/>
      <c r="O229" s="2409"/>
      <c r="P229" s="2409"/>
      <c r="Q229" s="2409"/>
      <c r="R229" s="2409"/>
      <c r="T229" s="2558"/>
      <c r="U229" s="2558"/>
      <c r="V229" s="2558"/>
      <c r="W229" s="2558"/>
      <c r="X229" s="2558"/>
      <c r="Y229" s="2558"/>
      <c r="Z229" s="676"/>
      <c r="AA229" s="676"/>
      <c r="AB229" s="2406">
        <f t="shared" si="0"/>
        <v>0</v>
      </c>
      <c r="AC229" s="2406"/>
      <c r="AD229" s="2406"/>
      <c r="AE229" s="2406"/>
      <c r="AF229" s="2406"/>
      <c r="AG229" s="2406"/>
      <c r="AH229" s="655"/>
      <c r="AI229" s="655"/>
      <c r="AJ229" s="655"/>
      <c r="AK229" s="452"/>
    </row>
    <row r="230" spans="1:37">
      <c r="A230" s="1128"/>
      <c r="B230" s="2405" t="s">
        <v>998</v>
      </c>
      <c r="C230" s="2405"/>
      <c r="D230" s="2405"/>
      <c r="E230" s="2405"/>
      <c r="F230" s="2405"/>
      <c r="G230" s="2405"/>
      <c r="I230" s="2404"/>
      <c r="J230" s="2404"/>
      <c r="K230" s="2404"/>
      <c r="L230" s="805"/>
      <c r="N230" s="2409"/>
      <c r="O230" s="2409"/>
      <c r="P230" s="2409"/>
      <c r="Q230" s="2409"/>
      <c r="R230" s="2409"/>
      <c r="T230" s="2558"/>
      <c r="U230" s="2558"/>
      <c r="V230" s="2558"/>
      <c r="W230" s="2558"/>
      <c r="X230" s="2558"/>
      <c r="Y230" s="2558"/>
      <c r="Z230" s="676"/>
      <c r="AA230" s="676"/>
      <c r="AB230" s="2406">
        <f t="shared" si="0"/>
        <v>0</v>
      </c>
      <c r="AC230" s="2406"/>
      <c r="AD230" s="2406"/>
      <c r="AE230" s="2406"/>
      <c r="AF230" s="2406"/>
      <c r="AG230" s="2406"/>
      <c r="AH230" s="655"/>
      <c r="AI230" s="655"/>
      <c r="AJ230" s="655"/>
      <c r="AK230" s="452"/>
    </row>
    <row r="231" spans="1:37">
      <c r="A231" s="1128"/>
      <c r="B231" s="2405" t="s">
        <v>998</v>
      </c>
      <c r="C231" s="2405"/>
      <c r="D231" s="2405"/>
      <c r="E231" s="2405"/>
      <c r="F231" s="2405"/>
      <c r="G231" s="2405"/>
      <c r="I231" s="2404"/>
      <c r="J231" s="2404"/>
      <c r="K231" s="2404"/>
      <c r="L231" s="805"/>
      <c r="N231" s="2409"/>
      <c r="O231" s="2409"/>
      <c r="P231" s="2409"/>
      <c r="Q231" s="2409"/>
      <c r="R231" s="2409"/>
      <c r="T231" s="2558"/>
      <c r="U231" s="2558"/>
      <c r="V231" s="2558"/>
      <c r="W231" s="2558"/>
      <c r="X231" s="2558"/>
      <c r="Y231" s="2558"/>
      <c r="Z231" s="676"/>
      <c r="AA231" s="676"/>
      <c r="AB231" s="2406">
        <f t="shared" si="0"/>
        <v>0</v>
      </c>
      <c r="AC231" s="2406"/>
      <c r="AD231" s="2406"/>
      <c r="AE231" s="2406"/>
      <c r="AF231" s="2406"/>
      <c r="AG231" s="2406"/>
      <c r="AH231" s="655"/>
      <c r="AI231" s="655"/>
      <c r="AJ231" s="655"/>
      <c r="AK231" s="452"/>
    </row>
    <row r="232" spans="1:37">
      <c r="A232" s="1128"/>
      <c r="B232" s="2405" t="s">
        <v>998</v>
      </c>
      <c r="C232" s="2405"/>
      <c r="D232" s="2405"/>
      <c r="E232" s="2405"/>
      <c r="F232" s="2405"/>
      <c r="G232" s="2405"/>
      <c r="I232" s="2404"/>
      <c r="J232" s="2404"/>
      <c r="K232" s="2404"/>
      <c r="L232" s="805"/>
      <c r="N232" s="2409"/>
      <c r="O232" s="2409"/>
      <c r="P232" s="2409"/>
      <c r="Q232" s="2409"/>
      <c r="R232" s="2409"/>
      <c r="T232" s="2558"/>
      <c r="U232" s="2558"/>
      <c r="V232" s="2558"/>
      <c r="W232" s="2558"/>
      <c r="X232" s="2558"/>
      <c r="Y232" s="2558"/>
      <c r="Z232" s="676"/>
      <c r="AA232" s="676"/>
      <c r="AB232" s="2406">
        <f t="shared" si="0"/>
        <v>0</v>
      </c>
      <c r="AC232" s="2406"/>
      <c r="AD232" s="2406"/>
      <c r="AE232" s="2406"/>
      <c r="AF232" s="2406"/>
      <c r="AG232" s="2406"/>
      <c r="AH232" s="655"/>
      <c r="AI232" s="655"/>
      <c r="AJ232" s="655"/>
      <c r="AK232" s="452"/>
    </row>
    <row r="233" spans="1:37">
      <c r="A233" s="1128"/>
      <c r="B233" s="2405" t="s">
        <v>998</v>
      </c>
      <c r="C233" s="2405"/>
      <c r="D233" s="2405"/>
      <c r="E233" s="2405"/>
      <c r="F233" s="2405"/>
      <c r="G233" s="2405"/>
      <c r="I233" s="2407"/>
      <c r="J233" s="2407"/>
      <c r="K233" s="2407"/>
      <c r="L233" s="805"/>
      <c r="N233" s="2409"/>
      <c r="O233" s="2409"/>
      <c r="P233" s="2409"/>
      <c r="Q233" s="2409"/>
      <c r="R233" s="2409"/>
      <c r="T233" s="2558"/>
      <c r="U233" s="2558"/>
      <c r="V233" s="2558"/>
      <c r="W233" s="2558"/>
      <c r="X233" s="2558"/>
      <c r="Y233" s="2558"/>
      <c r="Z233" s="676"/>
      <c r="AA233" s="676"/>
      <c r="AB233" s="2556">
        <f t="shared" si="0"/>
        <v>0</v>
      </c>
      <c r="AC233" s="2556"/>
      <c r="AD233" s="2556"/>
      <c r="AE233" s="2556"/>
      <c r="AF233" s="2556"/>
      <c r="AG233" s="2556"/>
      <c r="AH233" s="655"/>
      <c r="AI233" s="655"/>
      <c r="AJ233" s="655"/>
      <c r="AK233" s="452"/>
    </row>
    <row r="234" spans="1:37">
      <c r="A234" s="1128"/>
      <c r="B234" s="333"/>
      <c r="C234" s="677"/>
      <c r="D234" s="333"/>
      <c r="K234" s="386"/>
      <c r="L234" s="386"/>
      <c r="M234" s="386"/>
      <c r="N234" s="386"/>
      <c r="O234" s="386"/>
      <c r="P234" s="386"/>
      <c r="Q234" s="386"/>
      <c r="R234" s="386"/>
      <c r="S234" s="386"/>
      <c r="T234" s="386"/>
      <c r="U234" s="386"/>
      <c r="V234" s="386"/>
      <c r="W234" s="386"/>
      <c r="X234" s="386"/>
      <c r="Y234" s="1126" t="s">
        <v>2263</v>
      </c>
      <c r="AA234" s="1126"/>
      <c r="AB234" s="2406">
        <f>SUM(AB224:AB233)</f>
        <v>715680</v>
      </c>
      <c r="AC234" s="2406"/>
      <c r="AD234" s="2406"/>
      <c r="AE234" s="2406"/>
      <c r="AF234" s="2406"/>
      <c r="AG234" s="2406"/>
      <c r="AH234" s="655"/>
      <c r="AI234" s="655"/>
      <c r="AJ234" s="655"/>
      <c r="AK234" s="452"/>
    </row>
    <row r="235" spans="1:37">
      <c r="A235" s="1128"/>
      <c r="B235" s="1128"/>
      <c r="C235" s="501"/>
      <c r="D235" s="655"/>
      <c r="E235" s="655"/>
      <c r="F235" s="655"/>
      <c r="G235" s="655"/>
      <c r="H235" s="655"/>
      <c r="I235" s="655"/>
      <c r="J235" s="655"/>
      <c r="K235" s="399"/>
      <c r="L235" s="399"/>
      <c r="M235" s="399"/>
      <c r="N235" s="399"/>
      <c r="O235" s="399"/>
      <c r="P235" s="399"/>
      <c r="Q235" s="399"/>
      <c r="R235" s="399"/>
      <c r="S235" s="399"/>
      <c r="T235" s="399"/>
      <c r="U235" s="399"/>
      <c r="V235" s="399"/>
      <c r="W235" s="399"/>
      <c r="X235" s="399"/>
      <c r="Y235" s="1132"/>
      <c r="Z235" s="1132"/>
      <c r="AA235" s="1132"/>
      <c r="AB235" s="1132"/>
      <c r="AC235" s="399"/>
      <c r="AD235" s="399"/>
      <c r="AE235" s="452"/>
      <c r="AF235" s="452"/>
      <c r="AG235" s="452"/>
      <c r="AH235" s="452"/>
      <c r="AI235" s="452"/>
      <c r="AJ235" s="452"/>
      <c r="AK235" s="452"/>
    </row>
    <row r="236" spans="1:37">
      <c r="A236" s="921" t="s">
        <v>2264</v>
      </c>
      <c r="C236" s="501"/>
      <c r="D236" s="655"/>
      <c r="E236" s="655"/>
      <c r="F236" s="655"/>
      <c r="G236" s="655"/>
      <c r="H236" s="655"/>
      <c r="I236" s="655"/>
      <c r="J236" s="655"/>
      <c r="K236" s="386"/>
      <c r="L236" s="386"/>
      <c r="M236" s="386"/>
      <c r="N236" s="386"/>
      <c r="O236" s="386"/>
      <c r="P236" s="386"/>
      <c r="Q236" s="386"/>
      <c r="R236" s="386"/>
      <c r="S236" s="386"/>
      <c r="T236" s="386"/>
      <c r="U236" s="386"/>
      <c r="V236" s="386"/>
      <c r="W236" s="386"/>
      <c r="X236" s="386"/>
      <c r="Y236" s="1132"/>
      <c r="Z236" s="1132"/>
      <c r="AA236" s="1132"/>
      <c r="AB236" s="1132"/>
      <c r="AC236" s="386"/>
      <c r="AD236" s="386"/>
      <c r="AE236" s="452"/>
      <c r="AF236" s="452"/>
      <c r="AG236" s="452"/>
      <c r="AH236" s="452"/>
      <c r="AI236" s="452"/>
      <c r="AJ236" s="452"/>
      <c r="AK236" s="452"/>
    </row>
    <row r="237" spans="1:37">
      <c r="A237" s="1128"/>
      <c r="B237" s="333" t="s">
        <v>2265</v>
      </c>
      <c r="C237" s="501"/>
      <c r="D237" s="655"/>
      <c r="E237" s="655"/>
      <c r="F237" s="655"/>
      <c r="G237" s="655"/>
      <c r="H237" s="655"/>
      <c r="I237" s="655"/>
      <c r="J237" s="655"/>
      <c r="K237" s="386"/>
      <c r="L237" s="386"/>
      <c r="M237" s="386"/>
      <c r="N237" s="386"/>
      <c r="O237" s="386"/>
      <c r="P237" s="386"/>
      <c r="Q237" s="386"/>
      <c r="R237" s="386"/>
      <c r="S237" s="386"/>
      <c r="T237" s="386"/>
      <c r="U237" s="386"/>
      <c r="V237" s="386"/>
      <c r="W237" s="386"/>
      <c r="X237" s="386"/>
      <c r="Y237" s="1132"/>
      <c r="Z237" s="1132"/>
      <c r="AA237" s="1132"/>
      <c r="AB237" s="1132"/>
      <c r="AC237" s="386"/>
      <c r="AD237" s="386"/>
      <c r="AE237" s="452"/>
      <c r="AF237" s="452"/>
      <c r="AG237" s="452"/>
      <c r="AH237" s="452"/>
      <c r="AI237" s="452"/>
      <c r="AJ237" s="452"/>
      <c r="AK237" s="452"/>
    </row>
    <row r="238" spans="1:37">
      <c r="A238" s="1128"/>
      <c r="B238" s="333"/>
      <c r="C238" s="501"/>
      <c r="D238" s="655"/>
      <c r="E238" s="655"/>
      <c r="F238" s="655"/>
      <c r="G238" s="655"/>
      <c r="H238" s="655"/>
      <c r="I238" s="655"/>
      <c r="J238" s="655"/>
      <c r="K238" s="386"/>
      <c r="L238" s="386"/>
      <c r="M238" s="386"/>
      <c r="N238" s="386"/>
      <c r="O238" s="386"/>
      <c r="P238" s="386"/>
      <c r="Q238" s="386"/>
      <c r="R238" s="386"/>
      <c r="S238" s="386"/>
      <c r="T238" s="386"/>
      <c r="U238" s="386"/>
      <c r="V238" s="386"/>
      <c r="W238" s="386"/>
      <c r="X238" s="386"/>
      <c r="Y238" s="1132"/>
      <c r="Z238" s="1132"/>
      <c r="AA238" s="1132"/>
      <c r="AB238" s="1132"/>
      <c r="AC238" s="386"/>
      <c r="AD238" s="386"/>
      <c r="AE238" s="452"/>
      <c r="AF238" s="452"/>
      <c r="AG238" s="452"/>
      <c r="AH238" s="452"/>
      <c r="AI238" s="452"/>
      <c r="AJ238" s="452"/>
      <c r="AK238" s="452"/>
    </row>
    <row r="239" spans="1:37">
      <c r="A239" s="1128"/>
      <c r="B239" s="662" t="s">
        <v>2266</v>
      </c>
      <c r="C239" s="501"/>
      <c r="D239" s="655"/>
      <c r="E239" s="655"/>
      <c r="F239" s="655"/>
      <c r="G239" s="655"/>
      <c r="H239" s="655"/>
      <c r="I239" s="655"/>
      <c r="J239" s="655"/>
      <c r="K239" s="386"/>
      <c r="L239" s="386"/>
      <c r="M239" s="386"/>
      <c r="N239" s="386"/>
      <c r="O239" s="386"/>
      <c r="P239" s="386"/>
      <c r="Q239" s="386"/>
      <c r="R239" s="386"/>
      <c r="S239" s="386"/>
      <c r="T239" s="386"/>
      <c r="U239" s="386"/>
      <c r="V239" s="386"/>
      <c r="W239" s="386"/>
      <c r="X239" s="386"/>
      <c r="Y239" s="1132"/>
      <c r="Z239" s="1132"/>
      <c r="AA239" s="1132"/>
      <c r="AB239" s="1132"/>
      <c r="AC239" s="386"/>
      <c r="AD239" s="386"/>
      <c r="AE239" s="452"/>
      <c r="AF239" s="452"/>
      <c r="AG239" s="452"/>
      <c r="AH239" s="452"/>
      <c r="AI239" s="452"/>
      <c r="AJ239" s="452"/>
      <c r="AK239" s="452"/>
    </row>
    <row r="240" spans="1:37">
      <c r="A240" s="1128"/>
      <c r="B240" s="662" t="s">
        <v>2267</v>
      </c>
      <c r="C240" s="501"/>
      <c r="D240" s="655"/>
      <c r="E240" s="655"/>
      <c r="F240" s="655"/>
      <c r="G240" s="655"/>
      <c r="H240" s="655"/>
      <c r="I240" s="655"/>
      <c r="J240" s="655"/>
      <c r="K240" s="386"/>
      <c r="L240" s="386"/>
      <c r="M240" s="386"/>
      <c r="N240" s="386"/>
      <c r="O240" s="386"/>
      <c r="P240" s="386"/>
      <c r="Q240" s="386"/>
      <c r="R240" s="386"/>
      <c r="S240" s="386"/>
      <c r="T240" s="386"/>
      <c r="U240" s="386"/>
      <c r="V240" s="386"/>
      <c r="W240" s="386"/>
      <c r="X240" s="386"/>
      <c r="Y240" s="1132"/>
      <c r="Z240" s="1132"/>
      <c r="AA240" s="1132"/>
      <c r="AB240" s="2559"/>
      <c r="AC240" s="2559"/>
      <c r="AD240" s="2559"/>
      <c r="AE240" s="2559"/>
      <c r="AF240" s="2559"/>
      <c r="AG240" s="2559"/>
      <c r="AH240" s="452"/>
      <c r="AI240" s="452"/>
      <c r="AJ240" s="452"/>
      <c r="AK240" s="452"/>
    </row>
    <row r="241" spans="1:37">
      <c r="A241" s="1128"/>
      <c r="B241" s="663" t="s">
        <v>2268</v>
      </c>
      <c r="C241" s="457"/>
      <c r="D241" s="661"/>
      <c r="E241" s="655"/>
      <c r="F241" s="655"/>
      <c r="G241" s="655"/>
      <c r="H241" s="655"/>
      <c r="I241" s="655"/>
      <c r="J241" s="655"/>
      <c r="K241" s="386"/>
      <c r="L241" s="386"/>
      <c r="M241" s="386"/>
      <c r="N241" s="386"/>
      <c r="O241" s="386"/>
      <c r="P241" s="386"/>
      <c r="Q241" s="386"/>
      <c r="R241" s="386"/>
      <c r="S241" s="386"/>
      <c r="T241" s="386"/>
      <c r="U241" s="386"/>
      <c r="V241" s="386"/>
      <c r="W241" s="386"/>
      <c r="X241" s="386"/>
      <c r="Y241" s="1132"/>
      <c r="Z241" s="1132"/>
      <c r="AA241" s="1132"/>
      <c r="AB241" s="1132"/>
      <c r="AC241" s="386"/>
      <c r="AD241" s="386"/>
      <c r="AE241" s="452"/>
      <c r="AF241" s="452"/>
      <c r="AG241" s="452"/>
      <c r="AH241" s="452"/>
      <c r="AI241" s="452"/>
      <c r="AJ241" s="452"/>
      <c r="AK241" s="452"/>
    </row>
    <row r="242" spans="1:37">
      <c r="A242" s="1128"/>
      <c r="B242" s="664" t="s">
        <v>2269</v>
      </c>
      <c r="C242" s="501"/>
      <c r="D242" s="655"/>
      <c r="E242" s="655"/>
      <c r="F242" s="655"/>
      <c r="G242" s="655"/>
      <c r="H242" s="655"/>
      <c r="I242" s="655"/>
      <c r="J242" s="655"/>
      <c r="K242" s="386"/>
      <c r="L242" s="386"/>
      <c r="M242" s="386"/>
      <c r="N242" s="386"/>
      <c r="O242" s="386"/>
      <c r="P242" s="386"/>
      <c r="Q242" s="386"/>
      <c r="R242" s="386"/>
      <c r="S242" s="386"/>
      <c r="T242" s="386"/>
      <c r="U242" s="386"/>
      <c r="V242" s="386"/>
      <c r="W242" s="386"/>
      <c r="X242" s="386"/>
      <c r="Y242" s="1132"/>
      <c r="Z242" s="1132"/>
      <c r="AA242" s="1132"/>
      <c r="AB242" s="1132"/>
      <c r="AC242" s="386"/>
      <c r="AD242" s="386"/>
      <c r="AE242" s="452"/>
      <c r="AF242" s="452"/>
      <c r="AG242" s="452"/>
      <c r="AH242" s="452"/>
      <c r="AI242" s="452"/>
      <c r="AJ242" s="452"/>
      <c r="AK242" s="452"/>
    </row>
    <row r="243" spans="1:37">
      <c r="A243" s="1128"/>
      <c r="B243" s="664" t="s">
        <v>2270</v>
      </c>
      <c r="C243" s="501"/>
      <c r="D243" s="655"/>
      <c r="E243" s="655"/>
      <c r="F243" s="655"/>
      <c r="G243" s="655"/>
      <c r="H243" s="655"/>
      <c r="I243" s="655"/>
      <c r="J243" s="655"/>
      <c r="K243" s="386"/>
      <c r="L243" s="386"/>
      <c r="M243" s="386"/>
      <c r="N243" s="386"/>
      <c r="O243" s="386"/>
      <c r="P243" s="386"/>
      <c r="Q243" s="386"/>
      <c r="R243" s="386"/>
      <c r="S243" s="386"/>
      <c r="T243" s="386"/>
      <c r="U243" s="386"/>
      <c r="V243" s="386"/>
      <c r="W243" s="386"/>
      <c r="X243" s="386"/>
      <c r="Y243" s="1132"/>
      <c r="Z243" s="1132"/>
      <c r="AA243" s="1132"/>
      <c r="AB243" s="2559"/>
      <c r="AC243" s="2559"/>
      <c r="AD243" s="2559"/>
      <c r="AE243" s="2559"/>
      <c r="AF243" s="2559"/>
      <c r="AG243" s="2559"/>
      <c r="AH243" s="452"/>
      <c r="AI243" s="452"/>
      <c r="AJ243" s="452"/>
      <c r="AK243" s="452"/>
    </row>
    <row r="244" spans="1:37">
      <c r="A244" s="1128"/>
      <c r="B244" s="664" t="s">
        <v>2271</v>
      </c>
      <c r="C244" s="501"/>
      <c r="D244" s="655"/>
      <c r="E244" s="655"/>
      <c r="F244" s="655"/>
      <c r="G244" s="655"/>
      <c r="H244" s="655"/>
      <c r="I244" s="655"/>
      <c r="J244" s="655"/>
      <c r="K244" s="386"/>
      <c r="L244" s="386"/>
      <c r="M244" s="386"/>
      <c r="N244" s="386"/>
      <c r="O244" s="386"/>
      <c r="P244" s="386"/>
      <c r="Q244" s="386"/>
      <c r="R244" s="386"/>
      <c r="S244" s="386"/>
      <c r="T244" s="386"/>
      <c r="U244" s="386"/>
      <c r="V244" s="386"/>
      <c r="W244" s="386"/>
      <c r="X244" s="386"/>
      <c r="Y244" s="1132"/>
      <c r="Z244" s="1132"/>
      <c r="AA244" s="1132"/>
      <c r="AB244" s="2591"/>
      <c r="AC244" s="2591"/>
      <c r="AD244" s="2591"/>
      <c r="AE244" s="2591"/>
      <c r="AF244" s="2591"/>
      <c r="AG244" s="2591"/>
      <c r="AH244" s="452"/>
      <c r="AI244" s="452"/>
      <c r="AJ244" s="452"/>
      <c r="AK244" s="452"/>
    </row>
    <row r="245" spans="1:37">
      <c r="A245" s="1128"/>
      <c r="B245" s="664" t="s">
        <v>2272</v>
      </c>
      <c r="C245" s="501"/>
      <c r="D245" s="655"/>
      <c r="E245" s="655"/>
      <c r="F245" s="655"/>
      <c r="G245" s="655"/>
      <c r="H245" s="655"/>
      <c r="I245" s="655"/>
      <c r="J245" s="655"/>
      <c r="K245" s="386"/>
      <c r="L245" s="386"/>
      <c r="M245" s="386"/>
      <c r="N245" s="386"/>
      <c r="O245" s="386"/>
      <c r="P245" s="386"/>
      <c r="Q245" s="386"/>
      <c r="R245" s="386"/>
      <c r="S245" s="386"/>
      <c r="T245" s="386"/>
      <c r="U245" s="386"/>
      <c r="V245" s="386"/>
      <c r="W245" s="386"/>
      <c r="X245" s="386"/>
      <c r="Y245" s="1132"/>
      <c r="Z245" s="1132"/>
      <c r="AA245" s="1132"/>
      <c r="AB245" s="2573">
        <f>IFERROR(AB243/AB244,0)</f>
        <v>0</v>
      </c>
      <c r="AC245" s="2573"/>
      <c r="AD245" s="2573"/>
      <c r="AE245" s="2573"/>
      <c r="AF245" s="2573"/>
      <c r="AG245" s="2573"/>
      <c r="AH245" s="452"/>
      <c r="AI245" s="452"/>
      <c r="AJ245" s="452"/>
      <c r="AK245" s="452"/>
    </row>
    <row r="246" spans="1:37">
      <c r="A246" s="1128"/>
      <c r="B246" s="333"/>
      <c r="C246" s="501"/>
      <c r="D246" s="655"/>
      <c r="E246" s="655"/>
      <c r="F246" s="655"/>
      <c r="G246" s="655"/>
      <c r="H246" s="655"/>
      <c r="I246" s="655"/>
      <c r="J246" s="655"/>
      <c r="K246" s="386"/>
      <c r="L246" s="386"/>
      <c r="M246" s="386"/>
      <c r="N246" s="386"/>
      <c r="O246" s="386"/>
      <c r="P246" s="386"/>
      <c r="Q246" s="386"/>
      <c r="R246" s="386"/>
      <c r="S246" s="386"/>
      <c r="T246" s="386"/>
      <c r="U246" s="386"/>
      <c r="V246" s="386"/>
      <c r="W246" s="386"/>
      <c r="X246" s="386"/>
      <c r="Y246" s="1132"/>
      <c r="Z246" s="1132"/>
      <c r="AA246" s="1132"/>
      <c r="AB246" s="1132"/>
      <c r="AC246" s="386"/>
      <c r="AD246" s="386"/>
      <c r="AE246" s="452"/>
      <c r="AF246" s="452"/>
      <c r="AG246" s="452"/>
      <c r="AH246" s="452"/>
      <c r="AI246" s="452"/>
      <c r="AJ246" s="452"/>
      <c r="AK246" s="452"/>
    </row>
    <row r="247" spans="1:37">
      <c r="A247" s="1128"/>
      <c r="B247" s="333" t="s">
        <v>2273</v>
      </c>
      <c r="C247" s="501"/>
      <c r="D247" s="655"/>
      <c r="E247" s="655"/>
      <c r="F247" s="655"/>
      <c r="G247" s="655"/>
      <c r="H247" s="655"/>
      <c r="I247" s="655"/>
      <c r="J247" s="655"/>
      <c r="K247" s="386"/>
      <c r="L247" s="386"/>
      <c r="M247" s="386"/>
      <c r="N247" s="386"/>
      <c r="O247" s="386"/>
      <c r="P247" s="386"/>
      <c r="Q247" s="386"/>
      <c r="R247" s="386"/>
      <c r="S247" s="386"/>
      <c r="T247" s="386"/>
      <c r="U247" s="386"/>
      <c r="V247" s="386"/>
      <c r="W247" s="386"/>
      <c r="X247" s="386"/>
      <c r="Y247" s="1132"/>
      <c r="Z247" s="1132"/>
      <c r="AA247" s="1132"/>
      <c r="AB247" s="2556">
        <f>MAX(AB240,AB245)</f>
        <v>0</v>
      </c>
      <c r="AC247" s="2556"/>
      <c r="AD247" s="2556"/>
      <c r="AE247" s="2556"/>
      <c r="AF247" s="2556"/>
      <c r="AG247" s="2556"/>
      <c r="AH247" s="452"/>
      <c r="AI247" s="452"/>
      <c r="AJ247" s="452"/>
      <c r="AK247" s="452"/>
    </row>
    <row r="248" spans="1:37">
      <c r="A248" s="1128"/>
      <c r="B248" s="333"/>
      <c r="C248" s="501"/>
      <c r="D248" s="655"/>
      <c r="E248" s="655"/>
      <c r="F248" s="655"/>
      <c r="G248" s="655"/>
      <c r="H248" s="655"/>
      <c r="I248" s="655"/>
      <c r="J248" s="655"/>
      <c r="K248" s="386"/>
      <c r="L248" s="386"/>
      <c r="M248" s="386"/>
      <c r="N248" s="386"/>
      <c r="O248" s="386"/>
      <c r="P248" s="386"/>
      <c r="Q248" s="386"/>
      <c r="R248" s="386"/>
      <c r="S248" s="386"/>
      <c r="T248" s="386"/>
      <c r="U248" s="386"/>
      <c r="V248" s="386"/>
      <c r="W248" s="386"/>
      <c r="X248" s="386"/>
      <c r="Y248" s="1132"/>
      <c r="Z248" s="1132"/>
      <c r="AA248" s="1132"/>
      <c r="AB248" s="1132"/>
      <c r="AC248" s="386"/>
      <c r="AD248" s="386"/>
      <c r="AE248" s="452"/>
      <c r="AF248" s="452"/>
      <c r="AG248" s="452"/>
      <c r="AH248" s="452"/>
      <c r="AI248" s="452"/>
      <c r="AJ248" s="452"/>
      <c r="AK248" s="452"/>
    </row>
    <row r="249" spans="1:37">
      <c r="A249" s="1128"/>
      <c r="B249" s="333"/>
      <c r="C249" s="501"/>
      <c r="D249" s="655"/>
      <c r="E249" s="655"/>
      <c r="F249" s="655"/>
      <c r="G249" s="655"/>
      <c r="H249" s="655"/>
      <c r="I249" s="655"/>
      <c r="J249" s="655"/>
      <c r="K249" s="386"/>
      <c r="L249" s="386"/>
      <c r="M249" s="386"/>
      <c r="N249" s="386"/>
      <c r="O249" s="386"/>
      <c r="P249" s="386"/>
      <c r="Q249" s="386"/>
      <c r="R249" s="386"/>
      <c r="S249" s="386"/>
      <c r="T249" s="386"/>
      <c r="U249" s="386"/>
      <c r="V249" s="386"/>
      <c r="W249" s="386"/>
      <c r="X249" s="386"/>
      <c r="Y249" s="1132"/>
      <c r="Z249" s="1132"/>
      <c r="AA249" s="1132"/>
      <c r="AB249" s="1132"/>
      <c r="AC249" s="386"/>
      <c r="AD249" s="386"/>
      <c r="AE249" s="452"/>
      <c r="AF249" s="452"/>
      <c r="AG249" s="452"/>
      <c r="AH249" s="452"/>
      <c r="AI249" s="452"/>
      <c r="AJ249" s="452"/>
      <c r="AK249" s="452"/>
    </row>
    <row r="250" spans="1:37">
      <c r="A250" s="1128"/>
      <c r="B250" s="333" t="s">
        <v>2274</v>
      </c>
      <c r="C250" s="501"/>
      <c r="D250" s="655"/>
      <c r="E250" s="655"/>
      <c r="F250" s="655"/>
      <c r="G250" s="655"/>
      <c r="H250" s="655"/>
      <c r="I250" s="655"/>
      <c r="J250" s="655"/>
      <c r="K250" s="386"/>
      <c r="L250" s="386"/>
      <c r="M250" s="386"/>
      <c r="N250" s="386"/>
      <c r="O250" s="386"/>
      <c r="P250" s="386"/>
      <c r="Q250" s="386"/>
      <c r="R250" s="386"/>
      <c r="S250" s="386"/>
      <c r="U250" s="665"/>
      <c r="V250" s="665"/>
      <c r="W250" s="665"/>
      <c r="X250" s="665"/>
      <c r="Y250" s="665"/>
      <c r="Z250" s="1132"/>
      <c r="AA250" s="1132"/>
      <c r="AB250" s="2406">
        <f>AB234+AB247</f>
        <v>715680</v>
      </c>
      <c r="AC250" s="2406"/>
      <c r="AD250" s="2406"/>
      <c r="AE250" s="2406"/>
      <c r="AF250" s="2406"/>
      <c r="AG250" s="2406"/>
      <c r="AH250" s="452"/>
      <c r="AI250" s="452"/>
      <c r="AJ250" s="452"/>
      <c r="AK250" s="452"/>
    </row>
    <row r="251" spans="1:37">
      <c r="A251" s="1128"/>
      <c r="B251" s="333" t="s">
        <v>2275</v>
      </c>
      <c r="C251" s="501"/>
      <c r="D251" s="655"/>
      <c r="E251" s="655"/>
      <c r="F251" s="655"/>
      <c r="G251" s="655"/>
      <c r="H251" s="655"/>
      <c r="I251" s="655"/>
      <c r="J251" s="655"/>
      <c r="K251" s="386"/>
      <c r="L251" s="386"/>
      <c r="M251" s="386"/>
      <c r="N251" s="386"/>
      <c r="O251" s="386"/>
      <c r="P251" s="386"/>
      <c r="Q251" s="386"/>
      <c r="R251" s="386"/>
      <c r="S251" s="386"/>
      <c r="U251" s="666"/>
      <c r="V251" s="666"/>
      <c r="W251" s="666"/>
      <c r="X251" s="666"/>
      <c r="Y251" s="666"/>
      <c r="Z251" s="1132"/>
      <c r="AA251" s="1132"/>
      <c r="AB251" s="2439">
        <v>0.05</v>
      </c>
      <c r="AC251" s="2439"/>
      <c r="AD251" s="2439"/>
      <c r="AE251" s="2439"/>
      <c r="AF251" s="2439"/>
      <c r="AG251" s="2439"/>
      <c r="AH251" s="452"/>
      <c r="AI251" s="452"/>
      <c r="AJ251" s="452"/>
      <c r="AK251" s="452"/>
    </row>
    <row r="252" spans="1:37">
      <c r="A252" s="1128"/>
      <c r="B252" s="333" t="s">
        <v>2276</v>
      </c>
      <c r="C252" s="501"/>
      <c r="D252" s="655"/>
      <c r="E252" s="655"/>
      <c r="F252" s="655"/>
      <c r="G252" s="655"/>
      <c r="H252" s="655"/>
      <c r="I252" s="655"/>
      <c r="J252" s="655"/>
      <c r="K252" s="386"/>
      <c r="L252" s="386"/>
      <c r="M252" s="386"/>
      <c r="N252" s="386"/>
      <c r="O252" s="386"/>
      <c r="P252" s="386"/>
      <c r="Q252" s="386"/>
      <c r="R252" s="386"/>
      <c r="S252" s="386"/>
      <c r="U252" s="665"/>
      <c r="V252" s="665"/>
      <c r="W252" s="665"/>
      <c r="X252" s="665"/>
      <c r="Y252" s="665"/>
      <c r="Z252" s="1132"/>
      <c r="AA252" s="1132"/>
      <c r="AB252" s="2440">
        <f>AB250-(AB250*AB251)</f>
        <v>679896</v>
      </c>
      <c r="AC252" s="2440"/>
      <c r="AD252" s="2440"/>
      <c r="AE252" s="2440"/>
      <c r="AF252" s="2440"/>
      <c r="AG252" s="2440"/>
      <c r="AH252" s="452"/>
      <c r="AI252" s="452"/>
      <c r="AJ252" s="452"/>
      <c r="AK252" s="452"/>
    </row>
    <row r="253" spans="1:37">
      <c r="A253" s="1128"/>
      <c r="B253" s="333" t="s">
        <v>2277</v>
      </c>
      <c r="C253" s="501"/>
      <c r="D253" s="655"/>
      <c r="E253" s="655"/>
      <c r="F253" s="655"/>
      <c r="G253" s="655"/>
      <c r="H253" s="655"/>
      <c r="I253" s="655"/>
      <c r="J253" s="655"/>
      <c r="K253" s="386"/>
      <c r="L253" s="386"/>
      <c r="M253" s="386"/>
      <c r="N253" s="386"/>
      <c r="O253" s="386"/>
      <c r="P253" s="386"/>
      <c r="Q253" s="386"/>
      <c r="R253" s="386"/>
      <c r="S253" s="386"/>
      <c r="U253" s="386"/>
      <c r="V253" s="386"/>
      <c r="W253" s="386"/>
      <c r="X253" s="386"/>
      <c r="Y253" s="1131"/>
      <c r="Z253" s="1132"/>
      <c r="AA253" s="1132"/>
      <c r="AB253" s="386"/>
      <c r="AC253" s="386"/>
      <c r="AD253" s="386"/>
      <c r="AE253" s="452"/>
      <c r="AF253" s="452"/>
      <c r="AG253" s="452"/>
      <c r="AH253" s="452"/>
      <c r="AI253" s="452"/>
      <c r="AJ253" s="452"/>
      <c r="AK253" s="452"/>
    </row>
    <row r="254" spans="1:37">
      <c r="A254" s="1128"/>
      <c r="B254" s="333" t="s">
        <v>2278</v>
      </c>
      <c r="C254" s="501"/>
      <c r="D254" s="655"/>
      <c r="E254" s="655"/>
      <c r="F254" s="655"/>
      <c r="G254" s="655"/>
      <c r="H254" s="655"/>
      <c r="I254" s="655"/>
      <c r="J254" s="655"/>
      <c r="K254" s="386"/>
      <c r="L254" s="386"/>
      <c r="M254" s="386"/>
      <c r="N254" s="386"/>
      <c r="O254" s="386"/>
      <c r="P254" s="386"/>
      <c r="Q254" s="386"/>
      <c r="R254" s="386"/>
      <c r="S254" s="386"/>
      <c r="U254" s="665"/>
      <c r="V254" s="665"/>
      <c r="W254" s="665"/>
      <c r="X254" s="665"/>
      <c r="Y254" s="665"/>
      <c r="Z254" s="1132"/>
      <c r="AA254" s="1132"/>
      <c r="AB254" s="2406">
        <f>AB252/AB258</f>
        <v>591213.91304347827</v>
      </c>
      <c r="AC254" s="2406"/>
      <c r="AD254" s="2406"/>
      <c r="AE254" s="2406"/>
      <c r="AF254" s="2406"/>
      <c r="AG254" s="2406"/>
      <c r="AH254" s="452"/>
      <c r="AI254" s="452"/>
      <c r="AJ254" s="452"/>
      <c r="AK254" s="452"/>
    </row>
    <row r="255" spans="1:37">
      <c r="A255" s="1128"/>
      <c r="B255" s="333"/>
      <c r="C255" s="501"/>
      <c r="D255" s="655"/>
      <c r="E255" s="655"/>
      <c r="F255" s="655"/>
      <c r="G255" s="655"/>
      <c r="H255" s="655"/>
      <c r="I255" s="655"/>
      <c r="J255" s="655"/>
      <c r="K255" s="386"/>
      <c r="L255" s="386"/>
      <c r="M255" s="386"/>
      <c r="N255" s="386"/>
      <c r="O255" s="386"/>
      <c r="P255" s="386"/>
      <c r="Q255" s="386"/>
      <c r="R255" s="386"/>
      <c r="S255" s="386"/>
      <c r="U255" s="386"/>
      <c r="V255" s="386"/>
      <c r="W255" s="386"/>
      <c r="X255" s="386"/>
      <c r="Y255" s="333"/>
      <c r="Z255" s="1132"/>
      <c r="AA255" s="1132"/>
      <c r="AB255" s="386"/>
      <c r="AC255" s="386"/>
      <c r="AD255" s="386"/>
      <c r="AE255" s="452"/>
      <c r="AF255" s="452"/>
      <c r="AG255" s="452"/>
      <c r="AH255" s="452"/>
      <c r="AI255" s="452"/>
      <c r="AJ255" s="452"/>
      <c r="AK255" s="452"/>
    </row>
    <row r="256" spans="1:37">
      <c r="A256" s="1128"/>
      <c r="B256" s="333" t="s">
        <v>2279</v>
      </c>
      <c r="C256" s="501"/>
      <c r="D256" s="655"/>
      <c r="E256" s="655"/>
      <c r="F256" s="655"/>
      <c r="G256" s="655"/>
      <c r="H256" s="655"/>
      <c r="I256" s="655"/>
      <c r="J256" s="655"/>
      <c r="K256" s="386"/>
      <c r="L256" s="386"/>
      <c r="M256" s="386"/>
      <c r="N256" s="386"/>
      <c r="O256" s="386"/>
      <c r="P256" s="386"/>
      <c r="Q256" s="386"/>
      <c r="R256" s="386"/>
      <c r="S256" s="386"/>
      <c r="U256" s="333"/>
      <c r="V256" s="333"/>
      <c r="W256" s="333"/>
      <c r="X256" s="333"/>
      <c r="Y256" s="333"/>
      <c r="Z256" s="1132"/>
      <c r="AA256" s="1132"/>
      <c r="AB256" s="2398">
        <v>15</v>
      </c>
      <c r="AC256" s="2398"/>
      <c r="AD256" s="2398"/>
      <c r="AE256" s="2398"/>
      <c r="AF256" s="2398"/>
      <c r="AG256" s="2398"/>
      <c r="AH256" s="452"/>
      <c r="AI256" s="452"/>
      <c r="AJ256" s="452"/>
      <c r="AK256" s="452"/>
    </row>
    <row r="257" spans="1:37">
      <c r="A257" s="1128"/>
      <c r="B257" s="333" t="s">
        <v>2280</v>
      </c>
      <c r="C257" s="501"/>
      <c r="D257" s="655"/>
      <c r="E257" s="655"/>
      <c r="F257" s="655"/>
      <c r="G257" s="655"/>
      <c r="H257" s="655"/>
      <c r="I257" s="655"/>
      <c r="J257" s="655"/>
      <c r="K257" s="386"/>
      <c r="L257" s="386"/>
      <c r="M257" s="386"/>
      <c r="N257" s="386"/>
      <c r="O257" s="386"/>
      <c r="P257" s="386"/>
      <c r="Q257" s="386"/>
      <c r="R257" s="386"/>
      <c r="S257" s="386"/>
      <c r="U257" s="666"/>
      <c r="V257" s="666"/>
      <c r="W257" s="666"/>
      <c r="X257" s="666"/>
      <c r="Y257" s="666"/>
      <c r="Z257" s="1132"/>
      <c r="AA257" s="1132"/>
      <c r="AB257" s="2441">
        <v>0.04</v>
      </c>
      <c r="AC257" s="2441"/>
      <c r="AD257" s="2441"/>
      <c r="AE257" s="2441"/>
      <c r="AF257" s="2441"/>
      <c r="AG257" s="2441"/>
      <c r="AH257" s="452"/>
      <c r="AI257" s="452"/>
      <c r="AJ257" s="452"/>
      <c r="AK257" s="452"/>
    </row>
    <row r="258" spans="1:37">
      <c r="A258" s="1128"/>
      <c r="B258" s="333" t="s">
        <v>2281</v>
      </c>
      <c r="C258" s="501"/>
      <c r="D258" s="655"/>
      <c r="E258" s="655"/>
      <c r="F258" s="655"/>
      <c r="G258" s="655"/>
      <c r="H258" s="655"/>
      <c r="I258" s="655"/>
      <c r="J258" s="655"/>
      <c r="K258" s="386"/>
      <c r="L258" s="386"/>
      <c r="M258" s="386"/>
      <c r="N258" s="386"/>
      <c r="O258" s="386"/>
      <c r="P258" s="386"/>
      <c r="Q258" s="386"/>
      <c r="R258" s="386"/>
      <c r="S258" s="386"/>
      <c r="U258" s="667"/>
      <c r="V258" s="667"/>
      <c r="W258" s="667"/>
      <c r="X258" s="667"/>
      <c r="Y258" s="667"/>
      <c r="Z258" s="1132"/>
      <c r="AA258" s="1132"/>
      <c r="AB258" s="2411">
        <v>1.1499999999999999</v>
      </c>
      <c r="AC258" s="2411"/>
      <c r="AD258" s="2411"/>
      <c r="AE258" s="2411"/>
      <c r="AF258" s="2411"/>
      <c r="AG258" s="2411"/>
      <c r="AH258" s="452"/>
      <c r="AI258" s="452"/>
      <c r="AJ258" s="452"/>
      <c r="AK258" s="452"/>
    </row>
    <row r="259" spans="1:37">
      <c r="A259" s="1128"/>
      <c r="B259" s="333"/>
      <c r="C259" s="501"/>
      <c r="D259" s="655"/>
      <c r="E259" s="655"/>
      <c r="F259" s="655"/>
      <c r="G259" s="655"/>
      <c r="H259" s="655"/>
      <c r="I259" s="655"/>
      <c r="J259" s="655"/>
      <c r="K259" s="386"/>
      <c r="L259" s="386"/>
      <c r="M259" s="386"/>
      <c r="N259" s="386"/>
      <c r="O259" s="386"/>
      <c r="P259" s="386"/>
      <c r="Q259" s="386"/>
      <c r="R259" s="386"/>
      <c r="S259" s="386"/>
      <c r="U259" s="386"/>
      <c r="V259" s="386"/>
      <c r="W259" s="386"/>
      <c r="X259" s="386"/>
      <c r="Y259" s="343"/>
      <c r="Z259" s="1132"/>
      <c r="AA259" s="1132"/>
      <c r="AB259" s="386"/>
      <c r="AC259" s="386"/>
      <c r="AD259" s="386"/>
      <c r="AE259" s="452"/>
      <c r="AF259" s="452"/>
      <c r="AG259" s="452"/>
      <c r="AH259" s="452"/>
      <c r="AI259" s="452"/>
      <c r="AJ259" s="452"/>
      <c r="AK259" s="452"/>
    </row>
    <row r="260" spans="1:37">
      <c r="A260" s="1128"/>
      <c r="B260" s="669" t="s">
        <v>2282</v>
      </c>
      <c r="C260" s="501"/>
      <c r="D260" s="655"/>
      <c r="E260" s="655"/>
      <c r="F260" s="655"/>
      <c r="G260" s="655"/>
      <c r="H260" s="655"/>
      <c r="I260" s="655"/>
      <c r="J260" s="655"/>
      <c r="K260" s="386"/>
      <c r="L260" s="386"/>
      <c r="M260" s="386"/>
      <c r="N260" s="386"/>
      <c r="O260" s="386"/>
      <c r="P260" s="386"/>
      <c r="Q260" s="386"/>
      <c r="R260" s="386"/>
      <c r="S260" s="386"/>
      <c r="U260" s="668"/>
      <c r="V260" s="668"/>
      <c r="W260" s="668"/>
      <c r="X260" s="668"/>
      <c r="Y260" s="668"/>
      <c r="Z260" s="1132"/>
      <c r="AA260" s="1132"/>
      <c r="AB260" s="2432">
        <f>PV(AB257/12,AB256*12,-AB254/12, ,0)</f>
        <v>6660623.2684380095</v>
      </c>
      <c r="AC260" s="2433"/>
      <c r="AD260" s="2433"/>
      <c r="AE260" s="2433"/>
      <c r="AF260" s="2433"/>
      <c r="AG260" s="2434"/>
      <c r="AH260" s="452"/>
      <c r="AI260" s="452"/>
      <c r="AJ260" s="452"/>
      <c r="AK260" s="452"/>
    </row>
    <row r="261" spans="1:37">
      <c r="A261" s="1128"/>
      <c r="B261" s="669"/>
      <c r="C261" s="501"/>
      <c r="D261" s="655"/>
      <c r="E261" s="655"/>
      <c r="F261" s="655"/>
      <c r="G261" s="655"/>
      <c r="H261" s="655"/>
      <c r="I261" s="655"/>
      <c r="J261" s="655"/>
      <c r="K261" s="386"/>
      <c r="L261" s="386"/>
      <c r="M261" s="386"/>
      <c r="N261" s="386"/>
      <c r="O261" s="386"/>
      <c r="P261" s="386"/>
      <c r="Q261" s="386"/>
      <c r="R261" s="386"/>
      <c r="S261" s="386"/>
      <c r="U261" s="668"/>
      <c r="V261" s="668"/>
      <c r="W261" s="668"/>
      <c r="X261" s="668"/>
      <c r="Y261" s="668"/>
      <c r="Z261" s="1132"/>
      <c r="AA261" s="1132"/>
      <c r="AB261" s="679"/>
      <c r="AC261" s="679"/>
      <c r="AD261" s="679"/>
      <c r="AE261" s="679"/>
      <c r="AF261" s="679"/>
      <c r="AG261" s="679"/>
      <c r="AH261" s="452"/>
      <c r="AI261" s="452"/>
      <c r="AJ261" s="452"/>
      <c r="AK261" s="452"/>
    </row>
    <row r="262" spans="1:37">
      <c r="A262" s="1128"/>
      <c r="B262" s="669"/>
      <c r="C262" s="501"/>
      <c r="D262" s="655"/>
      <c r="E262" s="655"/>
      <c r="F262" s="655"/>
      <c r="G262" s="655"/>
      <c r="H262" s="655"/>
      <c r="I262" s="655"/>
      <c r="J262" s="655"/>
      <c r="K262" s="386"/>
      <c r="L262" s="386"/>
      <c r="M262" s="386"/>
      <c r="N262" s="386"/>
      <c r="O262" s="386"/>
      <c r="P262" s="386"/>
      <c r="Q262" s="386"/>
      <c r="R262" s="386"/>
      <c r="S262" s="386"/>
      <c r="U262" s="668"/>
      <c r="V262" s="668"/>
      <c r="W262" s="668"/>
      <c r="X262" s="668"/>
      <c r="Y262" s="668"/>
      <c r="Z262" s="1132"/>
      <c r="AA262" s="1132"/>
      <c r="AB262" s="679"/>
      <c r="AC262" s="679"/>
      <c r="AD262" s="679"/>
      <c r="AE262" s="679"/>
      <c r="AF262" s="679"/>
      <c r="AG262" s="679"/>
      <c r="AH262" s="452"/>
      <c r="AI262" s="452"/>
      <c r="AJ262" s="452"/>
      <c r="AK262" s="452"/>
    </row>
    <row r="263" spans="1:37">
      <c r="A263" s="1128"/>
      <c r="B263" s="672" t="s">
        <v>2283</v>
      </c>
      <c r="C263" s="672"/>
      <c r="D263" s="655"/>
      <c r="E263" s="655"/>
      <c r="F263" s="655"/>
      <c r="G263" s="655"/>
      <c r="H263" s="655"/>
      <c r="I263" s="655"/>
      <c r="J263" s="655"/>
      <c r="K263" s="386"/>
      <c r="L263" s="386"/>
      <c r="M263" s="386"/>
      <c r="N263" s="386"/>
      <c r="O263" s="386"/>
      <c r="P263" s="386"/>
      <c r="Q263" s="386"/>
      <c r="R263" s="386"/>
      <c r="S263" s="386"/>
      <c r="T263" s="386"/>
      <c r="U263" s="386"/>
      <c r="V263" s="386"/>
      <c r="W263" s="386"/>
      <c r="X263" s="386"/>
      <c r="Y263" s="1132"/>
      <c r="Z263" s="1132"/>
      <c r="AA263" s="1132"/>
      <c r="AB263" s="1132"/>
      <c r="AC263" s="386"/>
      <c r="AD263" s="386"/>
      <c r="AE263" s="452"/>
      <c r="AF263" s="452"/>
      <c r="AG263" s="452"/>
      <c r="AH263" s="452"/>
      <c r="AI263" s="452"/>
      <c r="AJ263" s="452"/>
      <c r="AK263" s="452"/>
    </row>
    <row r="264" spans="1:37">
      <c r="A264" s="1128"/>
      <c r="B264" s="1128" t="s">
        <v>2284</v>
      </c>
      <c r="C264" s="501"/>
      <c r="D264" s="655"/>
      <c r="E264" s="655"/>
      <c r="F264" s="655"/>
      <c r="G264" s="655"/>
      <c r="H264" s="655"/>
      <c r="I264" s="655"/>
      <c r="J264" s="655"/>
      <c r="K264" s="386"/>
      <c r="L264" s="386"/>
      <c r="M264" s="386"/>
      <c r="N264" s="386"/>
      <c r="O264" s="386"/>
      <c r="P264" s="386"/>
      <c r="Q264" s="386"/>
      <c r="R264" s="386"/>
      <c r="S264" s="386"/>
      <c r="T264" s="386"/>
      <c r="U264" s="386"/>
      <c r="V264" s="386"/>
      <c r="W264" s="386"/>
      <c r="X264" s="386"/>
      <c r="Y264" s="1132"/>
      <c r="Z264" s="1132"/>
      <c r="AA264" s="1132"/>
      <c r="AB264" s="1132"/>
      <c r="AC264" s="386"/>
      <c r="AD264" s="386"/>
      <c r="AE264" s="452"/>
      <c r="AF264" s="452"/>
      <c r="AG264" s="452"/>
      <c r="AH264" s="452"/>
      <c r="AI264" s="452"/>
      <c r="AJ264" s="452"/>
      <c r="AK264" s="452"/>
    </row>
    <row r="265" spans="1:37">
      <c r="A265" s="1128"/>
      <c r="B265" s="1128" t="s">
        <v>2285</v>
      </c>
      <c r="C265" s="501"/>
      <c r="D265" s="655"/>
      <c r="E265" s="655"/>
      <c r="F265" s="655"/>
      <c r="G265" s="655"/>
      <c r="H265" s="655"/>
      <c r="I265" s="655"/>
      <c r="J265" s="655"/>
      <c r="K265" s="386"/>
      <c r="L265" s="386"/>
      <c r="M265" s="386"/>
      <c r="N265" s="386"/>
      <c r="O265" s="386"/>
      <c r="P265" s="386"/>
      <c r="Q265" s="386"/>
      <c r="R265" s="386"/>
      <c r="S265" s="386"/>
      <c r="T265" s="386"/>
      <c r="U265" s="386"/>
      <c r="V265" s="386"/>
      <c r="W265" s="386"/>
      <c r="X265" s="386"/>
      <c r="Y265" s="1132"/>
      <c r="Z265" s="1132"/>
      <c r="AA265" s="1132"/>
      <c r="AB265" s="1132"/>
      <c r="AC265" s="386"/>
      <c r="AD265" s="386"/>
      <c r="AE265" s="452"/>
      <c r="AF265" s="452"/>
      <c r="AG265" s="452"/>
      <c r="AH265" s="452"/>
      <c r="AI265" s="452"/>
      <c r="AJ265" s="452"/>
      <c r="AK265" s="452"/>
    </row>
    <row r="266" spans="1:37">
      <c r="A266" s="1128"/>
      <c r="B266" s="1128" t="s">
        <v>2286</v>
      </c>
      <c r="C266" s="501"/>
      <c r="D266" s="655"/>
      <c r="E266" s="655"/>
      <c r="F266" s="655"/>
      <c r="G266" s="655"/>
      <c r="H266" s="655"/>
      <c r="I266" s="655"/>
      <c r="J266" s="655"/>
      <c r="K266" s="386"/>
      <c r="L266" s="386"/>
      <c r="M266" s="386"/>
      <c r="N266" s="386"/>
      <c r="O266" s="386"/>
      <c r="P266" s="386"/>
      <c r="Q266" s="386"/>
      <c r="R266" s="386"/>
      <c r="S266" s="386"/>
      <c r="T266" s="386"/>
      <c r="U266" s="386"/>
      <c r="V266" s="386"/>
      <c r="W266" s="386"/>
      <c r="X266" s="386"/>
      <c r="Y266" s="1132"/>
      <c r="Z266" s="1132"/>
      <c r="AA266" s="1132"/>
      <c r="AB266" s="2436">
        <f>IFERROR(('Sources and Uses Budget'!D105/'Sources and Uses Budget'!B105),0)</f>
        <v>2.3418632256123798E-2</v>
      </c>
      <c r="AC266" s="2437"/>
      <c r="AD266" s="2437"/>
      <c r="AE266" s="2437"/>
      <c r="AF266" s="2437"/>
      <c r="AG266" s="2438"/>
      <c r="AH266" s="680"/>
      <c r="AI266" s="680"/>
      <c r="AJ266" s="680"/>
      <c r="AK266" s="452"/>
    </row>
    <row r="267" spans="1:37">
      <c r="A267" s="1128"/>
      <c r="B267" s="333"/>
      <c r="C267" s="501"/>
      <c r="D267" s="655"/>
      <c r="E267" s="655"/>
      <c r="F267" s="655"/>
      <c r="G267" s="655"/>
      <c r="H267" s="655"/>
      <c r="I267" s="655"/>
      <c r="J267" s="655"/>
      <c r="K267" s="386"/>
      <c r="L267" s="386"/>
      <c r="M267" s="386"/>
      <c r="N267" s="386"/>
      <c r="O267" s="386"/>
      <c r="P267" s="386"/>
      <c r="Q267" s="386"/>
      <c r="R267" s="386"/>
      <c r="S267" s="386"/>
      <c r="T267" s="386"/>
      <c r="U267" s="386"/>
      <c r="V267" s="386"/>
      <c r="W267" s="386"/>
      <c r="X267" s="386"/>
      <c r="Y267" s="1132"/>
      <c r="Z267" s="1132"/>
      <c r="AA267" s="1132"/>
      <c r="AB267" s="1132"/>
      <c r="AC267" s="386"/>
      <c r="AD267" s="386"/>
      <c r="AE267" s="452"/>
      <c r="AF267" s="452"/>
      <c r="AG267" s="452"/>
      <c r="AH267" s="452"/>
      <c r="AI267" s="452"/>
      <c r="AJ267" s="452"/>
      <c r="AK267" s="452"/>
    </row>
    <row r="268" spans="1:37">
      <c r="A268" s="463"/>
      <c r="B268" s="1064" t="s">
        <v>2287</v>
      </c>
      <c r="C268" s="464"/>
      <c r="D268" s="464"/>
      <c r="E268" s="464"/>
      <c r="F268" s="464"/>
      <c r="H268" s="465"/>
      <c r="I268" s="465"/>
      <c r="J268" s="465"/>
      <c r="K268" s="465"/>
      <c r="L268" s="465"/>
      <c r="M268" s="465"/>
      <c r="N268" s="465"/>
      <c r="O268" s="465"/>
      <c r="P268" s="465"/>
      <c r="Q268" s="465"/>
      <c r="R268" s="465"/>
      <c r="Y268" s="465"/>
      <c r="Z268" s="465"/>
      <c r="AA268" s="465"/>
      <c r="AB268" s="463"/>
      <c r="AC268" s="463"/>
      <c r="AD268" s="463"/>
      <c r="AE268" s="463"/>
      <c r="AG268" s="2426">
        <f>AD211*(1-AB266)</f>
        <v>42449324.297681183</v>
      </c>
      <c r="AH268" s="2426"/>
      <c r="AI268" s="2426"/>
      <c r="AJ268" s="2426"/>
      <c r="AK268" s="2426"/>
    </row>
    <row r="269" spans="1:37">
      <c r="A269" s="463"/>
      <c r="B269" s="466" t="s">
        <v>2288</v>
      </c>
      <c r="C269" s="467"/>
      <c r="D269" s="465"/>
      <c r="E269" s="465"/>
      <c r="F269" s="467"/>
      <c r="G269" s="467"/>
      <c r="H269" s="467"/>
      <c r="I269" s="467"/>
      <c r="J269" s="467"/>
      <c r="K269" s="467"/>
      <c r="L269" s="467"/>
      <c r="M269" s="465"/>
      <c r="N269" s="467"/>
      <c r="O269" s="467"/>
      <c r="P269" s="467"/>
      <c r="Q269" s="467"/>
      <c r="R269" s="467"/>
      <c r="Y269" s="465"/>
      <c r="Z269" s="465"/>
      <c r="AA269" s="465"/>
      <c r="AB269" s="463"/>
      <c r="AC269" s="463"/>
      <c r="AD269" s="463"/>
      <c r="AE269" s="463"/>
      <c r="AG269" s="2426">
        <f>'Sources and Uses Budget'!C105</f>
        <v>71474752</v>
      </c>
      <c r="AH269" s="2426"/>
      <c r="AI269" s="2426"/>
      <c r="AJ269" s="2426"/>
      <c r="AK269" s="2426"/>
    </row>
    <row r="270" spans="1:37">
      <c r="A270" s="463"/>
      <c r="B270" s="465" t="s">
        <v>1648</v>
      </c>
      <c r="C270" s="465"/>
      <c r="D270" s="465"/>
      <c r="E270" s="465"/>
      <c r="F270" s="465"/>
      <c r="G270" s="465"/>
      <c r="H270" s="465"/>
      <c r="I270" s="465"/>
      <c r="J270" s="465"/>
      <c r="K270" s="465"/>
      <c r="L270" s="465"/>
      <c r="M270" s="465"/>
      <c r="N270" s="465"/>
      <c r="O270" s="465"/>
      <c r="P270" s="465"/>
      <c r="Q270" s="465"/>
      <c r="R270" s="465"/>
      <c r="Y270" s="465"/>
      <c r="Z270" s="465"/>
      <c r="AA270" s="465"/>
      <c r="AB270" s="463"/>
      <c r="AC270" s="463"/>
      <c r="AD270" s="463"/>
      <c r="AE270" s="463"/>
      <c r="AG270" s="2427">
        <f>ROUNDDOWN(IF(AND(C292="Yes",AK84=10),((AG268*2)/AG269),AG268/AG269),2)</f>
        <v>1.18</v>
      </c>
      <c r="AH270" s="2427"/>
      <c r="AI270" s="2427"/>
      <c r="AJ270" s="2427"/>
      <c r="AK270" s="2427"/>
    </row>
    <row r="271" spans="1:37">
      <c r="A271" s="463"/>
      <c r="B271" s="780" t="s">
        <v>2289</v>
      </c>
      <c r="C271" s="465"/>
      <c r="D271" s="465"/>
      <c r="E271" s="465"/>
      <c r="F271" s="465"/>
      <c r="G271" s="465"/>
      <c r="H271" s="465"/>
      <c r="I271" s="465"/>
      <c r="J271" s="465"/>
      <c r="K271" s="465"/>
      <c r="L271" s="465"/>
      <c r="M271" s="465"/>
      <c r="N271" s="465"/>
      <c r="O271" s="465"/>
      <c r="P271" s="465"/>
      <c r="Q271" s="465"/>
      <c r="R271" s="465"/>
      <c r="Y271" s="465"/>
      <c r="Z271" s="465"/>
      <c r="AA271" s="465"/>
      <c r="AB271" s="463"/>
      <c r="AC271" s="463"/>
      <c r="AD271" s="463"/>
      <c r="AE271" s="463"/>
      <c r="AG271" s="779"/>
      <c r="AH271" s="779"/>
      <c r="AI271" s="779"/>
      <c r="AJ271" s="779"/>
      <c r="AK271" s="779"/>
    </row>
    <row r="272" spans="1:37">
      <c r="A272" s="468"/>
      <c r="B272" s="468"/>
      <c r="C272" s="468"/>
      <c r="D272" s="468"/>
      <c r="E272" s="468"/>
      <c r="F272" s="468"/>
      <c r="G272" s="468"/>
      <c r="H272" s="468"/>
      <c r="I272" s="468"/>
      <c r="J272" s="468"/>
      <c r="K272" s="468"/>
      <c r="L272" s="468"/>
      <c r="M272" s="468"/>
      <c r="N272" s="468"/>
      <c r="O272" s="468"/>
      <c r="P272" s="468"/>
      <c r="Q272" s="468"/>
      <c r="R272" s="468"/>
      <c r="S272" s="468"/>
      <c r="T272" s="468"/>
      <c r="U272" s="468"/>
      <c r="V272" s="468"/>
      <c r="W272" s="468"/>
      <c r="X272" s="468"/>
      <c r="Y272" s="468"/>
      <c r="Z272" s="468"/>
      <c r="AA272" s="468"/>
      <c r="AB272" s="468"/>
      <c r="AC272" s="468"/>
      <c r="AD272" s="468"/>
      <c r="AE272" s="468"/>
      <c r="AF272" s="468"/>
      <c r="AG272" s="468"/>
      <c r="AH272" s="468"/>
      <c r="AI272" s="468"/>
      <c r="AJ272" s="468"/>
    </row>
    <row r="273" spans="1:52">
      <c r="A273" s="469"/>
      <c r="B273" s="469"/>
      <c r="C273" s="469"/>
      <c r="D273" s="469"/>
      <c r="E273" s="469"/>
      <c r="F273" s="469"/>
      <c r="G273" s="469"/>
      <c r="H273" s="469"/>
      <c r="I273" s="469"/>
      <c r="J273" s="469"/>
      <c r="K273" s="469"/>
      <c r="L273" s="469"/>
      <c r="M273" s="469"/>
      <c r="N273" s="469"/>
      <c r="O273" s="469"/>
      <c r="P273" s="469"/>
      <c r="Q273" s="469"/>
      <c r="R273" s="469"/>
      <c r="S273" s="469"/>
      <c r="T273" s="469"/>
      <c r="U273" s="469"/>
      <c r="V273" s="469"/>
      <c r="W273" s="469"/>
      <c r="X273" s="469"/>
      <c r="Y273" s="469"/>
      <c r="Z273" s="469"/>
      <c r="AA273" s="469"/>
      <c r="AB273" s="469"/>
      <c r="AC273" s="469"/>
      <c r="AD273" s="469"/>
      <c r="AE273" s="469"/>
      <c r="AF273" s="469"/>
      <c r="AG273" s="469"/>
      <c r="AH273" s="470"/>
      <c r="AI273" s="412"/>
      <c r="AJ273" s="412" t="s">
        <v>2290</v>
      </c>
      <c r="AK273" s="2428">
        <f>IFERROR(IF(AG270=0,0,IF((AG270*100)&gt;8,8,(AG270*100))),0)</f>
        <v>8</v>
      </c>
      <c r="AL273" s="2428"/>
      <c r="AM273" s="2429"/>
    </row>
    <row r="274" spans="1:52" ht="13.5" thickBot="1"/>
    <row r="275" spans="1:52" s="399" customFormat="1" ht="12.75" customHeight="1" thickTop="1">
      <c r="A275" s="454"/>
      <c r="B275" s="471"/>
      <c r="C275" s="471"/>
      <c r="D275" s="471"/>
      <c r="E275" s="471"/>
      <c r="F275" s="471"/>
      <c r="G275" s="471"/>
      <c r="H275" s="471"/>
      <c r="I275" s="471"/>
      <c r="J275" s="471"/>
      <c r="K275" s="471"/>
      <c r="L275" s="471"/>
      <c r="M275" s="471"/>
      <c r="N275" s="471"/>
      <c r="O275" s="471"/>
      <c r="P275" s="471"/>
      <c r="Q275" s="471"/>
      <c r="R275" s="471"/>
      <c r="S275" s="471"/>
      <c r="T275" s="471"/>
      <c r="U275" s="471"/>
      <c r="V275" s="471"/>
      <c r="W275" s="471"/>
      <c r="X275" s="471"/>
      <c r="Y275" s="471"/>
      <c r="Z275" s="471"/>
      <c r="AA275" s="471"/>
      <c r="AB275" s="471"/>
      <c r="AC275" s="472"/>
      <c r="AD275" s="471"/>
      <c r="AE275" s="471"/>
      <c r="AF275" s="471"/>
      <c r="AG275" s="471"/>
      <c r="AH275" s="454"/>
      <c r="AI275" s="473"/>
      <c r="AJ275" s="473"/>
      <c r="AK275" s="474"/>
      <c r="AL275" s="474"/>
      <c r="AM275" s="475"/>
      <c r="AN275" s="440"/>
      <c r="AP275" s="386"/>
      <c r="AQ275" s="386"/>
      <c r="AR275" s="386"/>
      <c r="AS275" s="386"/>
      <c r="AT275" s="386"/>
      <c r="AU275" s="386"/>
      <c r="AV275" s="386"/>
      <c r="AW275" s="386"/>
      <c r="AX275" s="386"/>
      <c r="AY275" s="386"/>
      <c r="AZ275" s="386"/>
    </row>
    <row r="276" spans="1:52">
      <c r="A276" s="388" t="s">
        <v>2291</v>
      </c>
      <c r="B276" s="388" t="s">
        <v>2292</v>
      </c>
      <c r="C276" s="389"/>
      <c r="D276" s="399"/>
      <c r="E276" s="399"/>
      <c r="F276" s="399"/>
      <c r="G276" s="399"/>
      <c r="H276" s="399"/>
      <c r="I276" s="399"/>
      <c r="J276" s="399"/>
      <c r="K276" s="399"/>
      <c r="L276" s="399"/>
      <c r="M276" s="399"/>
      <c r="N276" s="399"/>
      <c r="O276" s="399"/>
      <c r="P276" s="399"/>
      <c r="Q276" s="399"/>
      <c r="R276" s="399"/>
      <c r="S276" s="399"/>
      <c r="T276" s="399"/>
      <c r="U276" s="399"/>
      <c r="V276" s="399"/>
      <c r="W276" s="399"/>
      <c r="X276" s="399"/>
      <c r="Y276" s="399"/>
      <c r="Z276" s="399"/>
      <c r="AA276" s="399"/>
      <c r="AB276" s="399"/>
      <c r="AC276" s="399"/>
      <c r="AD276" s="399"/>
      <c r="AE276" s="399"/>
      <c r="AF276" s="399"/>
      <c r="AG276" s="399"/>
      <c r="AH276" s="1136" t="s">
        <v>2157</v>
      </c>
      <c r="AI276" s="399"/>
      <c r="AJ276" s="399"/>
      <c r="AK276" s="399"/>
      <c r="AL276" s="399"/>
      <c r="AM276" s="399"/>
      <c r="AO276" s="399"/>
    </row>
    <row r="277" spans="1:52" ht="14.25" customHeight="1">
      <c r="A277" s="1136"/>
      <c r="AI277" s="400"/>
      <c r="AJ277" s="399"/>
      <c r="AK277" s="399"/>
      <c r="AL277" s="399"/>
      <c r="AM277" s="399"/>
      <c r="AO277" s="399"/>
    </row>
    <row r="278" spans="1:52" ht="13.7" customHeight="1">
      <c r="A278" s="399"/>
      <c r="B278" s="439"/>
      <c r="C278" s="2420" t="s">
        <v>843</v>
      </c>
      <c r="D278" s="2420"/>
      <c r="E278" s="396"/>
      <c r="F278" s="2577" t="s">
        <v>2293</v>
      </c>
      <c r="G278" s="2578"/>
      <c r="H278" s="2578"/>
      <c r="I278" s="2578"/>
      <c r="J278" s="2578"/>
      <c r="K278" s="2578"/>
      <c r="L278" s="2578"/>
      <c r="M278" s="2578"/>
      <c r="N278" s="2578"/>
      <c r="O278" s="2578"/>
      <c r="P278" s="2578"/>
      <c r="Q278" s="2578"/>
      <c r="R278" s="2578"/>
      <c r="S278" s="2578"/>
      <c r="T278" s="2578"/>
      <c r="U278" s="2578"/>
      <c r="V278" s="2578"/>
      <c r="W278" s="2578"/>
      <c r="X278" s="2578"/>
      <c r="Y278" s="2578"/>
      <c r="Z278" s="2578"/>
      <c r="AA278" s="2578"/>
      <c r="AB278" s="2578"/>
      <c r="AC278" s="2578"/>
      <c r="AD278" s="2579"/>
      <c r="AE278" s="399"/>
      <c r="AF278" s="476"/>
      <c r="AG278" s="2421" t="s">
        <v>2232</v>
      </c>
      <c r="AH278" s="2421"/>
      <c r="AI278" s="2421"/>
      <c r="AJ278" s="2421"/>
      <c r="AK278" s="399"/>
      <c r="AL278" s="399"/>
      <c r="AM278" s="399"/>
      <c r="AO278" s="399"/>
    </row>
    <row r="279" spans="1:52" ht="13.7" customHeight="1">
      <c r="A279" s="399"/>
      <c r="B279" s="439"/>
      <c r="C279" s="477"/>
      <c r="D279" s="399"/>
      <c r="E279" s="396"/>
      <c r="F279" s="2580"/>
      <c r="G279" s="2581"/>
      <c r="H279" s="2581"/>
      <c r="I279" s="2581"/>
      <c r="J279" s="2581"/>
      <c r="K279" s="2581"/>
      <c r="L279" s="2581"/>
      <c r="M279" s="2581"/>
      <c r="N279" s="2581"/>
      <c r="O279" s="2581"/>
      <c r="P279" s="2581"/>
      <c r="Q279" s="2581"/>
      <c r="R279" s="2581"/>
      <c r="S279" s="2581"/>
      <c r="T279" s="2581"/>
      <c r="U279" s="2581"/>
      <c r="V279" s="2581"/>
      <c r="W279" s="2581"/>
      <c r="X279" s="2581"/>
      <c r="Y279" s="2581"/>
      <c r="Z279" s="2581"/>
      <c r="AA279" s="2581"/>
      <c r="AB279" s="2581"/>
      <c r="AC279" s="2581"/>
      <c r="AD279" s="2582"/>
      <c r="AE279" s="399"/>
      <c r="AF279" s="476"/>
      <c r="AG279" s="476"/>
      <c r="AH279" s="476"/>
      <c r="AI279" s="476"/>
      <c r="AJ279" s="399"/>
      <c r="AK279" s="399"/>
      <c r="AL279" s="399"/>
      <c r="AM279" s="399"/>
      <c r="AO279" s="399"/>
    </row>
    <row r="280" spans="1:52">
      <c r="A280" s="399"/>
      <c r="B280" s="439"/>
      <c r="C280" s="477"/>
      <c r="D280" s="399"/>
      <c r="E280" s="396"/>
      <c r="F280" s="2580"/>
      <c r="G280" s="2581"/>
      <c r="H280" s="2581"/>
      <c r="I280" s="2581"/>
      <c r="J280" s="2581"/>
      <c r="K280" s="2581"/>
      <c r="L280" s="2581"/>
      <c r="M280" s="2581"/>
      <c r="N280" s="2581"/>
      <c r="O280" s="2581"/>
      <c r="P280" s="2581"/>
      <c r="Q280" s="2581"/>
      <c r="R280" s="2581"/>
      <c r="S280" s="2581"/>
      <c r="T280" s="2581"/>
      <c r="U280" s="2581"/>
      <c r="V280" s="2581"/>
      <c r="W280" s="2581"/>
      <c r="X280" s="2581"/>
      <c r="Y280" s="2581"/>
      <c r="Z280" s="2581"/>
      <c r="AA280" s="2581"/>
      <c r="AB280" s="2581"/>
      <c r="AC280" s="2581"/>
      <c r="AD280" s="2582"/>
      <c r="AE280" s="399"/>
      <c r="AF280" s="476"/>
      <c r="AG280" s="476"/>
      <c r="AH280" s="476"/>
      <c r="AI280" s="476"/>
      <c r="AJ280" s="399"/>
      <c r="AK280" s="399"/>
      <c r="AL280" s="399"/>
      <c r="AM280" s="399"/>
      <c r="AO280" s="399"/>
      <c r="AP280" s="478"/>
    </row>
    <row r="281" spans="1:52">
      <c r="A281" s="399"/>
      <c r="B281" s="439"/>
      <c r="C281" s="477"/>
      <c r="D281" s="399"/>
      <c r="E281" s="396"/>
      <c r="F281" s="2580"/>
      <c r="G281" s="2581"/>
      <c r="H281" s="2581"/>
      <c r="I281" s="2581"/>
      <c r="J281" s="2581"/>
      <c r="K281" s="2581"/>
      <c r="L281" s="2581"/>
      <c r="M281" s="2581"/>
      <c r="N281" s="2581"/>
      <c r="O281" s="2581"/>
      <c r="P281" s="2581"/>
      <c r="Q281" s="2581"/>
      <c r="R281" s="2581"/>
      <c r="S281" s="2581"/>
      <c r="T281" s="2581"/>
      <c r="U281" s="2581"/>
      <c r="V281" s="2581"/>
      <c r="W281" s="2581"/>
      <c r="X281" s="2581"/>
      <c r="Y281" s="2581"/>
      <c r="Z281" s="2581"/>
      <c r="AA281" s="2581"/>
      <c r="AB281" s="2581"/>
      <c r="AC281" s="2581"/>
      <c r="AD281" s="2582"/>
      <c r="AE281" s="399"/>
      <c r="AF281" s="476"/>
      <c r="AG281" s="476"/>
      <c r="AH281" s="476"/>
      <c r="AI281" s="476"/>
      <c r="AJ281" s="399"/>
      <c r="AK281" s="399"/>
      <c r="AL281" s="399"/>
      <c r="AM281" s="399"/>
      <c r="AO281" s="399"/>
      <c r="AP281" s="478"/>
    </row>
    <row r="282" spans="1:52" ht="13.7" customHeight="1">
      <c r="A282" s="399"/>
      <c r="B282" s="439"/>
      <c r="C282" s="2422"/>
      <c r="D282" s="2422"/>
      <c r="E282" s="396"/>
      <c r="F282" s="2583"/>
      <c r="G282" s="2584"/>
      <c r="H282" s="2584"/>
      <c r="I282" s="2584"/>
      <c r="J282" s="2584"/>
      <c r="K282" s="2584"/>
      <c r="L282" s="2584"/>
      <c r="M282" s="2584"/>
      <c r="N282" s="2584"/>
      <c r="O282" s="2584"/>
      <c r="P282" s="2584"/>
      <c r="Q282" s="2584"/>
      <c r="R282" s="2584"/>
      <c r="S282" s="2584"/>
      <c r="T282" s="2584"/>
      <c r="U282" s="2584"/>
      <c r="V282" s="2584"/>
      <c r="W282" s="2584"/>
      <c r="X282" s="2584"/>
      <c r="Y282" s="2584"/>
      <c r="Z282" s="2584"/>
      <c r="AA282" s="2584"/>
      <c r="AB282" s="2584"/>
      <c r="AC282" s="2584"/>
      <c r="AD282" s="2585"/>
      <c r="AE282" s="399"/>
      <c r="AF282" s="476"/>
      <c r="AG282" s="2421"/>
      <c r="AH282" s="2421"/>
      <c r="AI282" s="2421"/>
      <c r="AJ282" s="2421"/>
      <c r="AK282" s="399"/>
      <c r="AL282" s="399"/>
      <c r="AM282" s="399"/>
    </row>
    <row r="283" spans="1:52" ht="13.7" hidden="1" customHeight="1">
      <c r="A283" s="399"/>
      <c r="C283" s="446"/>
      <c r="D283" s="446"/>
      <c r="E283" s="446"/>
      <c r="F283" s="812"/>
      <c r="G283" s="813"/>
      <c r="H283" s="813"/>
      <c r="I283" s="813"/>
      <c r="J283" s="813"/>
      <c r="K283" s="813"/>
      <c r="L283" s="813"/>
      <c r="M283" s="813"/>
      <c r="N283" s="813"/>
      <c r="O283" s="813"/>
      <c r="P283" s="813"/>
      <c r="Q283" s="813"/>
      <c r="R283" s="813"/>
      <c r="S283" s="813"/>
      <c r="T283" s="813"/>
      <c r="U283" s="813"/>
      <c r="V283" s="813"/>
      <c r="W283" s="813"/>
      <c r="X283" s="813"/>
      <c r="Y283" s="813"/>
      <c r="Z283" s="813"/>
      <c r="AA283" s="813"/>
      <c r="AB283" s="813"/>
      <c r="AC283" s="813"/>
      <c r="AD283" s="814"/>
      <c r="AE283" s="446"/>
      <c r="AF283" s="446"/>
      <c r="AG283" s="446"/>
      <c r="AH283" s="446"/>
      <c r="AI283" s="476"/>
      <c r="AJ283" s="399"/>
      <c r="AK283" s="399"/>
      <c r="AL283" s="399"/>
      <c r="AM283" s="399"/>
    </row>
    <row r="284" spans="1:52">
      <c r="A284" s="399"/>
      <c r="B284" s="446"/>
      <c r="C284" s="446"/>
      <c r="D284" s="446"/>
      <c r="E284" s="446"/>
      <c r="F284" s="446"/>
      <c r="G284" s="446"/>
      <c r="H284" s="446"/>
      <c r="I284" s="446"/>
      <c r="J284" s="446"/>
      <c r="K284" s="446"/>
      <c r="L284" s="446"/>
      <c r="M284" s="446"/>
      <c r="N284" s="446"/>
      <c r="O284" s="446"/>
      <c r="P284" s="446"/>
      <c r="Q284" s="446"/>
      <c r="R284" s="446"/>
      <c r="S284" s="446"/>
      <c r="T284" s="446"/>
      <c r="U284" s="446"/>
      <c r="V284" s="446"/>
      <c r="W284" s="446"/>
      <c r="X284" s="446"/>
      <c r="Y284" s="446"/>
      <c r="Z284" s="446"/>
      <c r="AA284" s="446"/>
      <c r="AB284" s="446"/>
      <c r="AC284" s="446"/>
      <c r="AD284" s="446"/>
      <c r="AE284" s="446"/>
      <c r="AF284" s="446"/>
      <c r="AG284" s="446"/>
      <c r="AH284" s="446"/>
      <c r="AI284" s="446"/>
      <c r="AJ284" s="446"/>
      <c r="AK284" s="446"/>
      <c r="AL284" s="399"/>
      <c r="AM284" s="399"/>
      <c r="AN284" s="44"/>
    </row>
    <row r="285" spans="1:52">
      <c r="A285" s="448"/>
      <c r="B285" s="411"/>
      <c r="C285" s="411"/>
      <c r="D285" s="411"/>
      <c r="E285" s="411"/>
      <c r="F285" s="411"/>
      <c r="G285" s="411"/>
      <c r="H285" s="411"/>
      <c r="I285" s="411"/>
      <c r="J285" s="411"/>
      <c r="K285" s="411"/>
      <c r="L285" s="411"/>
      <c r="M285" s="411"/>
      <c r="N285" s="411"/>
      <c r="O285" s="411"/>
      <c r="P285" s="411"/>
      <c r="Q285" s="411"/>
      <c r="R285" s="411"/>
      <c r="S285" s="411"/>
      <c r="T285" s="411"/>
      <c r="U285" s="411"/>
      <c r="V285" s="411"/>
      <c r="W285" s="411"/>
      <c r="X285" s="411"/>
      <c r="Y285" s="411"/>
      <c r="Z285" s="411"/>
      <c r="AA285" s="411"/>
      <c r="AB285" s="411"/>
      <c r="AC285" s="411"/>
      <c r="AD285" s="411"/>
      <c r="AE285" s="411"/>
      <c r="AF285" s="411"/>
      <c r="AG285" s="411"/>
      <c r="AH285" s="411"/>
      <c r="AI285" s="412"/>
      <c r="AJ285" s="412" t="s">
        <v>2294</v>
      </c>
      <c r="AK285" s="2428">
        <f>IF($C$278="yes",10,0)</f>
        <v>10</v>
      </c>
      <c r="AL285" s="2428"/>
      <c r="AM285" s="2429"/>
      <c r="AN285" s="44"/>
    </row>
    <row r="286" spans="1:52" ht="13.5" thickBot="1"/>
    <row r="287" spans="1:52" ht="13.5" thickTop="1">
      <c r="A287" s="479"/>
      <c r="B287" s="479"/>
      <c r="C287" s="479"/>
      <c r="D287" s="479"/>
      <c r="E287" s="479"/>
      <c r="F287" s="479"/>
      <c r="G287" s="479"/>
      <c r="H287" s="479"/>
      <c r="I287" s="479"/>
      <c r="J287" s="479"/>
      <c r="K287" s="479"/>
      <c r="L287" s="479"/>
      <c r="M287" s="479"/>
      <c r="N287" s="479"/>
      <c r="O287" s="479"/>
      <c r="P287" s="479"/>
      <c r="Q287" s="479"/>
      <c r="R287" s="479"/>
      <c r="S287" s="479"/>
      <c r="T287" s="479"/>
      <c r="U287" s="479"/>
      <c r="V287" s="479"/>
      <c r="W287" s="479"/>
      <c r="X287" s="479"/>
      <c r="Y287" s="479"/>
      <c r="Z287" s="479"/>
      <c r="AA287" s="479"/>
      <c r="AB287" s="479"/>
      <c r="AC287" s="479"/>
      <c r="AD287" s="479"/>
      <c r="AE287" s="479"/>
      <c r="AF287" s="479"/>
      <c r="AG287" s="479"/>
      <c r="AH287" s="479"/>
      <c r="AI287" s="479"/>
      <c r="AJ287" s="479"/>
      <c r="AK287" s="479"/>
      <c r="AL287" s="479"/>
      <c r="AM287" s="480"/>
    </row>
    <row r="288" spans="1:52">
      <c r="A288" s="388" t="s">
        <v>2295</v>
      </c>
      <c r="B288" s="388" t="s">
        <v>2296</v>
      </c>
      <c r="AH288" s="1136" t="s">
        <v>2157</v>
      </c>
    </row>
    <row r="289" spans="1:49" ht="15" customHeight="1">
      <c r="B289" s="389"/>
    </row>
    <row r="290" spans="1:49" ht="15" customHeight="1">
      <c r="B290" s="389" t="s">
        <v>2158</v>
      </c>
    </row>
    <row r="291" spans="1:49">
      <c r="B291" s="399"/>
      <c r="C291" s="1129"/>
      <c r="D291" s="399"/>
      <c r="E291" s="399"/>
      <c r="F291" s="399"/>
      <c r="G291" s="399"/>
      <c r="H291" s="399"/>
      <c r="I291" s="399"/>
      <c r="J291" s="399"/>
      <c r="K291" s="399"/>
      <c r="L291" s="399"/>
      <c r="M291" s="399"/>
      <c r="N291" s="399"/>
      <c r="O291" s="399"/>
      <c r="P291" s="399"/>
      <c r="Q291" s="399"/>
      <c r="R291" s="399"/>
      <c r="S291" s="399"/>
      <c r="T291" s="399"/>
      <c r="U291" s="399"/>
      <c r="V291" s="399"/>
      <c r="W291" s="399"/>
      <c r="X291" s="399"/>
      <c r="Y291" s="399"/>
      <c r="Z291" s="399"/>
      <c r="AA291" s="399"/>
      <c r="AB291" s="399"/>
      <c r="AC291" s="399"/>
      <c r="AD291" s="399"/>
      <c r="AG291" s="399"/>
      <c r="AI291" s="399"/>
      <c r="AJ291" s="399"/>
      <c r="AK291" s="399"/>
      <c r="AL291" s="399"/>
      <c r="AM291" s="399"/>
      <c r="AN291" s="44"/>
      <c r="AO291" s="11"/>
      <c r="AP291" s="417"/>
      <c r="AQ291" s="481"/>
      <c r="AR291" s="417"/>
      <c r="AS291" s="417"/>
      <c r="AT291" s="417"/>
      <c r="AU291" s="417"/>
      <c r="AV291" s="25"/>
      <c r="AW291" s="25"/>
    </row>
    <row r="292" spans="1:49" ht="12.75" customHeight="1">
      <c r="A292" s="1307" t="s">
        <v>2297</v>
      </c>
      <c r="B292" s="1307"/>
      <c r="C292" s="2416" t="s">
        <v>843</v>
      </c>
      <c r="D292" s="2420"/>
      <c r="E292" s="396"/>
      <c r="F292" s="2448" t="s">
        <v>2298</v>
      </c>
      <c r="G292" s="2449"/>
      <c r="H292" s="2449"/>
      <c r="I292" s="2449"/>
      <c r="J292" s="2449"/>
      <c r="K292" s="2449"/>
      <c r="L292" s="2449"/>
      <c r="M292" s="2449"/>
      <c r="N292" s="2449"/>
      <c r="O292" s="2449"/>
      <c r="P292" s="2449"/>
      <c r="Q292" s="2449"/>
      <c r="R292" s="2449"/>
      <c r="S292" s="2449"/>
      <c r="T292" s="2449"/>
      <c r="U292" s="2449"/>
      <c r="V292" s="2449"/>
      <c r="W292" s="2449"/>
      <c r="X292" s="2449"/>
      <c r="Y292" s="2449"/>
      <c r="Z292" s="2449"/>
      <c r="AA292" s="2449"/>
      <c r="AB292" s="2449"/>
      <c r="AC292" s="2449"/>
      <c r="AD292" s="2450"/>
      <c r="AE292" s="482"/>
      <c r="AF292" s="399"/>
      <c r="AG292" s="2451" t="s">
        <v>2299</v>
      </c>
      <c r="AH292" s="2451"/>
      <c r="AI292" s="2451"/>
      <c r="AJ292" s="2451"/>
      <c r="AK292" s="2451"/>
      <c r="AL292" s="399"/>
      <c r="AM292" s="399"/>
      <c r="AN292" s="44"/>
      <c r="AO292" s="11"/>
      <c r="AP292" s="23"/>
      <c r="AS292" s="417"/>
      <c r="AT292" s="417"/>
      <c r="AU292" s="417"/>
      <c r="AV292" s="25"/>
      <c r="AW292" s="25"/>
    </row>
    <row r="293" spans="1:49">
      <c r="A293" s="1129"/>
      <c r="B293" s="439"/>
      <c r="F293" s="2442"/>
      <c r="G293" s="2443"/>
      <c r="H293" s="2443"/>
      <c r="I293" s="2443"/>
      <c r="J293" s="2443"/>
      <c r="K293" s="2443"/>
      <c r="L293" s="2443"/>
      <c r="M293" s="2443"/>
      <c r="N293" s="2443"/>
      <c r="O293" s="2443"/>
      <c r="P293" s="2443"/>
      <c r="Q293" s="2443"/>
      <c r="R293" s="2443"/>
      <c r="S293" s="2443"/>
      <c r="T293" s="2443"/>
      <c r="U293" s="2443"/>
      <c r="V293" s="2443"/>
      <c r="W293" s="2443"/>
      <c r="X293" s="2443"/>
      <c r="Y293" s="2443"/>
      <c r="Z293" s="2443"/>
      <c r="AA293" s="2443"/>
      <c r="AB293" s="2443"/>
      <c r="AC293" s="2443"/>
      <c r="AD293" s="2444"/>
      <c r="AE293" s="482"/>
      <c r="AF293" s="400"/>
      <c r="AH293" s="400"/>
      <c r="AI293" s="400"/>
      <c r="AJ293" s="399"/>
      <c r="AK293" s="399"/>
      <c r="AL293" s="399"/>
      <c r="AM293" s="399"/>
      <c r="AN293" s="44"/>
      <c r="AO293" s="11"/>
      <c r="AP293" s="399">
        <f>IF($C$292="yes",10,IF(C292="50% Met",9,0))</f>
        <v>10</v>
      </c>
      <c r="AS293" s="417"/>
      <c r="AT293" s="417"/>
      <c r="AU293" s="417"/>
      <c r="AV293" s="25"/>
      <c r="AW293" s="25"/>
    </row>
    <row r="294" spans="1:49" ht="15" customHeight="1">
      <c r="A294" s="1129"/>
      <c r="B294" s="439"/>
      <c r="F294" s="2442"/>
      <c r="G294" s="2443"/>
      <c r="H294" s="2443"/>
      <c r="I294" s="2443"/>
      <c r="J294" s="2443"/>
      <c r="K294" s="2443"/>
      <c r="L294" s="2443"/>
      <c r="M294" s="2443"/>
      <c r="N294" s="2443"/>
      <c r="O294" s="2443"/>
      <c r="P294" s="2443"/>
      <c r="Q294" s="2443"/>
      <c r="R294" s="2443"/>
      <c r="S294" s="2443"/>
      <c r="T294" s="2443"/>
      <c r="U294" s="2443"/>
      <c r="V294" s="2443"/>
      <c r="W294" s="2443"/>
      <c r="X294" s="2443"/>
      <c r="Y294" s="2443"/>
      <c r="Z294" s="2443"/>
      <c r="AA294" s="2443"/>
      <c r="AB294" s="2443"/>
      <c r="AC294" s="2443"/>
      <c r="AD294" s="2444"/>
      <c r="AE294" s="482"/>
      <c r="AF294" s="400"/>
      <c r="AH294" s="400"/>
      <c r="AI294" s="400"/>
      <c r="AJ294" s="399"/>
      <c r="AK294" s="399"/>
      <c r="AL294" s="399"/>
      <c r="AM294" s="399"/>
      <c r="AN294" s="44"/>
      <c r="AO294" s="11"/>
      <c r="AP294" s="399">
        <f>IF($C$302="yes",9,0)</f>
        <v>0</v>
      </c>
      <c r="AS294" s="417"/>
      <c r="AT294" s="417"/>
      <c r="AU294" s="417"/>
      <c r="AV294" s="25"/>
      <c r="AW294" s="25"/>
    </row>
    <row r="295" spans="1:49" ht="12.75" customHeight="1">
      <c r="A295" s="1129"/>
      <c r="B295" s="439"/>
      <c r="F295" s="2442" t="s">
        <v>2300</v>
      </c>
      <c r="G295" s="2443"/>
      <c r="H295" s="2443"/>
      <c r="I295" s="2443"/>
      <c r="J295" s="2443"/>
      <c r="K295" s="2443"/>
      <c r="L295" s="2443"/>
      <c r="M295" s="2443"/>
      <c r="N295" s="2443"/>
      <c r="O295" s="2443"/>
      <c r="P295" s="2443"/>
      <c r="Q295" s="2443"/>
      <c r="R295" s="2443"/>
      <c r="S295" s="2443"/>
      <c r="T295" s="2443"/>
      <c r="U295" s="2443"/>
      <c r="V295" s="2443"/>
      <c r="W295" s="2443"/>
      <c r="X295" s="2443"/>
      <c r="Y295" s="2443"/>
      <c r="Z295" s="2443"/>
      <c r="AA295" s="2443"/>
      <c r="AB295" s="2443"/>
      <c r="AC295" s="2443"/>
      <c r="AD295" s="2444"/>
      <c r="AE295" s="482"/>
      <c r="AF295" s="400"/>
      <c r="AH295" s="400"/>
      <c r="AI295" s="400"/>
      <c r="AJ295" s="399"/>
      <c r="AK295" s="399"/>
      <c r="AL295" s="399"/>
      <c r="AM295" s="399"/>
      <c r="AN295" s="44"/>
      <c r="AO295" s="11"/>
      <c r="AP295" s="453">
        <f>MAX(AP293,AP294)</f>
        <v>10</v>
      </c>
      <c r="AQ295" s="420" t="s">
        <v>2161</v>
      </c>
      <c r="AS295" s="417"/>
      <c r="AT295" s="417"/>
      <c r="AU295" s="417"/>
      <c r="AV295" s="25"/>
      <c r="AW295" s="25"/>
    </row>
    <row r="296" spans="1:49">
      <c r="A296" s="1129"/>
      <c r="B296" s="439"/>
      <c r="F296" s="2442"/>
      <c r="G296" s="2443"/>
      <c r="H296" s="2443"/>
      <c r="I296" s="2443"/>
      <c r="J296" s="2443"/>
      <c r="K296" s="2443"/>
      <c r="L296" s="2443"/>
      <c r="M296" s="2443"/>
      <c r="N296" s="2443"/>
      <c r="O296" s="2443"/>
      <c r="P296" s="2443"/>
      <c r="Q296" s="2443"/>
      <c r="R296" s="2443"/>
      <c r="S296" s="2443"/>
      <c r="T296" s="2443"/>
      <c r="U296" s="2443"/>
      <c r="V296" s="2443"/>
      <c r="W296" s="2443"/>
      <c r="X296" s="2443"/>
      <c r="Y296" s="2443"/>
      <c r="Z296" s="2443"/>
      <c r="AA296" s="2443"/>
      <c r="AB296" s="2443"/>
      <c r="AC296" s="2443"/>
      <c r="AD296" s="2444"/>
      <c r="AE296" s="482"/>
      <c r="AF296" s="400"/>
      <c r="AH296" s="400"/>
      <c r="AI296" s="400"/>
      <c r="AJ296" s="399"/>
      <c r="AK296" s="399"/>
      <c r="AL296" s="399"/>
      <c r="AM296" s="399"/>
      <c r="AN296" s="44"/>
      <c r="AO296" s="11"/>
      <c r="AP296" s="399"/>
      <c r="AS296" s="417"/>
      <c r="AT296" s="417"/>
      <c r="AU296" s="417"/>
      <c r="AV296" s="25"/>
      <c r="AW296" s="25"/>
    </row>
    <row r="297" spans="1:49" ht="12.75" customHeight="1">
      <c r="A297" s="399"/>
      <c r="B297" s="400"/>
      <c r="C297" s="399"/>
      <c r="D297" s="400"/>
      <c r="E297" s="399"/>
      <c r="F297" s="2442" t="s">
        <v>2301</v>
      </c>
      <c r="G297" s="2443"/>
      <c r="H297" s="2443"/>
      <c r="I297" s="2443"/>
      <c r="J297" s="2443"/>
      <c r="K297" s="2443"/>
      <c r="L297" s="2443"/>
      <c r="M297" s="2443"/>
      <c r="N297" s="2443"/>
      <c r="O297" s="2443"/>
      <c r="P297" s="2443"/>
      <c r="Q297" s="2443"/>
      <c r="R297" s="2443"/>
      <c r="S297" s="2443"/>
      <c r="T297" s="2443"/>
      <c r="U297" s="2443"/>
      <c r="V297" s="2443"/>
      <c r="W297" s="2443"/>
      <c r="X297" s="2443"/>
      <c r="Y297" s="2443"/>
      <c r="Z297" s="2443"/>
      <c r="AA297" s="2443"/>
      <c r="AB297" s="2443"/>
      <c r="AC297" s="2443"/>
      <c r="AD297" s="2444"/>
      <c r="AE297" s="482"/>
      <c r="AF297" s="400"/>
      <c r="AG297" s="400"/>
      <c r="AH297" s="400"/>
      <c r="AI297" s="400"/>
      <c r="AJ297" s="399"/>
      <c r="AK297" s="399"/>
      <c r="AL297" s="399"/>
      <c r="AM297" s="399"/>
      <c r="AN297" s="44"/>
      <c r="AO297" s="11"/>
      <c r="AS297" s="417"/>
      <c r="AT297" s="417"/>
      <c r="AU297" s="417"/>
      <c r="AV297" s="25"/>
      <c r="AW297" s="25"/>
    </row>
    <row r="298" spans="1:49" ht="15" customHeight="1">
      <c r="A298" s="399"/>
      <c r="B298" s="400"/>
      <c r="C298" s="400"/>
      <c r="D298" s="400"/>
      <c r="E298" s="400"/>
      <c r="F298" s="2442"/>
      <c r="G298" s="2443"/>
      <c r="H298" s="2443"/>
      <c r="I298" s="2443"/>
      <c r="J298" s="2443"/>
      <c r="K298" s="2443"/>
      <c r="L298" s="2443"/>
      <c r="M298" s="2443"/>
      <c r="N298" s="2443"/>
      <c r="O298" s="2443"/>
      <c r="P298" s="2443"/>
      <c r="Q298" s="2443"/>
      <c r="R298" s="2443"/>
      <c r="S298" s="2443"/>
      <c r="T298" s="2443"/>
      <c r="U298" s="2443"/>
      <c r="V298" s="2443"/>
      <c r="W298" s="2443"/>
      <c r="X298" s="2443"/>
      <c r="Y298" s="2443"/>
      <c r="Z298" s="2443"/>
      <c r="AA298" s="2443"/>
      <c r="AB298" s="2443"/>
      <c r="AC298" s="2443"/>
      <c r="AD298" s="2444"/>
      <c r="AE298" s="482"/>
      <c r="AF298" s="400"/>
      <c r="AG298" s="400"/>
      <c r="AH298" s="400"/>
      <c r="AI298" s="400"/>
      <c r="AJ298" s="399"/>
      <c r="AK298" s="399"/>
      <c r="AL298" s="399"/>
      <c r="AM298" s="399"/>
      <c r="AN298" s="44"/>
      <c r="AO298" s="11"/>
      <c r="AS298" s="417"/>
      <c r="AT298" s="417"/>
      <c r="AU298" s="417"/>
      <c r="AV298" s="25"/>
      <c r="AW298" s="25"/>
    </row>
    <row r="299" spans="1:49" ht="12.75" customHeight="1">
      <c r="A299" s="399"/>
      <c r="B299" s="400"/>
      <c r="C299" s="400"/>
      <c r="D299" s="400"/>
      <c r="E299" s="400"/>
      <c r="F299" s="2442" t="s">
        <v>2302</v>
      </c>
      <c r="G299" s="2443"/>
      <c r="H299" s="2443"/>
      <c r="I299" s="2443"/>
      <c r="J299" s="2443"/>
      <c r="K299" s="2443"/>
      <c r="L299" s="2443"/>
      <c r="M299" s="2443"/>
      <c r="N299" s="2443"/>
      <c r="O299" s="2443"/>
      <c r="P299" s="2443"/>
      <c r="Q299" s="2443"/>
      <c r="R299" s="2443"/>
      <c r="S299" s="2443"/>
      <c r="T299" s="2443"/>
      <c r="U299" s="2443"/>
      <c r="V299" s="2443"/>
      <c r="W299" s="2443"/>
      <c r="X299" s="2443"/>
      <c r="Y299" s="2443"/>
      <c r="Z299" s="2443"/>
      <c r="AA299" s="2443"/>
      <c r="AB299" s="2443"/>
      <c r="AC299" s="2443"/>
      <c r="AD299" s="2444"/>
      <c r="AE299" s="1132"/>
      <c r="AF299" s="400"/>
      <c r="AG299" s="400"/>
      <c r="AH299" s="400"/>
      <c r="AI299" s="400"/>
      <c r="AJ299" s="399"/>
      <c r="AK299" s="399"/>
      <c r="AL299" s="399"/>
      <c r="AM299" s="399"/>
      <c r="AN299" s="44"/>
      <c r="AO299" s="11"/>
      <c r="AP299" s="399"/>
      <c r="AS299" s="417"/>
      <c r="AT299" s="417"/>
      <c r="AU299" s="417"/>
      <c r="AV299" s="25"/>
      <c r="AW299" s="25"/>
    </row>
    <row r="300" spans="1:49">
      <c r="A300" s="399"/>
      <c r="B300" s="400"/>
      <c r="C300" s="400"/>
      <c r="D300" s="400"/>
      <c r="E300" s="400"/>
      <c r="F300" s="2445"/>
      <c r="G300" s="2446"/>
      <c r="H300" s="2446"/>
      <c r="I300" s="2446"/>
      <c r="J300" s="2446"/>
      <c r="K300" s="2446"/>
      <c r="L300" s="2446"/>
      <c r="M300" s="2446"/>
      <c r="N300" s="2446"/>
      <c r="O300" s="2446"/>
      <c r="P300" s="2446"/>
      <c r="Q300" s="2446"/>
      <c r="R300" s="2446"/>
      <c r="S300" s="2446"/>
      <c r="T300" s="2446"/>
      <c r="U300" s="2446"/>
      <c r="V300" s="2446"/>
      <c r="W300" s="2446"/>
      <c r="X300" s="2446"/>
      <c r="Y300" s="2446"/>
      <c r="Z300" s="2446"/>
      <c r="AA300" s="2446"/>
      <c r="AB300" s="2446"/>
      <c r="AC300" s="2446"/>
      <c r="AD300" s="2447"/>
      <c r="AE300" s="1132"/>
      <c r="AF300" s="400"/>
      <c r="AG300" s="400"/>
      <c r="AH300" s="400"/>
      <c r="AI300" s="400"/>
      <c r="AJ300" s="399"/>
      <c r="AK300" s="399"/>
      <c r="AL300" s="399"/>
      <c r="AM300" s="399"/>
      <c r="AN300" s="44"/>
      <c r="AO300" s="11"/>
      <c r="AP300" s="399"/>
      <c r="AS300" s="417"/>
      <c r="AT300" s="417"/>
      <c r="AU300" s="417"/>
      <c r="AV300" s="25"/>
      <c r="AW300" s="25"/>
    </row>
    <row r="301" spans="1:49">
      <c r="A301" s="399"/>
      <c r="B301" s="400"/>
      <c r="C301" s="400"/>
      <c r="D301" s="400"/>
      <c r="E301" s="400"/>
      <c r="F301" s="1132"/>
      <c r="G301" s="1132"/>
      <c r="H301" s="1132"/>
      <c r="I301" s="1132"/>
      <c r="J301" s="1132"/>
      <c r="K301" s="1132"/>
      <c r="L301" s="1132"/>
      <c r="M301" s="1132"/>
      <c r="N301" s="1132"/>
      <c r="O301" s="1132"/>
      <c r="P301" s="1132"/>
      <c r="Q301" s="1132"/>
      <c r="R301" s="1132"/>
      <c r="S301" s="1132"/>
      <c r="T301" s="1132"/>
      <c r="U301" s="1132"/>
      <c r="V301" s="1132"/>
      <c r="W301" s="1132"/>
      <c r="X301" s="1132"/>
      <c r="Y301" s="1132"/>
      <c r="Z301" s="1132"/>
      <c r="AA301" s="1132"/>
      <c r="AB301" s="1132"/>
      <c r="AC301" s="1132"/>
      <c r="AD301" s="1132"/>
      <c r="AE301" s="400"/>
      <c r="AF301" s="400"/>
      <c r="AG301" s="400"/>
      <c r="AH301" s="400"/>
      <c r="AI301" s="400"/>
      <c r="AJ301" s="399"/>
      <c r="AK301" s="399"/>
      <c r="AL301" s="399"/>
      <c r="AM301" s="399"/>
      <c r="AN301" s="44"/>
      <c r="AO301" s="11"/>
      <c r="AS301" s="417"/>
      <c r="AT301" s="417"/>
      <c r="AU301" s="417"/>
      <c r="AV301" s="25"/>
      <c r="AW301" s="25"/>
    </row>
    <row r="302" spans="1:49" ht="15" customHeight="1">
      <c r="A302" s="1307" t="s">
        <v>2303</v>
      </c>
      <c r="B302" s="1307"/>
      <c r="C302" s="2420" t="s">
        <v>809</v>
      </c>
      <c r="D302" s="2420"/>
      <c r="E302" s="396"/>
      <c r="F302" s="483" t="s">
        <v>2304</v>
      </c>
      <c r="G302" s="484"/>
      <c r="H302" s="484"/>
      <c r="I302" s="484"/>
      <c r="J302" s="484"/>
      <c r="K302" s="484"/>
      <c r="L302" s="484"/>
      <c r="M302" s="484"/>
      <c r="N302" s="484"/>
      <c r="O302" s="484"/>
      <c r="P302" s="484"/>
      <c r="Q302" s="484"/>
      <c r="R302" s="484"/>
      <c r="S302" s="484"/>
      <c r="T302" s="484"/>
      <c r="U302" s="484"/>
      <c r="V302" s="484"/>
      <c r="W302" s="484"/>
      <c r="X302" s="484"/>
      <c r="Y302" s="484"/>
      <c r="Z302" s="484"/>
      <c r="AA302" s="484"/>
      <c r="AB302" s="484"/>
      <c r="AC302" s="484"/>
      <c r="AD302" s="485"/>
      <c r="AE302" s="400"/>
      <c r="AF302" s="400"/>
      <c r="AG302" s="389" t="s">
        <v>2305</v>
      </c>
      <c r="AH302" s="400"/>
      <c r="AI302" s="400"/>
      <c r="AJ302" s="399"/>
      <c r="AK302" s="399"/>
      <c r="AL302" s="399"/>
      <c r="AM302" s="399"/>
      <c r="AN302" s="486"/>
      <c r="AO302" s="11"/>
    </row>
    <row r="303" spans="1:49">
      <c r="A303" s="399"/>
      <c r="B303" s="400"/>
      <c r="C303" s="399"/>
      <c r="D303" s="400"/>
      <c r="E303" s="399"/>
      <c r="F303" s="2349" t="s">
        <v>2306</v>
      </c>
      <c r="G303" s="2350"/>
      <c r="H303" s="2350"/>
      <c r="I303" s="2350"/>
      <c r="J303" s="2350"/>
      <c r="K303" s="2350"/>
      <c r="L303" s="2350"/>
      <c r="M303" s="2350"/>
      <c r="N303" s="2350"/>
      <c r="O303" s="2350"/>
      <c r="P303" s="2350"/>
      <c r="Q303" s="2350"/>
      <c r="R303" s="2350"/>
      <c r="S303" s="2350"/>
      <c r="T303" s="2350"/>
      <c r="U303" s="2350"/>
      <c r="V303" s="2350"/>
      <c r="W303" s="2350"/>
      <c r="X303" s="2350"/>
      <c r="Y303" s="2350"/>
      <c r="Z303" s="2350"/>
      <c r="AA303" s="2350"/>
      <c r="AB303" s="2350"/>
      <c r="AC303" s="2350"/>
      <c r="AD303" s="2351"/>
      <c r="AE303" s="400"/>
      <c r="AF303" s="400"/>
      <c r="AG303" s="400"/>
      <c r="AH303" s="400"/>
      <c r="AI303" s="400"/>
      <c r="AJ303" s="399"/>
      <c r="AK303" s="399"/>
      <c r="AL303" s="399"/>
      <c r="AM303" s="399"/>
      <c r="AR303" s="487"/>
    </row>
    <row r="304" spans="1:49" ht="15" customHeight="1">
      <c r="A304" s="399"/>
      <c r="B304" s="400"/>
      <c r="C304" s="399"/>
      <c r="D304" s="400"/>
      <c r="E304" s="399"/>
      <c r="F304" s="2349"/>
      <c r="G304" s="2350"/>
      <c r="H304" s="2350"/>
      <c r="I304" s="2350"/>
      <c r="J304" s="2350"/>
      <c r="K304" s="2350"/>
      <c r="L304" s="2350"/>
      <c r="M304" s="2350"/>
      <c r="N304" s="2350"/>
      <c r="O304" s="2350"/>
      <c r="P304" s="2350"/>
      <c r="Q304" s="2350"/>
      <c r="R304" s="2350"/>
      <c r="S304" s="2350"/>
      <c r="T304" s="2350"/>
      <c r="U304" s="2350"/>
      <c r="V304" s="2350"/>
      <c r="W304" s="2350"/>
      <c r="X304" s="2350"/>
      <c r="Y304" s="2350"/>
      <c r="Z304" s="2350"/>
      <c r="AA304" s="2350"/>
      <c r="AB304" s="2350"/>
      <c r="AC304" s="2350"/>
      <c r="AD304" s="2351"/>
      <c r="AE304" s="400"/>
      <c r="AF304" s="400"/>
      <c r="AG304" s="400"/>
      <c r="AH304" s="400"/>
      <c r="AI304" s="400"/>
      <c r="AJ304" s="399"/>
      <c r="AK304" s="399"/>
      <c r="AL304" s="399"/>
      <c r="AM304" s="399"/>
      <c r="AR304" s="487"/>
    </row>
    <row r="305" spans="1:44">
      <c r="A305" s="399"/>
      <c r="B305" s="400"/>
      <c r="C305" s="399"/>
      <c r="D305" s="400"/>
      <c r="E305" s="399"/>
      <c r="F305" s="2349"/>
      <c r="G305" s="2350"/>
      <c r="H305" s="2350"/>
      <c r="I305" s="2350"/>
      <c r="J305" s="2350"/>
      <c r="K305" s="2350"/>
      <c r="L305" s="2350"/>
      <c r="M305" s="2350"/>
      <c r="N305" s="2350"/>
      <c r="O305" s="2350"/>
      <c r="P305" s="2350"/>
      <c r="Q305" s="2350"/>
      <c r="R305" s="2350"/>
      <c r="S305" s="2350"/>
      <c r="T305" s="2350"/>
      <c r="U305" s="2350"/>
      <c r="V305" s="2350"/>
      <c r="W305" s="2350"/>
      <c r="X305" s="2350"/>
      <c r="Y305" s="2350"/>
      <c r="Z305" s="2350"/>
      <c r="AA305" s="2350"/>
      <c r="AB305" s="2350"/>
      <c r="AC305" s="2350"/>
      <c r="AD305" s="2351"/>
      <c r="AE305" s="400"/>
      <c r="AF305" s="400"/>
      <c r="AG305" s="400"/>
      <c r="AH305" s="400"/>
      <c r="AI305" s="400"/>
      <c r="AJ305" s="399"/>
      <c r="AK305" s="399"/>
      <c r="AL305" s="399"/>
      <c r="AM305" s="399"/>
      <c r="AP305" s="453"/>
      <c r="AQ305" s="420"/>
      <c r="AR305" s="487"/>
    </row>
    <row r="306" spans="1:44" ht="15" customHeight="1">
      <c r="A306" s="399"/>
      <c r="B306" s="400"/>
      <c r="C306" s="399"/>
      <c r="D306" s="400"/>
      <c r="E306" s="399"/>
      <c r="F306" s="2346"/>
      <c r="G306" s="2347"/>
      <c r="H306" s="2347"/>
      <c r="I306" s="2347"/>
      <c r="J306" s="2347"/>
      <c r="K306" s="2347"/>
      <c r="L306" s="2347"/>
      <c r="M306" s="2347"/>
      <c r="N306" s="2347"/>
      <c r="O306" s="2347"/>
      <c r="P306" s="2347"/>
      <c r="Q306" s="2347"/>
      <c r="R306" s="2347"/>
      <c r="S306" s="2347"/>
      <c r="T306" s="2347"/>
      <c r="U306" s="2347"/>
      <c r="V306" s="2347"/>
      <c r="W306" s="2347"/>
      <c r="X306" s="2347"/>
      <c r="Y306" s="2347"/>
      <c r="Z306" s="2347"/>
      <c r="AA306" s="2347"/>
      <c r="AB306" s="2347"/>
      <c r="AC306" s="2347"/>
      <c r="AD306" s="2348"/>
      <c r="AE306" s="400"/>
      <c r="AF306" s="400"/>
      <c r="AG306" s="400"/>
      <c r="AH306" s="400"/>
      <c r="AI306" s="400"/>
      <c r="AJ306" s="399"/>
      <c r="AK306" s="399"/>
      <c r="AL306" s="399"/>
      <c r="AM306" s="399"/>
      <c r="AP306" s="453"/>
      <c r="AQ306" s="420"/>
      <c r="AR306" s="487"/>
    </row>
    <row r="307" spans="1:44">
      <c r="A307" s="399"/>
      <c r="B307" s="400"/>
      <c r="C307" s="400"/>
      <c r="D307" s="400"/>
      <c r="E307" s="400"/>
      <c r="F307" s="400"/>
      <c r="G307" s="400"/>
      <c r="H307" s="400"/>
      <c r="I307" s="400"/>
      <c r="J307" s="400"/>
      <c r="K307" s="400"/>
      <c r="L307" s="400"/>
      <c r="M307" s="400"/>
      <c r="N307" s="400"/>
      <c r="O307" s="400"/>
      <c r="P307" s="400"/>
      <c r="Q307" s="400"/>
      <c r="R307" s="400"/>
      <c r="S307" s="400"/>
      <c r="T307" s="400"/>
      <c r="U307" s="400"/>
      <c r="V307" s="400"/>
      <c r="W307" s="400"/>
      <c r="X307" s="400"/>
      <c r="Y307" s="400"/>
      <c r="Z307" s="400"/>
      <c r="AA307" s="400"/>
      <c r="AB307" s="400"/>
      <c r="AC307" s="400"/>
      <c r="AD307" s="400"/>
      <c r="AE307" s="400"/>
      <c r="AF307" s="400"/>
      <c r="AG307" s="400"/>
      <c r="AH307" s="400"/>
      <c r="AI307" s="400"/>
      <c r="AJ307" s="399"/>
      <c r="AK307" s="399"/>
      <c r="AL307" s="399"/>
      <c r="AM307" s="399"/>
      <c r="AP307" s="453"/>
      <c r="AQ307" s="420"/>
      <c r="AR307" s="487"/>
    </row>
    <row r="308" spans="1:44" hidden="1">
      <c r="A308" s="399"/>
      <c r="B308" s="400"/>
      <c r="C308" s="400"/>
      <c r="D308" s="400"/>
      <c r="E308" s="400"/>
      <c r="F308" s="400"/>
      <c r="G308" s="400"/>
      <c r="H308" s="400"/>
      <c r="I308" s="400"/>
      <c r="J308" s="400"/>
      <c r="K308" s="400"/>
      <c r="L308" s="400"/>
      <c r="M308" s="400"/>
      <c r="N308" s="400"/>
      <c r="O308" s="400"/>
      <c r="P308" s="400"/>
      <c r="Q308" s="400"/>
      <c r="R308" s="400"/>
      <c r="S308" s="400"/>
      <c r="T308" s="400"/>
      <c r="U308" s="400"/>
      <c r="V308" s="400"/>
      <c r="W308" s="400"/>
      <c r="X308" s="400"/>
      <c r="Y308" s="400"/>
      <c r="Z308" s="400"/>
      <c r="AA308" s="400"/>
      <c r="AB308" s="400"/>
      <c r="AC308" s="400"/>
      <c r="AD308" s="400"/>
      <c r="AE308" s="400"/>
      <c r="AF308" s="400"/>
      <c r="AG308" s="400"/>
      <c r="AH308" s="400"/>
      <c r="AI308" s="400"/>
      <c r="AJ308" s="399"/>
      <c r="AK308" s="399"/>
      <c r="AL308" s="399"/>
      <c r="AM308" s="399"/>
      <c r="AP308" s="453"/>
      <c r="AQ308" s="420"/>
      <c r="AR308" s="487"/>
    </row>
    <row r="309" spans="1:44" hidden="1">
      <c r="A309" s="399"/>
      <c r="B309" s="400"/>
      <c r="C309" s="400"/>
      <c r="D309" s="400"/>
      <c r="E309" s="400"/>
      <c r="F309" s="400"/>
      <c r="G309" s="400"/>
      <c r="H309" s="400"/>
      <c r="I309" s="400"/>
      <c r="J309" s="400"/>
      <c r="K309" s="400"/>
      <c r="L309" s="400"/>
      <c r="M309" s="400"/>
      <c r="N309" s="400"/>
      <c r="O309" s="400"/>
      <c r="P309" s="400"/>
      <c r="Q309" s="400"/>
      <c r="R309" s="400"/>
      <c r="S309" s="400"/>
      <c r="T309" s="400"/>
      <c r="U309" s="400"/>
      <c r="V309" s="400"/>
      <c r="W309" s="400"/>
      <c r="X309" s="400"/>
      <c r="Y309" s="400"/>
      <c r="Z309" s="400"/>
      <c r="AA309" s="400"/>
      <c r="AB309" s="400"/>
      <c r="AC309" s="400"/>
      <c r="AD309" s="400"/>
      <c r="AE309" s="400"/>
      <c r="AF309" s="400"/>
      <c r="AG309" s="400"/>
      <c r="AH309" s="400"/>
      <c r="AI309" s="400"/>
      <c r="AJ309" s="399"/>
      <c r="AK309" s="399"/>
      <c r="AL309" s="399"/>
      <c r="AM309" s="399"/>
      <c r="AN309" s="44"/>
      <c r="AO309" s="11"/>
    </row>
    <row r="310" spans="1:44" hidden="1">
      <c r="A310" s="1307" t="s">
        <v>2307</v>
      </c>
      <c r="B310" s="1307"/>
      <c r="C310" s="2420" t="s">
        <v>809</v>
      </c>
      <c r="D310" s="2420"/>
      <c r="E310" s="396"/>
      <c r="F310" s="483" t="s">
        <v>2308</v>
      </c>
      <c r="G310" s="488"/>
      <c r="H310" s="488"/>
      <c r="I310" s="488"/>
      <c r="J310" s="488"/>
      <c r="K310" s="488"/>
      <c r="L310" s="488"/>
      <c r="M310" s="488"/>
      <c r="N310" s="488"/>
      <c r="O310" s="488"/>
      <c r="P310" s="488"/>
      <c r="Q310" s="488"/>
      <c r="R310" s="488"/>
      <c r="S310" s="488"/>
      <c r="T310" s="488"/>
      <c r="U310" s="488"/>
      <c r="V310" s="488"/>
      <c r="W310" s="488"/>
      <c r="X310" s="488"/>
      <c r="Y310" s="488"/>
      <c r="Z310" s="488"/>
      <c r="AA310" s="488"/>
      <c r="AB310" s="488"/>
      <c r="AC310" s="488"/>
      <c r="AD310" s="489"/>
      <c r="AE310" s="400"/>
      <c r="AF310" s="400"/>
      <c r="AG310" s="389" t="s">
        <v>2305</v>
      </c>
      <c r="AH310" s="400"/>
      <c r="AI310" s="400"/>
      <c r="AJ310" s="399"/>
      <c r="AK310" s="399"/>
      <c r="AL310" s="399"/>
      <c r="AM310" s="399"/>
      <c r="AN310" s="44"/>
      <c r="AO310" s="11"/>
    </row>
    <row r="311" spans="1:44" hidden="1">
      <c r="A311" s="1095"/>
      <c r="B311" s="1095"/>
      <c r="C311" s="1151"/>
      <c r="D311" s="1151"/>
      <c r="E311" s="396"/>
      <c r="F311" s="2442" t="s">
        <v>2309</v>
      </c>
      <c r="G311" s="2443"/>
      <c r="H311" s="2443"/>
      <c r="I311" s="2443"/>
      <c r="J311" s="2443"/>
      <c r="K311" s="2443"/>
      <c r="L311" s="2443"/>
      <c r="M311" s="2443"/>
      <c r="N311" s="2443"/>
      <c r="O311" s="2443"/>
      <c r="P311" s="2443"/>
      <c r="Q311" s="2443"/>
      <c r="R311" s="2443"/>
      <c r="S311" s="2443"/>
      <c r="T311" s="2443"/>
      <c r="U311" s="2443"/>
      <c r="V311" s="2443"/>
      <c r="W311" s="2443"/>
      <c r="X311" s="2443"/>
      <c r="Y311" s="2443"/>
      <c r="Z311" s="2443"/>
      <c r="AA311" s="2443"/>
      <c r="AB311" s="2443"/>
      <c r="AC311" s="2443"/>
      <c r="AD311" s="2444"/>
      <c r="AE311" s="400"/>
      <c r="AF311" s="400"/>
      <c r="AG311" s="389"/>
      <c r="AH311" s="400"/>
      <c r="AI311" s="400"/>
      <c r="AJ311" s="399"/>
      <c r="AK311" s="399"/>
      <c r="AL311" s="399"/>
      <c r="AM311" s="399"/>
      <c r="AN311" s="44"/>
      <c r="AO311" s="11"/>
      <c r="AP311" s="404" t="s">
        <v>998</v>
      </c>
    </row>
    <row r="312" spans="1:44" hidden="1">
      <c r="F312" s="2442"/>
      <c r="G312" s="2443"/>
      <c r="H312" s="2443"/>
      <c r="I312" s="2443"/>
      <c r="J312" s="2443"/>
      <c r="K312" s="2443"/>
      <c r="L312" s="2443"/>
      <c r="M312" s="2443"/>
      <c r="N312" s="2443"/>
      <c r="O312" s="2443"/>
      <c r="P312" s="2443"/>
      <c r="Q312" s="2443"/>
      <c r="R312" s="2443"/>
      <c r="S312" s="2443"/>
      <c r="T312" s="2443"/>
      <c r="U312" s="2443"/>
      <c r="V312" s="2443"/>
      <c r="W312" s="2443"/>
      <c r="X312" s="2443"/>
      <c r="Y312" s="2443"/>
      <c r="Z312" s="2443"/>
      <c r="AA312" s="2443"/>
      <c r="AB312" s="2443"/>
      <c r="AC312" s="2443"/>
      <c r="AD312" s="2444"/>
      <c r="AE312" s="400"/>
      <c r="AF312" s="400"/>
      <c r="AH312" s="400"/>
      <c r="AI312" s="400"/>
      <c r="AJ312" s="399"/>
      <c r="AK312" s="399"/>
      <c r="AL312" s="399"/>
      <c r="AM312" s="399"/>
      <c r="AN312" s="44"/>
      <c r="AO312" s="11"/>
      <c r="AP312" s="404" t="s">
        <v>2310</v>
      </c>
    </row>
    <row r="313" spans="1:44" hidden="1">
      <c r="A313" s="399"/>
      <c r="B313" s="400"/>
      <c r="C313" s="1151"/>
      <c r="D313" s="1151"/>
      <c r="E313" s="396"/>
      <c r="F313" s="490" t="s">
        <v>2311</v>
      </c>
      <c r="G313" s="501"/>
      <c r="H313" s="501"/>
      <c r="I313" s="501"/>
      <c r="J313" s="501"/>
      <c r="K313" s="501"/>
      <c r="L313" s="501"/>
      <c r="M313" s="501"/>
      <c r="N313" s="501"/>
      <c r="O313" s="501"/>
      <c r="P313" s="501"/>
      <c r="Q313" s="501"/>
      <c r="R313" s="501"/>
      <c r="S313" s="501"/>
      <c r="T313" s="501"/>
      <c r="U313" s="501"/>
      <c r="V313" s="501"/>
      <c r="W313" s="501"/>
      <c r="X313" s="501"/>
      <c r="Y313" s="501"/>
      <c r="Z313" s="501"/>
      <c r="AA313" s="501"/>
      <c r="AB313" s="501"/>
      <c r="AC313" s="501"/>
      <c r="AD313" s="810"/>
      <c r="AE313" s="400"/>
      <c r="AF313" s="400"/>
      <c r="AG313" s="389"/>
      <c r="AH313" s="400"/>
      <c r="AI313" s="400"/>
      <c r="AJ313" s="399"/>
      <c r="AK313" s="399"/>
      <c r="AL313" s="399"/>
      <c r="AM313" s="399"/>
      <c r="AN313" s="44"/>
      <c r="AO313" s="11"/>
      <c r="AP313" s="404" t="s">
        <v>2312</v>
      </c>
    </row>
    <row r="314" spans="1:44" hidden="1">
      <c r="A314" s="399"/>
      <c r="B314" s="400"/>
      <c r="C314" s="1151"/>
      <c r="D314" s="1151"/>
      <c r="E314" s="396"/>
      <c r="F314" s="490"/>
      <c r="G314" s="501"/>
      <c r="H314" s="501"/>
      <c r="I314" s="501"/>
      <c r="J314" s="501"/>
      <c r="K314" s="501"/>
      <c r="L314" s="501"/>
      <c r="M314" s="501"/>
      <c r="N314" s="501"/>
      <c r="O314" s="501"/>
      <c r="P314" s="501"/>
      <c r="Q314" s="501"/>
      <c r="R314" s="501"/>
      <c r="S314" s="501"/>
      <c r="T314" s="501"/>
      <c r="U314" s="501"/>
      <c r="V314" s="501"/>
      <c r="W314" s="501"/>
      <c r="X314" s="501"/>
      <c r="Y314" s="501"/>
      <c r="Z314" s="501"/>
      <c r="AA314" s="501"/>
      <c r="AB314" s="501"/>
      <c r="AC314" s="501"/>
      <c r="AD314" s="810"/>
      <c r="AE314" s="400"/>
      <c r="AF314" s="400"/>
      <c r="AG314" s="389"/>
      <c r="AH314" s="400"/>
      <c r="AI314" s="400"/>
      <c r="AJ314" s="399"/>
      <c r="AK314" s="399"/>
      <c r="AL314" s="399"/>
      <c r="AM314" s="399"/>
      <c r="AN314" s="44"/>
      <c r="AO314" s="11"/>
      <c r="AP314" s="404" t="s">
        <v>2313</v>
      </c>
    </row>
    <row r="315" spans="1:44" ht="12.75" hidden="1" customHeight="1">
      <c r="A315" s="399"/>
      <c r="B315" s="400"/>
      <c r="C315" s="1151"/>
      <c r="D315" s="1151"/>
      <c r="E315" s="396"/>
      <c r="F315" s="490"/>
      <c r="G315" s="482"/>
      <c r="H315" s="482"/>
      <c r="I315" s="482"/>
      <c r="J315" s="482"/>
      <c r="K315" s="482"/>
      <c r="L315" s="482"/>
      <c r="M315" s="482"/>
      <c r="N315" s="482"/>
      <c r="O315" s="482"/>
      <c r="P315" s="482"/>
      <c r="Q315" s="482"/>
      <c r="R315" s="482"/>
      <c r="S315" s="482"/>
      <c r="T315" s="482"/>
      <c r="U315" s="482"/>
      <c r="V315" s="482"/>
      <c r="W315" s="482"/>
      <c r="X315" s="482"/>
      <c r="Y315" s="482"/>
      <c r="Z315" s="482"/>
      <c r="AA315" s="482"/>
      <c r="AB315" s="482"/>
      <c r="AC315" s="482"/>
      <c r="AD315" s="491"/>
      <c r="AE315" s="400"/>
      <c r="AF315" s="400"/>
      <c r="AG315" s="389"/>
      <c r="AH315" s="400"/>
      <c r="AI315" s="400"/>
      <c r="AJ315" s="399"/>
      <c r="AK315" s="399"/>
      <c r="AL315" s="399"/>
      <c r="AM315" s="399"/>
      <c r="AN315" s="44"/>
      <c r="AO315" s="11"/>
      <c r="AP315" s="23"/>
    </row>
    <row r="316" spans="1:44" ht="12.75" hidden="1" customHeight="1">
      <c r="A316" s="399"/>
      <c r="B316" s="400"/>
      <c r="C316" s="1151"/>
      <c r="D316" s="1151"/>
      <c r="E316" s="396"/>
      <c r="F316" s="2452" t="s">
        <v>998</v>
      </c>
      <c r="G316" s="2453"/>
      <c r="H316" s="2453"/>
      <c r="I316" s="2453"/>
      <c r="J316" s="2453"/>
      <c r="K316" s="2453"/>
      <c r="L316" s="2453"/>
      <c r="M316" s="2453"/>
      <c r="N316" s="2453"/>
      <c r="O316" s="2453"/>
      <c r="P316" s="2453"/>
      <c r="Q316" s="2453"/>
      <c r="R316" s="2453"/>
      <c r="S316" s="2453"/>
      <c r="T316" s="2453"/>
      <c r="U316" s="2453"/>
      <c r="V316" s="2453"/>
      <c r="W316" s="2453"/>
      <c r="X316" s="2453"/>
      <c r="Y316" s="2453"/>
      <c r="Z316" s="2453"/>
      <c r="AA316" s="2453"/>
      <c r="AB316" s="2453"/>
      <c r="AC316" s="2453"/>
      <c r="AD316" s="2454"/>
      <c r="AE316" s="482"/>
      <c r="AF316" s="482"/>
      <c r="AG316" s="482"/>
      <c r="AH316" s="482"/>
      <c r="AI316" s="482"/>
      <c r="AJ316" s="482"/>
      <c r="AK316" s="482"/>
      <c r="AL316" s="399"/>
      <c r="AM316" s="399"/>
      <c r="AN316" s="44"/>
      <c r="AO316" s="11"/>
      <c r="AP316" s="23"/>
    </row>
    <row r="317" spans="1:44" hidden="1">
      <c r="A317" s="399"/>
      <c r="B317" s="400"/>
      <c r="C317" s="1151"/>
      <c r="D317" s="1151"/>
      <c r="E317" s="396"/>
      <c r="F317" s="2452"/>
      <c r="G317" s="2453"/>
      <c r="H317" s="2453"/>
      <c r="I317" s="2453"/>
      <c r="J317" s="2453"/>
      <c r="K317" s="2453"/>
      <c r="L317" s="2453"/>
      <c r="M317" s="2453"/>
      <c r="N317" s="2453"/>
      <c r="O317" s="2453"/>
      <c r="P317" s="2453"/>
      <c r="Q317" s="2453"/>
      <c r="R317" s="2453"/>
      <c r="S317" s="2453"/>
      <c r="T317" s="2453"/>
      <c r="U317" s="2453"/>
      <c r="V317" s="2453"/>
      <c r="W317" s="2453"/>
      <c r="X317" s="2453"/>
      <c r="Y317" s="2453"/>
      <c r="Z317" s="2453"/>
      <c r="AA317" s="2453"/>
      <c r="AB317" s="2453"/>
      <c r="AC317" s="2453"/>
      <c r="AD317" s="2454"/>
      <c r="AE317" s="400"/>
      <c r="AF317" s="400"/>
      <c r="AG317" s="389"/>
      <c r="AH317" s="400"/>
      <c r="AI317" s="400"/>
      <c r="AJ317" s="399"/>
      <c r="AK317" s="399"/>
      <c r="AL317" s="399"/>
      <c r="AM317" s="399"/>
      <c r="AN317" s="44"/>
      <c r="AO317" s="11"/>
      <c r="AP317" s="23"/>
    </row>
    <row r="318" spans="1:44" hidden="1">
      <c r="A318" s="399"/>
      <c r="B318" s="400"/>
      <c r="C318" s="1151"/>
      <c r="D318" s="1151"/>
      <c r="E318" s="396"/>
      <c r="F318" s="2452"/>
      <c r="G318" s="2453"/>
      <c r="H318" s="2453"/>
      <c r="I318" s="2453"/>
      <c r="J318" s="2453"/>
      <c r="K318" s="2453"/>
      <c r="L318" s="2453"/>
      <c r="M318" s="2453"/>
      <c r="N318" s="2453"/>
      <c r="O318" s="2453"/>
      <c r="P318" s="2453"/>
      <c r="Q318" s="2453"/>
      <c r="R318" s="2453"/>
      <c r="S318" s="2453"/>
      <c r="T318" s="2453"/>
      <c r="U318" s="2453"/>
      <c r="V318" s="2453"/>
      <c r="W318" s="2453"/>
      <c r="X318" s="2453"/>
      <c r="Y318" s="2453"/>
      <c r="Z318" s="2453"/>
      <c r="AA318" s="2453"/>
      <c r="AB318" s="2453"/>
      <c r="AC318" s="2453"/>
      <c r="AD318" s="2454"/>
      <c r="AE318" s="400"/>
      <c r="AF318" s="400"/>
      <c r="AG318" s="389"/>
      <c r="AH318" s="400"/>
      <c r="AI318" s="400"/>
      <c r="AJ318" s="399"/>
      <c r="AK318" s="399"/>
      <c r="AL318" s="399"/>
      <c r="AM318" s="399"/>
      <c r="AN318" s="44"/>
      <c r="AO318" s="11"/>
      <c r="AP318" s="23"/>
    </row>
    <row r="319" spans="1:44" hidden="1">
      <c r="A319" s="399"/>
      <c r="B319" s="400"/>
      <c r="C319" s="1151"/>
      <c r="D319" s="1151"/>
      <c r="E319" s="396"/>
      <c r="F319" s="2452"/>
      <c r="G319" s="2453"/>
      <c r="H319" s="2453"/>
      <c r="I319" s="2453"/>
      <c r="J319" s="2453"/>
      <c r="K319" s="2453"/>
      <c r="L319" s="2453"/>
      <c r="M319" s="2453"/>
      <c r="N319" s="2453"/>
      <c r="O319" s="2453"/>
      <c r="P319" s="2453"/>
      <c r="Q319" s="2453"/>
      <c r="R319" s="2453"/>
      <c r="S319" s="2453"/>
      <c r="T319" s="2453"/>
      <c r="U319" s="2453"/>
      <c r="V319" s="2453"/>
      <c r="W319" s="2453"/>
      <c r="X319" s="2453"/>
      <c r="Y319" s="2453"/>
      <c r="Z319" s="2453"/>
      <c r="AA319" s="2453"/>
      <c r="AB319" s="2453"/>
      <c r="AC319" s="2453"/>
      <c r="AD319" s="2454"/>
      <c r="AE319" s="400"/>
      <c r="AF319" s="400"/>
      <c r="AG319" s="389"/>
      <c r="AH319" s="400"/>
      <c r="AI319" s="400"/>
      <c r="AJ319" s="399"/>
      <c r="AK319" s="399"/>
      <c r="AL319" s="399"/>
      <c r="AM319" s="399"/>
      <c r="AN319" s="44"/>
      <c r="AO319" s="11"/>
      <c r="AP319" s="23"/>
    </row>
    <row r="320" spans="1:44" hidden="1">
      <c r="A320" s="399"/>
      <c r="B320" s="400"/>
      <c r="C320" s="1151"/>
      <c r="D320" s="1151"/>
      <c r="E320" s="396"/>
      <c r="F320" s="2455"/>
      <c r="G320" s="2456"/>
      <c r="H320" s="2456"/>
      <c r="I320" s="2456"/>
      <c r="J320" s="2456"/>
      <c r="K320" s="2456"/>
      <c r="L320" s="2456"/>
      <c r="M320" s="2456"/>
      <c r="N320" s="2456"/>
      <c r="O320" s="2456"/>
      <c r="P320" s="2456"/>
      <c r="Q320" s="2456"/>
      <c r="R320" s="2456"/>
      <c r="S320" s="2456"/>
      <c r="T320" s="2456"/>
      <c r="U320" s="2456"/>
      <c r="V320" s="2456"/>
      <c r="W320" s="2456"/>
      <c r="X320" s="2456"/>
      <c r="Y320" s="2456"/>
      <c r="Z320" s="2456"/>
      <c r="AA320" s="2456"/>
      <c r="AB320" s="2456"/>
      <c r="AC320" s="2456"/>
      <c r="AD320" s="2457"/>
      <c r="AE320" s="400"/>
      <c r="AF320" s="400"/>
      <c r="AG320" s="389"/>
      <c r="AH320" s="400"/>
      <c r="AI320" s="400"/>
      <c r="AJ320" s="399"/>
      <c r="AK320" s="399"/>
      <c r="AL320" s="399"/>
      <c r="AM320" s="399"/>
      <c r="AN320" s="44"/>
      <c r="AO320" s="11"/>
      <c r="AP320" s="23"/>
    </row>
    <row r="321" spans="1:42" hidden="1">
      <c r="A321" s="399"/>
      <c r="B321" s="400"/>
      <c r="C321" s="1151"/>
      <c r="D321" s="1151"/>
      <c r="E321" s="396"/>
      <c r="F321" s="777"/>
      <c r="G321" s="482"/>
      <c r="H321" s="482"/>
      <c r="I321" s="482"/>
      <c r="J321" s="482"/>
      <c r="K321" s="482"/>
      <c r="L321" s="482"/>
      <c r="M321" s="482"/>
      <c r="N321" s="482"/>
      <c r="O321" s="482"/>
      <c r="P321" s="482"/>
      <c r="Q321" s="482"/>
      <c r="R321" s="482"/>
      <c r="S321" s="482"/>
      <c r="T321" s="482"/>
      <c r="U321" s="482"/>
      <c r="V321" s="482"/>
      <c r="W321" s="482"/>
      <c r="X321" s="482"/>
      <c r="Y321" s="482"/>
      <c r="Z321" s="482"/>
      <c r="AA321" s="482"/>
      <c r="AB321" s="482"/>
      <c r="AC321" s="482"/>
      <c r="AD321" s="491"/>
      <c r="AE321" s="400"/>
      <c r="AF321" s="400"/>
      <c r="AG321" s="389"/>
      <c r="AH321" s="400"/>
      <c r="AI321" s="400"/>
      <c r="AJ321" s="399"/>
      <c r="AK321" s="399"/>
      <c r="AL321" s="399"/>
      <c r="AM321" s="399"/>
      <c r="AN321" s="44"/>
      <c r="AO321" s="11"/>
      <c r="AP321" s="23"/>
    </row>
    <row r="322" spans="1:42" hidden="1">
      <c r="A322" s="399"/>
      <c r="B322" s="400"/>
      <c r="C322" s="1151"/>
      <c r="D322" s="1151"/>
      <c r="E322" s="396"/>
      <c r="F322" s="492" t="s">
        <v>2314</v>
      </c>
      <c r="G322" s="400"/>
      <c r="H322" s="400"/>
      <c r="I322" s="400"/>
      <c r="J322" s="400"/>
      <c r="K322" s="400"/>
      <c r="L322" s="400"/>
      <c r="M322" s="400"/>
      <c r="N322" s="400"/>
      <c r="O322" s="400"/>
      <c r="P322" s="400"/>
      <c r="Q322" s="400"/>
      <c r="R322" s="400"/>
      <c r="S322" s="400"/>
      <c r="T322" s="400"/>
      <c r="U322" s="400"/>
      <c r="V322" s="400"/>
      <c r="W322" s="400"/>
      <c r="X322" s="400"/>
      <c r="Y322" s="400"/>
      <c r="Z322" s="400"/>
      <c r="AA322" s="400"/>
      <c r="AB322" s="400"/>
      <c r="AC322" s="400"/>
      <c r="AD322" s="493"/>
      <c r="AE322" s="400"/>
      <c r="AF322" s="400"/>
      <c r="AG322" s="389"/>
      <c r="AH322" s="400"/>
      <c r="AI322" s="400"/>
      <c r="AJ322" s="399"/>
      <c r="AK322" s="399"/>
      <c r="AL322" s="399"/>
      <c r="AM322" s="399"/>
      <c r="AN322" s="44"/>
      <c r="AO322" s="11"/>
      <c r="AP322" s="23"/>
    </row>
    <row r="323" spans="1:42" hidden="1">
      <c r="A323" s="399"/>
      <c r="B323" s="400"/>
      <c r="C323" s="1151"/>
      <c r="D323" s="1151"/>
      <c r="E323" s="396"/>
      <c r="F323" s="492"/>
      <c r="G323" s="400"/>
      <c r="H323" s="400"/>
      <c r="I323" s="400"/>
      <c r="J323" s="400"/>
      <c r="K323" s="400"/>
      <c r="L323" s="400"/>
      <c r="M323" s="400"/>
      <c r="N323" s="400"/>
      <c r="O323" s="400"/>
      <c r="P323" s="400"/>
      <c r="Q323" s="400"/>
      <c r="R323" s="400"/>
      <c r="S323" s="400"/>
      <c r="T323" s="400"/>
      <c r="U323" s="400"/>
      <c r="V323" s="400"/>
      <c r="W323" s="400"/>
      <c r="X323" s="400"/>
      <c r="Y323" s="400"/>
      <c r="Z323" s="400"/>
      <c r="AA323" s="400"/>
      <c r="AB323" s="400"/>
      <c r="AC323" s="400"/>
      <c r="AD323" s="493"/>
      <c r="AE323" s="400"/>
      <c r="AF323" s="400"/>
      <c r="AG323" s="389"/>
      <c r="AH323" s="400"/>
      <c r="AI323" s="400"/>
      <c r="AJ323" s="399"/>
      <c r="AK323" s="399"/>
      <c r="AL323" s="399"/>
      <c r="AM323" s="399"/>
      <c r="AN323" s="44"/>
      <c r="AO323" s="11"/>
      <c r="AP323" s="404" t="s">
        <v>998</v>
      </c>
    </row>
    <row r="324" spans="1:42" ht="12.75" hidden="1" customHeight="1">
      <c r="A324" s="399"/>
      <c r="B324" s="400"/>
      <c r="C324" s="1151"/>
      <c r="D324" s="1151"/>
      <c r="E324" s="396"/>
      <c r="F324" s="494"/>
      <c r="G324" s="421" t="s">
        <v>22</v>
      </c>
      <c r="H324" s="421"/>
      <c r="I324" s="2458" t="s">
        <v>998</v>
      </c>
      <c r="J324" s="2458"/>
      <c r="K324" s="2458"/>
      <c r="L324" s="2458"/>
      <c r="M324" s="2458"/>
      <c r="N324" s="2458"/>
      <c r="O324" s="2458"/>
      <c r="P324" s="2458"/>
      <c r="Q324" s="2458"/>
      <c r="R324" s="2458"/>
      <c r="S324" s="2458"/>
      <c r="T324" s="2458"/>
      <c r="U324" s="2458"/>
      <c r="V324" s="2458"/>
      <c r="W324" s="2458"/>
      <c r="X324" s="2458"/>
      <c r="Y324" s="2458"/>
      <c r="Z324" s="2458"/>
      <c r="AA324" s="2458"/>
      <c r="AB324" s="2458"/>
      <c r="AC324" s="2458"/>
      <c r="AD324" s="2459"/>
      <c r="AE324" s="400"/>
      <c r="AF324" s="400"/>
      <c r="AG324" s="389"/>
      <c r="AH324" s="400"/>
      <c r="AI324" s="400"/>
      <c r="AJ324" s="399"/>
      <c r="AK324" s="399"/>
      <c r="AL324" s="399"/>
      <c r="AM324" s="399"/>
      <c r="AN324" s="44"/>
      <c r="AO324" s="11"/>
      <c r="AP324" s="404" t="s">
        <v>2315</v>
      </c>
    </row>
    <row r="325" spans="1:42" hidden="1">
      <c r="A325" s="399"/>
      <c r="B325" s="400"/>
      <c r="C325" s="1151"/>
      <c r="D325" s="1151"/>
      <c r="E325" s="396"/>
      <c r="F325" s="494"/>
      <c r="G325" s="421"/>
      <c r="H325" s="421"/>
      <c r="I325" s="2458"/>
      <c r="J325" s="2458"/>
      <c r="K325" s="2458"/>
      <c r="L325" s="2458"/>
      <c r="M325" s="2458"/>
      <c r="N325" s="2458"/>
      <c r="O325" s="2458"/>
      <c r="P325" s="2458"/>
      <c r="Q325" s="2458"/>
      <c r="R325" s="2458"/>
      <c r="S325" s="2458"/>
      <c r="T325" s="2458"/>
      <c r="U325" s="2458"/>
      <c r="V325" s="2458"/>
      <c r="W325" s="2458"/>
      <c r="X325" s="2458"/>
      <c r="Y325" s="2458"/>
      <c r="Z325" s="2458"/>
      <c r="AA325" s="2458"/>
      <c r="AB325" s="2458"/>
      <c r="AC325" s="2458"/>
      <c r="AD325" s="2459"/>
      <c r="AE325" s="400"/>
      <c r="AF325" s="400"/>
      <c r="AG325" s="389"/>
      <c r="AH325" s="400"/>
      <c r="AI325" s="400"/>
      <c r="AJ325" s="399"/>
      <c r="AK325" s="399"/>
      <c r="AL325" s="399"/>
      <c r="AM325" s="399"/>
      <c r="AN325" s="44"/>
      <c r="AO325" s="11"/>
      <c r="AP325" s="404" t="s">
        <v>2316</v>
      </c>
    </row>
    <row r="326" spans="1:42" hidden="1">
      <c r="A326" s="399"/>
      <c r="B326" s="400"/>
      <c r="C326" s="1130"/>
      <c r="D326" s="1130"/>
      <c r="E326" s="396"/>
      <c r="F326" s="494"/>
      <c r="G326" s="421"/>
      <c r="H326" s="421"/>
      <c r="I326" s="2458"/>
      <c r="J326" s="2458"/>
      <c r="K326" s="2458"/>
      <c r="L326" s="2458"/>
      <c r="M326" s="2458"/>
      <c r="N326" s="2458"/>
      <c r="O326" s="2458"/>
      <c r="P326" s="2458"/>
      <c r="Q326" s="2458"/>
      <c r="R326" s="2458"/>
      <c r="S326" s="2458"/>
      <c r="T326" s="2458"/>
      <c r="U326" s="2458"/>
      <c r="V326" s="2458"/>
      <c r="W326" s="2458"/>
      <c r="X326" s="2458"/>
      <c r="Y326" s="2458"/>
      <c r="Z326" s="2458"/>
      <c r="AA326" s="2458"/>
      <c r="AB326" s="2458"/>
      <c r="AC326" s="2458"/>
      <c r="AD326" s="2459"/>
      <c r="AE326" s="400"/>
      <c r="AF326" s="400"/>
      <c r="AG326" s="389"/>
      <c r="AH326" s="400"/>
      <c r="AI326" s="400"/>
      <c r="AJ326" s="399"/>
      <c r="AK326" s="399"/>
      <c r="AL326" s="399"/>
      <c r="AM326" s="399"/>
      <c r="AN326" s="44"/>
      <c r="AO326" s="11"/>
      <c r="AP326" s="404" t="s">
        <v>2317</v>
      </c>
    </row>
    <row r="327" spans="1:42" hidden="1">
      <c r="A327" s="399"/>
      <c r="B327" s="400"/>
      <c r="C327" s="1130"/>
      <c r="D327" s="1130"/>
      <c r="E327" s="396"/>
      <c r="F327" s="492"/>
      <c r="G327" s="400"/>
      <c r="H327" s="400"/>
      <c r="I327" s="2460"/>
      <c r="J327" s="2460"/>
      <c r="K327" s="2460"/>
      <c r="L327" s="2460"/>
      <c r="M327" s="2460"/>
      <c r="N327" s="2460"/>
      <c r="O327" s="2460"/>
      <c r="P327" s="2460"/>
      <c r="Q327" s="2460"/>
      <c r="R327" s="2460"/>
      <c r="S327" s="2460"/>
      <c r="T327" s="2460"/>
      <c r="U327" s="2460"/>
      <c r="V327" s="2460"/>
      <c r="W327" s="2460"/>
      <c r="X327" s="2460"/>
      <c r="Y327" s="2460"/>
      <c r="Z327" s="2460"/>
      <c r="AA327" s="2460"/>
      <c r="AB327" s="2460"/>
      <c r="AC327" s="2460"/>
      <c r="AD327" s="2461"/>
      <c r="AE327" s="400"/>
      <c r="AF327" s="400"/>
      <c r="AG327" s="389"/>
      <c r="AH327" s="400"/>
      <c r="AI327" s="400"/>
      <c r="AJ327" s="399"/>
      <c r="AK327" s="399"/>
      <c r="AL327" s="399"/>
      <c r="AM327" s="399"/>
      <c r="AN327" s="44"/>
      <c r="AO327" s="11"/>
      <c r="AP327" s="404" t="s">
        <v>2318</v>
      </c>
    </row>
    <row r="328" spans="1:42" hidden="1">
      <c r="A328" s="399"/>
      <c r="B328" s="400"/>
      <c r="C328" s="1130"/>
      <c r="D328" s="1130"/>
      <c r="E328" s="396"/>
      <c r="F328" s="492"/>
      <c r="G328" s="400"/>
      <c r="H328" s="400"/>
      <c r="I328" s="400"/>
      <c r="J328" s="400"/>
      <c r="K328" s="400"/>
      <c r="L328" s="400"/>
      <c r="M328" s="400"/>
      <c r="N328" s="400"/>
      <c r="O328" s="400"/>
      <c r="P328" s="400"/>
      <c r="Q328" s="400"/>
      <c r="R328" s="400"/>
      <c r="S328" s="400"/>
      <c r="T328" s="400"/>
      <c r="U328" s="400"/>
      <c r="V328" s="400"/>
      <c r="W328" s="400"/>
      <c r="X328" s="400"/>
      <c r="Y328" s="400"/>
      <c r="Z328" s="400"/>
      <c r="AA328" s="400"/>
      <c r="AB328" s="400"/>
      <c r="AC328" s="400"/>
      <c r="AD328" s="493"/>
      <c r="AE328" s="400"/>
      <c r="AF328" s="400"/>
      <c r="AG328" s="389"/>
      <c r="AH328" s="400"/>
      <c r="AI328" s="400"/>
      <c r="AJ328" s="399"/>
      <c r="AK328" s="399"/>
      <c r="AL328" s="399"/>
      <c r="AM328" s="399"/>
      <c r="AN328" s="44"/>
      <c r="AO328" s="11"/>
      <c r="AP328" s="23"/>
    </row>
    <row r="329" spans="1:42" hidden="1">
      <c r="A329" s="399"/>
      <c r="B329" s="400"/>
      <c r="C329" s="1130"/>
      <c r="D329" s="1130"/>
      <c r="E329" s="396"/>
      <c r="F329" s="492"/>
      <c r="G329" s="400" t="s">
        <v>27</v>
      </c>
      <c r="H329" s="400"/>
      <c r="I329" s="2458" t="s">
        <v>998</v>
      </c>
      <c r="J329" s="2458"/>
      <c r="K329" s="2458"/>
      <c r="L329" s="2458"/>
      <c r="M329" s="2458"/>
      <c r="N329" s="2458"/>
      <c r="O329" s="2458"/>
      <c r="P329" s="2458"/>
      <c r="Q329" s="2458"/>
      <c r="R329" s="2458"/>
      <c r="S329" s="2458"/>
      <c r="T329" s="2458"/>
      <c r="U329" s="2458"/>
      <c r="V329" s="2458"/>
      <c r="W329" s="2458"/>
      <c r="X329" s="2458"/>
      <c r="Y329" s="2458"/>
      <c r="Z329" s="2458"/>
      <c r="AA329" s="2458"/>
      <c r="AB329" s="2458"/>
      <c r="AC329" s="2458"/>
      <c r="AD329" s="2459"/>
      <c r="AE329" s="400"/>
      <c r="AF329" s="400"/>
      <c r="AG329" s="389"/>
      <c r="AH329" s="400"/>
      <c r="AI329" s="400"/>
      <c r="AJ329" s="399"/>
      <c r="AK329" s="399"/>
      <c r="AL329" s="399"/>
      <c r="AM329" s="399"/>
      <c r="AN329" s="44"/>
      <c r="AO329" s="11"/>
    </row>
    <row r="330" spans="1:42" hidden="1">
      <c r="A330" s="399"/>
      <c r="B330" s="400"/>
      <c r="C330" s="1130"/>
      <c r="D330" s="1130"/>
      <c r="E330" s="396"/>
      <c r="F330" s="492"/>
      <c r="G330" s="400"/>
      <c r="H330" s="400"/>
      <c r="I330" s="2458"/>
      <c r="J330" s="2458"/>
      <c r="K330" s="2458"/>
      <c r="L330" s="2458"/>
      <c r="M330" s="2458"/>
      <c r="N330" s="2458"/>
      <c r="O330" s="2458"/>
      <c r="P330" s="2458"/>
      <c r="Q330" s="2458"/>
      <c r="R330" s="2458"/>
      <c r="S330" s="2458"/>
      <c r="T330" s="2458"/>
      <c r="U330" s="2458"/>
      <c r="V330" s="2458"/>
      <c r="W330" s="2458"/>
      <c r="X330" s="2458"/>
      <c r="Y330" s="2458"/>
      <c r="Z330" s="2458"/>
      <c r="AA330" s="2458"/>
      <c r="AB330" s="2458"/>
      <c r="AC330" s="2458"/>
      <c r="AD330" s="2459"/>
      <c r="AE330" s="400"/>
      <c r="AF330" s="400"/>
      <c r="AG330" s="389"/>
      <c r="AH330" s="400"/>
      <c r="AI330" s="400"/>
      <c r="AJ330" s="399"/>
      <c r="AK330" s="399"/>
      <c r="AL330" s="399"/>
      <c r="AM330" s="399"/>
      <c r="AN330" s="44"/>
      <c r="AO330" s="11"/>
      <c r="AP330" s="404" t="s">
        <v>998</v>
      </c>
    </row>
    <row r="331" spans="1:42" hidden="1">
      <c r="A331" s="399"/>
      <c r="B331" s="400"/>
      <c r="C331" s="1130"/>
      <c r="D331" s="1130"/>
      <c r="E331" s="396"/>
      <c r="F331" s="495"/>
      <c r="G331" s="496"/>
      <c r="H331" s="496"/>
      <c r="I331" s="2460"/>
      <c r="J331" s="2460"/>
      <c r="K331" s="2460"/>
      <c r="L331" s="2460"/>
      <c r="M331" s="2460"/>
      <c r="N331" s="2460"/>
      <c r="O331" s="2460"/>
      <c r="P331" s="2460"/>
      <c r="Q331" s="2460"/>
      <c r="R331" s="2460"/>
      <c r="S331" s="2460"/>
      <c r="T331" s="2460"/>
      <c r="U331" s="2460"/>
      <c r="V331" s="2460"/>
      <c r="W331" s="2460"/>
      <c r="X331" s="2460"/>
      <c r="Y331" s="2460"/>
      <c r="Z331" s="2460"/>
      <c r="AA331" s="2460"/>
      <c r="AB331" s="2460"/>
      <c r="AC331" s="2460"/>
      <c r="AD331" s="2461"/>
      <c r="AE331" s="400"/>
      <c r="AF331" s="400"/>
      <c r="AG331" s="389"/>
      <c r="AH331" s="400"/>
      <c r="AI331" s="400"/>
      <c r="AJ331" s="399"/>
      <c r="AK331" s="399"/>
      <c r="AL331" s="399"/>
      <c r="AM331" s="399"/>
      <c r="AN331" s="44"/>
      <c r="AO331" s="11"/>
      <c r="AP331" s="404" t="s">
        <v>2319</v>
      </c>
    </row>
    <row r="332" spans="1:42" hidden="1">
      <c r="A332" s="399"/>
      <c r="B332" s="400"/>
      <c r="C332" s="399"/>
      <c r="D332" s="400"/>
      <c r="E332" s="399"/>
      <c r="F332" s="457"/>
      <c r="G332" s="400"/>
      <c r="H332" s="400"/>
      <c r="I332" s="400"/>
      <c r="J332" s="400"/>
      <c r="K332" s="400"/>
      <c r="L332" s="400"/>
      <c r="M332" s="400"/>
      <c r="N332" s="400"/>
      <c r="O332" s="400"/>
      <c r="P332" s="400"/>
      <c r="Q332" s="400"/>
      <c r="R332" s="400"/>
      <c r="S332" s="400"/>
      <c r="T332" s="400"/>
      <c r="U332" s="400"/>
      <c r="V332" s="400"/>
      <c r="W332" s="400"/>
      <c r="X332" s="400"/>
      <c r="Y332" s="400"/>
      <c r="Z332" s="400"/>
      <c r="AA332" s="400"/>
      <c r="AB332" s="400"/>
      <c r="AC332" s="400"/>
      <c r="AD332" s="400"/>
      <c r="AE332" s="400"/>
      <c r="AF332" s="400"/>
      <c r="AG332" s="400"/>
      <c r="AH332" s="400"/>
      <c r="AI332" s="400"/>
      <c r="AJ332" s="399"/>
      <c r="AK332" s="399"/>
      <c r="AL332" s="399"/>
      <c r="AM332" s="399"/>
      <c r="AN332" s="44"/>
      <c r="AO332" s="11"/>
      <c r="AP332" s="404" t="s">
        <v>2320</v>
      </c>
    </row>
    <row r="333" spans="1:42" ht="12.75" hidden="1" customHeight="1">
      <c r="A333" s="1307" t="s">
        <v>2321</v>
      </c>
      <c r="B333" s="1307"/>
      <c r="C333" s="2420" t="s">
        <v>809</v>
      </c>
      <c r="D333" s="2420"/>
      <c r="E333" s="396"/>
      <c r="F333" s="2343" t="s">
        <v>2322</v>
      </c>
      <c r="G333" s="2344"/>
      <c r="H333" s="2344"/>
      <c r="I333" s="2344"/>
      <c r="J333" s="2344"/>
      <c r="K333" s="2344"/>
      <c r="L333" s="2344"/>
      <c r="M333" s="2344"/>
      <c r="N333" s="2344"/>
      <c r="O333" s="2344"/>
      <c r="P333" s="2344"/>
      <c r="Q333" s="2344"/>
      <c r="R333" s="2344"/>
      <c r="S333" s="2344"/>
      <c r="T333" s="2344"/>
      <c r="U333" s="2344"/>
      <c r="V333" s="2344"/>
      <c r="W333" s="2344"/>
      <c r="X333" s="2344"/>
      <c r="Y333" s="2344"/>
      <c r="Z333" s="2344"/>
      <c r="AA333" s="2344"/>
      <c r="AB333" s="2344"/>
      <c r="AC333" s="2344"/>
      <c r="AD333" s="2345"/>
      <c r="AE333" s="400"/>
      <c r="AF333" s="400"/>
      <c r="AG333" s="389" t="s">
        <v>2305</v>
      </c>
      <c r="AH333" s="400"/>
      <c r="AI333" s="400"/>
      <c r="AJ333" s="399"/>
      <c r="AK333" s="399"/>
      <c r="AL333" s="399"/>
      <c r="AM333" s="399"/>
      <c r="AN333" s="44"/>
      <c r="AO333" s="11"/>
    </row>
    <row r="334" spans="1:42" ht="15" hidden="1" customHeight="1">
      <c r="A334" s="399"/>
      <c r="B334" s="400"/>
      <c r="C334" s="400"/>
      <c r="D334" s="400"/>
      <c r="E334" s="400"/>
      <c r="F334" s="2349"/>
      <c r="G334" s="2350"/>
      <c r="H334" s="2350"/>
      <c r="I334" s="2350"/>
      <c r="J334" s="2350"/>
      <c r="K334" s="2350"/>
      <c r="L334" s="2350"/>
      <c r="M334" s="2350"/>
      <c r="N334" s="2350"/>
      <c r="O334" s="2350"/>
      <c r="P334" s="2350"/>
      <c r="Q334" s="2350"/>
      <c r="R334" s="2350"/>
      <c r="S334" s="2350"/>
      <c r="T334" s="2350"/>
      <c r="U334" s="2350"/>
      <c r="V334" s="2350"/>
      <c r="W334" s="2350"/>
      <c r="X334" s="2350"/>
      <c r="Y334" s="2350"/>
      <c r="Z334" s="2350"/>
      <c r="AA334" s="2350"/>
      <c r="AB334" s="2350"/>
      <c r="AC334" s="2350"/>
      <c r="AD334" s="2351"/>
      <c r="AE334" s="400"/>
      <c r="AF334" s="400"/>
      <c r="AG334" s="400"/>
      <c r="AH334" s="400"/>
      <c r="AI334" s="400"/>
      <c r="AJ334" s="399"/>
      <c r="AK334" s="399"/>
      <c r="AL334" s="399"/>
      <c r="AM334" s="399"/>
      <c r="AN334" s="44"/>
      <c r="AO334" s="11"/>
    </row>
    <row r="335" spans="1:42" ht="15" hidden="1" customHeight="1">
      <c r="A335" s="399"/>
      <c r="B335" s="400"/>
      <c r="C335" s="400"/>
      <c r="D335" s="400"/>
      <c r="E335" s="400"/>
      <c r="F335" s="2349"/>
      <c r="G335" s="2350"/>
      <c r="H335" s="2350"/>
      <c r="I335" s="2350"/>
      <c r="J335" s="2350"/>
      <c r="K335" s="2350"/>
      <c r="L335" s="2350"/>
      <c r="M335" s="2350"/>
      <c r="N335" s="2350"/>
      <c r="O335" s="2350"/>
      <c r="P335" s="2350"/>
      <c r="Q335" s="2350"/>
      <c r="R335" s="2350"/>
      <c r="S335" s="2350"/>
      <c r="T335" s="2350"/>
      <c r="U335" s="2350"/>
      <c r="V335" s="2350"/>
      <c r="W335" s="2350"/>
      <c r="X335" s="2350"/>
      <c r="Y335" s="2350"/>
      <c r="Z335" s="2350"/>
      <c r="AA335" s="2350"/>
      <c r="AB335" s="2350"/>
      <c r="AC335" s="2350"/>
      <c r="AD335" s="2351"/>
      <c r="AE335" s="400"/>
      <c r="AF335" s="400"/>
      <c r="AG335" s="400"/>
      <c r="AH335" s="400"/>
      <c r="AI335" s="400"/>
      <c r="AJ335" s="399"/>
      <c r="AK335" s="399"/>
      <c r="AL335" s="399"/>
      <c r="AM335" s="497"/>
      <c r="AN335" s="11"/>
      <c r="AO335" s="11"/>
    </row>
    <row r="336" spans="1:42" hidden="1">
      <c r="A336" s="399"/>
      <c r="B336" s="400"/>
      <c r="C336" s="399"/>
      <c r="D336" s="400"/>
      <c r="E336" s="399"/>
      <c r="F336" s="498" t="s">
        <v>2323</v>
      </c>
      <c r="G336" s="499"/>
      <c r="H336" s="499"/>
      <c r="I336" s="499"/>
      <c r="J336" s="499"/>
      <c r="K336" s="499"/>
      <c r="L336" s="499"/>
      <c r="M336" s="499"/>
      <c r="N336" s="499"/>
      <c r="O336" s="499"/>
      <c r="P336" s="499"/>
      <c r="Q336" s="499"/>
      <c r="R336" s="499"/>
      <c r="S336" s="499"/>
      <c r="T336" s="499"/>
      <c r="U336" s="499"/>
      <c r="V336" s="499"/>
      <c r="W336" s="499"/>
      <c r="X336" s="499"/>
      <c r="Y336" s="499"/>
      <c r="Z336" s="499"/>
      <c r="AA336" s="499"/>
      <c r="AB336" s="499"/>
      <c r="AC336" s="499"/>
      <c r="AD336" s="500"/>
      <c r="AE336" s="400"/>
      <c r="AF336" s="400"/>
      <c r="AG336" s="400"/>
      <c r="AH336" s="400"/>
      <c r="AI336" s="400"/>
      <c r="AJ336" s="399"/>
      <c r="AK336" s="399"/>
      <c r="AL336" s="399"/>
      <c r="AM336" s="497"/>
      <c r="AN336" s="23"/>
    </row>
    <row r="337" spans="1:44" hidden="1">
      <c r="A337" s="399"/>
      <c r="B337" s="400"/>
      <c r="C337" s="399"/>
      <c r="D337" s="400"/>
      <c r="E337" s="399"/>
      <c r="F337" s="501"/>
      <c r="G337" s="501"/>
      <c r="H337" s="501"/>
      <c r="I337" s="501"/>
      <c r="J337" s="501"/>
      <c r="K337" s="501"/>
      <c r="L337" s="501"/>
      <c r="M337" s="501"/>
      <c r="N337" s="501"/>
      <c r="O337" s="501"/>
      <c r="P337" s="501"/>
      <c r="Q337" s="501"/>
      <c r="R337" s="501"/>
      <c r="S337" s="501"/>
      <c r="T337" s="501"/>
      <c r="U337" s="501"/>
      <c r="V337" s="501"/>
      <c r="W337" s="501"/>
      <c r="X337" s="501"/>
      <c r="Y337" s="501"/>
      <c r="Z337" s="501"/>
      <c r="AA337" s="501"/>
      <c r="AB337" s="501"/>
      <c r="AC337" s="501"/>
      <c r="AD337" s="501"/>
      <c r="AE337" s="400"/>
      <c r="AF337" s="400"/>
      <c r="AG337" s="400"/>
      <c r="AH337" s="400"/>
      <c r="AI337" s="400"/>
      <c r="AJ337" s="399"/>
      <c r="AK337" s="399"/>
      <c r="AL337" s="399"/>
      <c r="AM337" s="497"/>
      <c r="AN337" s="23"/>
    </row>
    <row r="338" spans="1:44">
      <c r="A338" s="448"/>
      <c r="B338" s="502"/>
      <c r="C338" s="502"/>
      <c r="D338" s="502"/>
      <c r="E338" s="502"/>
      <c r="F338" s="502"/>
      <c r="G338" s="502"/>
      <c r="H338" s="502"/>
      <c r="I338" s="502"/>
      <c r="J338" s="502"/>
      <c r="K338" s="502"/>
      <c r="L338" s="502"/>
      <c r="M338" s="502"/>
      <c r="N338" s="502"/>
      <c r="O338" s="502"/>
      <c r="P338" s="502"/>
      <c r="Q338" s="502"/>
      <c r="R338" s="502"/>
      <c r="S338" s="502"/>
      <c r="T338" s="502"/>
      <c r="U338" s="502"/>
      <c r="V338" s="502"/>
      <c r="W338" s="502"/>
      <c r="X338" s="502"/>
      <c r="Y338" s="502"/>
      <c r="Z338" s="502"/>
      <c r="AA338" s="502"/>
      <c r="AB338" s="502"/>
      <c r="AC338" s="503"/>
      <c r="AD338" s="502"/>
      <c r="AE338" s="411"/>
      <c r="AF338" s="411"/>
      <c r="AG338" s="411"/>
      <c r="AH338" s="411"/>
      <c r="AI338" s="412"/>
      <c r="AJ338" s="412" t="s">
        <v>2324</v>
      </c>
      <c r="AK338" s="2423">
        <f>IF(NOT(OR(Application!M355="Yes",Application!M356="Yes")),0,AP295)</f>
        <v>10</v>
      </c>
      <c r="AL338" s="2424"/>
      <c r="AM338" s="2425"/>
      <c r="AN338" s="23"/>
    </row>
    <row r="339" spans="1:44" s="399" customFormat="1" ht="12.75" customHeight="1" thickBot="1">
      <c r="A339" s="462"/>
      <c r="B339" s="462"/>
      <c r="C339" s="462"/>
      <c r="D339" s="462"/>
      <c r="E339" s="462"/>
      <c r="F339" s="462"/>
      <c r="G339" s="462"/>
      <c r="H339" s="462"/>
      <c r="I339" s="462"/>
      <c r="J339" s="462"/>
      <c r="K339" s="462"/>
      <c r="L339" s="462"/>
      <c r="M339" s="462"/>
      <c r="N339" s="462"/>
      <c r="O339" s="462"/>
      <c r="P339" s="462"/>
      <c r="Q339" s="462"/>
      <c r="R339" s="462"/>
      <c r="S339" s="462"/>
      <c r="T339" s="462"/>
      <c r="U339" s="462"/>
      <c r="V339" s="462"/>
      <c r="W339" s="462"/>
      <c r="X339" s="462"/>
      <c r="Y339" s="462"/>
      <c r="Z339" s="462"/>
      <c r="AA339" s="462"/>
      <c r="AB339" s="462"/>
      <c r="AC339" s="462"/>
      <c r="AD339" s="462"/>
      <c r="AE339" s="462"/>
      <c r="AF339" s="462"/>
      <c r="AG339" s="462"/>
      <c r="AH339" s="462"/>
      <c r="AI339" s="462"/>
      <c r="AJ339" s="462"/>
      <c r="AK339" s="462"/>
      <c r="AL339" s="462"/>
      <c r="AM339" s="462"/>
      <c r="AN339" s="440"/>
    </row>
    <row r="340" spans="1:44" s="399" customFormat="1" ht="12.75" customHeight="1" thickTop="1">
      <c r="A340" s="11"/>
      <c r="B340" s="11"/>
      <c r="C340" s="11"/>
      <c r="D340" s="11"/>
      <c r="E340" s="11"/>
      <c r="F340" s="11"/>
      <c r="G340" s="11"/>
      <c r="H340" s="11"/>
      <c r="I340" s="11"/>
      <c r="J340" s="11"/>
      <c r="K340" s="11"/>
      <c r="L340" s="11"/>
      <c r="M340" s="11"/>
      <c r="N340" s="11"/>
      <c r="O340" s="11"/>
      <c r="P340" s="11"/>
      <c r="Q340" s="11"/>
      <c r="R340" s="11"/>
      <c r="S340" s="11"/>
      <c r="T340" s="11"/>
      <c r="U340" s="11"/>
      <c r="V340" s="11"/>
      <c r="W340" s="11"/>
      <c r="X340" s="11"/>
      <c r="Y340" s="11"/>
      <c r="Z340" s="11"/>
      <c r="AA340" s="11"/>
      <c r="AB340" s="11"/>
      <c r="AC340" s="11"/>
      <c r="AD340" s="11"/>
      <c r="AE340" s="11"/>
      <c r="AF340" s="11"/>
      <c r="AG340" s="11"/>
      <c r="AH340" s="11"/>
      <c r="AI340" s="11"/>
      <c r="AJ340" s="11"/>
      <c r="AK340" s="11"/>
      <c r="AL340" s="11"/>
      <c r="AM340" s="11"/>
      <c r="AN340" s="440"/>
    </row>
    <row r="341" spans="1:44" s="399" customFormat="1" ht="12.75" customHeight="1">
      <c r="A341" s="389" t="s">
        <v>2325</v>
      </c>
      <c r="B341" s="389" t="s">
        <v>2326</v>
      </c>
      <c r="C341" s="386"/>
      <c r="AC341" s="389"/>
      <c r="AE341" s="2352" t="s">
        <v>2157</v>
      </c>
      <c r="AF341" s="2352"/>
      <c r="AG341" s="2352"/>
      <c r="AH341" s="2352"/>
      <c r="AI341" s="2352"/>
      <c r="AJ341" s="2352"/>
      <c r="AK341" s="2352"/>
      <c r="AL341" s="389"/>
      <c r="AM341" s="389"/>
      <c r="AN341" s="436"/>
    </row>
    <row r="342" spans="1:44" s="399" customFormat="1" ht="12.75" customHeight="1">
      <c r="A342" s="389"/>
      <c r="B342" s="389"/>
      <c r="C342" s="386"/>
      <c r="AC342" s="389"/>
      <c r="AE342" s="1119"/>
      <c r="AF342" s="1119"/>
      <c r="AG342" s="1119"/>
      <c r="AH342" s="1119"/>
      <c r="AI342" s="1119"/>
      <c r="AJ342" s="1119"/>
      <c r="AK342" s="1119"/>
      <c r="AL342" s="389"/>
      <c r="AM342" s="389"/>
      <c r="AN342" s="436"/>
    </row>
    <row r="343" spans="1:44" s="399" customFormat="1" ht="12.75" customHeight="1">
      <c r="A343" s="446"/>
      <c r="B343" s="453"/>
      <c r="C343" s="2462" t="s">
        <v>2327</v>
      </c>
      <c r="D343" s="2462"/>
      <c r="E343" s="2462"/>
      <c r="F343" s="2462"/>
      <c r="G343" s="2462"/>
      <c r="H343" s="2462"/>
      <c r="I343" s="2462"/>
      <c r="J343" s="2462"/>
      <c r="K343" s="2462"/>
      <c r="L343" s="2462"/>
      <c r="M343" s="2462"/>
      <c r="N343" s="2462"/>
      <c r="O343" s="2462"/>
      <c r="P343" s="2462"/>
      <c r="Q343" s="2462"/>
      <c r="R343" s="2462"/>
      <c r="S343" s="2462"/>
      <c r="T343" s="2462"/>
      <c r="U343" s="2462"/>
      <c r="V343" s="2462"/>
      <c r="W343" s="2462"/>
      <c r="X343" s="2462"/>
      <c r="Y343" s="2462"/>
      <c r="Z343" s="2462"/>
      <c r="AA343" s="2462"/>
      <c r="AB343" s="2462"/>
      <c r="AC343" s="2462"/>
      <c r="AD343" s="2462"/>
      <c r="AE343" s="2462"/>
      <c r="AF343" s="2462"/>
      <c r="AG343" s="2462"/>
      <c r="AH343" s="2462"/>
      <c r="AI343" s="2462"/>
      <c r="AJ343" s="2462"/>
      <c r="AK343" s="446"/>
      <c r="AL343" s="446"/>
      <c r="AM343" s="446"/>
      <c r="AN343" s="440"/>
    </row>
    <row r="344" spans="1:44" s="399" customFormat="1" ht="12.75" customHeight="1">
      <c r="A344" s="446"/>
      <c r="B344" s="453"/>
      <c r="C344" s="2462"/>
      <c r="D344" s="2462"/>
      <c r="E344" s="2462"/>
      <c r="F344" s="2462"/>
      <c r="G344" s="2462"/>
      <c r="H344" s="2462"/>
      <c r="I344" s="2462"/>
      <c r="J344" s="2462"/>
      <c r="K344" s="2462"/>
      <c r="L344" s="2462"/>
      <c r="M344" s="2462"/>
      <c r="N344" s="2462"/>
      <c r="O344" s="2462"/>
      <c r="P344" s="2462"/>
      <c r="Q344" s="2462"/>
      <c r="R344" s="2462"/>
      <c r="S344" s="2462"/>
      <c r="T344" s="2462"/>
      <c r="U344" s="2462"/>
      <c r="V344" s="2462"/>
      <c r="W344" s="2462"/>
      <c r="X344" s="2462"/>
      <c r="Y344" s="2462"/>
      <c r="Z344" s="2462"/>
      <c r="AA344" s="2462"/>
      <c r="AB344" s="2462"/>
      <c r="AC344" s="2462"/>
      <c r="AD344" s="2462"/>
      <c r="AE344" s="2462"/>
      <c r="AF344" s="2462"/>
      <c r="AG344" s="2462"/>
      <c r="AH344" s="2462"/>
      <c r="AI344" s="2462"/>
      <c r="AJ344" s="2462"/>
      <c r="AK344" s="446"/>
      <c r="AL344" s="446"/>
      <c r="AM344" s="446"/>
      <c r="AN344" s="440"/>
    </row>
    <row r="345" spans="1:44" s="399" customFormat="1" ht="12.75" customHeight="1">
      <c r="A345" s="446"/>
      <c r="B345" s="453"/>
      <c r="C345" s="2462"/>
      <c r="D345" s="2462"/>
      <c r="E345" s="2462"/>
      <c r="F345" s="2462"/>
      <c r="G345" s="2462"/>
      <c r="H345" s="2462"/>
      <c r="I345" s="2462"/>
      <c r="J345" s="2462"/>
      <c r="K345" s="2462"/>
      <c r="L345" s="2462"/>
      <c r="M345" s="2462"/>
      <c r="N345" s="2462"/>
      <c r="O345" s="2462"/>
      <c r="P345" s="2462"/>
      <c r="Q345" s="2462"/>
      <c r="R345" s="2462"/>
      <c r="S345" s="2462"/>
      <c r="T345" s="2462"/>
      <c r="U345" s="2462"/>
      <c r="V345" s="2462"/>
      <c r="W345" s="2462"/>
      <c r="X345" s="2462"/>
      <c r="Y345" s="2462"/>
      <c r="Z345" s="2462"/>
      <c r="AA345" s="2462"/>
      <c r="AB345" s="2462"/>
      <c r="AC345" s="2462"/>
      <c r="AD345" s="2462"/>
      <c r="AE345" s="2462"/>
      <c r="AF345" s="2462"/>
      <c r="AG345" s="2462"/>
      <c r="AH345" s="2462"/>
      <c r="AI345" s="2462"/>
      <c r="AJ345" s="2462"/>
      <c r="AK345" s="446"/>
      <c r="AL345" s="446"/>
      <c r="AM345" s="446"/>
      <c r="AN345" s="440"/>
      <c r="AQ345" s="417"/>
    </row>
    <row r="346" spans="1:44" s="399" customFormat="1" ht="12.75" customHeight="1">
      <c r="A346" s="446"/>
      <c r="B346" s="453"/>
      <c r="C346" s="2462"/>
      <c r="D346" s="2462"/>
      <c r="E346" s="2462"/>
      <c r="F346" s="2462"/>
      <c r="G346" s="2462"/>
      <c r="H346" s="2462"/>
      <c r="I346" s="2462"/>
      <c r="J346" s="2462"/>
      <c r="K346" s="2462"/>
      <c r="L346" s="2462"/>
      <c r="M346" s="2462"/>
      <c r="N346" s="2462"/>
      <c r="O346" s="2462"/>
      <c r="P346" s="2462"/>
      <c r="Q346" s="2462"/>
      <c r="R346" s="2462"/>
      <c r="S346" s="2462"/>
      <c r="T346" s="2462"/>
      <c r="U346" s="2462"/>
      <c r="V346" s="2462"/>
      <c r="W346" s="2462"/>
      <c r="X346" s="2462"/>
      <c r="Y346" s="2462"/>
      <c r="Z346" s="2462"/>
      <c r="AA346" s="2462"/>
      <c r="AB346" s="2462"/>
      <c r="AC346" s="2462"/>
      <c r="AD346" s="2462"/>
      <c r="AE346" s="2462"/>
      <c r="AF346" s="2462"/>
      <c r="AG346" s="2462"/>
      <c r="AH346" s="2462"/>
      <c r="AI346" s="2462"/>
      <c r="AJ346" s="2462"/>
      <c r="AK346" s="446"/>
      <c r="AL346" s="446"/>
      <c r="AM346" s="446"/>
      <c r="AN346" s="440"/>
      <c r="AQ346" s="417"/>
    </row>
    <row r="347" spans="1:44" s="399" customFormat="1" ht="12.4" customHeight="1">
      <c r="A347" s="446"/>
      <c r="B347" s="453"/>
      <c r="C347" s="2462"/>
      <c r="D347" s="2462"/>
      <c r="E347" s="2462"/>
      <c r="F347" s="2462"/>
      <c r="G347" s="2462"/>
      <c r="H347" s="2462"/>
      <c r="I347" s="2462"/>
      <c r="J347" s="2462"/>
      <c r="K347" s="2462"/>
      <c r="L347" s="2462"/>
      <c r="M347" s="2462"/>
      <c r="N347" s="2462"/>
      <c r="O347" s="2462"/>
      <c r="P347" s="2462"/>
      <c r="Q347" s="2462"/>
      <c r="R347" s="2462"/>
      <c r="S347" s="2462"/>
      <c r="T347" s="2462"/>
      <c r="U347" s="2462"/>
      <c r="V347" s="2462"/>
      <c r="W347" s="2462"/>
      <c r="X347" s="2462"/>
      <c r="Y347" s="2462"/>
      <c r="Z347" s="2462"/>
      <c r="AA347" s="2462"/>
      <c r="AB347" s="2462"/>
      <c r="AC347" s="2462"/>
      <c r="AD347" s="2462"/>
      <c r="AE347" s="2462"/>
      <c r="AF347" s="2462"/>
      <c r="AG347" s="2462"/>
      <c r="AH347" s="2462"/>
      <c r="AI347" s="2462"/>
      <c r="AJ347" s="2462"/>
      <c r="AK347" s="446"/>
      <c r="AL347" s="446"/>
      <c r="AM347" s="446"/>
      <c r="AN347" s="440"/>
      <c r="AQ347" s="417"/>
      <c r="AR347" s="417"/>
    </row>
    <row r="348" spans="1:44" s="399" customFormat="1" ht="45.75" customHeight="1">
      <c r="A348" s="446"/>
      <c r="B348" s="453"/>
      <c r="C348" s="2462" t="s">
        <v>2328</v>
      </c>
      <c r="D348" s="2462"/>
      <c r="E348" s="2462"/>
      <c r="F348" s="2462"/>
      <c r="G348" s="2462"/>
      <c r="H348" s="2462"/>
      <c r="I348" s="2462"/>
      <c r="J348" s="2462"/>
      <c r="K348" s="2462"/>
      <c r="L348" s="2462"/>
      <c r="M348" s="2462"/>
      <c r="N348" s="2462"/>
      <c r="O348" s="2462"/>
      <c r="P348" s="2462"/>
      <c r="Q348" s="2462"/>
      <c r="R348" s="2462"/>
      <c r="S348" s="2462"/>
      <c r="T348" s="2462"/>
      <c r="U348" s="2462"/>
      <c r="V348" s="2462"/>
      <c r="W348" s="2462"/>
      <c r="X348" s="2462"/>
      <c r="Y348" s="2462"/>
      <c r="Z348" s="2462"/>
      <c r="AA348" s="2462"/>
      <c r="AB348" s="2462"/>
      <c r="AC348" s="2462"/>
      <c r="AD348" s="2462"/>
      <c r="AE348" s="2462"/>
      <c r="AF348" s="2462"/>
      <c r="AG348" s="2462"/>
      <c r="AH348" s="2462"/>
      <c r="AI348" s="2462"/>
      <c r="AJ348" s="2462"/>
      <c r="AK348" s="446"/>
      <c r="AL348" s="446"/>
      <c r="AM348" s="446"/>
      <c r="AN348" s="440"/>
      <c r="AQ348" s="417"/>
      <c r="AR348" s="417"/>
    </row>
    <row r="349" spans="1:44" s="399" customFormat="1" ht="12.4" customHeight="1">
      <c r="A349" s="446"/>
      <c r="B349" s="453"/>
      <c r="C349" s="1135"/>
      <c r="D349" s="1135"/>
      <c r="E349" s="1135"/>
      <c r="F349" s="1135"/>
      <c r="G349" s="1135"/>
      <c r="H349" s="1135"/>
      <c r="I349" s="1135"/>
      <c r="J349" s="1135"/>
      <c r="K349" s="1135"/>
      <c r="L349" s="1135"/>
      <c r="M349" s="1135"/>
      <c r="N349" s="1135"/>
      <c r="O349" s="1135"/>
      <c r="P349" s="1135"/>
      <c r="Q349" s="1135"/>
      <c r="R349" s="1135"/>
      <c r="S349" s="1135"/>
      <c r="T349" s="1135"/>
      <c r="U349" s="1135"/>
      <c r="V349" s="1135"/>
      <c r="W349" s="1135"/>
      <c r="X349" s="1135"/>
      <c r="Y349" s="1135"/>
      <c r="Z349" s="1135"/>
      <c r="AA349" s="1135"/>
      <c r="AB349" s="1135"/>
      <c r="AC349" s="1135"/>
      <c r="AD349" s="1135"/>
      <c r="AE349" s="1135"/>
      <c r="AF349" s="1135"/>
      <c r="AG349" s="1135"/>
      <c r="AH349" s="1135"/>
      <c r="AI349" s="1135"/>
      <c r="AJ349" s="1135"/>
      <c r="AK349" s="446"/>
      <c r="AL349" s="446"/>
      <c r="AM349" s="446"/>
      <c r="AN349" s="440"/>
      <c r="AQ349" s="417"/>
      <c r="AR349" s="417"/>
    </row>
    <row r="350" spans="1:44" s="399" customFormat="1" ht="12.75" customHeight="1">
      <c r="A350" s="446"/>
      <c r="B350" s="453"/>
      <c r="C350" s="2462" t="s">
        <v>2329</v>
      </c>
      <c r="D350" s="2462"/>
      <c r="E350" s="2462"/>
      <c r="F350" s="2462"/>
      <c r="G350" s="2462"/>
      <c r="H350" s="2462"/>
      <c r="I350" s="2462"/>
      <c r="J350" s="2462"/>
      <c r="K350" s="2462"/>
      <c r="L350" s="2462"/>
      <c r="M350" s="2462"/>
      <c r="N350" s="2462"/>
      <c r="O350" s="2462"/>
      <c r="P350" s="2462"/>
      <c r="Q350" s="2462"/>
      <c r="R350" s="2462"/>
      <c r="S350" s="2462"/>
      <c r="T350" s="2462"/>
      <c r="U350" s="2462"/>
      <c r="V350" s="2462"/>
      <c r="W350" s="2462"/>
      <c r="X350" s="2462"/>
      <c r="Y350" s="2462"/>
      <c r="Z350" s="2462"/>
      <c r="AA350" s="2462"/>
      <c r="AB350" s="2462"/>
      <c r="AC350" s="2462"/>
      <c r="AD350" s="2462"/>
      <c r="AE350" s="2462"/>
      <c r="AF350" s="2462"/>
      <c r="AG350" s="2462"/>
      <c r="AH350" s="2462"/>
      <c r="AI350" s="2462"/>
      <c r="AJ350" s="2462"/>
      <c r="AK350" s="446"/>
      <c r="AL350" s="446"/>
      <c r="AM350" s="446"/>
      <c r="AN350" s="440"/>
      <c r="AQ350" s="417"/>
      <c r="AR350" s="417"/>
    </row>
    <row r="351" spans="1:44" s="399" customFormat="1" ht="30" customHeight="1">
      <c r="A351" s="446"/>
      <c r="B351" s="453"/>
      <c r="C351" s="2462"/>
      <c r="D351" s="2462"/>
      <c r="E351" s="2462"/>
      <c r="F351" s="2462"/>
      <c r="G351" s="2462"/>
      <c r="H351" s="2462"/>
      <c r="I351" s="2462"/>
      <c r="J351" s="2462"/>
      <c r="K351" s="2462"/>
      <c r="L351" s="2462"/>
      <c r="M351" s="2462"/>
      <c r="N351" s="2462"/>
      <c r="O351" s="2462"/>
      <c r="P351" s="2462"/>
      <c r="Q351" s="2462"/>
      <c r="R351" s="2462"/>
      <c r="S351" s="2462"/>
      <c r="T351" s="2462"/>
      <c r="U351" s="2462"/>
      <c r="V351" s="2462"/>
      <c r="W351" s="2462"/>
      <c r="X351" s="2462"/>
      <c r="Y351" s="2462"/>
      <c r="Z351" s="2462"/>
      <c r="AA351" s="2462"/>
      <c r="AB351" s="2462"/>
      <c r="AC351" s="2462"/>
      <c r="AD351" s="2462"/>
      <c r="AE351" s="2462"/>
      <c r="AF351" s="2462"/>
      <c r="AG351" s="2462"/>
      <c r="AH351" s="2462"/>
      <c r="AI351" s="2462"/>
      <c r="AJ351" s="2462"/>
      <c r="AK351" s="446"/>
      <c r="AL351" s="446"/>
      <c r="AM351" s="446"/>
      <c r="AN351" s="440"/>
      <c r="AR351" s="417"/>
    </row>
    <row r="352" spans="1:44" s="399" customFormat="1" ht="12.75" customHeight="1">
      <c r="A352" s="446"/>
      <c r="B352" s="453"/>
      <c r="C352" s="2462"/>
      <c r="D352" s="2462"/>
      <c r="E352" s="2462"/>
      <c r="F352" s="2462"/>
      <c r="G352" s="2462"/>
      <c r="H352" s="2462"/>
      <c r="I352" s="2462"/>
      <c r="J352" s="2462"/>
      <c r="K352" s="2462"/>
      <c r="L352" s="2462"/>
      <c r="M352" s="2462"/>
      <c r="N352" s="2462"/>
      <c r="O352" s="2462"/>
      <c r="P352" s="2462"/>
      <c r="Q352" s="2462"/>
      <c r="R352" s="2462"/>
      <c r="S352" s="2462"/>
      <c r="T352" s="2462"/>
      <c r="U352" s="2462"/>
      <c r="V352" s="2462"/>
      <c r="W352" s="2462"/>
      <c r="X352" s="2462"/>
      <c r="Y352" s="2462"/>
      <c r="Z352" s="2462"/>
      <c r="AA352" s="2462"/>
      <c r="AB352" s="2462"/>
      <c r="AC352" s="2462"/>
      <c r="AD352" s="2462"/>
      <c r="AE352" s="2462"/>
      <c r="AF352" s="2462"/>
      <c r="AG352" s="2462"/>
      <c r="AH352" s="2462"/>
      <c r="AI352" s="2462"/>
      <c r="AJ352" s="2462"/>
      <c r="AK352" s="446"/>
      <c r="AL352" s="446"/>
      <c r="AM352" s="446"/>
      <c r="AN352" s="440"/>
      <c r="AR352" s="417"/>
    </row>
    <row r="353" spans="1:46" s="399" customFormat="1" ht="12.75" customHeight="1">
      <c r="A353" s="446"/>
      <c r="B353" s="453"/>
      <c r="C353" s="2462" t="s">
        <v>2330</v>
      </c>
      <c r="D353" s="2462"/>
      <c r="E353" s="2462"/>
      <c r="F353" s="2462"/>
      <c r="G353" s="2462"/>
      <c r="H353" s="2462"/>
      <c r="I353" s="2462"/>
      <c r="J353" s="2462"/>
      <c r="K353" s="2462"/>
      <c r="L353" s="2462"/>
      <c r="M353" s="2462"/>
      <c r="N353" s="2462"/>
      <c r="O353" s="2462"/>
      <c r="P353" s="2462"/>
      <c r="Q353" s="2462"/>
      <c r="R353" s="2462"/>
      <c r="S353" s="2462"/>
      <c r="T353" s="2462"/>
      <c r="U353" s="2462"/>
      <c r="V353" s="2462"/>
      <c r="W353" s="2462"/>
      <c r="X353" s="2462"/>
      <c r="Y353" s="2462"/>
      <c r="Z353" s="2462"/>
      <c r="AA353" s="2462"/>
      <c r="AB353" s="2462"/>
      <c r="AC353" s="2462"/>
      <c r="AD353" s="2462"/>
      <c r="AE353" s="2462"/>
      <c r="AF353" s="2462"/>
      <c r="AG353" s="2462"/>
      <c r="AH353" s="2462"/>
      <c r="AI353" s="2462"/>
      <c r="AJ353" s="2462"/>
      <c r="AK353" s="446"/>
      <c r="AL353" s="446"/>
      <c r="AM353" s="446"/>
      <c r="AN353" s="440"/>
      <c r="AQ353" s="417"/>
      <c r="AR353" s="417"/>
    </row>
    <row r="354" spans="1:46" s="399" customFormat="1" ht="12.75" customHeight="1">
      <c r="A354" s="446"/>
      <c r="B354" s="453"/>
      <c r="C354" s="2462"/>
      <c r="D354" s="2462"/>
      <c r="E354" s="2462"/>
      <c r="F354" s="2462"/>
      <c r="G354" s="2462"/>
      <c r="H354" s="2462"/>
      <c r="I354" s="2462"/>
      <c r="J354" s="2462"/>
      <c r="K354" s="2462"/>
      <c r="L354" s="2462"/>
      <c r="M354" s="2462"/>
      <c r="N354" s="2462"/>
      <c r="O354" s="2462"/>
      <c r="P354" s="2462"/>
      <c r="Q354" s="2462"/>
      <c r="R354" s="2462"/>
      <c r="S354" s="2462"/>
      <c r="T354" s="2462"/>
      <c r="U354" s="2462"/>
      <c r="V354" s="2462"/>
      <c r="W354" s="2462"/>
      <c r="X354" s="2462"/>
      <c r="Y354" s="2462"/>
      <c r="Z354" s="2462"/>
      <c r="AA354" s="2462"/>
      <c r="AB354" s="2462"/>
      <c r="AC354" s="2462"/>
      <c r="AD354" s="2462"/>
      <c r="AE354" s="2462"/>
      <c r="AF354" s="2462"/>
      <c r="AG354" s="2462"/>
      <c r="AH354" s="2462"/>
      <c r="AI354" s="2462"/>
      <c r="AJ354" s="2462"/>
      <c r="AK354" s="446"/>
      <c r="AL354" s="446"/>
      <c r="AM354" s="446"/>
      <c r="AN354" s="440"/>
      <c r="AQ354" s="417"/>
      <c r="AR354" s="417"/>
    </row>
    <row r="355" spans="1:46" s="399" customFormat="1" ht="13.15" customHeight="1">
      <c r="A355" s="446"/>
      <c r="B355" s="453"/>
      <c r="C355" s="2462"/>
      <c r="D355" s="2462"/>
      <c r="E355" s="2462"/>
      <c r="F355" s="2462"/>
      <c r="G355" s="2462"/>
      <c r="H355" s="2462"/>
      <c r="I355" s="2462"/>
      <c r="J355" s="2462"/>
      <c r="K355" s="2462"/>
      <c r="L355" s="2462"/>
      <c r="M355" s="2462"/>
      <c r="N355" s="2462"/>
      <c r="O355" s="2462"/>
      <c r="P355" s="2462"/>
      <c r="Q355" s="2462"/>
      <c r="R355" s="2462"/>
      <c r="S355" s="2462"/>
      <c r="T355" s="2462"/>
      <c r="U355" s="2462"/>
      <c r="V355" s="2462"/>
      <c r="W355" s="2462"/>
      <c r="X355" s="2462"/>
      <c r="Y355" s="2462"/>
      <c r="Z355" s="2462"/>
      <c r="AA355" s="2462"/>
      <c r="AB355" s="2462"/>
      <c r="AC355" s="2462"/>
      <c r="AD355" s="2462"/>
      <c r="AE355" s="2462"/>
      <c r="AF355" s="2462"/>
      <c r="AG355" s="2462"/>
      <c r="AH355" s="2462"/>
      <c r="AI355" s="2462"/>
      <c r="AJ355" s="2462"/>
      <c r="AK355" s="446"/>
      <c r="AL355" s="446"/>
      <c r="AM355" s="446"/>
      <c r="AN355" s="440"/>
      <c r="AQ355" s="417"/>
      <c r="AR355" s="417"/>
    </row>
    <row r="356" spans="1:46" s="399" customFormat="1" ht="12.75" customHeight="1">
      <c r="A356" s="446"/>
      <c r="B356" s="453"/>
      <c r="C356" s="2462"/>
      <c r="D356" s="2462"/>
      <c r="E356" s="2462"/>
      <c r="F356" s="2462"/>
      <c r="G356" s="2462"/>
      <c r="H356" s="2462"/>
      <c r="I356" s="2462"/>
      <c r="J356" s="2462"/>
      <c r="K356" s="2462"/>
      <c r="L356" s="2462"/>
      <c r="M356" s="2462"/>
      <c r="N356" s="2462"/>
      <c r="O356" s="2462"/>
      <c r="P356" s="2462"/>
      <c r="Q356" s="2462"/>
      <c r="R356" s="2462"/>
      <c r="S356" s="2462"/>
      <c r="T356" s="2462"/>
      <c r="U356" s="2462"/>
      <c r="V356" s="2462"/>
      <c r="W356" s="2462"/>
      <c r="X356" s="2462"/>
      <c r="Y356" s="2462"/>
      <c r="Z356" s="2462"/>
      <c r="AA356" s="2462"/>
      <c r="AB356" s="2462"/>
      <c r="AC356" s="2462"/>
      <c r="AD356" s="2462"/>
      <c r="AE356" s="2462"/>
      <c r="AF356" s="2462"/>
      <c r="AG356" s="2462"/>
      <c r="AH356" s="2462"/>
      <c r="AI356" s="2462"/>
      <c r="AJ356" s="2462"/>
      <c r="AK356" s="446"/>
      <c r="AL356" s="446"/>
      <c r="AM356" s="446"/>
      <c r="AN356" s="440"/>
      <c r="AO356" s="530"/>
      <c r="AP356" s="530"/>
      <c r="AQ356" s="417"/>
    </row>
    <row r="357" spans="1:46" s="399" customFormat="1" ht="11.85" customHeight="1">
      <c r="A357" s="446"/>
      <c r="B357" s="453"/>
      <c r="C357" s="2462"/>
      <c r="D357" s="2462"/>
      <c r="E357" s="2462"/>
      <c r="F357" s="2462"/>
      <c r="G357" s="2462"/>
      <c r="H357" s="2462"/>
      <c r="I357" s="2462"/>
      <c r="J357" s="2462"/>
      <c r="K357" s="2462"/>
      <c r="L357" s="2462"/>
      <c r="M357" s="2462"/>
      <c r="N357" s="2462"/>
      <c r="O357" s="2462"/>
      <c r="P357" s="2462"/>
      <c r="Q357" s="2462"/>
      <c r="R357" s="2462"/>
      <c r="S357" s="2462"/>
      <c r="T357" s="2462"/>
      <c r="U357" s="2462"/>
      <c r="V357" s="2462"/>
      <c r="W357" s="2462"/>
      <c r="X357" s="2462"/>
      <c r="Y357" s="2462"/>
      <c r="Z357" s="2462"/>
      <c r="AA357" s="2462"/>
      <c r="AB357" s="2462"/>
      <c r="AC357" s="2462"/>
      <c r="AD357" s="2462"/>
      <c r="AE357" s="2462"/>
      <c r="AF357" s="2462"/>
      <c r="AG357" s="2462"/>
      <c r="AH357" s="2462"/>
      <c r="AI357" s="2462"/>
      <c r="AJ357" s="2462"/>
      <c r="AK357" s="446"/>
      <c r="AL357" s="446"/>
      <c r="AM357" s="446"/>
      <c r="AN357" s="440"/>
      <c r="AO357" s="531" t="s">
        <v>18</v>
      </c>
      <c r="AP357" s="532">
        <f>IF(C381="Yes",5,0)</f>
        <v>5</v>
      </c>
      <c r="AS357" s="389" t="s">
        <v>2331</v>
      </c>
    </row>
    <row r="358" spans="1:46" s="399" customFormat="1" ht="12.75" customHeight="1">
      <c r="A358" s="446"/>
      <c r="B358" s="453"/>
      <c r="C358" s="2462"/>
      <c r="D358" s="2462"/>
      <c r="E358" s="2462"/>
      <c r="F358" s="2462"/>
      <c r="G358" s="2462"/>
      <c r="H358" s="2462"/>
      <c r="I358" s="2462"/>
      <c r="J358" s="2462"/>
      <c r="K358" s="2462"/>
      <c r="L358" s="2462"/>
      <c r="M358" s="2462"/>
      <c r="N358" s="2462"/>
      <c r="O358" s="2462"/>
      <c r="P358" s="2462"/>
      <c r="Q358" s="2462"/>
      <c r="R358" s="2462"/>
      <c r="S358" s="2462"/>
      <c r="T358" s="2462"/>
      <c r="U358" s="2462"/>
      <c r="V358" s="2462"/>
      <c r="W358" s="2462"/>
      <c r="X358" s="2462"/>
      <c r="Y358" s="2462"/>
      <c r="Z358" s="2462"/>
      <c r="AA358" s="2462"/>
      <c r="AB358" s="2462"/>
      <c r="AC358" s="2462"/>
      <c r="AD358" s="2462"/>
      <c r="AE358" s="2462"/>
      <c r="AF358" s="2462"/>
      <c r="AG358" s="2462"/>
      <c r="AH358" s="2462"/>
      <c r="AI358" s="2462"/>
      <c r="AJ358" s="2462"/>
      <c r="AK358" s="446"/>
      <c r="AL358" s="446"/>
      <c r="AM358" s="446"/>
      <c r="AN358" s="440"/>
      <c r="AO358" s="531" t="s">
        <v>31</v>
      </c>
      <c r="AP358" s="532">
        <f>IF(C389="Yes",5,0)</f>
        <v>5</v>
      </c>
      <c r="AS358" s="2483">
        <f>IF(Application!D211="Non-Targeted",(SUM(AQ366+AQ375)),AS362)</f>
        <v>10</v>
      </c>
      <c r="AT358" s="2483"/>
    </row>
    <row r="359" spans="1:46" s="399" customFormat="1" ht="12.75" customHeight="1">
      <c r="A359" s="446"/>
      <c r="B359" s="453"/>
      <c r="C359" s="2462"/>
      <c r="D359" s="2462"/>
      <c r="E359" s="2462"/>
      <c r="F359" s="2462"/>
      <c r="G359" s="2462"/>
      <c r="H359" s="2462"/>
      <c r="I359" s="2462"/>
      <c r="J359" s="2462"/>
      <c r="K359" s="2462"/>
      <c r="L359" s="2462"/>
      <c r="M359" s="2462"/>
      <c r="N359" s="2462"/>
      <c r="O359" s="2462"/>
      <c r="P359" s="2462"/>
      <c r="Q359" s="2462"/>
      <c r="R359" s="2462"/>
      <c r="S359" s="2462"/>
      <c r="T359" s="2462"/>
      <c r="U359" s="2462"/>
      <c r="V359" s="2462"/>
      <c r="W359" s="2462"/>
      <c r="X359" s="2462"/>
      <c r="Y359" s="2462"/>
      <c r="Z359" s="2462"/>
      <c r="AA359" s="2462"/>
      <c r="AB359" s="2462"/>
      <c r="AC359" s="2462"/>
      <c r="AD359" s="2462"/>
      <c r="AE359" s="2462"/>
      <c r="AF359" s="2462"/>
      <c r="AG359" s="2462"/>
      <c r="AH359" s="2462"/>
      <c r="AI359" s="2462"/>
      <c r="AJ359" s="2462"/>
      <c r="AK359" s="446"/>
      <c r="AL359" s="446"/>
      <c r="AM359" s="446"/>
      <c r="AN359" s="440"/>
      <c r="AO359" s="531" t="s">
        <v>39</v>
      </c>
      <c r="AP359" s="532">
        <f>IF(C397="Yes",7,0)</f>
        <v>0</v>
      </c>
      <c r="AS359" s="389" t="s">
        <v>2332</v>
      </c>
    </row>
    <row r="360" spans="1:46" s="399" customFormat="1" ht="12.75" customHeight="1">
      <c r="A360" s="446"/>
      <c r="B360" s="453"/>
      <c r="C360" s="2462"/>
      <c r="D360" s="2462"/>
      <c r="E360" s="2462"/>
      <c r="F360" s="2462"/>
      <c r="G360" s="2462"/>
      <c r="H360" s="2462"/>
      <c r="I360" s="2462"/>
      <c r="J360" s="2462"/>
      <c r="K360" s="2462"/>
      <c r="L360" s="2462"/>
      <c r="M360" s="2462"/>
      <c r="N360" s="2462"/>
      <c r="O360" s="2462"/>
      <c r="P360" s="2462"/>
      <c r="Q360" s="2462"/>
      <c r="R360" s="2462"/>
      <c r="S360" s="2462"/>
      <c r="T360" s="2462"/>
      <c r="U360" s="2462"/>
      <c r="V360" s="2462"/>
      <c r="W360" s="2462"/>
      <c r="X360" s="2462"/>
      <c r="Y360" s="2462"/>
      <c r="Z360" s="2462"/>
      <c r="AA360" s="2462"/>
      <c r="AB360" s="2462"/>
      <c r="AC360" s="2462"/>
      <c r="AD360" s="2462"/>
      <c r="AE360" s="2462"/>
      <c r="AF360" s="2462"/>
      <c r="AG360" s="2462"/>
      <c r="AH360" s="2462"/>
      <c r="AI360" s="2462"/>
      <c r="AJ360" s="2462"/>
      <c r="AK360" s="446"/>
      <c r="AL360" s="446"/>
      <c r="AM360" s="446"/>
      <c r="AN360" s="440"/>
      <c r="AO360" s="440"/>
      <c r="AP360" s="532">
        <f>IF(C399="Yes",5,0)</f>
        <v>0</v>
      </c>
      <c r="AS360" s="2483">
        <f>IF(AND(AQ366&gt;0,AQ375&gt;0),(AQ366+AQ375)/2,0)</f>
        <v>10</v>
      </c>
      <c r="AT360" s="2483"/>
    </row>
    <row r="361" spans="1:46" s="399" customFormat="1" ht="12.75" customHeight="1">
      <c r="A361" s="446"/>
      <c r="B361" s="453"/>
      <c r="C361" s="2462"/>
      <c r="D361" s="2462"/>
      <c r="E361" s="2462"/>
      <c r="F361" s="2462"/>
      <c r="G361" s="2462"/>
      <c r="H361" s="2462"/>
      <c r="I361" s="2462"/>
      <c r="J361" s="2462"/>
      <c r="K361" s="2462"/>
      <c r="L361" s="2462"/>
      <c r="M361" s="2462"/>
      <c r="N361" s="2462"/>
      <c r="O361" s="2462"/>
      <c r="P361" s="2462"/>
      <c r="Q361" s="2462"/>
      <c r="R361" s="2462"/>
      <c r="S361" s="2462"/>
      <c r="T361" s="2462"/>
      <c r="U361" s="2462"/>
      <c r="V361" s="2462"/>
      <c r="W361" s="2462"/>
      <c r="X361" s="2462"/>
      <c r="Y361" s="2462"/>
      <c r="Z361" s="2462"/>
      <c r="AA361" s="2462"/>
      <c r="AB361" s="2462"/>
      <c r="AC361" s="2462"/>
      <c r="AD361" s="2462"/>
      <c r="AE361" s="2462"/>
      <c r="AF361" s="2462"/>
      <c r="AG361" s="2462"/>
      <c r="AH361" s="2462"/>
      <c r="AI361" s="2462"/>
      <c r="AJ361" s="2462"/>
      <c r="AK361" s="446"/>
      <c r="AL361" s="446"/>
      <c r="AM361" s="446"/>
      <c r="AN361" s="440"/>
      <c r="AO361" s="531" t="s">
        <v>82</v>
      </c>
      <c r="AP361" s="532">
        <f>IF(C407="Yes",5,0)</f>
        <v>0</v>
      </c>
      <c r="AS361" s="389" t="s">
        <v>2333</v>
      </c>
    </row>
    <row r="362" spans="1:46" s="399" customFormat="1" ht="12.75" customHeight="1">
      <c r="A362" s="446"/>
      <c r="B362" s="453"/>
      <c r="C362" s="2484" t="s">
        <v>2334</v>
      </c>
      <c r="D362" s="2484"/>
      <c r="E362" s="2484"/>
      <c r="F362" s="2484"/>
      <c r="G362" s="2484"/>
      <c r="H362" s="2484"/>
      <c r="I362" s="2484"/>
      <c r="J362" s="2484"/>
      <c r="K362" s="2484"/>
      <c r="L362" s="2484"/>
      <c r="M362" s="2484"/>
      <c r="N362" s="2484"/>
      <c r="O362" s="2484"/>
      <c r="P362" s="2484"/>
      <c r="Q362" s="2484"/>
      <c r="R362" s="2484"/>
      <c r="S362" s="2484"/>
      <c r="T362" s="2484"/>
      <c r="U362" s="2484"/>
      <c r="V362" s="2484"/>
      <c r="W362" s="2484"/>
      <c r="X362" s="2484"/>
      <c r="Y362" s="2484"/>
      <c r="Z362" s="2484"/>
      <c r="AA362" s="2484"/>
      <c r="AB362" s="2484"/>
      <c r="AC362" s="2484"/>
      <c r="AD362" s="2484"/>
      <c r="AE362" s="2484"/>
      <c r="AF362" s="2484"/>
      <c r="AG362" s="2484"/>
      <c r="AH362" s="2484"/>
      <c r="AI362" s="2484"/>
      <c r="AJ362" s="2484"/>
      <c r="AK362" s="446"/>
      <c r="AL362" s="446"/>
      <c r="AM362" s="446"/>
      <c r="AN362" s="440"/>
      <c r="AO362" s="440"/>
      <c r="AP362" s="532">
        <f>IF(C409="Yes",3,0)</f>
        <v>0</v>
      </c>
      <c r="AS362" s="2483">
        <f>IF(AQ366=0,AQ375,AQ366)</f>
        <v>10</v>
      </c>
      <c r="AT362" s="2483"/>
    </row>
    <row r="363" spans="1:46" s="399" customFormat="1" ht="12.75" customHeight="1">
      <c r="A363" s="446"/>
      <c r="B363" s="453"/>
      <c r="C363" s="2484"/>
      <c r="D363" s="2484"/>
      <c r="E363" s="2484"/>
      <c r="F363" s="2484"/>
      <c r="G363" s="2484"/>
      <c r="H363" s="2484"/>
      <c r="I363" s="2484"/>
      <c r="J363" s="2484"/>
      <c r="K363" s="2484"/>
      <c r="L363" s="2484"/>
      <c r="M363" s="2484"/>
      <c r="N363" s="2484"/>
      <c r="O363" s="2484"/>
      <c r="P363" s="2484"/>
      <c r="Q363" s="2484"/>
      <c r="R363" s="2484"/>
      <c r="S363" s="2484"/>
      <c r="T363" s="2484"/>
      <c r="U363" s="2484"/>
      <c r="V363" s="2484"/>
      <c r="W363" s="2484"/>
      <c r="X363" s="2484"/>
      <c r="Y363" s="2484"/>
      <c r="Z363" s="2484"/>
      <c r="AA363" s="2484"/>
      <c r="AB363" s="2484"/>
      <c r="AC363" s="2484"/>
      <c r="AD363" s="2484"/>
      <c r="AE363" s="2484"/>
      <c r="AF363" s="2484"/>
      <c r="AG363" s="2484"/>
      <c r="AH363" s="2484"/>
      <c r="AI363" s="2484"/>
      <c r="AJ363" s="2484"/>
      <c r="AK363" s="446"/>
      <c r="AL363" s="446"/>
      <c r="AM363" s="446"/>
      <c r="AN363" s="440"/>
      <c r="AO363" s="531" t="s">
        <v>86</v>
      </c>
      <c r="AP363" s="532">
        <f>IF(C412="Yes",5,0)</f>
        <v>0</v>
      </c>
    </row>
    <row r="364" spans="1:46" s="399" customFormat="1" ht="12.75" customHeight="1">
      <c r="A364" s="446"/>
      <c r="B364" s="453"/>
      <c r="C364" s="2484"/>
      <c r="D364" s="2484"/>
      <c r="E364" s="2484"/>
      <c r="F364" s="2484"/>
      <c r="G364" s="2484"/>
      <c r="H364" s="2484"/>
      <c r="I364" s="2484"/>
      <c r="J364" s="2484"/>
      <c r="K364" s="2484"/>
      <c r="L364" s="2484"/>
      <c r="M364" s="2484"/>
      <c r="N364" s="2484"/>
      <c r="O364" s="2484"/>
      <c r="P364" s="2484"/>
      <c r="Q364" s="2484"/>
      <c r="R364" s="2484"/>
      <c r="S364" s="2484"/>
      <c r="T364" s="2484"/>
      <c r="U364" s="2484"/>
      <c r="V364" s="2484"/>
      <c r="W364" s="2484"/>
      <c r="X364" s="2484"/>
      <c r="Y364" s="2484"/>
      <c r="Z364" s="2484"/>
      <c r="AA364" s="2484"/>
      <c r="AB364" s="2484"/>
      <c r="AC364" s="2484"/>
      <c r="AD364" s="2484"/>
      <c r="AE364" s="2484"/>
      <c r="AF364" s="2484"/>
      <c r="AG364" s="2484"/>
      <c r="AH364" s="2484"/>
      <c r="AI364" s="2484"/>
      <c r="AJ364" s="2484"/>
      <c r="AK364" s="446"/>
      <c r="AL364" s="446"/>
      <c r="AM364" s="446"/>
      <c r="AN364" s="440"/>
      <c r="AO364" s="531" t="s">
        <v>1410</v>
      </c>
      <c r="AP364" s="532">
        <f>IF(C421="Yes",5,0)</f>
        <v>0</v>
      </c>
    </row>
    <row r="365" spans="1:46" s="399" customFormat="1" ht="11.85" customHeight="1">
      <c r="A365" s="446"/>
      <c r="B365" s="453"/>
      <c r="C365" s="2484"/>
      <c r="D365" s="2484"/>
      <c r="E365" s="2484"/>
      <c r="F365" s="2484"/>
      <c r="G365" s="2484"/>
      <c r="H365" s="2484"/>
      <c r="I365" s="2484"/>
      <c r="J365" s="2484"/>
      <c r="K365" s="2484"/>
      <c r="L365" s="2484"/>
      <c r="M365" s="2484"/>
      <c r="N365" s="2484"/>
      <c r="O365" s="2484"/>
      <c r="P365" s="2484"/>
      <c r="Q365" s="2484"/>
      <c r="R365" s="2484"/>
      <c r="S365" s="2484"/>
      <c r="T365" s="2484"/>
      <c r="U365" s="2484"/>
      <c r="V365" s="2484"/>
      <c r="W365" s="2484"/>
      <c r="X365" s="2484"/>
      <c r="Y365" s="2484"/>
      <c r="Z365" s="2484"/>
      <c r="AA365" s="2484"/>
      <c r="AB365" s="2484"/>
      <c r="AC365" s="2484"/>
      <c r="AD365" s="2484"/>
      <c r="AE365" s="2484"/>
      <c r="AF365" s="2484"/>
      <c r="AG365" s="2484"/>
      <c r="AH365" s="2484"/>
      <c r="AI365" s="2484"/>
      <c r="AJ365" s="2484"/>
      <c r="AK365" s="446"/>
      <c r="AL365" s="446"/>
      <c r="AM365" s="446"/>
      <c r="AN365" s="440"/>
      <c r="AO365" s="533"/>
      <c r="AP365" s="534">
        <f>IF(C423="Yes",3,0)</f>
        <v>0</v>
      </c>
    </row>
    <row r="366" spans="1:46" s="399" customFormat="1" ht="12.4" customHeight="1">
      <c r="A366" s="446"/>
      <c r="B366" s="453"/>
      <c r="C366" s="2484"/>
      <c r="D366" s="2484"/>
      <c r="E366" s="2484"/>
      <c r="F366" s="2484"/>
      <c r="G366" s="2484"/>
      <c r="H366" s="2484"/>
      <c r="I366" s="2484"/>
      <c r="J366" s="2484"/>
      <c r="K366" s="2484"/>
      <c r="L366" s="2484"/>
      <c r="M366" s="2484"/>
      <c r="N366" s="2484"/>
      <c r="O366" s="2484"/>
      <c r="P366" s="2484"/>
      <c r="Q366" s="2484"/>
      <c r="R366" s="2484"/>
      <c r="S366" s="2484"/>
      <c r="T366" s="2484"/>
      <c r="U366" s="2484"/>
      <c r="V366" s="2484"/>
      <c r="W366" s="2484"/>
      <c r="X366" s="2484"/>
      <c r="Y366" s="2484"/>
      <c r="Z366" s="2484"/>
      <c r="AA366" s="2484"/>
      <c r="AB366" s="2484"/>
      <c r="AC366" s="2484"/>
      <c r="AD366" s="2484"/>
      <c r="AE366" s="2484"/>
      <c r="AF366" s="2484"/>
      <c r="AG366" s="2484"/>
      <c r="AH366" s="2484"/>
      <c r="AI366" s="2484"/>
      <c r="AJ366" s="2484"/>
      <c r="AK366" s="446"/>
      <c r="AL366" s="446"/>
      <c r="AM366" s="446"/>
      <c r="AN366" s="440"/>
      <c r="AO366" s="535" t="s">
        <v>2335</v>
      </c>
      <c r="AP366" s="536">
        <f>SUM(AP357:AP365)</f>
        <v>10</v>
      </c>
      <c r="AQ366" s="2485">
        <f>IF(AP366&gt;0,AP366,0)</f>
        <v>10</v>
      </c>
      <c r="AR366" s="2485"/>
    </row>
    <row r="367" spans="1:46" s="399" customFormat="1" ht="12.75" customHeight="1">
      <c r="A367" s="446"/>
      <c r="B367" s="453"/>
      <c r="C367" s="2484"/>
      <c r="D367" s="2484"/>
      <c r="E367" s="2484"/>
      <c r="F367" s="2484"/>
      <c r="G367" s="2484"/>
      <c r="H367" s="2484"/>
      <c r="I367" s="2484"/>
      <c r="J367" s="2484"/>
      <c r="K367" s="2484"/>
      <c r="L367" s="2484"/>
      <c r="M367" s="2484"/>
      <c r="N367" s="2484"/>
      <c r="O367" s="2484"/>
      <c r="P367" s="2484"/>
      <c r="Q367" s="2484"/>
      <c r="R367" s="2484"/>
      <c r="S367" s="2484"/>
      <c r="T367" s="2484"/>
      <c r="U367" s="2484"/>
      <c r="V367" s="2484"/>
      <c r="W367" s="2484"/>
      <c r="X367" s="2484"/>
      <c r="Y367" s="2484"/>
      <c r="Z367" s="2484"/>
      <c r="AA367" s="2484"/>
      <c r="AB367" s="2484"/>
      <c r="AC367" s="2484"/>
      <c r="AD367" s="2484"/>
      <c r="AE367" s="2484"/>
      <c r="AF367" s="2484"/>
      <c r="AG367" s="2484"/>
      <c r="AH367" s="2484"/>
      <c r="AI367" s="2484"/>
      <c r="AJ367" s="2484"/>
      <c r="AK367" s="446"/>
      <c r="AL367" s="446"/>
      <c r="AM367" s="446"/>
      <c r="AN367" s="440"/>
      <c r="AP367" s="417"/>
    </row>
    <row r="368" spans="1:46" s="399" customFormat="1" ht="12.75" customHeight="1">
      <c r="A368" s="446"/>
      <c r="B368" s="453"/>
      <c r="C368" s="529"/>
      <c r="D368" s="529"/>
      <c r="E368" s="529"/>
      <c r="F368" s="529"/>
      <c r="G368" s="529"/>
      <c r="H368" s="529"/>
      <c r="I368" s="529"/>
      <c r="J368" s="529"/>
      <c r="K368" s="529"/>
      <c r="L368" s="529"/>
      <c r="M368" s="529"/>
      <c r="N368" s="529"/>
      <c r="O368" s="529"/>
      <c r="P368" s="529"/>
      <c r="Q368" s="529"/>
      <c r="R368" s="529"/>
      <c r="S368" s="529"/>
      <c r="T368" s="529"/>
      <c r="U368" s="529"/>
      <c r="V368" s="529"/>
      <c r="W368" s="529"/>
      <c r="X368" s="529"/>
      <c r="Y368" s="529"/>
      <c r="Z368" s="529"/>
      <c r="AA368" s="529"/>
      <c r="AB368" s="529"/>
      <c r="AC368" s="529"/>
      <c r="AD368" s="529"/>
      <c r="AE368" s="529"/>
      <c r="AF368" s="529"/>
      <c r="AG368" s="529"/>
      <c r="AH368" s="529"/>
      <c r="AI368" s="529"/>
      <c r="AJ368" s="529"/>
      <c r="AK368" s="446"/>
      <c r="AL368" s="446"/>
      <c r="AM368" s="446"/>
      <c r="AN368" s="440"/>
      <c r="AO368" s="531" t="s">
        <v>1412</v>
      </c>
      <c r="AP368" s="532">
        <f>IF(C430="Yes",5,0)</f>
        <v>5</v>
      </c>
    </row>
    <row r="369" spans="1:81" s="399" customFormat="1" ht="12.75" customHeight="1">
      <c r="A369" s="446"/>
      <c r="B369" s="453"/>
      <c r="C369" s="2462" t="s">
        <v>2336</v>
      </c>
      <c r="D369" s="2462"/>
      <c r="E369" s="2462"/>
      <c r="F369" s="2462"/>
      <c r="G369" s="2462"/>
      <c r="H369" s="2462"/>
      <c r="I369" s="2462"/>
      <c r="J369" s="2462"/>
      <c r="K369" s="2462"/>
      <c r="L369" s="2462"/>
      <c r="M369" s="2462"/>
      <c r="N369" s="2462"/>
      <c r="O369" s="2462"/>
      <c r="P369" s="2462"/>
      <c r="Q369" s="2462"/>
      <c r="R369" s="2462"/>
      <c r="S369" s="2462"/>
      <c r="T369" s="2462"/>
      <c r="U369" s="2462"/>
      <c r="V369" s="2462"/>
      <c r="W369" s="2462"/>
      <c r="X369" s="2462"/>
      <c r="Y369" s="2462"/>
      <c r="Z369" s="2462"/>
      <c r="AA369" s="2462"/>
      <c r="AB369" s="2462"/>
      <c r="AC369" s="2462"/>
      <c r="AD369" s="2462"/>
      <c r="AE369" s="2462"/>
      <c r="AF369" s="2462"/>
      <c r="AG369" s="2462"/>
      <c r="AH369" s="2462"/>
      <c r="AI369" s="2462"/>
      <c r="AJ369" s="2462"/>
      <c r="AK369" s="446"/>
      <c r="AL369" s="446"/>
      <c r="AM369" s="446"/>
      <c r="AN369" s="440"/>
      <c r="AO369" s="531" t="s">
        <v>1414</v>
      </c>
      <c r="AP369" s="532">
        <f>IF(C442="Yes",5,0)</f>
        <v>5</v>
      </c>
    </row>
    <row r="370" spans="1:81" s="399" customFormat="1" ht="12.75" customHeight="1">
      <c r="A370" s="446"/>
      <c r="B370" s="453"/>
      <c r="C370" s="2462"/>
      <c r="D370" s="2462"/>
      <c r="E370" s="2462"/>
      <c r="F370" s="2462"/>
      <c r="G370" s="2462"/>
      <c r="H370" s="2462"/>
      <c r="I370" s="2462"/>
      <c r="J370" s="2462"/>
      <c r="K370" s="2462"/>
      <c r="L370" s="2462"/>
      <c r="M370" s="2462"/>
      <c r="N370" s="2462"/>
      <c r="O370" s="2462"/>
      <c r="P370" s="2462"/>
      <c r="Q370" s="2462"/>
      <c r="R370" s="2462"/>
      <c r="S370" s="2462"/>
      <c r="T370" s="2462"/>
      <c r="U370" s="2462"/>
      <c r="V370" s="2462"/>
      <c r="W370" s="2462"/>
      <c r="X370" s="2462"/>
      <c r="Y370" s="2462"/>
      <c r="Z370" s="2462"/>
      <c r="AA370" s="2462"/>
      <c r="AB370" s="2462"/>
      <c r="AC370" s="2462"/>
      <c r="AD370" s="2462"/>
      <c r="AE370" s="2462"/>
      <c r="AF370" s="2462"/>
      <c r="AG370" s="2462"/>
      <c r="AH370" s="2462"/>
      <c r="AI370" s="2462"/>
      <c r="AJ370" s="2462"/>
      <c r="AK370" s="446"/>
      <c r="AL370" s="446"/>
      <c r="AM370" s="446"/>
      <c r="AN370" s="440"/>
      <c r="AO370" s="531" t="s">
        <v>1416</v>
      </c>
      <c r="AP370" s="532">
        <f>IF(C449="Yes",5,0)</f>
        <v>0</v>
      </c>
    </row>
    <row r="371" spans="1:81" s="399" customFormat="1" ht="68.099999999999994" customHeight="1">
      <c r="A371" s="446"/>
      <c r="B371" s="453"/>
      <c r="C371" s="2462"/>
      <c r="D371" s="2462"/>
      <c r="E371" s="2462"/>
      <c r="F371" s="2462"/>
      <c r="G371" s="2462"/>
      <c r="H371" s="2462"/>
      <c r="I371" s="2462"/>
      <c r="J371" s="2462"/>
      <c r="K371" s="2462"/>
      <c r="L371" s="2462"/>
      <c r="M371" s="2462"/>
      <c r="N371" s="2462"/>
      <c r="O371" s="2462"/>
      <c r="P371" s="2462"/>
      <c r="Q371" s="2462"/>
      <c r="R371" s="2462"/>
      <c r="S371" s="2462"/>
      <c r="T371" s="2462"/>
      <c r="U371" s="2462"/>
      <c r="V371" s="2462"/>
      <c r="W371" s="2462"/>
      <c r="X371" s="2462"/>
      <c r="Y371" s="2462"/>
      <c r="Z371" s="2462"/>
      <c r="AA371" s="2462"/>
      <c r="AB371" s="2462"/>
      <c r="AC371" s="2462"/>
      <c r="AD371" s="2462"/>
      <c r="AE371" s="2462"/>
      <c r="AF371" s="2462"/>
      <c r="AG371" s="2462"/>
      <c r="AH371" s="2462"/>
      <c r="AI371" s="2462"/>
      <c r="AJ371" s="2462"/>
      <c r="AK371" s="446"/>
      <c r="AL371" s="446"/>
      <c r="AM371" s="446"/>
      <c r="AN371" s="440"/>
      <c r="AO371" s="531" t="s">
        <v>1417</v>
      </c>
      <c r="AP371" s="537">
        <f>IF(C453="Yes",5,0)</f>
        <v>0</v>
      </c>
    </row>
    <row r="372" spans="1:81" s="399" customFormat="1" ht="12.4" customHeight="1">
      <c r="A372" s="446"/>
      <c r="B372" s="453"/>
      <c r="C372" s="399" t="s">
        <v>2337</v>
      </c>
      <c r="AF372" s="446"/>
      <c r="AG372" s="446"/>
      <c r="AH372" s="446"/>
      <c r="AI372" s="446"/>
      <c r="AJ372" s="446"/>
      <c r="AK372" s="446"/>
      <c r="AL372" s="446"/>
      <c r="AM372" s="446"/>
      <c r="AN372" s="440"/>
      <c r="AO372" s="531" t="s">
        <v>1418</v>
      </c>
      <c r="AP372" s="532">
        <f>IF(C457="Yes",5,0)</f>
        <v>0</v>
      </c>
    </row>
    <row r="373" spans="1:81" s="399" customFormat="1" ht="12.75" customHeight="1">
      <c r="A373" s="446"/>
      <c r="B373" s="453"/>
      <c r="C373" s="538" t="s">
        <v>2338</v>
      </c>
      <c r="D373" s="539"/>
      <c r="E373" s="539"/>
      <c r="F373" s="539"/>
      <c r="G373" s="539"/>
      <c r="H373" s="539"/>
      <c r="I373" s="539"/>
      <c r="J373" s="539"/>
      <c r="K373" s="539"/>
      <c r="L373" s="539"/>
      <c r="M373" s="505"/>
      <c r="N373" s="505"/>
      <c r="O373" s="540"/>
      <c r="P373" s="539"/>
      <c r="Q373" s="539"/>
      <c r="R373" s="505"/>
      <c r="S373" s="505"/>
      <c r="T373" s="539"/>
      <c r="U373" s="2570">
        <f>Application!DU802-U374</f>
        <v>39</v>
      </c>
      <c r="V373" s="2570"/>
      <c r="W373" s="2570"/>
      <c r="X373" s="539"/>
      <c r="Y373" s="539"/>
      <c r="Z373" s="539"/>
      <c r="AA373" s="541"/>
      <c r="AB373" s="542"/>
      <c r="AC373" s="542"/>
      <c r="AD373" s="542"/>
      <c r="AE373" s="446"/>
      <c r="AF373" s="446"/>
      <c r="AG373" s="446"/>
      <c r="AH373" s="446"/>
      <c r="AI373" s="446"/>
      <c r="AJ373" s="446"/>
      <c r="AK373" s="446"/>
      <c r="AL373" s="446"/>
      <c r="AM373" s="446"/>
      <c r="AN373" s="440"/>
      <c r="AO373" s="531" t="s">
        <v>1419</v>
      </c>
      <c r="AP373" s="532">
        <f>IF(C466="Yes",5,0)</f>
        <v>0</v>
      </c>
    </row>
    <row r="374" spans="1:81" s="399" customFormat="1" ht="12.75" customHeight="1">
      <c r="A374" s="446"/>
      <c r="B374" s="453"/>
      <c r="C374" s="543" t="s">
        <v>2339</v>
      </c>
      <c r="D374" s="530"/>
      <c r="E374" s="530"/>
      <c r="F374" s="530"/>
      <c r="G374" s="530"/>
      <c r="H374" s="530"/>
      <c r="I374" s="530"/>
      <c r="J374" s="530"/>
      <c r="K374" s="530"/>
      <c r="L374" s="530"/>
      <c r="M374" s="530"/>
      <c r="N374" s="530"/>
      <c r="O374" s="530"/>
      <c r="P374" s="530"/>
      <c r="Q374" s="530"/>
      <c r="R374" s="530"/>
      <c r="S374" s="530"/>
      <c r="T374" s="530"/>
      <c r="U374" s="2571">
        <f>IF(Application!D211="SRO",Application!DU755,Application!AG756)</f>
        <v>40</v>
      </c>
      <c r="V374" s="2571"/>
      <c r="W374" s="2571"/>
      <c r="X374" s="530"/>
      <c r="Y374" s="530"/>
      <c r="Z374" s="530"/>
      <c r="AA374" s="544"/>
      <c r="AC374" s="545"/>
      <c r="AD374" s="545"/>
      <c r="AE374" s="446"/>
      <c r="AF374" s="446"/>
      <c r="AG374" s="446"/>
      <c r="AH374" s="446"/>
      <c r="AI374" s="446"/>
      <c r="AJ374" s="446"/>
      <c r="AK374" s="446"/>
      <c r="AL374" s="446"/>
      <c r="AM374" s="446"/>
      <c r="AN374" s="440"/>
      <c r="AO374" s="533"/>
      <c r="AP374" s="534"/>
    </row>
    <row r="375" spans="1:81" s="399" customFormat="1" ht="12.75" customHeight="1">
      <c r="A375" s="446"/>
      <c r="B375" s="453"/>
      <c r="C375" s="439"/>
      <c r="U375" s="619"/>
      <c r="V375" s="619"/>
      <c r="W375" s="619"/>
      <c r="AC375" s="545"/>
      <c r="AD375" s="545"/>
      <c r="AE375" s="446"/>
      <c r="AF375" s="446"/>
      <c r="AG375" s="446"/>
      <c r="AH375" s="446"/>
      <c r="AI375" s="446"/>
      <c r="AJ375" s="446"/>
      <c r="AK375" s="446"/>
      <c r="AL375" s="446"/>
      <c r="AM375" s="446"/>
      <c r="AN375" s="440"/>
      <c r="AO375" s="546" t="s">
        <v>2335</v>
      </c>
      <c r="AP375" s="547">
        <f>SUM(AP368:AP373)</f>
        <v>10</v>
      </c>
      <c r="AQ375" s="2485">
        <f>IF(AP375&gt;0,AP375,0)</f>
        <v>10</v>
      </c>
      <c r="AR375" s="2485"/>
    </row>
    <row r="376" spans="1:81" s="399" customFormat="1" ht="12.75" customHeight="1">
      <c r="A376" s="446"/>
      <c r="B376" s="11"/>
      <c r="C376" s="548" t="s">
        <v>2340</v>
      </c>
      <c r="D376" s="446"/>
      <c r="E376" s="446"/>
      <c r="F376" s="446"/>
      <c r="G376" s="446"/>
      <c r="H376" s="446"/>
      <c r="I376" s="446"/>
      <c r="J376" s="446"/>
      <c r="K376" s="446"/>
      <c r="L376" s="446"/>
      <c r="M376" s="446"/>
      <c r="N376" s="446"/>
      <c r="O376" s="446"/>
      <c r="P376" s="446"/>
      <c r="Q376" s="446"/>
      <c r="R376" s="446"/>
      <c r="S376" s="446"/>
      <c r="T376" s="446"/>
      <c r="U376" s="446"/>
      <c r="V376" s="446"/>
      <c r="W376" s="446"/>
      <c r="X376" s="446"/>
      <c r="Y376" s="446"/>
      <c r="Z376" s="446"/>
      <c r="AA376" s="446"/>
      <c r="AB376" s="446"/>
      <c r="AC376" s="446"/>
      <c r="AD376" s="446"/>
      <c r="AE376" s="446"/>
      <c r="AF376" s="446"/>
      <c r="AG376" s="446"/>
      <c r="AH376" s="446"/>
      <c r="AI376" s="446"/>
      <c r="AJ376" s="446"/>
      <c r="AK376" s="446"/>
      <c r="AL376" s="446"/>
      <c r="AM376" s="446"/>
      <c r="AN376" s="440"/>
      <c r="BS376" s="23"/>
      <c r="BT376" s="23"/>
      <c r="BU376" s="11"/>
      <c r="BV376" s="11"/>
      <c r="BW376" s="11"/>
    </row>
    <row r="377" spans="1:81" s="399" customFormat="1" ht="12.75" customHeight="1">
      <c r="A377" s="386"/>
      <c r="B377" s="11"/>
      <c r="C377" s="549"/>
      <c r="D377" s="550"/>
      <c r="E377" s="551" t="s">
        <v>2159</v>
      </c>
      <c r="F377" s="2466" t="s">
        <v>2341</v>
      </c>
      <c r="G377" s="2466"/>
      <c r="H377" s="2466"/>
      <c r="I377" s="2466"/>
      <c r="J377" s="2466"/>
      <c r="K377" s="2466"/>
      <c r="L377" s="2466"/>
      <c r="M377" s="2466"/>
      <c r="N377" s="2466"/>
      <c r="O377" s="2466"/>
      <c r="P377" s="2466"/>
      <c r="Q377" s="2466"/>
      <c r="R377" s="2466"/>
      <c r="S377" s="2466"/>
      <c r="T377" s="2466"/>
      <c r="U377" s="2466"/>
      <c r="V377" s="2466"/>
      <c r="W377" s="2466"/>
      <c r="X377" s="2466"/>
      <c r="Y377" s="2466"/>
      <c r="Z377" s="2466"/>
      <c r="AA377" s="2466"/>
      <c r="AB377" s="2466"/>
      <c r="AC377" s="2466"/>
      <c r="AD377" s="2466"/>
      <c r="AE377" s="2466"/>
      <c r="AF377" s="2466"/>
      <c r="AG377" s="552"/>
      <c r="AH377" s="552"/>
      <c r="AI377" s="552"/>
      <c r="AJ377" s="552"/>
      <c r="AK377" s="552"/>
      <c r="AL377" s="553"/>
      <c r="AM377" s="417"/>
      <c r="AN377" s="440"/>
      <c r="AP377" s="417"/>
      <c r="BS377" s="23"/>
      <c r="BT377" s="23"/>
      <c r="BU377" s="11"/>
      <c r="BV377" s="11"/>
      <c r="BW377" s="11"/>
      <c r="BX377" s="11"/>
      <c r="BY377" s="11"/>
      <c r="BZ377" s="11"/>
      <c r="CA377" s="11"/>
      <c r="CB377" s="11"/>
      <c r="CC377" s="11"/>
    </row>
    <row r="378" spans="1:81" s="399" customFormat="1" ht="12.75" customHeight="1">
      <c r="A378" s="386"/>
      <c r="B378" s="11"/>
      <c r="C378" s="554"/>
      <c r="D378" s="386"/>
      <c r="E378" s="555"/>
      <c r="F378" s="2467"/>
      <c r="G378" s="2467"/>
      <c r="H378" s="2467"/>
      <c r="I378" s="2467"/>
      <c r="J378" s="2467"/>
      <c r="K378" s="2467"/>
      <c r="L378" s="2467"/>
      <c r="M378" s="2467"/>
      <c r="N378" s="2467"/>
      <c r="O378" s="2467"/>
      <c r="P378" s="2467"/>
      <c r="Q378" s="2467"/>
      <c r="R378" s="2467"/>
      <c r="S378" s="2467"/>
      <c r="T378" s="2467"/>
      <c r="U378" s="2467"/>
      <c r="V378" s="2467"/>
      <c r="W378" s="2467"/>
      <c r="X378" s="2467"/>
      <c r="Y378" s="2467"/>
      <c r="Z378" s="2467"/>
      <c r="AA378" s="2467"/>
      <c r="AB378" s="2467"/>
      <c r="AC378" s="2467"/>
      <c r="AD378" s="2467"/>
      <c r="AE378" s="2467"/>
      <c r="AF378" s="2467"/>
      <c r="AG378" s="389"/>
      <c r="AH378" s="389"/>
      <c r="AI378" s="389"/>
      <c r="AJ378" s="389"/>
      <c r="AK378" s="389"/>
      <c r="AL378" s="1137"/>
      <c r="AM378" s="417"/>
      <c r="AN378" s="440"/>
      <c r="AP378" s="417"/>
      <c r="BS378" s="23"/>
      <c r="BT378" s="23"/>
      <c r="BU378" s="11"/>
      <c r="BV378" s="11"/>
      <c r="BW378" s="11"/>
      <c r="BX378" s="11"/>
      <c r="BY378" s="11"/>
      <c r="BZ378" s="11"/>
      <c r="CA378" s="11"/>
      <c r="CB378" s="11"/>
      <c r="CC378" s="11"/>
    </row>
    <row r="379" spans="1:81" s="399" customFormat="1" ht="12.75" customHeight="1">
      <c r="A379" s="386"/>
      <c r="B379" s="11"/>
      <c r="C379" s="554"/>
      <c r="D379" s="386"/>
      <c r="E379" s="555"/>
      <c r="F379" s="2467"/>
      <c r="G379" s="2467"/>
      <c r="H379" s="2467"/>
      <c r="I379" s="2467"/>
      <c r="J379" s="2467"/>
      <c r="K379" s="2467"/>
      <c r="L379" s="2467"/>
      <c r="M379" s="2467"/>
      <c r="N379" s="2467"/>
      <c r="O379" s="2467"/>
      <c r="P379" s="2467"/>
      <c r="Q379" s="2467"/>
      <c r="R379" s="2467"/>
      <c r="S379" s="2467"/>
      <c r="T379" s="2467"/>
      <c r="U379" s="2467"/>
      <c r="V379" s="2467"/>
      <c r="W379" s="2467"/>
      <c r="X379" s="2467"/>
      <c r="Y379" s="2467"/>
      <c r="Z379" s="2467"/>
      <c r="AA379" s="2467"/>
      <c r="AB379" s="2467"/>
      <c r="AC379" s="2467"/>
      <c r="AD379" s="2467"/>
      <c r="AE379" s="2467"/>
      <c r="AF379" s="2467"/>
      <c r="AG379" s="389"/>
      <c r="AH379" s="389"/>
      <c r="AI379" s="389"/>
      <c r="AJ379" s="389"/>
      <c r="AK379" s="389"/>
      <c r="AL379" s="1137"/>
      <c r="AM379" s="417"/>
      <c r="AN379" s="440"/>
      <c r="BS379" s="23"/>
      <c r="BT379" s="23"/>
      <c r="BU379" s="11"/>
      <c r="BV379" s="11"/>
      <c r="BW379" s="11"/>
      <c r="BX379" s="11"/>
      <c r="BY379" s="11"/>
      <c r="BZ379" s="11"/>
      <c r="CA379" s="11"/>
      <c r="CB379" s="11"/>
      <c r="CC379" s="11"/>
    </row>
    <row r="380" spans="1:81" s="399" customFormat="1" ht="12.75" customHeight="1">
      <c r="A380" s="386"/>
      <c r="B380" s="11"/>
      <c r="C380" s="554"/>
      <c r="D380" s="386"/>
      <c r="E380" s="555"/>
      <c r="F380" s="2467"/>
      <c r="G380" s="2467"/>
      <c r="H380" s="2467"/>
      <c r="I380" s="2467"/>
      <c r="J380" s="2467"/>
      <c r="K380" s="2467"/>
      <c r="L380" s="2467"/>
      <c r="M380" s="2467"/>
      <c r="N380" s="2467"/>
      <c r="O380" s="2467"/>
      <c r="P380" s="2467"/>
      <c r="Q380" s="2467"/>
      <c r="R380" s="2467"/>
      <c r="S380" s="2467"/>
      <c r="T380" s="2467"/>
      <c r="U380" s="2467"/>
      <c r="V380" s="2467"/>
      <c r="W380" s="2467"/>
      <c r="X380" s="2467"/>
      <c r="Y380" s="2467"/>
      <c r="Z380" s="2467"/>
      <c r="AA380" s="2467"/>
      <c r="AB380" s="2467"/>
      <c r="AC380" s="2467"/>
      <c r="AD380" s="2467"/>
      <c r="AE380" s="2467"/>
      <c r="AF380" s="2467"/>
      <c r="AG380" s="389"/>
      <c r="AH380" s="389"/>
      <c r="AI380" s="389"/>
      <c r="AJ380" s="389"/>
      <c r="AK380" s="389"/>
      <c r="AL380" s="1137"/>
      <c r="AM380" s="417"/>
      <c r="AN380" s="440"/>
      <c r="BS380" s="23"/>
      <c r="BT380" s="23"/>
      <c r="BU380" s="11"/>
      <c r="BV380" s="11"/>
      <c r="BW380" s="11"/>
      <c r="BX380" s="11"/>
      <c r="BY380" s="11"/>
      <c r="BZ380" s="11"/>
      <c r="CA380" s="11"/>
      <c r="CB380" s="11"/>
      <c r="CC380" s="11"/>
    </row>
    <row r="381" spans="1:81" s="399" customFormat="1" ht="12.75" customHeight="1">
      <c r="A381" s="386"/>
      <c r="B381" s="11"/>
      <c r="C381" s="2463" t="s">
        <v>843</v>
      </c>
      <c r="D381" s="2420"/>
      <c r="E381" s="555"/>
      <c r="F381" s="556" t="s">
        <v>2342</v>
      </c>
      <c r="G381" s="446"/>
      <c r="H381" s="446"/>
      <c r="I381" s="446"/>
      <c r="J381" s="446"/>
      <c r="K381" s="446"/>
      <c r="L381" s="446"/>
      <c r="M381" s="446"/>
      <c r="N381" s="446"/>
      <c r="O381" s="446"/>
      <c r="P381" s="446"/>
      <c r="Q381" s="446"/>
      <c r="R381" s="446"/>
      <c r="S381" s="446"/>
      <c r="T381" s="446"/>
      <c r="U381" s="446"/>
      <c r="V381" s="446"/>
      <c r="W381" s="446"/>
      <c r="X381" s="446"/>
      <c r="Y381" s="446"/>
      <c r="Z381" s="446"/>
      <c r="AA381" s="446"/>
      <c r="AB381" s="446"/>
      <c r="AC381" s="446"/>
      <c r="AD381" s="446"/>
      <c r="AF381" s="2464" t="s">
        <v>2343</v>
      </c>
      <c r="AG381" s="2464"/>
      <c r="AH381" s="2464"/>
      <c r="AI381" s="2464"/>
      <c r="AJ381" s="2464"/>
      <c r="AK381" s="2464"/>
      <c r="AL381" s="2465"/>
      <c r="AM381" s="557"/>
      <c r="BS381" s="23"/>
      <c r="BT381" s="23"/>
      <c r="BU381" s="11"/>
      <c r="BV381" s="11"/>
      <c r="BW381" s="11"/>
      <c r="BX381" s="11"/>
      <c r="BY381" s="11"/>
      <c r="BZ381" s="11"/>
      <c r="CA381" s="11"/>
      <c r="CB381" s="11"/>
      <c r="CC381" s="11"/>
    </row>
    <row r="382" spans="1:81" s="399" customFormat="1" ht="12.75" customHeight="1">
      <c r="A382" s="386"/>
      <c r="B382" s="11"/>
      <c r="C382" s="588"/>
      <c r="D382" s="558"/>
      <c r="E382" s="559"/>
      <c r="F382" s="560"/>
      <c r="G382" s="561"/>
      <c r="H382" s="561"/>
      <c r="I382" s="561"/>
      <c r="J382" s="561"/>
      <c r="K382" s="561"/>
      <c r="L382" s="561"/>
      <c r="M382" s="561"/>
      <c r="N382" s="561"/>
      <c r="O382" s="561"/>
      <c r="P382" s="561"/>
      <c r="Q382" s="561"/>
      <c r="R382" s="561"/>
      <c r="S382" s="561"/>
      <c r="T382" s="561"/>
      <c r="U382" s="561"/>
      <c r="V382" s="561"/>
      <c r="W382" s="561"/>
      <c r="X382" s="561"/>
      <c r="Y382" s="561"/>
      <c r="Z382" s="561"/>
      <c r="AA382" s="561"/>
      <c r="AB382" s="561"/>
      <c r="AC382" s="561"/>
      <c r="AD382" s="561"/>
      <c r="AE382" s="562"/>
      <c r="AF382" s="562"/>
      <c r="AG382" s="562"/>
      <c r="AH382" s="562"/>
      <c r="AI382" s="562"/>
      <c r="AJ382" s="562"/>
      <c r="AK382" s="562"/>
      <c r="AL382" s="589"/>
      <c r="AM382" s="564"/>
      <c r="AN382" s="440"/>
      <c r="CC382" s="11"/>
    </row>
    <row r="383" spans="1:81" s="399" customFormat="1" ht="12.75" customHeight="1">
      <c r="A383" s="386"/>
      <c r="B383" s="11"/>
      <c r="C383" s="1151"/>
      <c r="D383" s="1151"/>
      <c r="E383" s="555"/>
      <c r="F383" s="514"/>
      <c r="G383" s="514"/>
      <c r="H383" s="514"/>
      <c r="I383" s="514"/>
      <c r="J383" s="514"/>
      <c r="K383" s="514"/>
      <c r="L383" s="514"/>
      <c r="M383" s="514"/>
      <c r="N383" s="514"/>
      <c r="O383" s="514"/>
      <c r="P383" s="514"/>
      <c r="Q383" s="514"/>
      <c r="R383" s="514"/>
      <c r="S383" s="514"/>
      <c r="T383" s="514"/>
      <c r="U383" s="514"/>
      <c r="V383" s="514"/>
      <c r="W383" s="514"/>
      <c r="X383" s="514"/>
      <c r="Y383" s="514"/>
      <c r="Z383" s="514"/>
      <c r="AA383" s="514"/>
      <c r="AB383" s="514"/>
      <c r="AC383" s="514"/>
      <c r="AD383" s="514"/>
      <c r="AE383" s="1136"/>
      <c r="AF383" s="1136"/>
      <c r="AG383" s="1136"/>
      <c r="AH383" s="1136"/>
      <c r="AI383" s="1136"/>
      <c r="AJ383" s="1136"/>
      <c r="AK383" s="1136"/>
      <c r="AL383" s="1136"/>
      <c r="AM383" s="417"/>
      <c r="AN383" s="440"/>
      <c r="BS383" s="23"/>
      <c r="BT383" s="23"/>
      <c r="BU383" s="11"/>
      <c r="BV383" s="11"/>
      <c r="BW383" s="11"/>
      <c r="BX383" s="11"/>
      <c r="BY383" s="11"/>
      <c r="BZ383" s="11"/>
      <c r="CA383" s="11"/>
      <c r="CB383" s="11"/>
      <c r="CC383" s="11"/>
    </row>
    <row r="384" spans="1:81" s="399" customFormat="1" ht="12.75" customHeight="1">
      <c r="A384" s="386"/>
      <c r="B384" s="11"/>
      <c r="C384" s="549"/>
      <c r="D384" s="550"/>
      <c r="E384" s="551" t="s">
        <v>2162</v>
      </c>
      <c r="F384" s="2466" t="s">
        <v>2344</v>
      </c>
      <c r="G384" s="2466"/>
      <c r="H384" s="2466"/>
      <c r="I384" s="2466"/>
      <c r="J384" s="2466"/>
      <c r="K384" s="2466"/>
      <c r="L384" s="2466"/>
      <c r="M384" s="2466"/>
      <c r="N384" s="2466"/>
      <c r="O384" s="2466"/>
      <c r="P384" s="2466"/>
      <c r="Q384" s="2466"/>
      <c r="R384" s="2466"/>
      <c r="S384" s="2466"/>
      <c r="T384" s="2466"/>
      <c r="U384" s="2466"/>
      <c r="V384" s="2466"/>
      <c r="W384" s="2466"/>
      <c r="X384" s="2466"/>
      <c r="Y384" s="2466"/>
      <c r="Z384" s="2466"/>
      <c r="AA384" s="2466"/>
      <c r="AB384" s="2466"/>
      <c r="AC384" s="2466"/>
      <c r="AD384" s="2466"/>
      <c r="AE384" s="2466"/>
      <c r="AF384" s="2466"/>
      <c r="AG384" s="552"/>
      <c r="AH384" s="552"/>
      <c r="AI384" s="552"/>
      <c r="AJ384" s="552"/>
      <c r="AK384" s="552"/>
      <c r="AL384" s="553"/>
      <c r="AM384" s="417"/>
      <c r="AN384" s="440"/>
      <c r="BS384" s="23"/>
      <c r="BT384" s="23"/>
      <c r="BU384" s="11"/>
      <c r="BV384" s="11"/>
      <c r="BW384" s="11"/>
      <c r="BX384" s="11"/>
      <c r="BY384" s="11"/>
      <c r="BZ384" s="11"/>
      <c r="CA384" s="11"/>
      <c r="CB384" s="11"/>
      <c r="CC384" s="11"/>
    </row>
    <row r="385" spans="1:81" s="399" customFormat="1" ht="12.75" customHeight="1">
      <c r="A385" s="386"/>
      <c r="B385" s="11"/>
      <c r="C385" s="565"/>
      <c r="D385" s="11"/>
      <c r="E385" s="528"/>
      <c r="F385" s="2467"/>
      <c r="G385" s="2467"/>
      <c r="H385" s="2467"/>
      <c r="I385" s="2467"/>
      <c r="J385" s="2467"/>
      <c r="K385" s="2467"/>
      <c r="L385" s="2467"/>
      <c r="M385" s="2467"/>
      <c r="N385" s="2467"/>
      <c r="O385" s="2467"/>
      <c r="P385" s="2467"/>
      <c r="Q385" s="2467"/>
      <c r="R385" s="2467"/>
      <c r="S385" s="2467"/>
      <c r="T385" s="2467"/>
      <c r="U385" s="2467"/>
      <c r="V385" s="2467"/>
      <c r="W385" s="2467"/>
      <c r="X385" s="2467"/>
      <c r="Y385" s="2467"/>
      <c r="Z385" s="2467"/>
      <c r="AA385" s="2467"/>
      <c r="AB385" s="2467"/>
      <c r="AC385" s="2467"/>
      <c r="AD385" s="2467"/>
      <c r="AE385" s="2467"/>
      <c r="AF385" s="2467"/>
      <c r="AG385" s="389"/>
      <c r="AH385" s="389"/>
      <c r="AI385" s="389"/>
      <c r="AJ385" s="389"/>
      <c r="AK385" s="389"/>
      <c r="AL385" s="1137"/>
      <c r="AM385" s="417"/>
      <c r="AN385" s="440"/>
      <c r="BS385" s="23"/>
      <c r="BT385" s="23"/>
      <c r="BU385" s="11"/>
      <c r="BV385" s="11"/>
      <c r="BW385" s="11"/>
      <c r="BX385" s="11"/>
      <c r="BY385" s="11"/>
      <c r="BZ385" s="11"/>
      <c r="CA385" s="11"/>
      <c r="CB385" s="11"/>
      <c r="CC385" s="11"/>
    </row>
    <row r="386" spans="1:81" s="399" customFormat="1" ht="12.75" customHeight="1">
      <c r="A386" s="386"/>
      <c r="B386" s="11"/>
      <c r="C386" s="565"/>
      <c r="D386" s="11"/>
      <c r="E386" s="528"/>
      <c r="F386" s="2467"/>
      <c r="G386" s="2467"/>
      <c r="H386" s="2467"/>
      <c r="I386" s="2467"/>
      <c r="J386" s="2467"/>
      <c r="K386" s="2467"/>
      <c r="L386" s="2467"/>
      <c r="M386" s="2467"/>
      <c r="N386" s="2467"/>
      <c r="O386" s="2467"/>
      <c r="P386" s="2467"/>
      <c r="Q386" s="2467"/>
      <c r="R386" s="2467"/>
      <c r="S386" s="2467"/>
      <c r="T386" s="2467"/>
      <c r="U386" s="2467"/>
      <c r="V386" s="2467"/>
      <c r="W386" s="2467"/>
      <c r="X386" s="2467"/>
      <c r="Y386" s="2467"/>
      <c r="Z386" s="2467"/>
      <c r="AA386" s="2467"/>
      <c r="AB386" s="2467"/>
      <c r="AC386" s="2467"/>
      <c r="AD386" s="2467"/>
      <c r="AE386" s="2467"/>
      <c r="AF386" s="2467"/>
      <c r="AG386" s="389"/>
      <c r="AH386" s="389"/>
      <c r="AI386" s="389"/>
      <c r="AJ386" s="389"/>
      <c r="AK386" s="389"/>
      <c r="AL386" s="1137"/>
      <c r="AM386" s="417"/>
      <c r="AN386" s="440"/>
      <c r="BS386" s="23"/>
      <c r="BT386" s="23"/>
      <c r="BU386" s="11"/>
      <c r="BV386" s="11"/>
      <c r="BW386" s="11"/>
      <c r="BX386" s="11"/>
      <c r="BY386" s="11"/>
      <c r="BZ386" s="11"/>
      <c r="CA386" s="11"/>
      <c r="CB386" s="11"/>
      <c r="CC386" s="11"/>
    </row>
    <row r="387" spans="1:81" s="399" customFormat="1" ht="12.75" customHeight="1">
      <c r="A387" s="386"/>
      <c r="B387" s="11"/>
      <c r="C387" s="565"/>
      <c r="D387" s="11"/>
      <c r="E387" s="528"/>
      <c r="F387" s="2467"/>
      <c r="G387" s="2467"/>
      <c r="H387" s="2467"/>
      <c r="I387" s="2467"/>
      <c r="J387" s="2467"/>
      <c r="K387" s="2467"/>
      <c r="L387" s="2467"/>
      <c r="M387" s="2467"/>
      <c r="N387" s="2467"/>
      <c r="O387" s="2467"/>
      <c r="P387" s="2467"/>
      <c r="Q387" s="2467"/>
      <c r="R387" s="2467"/>
      <c r="S387" s="2467"/>
      <c r="T387" s="2467"/>
      <c r="U387" s="2467"/>
      <c r="V387" s="2467"/>
      <c r="W387" s="2467"/>
      <c r="X387" s="2467"/>
      <c r="Y387" s="2467"/>
      <c r="Z387" s="2467"/>
      <c r="AA387" s="2467"/>
      <c r="AB387" s="2467"/>
      <c r="AC387" s="2467"/>
      <c r="AD387" s="2467"/>
      <c r="AE387" s="2467"/>
      <c r="AF387" s="2467"/>
      <c r="AG387" s="389"/>
      <c r="AH387" s="389"/>
      <c r="AI387" s="389"/>
      <c r="AJ387" s="389"/>
      <c r="AK387" s="389"/>
      <c r="AL387" s="1137"/>
      <c r="AM387" s="417"/>
      <c r="AN387" s="440"/>
      <c r="BS387" s="23"/>
      <c r="BT387" s="23"/>
      <c r="BU387" s="11"/>
      <c r="BV387" s="11"/>
      <c r="BW387" s="11"/>
      <c r="BX387" s="11"/>
      <c r="BY387" s="11"/>
      <c r="BZ387" s="11"/>
      <c r="CA387" s="11"/>
      <c r="CB387" s="11"/>
      <c r="CC387" s="11"/>
    </row>
    <row r="388" spans="1:81" s="399" customFormat="1" ht="12.75" customHeight="1">
      <c r="A388" s="386"/>
      <c r="B388" s="11"/>
      <c r="C388" s="565"/>
      <c r="D388" s="11"/>
      <c r="E388" s="528"/>
      <c r="F388" s="2467"/>
      <c r="G388" s="2467"/>
      <c r="H388" s="2467"/>
      <c r="I388" s="2467"/>
      <c r="J388" s="2467"/>
      <c r="K388" s="2467"/>
      <c r="L388" s="2467"/>
      <c r="M388" s="2467"/>
      <c r="N388" s="2467"/>
      <c r="O388" s="2467"/>
      <c r="P388" s="2467"/>
      <c r="Q388" s="2467"/>
      <c r="R388" s="2467"/>
      <c r="S388" s="2467"/>
      <c r="T388" s="2467"/>
      <c r="U388" s="2467"/>
      <c r="V388" s="2467"/>
      <c r="W388" s="2467"/>
      <c r="X388" s="2467"/>
      <c r="Y388" s="2467"/>
      <c r="Z388" s="2467"/>
      <c r="AA388" s="2467"/>
      <c r="AB388" s="2467"/>
      <c r="AC388" s="2467"/>
      <c r="AD388" s="2467"/>
      <c r="AE388" s="2467"/>
      <c r="AF388" s="2467"/>
      <c r="AL388" s="566"/>
      <c r="AN388" s="440"/>
      <c r="BS388" s="23"/>
      <c r="BT388" s="23"/>
      <c r="BU388" s="11"/>
      <c r="BV388" s="11"/>
      <c r="BW388" s="11"/>
      <c r="BX388" s="11"/>
      <c r="BY388" s="11"/>
      <c r="BZ388" s="11"/>
      <c r="CA388" s="11"/>
      <c r="CB388" s="11"/>
      <c r="CC388" s="11"/>
    </row>
    <row r="389" spans="1:81" s="399" customFormat="1" ht="12.75" customHeight="1">
      <c r="A389" s="386"/>
      <c r="B389" s="11"/>
      <c r="C389" s="2463" t="s">
        <v>843</v>
      </c>
      <c r="D389" s="2420"/>
      <c r="E389" s="528"/>
      <c r="F389" s="556" t="s">
        <v>2345</v>
      </c>
      <c r="G389" s="446"/>
      <c r="H389" s="446"/>
      <c r="I389" s="446"/>
      <c r="J389" s="446"/>
      <c r="K389" s="446"/>
      <c r="L389" s="446"/>
      <c r="M389" s="446"/>
      <c r="N389" s="446"/>
      <c r="O389" s="446"/>
      <c r="P389" s="446"/>
      <c r="Q389" s="446"/>
      <c r="R389" s="446"/>
      <c r="S389" s="446"/>
      <c r="T389" s="446"/>
      <c r="U389" s="446"/>
      <c r="V389" s="446"/>
      <c r="W389" s="446"/>
      <c r="X389" s="446"/>
      <c r="Y389" s="446"/>
      <c r="Z389" s="446"/>
      <c r="AA389" s="446"/>
      <c r="AB389" s="446"/>
      <c r="AC389" s="446"/>
      <c r="AD389" s="446"/>
      <c r="AF389" s="2464" t="s">
        <v>2343</v>
      </c>
      <c r="AG389" s="2464"/>
      <c r="AH389" s="2464"/>
      <c r="AI389" s="2464"/>
      <c r="AJ389" s="2464"/>
      <c r="AK389" s="2464"/>
      <c r="AL389" s="2465"/>
      <c r="AM389" s="564"/>
      <c r="AN389" s="440"/>
      <c r="BS389" s="23"/>
      <c r="BT389" s="23"/>
      <c r="BU389" s="11"/>
      <c r="BV389" s="11"/>
      <c r="BW389" s="11"/>
      <c r="BX389" s="11"/>
      <c r="BY389" s="11"/>
      <c r="BZ389" s="11"/>
      <c r="CA389" s="11"/>
      <c r="CB389" s="11"/>
      <c r="CC389" s="11"/>
    </row>
    <row r="390" spans="1:81" s="399" customFormat="1" ht="12.75" customHeight="1">
      <c r="A390" s="386"/>
      <c r="B390" s="11"/>
      <c r="C390" s="574"/>
      <c r="D390" s="567"/>
      <c r="E390" s="568"/>
      <c r="F390" s="569"/>
      <c r="G390" s="570"/>
      <c r="H390" s="570"/>
      <c r="I390" s="570"/>
      <c r="J390" s="570"/>
      <c r="K390" s="570"/>
      <c r="L390" s="570"/>
      <c r="M390" s="570"/>
      <c r="N390" s="570"/>
      <c r="O390" s="570"/>
      <c r="P390" s="570"/>
      <c r="Q390" s="570"/>
      <c r="R390" s="570"/>
      <c r="S390" s="570"/>
      <c r="T390" s="570"/>
      <c r="U390" s="570"/>
      <c r="V390" s="570"/>
      <c r="W390" s="570"/>
      <c r="X390" s="570"/>
      <c r="Y390" s="570"/>
      <c r="Z390" s="570"/>
      <c r="AA390" s="570"/>
      <c r="AB390" s="570"/>
      <c r="AC390" s="570"/>
      <c r="AD390" s="570"/>
      <c r="AE390" s="571"/>
      <c r="AF390" s="429"/>
      <c r="AG390" s="571"/>
      <c r="AH390" s="562"/>
      <c r="AI390" s="562"/>
      <c r="AJ390" s="562"/>
      <c r="AK390" s="562"/>
      <c r="AL390" s="576"/>
      <c r="AM390" s="564"/>
      <c r="AN390" s="440"/>
      <c r="BS390" s="23"/>
      <c r="BT390" s="23"/>
      <c r="BU390" s="11"/>
      <c r="BV390" s="11"/>
      <c r="BW390" s="11"/>
      <c r="BX390" s="11"/>
      <c r="BY390" s="11"/>
      <c r="BZ390" s="11"/>
      <c r="CA390" s="11"/>
      <c r="CB390" s="11"/>
      <c r="CC390" s="11"/>
    </row>
    <row r="391" spans="1:81" s="399" customFormat="1" ht="12.75" customHeight="1">
      <c r="A391" s="386"/>
      <c r="B391" s="11"/>
      <c r="C391" s="11"/>
      <c r="D391" s="11"/>
      <c r="E391" s="528"/>
      <c r="F391" s="514"/>
      <c r="G391" s="514"/>
      <c r="H391" s="514"/>
      <c r="I391" s="514"/>
      <c r="J391" s="514"/>
      <c r="K391" s="514"/>
      <c r="L391" s="514"/>
      <c r="M391" s="514"/>
      <c r="N391" s="514"/>
      <c r="O391" s="514"/>
      <c r="P391" s="514"/>
      <c r="Q391" s="514"/>
      <c r="R391" s="514"/>
      <c r="S391" s="514"/>
      <c r="T391" s="514"/>
      <c r="U391" s="514"/>
      <c r="V391" s="514"/>
      <c r="W391" s="514"/>
      <c r="X391" s="514"/>
      <c r="Y391" s="514"/>
      <c r="Z391" s="514"/>
      <c r="AA391" s="514"/>
      <c r="AB391" s="514"/>
      <c r="AC391" s="514"/>
      <c r="AD391" s="514"/>
      <c r="AE391" s="386"/>
      <c r="AF391" s="389"/>
      <c r="AG391" s="386"/>
      <c r="AM391" s="417"/>
      <c r="AN391" s="440"/>
      <c r="BS391" s="23"/>
      <c r="BT391" s="23"/>
      <c r="BU391" s="11"/>
      <c r="BV391" s="11"/>
      <c r="BW391" s="11"/>
      <c r="BX391" s="11"/>
      <c r="BY391" s="11"/>
      <c r="BZ391" s="11"/>
      <c r="CA391" s="11"/>
      <c r="CB391" s="11"/>
      <c r="CC391" s="11"/>
    </row>
    <row r="392" spans="1:81" s="399" customFormat="1" ht="12.75" customHeight="1">
      <c r="A392" s="386"/>
      <c r="B392" s="11"/>
      <c r="C392" s="549"/>
      <c r="D392" s="550"/>
      <c r="E392" s="551" t="s">
        <v>2168</v>
      </c>
      <c r="F392" s="2466" t="s">
        <v>2346</v>
      </c>
      <c r="G392" s="2466"/>
      <c r="H392" s="2466"/>
      <c r="I392" s="2466"/>
      <c r="J392" s="2466"/>
      <c r="K392" s="2466"/>
      <c r="L392" s="2466"/>
      <c r="M392" s="2466"/>
      <c r="N392" s="2466"/>
      <c r="O392" s="2466"/>
      <c r="P392" s="2466"/>
      <c r="Q392" s="2466"/>
      <c r="R392" s="2466"/>
      <c r="S392" s="2466"/>
      <c r="T392" s="2466"/>
      <c r="U392" s="2466"/>
      <c r="V392" s="2466"/>
      <c r="W392" s="2466"/>
      <c r="X392" s="2466"/>
      <c r="Y392" s="2466"/>
      <c r="Z392" s="2466"/>
      <c r="AA392" s="2466"/>
      <c r="AB392" s="2466"/>
      <c r="AC392" s="2466"/>
      <c r="AD392" s="2466"/>
      <c r="AE392" s="2466"/>
      <c r="AF392" s="2466"/>
      <c r="AG392" s="552"/>
      <c r="AH392" s="552"/>
      <c r="AI392" s="552"/>
      <c r="AJ392" s="552"/>
      <c r="AK392" s="552"/>
      <c r="AL392" s="553"/>
      <c r="AM392" s="417"/>
      <c r="AN392" s="440"/>
      <c r="BS392" s="417"/>
      <c r="BT392" s="417"/>
      <c r="BU392" s="417"/>
      <c r="BV392" s="417"/>
      <c r="BW392" s="417"/>
      <c r="BX392" s="417"/>
      <c r="BY392" s="417"/>
      <c r="BZ392" s="417"/>
      <c r="CA392" s="417"/>
      <c r="CB392" s="417"/>
      <c r="CC392" s="417"/>
    </row>
    <row r="393" spans="1:81" s="399" customFormat="1" ht="12.75" customHeight="1">
      <c r="A393" s="386"/>
      <c r="B393" s="11"/>
      <c r="C393" s="565"/>
      <c r="D393" s="11"/>
      <c r="E393" s="528"/>
      <c r="F393" s="2467"/>
      <c r="G393" s="2467"/>
      <c r="H393" s="2467"/>
      <c r="I393" s="2467"/>
      <c r="J393" s="2467"/>
      <c r="K393" s="2467"/>
      <c r="L393" s="2467"/>
      <c r="M393" s="2467"/>
      <c r="N393" s="2467"/>
      <c r="O393" s="2467"/>
      <c r="P393" s="2467"/>
      <c r="Q393" s="2467"/>
      <c r="R393" s="2467"/>
      <c r="S393" s="2467"/>
      <c r="T393" s="2467"/>
      <c r="U393" s="2467"/>
      <c r="V393" s="2467"/>
      <c r="W393" s="2467"/>
      <c r="X393" s="2467"/>
      <c r="Y393" s="2467"/>
      <c r="Z393" s="2467"/>
      <c r="AA393" s="2467"/>
      <c r="AB393" s="2467"/>
      <c r="AC393" s="2467"/>
      <c r="AD393" s="2467"/>
      <c r="AE393" s="2467"/>
      <c r="AF393" s="2467"/>
      <c r="AG393" s="389"/>
      <c r="AH393" s="389"/>
      <c r="AI393" s="389"/>
      <c r="AJ393" s="389"/>
      <c r="AK393" s="389"/>
      <c r="AL393" s="1137"/>
      <c r="AM393" s="417"/>
      <c r="AN393" s="440"/>
      <c r="BS393" s="417"/>
      <c r="BT393" s="417"/>
      <c r="BU393" s="417"/>
      <c r="BV393" s="417"/>
      <c r="BW393" s="417"/>
      <c r="BX393" s="417"/>
      <c r="BY393" s="417"/>
      <c r="BZ393" s="417"/>
      <c r="CA393" s="417"/>
      <c r="CB393" s="417"/>
      <c r="CC393" s="417"/>
    </row>
    <row r="394" spans="1:81" s="399" customFormat="1" ht="12.75" customHeight="1">
      <c r="A394" s="386"/>
      <c r="B394" s="11"/>
      <c r="C394" s="565"/>
      <c r="D394" s="11"/>
      <c r="E394" s="528"/>
      <c r="F394" s="2467"/>
      <c r="G394" s="2467"/>
      <c r="H394" s="2467"/>
      <c r="I394" s="2467"/>
      <c r="J394" s="2467"/>
      <c r="K394" s="2467"/>
      <c r="L394" s="2467"/>
      <c r="M394" s="2467"/>
      <c r="N394" s="2467"/>
      <c r="O394" s="2467"/>
      <c r="P394" s="2467"/>
      <c r="Q394" s="2467"/>
      <c r="R394" s="2467"/>
      <c r="S394" s="2467"/>
      <c r="T394" s="2467"/>
      <c r="U394" s="2467"/>
      <c r="V394" s="2467"/>
      <c r="W394" s="2467"/>
      <c r="X394" s="2467"/>
      <c r="Y394" s="2467"/>
      <c r="Z394" s="2467"/>
      <c r="AA394" s="2467"/>
      <c r="AB394" s="2467"/>
      <c r="AC394" s="2467"/>
      <c r="AD394" s="2467"/>
      <c r="AE394" s="2467"/>
      <c r="AF394" s="2467"/>
      <c r="AG394" s="389"/>
      <c r="AH394" s="389"/>
      <c r="AI394" s="389"/>
      <c r="AJ394" s="389"/>
      <c r="AK394" s="389"/>
      <c r="AL394" s="1137"/>
      <c r="AM394" s="417"/>
      <c r="AN394" s="440"/>
      <c r="BS394" s="417"/>
      <c r="BT394" s="417"/>
      <c r="BU394" s="417"/>
      <c r="BV394" s="417"/>
      <c r="BW394" s="417"/>
      <c r="BX394" s="417"/>
      <c r="BY394" s="417"/>
      <c r="BZ394" s="417"/>
      <c r="CA394" s="417"/>
      <c r="CB394" s="417"/>
      <c r="CC394" s="417"/>
    </row>
    <row r="395" spans="1:81" s="399" customFormat="1" ht="12.75" customHeight="1">
      <c r="A395" s="386"/>
      <c r="B395" s="11"/>
      <c r="C395" s="565"/>
      <c r="D395" s="11"/>
      <c r="E395" s="528"/>
      <c r="F395" s="2467"/>
      <c r="G395" s="2467"/>
      <c r="H395" s="2467"/>
      <c r="I395" s="2467"/>
      <c r="J395" s="2467"/>
      <c r="K395" s="2467"/>
      <c r="L395" s="2467"/>
      <c r="M395" s="2467"/>
      <c r="N395" s="2467"/>
      <c r="O395" s="2467"/>
      <c r="P395" s="2467"/>
      <c r="Q395" s="2467"/>
      <c r="R395" s="2467"/>
      <c r="S395" s="2467"/>
      <c r="T395" s="2467"/>
      <c r="U395" s="2467"/>
      <c r="V395" s="2467"/>
      <c r="W395" s="2467"/>
      <c r="X395" s="2467"/>
      <c r="Y395" s="2467"/>
      <c r="Z395" s="2467"/>
      <c r="AA395" s="2467"/>
      <c r="AB395" s="2467"/>
      <c r="AC395" s="2467"/>
      <c r="AD395" s="2467"/>
      <c r="AE395" s="2467"/>
      <c r="AF395" s="2467"/>
      <c r="AG395" s="389"/>
      <c r="AH395" s="389"/>
      <c r="AI395" s="389"/>
      <c r="AJ395" s="389"/>
      <c r="AK395" s="389"/>
      <c r="AL395" s="1137"/>
      <c r="AM395" s="417"/>
      <c r="AN395" s="440"/>
      <c r="BS395" s="417"/>
      <c r="BT395" s="417"/>
      <c r="BU395" s="417"/>
      <c r="BV395" s="417"/>
      <c r="BW395" s="417"/>
      <c r="BX395" s="417"/>
      <c r="BY395" s="417"/>
      <c r="BZ395" s="417"/>
      <c r="CA395" s="417"/>
      <c r="CB395" s="417"/>
      <c r="CC395" s="417"/>
    </row>
    <row r="396" spans="1:81" s="399" customFormat="1" ht="12.75" customHeight="1">
      <c r="A396" s="386"/>
      <c r="B396" s="11"/>
      <c r="C396" s="565"/>
      <c r="D396" s="11"/>
      <c r="E396" s="528"/>
      <c r="F396" s="2467"/>
      <c r="G396" s="2467"/>
      <c r="H396" s="2467"/>
      <c r="I396" s="2467"/>
      <c r="J396" s="2467"/>
      <c r="K396" s="2467"/>
      <c r="L396" s="2467"/>
      <c r="M396" s="2467"/>
      <c r="N396" s="2467"/>
      <c r="O396" s="2467"/>
      <c r="P396" s="2467"/>
      <c r="Q396" s="2467"/>
      <c r="R396" s="2467"/>
      <c r="S396" s="2467"/>
      <c r="T396" s="2467"/>
      <c r="U396" s="2467"/>
      <c r="V396" s="2467"/>
      <c r="W396" s="2467"/>
      <c r="X396" s="2467"/>
      <c r="Y396" s="2467"/>
      <c r="Z396" s="2467"/>
      <c r="AA396" s="2467"/>
      <c r="AB396" s="2467"/>
      <c r="AC396" s="2467"/>
      <c r="AD396" s="2467"/>
      <c r="AE396" s="2467"/>
      <c r="AF396" s="2467"/>
      <c r="AG396" s="389"/>
      <c r="AH396" s="389"/>
      <c r="AI396" s="389"/>
      <c r="AJ396" s="389"/>
      <c r="AK396" s="389"/>
      <c r="AL396" s="1137"/>
      <c r="AM396" s="417"/>
      <c r="AN396" s="440"/>
      <c r="BS396" s="417"/>
      <c r="BT396" s="417"/>
      <c r="BU396" s="417"/>
      <c r="BV396" s="417"/>
      <c r="BW396" s="417"/>
      <c r="BX396" s="417"/>
      <c r="BY396" s="417"/>
      <c r="BZ396" s="417"/>
      <c r="CA396" s="417"/>
      <c r="CB396" s="417"/>
      <c r="CC396" s="417"/>
    </row>
    <row r="397" spans="1:81" s="399" customFormat="1" ht="12.75" customHeight="1">
      <c r="A397" s="386"/>
      <c r="B397" s="11"/>
      <c r="C397" s="2463" t="s">
        <v>809</v>
      </c>
      <c r="D397" s="2420"/>
      <c r="E397" s="528"/>
      <c r="F397" s="556" t="s">
        <v>2347</v>
      </c>
      <c r="G397" s="446"/>
      <c r="H397" s="446"/>
      <c r="I397" s="446"/>
      <c r="J397" s="446"/>
      <c r="K397" s="446"/>
      <c r="L397" s="446"/>
      <c r="M397" s="446"/>
      <c r="N397" s="446"/>
      <c r="O397" s="446"/>
      <c r="P397" s="446"/>
      <c r="Q397" s="446"/>
      <c r="R397" s="446"/>
      <c r="S397" s="446"/>
      <c r="T397" s="446"/>
      <c r="U397" s="446"/>
      <c r="V397" s="446"/>
      <c r="W397" s="446"/>
      <c r="X397" s="446"/>
      <c r="Y397" s="446"/>
      <c r="Z397" s="446"/>
      <c r="AA397" s="446"/>
      <c r="AB397" s="446"/>
      <c r="AC397" s="446"/>
      <c r="AD397" s="446"/>
      <c r="AF397" s="2464" t="s">
        <v>2348</v>
      </c>
      <c r="AG397" s="2464"/>
      <c r="AH397" s="2464"/>
      <c r="AI397" s="2464"/>
      <c r="AJ397" s="2464"/>
      <c r="AK397" s="2464"/>
      <c r="AL397" s="2465"/>
      <c r="AM397" s="557"/>
      <c r="BS397" s="417"/>
      <c r="BT397" s="417"/>
      <c r="BU397" s="417"/>
      <c r="BV397" s="417"/>
      <c r="BW397" s="417"/>
      <c r="BX397" s="417"/>
      <c r="BY397" s="417"/>
      <c r="BZ397" s="417"/>
      <c r="CA397" s="417"/>
      <c r="CB397" s="417"/>
      <c r="CC397" s="417"/>
    </row>
    <row r="398" spans="1:81" s="399" customFormat="1" ht="12.75" customHeight="1">
      <c r="A398" s="386"/>
      <c r="B398" s="11"/>
      <c r="C398" s="565"/>
      <c r="D398" s="11"/>
      <c r="E398" s="528"/>
      <c r="F398" s="1139"/>
      <c r="G398" s="1139"/>
      <c r="H398" s="1139"/>
      <c r="I398" s="1139"/>
      <c r="J398" s="1139"/>
      <c r="K398" s="1139"/>
      <c r="L398" s="1139"/>
      <c r="M398" s="1139"/>
      <c r="N398" s="1139"/>
      <c r="O398" s="1139"/>
      <c r="P398" s="1139"/>
      <c r="Q398" s="1139"/>
      <c r="R398" s="1139"/>
      <c r="S398" s="1139"/>
      <c r="T398" s="1139"/>
      <c r="U398" s="1139"/>
      <c r="V398" s="1139"/>
      <c r="W398" s="1139"/>
      <c r="X398" s="1139"/>
      <c r="Y398" s="1139"/>
      <c r="Z398" s="1139"/>
      <c r="AA398" s="1139"/>
      <c r="AB398" s="1139"/>
      <c r="AC398" s="1139"/>
      <c r="AD398" s="1139"/>
      <c r="AL398" s="566"/>
      <c r="AM398" s="417"/>
      <c r="AN398" s="440"/>
      <c r="BS398" s="417"/>
      <c r="BT398" s="417"/>
      <c r="BU398" s="417"/>
      <c r="BV398" s="417"/>
      <c r="BW398" s="417"/>
      <c r="BX398" s="417"/>
      <c r="BY398" s="417"/>
      <c r="BZ398" s="417"/>
      <c r="CA398" s="417"/>
      <c r="CB398" s="417"/>
      <c r="CC398" s="417"/>
    </row>
    <row r="399" spans="1:81" s="399" customFormat="1" ht="12.75" customHeight="1">
      <c r="A399" s="386"/>
      <c r="B399" s="11"/>
      <c r="C399" s="2463" t="s">
        <v>809</v>
      </c>
      <c r="D399" s="2420"/>
      <c r="E399" s="528"/>
      <c r="F399" s="572" t="s">
        <v>2349</v>
      </c>
      <c r="G399" s="1139"/>
      <c r="H399" s="1139"/>
      <c r="I399" s="1139"/>
      <c r="J399" s="1139"/>
      <c r="K399" s="1139"/>
      <c r="L399" s="1139"/>
      <c r="M399" s="1139"/>
      <c r="N399" s="1139"/>
      <c r="O399" s="1139"/>
      <c r="P399" s="1139"/>
      <c r="Q399" s="1139"/>
      <c r="R399" s="1139"/>
      <c r="S399" s="1139"/>
      <c r="T399" s="1139"/>
      <c r="U399" s="1139"/>
      <c r="V399" s="1139"/>
      <c r="W399" s="1139"/>
      <c r="X399" s="1139"/>
      <c r="Y399" s="1139"/>
      <c r="Z399" s="1139"/>
      <c r="AA399" s="1139"/>
      <c r="AB399" s="1139"/>
      <c r="AC399" s="1139"/>
      <c r="AD399" s="1139"/>
      <c r="AF399" s="2464" t="s">
        <v>2343</v>
      </c>
      <c r="AG399" s="2464"/>
      <c r="AH399" s="2464"/>
      <c r="AI399" s="2464"/>
      <c r="AJ399" s="2464"/>
      <c r="AK399" s="2464"/>
      <c r="AL399" s="2465"/>
      <c r="AM399" s="417"/>
      <c r="AN399" s="440"/>
      <c r="BS399" s="417"/>
      <c r="BT399" s="417"/>
      <c r="BU399" s="417"/>
    </row>
    <row r="400" spans="1:81" s="399" customFormat="1" ht="12.75" customHeight="1">
      <c r="A400" s="386"/>
      <c r="B400" s="11"/>
      <c r="C400" s="573"/>
      <c r="E400" s="528"/>
      <c r="G400" s="1139"/>
      <c r="H400" s="1139"/>
      <c r="I400" s="1139"/>
      <c r="J400" s="1139"/>
      <c r="K400" s="1139"/>
      <c r="L400" s="1139"/>
      <c r="M400" s="1139"/>
      <c r="N400" s="1139"/>
      <c r="O400" s="1139"/>
      <c r="P400" s="1139"/>
      <c r="Q400" s="1139"/>
      <c r="R400" s="1139"/>
      <c r="S400" s="1139"/>
      <c r="T400" s="1139"/>
      <c r="U400" s="1139"/>
      <c r="V400" s="1139"/>
      <c r="W400" s="1139"/>
      <c r="X400" s="1139"/>
      <c r="Y400" s="1139"/>
      <c r="Z400" s="1139"/>
      <c r="AA400" s="1139"/>
      <c r="AB400" s="1139"/>
      <c r="AC400" s="1139"/>
      <c r="AD400" s="1139"/>
      <c r="AL400" s="566"/>
      <c r="AM400" s="417"/>
      <c r="AN400" s="440"/>
      <c r="BS400" s="417"/>
      <c r="BT400" s="417"/>
      <c r="BU400" s="417"/>
    </row>
    <row r="401" spans="1:81" s="399" customFormat="1" ht="12.75" customHeight="1">
      <c r="A401" s="386"/>
      <c r="B401" s="11"/>
      <c r="C401" s="574"/>
      <c r="D401" s="567"/>
      <c r="E401" s="568"/>
      <c r="F401" s="575" t="s">
        <v>2350</v>
      </c>
      <c r="G401" s="569"/>
      <c r="H401" s="569"/>
      <c r="I401" s="569"/>
      <c r="J401" s="569"/>
      <c r="K401" s="569"/>
      <c r="L401" s="569"/>
      <c r="M401" s="569"/>
      <c r="N401" s="569"/>
      <c r="O401" s="569"/>
      <c r="P401" s="569"/>
      <c r="Q401" s="569"/>
      <c r="R401" s="569"/>
      <c r="S401" s="569"/>
      <c r="T401" s="569"/>
      <c r="U401" s="569"/>
      <c r="V401" s="569"/>
      <c r="W401" s="569"/>
      <c r="X401" s="569"/>
      <c r="Y401" s="569"/>
      <c r="Z401" s="569"/>
      <c r="AA401" s="569"/>
      <c r="AB401" s="569"/>
      <c r="AC401" s="569"/>
      <c r="AD401" s="569"/>
      <c r="AE401" s="571"/>
      <c r="AF401" s="429"/>
      <c r="AG401" s="571"/>
      <c r="AH401" s="562"/>
      <c r="AI401" s="562"/>
      <c r="AJ401" s="562"/>
      <c r="AK401" s="562"/>
      <c r="AL401" s="576"/>
      <c r="AM401" s="417"/>
      <c r="AN401" s="440"/>
      <c r="BS401" s="417"/>
      <c r="BT401" s="417"/>
      <c r="BU401" s="417"/>
    </row>
    <row r="402" spans="1:81" s="399" customFormat="1" ht="12.75" customHeight="1">
      <c r="A402" s="386"/>
      <c r="B402" s="11"/>
      <c r="C402" s="11"/>
      <c r="D402" s="11"/>
      <c r="E402" s="528"/>
      <c r="F402" s="514"/>
      <c r="G402" s="514"/>
      <c r="H402" s="514"/>
      <c r="I402" s="514"/>
      <c r="J402" s="514"/>
      <c r="K402" s="514"/>
      <c r="L402" s="514"/>
      <c r="M402" s="514"/>
      <c r="N402" s="514"/>
      <c r="O402" s="514"/>
      <c r="P402" s="514"/>
      <c r="Q402" s="514"/>
      <c r="R402" s="514"/>
      <c r="S402" s="514"/>
      <c r="T402" s="514"/>
      <c r="U402" s="514"/>
      <c r="V402" s="514"/>
      <c r="W402" s="514"/>
      <c r="X402" s="514"/>
      <c r="Y402" s="514"/>
      <c r="Z402" s="514"/>
      <c r="AA402" s="514"/>
      <c r="AB402" s="514"/>
      <c r="AC402" s="514"/>
      <c r="AD402" s="514"/>
      <c r="AE402" s="386"/>
      <c r="AF402" s="389"/>
      <c r="AG402" s="386"/>
      <c r="AM402" s="417"/>
      <c r="AN402" s="440"/>
      <c r="BS402" s="417"/>
      <c r="BT402" s="417"/>
      <c r="BU402" s="417"/>
    </row>
    <row r="403" spans="1:81" s="399" customFormat="1" ht="12.75" customHeight="1">
      <c r="A403" s="386"/>
      <c r="B403" s="11"/>
      <c r="C403" s="549"/>
      <c r="D403" s="550"/>
      <c r="E403" s="551" t="s">
        <v>2351</v>
      </c>
      <c r="F403" s="2466" t="s">
        <v>2352</v>
      </c>
      <c r="G403" s="2466"/>
      <c r="H403" s="2466"/>
      <c r="I403" s="2466"/>
      <c r="J403" s="2466"/>
      <c r="K403" s="2466"/>
      <c r="L403" s="2466"/>
      <c r="M403" s="2466"/>
      <c r="N403" s="2466"/>
      <c r="O403" s="2466"/>
      <c r="P403" s="2466"/>
      <c r="Q403" s="2466"/>
      <c r="R403" s="2466"/>
      <c r="S403" s="2466"/>
      <c r="T403" s="2466"/>
      <c r="U403" s="2466"/>
      <c r="V403" s="2466"/>
      <c r="W403" s="2466"/>
      <c r="X403" s="2466"/>
      <c r="Y403" s="2466"/>
      <c r="Z403" s="2466"/>
      <c r="AA403" s="2466"/>
      <c r="AB403" s="2466"/>
      <c r="AC403" s="2466"/>
      <c r="AD403" s="2466"/>
      <c r="AE403" s="2466"/>
      <c r="AF403" s="2466"/>
      <c r="AG403" s="552"/>
      <c r="AH403" s="552"/>
      <c r="AI403" s="552"/>
      <c r="AJ403" s="552"/>
      <c r="AK403" s="552"/>
      <c r="AL403" s="553"/>
      <c r="AM403" s="417"/>
      <c r="AN403" s="440"/>
      <c r="BS403" s="417"/>
      <c r="BT403" s="417"/>
      <c r="BU403" s="417"/>
      <c r="BV403" s="417"/>
      <c r="BW403" s="417"/>
      <c r="BX403" s="417"/>
      <c r="BY403" s="417"/>
      <c r="BZ403" s="417"/>
      <c r="CA403" s="417"/>
      <c r="CB403" s="417"/>
      <c r="CC403" s="417"/>
    </row>
    <row r="404" spans="1:81" s="399" customFormat="1" ht="12.75" customHeight="1">
      <c r="A404" s="386"/>
      <c r="B404" s="11"/>
      <c r="C404" s="565"/>
      <c r="D404" s="11"/>
      <c r="E404" s="528"/>
      <c r="F404" s="2467"/>
      <c r="G404" s="2467"/>
      <c r="H404" s="2467"/>
      <c r="I404" s="2467"/>
      <c r="J404" s="2467"/>
      <c r="K404" s="2467"/>
      <c r="L404" s="2467"/>
      <c r="M404" s="2467"/>
      <c r="N404" s="2467"/>
      <c r="O404" s="2467"/>
      <c r="P404" s="2467"/>
      <c r="Q404" s="2467"/>
      <c r="R404" s="2467"/>
      <c r="S404" s="2467"/>
      <c r="T404" s="2467"/>
      <c r="U404" s="2467"/>
      <c r="V404" s="2467"/>
      <c r="W404" s="2467"/>
      <c r="X404" s="2467"/>
      <c r="Y404" s="2467"/>
      <c r="Z404" s="2467"/>
      <c r="AA404" s="2467"/>
      <c r="AB404" s="2467"/>
      <c r="AC404" s="2467"/>
      <c r="AD404" s="2467"/>
      <c r="AE404" s="2467"/>
      <c r="AF404" s="2467"/>
      <c r="AG404" s="389"/>
      <c r="AH404" s="389"/>
      <c r="AI404" s="389"/>
      <c r="AJ404" s="389"/>
      <c r="AK404" s="389"/>
      <c r="AL404" s="1137"/>
      <c r="AM404" s="417"/>
      <c r="AN404" s="440"/>
      <c r="BS404" s="417"/>
      <c r="BT404" s="417"/>
      <c r="BU404" s="417"/>
      <c r="BV404" s="417"/>
      <c r="BW404" s="417"/>
      <c r="BX404" s="417"/>
      <c r="BY404" s="417"/>
      <c r="BZ404" s="417"/>
      <c r="CA404" s="417"/>
      <c r="CB404" s="417"/>
      <c r="CC404" s="417"/>
    </row>
    <row r="405" spans="1:81">
      <c r="A405" s="386"/>
      <c r="C405" s="565"/>
      <c r="E405" s="528"/>
      <c r="F405" s="2467"/>
      <c r="G405" s="2467"/>
      <c r="H405" s="2467"/>
      <c r="I405" s="2467"/>
      <c r="J405" s="2467"/>
      <c r="K405" s="2467"/>
      <c r="L405" s="2467"/>
      <c r="M405" s="2467"/>
      <c r="N405" s="2467"/>
      <c r="O405" s="2467"/>
      <c r="P405" s="2467"/>
      <c r="Q405" s="2467"/>
      <c r="R405" s="2467"/>
      <c r="S405" s="2467"/>
      <c r="T405" s="2467"/>
      <c r="U405" s="2467"/>
      <c r="V405" s="2467"/>
      <c r="W405" s="2467"/>
      <c r="X405" s="2467"/>
      <c r="Y405" s="2467"/>
      <c r="Z405" s="2467"/>
      <c r="AA405" s="2467"/>
      <c r="AB405" s="2467"/>
      <c r="AC405" s="2467"/>
      <c r="AD405" s="2467"/>
      <c r="AE405" s="2467"/>
      <c r="AF405" s="2467"/>
      <c r="AG405" s="389"/>
      <c r="AH405" s="389"/>
      <c r="AI405" s="389"/>
      <c r="AJ405" s="389"/>
      <c r="AK405" s="389"/>
      <c r="AL405" s="1137"/>
      <c r="AM405" s="417"/>
      <c r="BS405" s="417"/>
      <c r="BT405" s="417"/>
      <c r="BU405" s="417"/>
      <c r="BV405" s="417"/>
      <c r="BW405" s="417"/>
      <c r="BX405" s="417"/>
      <c r="BY405" s="417"/>
      <c r="BZ405" s="417"/>
      <c r="CA405" s="417"/>
      <c r="CB405" s="417"/>
      <c r="CC405" s="417"/>
    </row>
    <row r="406" spans="1:81" s="399" customFormat="1" ht="12.75" customHeight="1">
      <c r="A406" s="386"/>
      <c r="B406" s="11"/>
      <c r="C406" s="565"/>
      <c r="D406" s="11"/>
      <c r="E406" s="528"/>
      <c r="F406" s="2467"/>
      <c r="G406" s="2467"/>
      <c r="H406" s="2467"/>
      <c r="I406" s="2467"/>
      <c r="J406" s="2467"/>
      <c r="K406" s="2467"/>
      <c r="L406" s="2467"/>
      <c r="M406" s="2467"/>
      <c r="N406" s="2467"/>
      <c r="O406" s="2467"/>
      <c r="P406" s="2467"/>
      <c r="Q406" s="2467"/>
      <c r="R406" s="2467"/>
      <c r="S406" s="2467"/>
      <c r="T406" s="2467"/>
      <c r="U406" s="2467"/>
      <c r="V406" s="2467"/>
      <c r="W406" s="2467"/>
      <c r="X406" s="2467"/>
      <c r="Y406" s="2467"/>
      <c r="Z406" s="2467"/>
      <c r="AA406" s="2467"/>
      <c r="AB406" s="2467"/>
      <c r="AC406" s="2467"/>
      <c r="AD406" s="2467"/>
      <c r="AE406" s="2467"/>
      <c r="AF406" s="2467"/>
      <c r="AG406" s="389"/>
      <c r="AH406" s="389"/>
      <c r="AI406" s="389"/>
      <c r="AJ406" s="389"/>
      <c r="AK406" s="389"/>
      <c r="AL406" s="1137"/>
      <c r="AM406" s="417"/>
      <c r="AN406" s="440"/>
      <c r="BS406" s="417"/>
      <c r="BT406" s="417"/>
      <c r="BY406" s="417"/>
      <c r="BZ406" s="417"/>
      <c r="CA406" s="417"/>
      <c r="CB406" s="417"/>
      <c r="CC406" s="417"/>
    </row>
    <row r="407" spans="1:81" s="399" customFormat="1" ht="12.75" customHeight="1">
      <c r="A407" s="386"/>
      <c r="B407" s="11"/>
      <c r="C407" s="2463" t="s">
        <v>809</v>
      </c>
      <c r="D407" s="2420"/>
      <c r="E407" s="528"/>
      <c r="F407" s="556" t="s">
        <v>2353</v>
      </c>
      <c r="G407" s="446"/>
      <c r="H407" s="446"/>
      <c r="I407" s="446"/>
      <c r="J407" s="446"/>
      <c r="K407" s="446"/>
      <c r="L407" s="446"/>
      <c r="M407" s="446"/>
      <c r="N407" s="446"/>
      <c r="O407" s="446"/>
      <c r="P407" s="446"/>
      <c r="Q407" s="446"/>
      <c r="R407" s="446"/>
      <c r="S407" s="446"/>
      <c r="T407" s="446"/>
      <c r="U407" s="446"/>
      <c r="V407" s="446"/>
      <c r="W407" s="446"/>
      <c r="X407" s="446"/>
      <c r="Y407" s="446"/>
      <c r="Z407" s="446"/>
      <c r="AA407" s="446"/>
      <c r="AB407" s="446"/>
      <c r="AC407" s="446"/>
      <c r="AD407" s="446"/>
      <c r="AF407" s="2464" t="s">
        <v>2343</v>
      </c>
      <c r="AG407" s="2464"/>
      <c r="AH407" s="2464"/>
      <c r="AI407" s="2464"/>
      <c r="AJ407" s="2464"/>
      <c r="AK407" s="2464"/>
      <c r="AL407" s="2465"/>
      <c r="AM407" s="417"/>
      <c r="AN407" s="440"/>
      <c r="BS407" s="417"/>
      <c r="BT407" s="417"/>
      <c r="BY407" s="417"/>
      <c r="BZ407" s="417"/>
      <c r="CA407" s="417"/>
      <c r="CB407" s="417"/>
      <c r="CC407" s="417"/>
    </row>
    <row r="408" spans="1:81" s="399" customFormat="1" ht="12.75" customHeight="1">
      <c r="A408" s="386"/>
      <c r="B408" s="11"/>
      <c r="C408" s="565"/>
      <c r="D408" s="11"/>
      <c r="E408" s="528"/>
      <c r="G408" s="446"/>
      <c r="H408" s="446"/>
      <c r="I408" s="446"/>
      <c r="J408" s="446"/>
      <c r="K408" s="446"/>
      <c r="L408" s="446"/>
      <c r="M408" s="446"/>
      <c r="N408" s="446"/>
      <c r="O408" s="446"/>
      <c r="P408" s="446"/>
      <c r="Q408" s="446"/>
      <c r="R408" s="446"/>
      <c r="S408" s="446"/>
      <c r="T408" s="446"/>
      <c r="U408" s="446"/>
      <c r="V408" s="446"/>
      <c r="W408" s="446"/>
      <c r="X408" s="446"/>
      <c r="Y408" s="446"/>
      <c r="Z408" s="446"/>
      <c r="AA408" s="446"/>
      <c r="AB408" s="446"/>
      <c r="AC408" s="446"/>
      <c r="AD408" s="446"/>
      <c r="AL408" s="566"/>
      <c r="AM408" s="417"/>
      <c r="AN408" s="440"/>
      <c r="BS408" s="417"/>
      <c r="BT408" s="417"/>
      <c r="BY408" s="417"/>
      <c r="BZ408" s="417"/>
      <c r="CA408" s="417"/>
      <c r="CB408" s="417"/>
      <c r="CC408" s="417"/>
    </row>
    <row r="409" spans="1:81" s="399" customFormat="1" ht="12.75" customHeight="1">
      <c r="A409" s="386"/>
      <c r="B409" s="11"/>
      <c r="C409" s="2463" t="s">
        <v>809</v>
      </c>
      <c r="D409" s="2420"/>
      <c r="E409" s="555"/>
      <c r="F409" s="556" t="s">
        <v>2354</v>
      </c>
      <c r="G409" s="446"/>
      <c r="H409" s="446"/>
      <c r="I409" s="446"/>
      <c r="J409" s="446"/>
      <c r="K409" s="446"/>
      <c r="L409" s="446"/>
      <c r="M409" s="446"/>
      <c r="N409" s="446"/>
      <c r="O409" s="446"/>
      <c r="P409" s="446"/>
      <c r="Q409" s="446"/>
      <c r="R409" s="446"/>
      <c r="S409" s="446"/>
      <c r="T409" s="446"/>
      <c r="U409" s="446"/>
      <c r="V409" s="446"/>
      <c r="W409" s="446"/>
      <c r="X409" s="446"/>
      <c r="Y409" s="446"/>
      <c r="Z409" s="446"/>
      <c r="AA409" s="446"/>
      <c r="AB409" s="446"/>
      <c r="AC409" s="446"/>
      <c r="AD409" s="446"/>
      <c r="AF409" s="2464" t="s">
        <v>2355</v>
      </c>
      <c r="AG409" s="2464"/>
      <c r="AH409" s="2464"/>
      <c r="AI409" s="2464"/>
      <c r="AJ409" s="2464"/>
      <c r="AK409" s="2464"/>
      <c r="AL409" s="2465"/>
      <c r="AM409" s="417"/>
      <c r="AN409" s="440"/>
      <c r="BS409" s="417"/>
      <c r="BT409" s="417"/>
      <c r="BY409" s="417"/>
      <c r="BZ409" s="417"/>
      <c r="CA409" s="417"/>
      <c r="CB409" s="417"/>
      <c r="CC409" s="417"/>
    </row>
    <row r="410" spans="1:81" s="399" customFormat="1" ht="12.75" customHeight="1">
      <c r="A410" s="386"/>
      <c r="B410" s="11"/>
      <c r="C410" s="577"/>
      <c r="D410" s="562"/>
      <c r="E410" s="559"/>
      <c r="F410" s="562"/>
      <c r="G410" s="561"/>
      <c r="H410" s="561"/>
      <c r="I410" s="561"/>
      <c r="J410" s="561"/>
      <c r="K410" s="561"/>
      <c r="L410" s="561"/>
      <c r="M410" s="561"/>
      <c r="N410" s="561"/>
      <c r="O410" s="561"/>
      <c r="P410" s="561"/>
      <c r="Q410" s="561"/>
      <c r="R410" s="561"/>
      <c r="S410" s="561"/>
      <c r="T410" s="561"/>
      <c r="U410" s="561"/>
      <c r="V410" s="561"/>
      <c r="W410" s="561"/>
      <c r="X410" s="561"/>
      <c r="Y410" s="561"/>
      <c r="Z410" s="561"/>
      <c r="AA410" s="561"/>
      <c r="AB410" s="561"/>
      <c r="AC410" s="561"/>
      <c r="AD410" s="561"/>
      <c r="AE410" s="562"/>
      <c r="AF410" s="562"/>
      <c r="AG410" s="562"/>
      <c r="AH410" s="562"/>
      <c r="AI410" s="562"/>
      <c r="AJ410" s="562"/>
      <c r="AK410" s="562"/>
      <c r="AL410" s="576"/>
      <c r="AM410" s="417"/>
      <c r="AN410" s="440"/>
      <c r="BS410" s="417"/>
      <c r="BT410" s="417"/>
      <c r="BY410" s="417"/>
      <c r="BZ410" s="417"/>
      <c r="CA410" s="417"/>
      <c r="CB410" s="417"/>
      <c r="CC410" s="417"/>
    </row>
    <row r="411" spans="1:81" s="399" customFormat="1" ht="12.75" customHeight="1">
      <c r="A411" s="386"/>
      <c r="B411" s="11"/>
      <c r="C411" s="11"/>
      <c r="D411" s="11"/>
      <c r="E411" s="528"/>
      <c r="G411" s="446"/>
      <c r="H411" s="446"/>
      <c r="I411" s="446"/>
      <c r="J411" s="446"/>
      <c r="K411" s="446"/>
      <c r="L411" s="446"/>
      <c r="M411" s="446"/>
      <c r="N411" s="446"/>
      <c r="O411" s="446"/>
      <c r="P411" s="446"/>
      <c r="Q411" s="446"/>
      <c r="R411" s="446"/>
      <c r="S411" s="446"/>
      <c r="T411" s="446"/>
      <c r="U411" s="446"/>
      <c r="V411" s="446"/>
      <c r="W411" s="446"/>
      <c r="X411" s="446"/>
      <c r="Y411" s="446"/>
      <c r="Z411" s="446"/>
      <c r="AA411" s="446"/>
      <c r="AB411" s="446"/>
      <c r="AC411" s="446"/>
      <c r="AD411" s="446"/>
      <c r="AE411" s="386"/>
      <c r="AF411" s="389"/>
      <c r="AG411" s="386"/>
      <c r="AM411" s="417"/>
      <c r="AN411" s="440"/>
      <c r="BS411" s="417"/>
      <c r="BT411" s="417"/>
      <c r="BY411" s="417"/>
      <c r="BZ411" s="417"/>
      <c r="CA411" s="417"/>
      <c r="CB411" s="417"/>
      <c r="CC411" s="417"/>
    </row>
    <row r="412" spans="1:81" s="399" customFormat="1" ht="12.75" customHeight="1">
      <c r="A412" s="386"/>
      <c r="B412" s="11"/>
      <c r="C412" s="2463" t="s">
        <v>809</v>
      </c>
      <c r="D412" s="2420"/>
      <c r="E412" s="551" t="s">
        <v>2356</v>
      </c>
      <c r="F412" s="2466" t="s">
        <v>2357</v>
      </c>
      <c r="G412" s="2466"/>
      <c r="H412" s="2466"/>
      <c r="I412" s="2466"/>
      <c r="J412" s="2466"/>
      <c r="K412" s="2466"/>
      <c r="L412" s="2466"/>
      <c r="M412" s="2466"/>
      <c r="N412" s="2466"/>
      <c r="O412" s="2466"/>
      <c r="P412" s="2466"/>
      <c r="Q412" s="2466"/>
      <c r="R412" s="2466"/>
      <c r="S412" s="2466"/>
      <c r="T412" s="2466"/>
      <c r="U412" s="2466"/>
      <c r="V412" s="2466"/>
      <c r="W412" s="2466"/>
      <c r="X412" s="2466"/>
      <c r="Y412" s="2466"/>
      <c r="Z412" s="2466"/>
      <c r="AA412" s="2466"/>
      <c r="AB412" s="2466"/>
      <c r="AC412" s="2466"/>
      <c r="AD412" s="2466"/>
      <c r="AE412" s="2466"/>
      <c r="AF412" s="552"/>
      <c r="AG412" s="578"/>
      <c r="AH412" s="550"/>
      <c r="AI412" s="550"/>
      <c r="AJ412" s="550"/>
      <c r="AK412" s="550"/>
      <c r="AL412" s="579"/>
      <c r="AM412" s="417"/>
      <c r="AN412" s="440"/>
      <c r="BS412" s="417"/>
      <c r="BT412" s="417"/>
      <c r="BY412" s="417"/>
      <c r="BZ412" s="417"/>
      <c r="CA412" s="417"/>
      <c r="CB412" s="417"/>
      <c r="CC412" s="417"/>
    </row>
    <row r="413" spans="1:81" s="399" customFormat="1" ht="12.75" customHeight="1">
      <c r="A413" s="386"/>
      <c r="B413" s="11"/>
      <c r="C413" s="573"/>
      <c r="F413" s="2467"/>
      <c r="G413" s="2467"/>
      <c r="H413" s="2467"/>
      <c r="I413" s="2467"/>
      <c r="J413" s="2467"/>
      <c r="K413" s="2467"/>
      <c r="L413" s="2467"/>
      <c r="M413" s="2467"/>
      <c r="N413" s="2467"/>
      <c r="O413" s="2467"/>
      <c r="P413" s="2467"/>
      <c r="Q413" s="2467"/>
      <c r="R413" s="2467"/>
      <c r="S413" s="2467"/>
      <c r="T413" s="2467"/>
      <c r="U413" s="2467"/>
      <c r="V413" s="2467"/>
      <c r="W413" s="2467"/>
      <c r="X413" s="2467"/>
      <c r="Y413" s="2467"/>
      <c r="Z413" s="2467"/>
      <c r="AA413" s="2467"/>
      <c r="AB413" s="2467"/>
      <c r="AC413" s="2467"/>
      <c r="AD413" s="2467"/>
      <c r="AE413" s="2467"/>
      <c r="AF413" s="2387" t="s">
        <v>2343</v>
      </c>
      <c r="AG413" s="2387"/>
      <c r="AH413" s="2387"/>
      <c r="AI413" s="2387"/>
      <c r="AJ413" s="2387"/>
      <c r="AK413" s="2387"/>
      <c r="AL413" s="2468"/>
      <c r="AM413" s="417"/>
      <c r="AN413" s="440"/>
      <c r="BS413" s="417"/>
      <c r="BT413" s="417"/>
      <c r="BY413" s="417"/>
      <c r="BZ413" s="417"/>
      <c r="CA413" s="417"/>
      <c r="CB413" s="417"/>
      <c r="CC413" s="417"/>
    </row>
    <row r="414" spans="1:81" s="399" customFormat="1" ht="12.75" customHeight="1">
      <c r="A414" s="386"/>
      <c r="B414" s="11"/>
      <c r="C414" s="565"/>
      <c r="D414" s="11"/>
      <c r="E414" s="528"/>
      <c r="F414" s="2467"/>
      <c r="G414" s="2467"/>
      <c r="H414" s="2467"/>
      <c r="I414" s="2467"/>
      <c r="J414" s="2467"/>
      <c r="K414" s="2467"/>
      <c r="L414" s="2467"/>
      <c r="M414" s="2467"/>
      <c r="N414" s="2467"/>
      <c r="O414" s="2467"/>
      <c r="P414" s="2467"/>
      <c r="Q414" s="2467"/>
      <c r="R414" s="2467"/>
      <c r="S414" s="2467"/>
      <c r="T414" s="2467"/>
      <c r="U414" s="2467"/>
      <c r="V414" s="2467"/>
      <c r="W414" s="2467"/>
      <c r="X414" s="2467"/>
      <c r="Y414" s="2467"/>
      <c r="Z414" s="2467"/>
      <c r="AA414" s="2467"/>
      <c r="AB414" s="2467"/>
      <c r="AC414" s="2467"/>
      <c r="AD414" s="2467"/>
      <c r="AE414" s="2467"/>
      <c r="AL414" s="566"/>
      <c r="AM414" s="417"/>
      <c r="AN414" s="440"/>
      <c r="BS414" s="417"/>
      <c r="BT414" s="417"/>
      <c r="BU414" s="417"/>
      <c r="BV414" s="417"/>
      <c r="BW414" s="417"/>
      <c r="BX414" s="417"/>
      <c r="BY414" s="417"/>
      <c r="BZ414" s="417"/>
      <c r="CA414" s="417"/>
      <c r="CB414" s="417"/>
      <c r="CC414" s="417"/>
    </row>
    <row r="415" spans="1:81" s="399" customFormat="1" ht="12.75" customHeight="1">
      <c r="A415" s="386"/>
      <c r="B415" s="11"/>
      <c r="C415" s="574"/>
      <c r="D415" s="567"/>
      <c r="E415" s="568"/>
      <c r="F415" s="2486"/>
      <c r="G415" s="2486"/>
      <c r="H415" s="2486"/>
      <c r="I415" s="2486"/>
      <c r="J415" s="2486"/>
      <c r="K415" s="2486"/>
      <c r="L415" s="2486"/>
      <c r="M415" s="2486"/>
      <c r="N415" s="2486"/>
      <c r="O415" s="2486"/>
      <c r="P415" s="2486"/>
      <c r="Q415" s="2486"/>
      <c r="R415" s="2486"/>
      <c r="S415" s="2486"/>
      <c r="T415" s="2486"/>
      <c r="U415" s="2486"/>
      <c r="V415" s="2486"/>
      <c r="W415" s="2486"/>
      <c r="X415" s="2486"/>
      <c r="Y415" s="2486"/>
      <c r="Z415" s="2486"/>
      <c r="AA415" s="2486"/>
      <c r="AB415" s="2486"/>
      <c r="AC415" s="2486"/>
      <c r="AD415" s="2486"/>
      <c r="AE415" s="2486"/>
      <c r="AF415" s="429"/>
      <c r="AG415" s="571"/>
      <c r="AH415" s="562"/>
      <c r="AI415" s="562"/>
      <c r="AJ415" s="562"/>
      <c r="AK415" s="562"/>
      <c r="AL415" s="576"/>
      <c r="AM415" s="417"/>
      <c r="AN415" s="440"/>
    </row>
    <row r="416" spans="1:81">
      <c r="A416" s="386"/>
      <c r="E416" s="528"/>
      <c r="F416" s="446"/>
      <c r="G416" s="446"/>
      <c r="H416" s="446"/>
      <c r="I416" s="446"/>
      <c r="J416" s="446"/>
      <c r="K416" s="446"/>
      <c r="L416" s="446"/>
      <c r="M416" s="446"/>
      <c r="N416" s="446"/>
      <c r="O416" s="446"/>
      <c r="P416" s="446"/>
      <c r="Q416" s="446"/>
      <c r="R416" s="446"/>
      <c r="S416" s="446"/>
      <c r="T416" s="446"/>
      <c r="U416" s="446"/>
      <c r="V416" s="446"/>
      <c r="W416" s="446"/>
      <c r="X416" s="446"/>
      <c r="Y416" s="446"/>
      <c r="Z416" s="446"/>
      <c r="AA416" s="446"/>
      <c r="AB416" s="446"/>
      <c r="AC416" s="446"/>
      <c r="AD416" s="446"/>
      <c r="AE416" s="386"/>
      <c r="AF416" s="389"/>
      <c r="AG416" s="386"/>
      <c r="AH416" s="399"/>
      <c r="AI416" s="399"/>
      <c r="AJ416" s="399"/>
      <c r="AK416" s="399"/>
      <c r="AL416" s="399"/>
      <c r="AM416" s="417"/>
    </row>
    <row r="417" spans="1:55" ht="12.75" customHeight="1">
      <c r="A417" s="386"/>
      <c r="C417" s="580"/>
      <c r="D417" s="581"/>
      <c r="E417" s="551" t="s">
        <v>2358</v>
      </c>
      <c r="F417" s="2466" t="s">
        <v>2359</v>
      </c>
      <c r="G417" s="2466"/>
      <c r="H417" s="2466"/>
      <c r="I417" s="2466"/>
      <c r="J417" s="2466"/>
      <c r="K417" s="2466"/>
      <c r="L417" s="2466"/>
      <c r="M417" s="2466"/>
      <c r="N417" s="2466"/>
      <c r="O417" s="2466"/>
      <c r="P417" s="2466"/>
      <c r="Q417" s="2466"/>
      <c r="R417" s="2466"/>
      <c r="S417" s="2466"/>
      <c r="T417" s="2466"/>
      <c r="U417" s="2466"/>
      <c r="V417" s="2466"/>
      <c r="W417" s="2466"/>
      <c r="X417" s="2466"/>
      <c r="Y417" s="2466"/>
      <c r="Z417" s="2466"/>
      <c r="AA417" s="2466"/>
      <c r="AB417" s="2466"/>
      <c r="AC417" s="2466"/>
      <c r="AD417" s="2466"/>
      <c r="AE417" s="2466"/>
      <c r="AF417" s="581"/>
      <c r="AG417" s="581"/>
      <c r="AH417" s="581"/>
      <c r="AI417" s="581"/>
      <c r="AJ417" s="581"/>
      <c r="AK417" s="581"/>
      <c r="AL417" s="582"/>
      <c r="AM417" s="417"/>
    </row>
    <row r="418" spans="1:55">
      <c r="A418" s="386"/>
      <c r="C418" s="565"/>
      <c r="E418" s="528"/>
      <c r="F418" s="2467"/>
      <c r="G418" s="2467"/>
      <c r="H418" s="2467"/>
      <c r="I418" s="2467"/>
      <c r="J418" s="2467"/>
      <c r="K418" s="2467"/>
      <c r="L418" s="2467"/>
      <c r="M418" s="2467"/>
      <c r="N418" s="2467"/>
      <c r="O418" s="2467"/>
      <c r="P418" s="2467"/>
      <c r="Q418" s="2467"/>
      <c r="R418" s="2467"/>
      <c r="S418" s="2467"/>
      <c r="T418" s="2467"/>
      <c r="U418" s="2467"/>
      <c r="V418" s="2467"/>
      <c r="W418" s="2467"/>
      <c r="X418" s="2467"/>
      <c r="Y418" s="2467"/>
      <c r="Z418" s="2467"/>
      <c r="AA418" s="2467"/>
      <c r="AB418" s="2467"/>
      <c r="AC418" s="2467"/>
      <c r="AD418" s="2467"/>
      <c r="AE418" s="2467"/>
      <c r="AF418" s="389"/>
      <c r="AG418" s="386"/>
      <c r="AH418" s="399"/>
      <c r="AI418" s="399"/>
      <c r="AJ418" s="399"/>
      <c r="AK418" s="399"/>
      <c r="AL418" s="566"/>
      <c r="AM418" s="417"/>
    </row>
    <row r="419" spans="1:55" s="399" customFormat="1" ht="12.75" customHeight="1">
      <c r="A419" s="386"/>
      <c r="B419" s="11"/>
      <c r="C419" s="565"/>
      <c r="D419" s="11"/>
      <c r="E419" s="528"/>
      <c r="F419" s="2467"/>
      <c r="G419" s="2467"/>
      <c r="H419" s="2467"/>
      <c r="I419" s="2467"/>
      <c r="J419" s="2467"/>
      <c r="K419" s="2467"/>
      <c r="L419" s="2467"/>
      <c r="M419" s="2467"/>
      <c r="N419" s="2467"/>
      <c r="O419" s="2467"/>
      <c r="P419" s="2467"/>
      <c r="Q419" s="2467"/>
      <c r="R419" s="2467"/>
      <c r="S419" s="2467"/>
      <c r="T419" s="2467"/>
      <c r="U419" s="2467"/>
      <c r="V419" s="2467"/>
      <c r="W419" s="2467"/>
      <c r="X419" s="2467"/>
      <c r="Y419" s="2467"/>
      <c r="Z419" s="2467"/>
      <c r="AA419" s="2467"/>
      <c r="AB419" s="2467"/>
      <c r="AC419" s="2467"/>
      <c r="AD419" s="2467"/>
      <c r="AE419" s="2467"/>
      <c r="AL419" s="566"/>
      <c r="AM419" s="417"/>
      <c r="AN419" s="440"/>
    </row>
    <row r="420" spans="1:55" s="399" customFormat="1" ht="12.75" customHeight="1">
      <c r="A420" s="386"/>
      <c r="B420" s="11"/>
      <c r="C420" s="573"/>
      <c r="F420" s="2467"/>
      <c r="G420" s="2467"/>
      <c r="H420" s="2467"/>
      <c r="I420" s="2467"/>
      <c r="J420" s="2467"/>
      <c r="K420" s="2467"/>
      <c r="L420" s="2467"/>
      <c r="M420" s="2467"/>
      <c r="N420" s="2467"/>
      <c r="O420" s="2467"/>
      <c r="P420" s="2467"/>
      <c r="Q420" s="2467"/>
      <c r="R420" s="2467"/>
      <c r="S420" s="2467"/>
      <c r="T420" s="2467"/>
      <c r="U420" s="2467"/>
      <c r="V420" s="2467"/>
      <c r="W420" s="2467"/>
      <c r="X420" s="2467"/>
      <c r="Y420" s="2467"/>
      <c r="Z420" s="2467"/>
      <c r="AA420" s="2467"/>
      <c r="AB420" s="2467"/>
      <c r="AC420" s="2467"/>
      <c r="AD420" s="2467"/>
      <c r="AE420" s="2467"/>
      <c r="AL420" s="566"/>
      <c r="AM420" s="417"/>
      <c r="AN420" s="440"/>
    </row>
    <row r="421" spans="1:55" s="399" customFormat="1" ht="12.75" customHeight="1">
      <c r="A421" s="386"/>
      <c r="B421" s="11"/>
      <c r="C421" s="2463" t="s">
        <v>809</v>
      </c>
      <c r="D421" s="2420"/>
      <c r="E421" s="528"/>
      <c r="F421" s="556" t="s">
        <v>2360</v>
      </c>
      <c r="G421" s="446"/>
      <c r="H421" s="446"/>
      <c r="I421" s="446"/>
      <c r="J421" s="446"/>
      <c r="K421" s="446"/>
      <c r="L421" s="446"/>
      <c r="M421" s="446"/>
      <c r="N421" s="446"/>
      <c r="O421" s="446"/>
      <c r="P421" s="446"/>
      <c r="Q421" s="446"/>
      <c r="R421" s="446"/>
      <c r="S421" s="446"/>
      <c r="T421" s="446"/>
      <c r="U421" s="446"/>
      <c r="V421" s="446"/>
      <c r="W421" s="446"/>
      <c r="X421" s="446"/>
      <c r="Y421" s="446"/>
      <c r="Z421" s="446"/>
      <c r="AA421" s="446"/>
      <c r="AB421" s="446"/>
      <c r="AC421" s="446"/>
      <c r="AD421" s="446"/>
      <c r="AF421" s="2387" t="s">
        <v>2343</v>
      </c>
      <c r="AG421" s="2387"/>
      <c r="AH421" s="2387"/>
      <c r="AI421" s="2387"/>
      <c r="AJ421" s="2387"/>
      <c r="AK421" s="2387"/>
      <c r="AL421" s="2468"/>
      <c r="AM421" s="417"/>
      <c r="AN421" s="440"/>
    </row>
    <row r="422" spans="1:55" s="399" customFormat="1" ht="12.75" customHeight="1">
      <c r="A422" s="386"/>
      <c r="B422" s="11"/>
      <c r="C422" s="573"/>
      <c r="AL422" s="566"/>
      <c r="AM422" s="417"/>
      <c r="AN422" s="440"/>
    </row>
    <row r="423" spans="1:55" s="399" customFormat="1" ht="12.75" customHeight="1">
      <c r="A423" s="386"/>
      <c r="B423" s="11"/>
      <c r="C423" s="2463" t="s">
        <v>809</v>
      </c>
      <c r="D423" s="2420"/>
      <c r="E423" s="555"/>
      <c r="F423" s="556" t="s">
        <v>2361</v>
      </c>
      <c r="G423" s="446"/>
      <c r="H423" s="446"/>
      <c r="I423" s="446"/>
      <c r="J423" s="446"/>
      <c r="K423" s="446"/>
      <c r="L423" s="446"/>
      <c r="M423" s="446"/>
      <c r="N423" s="446"/>
      <c r="O423" s="446"/>
      <c r="P423" s="446"/>
      <c r="Q423" s="446"/>
      <c r="R423" s="446"/>
      <c r="S423" s="446"/>
      <c r="T423" s="446"/>
      <c r="U423" s="446"/>
      <c r="V423" s="446"/>
      <c r="W423" s="446"/>
      <c r="X423" s="446"/>
      <c r="Y423" s="446"/>
      <c r="Z423" s="446"/>
      <c r="AA423" s="446"/>
      <c r="AB423" s="446"/>
      <c r="AC423" s="446"/>
      <c r="AD423" s="446"/>
      <c r="AF423" s="2387" t="s">
        <v>2355</v>
      </c>
      <c r="AG423" s="2387"/>
      <c r="AH423" s="2387"/>
      <c r="AI423" s="2387"/>
      <c r="AJ423" s="2387"/>
      <c r="AK423" s="2387"/>
      <c r="AL423" s="2468"/>
      <c r="AM423" s="417"/>
      <c r="AN423" s="440"/>
      <c r="AO423" s="439"/>
      <c r="AP423" s="439"/>
      <c r="BC423" s="11"/>
    </row>
    <row r="424" spans="1:55" s="399" customFormat="1" ht="12.75" customHeight="1">
      <c r="A424" s="386"/>
      <c r="B424" s="11"/>
      <c r="C424" s="567"/>
      <c r="D424" s="567"/>
      <c r="E424" s="568"/>
      <c r="F424" s="560"/>
      <c r="G424" s="561"/>
      <c r="H424" s="561"/>
      <c r="I424" s="561"/>
      <c r="J424" s="561"/>
      <c r="K424" s="561"/>
      <c r="L424" s="561"/>
      <c r="M424" s="561"/>
      <c r="N424" s="561"/>
      <c r="O424" s="561"/>
      <c r="P424" s="561"/>
      <c r="Q424" s="561"/>
      <c r="R424" s="561"/>
      <c r="S424" s="561"/>
      <c r="T424" s="561"/>
      <c r="U424" s="561"/>
      <c r="V424" s="561"/>
      <c r="W424" s="561"/>
      <c r="X424" s="561"/>
      <c r="Y424" s="561"/>
      <c r="Z424" s="561"/>
      <c r="AA424" s="561"/>
      <c r="AB424" s="561"/>
      <c r="AC424" s="561"/>
      <c r="AD424" s="561"/>
      <c r="AE424" s="571"/>
      <c r="AF424" s="429"/>
      <c r="AG424" s="571"/>
      <c r="AH424" s="562"/>
      <c r="AI424" s="562"/>
      <c r="AJ424" s="562"/>
      <c r="AK424" s="562"/>
      <c r="AL424" s="576"/>
      <c r="AM424" s="417"/>
      <c r="AN424" s="440"/>
    </row>
    <row r="425" spans="1:55" s="399" customFormat="1" ht="12.75" customHeight="1">
      <c r="A425" s="386"/>
      <c r="B425" s="11"/>
      <c r="C425" s="11"/>
      <c r="D425" s="11"/>
      <c r="E425" s="528"/>
      <c r="F425" s="556"/>
      <c r="G425" s="446"/>
      <c r="H425" s="446"/>
      <c r="I425" s="446"/>
      <c r="J425" s="446"/>
      <c r="K425" s="446"/>
      <c r="L425" s="446"/>
      <c r="M425" s="446"/>
      <c r="N425" s="446"/>
      <c r="O425" s="446"/>
      <c r="P425" s="446"/>
      <c r="Q425" s="446"/>
      <c r="R425" s="446"/>
      <c r="S425" s="446"/>
      <c r="T425" s="446"/>
      <c r="U425" s="446"/>
      <c r="V425" s="446"/>
      <c r="W425" s="446"/>
      <c r="X425" s="446"/>
      <c r="Y425" s="446"/>
      <c r="Z425" s="446"/>
      <c r="AA425" s="446"/>
      <c r="AB425" s="446"/>
      <c r="AC425" s="446"/>
      <c r="AD425" s="446"/>
      <c r="AE425" s="386"/>
      <c r="AF425" s="389"/>
      <c r="AG425" s="386"/>
      <c r="AM425" s="417"/>
      <c r="AN425" s="440"/>
    </row>
    <row r="426" spans="1:55" s="399" customFormat="1" ht="12.75" customHeight="1">
      <c r="A426" s="386"/>
      <c r="B426" s="11"/>
      <c r="C426" s="548" t="s">
        <v>2362</v>
      </c>
      <c r="D426" s="11"/>
      <c r="E426" s="528"/>
      <c r="F426" s="446"/>
      <c r="G426" s="446"/>
      <c r="H426" s="446"/>
      <c r="I426" s="446"/>
      <c r="J426" s="446"/>
      <c r="K426" s="446"/>
      <c r="L426" s="446"/>
      <c r="M426" s="446"/>
      <c r="N426" s="446"/>
      <c r="O426" s="446"/>
      <c r="P426" s="446"/>
      <c r="Q426" s="446"/>
      <c r="R426" s="446"/>
      <c r="S426" s="446"/>
      <c r="T426" s="446"/>
      <c r="U426" s="446"/>
      <c r="V426" s="446"/>
      <c r="W426" s="446"/>
      <c r="X426" s="446"/>
      <c r="Y426" s="446"/>
      <c r="Z426" s="446"/>
      <c r="AA426" s="446"/>
      <c r="AB426" s="446"/>
      <c r="AC426" s="446"/>
      <c r="AD426" s="446"/>
      <c r="AE426" s="386"/>
      <c r="AF426" s="389"/>
      <c r="AG426" s="386"/>
      <c r="AM426" s="417"/>
      <c r="AN426" s="440"/>
    </row>
    <row r="427" spans="1:55" s="399" customFormat="1" ht="12.75" customHeight="1">
      <c r="A427" s="386"/>
      <c r="B427" s="11"/>
      <c r="C427" s="549"/>
      <c r="D427" s="550"/>
      <c r="E427" s="551" t="s">
        <v>2363</v>
      </c>
      <c r="F427" s="2466" t="s">
        <v>2364</v>
      </c>
      <c r="G427" s="2466"/>
      <c r="H427" s="2466"/>
      <c r="I427" s="2466"/>
      <c r="J427" s="2466"/>
      <c r="K427" s="2466"/>
      <c r="L427" s="2466"/>
      <c r="M427" s="2466"/>
      <c r="N427" s="2466"/>
      <c r="O427" s="2466"/>
      <c r="P427" s="2466"/>
      <c r="Q427" s="2466"/>
      <c r="R427" s="2466"/>
      <c r="S427" s="2466"/>
      <c r="T427" s="2466"/>
      <c r="U427" s="2466"/>
      <c r="V427" s="2466"/>
      <c r="W427" s="2466"/>
      <c r="X427" s="2466"/>
      <c r="Y427" s="2466"/>
      <c r="Z427" s="2466"/>
      <c r="AA427" s="2466"/>
      <c r="AB427" s="2466"/>
      <c r="AC427" s="2466"/>
      <c r="AD427" s="2466"/>
      <c r="AE427" s="2466"/>
      <c r="AF427" s="550"/>
      <c r="AG427" s="550"/>
      <c r="AH427" s="550"/>
      <c r="AI427" s="550"/>
      <c r="AJ427" s="550"/>
      <c r="AK427" s="550"/>
      <c r="AL427" s="579"/>
      <c r="AM427" s="417"/>
      <c r="AN427" s="440"/>
    </row>
    <row r="428" spans="1:55" s="399" customFormat="1" ht="12.75" customHeight="1">
      <c r="A428" s="386"/>
      <c r="B428" s="11"/>
      <c r="C428" s="565"/>
      <c r="D428" s="11"/>
      <c r="E428" s="528"/>
      <c r="F428" s="2467"/>
      <c r="G428" s="2467"/>
      <c r="H428" s="2467"/>
      <c r="I428" s="2467"/>
      <c r="J428" s="2467"/>
      <c r="K428" s="2467"/>
      <c r="L428" s="2467"/>
      <c r="M428" s="2467"/>
      <c r="N428" s="2467"/>
      <c r="O428" s="2467"/>
      <c r="P428" s="2467"/>
      <c r="Q428" s="2467"/>
      <c r="R428" s="2467"/>
      <c r="S428" s="2467"/>
      <c r="T428" s="2467"/>
      <c r="U428" s="2467"/>
      <c r="V428" s="2467"/>
      <c r="W428" s="2467"/>
      <c r="X428" s="2467"/>
      <c r="Y428" s="2467"/>
      <c r="Z428" s="2467"/>
      <c r="AA428" s="2467"/>
      <c r="AB428" s="2467"/>
      <c r="AC428" s="2467"/>
      <c r="AD428" s="2467"/>
      <c r="AE428" s="2467"/>
      <c r="AF428" s="389"/>
      <c r="AG428" s="386"/>
      <c r="AL428" s="566"/>
      <c r="AM428" s="417"/>
      <c r="AN428" s="440"/>
    </row>
    <row r="429" spans="1:55" s="399" customFormat="1" ht="12.4" customHeight="1">
      <c r="A429" s="386"/>
      <c r="B429" s="11"/>
      <c r="C429" s="565"/>
      <c r="D429" s="11"/>
      <c r="E429" s="528"/>
      <c r="F429" s="2467"/>
      <c r="G429" s="2467"/>
      <c r="H429" s="2467"/>
      <c r="I429" s="2467"/>
      <c r="J429" s="2467"/>
      <c r="K429" s="2467"/>
      <c r="L429" s="2467"/>
      <c r="M429" s="2467"/>
      <c r="N429" s="2467"/>
      <c r="O429" s="2467"/>
      <c r="P429" s="2467"/>
      <c r="Q429" s="2467"/>
      <c r="R429" s="2467"/>
      <c r="S429" s="2467"/>
      <c r="T429" s="2467"/>
      <c r="U429" s="2467"/>
      <c r="V429" s="2467"/>
      <c r="W429" s="2467"/>
      <c r="X429" s="2467"/>
      <c r="Y429" s="2467"/>
      <c r="Z429" s="2467"/>
      <c r="AA429" s="2467"/>
      <c r="AB429" s="2467"/>
      <c r="AC429" s="2467"/>
      <c r="AD429" s="2467"/>
      <c r="AE429" s="2467"/>
      <c r="AL429" s="566"/>
      <c r="AM429" s="417"/>
      <c r="AN429" s="440"/>
    </row>
    <row r="430" spans="1:55" s="399" customFormat="1" ht="12.75" customHeight="1">
      <c r="A430" s="386"/>
      <c r="B430" s="11"/>
      <c r="C430" s="2463" t="s">
        <v>843</v>
      </c>
      <c r="D430" s="2420"/>
      <c r="E430" s="528"/>
      <c r="F430" s="556" t="s">
        <v>2365</v>
      </c>
      <c r="G430" s="583"/>
      <c r="H430" s="583"/>
      <c r="I430" s="583"/>
      <c r="J430" s="583"/>
      <c r="K430" s="583"/>
      <c r="L430" s="583"/>
      <c r="M430" s="583"/>
      <c r="N430" s="583"/>
      <c r="O430" s="583"/>
      <c r="P430" s="583"/>
      <c r="Q430" s="583"/>
      <c r="R430" s="583"/>
      <c r="S430" s="583"/>
      <c r="T430" s="583"/>
      <c r="U430" s="583"/>
      <c r="V430" s="583"/>
      <c r="W430" s="583"/>
      <c r="X430" s="583"/>
      <c r="Y430" s="583"/>
      <c r="Z430" s="583"/>
      <c r="AA430" s="583"/>
      <c r="AB430" s="583"/>
      <c r="AC430" s="583"/>
      <c r="AD430" s="583"/>
      <c r="AF430" s="2387" t="s">
        <v>2343</v>
      </c>
      <c r="AG430" s="2387"/>
      <c r="AH430" s="2387"/>
      <c r="AI430" s="2387"/>
      <c r="AJ430" s="2387"/>
      <c r="AK430" s="2387"/>
      <c r="AL430" s="2468"/>
      <c r="AM430" s="417"/>
      <c r="AN430" s="440"/>
    </row>
    <row r="431" spans="1:55" s="399" customFormat="1" ht="12.75" customHeight="1">
      <c r="A431" s="386"/>
      <c r="B431" s="11"/>
      <c r="C431" s="577"/>
      <c r="D431" s="562"/>
      <c r="E431" s="559"/>
      <c r="F431" s="575"/>
      <c r="G431" s="561"/>
      <c r="H431" s="561"/>
      <c r="I431" s="561"/>
      <c r="J431" s="561"/>
      <c r="K431" s="561"/>
      <c r="L431" s="561"/>
      <c r="M431" s="561"/>
      <c r="N431" s="561"/>
      <c r="O431" s="561"/>
      <c r="P431" s="561"/>
      <c r="Q431" s="561"/>
      <c r="R431" s="561"/>
      <c r="S431" s="561"/>
      <c r="T431" s="561"/>
      <c r="U431" s="561"/>
      <c r="V431" s="561"/>
      <c r="W431" s="561"/>
      <c r="X431" s="561"/>
      <c r="Y431" s="561"/>
      <c r="Z431" s="561"/>
      <c r="AA431" s="561"/>
      <c r="AB431" s="561"/>
      <c r="AC431" s="561"/>
      <c r="AD431" s="561"/>
      <c r="AE431" s="562"/>
      <c r="AF431" s="562"/>
      <c r="AG431" s="562"/>
      <c r="AH431" s="562"/>
      <c r="AI431" s="562"/>
      <c r="AJ431" s="562"/>
      <c r="AK431" s="562"/>
      <c r="AL431" s="576"/>
      <c r="AM431" s="417"/>
      <c r="AN431" s="440"/>
    </row>
    <row r="432" spans="1:55" s="399" customFormat="1" ht="12.75" customHeight="1">
      <c r="A432" s="386"/>
      <c r="B432" s="11"/>
      <c r="C432" s="1151"/>
      <c r="D432" s="1151"/>
      <c r="E432" s="555"/>
      <c r="F432" s="556"/>
      <c r="G432" s="446"/>
      <c r="H432" s="446"/>
      <c r="I432" s="446"/>
      <c r="J432" s="446"/>
      <c r="K432" s="446"/>
      <c r="L432" s="446"/>
      <c r="M432" s="446"/>
      <c r="N432" s="446"/>
      <c r="O432" s="446"/>
      <c r="P432" s="446"/>
      <c r="Q432" s="446"/>
      <c r="R432" s="446"/>
      <c r="S432" s="446"/>
      <c r="T432" s="446"/>
      <c r="U432" s="446"/>
      <c r="V432" s="446"/>
      <c r="W432" s="446"/>
      <c r="X432" s="446"/>
      <c r="Y432" s="446"/>
      <c r="Z432" s="446"/>
      <c r="AA432" s="446"/>
      <c r="AB432" s="446"/>
      <c r="AC432" s="446"/>
      <c r="AD432" s="446"/>
      <c r="AE432" s="386"/>
      <c r="AM432" s="417"/>
      <c r="AN432" s="440"/>
    </row>
    <row r="433" spans="1:60" ht="13.15" customHeight="1">
      <c r="A433" s="386"/>
      <c r="C433" s="580"/>
      <c r="D433" s="581"/>
      <c r="E433" s="551" t="s">
        <v>2366</v>
      </c>
      <c r="F433" s="2466" t="s">
        <v>2367</v>
      </c>
      <c r="G433" s="2466"/>
      <c r="H433" s="2466"/>
      <c r="I433" s="2466"/>
      <c r="J433" s="2466"/>
      <c r="K433" s="2466"/>
      <c r="L433" s="2466"/>
      <c r="M433" s="2466"/>
      <c r="N433" s="2466"/>
      <c r="O433" s="2466"/>
      <c r="P433" s="2466"/>
      <c r="Q433" s="2466"/>
      <c r="R433" s="2466"/>
      <c r="S433" s="2466"/>
      <c r="T433" s="2466"/>
      <c r="U433" s="2466"/>
      <c r="V433" s="2466"/>
      <c r="W433" s="2466"/>
      <c r="X433" s="2466"/>
      <c r="Y433" s="2466"/>
      <c r="Z433" s="2466"/>
      <c r="AA433" s="2466"/>
      <c r="AB433" s="2466"/>
      <c r="AC433" s="2466"/>
      <c r="AD433" s="2466"/>
      <c r="AE433" s="2466"/>
      <c r="AF433" s="581"/>
      <c r="AG433" s="581"/>
      <c r="AH433" s="581"/>
      <c r="AI433" s="581"/>
      <c r="AJ433" s="581"/>
      <c r="AK433" s="581"/>
      <c r="AL433" s="582"/>
      <c r="AM433" s="417"/>
      <c r="AO433" s="399"/>
      <c r="AP433" s="399"/>
      <c r="BD433" s="11"/>
      <c r="BE433" s="11"/>
      <c r="BF433" s="11"/>
      <c r="BG433" s="11"/>
      <c r="BH433" s="11"/>
    </row>
    <row r="434" spans="1:60">
      <c r="A434" s="386"/>
      <c r="C434" s="565"/>
      <c r="E434" s="528"/>
      <c r="F434" s="2467"/>
      <c r="G434" s="2467"/>
      <c r="H434" s="2467"/>
      <c r="I434" s="2467"/>
      <c r="J434" s="2467"/>
      <c r="K434" s="2467"/>
      <c r="L434" s="2467"/>
      <c r="M434" s="2467"/>
      <c r="N434" s="2467"/>
      <c r="O434" s="2467"/>
      <c r="P434" s="2467"/>
      <c r="Q434" s="2467"/>
      <c r="R434" s="2467"/>
      <c r="S434" s="2467"/>
      <c r="T434" s="2467"/>
      <c r="U434" s="2467"/>
      <c r="V434" s="2467"/>
      <c r="W434" s="2467"/>
      <c r="X434" s="2467"/>
      <c r="Y434" s="2467"/>
      <c r="Z434" s="2467"/>
      <c r="AA434" s="2467"/>
      <c r="AB434" s="2467"/>
      <c r="AC434" s="2467"/>
      <c r="AD434" s="2467"/>
      <c r="AE434" s="2467"/>
      <c r="AF434" s="1125"/>
      <c r="AG434" s="1125"/>
      <c r="AH434" s="1125"/>
      <c r="AI434" s="1125"/>
      <c r="AJ434" s="1125"/>
      <c r="AK434" s="1125"/>
      <c r="AL434" s="1140"/>
      <c r="AM434" s="417"/>
      <c r="AO434" s="399"/>
      <c r="AP434" s="399"/>
    </row>
    <row r="435" spans="1:60" s="399" customFormat="1" ht="12.75" customHeight="1">
      <c r="A435" s="386"/>
      <c r="B435" s="11"/>
      <c r="C435" s="565"/>
      <c r="D435" s="11"/>
      <c r="E435" s="528"/>
      <c r="F435" s="2467"/>
      <c r="G435" s="2467"/>
      <c r="H435" s="2467"/>
      <c r="I435" s="2467"/>
      <c r="J435" s="2467"/>
      <c r="K435" s="2467"/>
      <c r="L435" s="2467"/>
      <c r="M435" s="2467"/>
      <c r="N435" s="2467"/>
      <c r="O435" s="2467"/>
      <c r="P435" s="2467"/>
      <c r="Q435" s="2467"/>
      <c r="R435" s="2467"/>
      <c r="S435" s="2467"/>
      <c r="T435" s="2467"/>
      <c r="U435" s="2467"/>
      <c r="V435" s="2467"/>
      <c r="W435" s="2467"/>
      <c r="X435" s="2467"/>
      <c r="Y435" s="2467"/>
      <c r="Z435" s="2467"/>
      <c r="AA435" s="2467"/>
      <c r="AB435" s="2467"/>
      <c r="AC435" s="2467"/>
      <c r="AD435" s="2467"/>
      <c r="AE435" s="2467"/>
      <c r="AF435" s="1125"/>
      <c r="AG435" s="1125"/>
      <c r="AH435" s="1125"/>
      <c r="AI435" s="1125"/>
      <c r="AJ435" s="1125"/>
      <c r="AK435" s="1125"/>
      <c r="AL435" s="1140"/>
      <c r="AM435" s="417"/>
      <c r="AN435" s="440"/>
    </row>
    <row r="436" spans="1:60" s="399" customFormat="1" ht="12.75" customHeight="1">
      <c r="A436" s="386"/>
      <c r="B436" s="11"/>
      <c r="C436" s="1150"/>
      <c r="D436" s="1151"/>
      <c r="E436" s="555"/>
      <c r="F436" s="2467"/>
      <c r="G436" s="2467"/>
      <c r="H436" s="2467"/>
      <c r="I436" s="2467"/>
      <c r="J436" s="2467"/>
      <c r="K436" s="2467"/>
      <c r="L436" s="2467"/>
      <c r="M436" s="2467"/>
      <c r="N436" s="2467"/>
      <c r="O436" s="2467"/>
      <c r="P436" s="2467"/>
      <c r="Q436" s="2467"/>
      <c r="R436" s="2467"/>
      <c r="S436" s="2467"/>
      <c r="T436" s="2467"/>
      <c r="U436" s="2467"/>
      <c r="V436" s="2467"/>
      <c r="W436" s="2467"/>
      <c r="X436" s="2467"/>
      <c r="Y436" s="2467"/>
      <c r="Z436" s="2467"/>
      <c r="AA436" s="2467"/>
      <c r="AB436" s="2467"/>
      <c r="AC436" s="2467"/>
      <c r="AD436" s="2467"/>
      <c r="AE436" s="2467"/>
      <c r="AF436" s="1125"/>
      <c r="AG436" s="1125"/>
      <c r="AH436" s="1125"/>
      <c r="AI436" s="1125"/>
      <c r="AJ436" s="1125"/>
      <c r="AK436" s="1125"/>
      <c r="AL436" s="1140"/>
      <c r="AM436" s="417"/>
      <c r="AN436" s="440"/>
      <c r="AO436" s="23"/>
      <c r="AP436" s="11"/>
    </row>
    <row r="437" spans="1:60" s="399" customFormat="1" ht="12.75" customHeight="1">
      <c r="A437" s="386"/>
      <c r="B437" s="11"/>
      <c r="C437" s="1150"/>
      <c r="D437" s="1151"/>
      <c r="E437" s="555"/>
      <c r="F437" s="2467"/>
      <c r="G437" s="2467"/>
      <c r="H437" s="2467"/>
      <c r="I437" s="2467"/>
      <c r="J437" s="2467"/>
      <c r="K437" s="2467"/>
      <c r="L437" s="2467"/>
      <c r="M437" s="2467"/>
      <c r="N437" s="2467"/>
      <c r="O437" s="2467"/>
      <c r="P437" s="2467"/>
      <c r="Q437" s="2467"/>
      <c r="R437" s="2467"/>
      <c r="S437" s="2467"/>
      <c r="T437" s="2467"/>
      <c r="U437" s="2467"/>
      <c r="V437" s="2467"/>
      <c r="W437" s="2467"/>
      <c r="X437" s="2467"/>
      <c r="Y437" s="2467"/>
      <c r="Z437" s="2467"/>
      <c r="AA437" s="2467"/>
      <c r="AB437" s="2467"/>
      <c r="AC437" s="2467"/>
      <c r="AD437" s="2467"/>
      <c r="AE437" s="2467"/>
      <c r="AF437" s="1125"/>
      <c r="AG437" s="1125"/>
      <c r="AH437" s="1125"/>
      <c r="AI437" s="1125"/>
      <c r="AJ437" s="1125"/>
      <c r="AK437" s="1125"/>
      <c r="AL437" s="1140"/>
      <c r="AM437" s="417"/>
      <c r="AN437" s="440"/>
    </row>
    <row r="438" spans="1:60" s="399" customFormat="1" ht="12.75" customHeight="1">
      <c r="A438" s="386"/>
      <c r="B438" s="11"/>
      <c r="C438" s="1150"/>
      <c r="D438" s="1151"/>
      <c r="E438" s="555"/>
      <c r="F438" s="2467"/>
      <c r="G438" s="2467"/>
      <c r="H438" s="2467"/>
      <c r="I438" s="2467"/>
      <c r="J438" s="2467"/>
      <c r="K438" s="2467"/>
      <c r="L438" s="2467"/>
      <c r="M438" s="2467"/>
      <c r="N438" s="2467"/>
      <c r="O438" s="2467"/>
      <c r="P438" s="2467"/>
      <c r="Q438" s="2467"/>
      <c r="R438" s="2467"/>
      <c r="S438" s="2467"/>
      <c r="T438" s="2467"/>
      <c r="U438" s="2467"/>
      <c r="V438" s="2467"/>
      <c r="W438" s="2467"/>
      <c r="X438" s="2467"/>
      <c r="Y438" s="2467"/>
      <c r="Z438" s="2467"/>
      <c r="AA438" s="2467"/>
      <c r="AB438" s="2467"/>
      <c r="AC438" s="2467"/>
      <c r="AD438" s="2467"/>
      <c r="AE438" s="2467"/>
      <c r="AF438" s="1125"/>
      <c r="AG438" s="1125"/>
      <c r="AH438" s="1125"/>
      <c r="AI438" s="1125"/>
      <c r="AJ438" s="1125"/>
      <c r="AK438" s="1125"/>
      <c r="AL438" s="1140"/>
      <c r="AM438" s="417"/>
      <c r="AN438" s="440"/>
    </row>
    <row r="439" spans="1:60" s="399" customFormat="1" ht="12.75" customHeight="1">
      <c r="A439" s="386"/>
      <c r="B439" s="11"/>
      <c r="C439" s="1150"/>
      <c r="D439" s="1151"/>
      <c r="E439" s="555"/>
      <c r="F439" s="2467"/>
      <c r="G439" s="2467"/>
      <c r="H439" s="2467"/>
      <c r="I439" s="2467"/>
      <c r="J439" s="2467"/>
      <c r="K439" s="2467"/>
      <c r="L439" s="2467"/>
      <c r="M439" s="2467"/>
      <c r="N439" s="2467"/>
      <c r="O439" s="2467"/>
      <c r="P439" s="2467"/>
      <c r="Q439" s="2467"/>
      <c r="R439" s="2467"/>
      <c r="S439" s="2467"/>
      <c r="T439" s="2467"/>
      <c r="U439" s="2467"/>
      <c r="V439" s="2467"/>
      <c r="W439" s="2467"/>
      <c r="X439" s="2467"/>
      <c r="Y439" s="2467"/>
      <c r="Z439" s="2467"/>
      <c r="AA439" s="2467"/>
      <c r="AB439" s="2467"/>
      <c r="AC439" s="2467"/>
      <c r="AD439" s="2467"/>
      <c r="AE439" s="2467"/>
      <c r="AF439" s="1125"/>
      <c r="AG439" s="1125"/>
      <c r="AH439" s="1125"/>
      <c r="AI439" s="1125"/>
      <c r="AJ439" s="1125"/>
      <c r="AK439" s="1125"/>
      <c r="AL439" s="1140"/>
      <c r="AM439" s="417"/>
      <c r="AN439" s="440"/>
    </row>
    <row r="440" spans="1:60" s="399" customFormat="1" ht="12.75" customHeight="1">
      <c r="A440" s="386"/>
      <c r="B440" s="11"/>
      <c r="C440" s="1150"/>
      <c r="D440" s="1151"/>
      <c r="E440" s="555"/>
      <c r="F440" s="2467"/>
      <c r="G440" s="2467"/>
      <c r="H440" s="2467"/>
      <c r="I440" s="2467"/>
      <c r="J440" s="2467"/>
      <c r="K440" s="2467"/>
      <c r="L440" s="2467"/>
      <c r="M440" s="2467"/>
      <c r="N440" s="2467"/>
      <c r="O440" s="2467"/>
      <c r="P440" s="2467"/>
      <c r="Q440" s="2467"/>
      <c r="R440" s="2467"/>
      <c r="S440" s="2467"/>
      <c r="T440" s="2467"/>
      <c r="U440" s="2467"/>
      <c r="V440" s="2467"/>
      <c r="W440" s="2467"/>
      <c r="X440" s="2467"/>
      <c r="Y440" s="2467"/>
      <c r="Z440" s="2467"/>
      <c r="AA440" s="2467"/>
      <c r="AB440" s="2467"/>
      <c r="AC440" s="2467"/>
      <c r="AD440" s="2467"/>
      <c r="AE440" s="2467"/>
      <c r="AF440" s="1125"/>
      <c r="AG440" s="1125"/>
      <c r="AH440" s="1125"/>
      <c r="AI440" s="1125"/>
      <c r="AJ440" s="1125"/>
      <c r="AK440" s="1125"/>
      <c r="AL440" s="1140"/>
      <c r="AM440" s="417"/>
      <c r="AN440" s="440"/>
    </row>
    <row r="441" spans="1:60" s="399" customFormat="1" ht="17.25" customHeight="1">
      <c r="A441" s="386"/>
      <c r="B441" s="11"/>
      <c r="C441" s="1150"/>
      <c r="D441" s="1151"/>
      <c r="E441" s="555"/>
      <c r="F441" s="2467"/>
      <c r="G441" s="2467"/>
      <c r="H441" s="2467"/>
      <c r="I441" s="2467"/>
      <c r="J441" s="2467"/>
      <c r="K441" s="2467"/>
      <c r="L441" s="2467"/>
      <c r="M441" s="2467"/>
      <c r="N441" s="2467"/>
      <c r="O441" s="2467"/>
      <c r="P441" s="2467"/>
      <c r="Q441" s="2467"/>
      <c r="R441" s="2467"/>
      <c r="S441" s="2467"/>
      <c r="T441" s="2467"/>
      <c r="U441" s="2467"/>
      <c r="V441" s="2467"/>
      <c r="W441" s="2467"/>
      <c r="X441" s="2467"/>
      <c r="Y441" s="2467"/>
      <c r="Z441" s="2467"/>
      <c r="AA441" s="2467"/>
      <c r="AB441" s="2467"/>
      <c r="AC441" s="2467"/>
      <c r="AD441" s="2467"/>
      <c r="AE441" s="2467"/>
      <c r="AL441" s="566"/>
      <c r="AM441" s="417"/>
      <c r="AN441" s="440"/>
    </row>
    <row r="442" spans="1:60" s="399" customFormat="1" ht="12.75" customHeight="1">
      <c r="A442" s="386"/>
      <c r="B442" s="11"/>
      <c r="C442" s="2463" t="s">
        <v>843</v>
      </c>
      <c r="D442" s="2420"/>
      <c r="E442" s="555"/>
      <c r="F442" s="439" t="s">
        <v>2368</v>
      </c>
      <c r="G442" s="514"/>
      <c r="H442" s="514"/>
      <c r="I442" s="514"/>
      <c r="J442" s="514"/>
      <c r="K442" s="514"/>
      <c r="L442" s="514"/>
      <c r="M442" s="514"/>
      <c r="N442" s="514"/>
      <c r="O442" s="514"/>
      <c r="P442" s="514"/>
      <c r="Q442" s="514"/>
      <c r="R442" s="514"/>
      <c r="S442" s="514"/>
      <c r="T442" s="514"/>
      <c r="U442" s="514"/>
      <c r="V442" s="514"/>
      <c r="W442" s="514"/>
      <c r="X442" s="514"/>
      <c r="Y442" s="514"/>
      <c r="Z442" s="514"/>
      <c r="AA442" s="514"/>
      <c r="AB442" s="514"/>
      <c r="AC442" s="514"/>
      <c r="AD442" s="514"/>
      <c r="AF442" s="2387" t="s">
        <v>2343</v>
      </c>
      <c r="AG442" s="2387"/>
      <c r="AH442" s="2387"/>
      <c r="AI442" s="2387"/>
      <c r="AJ442" s="2387"/>
      <c r="AK442" s="2387"/>
      <c r="AL442" s="2468"/>
      <c r="AM442" s="417"/>
      <c r="AN442" s="440"/>
    </row>
    <row r="443" spans="1:60" s="399" customFormat="1" ht="12.75" customHeight="1">
      <c r="A443" s="386"/>
      <c r="B443" s="11"/>
      <c r="C443" s="577"/>
      <c r="D443" s="562"/>
      <c r="E443" s="559"/>
      <c r="F443" s="575"/>
      <c r="G443" s="561"/>
      <c r="H443" s="561"/>
      <c r="I443" s="561"/>
      <c r="J443" s="561"/>
      <c r="K443" s="561"/>
      <c r="L443" s="561"/>
      <c r="M443" s="561"/>
      <c r="N443" s="561"/>
      <c r="O443" s="561"/>
      <c r="P443" s="561"/>
      <c r="Q443" s="561"/>
      <c r="R443" s="561"/>
      <c r="S443" s="561"/>
      <c r="T443" s="561"/>
      <c r="U443" s="561"/>
      <c r="V443" s="561"/>
      <c r="W443" s="561"/>
      <c r="X443" s="561"/>
      <c r="Y443" s="561"/>
      <c r="Z443" s="561"/>
      <c r="AA443" s="561"/>
      <c r="AB443" s="561"/>
      <c r="AC443" s="561"/>
      <c r="AD443" s="561"/>
      <c r="AE443" s="562"/>
      <c r="AF443" s="562"/>
      <c r="AG443" s="562"/>
      <c r="AH443" s="562"/>
      <c r="AI443" s="562"/>
      <c r="AJ443" s="562"/>
      <c r="AK443" s="562"/>
      <c r="AL443" s="576"/>
      <c r="AM443" s="417"/>
      <c r="AN443" s="440"/>
    </row>
    <row r="444" spans="1:60" s="399" customFormat="1" ht="12.75" customHeight="1">
      <c r="A444" s="386"/>
      <c r="B444" s="11"/>
      <c r="C444" s="1151"/>
      <c r="D444" s="1151"/>
      <c r="E444" s="555"/>
      <c r="F444" s="556"/>
      <c r="G444" s="446"/>
      <c r="H444" s="446"/>
      <c r="I444" s="446"/>
      <c r="J444" s="446"/>
      <c r="K444" s="446"/>
      <c r="L444" s="446"/>
      <c r="M444" s="446"/>
      <c r="N444" s="446"/>
      <c r="O444" s="446"/>
      <c r="P444" s="446"/>
      <c r="Q444" s="446"/>
      <c r="R444" s="446"/>
      <c r="S444" s="446"/>
      <c r="T444" s="446"/>
      <c r="U444" s="446"/>
      <c r="V444" s="446"/>
      <c r="W444" s="446"/>
      <c r="X444" s="446"/>
      <c r="Y444" s="446"/>
      <c r="Z444" s="446"/>
      <c r="AA444" s="446"/>
      <c r="AB444" s="446"/>
      <c r="AC444" s="446"/>
      <c r="AD444" s="446"/>
      <c r="AE444" s="1136"/>
      <c r="AF444" s="1136"/>
      <c r="AG444" s="1136"/>
      <c r="AH444" s="1136"/>
      <c r="AI444" s="1136"/>
      <c r="AJ444" s="1136"/>
      <c r="AK444" s="1136"/>
      <c r="AL444" s="1136"/>
      <c r="AM444" s="417"/>
      <c r="AN444" s="440"/>
    </row>
    <row r="445" spans="1:60" s="399" customFormat="1" ht="12.75" customHeight="1">
      <c r="A445" s="386"/>
      <c r="B445" s="11"/>
      <c r="C445" s="549"/>
      <c r="D445" s="550"/>
      <c r="E445" s="551" t="s">
        <v>2369</v>
      </c>
      <c r="F445" s="2466" t="s">
        <v>2370</v>
      </c>
      <c r="G445" s="2466"/>
      <c r="H445" s="2466"/>
      <c r="I445" s="2466"/>
      <c r="J445" s="2466"/>
      <c r="K445" s="2466"/>
      <c r="L445" s="2466"/>
      <c r="M445" s="2466"/>
      <c r="N445" s="2466"/>
      <c r="O445" s="2466"/>
      <c r="P445" s="2466"/>
      <c r="Q445" s="2466"/>
      <c r="R445" s="2466"/>
      <c r="S445" s="2466"/>
      <c r="T445" s="2466"/>
      <c r="U445" s="2466"/>
      <c r="V445" s="2466"/>
      <c r="W445" s="2466"/>
      <c r="X445" s="2466"/>
      <c r="Y445" s="2466"/>
      <c r="Z445" s="2466"/>
      <c r="AA445" s="2466"/>
      <c r="AB445" s="2466"/>
      <c r="AC445" s="2466"/>
      <c r="AD445" s="2466"/>
      <c r="AE445" s="2466"/>
      <c r="AF445" s="550"/>
      <c r="AG445" s="550"/>
      <c r="AH445" s="550"/>
      <c r="AI445" s="550"/>
      <c r="AJ445" s="550"/>
      <c r="AK445" s="550"/>
      <c r="AL445" s="579"/>
      <c r="AM445" s="417"/>
      <c r="AN445" s="440"/>
    </row>
    <row r="446" spans="1:60" s="399" customFormat="1" ht="12.75" customHeight="1">
      <c r="A446" s="386"/>
      <c r="B446" s="11"/>
      <c r="C446" s="1150"/>
      <c r="D446" s="1151"/>
      <c r="E446" s="555"/>
      <c r="F446" s="2467"/>
      <c r="G446" s="2467"/>
      <c r="H446" s="2467"/>
      <c r="I446" s="2467"/>
      <c r="J446" s="2467"/>
      <c r="K446" s="2467"/>
      <c r="L446" s="2467"/>
      <c r="M446" s="2467"/>
      <c r="N446" s="2467"/>
      <c r="O446" s="2467"/>
      <c r="P446" s="2467"/>
      <c r="Q446" s="2467"/>
      <c r="R446" s="2467"/>
      <c r="S446" s="2467"/>
      <c r="T446" s="2467"/>
      <c r="U446" s="2467"/>
      <c r="V446" s="2467"/>
      <c r="W446" s="2467"/>
      <c r="X446" s="2467"/>
      <c r="Y446" s="2467"/>
      <c r="Z446" s="2467"/>
      <c r="AA446" s="2467"/>
      <c r="AB446" s="2467"/>
      <c r="AC446" s="2467"/>
      <c r="AD446" s="2467"/>
      <c r="AE446" s="2467"/>
      <c r="AF446" s="1136"/>
      <c r="AG446" s="1136"/>
      <c r="AH446" s="1136"/>
      <c r="AI446" s="1136"/>
      <c r="AJ446" s="1136"/>
      <c r="AK446" s="1136"/>
      <c r="AL446" s="1137"/>
      <c r="AM446" s="417"/>
      <c r="AN446" s="440"/>
    </row>
    <row r="447" spans="1:60" s="399" customFormat="1" ht="12.75" customHeight="1">
      <c r="A447" s="386"/>
      <c r="B447" s="11"/>
      <c r="C447" s="1150"/>
      <c r="D447" s="1151"/>
      <c r="E447" s="555"/>
      <c r="F447" s="2467"/>
      <c r="G447" s="2467"/>
      <c r="H447" s="2467"/>
      <c r="I447" s="2467"/>
      <c r="J447" s="2467"/>
      <c r="K447" s="2467"/>
      <c r="L447" s="2467"/>
      <c r="M447" s="2467"/>
      <c r="N447" s="2467"/>
      <c r="O447" s="2467"/>
      <c r="P447" s="2467"/>
      <c r="Q447" s="2467"/>
      <c r="R447" s="2467"/>
      <c r="S447" s="2467"/>
      <c r="T447" s="2467"/>
      <c r="U447" s="2467"/>
      <c r="V447" s="2467"/>
      <c r="W447" s="2467"/>
      <c r="X447" s="2467"/>
      <c r="Y447" s="2467"/>
      <c r="Z447" s="2467"/>
      <c r="AA447" s="2467"/>
      <c r="AB447" s="2467"/>
      <c r="AC447" s="2467"/>
      <c r="AD447" s="2467"/>
      <c r="AE447" s="2467"/>
      <c r="AF447" s="1136"/>
      <c r="AG447" s="1136"/>
      <c r="AH447" s="1136"/>
      <c r="AI447" s="1136"/>
      <c r="AJ447" s="1136"/>
      <c r="AK447" s="1136"/>
      <c r="AL447" s="1137"/>
      <c r="AM447" s="417"/>
      <c r="AN447" s="440"/>
    </row>
    <row r="448" spans="1:60" s="399" customFormat="1" ht="12.75" customHeight="1">
      <c r="A448" s="386"/>
      <c r="B448" s="11"/>
      <c r="C448" s="1150"/>
      <c r="D448" s="1151"/>
      <c r="E448" s="555"/>
      <c r="F448" s="2467"/>
      <c r="G448" s="2467"/>
      <c r="H448" s="2467"/>
      <c r="I448" s="2467"/>
      <c r="J448" s="2467"/>
      <c r="K448" s="2467"/>
      <c r="L448" s="2467"/>
      <c r="M448" s="2467"/>
      <c r="N448" s="2467"/>
      <c r="O448" s="2467"/>
      <c r="P448" s="2467"/>
      <c r="Q448" s="2467"/>
      <c r="R448" s="2467"/>
      <c r="S448" s="2467"/>
      <c r="T448" s="2467"/>
      <c r="U448" s="2467"/>
      <c r="V448" s="2467"/>
      <c r="W448" s="2467"/>
      <c r="X448" s="2467"/>
      <c r="Y448" s="2467"/>
      <c r="Z448" s="2467"/>
      <c r="AA448" s="2467"/>
      <c r="AB448" s="2467"/>
      <c r="AC448" s="2467"/>
      <c r="AD448" s="2467"/>
      <c r="AE448" s="2467"/>
      <c r="AL448" s="566"/>
      <c r="AM448" s="417"/>
      <c r="AN448" s="440"/>
    </row>
    <row r="449" spans="1:40" s="399" customFormat="1" ht="12.75" customHeight="1">
      <c r="A449" s="386"/>
      <c r="B449" s="11"/>
      <c r="C449" s="2463" t="s">
        <v>809</v>
      </c>
      <c r="D449" s="2420"/>
      <c r="E449" s="555"/>
      <c r="F449" s="556" t="s">
        <v>2371</v>
      </c>
      <c r="G449" s="446"/>
      <c r="H449" s="446"/>
      <c r="I449" s="446"/>
      <c r="J449" s="446"/>
      <c r="K449" s="446"/>
      <c r="L449" s="446"/>
      <c r="M449" s="446"/>
      <c r="N449" s="446"/>
      <c r="O449" s="446"/>
      <c r="P449" s="446"/>
      <c r="Q449" s="446"/>
      <c r="R449" s="446"/>
      <c r="S449" s="446"/>
      <c r="T449" s="446"/>
      <c r="U449" s="446"/>
      <c r="V449" s="446"/>
      <c r="W449" s="446"/>
      <c r="X449" s="446"/>
      <c r="Y449" s="446"/>
      <c r="Z449" s="446"/>
      <c r="AA449" s="446"/>
      <c r="AB449" s="446"/>
      <c r="AC449" s="446"/>
      <c r="AD449" s="446"/>
      <c r="AF449" s="2387" t="s">
        <v>2343</v>
      </c>
      <c r="AG449" s="2387"/>
      <c r="AH449" s="2387"/>
      <c r="AI449" s="2387"/>
      <c r="AJ449" s="2387"/>
      <c r="AK449" s="2387"/>
      <c r="AL449" s="2468"/>
      <c r="AM449" s="417"/>
      <c r="AN449" s="585"/>
    </row>
    <row r="450" spans="1:40" s="399" customFormat="1" ht="12.75" customHeight="1">
      <c r="A450" s="386"/>
      <c r="B450" s="11"/>
      <c r="C450" s="1150"/>
      <c r="D450" s="1151"/>
      <c r="E450" s="555"/>
      <c r="F450" s="556"/>
      <c r="G450" s="446"/>
      <c r="H450" s="446"/>
      <c r="I450" s="446"/>
      <c r="J450" s="446"/>
      <c r="K450" s="446"/>
      <c r="L450" s="446"/>
      <c r="M450" s="446"/>
      <c r="N450" s="446"/>
      <c r="O450" s="446"/>
      <c r="P450" s="446"/>
      <c r="Q450" s="446"/>
      <c r="R450" s="446"/>
      <c r="S450" s="446"/>
      <c r="T450" s="446"/>
      <c r="U450" s="446"/>
      <c r="V450" s="446"/>
      <c r="W450" s="446"/>
      <c r="X450" s="446"/>
      <c r="Y450" s="446"/>
      <c r="Z450" s="446"/>
      <c r="AA450" s="446"/>
      <c r="AB450" s="446"/>
      <c r="AC450" s="446"/>
      <c r="AD450" s="446"/>
      <c r="AE450" s="1136"/>
      <c r="AL450" s="566"/>
      <c r="AM450" s="417"/>
      <c r="AN450" s="585"/>
    </row>
    <row r="451" spans="1:40" s="399" customFormat="1" ht="12.75" customHeight="1">
      <c r="A451" s="386"/>
      <c r="B451" s="11"/>
      <c r="C451" s="574"/>
      <c r="D451" s="567"/>
      <c r="E451" s="568"/>
      <c r="F451" s="562" t="s">
        <v>2350</v>
      </c>
      <c r="G451" s="569"/>
      <c r="H451" s="569"/>
      <c r="I451" s="569"/>
      <c r="J451" s="569"/>
      <c r="K451" s="569"/>
      <c r="L451" s="569"/>
      <c r="M451" s="569"/>
      <c r="N451" s="569"/>
      <c r="O451" s="569"/>
      <c r="P451" s="569"/>
      <c r="Q451" s="569"/>
      <c r="R451" s="569"/>
      <c r="S451" s="569"/>
      <c r="T451" s="569"/>
      <c r="U451" s="569"/>
      <c r="V451" s="569"/>
      <c r="W451" s="569"/>
      <c r="X451" s="569"/>
      <c r="Y451" s="569"/>
      <c r="Z451" s="569"/>
      <c r="AA451" s="569"/>
      <c r="AB451" s="569"/>
      <c r="AC451" s="569"/>
      <c r="AD451" s="569"/>
      <c r="AE451" s="571"/>
      <c r="AF451" s="429"/>
      <c r="AG451" s="571"/>
      <c r="AH451" s="562"/>
      <c r="AI451" s="562"/>
      <c r="AJ451" s="562"/>
      <c r="AK451" s="562"/>
      <c r="AL451" s="576"/>
      <c r="AM451" s="417"/>
      <c r="AN451" s="585"/>
    </row>
    <row r="452" spans="1:40" s="399" customFormat="1" ht="12.75" customHeight="1">
      <c r="A452" s="386"/>
      <c r="B452" s="11"/>
      <c r="C452" s="1151"/>
      <c r="D452" s="1151"/>
      <c r="E452" s="555"/>
      <c r="F452" s="556"/>
      <c r="G452" s="446"/>
      <c r="H452" s="446"/>
      <c r="I452" s="446"/>
      <c r="J452" s="446"/>
      <c r="K452" s="446"/>
      <c r="L452" s="446"/>
      <c r="M452" s="446"/>
      <c r="N452" s="446"/>
      <c r="O452" s="446"/>
      <c r="P452" s="446"/>
      <c r="Q452" s="446"/>
      <c r="R452" s="446"/>
      <c r="S452" s="446"/>
      <c r="T452" s="446"/>
      <c r="U452" s="446"/>
      <c r="V452" s="446"/>
      <c r="W452" s="446"/>
      <c r="X452" s="446"/>
      <c r="Y452" s="446"/>
      <c r="Z452" s="446"/>
      <c r="AA452" s="446"/>
      <c r="AB452" s="446"/>
      <c r="AC452" s="446"/>
      <c r="AD452" s="446"/>
      <c r="AE452" s="1136"/>
      <c r="AM452" s="417"/>
      <c r="AN452" s="585"/>
    </row>
    <row r="453" spans="1:40" s="399" customFormat="1" ht="12.75" customHeight="1">
      <c r="A453" s="386"/>
      <c r="B453" s="11"/>
      <c r="C453" s="2469" t="s">
        <v>809</v>
      </c>
      <c r="D453" s="2470"/>
      <c r="E453" s="551" t="s">
        <v>2372</v>
      </c>
      <c r="F453" s="2466" t="s">
        <v>2373</v>
      </c>
      <c r="G453" s="2466"/>
      <c r="H453" s="2466"/>
      <c r="I453" s="2466"/>
      <c r="J453" s="2466"/>
      <c r="K453" s="2466"/>
      <c r="L453" s="2466"/>
      <c r="M453" s="2466"/>
      <c r="N453" s="2466"/>
      <c r="O453" s="2466"/>
      <c r="P453" s="2466"/>
      <c r="Q453" s="2466"/>
      <c r="R453" s="2466"/>
      <c r="S453" s="2466"/>
      <c r="T453" s="2466"/>
      <c r="U453" s="2466"/>
      <c r="V453" s="2466"/>
      <c r="W453" s="2466"/>
      <c r="X453" s="2466"/>
      <c r="Y453" s="2466"/>
      <c r="Z453" s="2466"/>
      <c r="AA453" s="2466"/>
      <c r="AB453" s="2466"/>
      <c r="AC453" s="2466"/>
      <c r="AD453" s="2466"/>
      <c r="AE453" s="2466"/>
      <c r="AF453" s="2487" t="s">
        <v>2343</v>
      </c>
      <c r="AG453" s="2487"/>
      <c r="AH453" s="2487"/>
      <c r="AI453" s="2487"/>
      <c r="AJ453" s="2487"/>
      <c r="AK453" s="2487"/>
      <c r="AL453" s="2488"/>
      <c r="AM453" s="417"/>
      <c r="AN453" s="585"/>
    </row>
    <row r="454" spans="1:40" s="399" customFormat="1" ht="12.75" customHeight="1">
      <c r="A454" s="386"/>
      <c r="B454" s="11"/>
      <c r="C454" s="1150"/>
      <c r="D454" s="1151"/>
      <c r="E454" s="555"/>
      <c r="F454" s="2467"/>
      <c r="G454" s="2467"/>
      <c r="H454" s="2467"/>
      <c r="I454" s="2467"/>
      <c r="J454" s="2467"/>
      <c r="K454" s="2467"/>
      <c r="L454" s="2467"/>
      <c r="M454" s="2467"/>
      <c r="N454" s="2467"/>
      <c r="O454" s="2467"/>
      <c r="P454" s="2467"/>
      <c r="Q454" s="2467"/>
      <c r="R454" s="2467"/>
      <c r="S454" s="2467"/>
      <c r="T454" s="2467"/>
      <c r="U454" s="2467"/>
      <c r="V454" s="2467"/>
      <c r="W454" s="2467"/>
      <c r="X454" s="2467"/>
      <c r="Y454" s="2467"/>
      <c r="Z454" s="2467"/>
      <c r="AA454" s="2467"/>
      <c r="AB454" s="2467"/>
      <c r="AC454" s="2467"/>
      <c r="AD454" s="2467"/>
      <c r="AE454" s="2467"/>
      <c r="AF454" s="1136"/>
      <c r="AG454" s="1136"/>
      <c r="AH454" s="1136"/>
      <c r="AI454" s="1136"/>
      <c r="AJ454" s="1136"/>
      <c r="AK454" s="1136"/>
      <c r="AL454" s="1137"/>
      <c r="AM454" s="417"/>
      <c r="AN454" s="586"/>
    </row>
    <row r="455" spans="1:40" s="399" customFormat="1" ht="17.649999999999999" customHeight="1">
      <c r="A455" s="386"/>
      <c r="B455" s="11"/>
      <c r="C455" s="588"/>
      <c r="D455" s="558"/>
      <c r="E455" s="559"/>
      <c r="F455" s="2486"/>
      <c r="G455" s="2486"/>
      <c r="H455" s="2486"/>
      <c r="I455" s="2486"/>
      <c r="J455" s="2486"/>
      <c r="K455" s="2486"/>
      <c r="L455" s="2486"/>
      <c r="M455" s="2486"/>
      <c r="N455" s="2486"/>
      <c r="O455" s="2486"/>
      <c r="P455" s="2486"/>
      <c r="Q455" s="2486"/>
      <c r="R455" s="2486"/>
      <c r="S455" s="2486"/>
      <c r="T455" s="2486"/>
      <c r="U455" s="2486"/>
      <c r="V455" s="2486"/>
      <c r="W455" s="2486"/>
      <c r="X455" s="2486"/>
      <c r="Y455" s="2486"/>
      <c r="Z455" s="2486"/>
      <c r="AA455" s="2486"/>
      <c r="AB455" s="2486"/>
      <c r="AC455" s="2486"/>
      <c r="AD455" s="2486"/>
      <c r="AE455" s="2486"/>
      <c r="AF455" s="563"/>
      <c r="AG455" s="563"/>
      <c r="AH455" s="563"/>
      <c r="AI455" s="563"/>
      <c r="AJ455" s="563"/>
      <c r="AK455" s="563"/>
      <c r="AL455" s="589"/>
      <c r="AM455" s="417"/>
      <c r="AN455" s="385"/>
    </row>
    <row r="456" spans="1:40" s="399" customFormat="1" ht="12.75" customHeight="1">
      <c r="A456" s="386"/>
      <c r="B456" s="11"/>
      <c r="C456" s="1151"/>
      <c r="D456" s="1151"/>
      <c r="E456" s="555"/>
      <c r="F456" s="556"/>
      <c r="G456" s="446"/>
      <c r="H456" s="446"/>
      <c r="I456" s="446"/>
      <c r="J456" s="446"/>
      <c r="K456" s="446"/>
      <c r="L456" s="446"/>
      <c r="M456" s="446"/>
      <c r="N456" s="446"/>
      <c r="O456" s="446"/>
      <c r="P456" s="446"/>
      <c r="Q456" s="446"/>
      <c r="R456" s="446"/>
      <c r="S456" s="446"/>
      <c r="T456" s="446"/>
      <c r="U456" s="446"/>
      <c r="V456" s="446"/>
      <c r="W456" s="446"/>
      <c r="X456" s="446"/>
      <c r="Y456" s="446"/>
      <c r="Z456" s="446"/>
      <c r="AA456" s="446"/>
      <c r="AB456" s="446"/>
      <c r="AC456" s="446"/>
      <c r="AD456" s="446"/>
      <c r="AE456" s="1136"/>
      <c r="AM456" s="417"/>
      <c r="AN456" s="385"/>
    </row>
    <row r="457" spans="1:40" s="399" customFormat="1" ht="12.75" customHeight="1">
      <c r="A457" s="386"/>
      <c r="B457" s="11"/>
      <c r="C457" s="2463" t="s">
        <v>809</v>
      </c>
      <c r="D457" s="2420"/>
      <c r="E457" s="551" t="s">
        <v>2374</v>
      </c>
      <c r="F457" s="2466" t="s">
        <v>2375</v>
      </c>
      <c r="G457" s="2466"/>
      <c r="H457" s="2466"/>
      <c r="I457" s="2466"/>
      <c r="J457" s="2466"/>
      <c r="K457" s="2466"/>
      <c r="L457" s="2466"/>
      <c r="M457" s="2466"/>
      <c r="N457" s="2466"/>
      <c r="O457" s="2466"/>
      <c r="P457" s="2466"/>
      <c r="Q457" s="2466"/>
      <c r="R457" s="2466"/>
      <c r="S457" s="2466"/>
      <c r="T457" s="2466"/>
      <c r="U457" s="2466"/>
      <c r="V457" s="2466"/>
      <c r="W457" s="2466"/>
      <c r="X457" s="2466"/>
      <c r="Y457" s="2466"/>
      <c r="Z457" s="2466"/>
      <c r="AA457" s="2466"/>
      <c r="AB457" s="2466"/>
      <c r="AC457" s="2466"/>
      <c r="AD457" s="2466"/>
      <c r="AE457" s="2466"/>
      <c r="AF457" s="2487" t="s">
        <v>2343</v>
      </c>
      <c r="AG457" s="2487"/>
      <c r="AH457" s="2487"/>
      <c r="AI457" s="2487"/>
      <c r="AJ457" s="2487"/>
      <c r="AK457" s="2487"/>
      <c r="AL457" s="2488"/>
      <c r="AM457" s="417"/>
      <c r="AN457" s="385"/>
    </row>
    <row r="458" spans="1:40" s="399" customFormat="1" ht="12.75" customHeight="1">
      <c r="A458" s="386"/>
      <c r="B458" s="11"/>
      <c r="C458" s="565"/>
      <c r="D458" s="11"/>
      <c r="E458" s="528"/>
      <c r="F458" s="2467"/>
      <c r="G458" s="2467"/>
      <c r="H458" s="2467"/>
      <c r="I458" s="2467"/>
      <c r="J458" s="2467"/>
      <c r="K458" s="2467"/>
      <c r="L458" s="2467"/>
      <c r="M458" s="2467"/>
      <c r="N458" s="2467"/>
      <c r="O458" s="2467"/>
      <c r="P458" s="2467"/>
      <c r="Q458" s="2467"/>
      <c r="R458" s="2467"/>
      <c r="S458" s="2467"/>
      <c r="T458" s="2467"/>
      <c r="U458" s="2467"/>
      <c r="V458" s="2467"/>
      <c r="W458" s="2467"/>
      <c r="X458" s="2467"/>
      <c r="Y458" s="2467"/>
      <c r="Z458" s="2467"/>
      <c r="AA458" s="2467"/>
      <c r="AB458" s="2467"/>
      <c r="AC458" s="2467"/>
      <c r="AD458" s="2467"/>
      <c r="AE458" s="2467"/>
      <c r="AF458" s="389"/>
      <c r="AG458" s="386"/>
      <c r="AL458" s="566"/>
      <c r="AM458" s="417"/>
      <c r="AN458" s="385"/>
    </row>
    <row r="459" spans="1:40" s="399" customFormat="1" ht="12.75" customHeight="1">
      <c r="A459" s="386"/>
      <c r="B459" s="11"/>
      <c r="C459" s="565"/>
      <c r="D459" s="11"/>
      <c r="E459" s="528"/>
      <c r="F459" s="2467"/>
      <c r="G459" s="2467"/>
      <c r="H459" s="2467"/>
      <c r="I459" s="2467"/>
      <c r="J459" s="2467"/>
      <c r="K459" s="2467"/>
      <c r="L459" s="2467"/>
      <c r="M459" s="2467"/>
      <c r="N459" s="2467"/>
      <c r="O459" s="2467"/>
      <c r="P459" s="2467"/>
      <c r="Q459" s="2467"/>
      <c r="R459" s="2467"/>
      <c r="S459" s="2467"/>
      <c r="T459" s="2467"/>
      <c r="U459" s="2467"/>
      <c r="V459" s="2467"/>
      <c r="W459" s="2467"/>
      <c r="X459" s="2467"/>
      <c r="Y459" s="2467"/>
      <c r="Z459" s="2467"/>
      <c r="AA459" s="2467"/>
      <c r="AB459" s="2467"/>
      <c r="AC459" s="2467"/>
      <c r="AD459" s="2467"/>
      <c r="AE459" s="2467"/>
      <c r="AF459" s="389"/>
      <c r="AG459" s="386"/>
      <c r="AL459" s="566"/>
      <c r="AM459" s="417"/>
      <c r="AN459" s="385"/>
    </row>
    <row r="460" spans="1:40" s="399" customFormat="1" ht="12.75" customHeight="1">
      <c r="A460" s="386"/>
      <c r="B460" s="11"/>
      <c r="C460" s="588"/>
      <c r="D460" s="558"/>
      <c r="E460" s="559"/>
      <c r="F460" s="2486"/>
      <c r="G460" s="2486"/>
      <c r="H460" s="2486"/>
      <c r="I460" s="2486"/>
      <c r="J460" s="2486"/>
      <c r="K460" s="2486"/>
      <c r="L460" s="2486"/>
      <c r="M460" s="2486"/>
      <c r="N460" s="2486"/>
      <c r="O460" s="2486"/>
      <c r="P460" s="2486"/>
      <c r="Q460" s="2486"/>
      <c r="R460" s="2486"/>
      <c r="S460" s="2486"/>
      <c r="T460" s="2486"/>
      <c r="U460" s="2486"/>
      <c r="V460" s="2486"/>
      <c r="W460" s="2486"/>
      <c r="X460" s="2486"/>
      <c r="Y460" s="2486"/>
      <c r="Z460" s="2486"/>
      <c r="AA460" s="2486"/>
      <c r="AB460" s="2486"/>
      <c r="AC460" s="2486"/>
      <c r="AD460" s="2486"/>
      <c r="AE460" s="2486"/>
      <c r="AF460" s="563"/>
      <c r="AG460" s="563"/>
      <c r="AH460" s="563"/>
      <c r="AI460" s="563"/>
      <c r="AJ460" s="563"/>
      <c r="AK460" s="563"/>
      <c r="AL460" s="589"/>
      <c r="AM460" s="417"/>
      <c r="AN460" s="440"/>
    </row>
    <row r="461" spans="1:40" s="399" customFormat="1" ht="12.75" customHeight="1">
      <c r="A461" s="386"/>
      <c r="B461" s="11"/>
      <c r="G461" s="446"/>
      <c r="H461" s="446"/>
      <c r="I461" s="446"/>
      <c r="J461" s="446"/>
      <c r="K461" s="446"/>
      <c r="L461" s="446"/>
      <c r="M461" s="446"/>
      <c r="N461" s="446"/>
      <c r="O461" s="446"/>
      <c r="P461" s="446"/>
      <c r="Q461" s="446"/>
      <c r="R461" s="446"/>
      <c r="S461" s="446"/>
      <c r="T461" s="446"/>
      <c r="U461" s="446"/>
      <c r="V461" s="446"/>
      <c r="W461" s="446"/>
      <c r="X461" s="446"/>
      <c r="Y461" s="446"/>
      <c r="Z461" s="446"/>
      <c r="AA461" s="446"/>
      <c r="AB461" s="446"/>
      <c r="AC461" s="446"/>
      <c r="AD461" s="446"/>
      <c r="AM461" s="417"/>
      <c r="AN461" s="440"/>
    </row>
    <row r="462" spans="1:40" s="399" customFormat="1" ht="12.75" customHeight="1">
      <c r="A462" s="386"/>
      <c r="B462" s="11"/>
      <c r="C462" s="549"/>
      <c r="D462" s="550"/>
      <c r="E462" s="551" t="s">
        <v>2376</v>
      </c>
      <c r="F462" s="2466" t="s">
        <v>2377</v>
      </c>
      <c r="G462" s="2466"/>
      <c r="H462" s="2466"/>
      <c r="I462" s="2466"/>
      <c r="J462" s="2466"/>
      <c r="K462" s="2466"/>
      <c r="L462" s="2466"/>
      <c r="M462" s="2466"/>
      <c r="N462" s="2466"/>
      <c r="O462" s="2466"/>
      <c r="P462" s="2466"/>
      <c r="Q462" s="2466"/>
      <c r="R462" s="2466"/>
      <c r="S462" s="2466"/>
      <c r="T462" s="2466"/>
      <c r="U462" s="2466"/>
      <c r="V462" s="2466"/>
      <c r="W462" s="2466"/>
      <c r="X462" s="2466"/>
      <c r="Y462" s="2466"/>
      <c r="Z462" s="2466"/>
      <c r="AA462" s="2466"/>
      <c r="AB462" s="2466"/>
      <c r="AC462" s="2466"/>
      <c r="AD462" s="2466"/>
      <c r="AE462" s="2466"/>
      <c r="AF462" s="2466"/>
      <c r="AG462" s="578"/>
      <c r="AH462" s="550"/>
      <c r="AI462" s="550"/>
      <c r="AJ462" s="550"/>
      <c r="AK462" s="550"/>
      <c r="AL462" s="579"/>
      <c r="AM462" s="417"/>
      <c r="AN462" s="440"/>
    </row>
    <row r="463" spans="1:40" s="399" customFormat="1" ht="12.75" customHeight="1">
      <c r="A463" s="386"/>
      <c r="B463" s="11"/>
      <c r="C463" s="565"/>
      <c r="D463" s="11"/>
      <c r="E463" s="528"/>
      <c r="F463" s="2467"/>
      <c r="G463" s="2467"/>
      <c r="H463" s="2467"/>
      <c r="I463" s="2467"/>
      <c r="J463" s="2467"/>
      <c r="K463" s="2467"/>
      <c r="L463" s="2467"/>
      <c r="M463" s="2467"/>
      <c r="N463" s="2467"/>
      <c r="O463" s="2467"/>
      <c r="P463" s="2467"/>
      <c r="Q463" s="2467"/>
      <c r="R463" s="2467"/>
      <c r="S463" s="2467"/>
      <c r="T463" s="2467"/>
      <c r="U463" s="2467"/>
      <c r="V463" s="2467"/>
      <c r="W463" s="2467"/>
      <c r="X463" s="2467"/>
      <c r="Y463" s="2467"/>
      <c r="Z463" s="2467"/>
      <c r="AA463" s="2467"/>
      <c r="AB463" s="2467"/>
      <c r="AC463" s="2467"/>
      <c r="AD463" s="2467"/>
      <c r="AE463" s="2467"/>
      <c r="AF463" s="2467"/>
      <c r="AL463" s="566"/>
      <c r="AM463" s="417"/>
      <c r="AN463" s="440"/>
    </row>
    <row r="464" spans="1:40" s="399" customFormat="1" ht="12.75" customHeight="1">
      <c r="A464" s="386"/>
      <c r="B464" s="11"/>
      <c r="C464" s="573"/>
      <c r="F464" s="2467"/>
      <c r="G464" s="2467"/>
      <c r="H464" s="2467"/>
      <c r="I464" s="2467"/>
      <c r="J464" s="2467"/>
      <c r="K464" s="2467"/>
      <c r="L464" s="2467"/>
      <c r="M464" s="2467"/>
      <c r="N464" s="2467"/>
      <c r="O464" s="2467"/>
      <c r="P464" s="2467"/>
      <c r="Q464" s="2467"/>
      <c r="R464" s="2467"/>
      <c r="S464" s="2467"/>
      <c r="T464" s="2467"/>
      <c r="U464" s="2467"/>
      <c r="V464" s="2467"/>
      <c r="W464" s="2467"/>
      <c r="X464" s="2467"/>
      <c r="Y464" s="2467"/>
      <c r="Z464" s="2467"/>
      <c r="AA464" s="2467"/>
      <c r="AB464" s="2467"/>
      <c r="AC464" s="2467"/>
      <c r="AD464" s="2467"/>
      <c r="AE464" s="2467"/>
      <c r="AF464" s="2467"/>
      <c r="AL464" s="566"/>
      <c r="AM464" s="417"/>
      <c r="AN464" s="440"/>
    </row>
    <row r="465" spans="1:58" s="399" customFormat="1" ht="12.75" customHeight="1">
      <c r="A465" s="386"/>
      <c r="B465" s="11"/>
      <c r="C465" s="573"/>
      <c r="F465" s="2467"/>
      <c r="G465" s="2467"/>
      <c r="H465" s="2467"/>
      <c r="I465" s="2467"/>
      <c r="J465" s="2467"/>
      <c r="K465" s="2467"/>
      <c r="L465" s="2467"/>
      <c r="M465" s="2467"/>
      <c r="N465" s="2467"/>
      <c r="O465" s="2467"/>
      <c r="P465" s="2467"/>
      <c r="Q465" s="2467"/>
      <c r="R465" s="2467"/>
      <c r="S465" s="2467"/>
      <c r="T465" s="2467"/>
      <c r="U465" s="2467"/>
      <c r="V465" s="2467"/>
      <c r="W465" s="2467"/>
      <c r="X465" s="2467"/>
      <c r="Y465" s="2467"/>
      <c r="Z465" s="2467"/>
      <c r="AA465" s="2467"/>
      <c r="AB465" s="2467"/>
      <c r="AC465" s="2467"/>
      <c r="AD465" s="2467"/>
      <c r="AE465" s="2467"/>
      <c r="AF465" s="2467"/>
      <c r="AL465" s="566"/>
      <c r="AM465" s="417"/>
      <c r="AN465" s="440"/>
    </row>
    <row r="466" spans="1:58" s="399" customFormat="1" ht="12.75" customHeight="1">
      <c r="A466" s="386"/>
      <c r="B466" s="11"/>
      <c r="C466" s="2463" t="s">
        <v>809</v>
      </c>
      <c r="D466" s="2420"/>
      <c r="E466" s="555"/>
      <c r="F466" s="556" t="s">
        <v>2360</v>
      </c>
      <c r="G466" s="446"/>
      <c r="H466" s="446"/>
      <c r="I466" s="446"/>
      <c r="J466" s="446"/>
      <c r="K466" s="446"/>
      <c r="L466" s="446"/>
      <c r="M466" s="446"/>
      <c r="N466" s="446"/>
      <c r="O466" s="446"/>
      <c r="P466" s="446"/>
      <c r="Q466" s="446"/>
      <c r="R466" s="446"/>
      <c r="S466" s="446"/>
      <c r="T466" s="446"/>
      <c r="U466" s="446"/>
      <c r="V466" s="446"/>
      <c r="W466" s="446"/>
      <c r="X466" s="446"/>
      <c r="Y466" s="446"/>
      <c r="Z466" s="446"/>
      <c r="AA466" s="446"/>
      <c r="AB466" s="446"/>
      <c r="AC466" s="446"/>
      <c r="AD466" s="446"/>
      <c r="AF466" s="2464" t="s">
        <v>2343</v>
      </c>
      <c r="AG466" s="2464"/>
      <c r="AH466" s="2464"/>
      <c r="AI466" s="2464"/>
      <c r="AJ466" s="2464"/>
      <c r="AK466" s="2464"/>
      <c r="AL466" s="2465"/>
      <c r="AM466" s="417"/>
      <c r="AN466" s="440"/>
    </row>
    <row r="467" spans="1:58" s="399" customFormat="1" ht="12.75" customHeight="1">
      <c r="A467" s="386"/>
      <c r="B467" s="11"/>
      <c r="C467" s="574"/>
      <c r="D467" s="567"/>
      <c r="E467" s="568"/>
      <c r="F467" s="562"/>
      <c r="G467" s="562"/>
      <c r="H467" s="562"/>
      <c r="I467" s="562"/>
      <c r="J467" s="562"/>
      <c r="K467" s="562"/>
      <c r="L467" s="562"/>
      <c r="M467" s="562"/>
      <c r="N467" s="562"/>
      <c r="O467" s="562"/>
      <c r="P467" s="562"/>
      <c r="Q467" s="562"/>
      <c r="R467" s="562"/>
      <c r="S467" s="562"/>
      <c r="T467" s="562"/>
      <c r="U467" s="562"/>
      <c r="V467" s="562"/>
      <c r="W467" s="562"/>
      <c r="X467" s="562"/>
      <c r="Y467" s="562"/>
      <c r="Z467" s="562"/>
      <c r="AA467" s="562"/>
      <c r="AB467" s="562"/>
      <c r="AC467" s="562"/>
      <c r="AD467" s="562"/>
      <c r="AE467" s="562"/>
      <c r="AF467" s="562"/>
      <c r="AG467" s="562"/>
      <c r="AH467" s="562"/>
      <c r="AI467" s="562"/>
      <c r="AJ467" s="562"/>
      <c r="AK467" s="562"/>
      <c r="AL467" s="576"/>
      <c r="AN467" s="440"/>
    </row>
    <row r="468" spans="1:58" s="399" customFormat="1" ht="12.75" customHeight="1">
      <c r="A468" s="386"/>
      <c r="B468" s="11"/>
      <c r="C468" s="806"/>
      <c r="D468" s="417"/>
      <c r="F468" s="556"/>
      <c r="G468" s="446"/>
      <c r="H468" s="446"/>
      <c r="I468" s="446"/>
      <c r="J468" s="446"/>
      <c r="K468" s="446"/>
      <c r="L468" s="446"/>
      <c r="M468" s="446"/>
      <c r="N468" s="446"/>
      <c r="O468" s="446"/>
      <c r="P468" s="446"/>
      <c r="Q468" s="446"/>
      <c r="R468" s="446"/>
      <c r="S468" s="446"/>
      <c r="T468" s="446"/>
      <c r="U468" s="446"/>
      <c r="V468" s="446"/>
      <c r="W468" s="446"/>
      <c r="X468" s="446"/>
      <c r="Y468" s="446"/>
      <c r="Z468" s="446"/>
      <c r="AA468" s="446"/>
      <c r="AB468" s="446"/>
      <c r="AC468" s="446"/>
      <c r="AD468" s="446"/>
      <c r="AF468" s="455"/>
      <c r="AG468" s="455"/>
      <c r="AH468" s="455"/>
      <c r="AI468" s="455"/>
      <c r="AJ468" s="455"/>
      <c r="AK468" s="455"/>
      <c r="AL468" s="455"/>
      <c r="AN468" s="440"/>
    </row>
    <row r="469" spans="1:58" s="399" customFormat="1" ht="12.75" customHeight="1">
      <c r="A469" s="443"/>
      <c r="B469" s="681" t="s">
        <v>2378</v>
      </c>
      <c r="D469" s="515"/>
      <c r="E469" s="444"/>
      <c r="F469" s="444"/>
      <c r="G469" s="444"/>
      <c r="H469" s="444"/>
      <c r="I469" s="444"/>
      <c r="J469" s="444"/>
      <c r="K469" s="444"/>
      <c r="L469" s="444"/>
      <c r="M469" s="444"/>
      <c r="N469" s="444"/>
      <c r="O469" s="444"/>
      <c r="P469" s="444"/>
      <c r="Q469" s="444"/>
      <c r="R469" s="444"/>
      <c r="S469" s="444"/>
      <c r="T469" s="444"/>
      <c r="U469" s="444"/>
      <c r="V469" s="444"/>
      <c r="W469" s="444"/>
      <c r="X469" s="444"/>
      <c r="Y469" s="444"/>
      <c r="Z469" s="444"/>
      <c r="AA469" s="444"/>
      <c r="AB469" s="444"/>
      <c r="AC469" s="444"/>
      <c r="AD469" s="444"/>
      <c r="AE469" s="411"/>
      <c r="AF469" s="411"/>
      <c r="AG469" s="411"/>
      <c r="AH469" s="411"/>
      <c r="AI469" s="412"/>
      <c r="AJ469" s="412" t="s">
        <v>2379</v>
      </c>
      <c r="AK469" s="2423">
        <f>IF(Application!D214="N/A",AS358,AS360)</f>
        <v>10</v>
      </c>
      <c r="AL469" s="2424"/>
      <c r="AM469" s="2425"/>
      <c r="AN469" s="440"/>
    </row>
    <row r="470" spans="1:58" s="399" customFormat="1" ht="12.75" customHeight="1" thickBot="1">
      <c r="A470" s="591"/>
      <c r="B470" s="591"/>
      <c r="C470" s="591"/>
      <c r="D470" s="591"/>
      <c r="E470" s="591"/>
      <c r="F470" s="591"/>
      <c r="G470" s="591"/>
      <c r="H470" s="591"/>
      <c r="I470" s="591"/>
      <c r="J470" s="591"/>
      <c r="K470" s="591"/>
      <c r="L470" s="591"/>
      <c r="M470" s="591"/>
      <c r="N470" s="591"/>
      <c r="O470" s="591"/>
      <c r="P470" s="591"/>
      <c r="Q470" s="591"/>
      <c r="R470" s="591"/>
      <c r="S470" s="591"/>
      <c r="T470" s="591"/>
      <c r="U470" s="591"/>
      <c r="V470" s="591"/>
      <c r="W470" s="591"/>
      <c r="X470" s="591"/>
      <c r="Y470" s="591"/>
      <c r="Z470" s="591"/>
      <c r="AA470" s="591"/>
      <c r="AB470" s="591"/>
      <c r="AC470" s="591"/>
      <c r="AD470" s="591"/>
      <c r="AE470" s="591"/>
      <c r="AF470" s="591"/>
      <c r="AG470" s="591"/>
      <c r="AH470" s="591"/>
      <c r="AI470" s="591"/>
      <c r="AJ470" s="591"/>
      <c r="AK470" s="591"/>
      <c r="AL470" s="591"/>
      <c r="AM470" s="592"/>
      <c r="AN470" s="440"/>
    </row>
    <row r="471" spans="1:58" s="399" customFormat="1" ht="12.75" hidden="1" customHeight="1" thickTop="1">
      <c r="A471" s="49"/>
      <c r="B471" s="418"/>
      <c r="C471" s="419"/>
      <c r="D471" s="419"/>
      <c r="E471" s="419"/>
      <c r="F471" s="419"/>
      <c r="G471" s="419"/>
      <c r="H471" s="419"/>
      <c r="I471" s="1139"/>
      <c r="J471" s="1139"/>
      <c r="K471" s="1139"/>
      <c r="L471" s="1139"/>
      <c r="M471" s="1139"/>
      <c r="N471" s="1139"/>
      <c r="O471" s="1139"/>
      <c r="P471" s="1139"/>
      <c r="Q471" s="1139"/>
      <c r="R471" s="417"/>
      <c r="S471" s="389"/>
      <c r="T471" s="389"/>
      <c r="U471" s="389"/>
      <c r="V471" s="389"/>
      <c r="W471" s="389"/>
      <c r="X471" s="389"/>
      <c r="Y471" s="389"/>
      <c r="Z471" s="389"/>
      <c r="AA471" s="389"/>
      <c r="AB471" s="389"/>
      <c r="AC471" s="389"/>
      <c r="AD471" s="389"/>
      <c r="AE471" s="389"/>
      <c r="AF471" s="417"/>
      <c r="AG471" s="389"/>
      <c r="AH471" s="389"/>
      <c r="AI471" s="389"/>
      <c r="AJ471" s="389"/>
      <c r="AM471" s="11"/>
      <c r="AN471" s="440"/>
      <c r="AO471" s="399" t="s">
        <v>809</v>
      </c>
      <c r="AP471" s="399">
        <v>0</v>
      </c>
      <c r="AT471" s="399" t="s">
        <v>809</v>
      </c>
      <c r="AU471" s="399">
        <v>0</v>
      </c>
      <c r="AV471" s="584"/>
    </row>
    <row r="472" spans="1:58" s="399" customFormat="1" ht="12.75" hidden="1" customHeight="1">
      <c r="A472" s="389" t="s">
        <v>2380</v>
      </c>
      <c r="C472" s="389"/>
      <c r="E472" s="439"/>
      <c r="AE472" s="2464" t="s">
        <v>2381</v>
      </c>
      <c r="AF472" s="2464"/>
      <c r="AG472" s="2464"/>
      <c r="AH472" s="2464"/>
      <c r="AI472" s="2464"/>
      <c r="AJ472" s="2464"/>
      <c r="AK472" s="2464"/>
      <c r="AL472" s="1136"/>
      <c r="AN472" s="440"/>
      <c r="AO472" s="399" t="s">
        <v>2382</v>
      </c>
      <c r="AP472" s="399">
        <v>5</v>
      </c>
      <c r="AT472" s="399" t="s">
        <v>2382</v>
      </c>
      <c r="AU472" s="399">
        <v>5</v>
      </c>
      <c r="AV472" s="584"/>
    </row>
    <row r="473" spans="1:58" s="399" customFormat="1" ht="12.75" hidden="1" customHeight="1">
      <c r="A473" s="389"/>
      <c r="B473" s="386" t="s">
        <v>2383</v>
      </c>
      <c r="C473" s="389"/>
      <c r="E473" s="439"/>
      <c r="AE473" s="1136"/>
      <c r="AF473" s="1136"/>
      <c r="AG473" s="1136"/>
      <c r="AH473" s="1136"/>
      <c r="AI473" s="1136"/>
      <c r="AJ473" s="1136"/>
      <c r="AK473" s="1136"/>
      <c r="AL473" s="1136"/>
      <c r="AN473" s="440"/>
      <c r="AO473" s="399" t="s">
        <v>2384</v>
      </c>
      <c r="AP473" s="399">
        <v>5</v>
      </c>
      <c r="AT473" s="399" t="s">
        <v>2385</v>
      </c>
      <c r="AU473" s="399">
        <v>5</v>
      </c>
      <c r="AV473" s="584"/>
    </row>
    <row r="474" spans="1:58" s="399" customFormat="1" ht="12.75" hidden="1" customHeight="1">
      <c r="A474" s="389"/>
      <c r="B474" s="389" t="s">
        <v>2386</v>
      </c>
      <c r="C474" s="389"/>
      <c r="E474" s="439"/>
      <c r="AE474" s="1136"/>
      <c r="AF474" s="1136"/>
      <c r="AG474" s="1136"/>
      <c r="AH474" s="1136"/>
      <c r="AI474" s="1136"/>
      <c r="AJ474" s="1136"/>
      <c r="AK474" s="1136"/>
      <c r="AL474" s="1136"/>
      <c r="AN474" s="440"/>
      <c r="AO474" s="399" t="s">
        <v>2387</v>
      </c>
      <c r="AP474" s="399">
        <v>5</v>
      </c>
      <c r="AQ474" s="389"/>
      <c r="AR474" s="389"/>
      <c r="AS474" s="587"/>
      <c r="AT474" s="399" t="s">
        <v>2387</v>
      </c>
      <c r="AU474" s="399">
        <v>5</v>
      </c>
      <c r="AV474" s="386"/>
    </row>
    <row r="475" spans="1:58" s="399" customFormat="1" ht="12.75" hidden="1" customHeight="1">
      <c r="A475" s="389"/>
      <c r="B475" s="389" t="s">
        <v>2388</v>
      </c>
      <c r="C475" s="389"/>
      <c r="E475" s="439"/>
      <c r="AE475" s="1136"/>
      <c r="AF475" s="1136"/>
      <c r="AG475" s="1136"/>
      <c r="AH475" s="1136"/>
      <c r="AI475" s="1136"/>
      <c r="AJ475" s="1136"/>
      <c r="AK475" s="1136"/>
      <c r="AL475" s="1136"/>
      <c r="AN475" s="440"/>
      <c r="AO475" s="399" t="s">
        <v>2389</v>
      </c>
      <c r="AP475" s="399">
        <v>5</v>
      </c>
      <c r="AQ475" s="389"/>
      <c r="AR475" s="389"/>
      <c r="AT475" s="399" t="s">
        <v>2389</v>
      </c>
      <c r="AU475" s="399">
        <v>5</v>
      </c>
    </row>
    <row r="476" spans="1:58" s="399" customFormat="1" ht="12.75" hidden="1" customHeight="1">
      <c r="A476" s="389"/>
      <c r="C476" s="389"/>
      <c r="E476" s="439"/>
      <c r="AE476" s="1136"/>
      <c r="AF476" s="1136"/>
      <c r="AG476" s="1136"/>
      <c r="AH476" s="1136"/>
      <c r="AI476" s="1136"/>
      <c r="AJ476" s="1136"/>
      <c r="AK476" s="1136"/>
      <c r="AL476" s="1136"/>
      <c r="AN476" s="440"/>
      <c r="AO476" s="399" t="s">
        <v>2390</v>
      </c>
      <c r="AP476" s="399">
        <v>5</v>
      </c>
      <c r="AQ476" s="389"/>
      <c r="AR476" s="389"/>
      <c r="AT476" s="399" t="s">
        <v>2390</v>
      </c>
      <c r="AU476" s="399">
        <v>5</v>
      </c>
    </row>
    <row r="477" spans="1:58" s="399" customFormat="1" ht="12.75" hidden="1" customHeight="1">
      <c r="A477" s="389"/>
      <c r="C477" s="548" t="s">
        <v>2391</v>
      </c>
      <c r="D477" s="417"/>
      <c r="AE477" s="1136"/>
      <c r="AF477" s="1136"/>
      <c r="AG477" s="439"/>
      <c r="AH477" s="439"/>
      <c r="AI477" s="439"/>
      <c r="AJ477" s="439"/>
      <c r="AK477" s="439"/>
      <c r="AL477" s="439"/>
      <c r="AN477" s="440"/>
      <c r="AO477" s="399" t="s">
        <v>2392</v>
      </c>
      <c r="AP477" s="399">
        <v>5</v>
      </c>
      <c r="AT477" s="399" t="s">
        <v>2392</v>
      </c>
      <c r="AU477" s="399">
        <v>5</v>
      </c>
    </row>
    <row r="478" spans="1:58" s="399" customFormat="1" ht="12.75" hidden="1" customHeight="1">
      <c r="A478" s="389"/>
      <c r="C478" s="2489" t="s">
        <v>809</v>
      </c>
      <c r="D478" s="2490"/>
      <c r="E478" s="593" t="s">
        <v>51</v>
      </c>
      <c r="F478" s="2491" t="s">
        <v>2393</v>
      </c>
      <c r="G478" s="2491"/>
      <c r="H478" s="2491"/>
      <c r="I478" s="2491"/>
      <c r="J478" s="2491"/>
      <c r="K478" s="2491"/>
      <c r="L478" s="2491"/>
      <c r="M478" s="2491"/>
      <c r="N478" s="2491"/>
      <c r="O478" s="2491"/>
      <c r="P478" s="2491"/>
      <c r="Q478" s="2491"/>
      <c r="R478" s="2491"/>
      <c r="S478" s="2491"/>
      <c r="T478" s="2491"/>
      <c r="U478" s="2491"/>
      <c r="V478" s="2491"/>
      <c r="W478" s="2491"/>
      <c r="X478" s="2491"/>
      <c r="Y478" s="2491"/>
      <c r="Z478" s="2491"/>
      <c r="AA478" s="2491"/>
      <c r="AB478" s="2491"/>
      <c r="AC478" s="2491"/>
      <c r="AD478" s="2491"/>
      <c r="AE478" s="2491"/>
      <c r="AF478" s="550"/>
      <c r="AG478" s="550"/>
      <c r="AH478" s="550"/>
      <c r="AI478" s="550"/>
      <c r="AJ478" s="550"/>
      <c r="AK478" s="579"/>
      <c r="AN478" s="440"/>
      <c r="AO478" s="399" t="s">
        <v>2394</v>
      </c>
      <c r="AP478" s="399">
        <v>5</v>
      </c>
      <c r="AS478" s="590"/>
      <c r="AT478" s="399" t="s">
        <v>2395</v>
      </c>
      <c r="AU478" s="399">
        <v>5</v>
      </c>
    </row>
    <row r="479" spans="1:58" s="399" customFormat="1" ht="12.75" hidden="1" customHeight="1">
      <c r="C479" s="594"/>
      <c r="E479" s="595"/>
      <c r="F479" s="2492"/>
      <c r="G479" s="2492"/>
      <c r="H479" s="2492"/>
      <c r="I479" s="2492"/>
      <c r="J479" s="2492"/>
      <c r="K479" s="2492"/>
      <c r="L479" s="2492"/>
      <c r="M479" s="2492"/>
      <c r="N479" s="2492"/>
      <c r="O479" s="2492"/>
      <c r="P479" s="2492"/>
      <c r="Q479" s="2492"/>
      <c r="R479" s="2492"/>
      <c r="S479" s="2492"/>
      <c r="T479" s="2492"/>
      <c r="U479" s="2492"/>
      <c r="V479" s="2492"/>
      <c r="W479" s="2492"/>
      <c r="X479" s="2492"/>
      <c r="Y479" s="2492"/>
      <c r="Z479" s="2492"/>
      <c r="AA479" s="2492"/>
      <c r="AB479" s="2492"/>
      <c r="AC479" s="2492"/>
      <c r="AD479" s="2492"/>
      <c r="AE479" s="2492"/>
      <c r="AG479" s="400"/>
      <c r="AH479" s="400"/>
      <c r="AI479" s="400"/>
      <c r="AJ479" s="400"/>
      <c r="AK479" s="566"/>
      <c r="AN479" s="440"/>
      <c r="AO479" s="399" t="s">
        <v>2396</v>
      </c>
      <c r="AP479" s="399">
        <v>1</v>
      </c>
      <c r="AT479" s="399" t="s">
        <v>2396</v>
      </c>
      <c r="AU479" s="399">
        <v>1</v>
      </c>
    </row>
    <row r="480" spans="1:58" s="399" customFormat="1" ht="12.75" hidden="1" customHeight="1">
      <c r="C480" s="596"/>
      <c r="D480" s="562"/>
      <c r="E480" s="597"/>
      <c r="F480" s="2565" t="s">
        <v>809</v>
      </c>
      <c r="G480" s="2565"/>
      <c r="H480" s="2565"/>
      <c r="I480" s="2565"/>
      <c r="J480" s="2565"/>
      <c r="K480" s="2565"/>
      <c r="L480" s="2565"/>
      <c r="M480" s="2565"/>
      <c r="N480" s="2565"/>
      <c r="O480" s="2565"/>
      <c r="P480" s="2565"/>
      <c r="Q480" s="2565"/>
      <c r="R480" s="2565"/>
      <c r="S480" s="2565"/>
      <c r="T480" s="2565"/>
      <c r="U480" s="2565"/>
      <c r="V480" s="2565"/>
      <c r="W480" s="2565"/>
      <c r="X480" s="2565"/>
      <c r="Y480" s="2565"/>
      <c r="Z480" s="2565"/>
      <c r="AA480" s="598"/>
      <c r="AB480" s="496"/>
      <c r="AC480" s="496"/>
      <c r="AD480" s="562"/>
      <c r="AE480" s="562"/>
      <c r="AF480" s="562"/>
      <c r="AG480" s="599">
        <f>IF($C$478="Yes",(VLOOKUP($F$480,$AT$471:$AU$479,2,FALSE)),0)</f>
        <v>0</v>
      </c>
      <c r="AH480" s="600" t="s">
        <v>2177</v>
      </c>
      <c r="AI480" s="599"/>
      <c r="AJ480" s="599"/>
      <c r="AK480" s="576"/>
      <c r="AN480" s="440"/>
      <c r="AS480" s="587"/>
      <c r="AX480" s="587"/>
      <c r="BB480" s="587" t="s">
        <v>2397</v>
      </c>
      <c r="BF480" s="587" t="s">
        <v>2398</v>
      </c>
    </row>
    <row r="481" spans="1:81" s="399" customFormat="1" ht="12.75" hidden="1" customHeight="1">
      <c r="C481" s="400"/>
      <c r="E481" s="595"/>
      <c r="F481" s="437"/>
      <c r="G481" s="437"/>
      <c r="H481" s="437"/>
      <c r="I481" s="437"/>
      <c r="J481" s="437"/>
      <c r="K481" s="437"/>
      <c r="L481" s="437"/>
      <c r="M481" s="437"/>
      <c r="N481" s="437"/>
      <c r="O481" s="437"/>
      <c r="P481" s="437"/>
      <c r="Q481" s="437"/>
      <c r="R481" s="437"/>
      <c r="S481" s="437"/>
      <c r="T481" s="437"/>
      <c r="U481" s="437"/>
      <c r="V481" s="437"/>
      <c r="W481" s="437"/>
      <c r="X481" s="437"/>
      <c r="Y481" s="437"/>
      <c r="Z481" s="437"/>
      <c r="AA481" s="417"/>
      <c r="AB481" s="400"/>
      <c r="AC481" s="400"/>
      <c r="AG481" s="400"/>
      <c r="AH481" s="400"/>
      <c r="AI481" s="400"/>
      <c r="AJ481" s="400"/>
      <c r="AN481" s="440"/>
      <c r="AO481" s="399" t="s">
        <v>809</v>
      </c>
      <c r="AP481" s="478">
        <v>0</v>
      </c>
      <c r="AT481" s="399" t="s">
        <v>809</v>
      </c>
      <c r="AU481" s="478">
        <v>0</v>
      </c>
      <c r="AW481" s="399" t="s">
        <v>809</v>
      </c>
      <c r="AX481" s="478">
        <v>0</v>
      </c>
      <c r="AY481" s="437"/>
      <c r="BB481" s="399" t="s">
        <v>809</v>
      </c>
      <c r="BC481" s="437">
        <v>0</v>
      </c>
      <c r="BF481" s="399" t="s">
        <v>809</v>
      </c>
      <c r="BG481" s="437">
        <v>0</v>
      </c>
    </row>
    <row r="482" spans="1:81" s="399" customFormat="1" ht="12.75" hidden="1" customHeight="1">
      <c r="C482" s="2566" t="s">
        <v>843</v>
      </c>
      <c r="D482" s="2567"/>
      <c r="E482" s="593" t="s">
        <v>53</v>
      </c>
      <c r="F482" s="601" t="s">
        <v>2399</v>
      </c>
      <c r="G482" s="488"/>
      <c r="H482" s="488"/>
      <c r="I482" s="488"/>
      <c r="J482" s="488"/>
      <c r="K482" s="488"/>
      <c r="L482" s="488"/>
      <c r="M482" s="488"/>
      <c r="N482" s="488"/>
      <c r="O482" s="488"/>
      <c r="P482" s="488"/>
      <c r="Q482" s="488"/>
      <c r="R482" s="488"/>
      <c r="S482" s="488"/>
      <c r="T482" s="488"/>
      <c r="U482" s="488"/>
      <c r="V482" s="488"/>
      <c r="W482" s="488"/>
      <c r="X482" s="488"/>
      <c r="Y482" s="488"/>
      <c r="Z482" s="488"/>
      <c r="AA482" s="488"/>
      <c r="AB482" s="488"/>
      <c r="AC482" s="488"/>
      <c r="AD482" s="550"/>
      <c r="AE482" s="550"/>
      <c r="AF482" s="550"/>
      <c r="AG482" s="488"/>
      <c r="AH482" s="488"/>
      <c r="AI482" s="488"/>
      <c r="AJ482" s="488"/>
      <c r="AK482" s="579"/>
      <c r="AN482" s="440"/>
      <c r="AO482" s="590">
        <v>0.15</v>
      </c>
      <c r="AP482" s="478">
        <v>3</v>
      </c>
      <c r="AT482" s="590">
        <v>7.0000000000000007E-2</v>
      </c>
      <c r="AU482" s="478">
        <v>3</v>
      </c>
      <c r="AW482" s="399" t="s">
        <v>2400</v>
      </c>
      <c r="AX482" s="478">
        <v>3</v>
      </c>
      <c r="AY482" s="437"/>
      <c r="BB482" s="590">
        <v>0.4</v>
      </c>
      <c r="BC482" s="437">
        <v>3</v>
      </c>
      <c r="BF482" s="590">
        <v>0.4</v>
      </c>
      <c r="BG482" s="437">
        <v>4</v>
      </c>
    </row>
    <row r="483" spans="1:81" s="399" customFormat="1" ht="12.75" hidden="1" customHeight="1">
      <c r="C483" s="602" t="s">
        <v>2401</v>
      </c>
      <c r="F483" s="603" t="s">
        <v>2402</v>
      </c>
      <c r="G483" s="400"/>
      <c r="H483" s="400"/>
      <c r="I483" s="400"/>
      <c r="J483" s="400"/>
      <c r="K483" s="400"/>
      <c r="L483" s="400"/>
      <c r="M483" s="400"/>
      <c r="N483" s="400"/>
      <c r="O483" s="400"/>
      <c r="P483" s="400"/>
      <c r="Q483" s="400"/>
      <c r="R483" s="400"/>
      <c r="S483" s="400"/>
      <c r="T483" s="400"/>
      <c r="U483" s="400"/>
      <c r="V483" s="400"/>
      <c r="W483" s="400"/>
      <c r="X483" s="400"/>
      <c r="Y483" s="400"/>
      <c r="Z483" s="400"/>
      <c r="AA483" s="400"/>
      <c r="AB483" s="400"/>
      <c r="AC483" s="1136"/>
      <c r="AG483" s="455"/>
      <c r="AH483" s="455"/>
      <c r="AI483" s="455"/>
      <c r="AJ483" s="455"/>
      <c r="AK483" s="566"/>
      <c r="AN483" s="440"/>
      <c r="AO483" s="590">
        <v>0.2</v>
      </c>
      <c r="AP483" s="478">
        <v>5</v>
      </c>
      <c r="AT483" s="590">
        <v>0.12</v>
      </c>
      <c r="AU483" s="478">
        <v>5</v>
      </c>
      <c r="AW483" s="399" t="s">
        <v>2403</v>
      </c>
      <c r="AX483" s="478">
        <v>5</v>
      </c>
      <c r="AY483" s="437"/>
      <c r="BB483" s="590">
        <v>0.6</v>
      </c>
      <c r="BC483" s="437">
        <v>4</v>
      </c>
      <c r="BF483" s="590">
        <v>0.6</v>
      </c>
      <c r="BG483" s="437">
        <v>5</v>
      </c>
    </row>
    <row r="484" spans="1:81" s="399" customFormat="1" ht="12.75" hidden="1" customHeight="1">
      <c r="C484" s="1150"/>
      <c r="D484" s="1151"/>
      <c r="E484" s="604"/>
      <c r="F484" s="603" t="s">
        <v>2404</v>
      </c>
      <c r="G484" s="603"/>
      <c r="H484" s="603"/>
      <c r="I484" s="603"/>
      <c r="J484" s="603"/>
      <c r="K484" s="603"/>
      <c r="L484" s="603"/>
      <c r="M484" s="603"/>
      <c r="N484" s="603"/>
      <c r="O484" s="603"/>
      <c r="P484" s="603"/>
      <c r="Q484" s="603"/>
      <c r="R484" s="603"/>
      <c r="S484" s="603"/>
      <c r="T484" s="603"/>
      <c r="U484" s="603"/>
      <c r="V484" s="603"/>
      <c r="W484" s="603"/>
      <c r="X484" s="603"/>
      <c r="Y484" s="603"/>
      <c r="Z484" s="603"/>
      <c r="AA484" s="603"/>
      <c r="AB484" s="603"/>
      <c r="AC484" s="605"/>
      <c r="AD484" s="451"/>
      <c r="AE484" s="451"/>
      <c r="AF484" s="451"/>
      <c r="AG484" s="606"/>
      <c r="AH484" s="455"/>
      <c r="AI484" s="455"/>
      <c r="AJ484" s="455"/>
      <c r="AK484" s="566"/>
      <c r="AN484" s="516"/>
      <c r="AO484" s="590"/>
      <c r="AP484" s="437"/>
      <c r="AT484" s="590"/>
      <c r="AU484" s="437"/>
      <c r="AX484" s="590"/>
      <c r="AY484" s="437"/>
      <c r="BB484" s="590">
        <v>0.8</v>
      </c>
      <c r="BC484" s="437">
        <v>5</v>
      </c>
      <c r="BF484" s="590"/>
      <c r="BG484" s="437"/>
    </row>
    <row r="485" spans="1:81" s="439" customFormat="1" ht="12.75" hidden="1" customHeight="1">
      <c r="A485" s="478"/>
      <c r="B485" s="399"/>
      <c r="C485" s="594"/>
      <c r="D485" s="399"/>
      <c r="E485" s="595"/>
      <c r="F485" s="607" t="s">
        <v>2405</v>
      </c>
      <c r="G485" s="399"/>
      <c r="H485" s="399"/>
      <c r="I485" s="603"/>
      <c r="J485" s="603"/>
      <c r="K485" s="603"/>
      <c r="L485" s="603"/>
      <c r="M485" s="603"/>
      <c r="N485" s="603"/>
      <c r="O485" s="603"/>
      <c r="P485" s="603"/>
      <c r="Q485" s="603"/>
      <c r="R485" s="603"/>
      <c r="S485" s="603"/>
      <c r="T485" s="603"/>
      <c r="U485" s="603"/>
      <c r="V485" s="2564" t="s">
        <v>809</v>
      </c>
      <c r="W485" s="2564"/>
      <c r="X485" s="2564"/>
      <c r="Y485" s="603"/>
      <c r="Z485" s="603"/>
      <c r="AA485" s="603"/>
      <c r="AB485" s="603"/>
      <c r="AC485" s="603"/>
      <c r="AD485" s="451"/>
      <c r="AE485" s="451"/>
      <c r="AF485" s="451"/>
      <c r="AG485" s="455">
        <f>IF(AND($C$482="Yes",$V$487="N/A",$V$492="N/A",$V$496="N/A",$V$498="N/A"),(VLOOKUP(V485,$AW$481:$AX$483,2,FALSE)),0)</f>
        <v>0</v>
      </c>
      <c r="AH485" s="1129" t="s">
        <v>2177</v>
      </c>
      <c r="AI485" s="400"/>
      <c r="AJ485" s="400"/>
      <c r="AK485" s="566"/>
      <c r="AL485" s="399"/>
      <c r="AM485" s="399"/>
      <c r="AN485" s="440"/>
      <c r="AT485" s="399" t="s">
        <v>809</v>
      </c>
      <c r="AU485" s="478">
        <v>0</v>
      </c>
      <c r="AV485" s="399"/>
      <c r="AW485" s="399"/>
      <c r="AX485" s="399"/>
      <c r="AY485" s="399"/>
      <c r="AZ485" s="399"/>
      <c r="BA485" s="399"/>
      <c r="BB485" s="590"/>
      <c r="BC485" s="437"/>
      <c r="BD485" s="399"/>
      <c r="BE485" s="399"/>
      <c r="BF485" s="399"/>
      <c r="BG485" s="399"/>
    </row>
    <row r="486" spans="1:81" s="439" customFormat="1" ht="12.75" hidden="1" customHeight="1">
      <c r="A486" s="478"/>
      <c r="B486" s="399"/>
      <c r="C486" s="594"/>
      <c r="D486" s="399"/>
      <c r="E486" s="595"/>
      <c r="F486" s="607"/>
      <c r="G486" s="399"/>
      <c r="H486" s="399"/>
      <c r="I486" s="603"/>
      <c r="J486" s="603"/>
      <c r="K486" s="603"/>
      <c r="L486" s="603"/>
      <c r="M486" s="603"/>
      <c r="N486" s="603"/>
      <c r="O486" s="603"/>
      <c r="P486" s="603"/>
      <c r="Q486" s="603"/>
      <c r="R486" s="603"/>
      <c r="S486" s="603"/>
      <c r="T486" s="603"/>
      <c r="U486" s="603"/>
      <c r="V486" s="603"/>
      <c r="W486" s="603"/>
      <c r="X486" s="603"/>
      <c r="Y486" s="603"/>
      <c r="Z486" s="603"/>
      <c r="AA486" s="603"/>
      <c r="AB486" s="603"/>
      <c r="AC486" s="603"/>
      <c r="AD486" s="451"/>
      <c r="AE486" s="451"/>
      <c r="AF486" s="451"/>
      <c r="AG486" s="455"/>
      <c r="AH486" s="1129"/>
      <c r="AI486" s="400"/>
      <c r="AJ486" s="400"/>
      <c r="AK486" s="566"/>
      <c r="AL486" s="399"/>
      <c r="AM486" s="399"/>
      <c r="AN486" s="440"/>
      <c r="AT486" s="590">
        <v>0.09</v>
      </c>
      <c r="AU486" s="478">
        <v>3</v>
      </c>
      <c r="AV486" s="399"/>
      <c r="AW486" s="399"/>
      <c r="AX486" s="587"/>
      <c r="AY486" s="399"/>
      <c r="AZ486" s="399"/>
      <c r="BA486" s="399"/>
      <c r="BB486" s="399"/>
      <c r="BC486" s="399"/>
      <c r="BD486" s="399"/>
      <c r="BE486" s="399"/>
      <c r="BF486" s="399"/>
      <c r="BG486" s="399"/>
    </row>
    <row r="487" spans="1:81" s="439" customFormat="1" ht="12.75" hidden="1" customHeight="1">
      <c r="A487" s="478"/>
      <c r="B487" s="399"/>
      <c r="C487" s="594"/>
      <c r="D487" s="399"/>
      <c r="E487" s="595"/>
      <c r="F487" s="607" t="s">
        <v>2406</v>
      </c>
      <c r="G487" s="399"/>
      <c r="H487" s="399"/>
      <c r="I487" s="603"/>
      <c r="J487" s="603"/>
      <c r="K487" s="603"/>
      <c r="L487" s="603"/>
      <c r="M487" s="603"/>
      <c r="N487" s="603"/>
      <c r="O487" s="603"/>
      <c r="P487" s="603"/>
      <c r="Q487" s="603"/>
      <c r="R487" s="603"/>
      <c r="S487" s="603"/>
      <c r="T487" s="603"/>
      <c r="U487" s="603"/>
      <c r="V487" s="2564" t="s">
        <v>809</v>
      </c>
      <c r="W487" s="2564"/>
      <c r="X487" s="2564"/>
      <c r="Y487" s="603"/>
      <c r="Z487" s="603"/>
      <c r="AA487" s="603"/>
      <c r="AB487" s="603"/>
      <c r="AC487" s="603"/>
      <c r="AD487" s="451"/>
      <c r="AE487" s="451"/>
      <c r="AF487" s="451"/>
      <c r="AG487" s="455">
        <f>IF(AND($C$482="Yes",$V$485="N/A", $V$492="N/A",$V$496="N/A",$V$498="N/A"),(VLOOKUP(V487,$AT$481:$AU$483,2,FALSE)),0)</f>
        <v>0</v>
      </c>
      <c r="AH487" s="1129" t="s">
        <v>2177</v>
      </c>
      <c r="AI487" s="400"/>
      <c r="AJ487" s="400"/>
      <c r="AK487" s="566"/>
      <c r="AL487" s="399"/>
      <c r="AM487" s="399"/>
      <c r="AN487" s="440"/>
      <c r="AT487" s="590">
        <v>0.15</v>
      </c>
      <c r="AU487" s="478">
        <v>5</v>
      </c>
      <c r="AV487" s="399"/>
      <c r="AW487" s="399"/>
      <c r="AX487" s="399"/>
      <c r="AY487" s="399"/>
      <c r="AZ487" s="399"/>
      <c r="BA487" s="399"/>
      <c r="BB487" s="399"/>
      <c r="BC487" s="399"/>
      <c r="BD487" s="399"/>
      <c r="BE487" s="399"/>
      <c r="BF487" s="399"/>
      <c r="BG487" s="399"/>
    </row>
    <row r="488" spans="1:81" s="399" customFormat="1" ht="12.75" hidden="1" customHeight="1">
      <c r="C488" s="594"/>
      <c r="E488" s="595"/>
      <c r="F488" s="439"/>
      <c r="G488" s="608"/>
      <c r="H488" s="608"/>
      <c r="I488" s="608"/>
      <c r="J488" s="608"/>
      <c r="K488" s="608"/>
      <c r="L488" s="608"/>
      <c r="M488" s="608"/>
      <c r="N488" s="608"/>
      <c r="O488" s="608"/>
      <c r="P488" s="608"/>
      <c r="Q488" s="400"/>
      <c r="R488" s="400"/>
      <c r="S488" s="400"/>
      <c r="T488" s="400"/>
      <c r="U488" s="400"/>
      <c r="V488" s="400"/>
      <c r="W488" s="400"/>
      <c r="X488" s="400"/>
      <c r="Y488" s="400"/>
      <c r="Z488" s="400"/>
      <c r="AA488" s="400"/>
      <c r="AB488" s="400"/>
      <c r="AC488" s="400"/>
      <c r="AG488" s="439"/>
      <c r="AH488" s="439"/>
      <c r="AI488" s="439"/>
      <c r="AJ488" s="439"/>
      <c r="AK488" s="566"/>
      <c r="AN488" s="440"/>
      <c r="AO488" s="399" t="s">
        <v>809</v>
      </c>
      <c r="AP488" s="399">
        <v>0</v>
      </c>
    </row>
    <row r="489" spans="1:81" s="399" customFormat="1" ht="12.75" hidden="1" customHeight="1">
      <c r="C489" s="594"/>
      <c r="E489" s="595"/>
      <c r="F489" s="608" t="s">
        <v>2407</v>
      </c>
      <c r="I489" s="595"/>
      <c r="J489" s="595"/>
      <c r="K489" s="595"/>
      <c r="L489" s="595"/>
      <c r="M489" s="595"/>
      <c r="N489" s="595"/>
      <c r="O489" s="595"/>
      <c r="P489" s="595"/>
      <c r="Q489" s="400"/>
      <c r="R489" s="400"/>
      <c r="S489" s="400"/>
      <c r="T489" s="400"/>
      <c r="U489" s="400"/>
      <c r="V489" s="400"/>
      <c r="W489" s="400"/>
      <c r="X489" s="400"/>
      <c r="Y489" s="400"/>
      <c r="Z489" s="400"/>
      <c r="AA489" s="400"/>
      <c r="AB489" s="400"/>
      <c r="AC489" s="400"/>
      <c r="AJ489" s="400"/>
      <c r="AK489" s="566"/>
      <c r="AN489" s="440"/>
      <c r="AO489" s="399" t="s">
        <v>2408</v>
      </c>
      <c r="AP489" s="478">
        <v>2</v>
      </c>
    </row>
    <row r="490" spans="1:81" s="399" customFormat="1" ht="12.75" hidden="1" customHeight="1">
      <c r="C490" s="594"/>
      <c r="F490" s="451" t="s">
        <v>2409</v>
      </c>
      <c r="M490" s="595"/>
      <c r="N490" s="595"/>
      <c r="O490" s="595"/>
      <c r="P490" s="595"/>
      <c r="Q490" s="400"/>
      <c r="R490" s="400"/>
      <c r="S490" s="400"/>
      <c r="T490" s="400"/>
      <c r="U490" s="400"/>
      <c r="V490" s="400"/>
      <c r="W490" s="400"/>
      <c r="X490" s="400"/>
      <c r="Y490" s="400"/>
      <c r="Z490" s="400"/>
      <c r="AA490" s="400"/>
      <c r="AB490" s="400"/>
      <c r="AC490" s="400"/>
      <c r="AG490" s="455"/>
      <c r="AH490" s="1129"/>
      <c r="AI490" s="400"/>
      <c r="AJ490" s="400"/>
      <c r="AK490" s="566"/>
      <c r="AN490" s="440"/>
      <c r="AO490" s="399" t="s">
        <v>2410</v>
      </c>
      <c r="AP490" s="399">
        <v>2</v>
      </c>
    </row>
    <row r="491" spans="1:81" s="439" customFormat="1" ht="12.75" hidden="1" customHeight="1">
      <c r="A491" s="399"/>
      <c r="B491" s="399"/>
      <c r="C491" s="573"/>
      <c r="D491" s="417"/>
      <c r="E491" s="417"/>
      <c r="F491" s="451" t="s">
        <v>2411</v>
      </c>
      <c r="G491" s="399"/>
      <c r="H491" s="399"/>
      <c r="I491" s="399"/>
      <c r="J491" s="399"/>
      <c r="K491" s="399"/>
      <c r="L491" s="399"/>
      <c r="M491" s="595"/>
      <c r="N491" s="595"/>
      <c r="O491" s="595"/>
      <c r="P491" s="595"/>
      <c r="Q491" s="400"/>
      <c r="R491" s="400"/>
      <c r="S491" s="400"/>
      <c r="T491" s="400"/>
      <c r="U491" s="400"/>
      <c r="V491" s="400"/>
      <c r="W491" s="400"/>
      <c r="X491" s="400"/>
      <c r="Y491" s="400"/>
      <c r="Z491" s="400"/>
      <c r="AA491" s="400"/>
      <c r="AB491" s="400"/>
      <c r="AC491" s="400"/>
      <c r="AD491" s="399"/>
      <c r="AE491" s="399"/>
      <c r="AF491" s="399"/>
      <c r="AG491" s="455"/>
      <c r="AH491" s="1129"/>
      <c r="AI491" s="400"/>
      <c r="AJ491" s="400"/>
      <c r="AK491" s="566"/>
      <c r="AL491" s="399"/>
      <c r="AM491" s="399"/>
      <c r="AN491" s="516"/>
      <c r="AO491" s="399" t="s">
        <v>2412</v>
      </c>
      <c r="AP491" s="399">
        <v>2</v>
      </c>
    </row>
    <row r="492" spans="1:81" s="399" customFormat="1" ht="12.75" hidden="1" customHeight="1">
      <c r="C492" s="609"/>
      <c r="F492" s="607" t="s">
        <v>2413</v>
      </c>
      <c r="M492" s="595"/>
      <c r="N492" s="595"/>
      <c r="O492" s="595"/>
      <c r="P492" s="595"/>
      <c r="Q492" s="400"/>
      <c r="R492" s="400"/>
      <c r="S492" s="400"/>
      <c r="T492" s="400"/>
      <c r="U492" s="400"/>
      <c r="V492" s="2564" t="s">
        <v>809</v>
      </c>
      <c r="W492" s="2564"/>
      <c r="X492" s="2564"/>
      <c r="Y492" s="400"/>
      <c r="Z492" s="400"/>
      <c r="AA492" s="400"/>
      <c r="AB492" s="400"/>
      <c r="AC492" s="400"/>
      <c r="AG492" s="455">
        <f>IF(AND($C$482="Yes",$V$485="N/A",$V$487="N/A", $V$496="N/A",$V$498="N/A"),(VLOOKUP($V$492,$AT$485:$AU$487,2,FALSE)),0)</f>
        <v>0</v>
      </c>
      <c r="AH492" s="1129" t="s">
        <v>2177</v>
      </c>
      <c r="AI492" s="400"/>
      <c r="AJ492" s="400"/>
      <c r="AK492" s="566"/>
      <c r="AN492" s="385"/>
    </row>
    <row r="493" spans="1:81" s="399" customFormat="1" ht="12.75" hidden="1" customHeight="1">
      <c r="C493" s="594"/>
      <c r="M493" s="595"/>
      <c r="N493" s="595"/>
      <c r="O493" s="595"/>
      <c r="P493" s="595"/>
      <c r="Q493" s="400"/>
      <c r="R493" s="400"/>
      <c r="S493" s="400"/>
      <c r="T493" s="400"/>
      <c r="U493" s="400"/>
      <c r="V493" s="400"/>
      <c r="W493" s="400"/>
      <c r="X493" s="400"/>
      <c r="Y493" s="400"/>
      <c r="Z493" s="400"/>
      <c r="AA493" s="400"/>
      <c r="AB493" s="400"/>
      <c r="AC493" s="400"/>
      <c r="AJ493" s="400"/>
      <c r="AK493" s="566"/>
      <c r="AN493" s="610"/>
    </row>
    <row r="494" spans="1:81" s="439" customFormat="1" ht="12.75" hidden="1" customHeight="1">
      <c r="A494" s="399"/>
      <c r="B494" s="399"/>
      <c r="C494" s="611" t="s">
        <v>2414</v>
      </c>
      <c r="D494" s="550"/>
      <c r="E494" s="550"/>
      <c r="F494" s="612" t="s">
        <v>2415</v>
      </c>
      <c r="G494" s="550"/>
      <c r="H494" s="550"/>
      <c r="I494" s="550"/>
      <c r="J494" s="550"/>
      <c r="K494" s="550"/>
      <c r="L494" s="550"/>
      <c r="M494" s="550"/>
      <c r="N494" s="550"/>
      <c r="O494" s="550"/>
      <c r="P494" s="550"/>
      <c r="Q494" s="550"/>
      <c r="R494" s="550"/>
      <c r="S494" s="550"/>
      <c r="T494" s="550"/>
      <c r="U494" s="550"/>
      <c r="V494" s="550"/>
      <c r="W494" s="550"/>
      <c r="X494" s="550"/>
      <c r="Y494" s="550"/>
      <c r="Z494" s="550"/>
      <c r="AA494" s="550"/>
      <c r="AB494" s="550"/>
      <c r="AC494" s="550"/>
      <c r="AD494" s="550"/>
      <c r="AE494" s="550"/>
      <c r="AF494" s="550"/>
      <c r="AG494" s="550"/>
      <c r="AH494" s="550"/>
      <c r="AI494" s="550"/>
      <c r="AJ494" s="550"/>
      <c r="AK494" s="579"/>
      <c r="AL494" s="399"/>
      <c r="AM494" s="399"/>
      <c r="AN494" s="436"/>
      <c r="AO494" s="399" t="s">
        <v>809</v>
      </c>
      <c r="AP494" s="399">
        <v>0</v>
      </c>
      <c r="AQ494" s="389"/>
    </row>
    <row r="495" spans="1:81" s="439" customFormat="1" ht="12.75" hidden="1" customHeight="1">
      <c r="A495" s="399"/>
      <c r="B495" s="399"/>
      <c r="C495" s="613"/>
      <c r="D495" s="2554"/>
      <c r="E495" s="2554"/>
      <c r="F495" s="603" t="s">
        <v>2416</v>
      </c>
      <c r="I495" s="399"/>
      <c r="J495" s="399"/>
      <c r="K495" s="399"/>
      <c r="L495" s="399"/>
      <c r="M495" s="399"/>
      <c r="N495" s="399"/>
      <c r="O495" s="399"/>
      <c r="P495" s="399"/>
      <c r="Q495" s="399"/>
      <c r="R495" s="399"/>
      <c r="S495" s="399"/>
      <c r="T495" s="399"/>
      <c r="U495" s="399"/>
      <c r="Y495" s="399"/>
      <c r="Z495" s="399"/>
      <c r="AA495" s="399"/>
      <c r="AB495" s="399"/>
      <c r="AC495" s="399"/>
      <c r="AD495" s="399"/>
      <c r="AE495" s="399"/>
      <c r="AF495" s="399"/>
      <c r="AK495" s="566"/>
      <c r="AL495" s="399"/>
      <c r="AM495" s="399"/>
      <c r="AN495" s="436"/>
      <c r="AO495" s="399" t="s">
        <v>2417</v>
      </c>
      <c r="AP495" s="478">
        <v>5</v>
      </c>
      <c r="AQ495" s="389"/>
    </row>
    <row r="496" spans="1:81" s="417" customFormat="1" ht="12.75" hidden="1" customHeight="1">
      <c r="A496" s="1142"/>
      <c r="B496" s="399"/>
      <c r="C496" s="594"/>
      <c r="D496" s="399"/>
      <c r="E496" s="399"/>
      <c r="F496" s="614" t="s">
        <v>2405</v>
      </c>
      <c r="G496" s="399"/>
      <c r="H496" s="399"/>
      <c r="I496" s="399"/>
      <c r="J496" s="399"/>
      <c r="K496" s="399"/>
      <c r="L496" s="399"/>
      <c r="M496" s="399"/>
      <c r="N496" s="399"/>
      <c r="O496" s="399"/>
      <c r="P496" s="399"/>
      <c r="Q496" s="399"/>
      <c r="R496" s="399"/>
      <c r="S496" s="399"/>
      <c r="T496" s="399"/>
      <c r="U496" s="399"/>
      <c r="V496" s="2564" t="s">
        <v>809</v>
      </c>
      <c r="W496" s="2564"/>
      <c r="X496" s="2564"/>
      <c r="Y496" s="399"/>
      <c r="Z496" s="399"/>
      <c r="AA496" s="399"/>
      <c r="AB496" s="399"/>
      <c r="AC496" s="399"/>
      <c r="AD496" s="399"/>
      <c r="AE496" s="399"/>
      <c r="AF496" s="399"/>
      <c r="AG496" s="455">
        <f>IF(AND($C$482="Yes",$V$485="N/A",V487="N/A",$V$492="N/A",$V$498="N/A"),(VLOOKUP($V$496,$BB$481:$BC$484,2,FALSE)),0)</f>
        <v>0</v>
      </c>
      <c r="AH496" s="1129" t="s">
        <v>2177</v>
      </c>
      <c r="AI496" s="400"/>
      <c r="AJ496" s="399"/>
      <c r="AK496" s="566"/>
      <c r="AL496" s="399"/>
      <c r="AM496" s="399"/>
      <c r="AN496" s="521"/>
      <c r="AO496" s="399" t="s">
        <v>2418</v>
      </c>
      <c r="AP496" s="399">
        <v>5</v>
      </c>
      <c r="AS496" s="399"/>
      <c r="AT496" s="399"/>
      <c r="AU496" s="399"/>
      <c r="AV496" s="399"/>
      <c r="AW496" s="399"/>
      <c r="AX496" s="399"/>
      <c r="AY496" s="399"/>
      <c r="AZ496" s="399"/>
      <c r="BA496" s="399"/>
      <c r="BB496" s="399"/>
      <c r="BO496" s="399"/>
      <c r="BP496" s="399"/>
      <c r="BQ496" s="399"/>
      <c r="BR496" s="399"/>
      <c r="BS496" s="399"/>
      <c r="BT496" s="399"/>
      <c r="BU496" s="399"/>
      <c r="BV496" s="399"/>
      <c r="BW496" s="399"/>
      <c r="BX496" s="399"/>
      <c r="BY496" s="399"/>
      <c r="BZ496" s="399"/>
      <c r="CA496" s="399"/>
      <c r="CB496" s="399"/>
      <c r="CC496" s="399"/>
    </row>
    <row r="497" spans="1:81" s="417" customFormat="1" ht="12.75" hidden="1" customHeight="1">
      <c r="A497" s="1142"/>
      <c r="B497" s="399"/>
      <c r="C497" s="594"/>
      <c r="D497" s="399"/>
      <c r="E497" s="399"/>
      <c r="I497" s="399"/>
      <c r="J497" s="399"/>
      <c r="K497" s="399"/>
      <c r="L497" s="399"/>
      <c r="M497" s="399"/>
      <c r="N497" s="399"/>
      <c r="O497" s="399"/>
      <c r="P497" s="399"/>
      <c r="Q497" s="399"/>
      <c r="R497" s="399"/>
      <c r="S497" s="399"/>
      <c r="T497" s="399"/>
      <c r="U497" s="399"/>
      <c r="V497" s="399"/>
      <c r="W497" s="399"/>
      <c r="X497" s="399"/>
      <c r="Y497" s="399"/>
      <c r="Z497" s="399"/>
      <c r="AA497" s="399"/>
      <c r="AB497" s="399"/>
      <c r="AC497" s="399"/>
      <c r="AD497" s="399"/>
      <c r="AE497" s="399"/>
      <c r="AF497" s="399"/>
      <c r="AK497" s="566"/>
      <c r="AL497" s="399"/>
      <c r="AM497" s="399"/>
      <c r="AN497" s="521"/>
      <c r="AO497" s="399" t="s">
        <v>2419</v>
      </c>
      <c r="AP497" s="399">
        <v>5</v>
      </c>
      <c r="AS497" s="399"/>
      <c r="AT497" s="399"/>
      <c r="AU497" s="399"/>
      <c r="AV497" s="399"/>
      <c r="AW497" s="399"/>
      <c r="AX497" s="399"/>
      <c r="AY497" s="399"/>
      <c r="AZ497" s="399"/>
      <c r="BA497" s="399"/>
      <c r="BB497" s="399"/>
      <c r="BC497" s="399"/>
      <c r="BD497" s="399"/>
      <c r="BE497" s="399"/>
      <c r="BF497" s="399"/>
      <c r="BG497" s="399"/>
      <c r="BH497" s="399"/>
      <c r="BI497" s="399"/>
      <c r="BJ497" s="399"/>
      <c r="BK497" s="399"/>
      <c r="BL497" s="399"/>
      <c r="BM497" s="399"/>
      <c r="BN497" s="399"/>
      <c r="BO497" s="399"/>
      <c r="BP497" s="399"/>
      <c r="BQ497" s="399"/>
      <c r="BR497" s="399"/>
      <c r="BS497" s="399"/>
      <c r="BT497" s="399"/>
      <c r="BU497" s="399"/>
      <c r="BV497" s="399"/>
      <c r="BW497" s="399"/>
      <c r="BX497" s="399"/>
      <c r="BY497" s="399"/>
      <c r="BZ497" s="399"/>
      <c r="CA497" s="399"/>
      <c r="CB497" s="399"/>
      <c r="CC497" s="399"/>
    </row>
    <row r="498" spans="1:81" s="389" customFormat="1" ht="12.75" hidden="1" customHeight="1">
      <c r="A498" s="1142"/>
      <c r="B498" s="399"/>
      <c r="C498" s="596"/>
      <c r="D498" s="562"/>
      <c r="E498" s="562"/>
      <c r="F498" s="607" t="s">
        <v>2406</v>
      </c>
      <c r="G498" s="598"/>
      <c r="H498" s="598"/>
      <c r="I498" s="562"/>
      <c r="J498" s="562"/>
      <c r="K498" s="562"/>
      <c r="L498" s="562"/>
      <c r="M498" s="562"/>
      <c r="N498" s="562"/>
      <c r="O498" s="562"/>
      <c r="P498" s="562"/>
      <c r="Q498" s="562"/>
      <c r="R498" s="562"/>
      <c r="S498" s="562"/>
      <c r="T498" s="562"/>
      <c r="U498" s="562"/>
      <c r="V498" s="2564" t="s">
        <v>809</v>
      </c>
      <c r="W498" s="2564"/>
      <c r="X498" s="2564"/>
      <c r="Y498" s="562"/>
      <c r="Z498" s="562"/>
      <c r="AA498" s="562"/>
      <c r="AB498" s="562"/>
      <c r="AC498" s="562"/>
      <c r="AD498" s="562"/>
      <c r="AE498" s="562"/>
      <c r="AF498" s="562"/>
      <c r="AG498" s="615">
        <f>IF(AND($C$482="Yes",$V$485="N/A",$V$487="N/A",$V$492="N/A",$V$496="N/A"),(VLOOKUP($V$498,$BF$481:$BG$483,2,FALSE)),0)</f>
        <v>0</v>
      </c>
      <c r="AH498" s="600" t="s">
        <v>2177</v>
      </c>
      <c r="AI498" s="562"/>
      <c r="AJ498" s="562"/>
      <c r="AK498" s="576"/>
      <c r="AL498" s="399"/>
      <c r="AM498" s="399"/>
      <c r="AN498" s="616"/>
      <c r="AP498" s="439"/>
      <c r="AQ498" s="439"/>
      <c r="AR498" s="439"/>
      <c r="AS498" s="439"/>
      <c r="AT498" s="439"/>
      <c r="AU498" s="439"/>
      <c r="AV498" s="439"/>
      <c r="AW498" s="439"/>
      <c r="AX498" s="439"/>
      <c r="AY498" s="439"/>
      <c r="AZ498" s="439"/>
      <c r="BA498" s="439"/>
      <c r="BB498" s="439"/>
      <c r="BC498" s="439"/>
      <c r="BE498" s="439"/>
      <c r="BF498" s="439"/>
      <c r="BG498" s="439"/>
      <c r="BH498" s="439"/>
      <c r="BI498" s="439"/>
      <c r="BJ498" s="439"/>
      <c r="BK498" s="439"/>
      <c r="BL498" s="439"/>
      <c r="BM498" s="439"/>
      <c r="BN498" s="439"/>
      <c r="BO498" s="439"/>
      <c r="BP498" s="439"/>
      <c r="BQ498" s="439"/>
      <c r="BR498" s="439"/>
    </row>
    <row r="499" spans="1:81" s="389" customFormat="1" ht="12.75" hidden="1" customHeight="1">
      <c r="A499" s="1142"/>
      <c r="B499" s="399"/>
      <c r="C499" s="400"/>
      <c r="D499" s="399"/>
      <c r="E499" s="595"/>
      <c r="F499" s="399"/>
      <c r="G499" s="399"/>
      <c r="H499" s="399"/>
      <c r="I499" s="399"/>
      <c r="J499" s="399"/>
      <c r="K499" s="399"/>
      <c r="L499" s="399"/>
      <c r="M499" s="399"/>
      <c r="N499" s="399"/>
      <c r="O499" s="399"/>
      <c r="P499" s="399"/>
      <c r="Q499" s="399"/>
      <c r="R499" s="399"/>
      <c r="S499" s="399"/>
      <c r="T499" s="399"/>
      <c r="U499" s="399"/>
      <c r="V499" s="399"/>
      <c r="W499" s="399"/>
      <c r="X499" s="399"/>
      <c r="Y499" s="399"/>
      <c r="Z499" s="399"/>
      <c r="AA499" s="399"/>
      <c r="AB499" s="399"/>
      <c r="AC499" s="399"/>
      <c r="AD499" s="399"/>
      <c r="AE499" s="399"/>
      <c r="AF499" s="399"/>
      <c r="AG499" s="399"/>
      <c r="AH499" s="399"/>
      <c r="AI499" s="399"/>
      <c r="AJ499" s="399"/>
      <c r="AK499" s="399"/>
      <c r="AL499" s="399"/>
      <c r="AM499" s="399"/>
      <c r="AN499" s="616"/>
      <c r="AO499" s="617"/>
      <c r="AP499" s="399"/>
      <c r="AQ499" s="399"/>
      <c r="AR499" s="399"/>
      <c r="AS499" s="399"/>
      <c r="AT499" s="399"/>
      <c r="AU499" s="618"/>
      <c r="AV499" s="618"/>
      <c r="AW499" s="618"/>
      <c r="AX499" s="618"/>
      <c r="AY499" s="618"/>
      <c r="AZ499" s="618"/>
      <c r="BA499" s="618"/>
      <c r="BB499" s="439"/>
      <c r="BC499" s="439"/>
      <c r="BE499" s="399"/>
      <c r="BF499" s="399"/>
      <c r="BG499" s="399"/>
      <c r="BH499" s="399"/>
      <c r="BI499" s="399"/>
      <c r="BJ499" s="618"/>
      <c r="BK499" s="618"/>
      <c r="BL499" s="618"/>
      <c r="BM499" s="618"/>
      <c r="BN499" s="618"/>
      <c r="BO499" s="618"/>
      <c r="BP499" s="618"/>
      <c r="BQ499" s="439"/>
      <c r="BR499" s="399"/>
    </row>
    <row r="500" spans="1:81" s="389" customFormat="1" ht="12.75" hidden="1" customHeight="1">
      <c r="A500" s="1142"/>
      <c r="B500" s="399"/>
      <c r="C500" s="548" t="s">
        <v>2420</v>
      </c>
      <c r="D500" s="399"/>
      <c r="E500" s="595"/>
      <c r="F500" s="400"/>
      <c r="G500" s="400"/>
      <c r="H500" s="400"/>
      <c r="I500" s="400"/>
      <c r="J500" s="400"/>
      <c r="K500" s="400"/>
      <c r="L500" s="400"/>
      <c r="M500" s="400"/>
      <c r="N500" s="400"/>
      <c r="O500" s="400"/>
      <c r="P500" s="400"/>
      <c r="Q500" s="400"/>
      <c r="R500" s="400"/>
      <c r="S500" s="400"/>
      <c r="T500" s="400"/>
      <c r="U500" s="400"/>
      <c r="V500" s="400"/>
      <c r="W500" s="400"/>
      <c r="X500" s="400"/>
      <c r="Y500" s="400"/>
      <c r="Z500" s="400"/>
      <c r="AA500" s="400"/>
      <c r="AB500" s="400"/>
      <c r="AC500" s="400"/>
      <c r="AD500" s="399"/>
      <c r="AE500" s="399"/>
      <c r="AF500" s="399"/>
      <c r="AG500" s="400"/>
      <c r="AH500" s="400"/>
      <c r="AI500" s="400"/>
      <c r="AJ500" s="400"/>
      <c r="AK500" s="399"/>
      <c r="AL500" s="399"/>
      <c r="AM500" s="399"/>
      <c r="AN500" s="616"/>
      <c r="AO500" s="617"/>
      <c r="AP500" s="399"/>
      <c r="AQ500" s="399"/>
      <c r="AR500" s="399"/>
      <c r="AS500" s="399"/>
      <c r="AT500" s="399"/>
      <c r="AU500" s="618"/>
      <c r="AV500" s="618"/>
      <c r="AW500" s="618"/>
      <c r="AX500" s="618"/>
      <c r="AY500" s="618"/>
      <c r="AZ500" s="618"/>
      <c r="BA500" s="618"/>
      <c r="BB500" s="439"/>
      <c r="BC500" s="439"/>
      <c r="BE500" s="399"/>
      <c r="BF500" s="399"/>
      <c r="BG500" s="399"/>
      <c r="BH500" s="399"/>
      <c r="BI500" s="399"/>
      <c r="BJ500" s="618"/>
      <c r="BK500" s="618"/>
      <c r="BL500" s="618"/>
      <c r="BM500" s="618"/>
      <c r="BN500" s="618"/>
      <c r="BO500" s="618"/>
      <c r="BP500" s="618"/>
      <c r="BQ500" s="439"/>
      <c r="BR500" s="399"/>
    </row>
    <row r="501" spans="1:81" s="417" customFormat="1" ht="12.75" hidden="1" customHeight="1">
      <c r="A501" s="1142"/>
      <c r="B501" s="399"/>
      <c r="C501" s="2489" t="s">
        <v>809</v>
      </c>
      <c r="D501" s="2490"/>
      <c r="E501" s="593" t="s">
        <v>51</v>
      </c>
      <c r="F501" s="2491" t="s">
        <v>2393</v>
      </c>
      <c r="G501" s="2491"/>
      <c r="H501" s="2491"/>
      <c r="I501" s="2491"/>
      <c r="J501" s="2491"/>
      <c r="K501" s="2491"/>
      <c r="L501" s="2491"/>
      <c r="M501" s="2491"/>
      <c r="N501" s="2491"/>
      <c r="O501" s="2491"/>
      <c r="P501" s="2491"/>
      <c r="Q501" s="2491"/>
      <c r="R501" s="2491"/>
      <c r="S501" s="2491"/>
      <c r="T501" s="2491"/>
      <c r="U501" s="2491"/>
      <c r="V501" s="2491"/>
      <c r="W501" s="2491"/>
      <c r="X501" s="2491"/>
      <c r="Y501" s="2491"/>
      <c r="Z501" s="2491"/>
      <c r="AA501" s="2491"/>
      <c r="AB501" s="2491"/>
      <c r="AC501" s="2491"/>
      <c r="AD501" s="2491"/>
      <c r="AE501" s="2491"/>
      <c r="AF501" s="550"/>
      <c r="AG501" s="552"/>
      <c r="AH501" s="552"/>
      <c r="AI501" s="552"/>
      <c r="AJ501" s="552"/>
      <c r="AK501" s="579"/>
      <c r="AL501" s="399"/>
      <c r="AM501" s="399"/>
      <c r="AN501" s="384"/>
      <c r="AO501" s="23"/>
      <c r="AP501" s="399"/>
      <c r="AQ501" s="399"/>
      <c r="AR501" s="399"/>
      <c r="AS501" s="399"/>
      <c r="AT501" s="399"/>
      <c r="AU501" s="619"/>
      <c r="AV501" s="619"/>
      <c r="AW501" s="619"/>
      <c r="AX501" s="619"/>
      <c r="AY501" s="619"/>
      <c r="AZ501" s="619"/>
      <c r="BA501" s="619"/>
      <c r="BB501" s="399"/>
      <c r="BC501" s="399"/>
      <c r="BD501" s="386"/>
      <c r="BE501" s="399"/>
      <c r="BF501" s="399"/>
      <c r="BG501" s="399"/>
      <c r="BH501" s="399"/>
      <c r="BI501" s="399"/>
      <c r="BJ501" s="619"/>
      <c r="BK501" s="619"/>
      <c r="BL501" s="619"/>
      <c r="BM501" s="619"/>
      <c r="BN501" s="619"/>
      <c r="BO501" s="619"/>
      <c r="BP501" s="619"/>
      <c r="BQ501" s="399"/>
      <c r="BR501" s="399"/>
      <c r="BS501" s="386"/>
      <c r="BT501" s="386"/>
      <c r="BU501" s="386"/>
      <c r="BV501" s="386"/>
      <c r="BW501" s="386"/>
      <c r="BX501" s="386"/>
      <c r="BY501" s="386"/>
      <c r="BZ501" s="386"/>
      <c r="CA501" s="386"/>
      <c r="CB501" s="386"/>
      <c r="CC501" s="386"/>
    </row>
    <row r="502" spans="1:81" s="417" customFormat="1" ht="12.75" hidden="1" customHeight="1">
      <c r="A502" s="1142"/>
      <c r="B502" s="399"/>
      <c r="C502" s="594"/>
      <c r="D502" s="399"/>
      <c r="E502" s="595"/>
      <c r="F502" s="2492"/>
      <c r="G502" s="2492"/>
      <c r="H502" s="2492"/>
      <c r="I502" s="2492"/>
      <c r="J502" s="2492"/>
      <c r="K502" s="2492"/>
      <c r="L502" s="2492"/>
      <c r="M502" s="2492"/>
      <c r="N502" s="2492"/>
      <c r="O502" s="2492"/>
      <c r="P502" s="2492"/>
      <c r="Q502" s="2492"/>
      <c r="R502" s="2492"/>
      <c r="S502" s="2492"/>
      <c r="T502" s="2492"/>
      <c r="U502" s="2492"/>
      <c r="V502" s="2492"/>
      <c r="W502" s="2492"/>
      <c r="X502" s="2492"/>
      <c r="Y502" s="2492"/>
      <c r="Z502" s="2492"/>
      <c r="AA502" s="2492"/>
      <c r="AB502" s="2492"/>
      <c r="AC502" s="2492"/>
      <c r="AD502" s="2492"/>
      <c r="AE502" s="2492"/>
      <c r="AF502" s="399"/>
      <c r="AG502" s="400"/>
      <c r="AH502" s="400"/>
      <c r="AI502" s="400"/>
      <c r="AJ502" s="400"/>
      <c r="AK502" s="566"/>
      <c r="AL502" s="399"/>
      <c r="AM502" s="399"/>
      <c r="AN502" s="384"/>
      <c r="AO502" s="23"/>
      <c r="AP502" s="620"/>
      <c r="AQ502" s="620"/>
      <c r="AR502" s="620"/>
      <c r="AS502" s="1142"/>
      <c r="AT502" s="399"/>
      <c r="AU502" s="621"/>
      <c r="AV502" s="621"/>
      <c r="AW502" s="621"/>
      <c r="AX502" s="621"/>
      <c r="AY502" s="621"/>
      <c r="AZ502" s="621"/>
      <c r="BA502" s="621"/>
      <c r="BB502" s="11"/>
      <c r="BC502" s="11"/>
      <c r="BD502" s="386"/>
      <c r="BE502" s="620"/>
      <c r="BF502" s="620"/>
      <c r="BG502" s="620"/>
      <c r="BH502" s="1142"/>
      <c r="BI502" s="399"/>
      <c r="BJ502" s="622"/>
      <c r="BK502" s="621"/>
      <c r="BL502" s="621"/>
      <c r="BM502" s="621"/>
      <c r="BN502" s="621"/>
      <c r="BO502" s="621"/>
      <c r="BP502" s="621"/>
      <c r="BQ502" s="11"/>
      <c r="BR502" s="399"/>
      <c r="BS502" s="386"/>
      <c r="BT502" s="386"/>
      <c r="BU502" s="386"/>
      <c r="BV502" s="386"/>
      <c r="BW502" s="386"/>
      <c r="BX502" s="386"/>
      <c r="BY502" s="386"/>
      <c r="BZ502" s="386"/>
      <c r="CA502" s="386"/>
      <c r="CB502" s="386"/>
      <c r="CC502" s="386"/>
    </row>
    <row r="503" spans="1:81" s="417" customFormat="1" ht="12.75" hidden="1" customHeight="1">
      <c r="A503" s="1142"/>
      <c r="B503" s="399"/>
      <c r="C503" s="596"/>
      <c r="D503" s="562"/>
      <c r="E503" s="597"/>
      <c r="F503" s="2560" t="s">
        <v>809</v>
      </c>
      <c r="G503" s="2560"/>
      <c r="H503" s="2560"/>
      <c r="I503" s="2560"/>
      <c r="J503" s="2560"/>
      <c r="K503" s="2560"/>
      <c r="L503" s="2560"/>
      <c r="M503" s="2560"/>
      <c r="N503" s="2560"/>
      <c r="O503" s="2560"/>
      <c r="P503" s="2560"/>
      <c r="Q503" s="2560"/>
      <c r="R503" s="2560"/>
      <c r="S503" s="2560"/>
      <c r="T503" s="2560"/>
      <c r="U503" s="2560"/>
      <c r="V503" s="2560"/>
      <c r="W503" s="2560"/>
      <c r="X503" s="2560"/>
      <c r="Y503" s="2560"/>
      <c r="Z503" s="2560"/>
      <c r="AA503" s="598"/>
      <c r="AB503" s="496"/>
      <c r="AC503" s="496"/>
      <c r="AD503" s="562"/>
      <c r="AE503" s="562"/>
      <c r="AF503" s="562"/>
      <c r="AG503" s="599">
        <f>IF($C$501="Yes",(VLOOKUP($F$503,$AO$471:$AP$479,2,FALSE)),0)</f>
        <v>0</v>
      </c>
      <c r="AH503" s="600" t="s">
        <v>2177</v>
      </c>
      <c r="AI503" s="599"/>
      <c r="AJ503" s="496"/>
      <c r="AK503" s="576"/>
      <c r="AL503" s="399"/>
      <c r="AM503" s="399"/>
      <c r="AN503" s="384"/>
      <c r="AO503" s="23"/>
      <c r="AP503" s="620"/>
      <c r="AQ503" s="620"/>
      <c r="AR503" s="620"/>
      <c r="AS503" s="1142"/>
      <c r="AT503" s="399"/>
      <c r="AU503" s="621"/>
      <c r="AV503" s="621"/>
      <c r="AW503" s="621"/>
      <c r="AX503" s="621"/>
      <c r="AY503" s="621"/>
      <c r="AZ503" s="621"/>
      <c r="BA503" s="621"/>
      <c r="BB503" s="11"/>
      <c r="BC503" s="11"/>
      <c r="BD503" s="386"/>
      <c r="BE503" s="620"/>
      <c r="BF503" s="620"/>
      <c r="BG503" s="620"/>
      <c r="BH503" s="1142"/>
      <c r="BI503" s="399"/>
      <c r="BJ503" s="622"/>
      <c r="BK503" s="621"/>
      <c r="BL503" s="621"/>
      <c r="BM503" s="621"/>
      <c r="BN503" s="621"/>
      <c r="BO503" s="621"/>
      <c r="BP503" s="621"/>
      <c r="BQ503" s="11"/>
      <c r="BR503" s="399"/>
      <c r="BS503" s="386"/>
      <c r="BT503" s="386"/>
      <c r="BU503" s="386"/>
      <c r="BV503" s="386"/>
      <c r="BW503" s="386"/>
      <c r="BX503" s="386"/>
      <c r="BY503" s="386"/>
      <c r="BZ503" s="386"/>
      <c r="CA503" s="386"/>
      <c r="CB503" s="386"/>
      <c r="CC503" s="386"/>
    </row>
    <row r="504" spans="1:81" s="417" customFormat="1" ht="12.75" hidden="1" customHeight="1">
      <c r="A504" s="1142"/>
      <c r="B504" s="399"/>
      <c r="C504" s="548"/>
      <c r="D504" s="399"/>
      <c r="E504" s="595"/>
      <c r="F504" s="400"/>
      <c r="G504" s="400"/>
      <c r="H504" s="400"/>
      <c r="I504" s="400"/>
      <c r="J504" s="400"/>
      <c r="K504" s="400"/>
      <c r="L504" s="400"/>
      <c r="M504" s="400"/>
      <c r="N504" s="400"/>
      <c r="O504" s="400"/>
      <c r="P504" s="400"/>
      <c r="Q504" s="400"/>
      <c r="R504" s="400"/>
      <c r="S504" s="400"/>
      <c r="T504" s="400"/>
      <c r="U504" s="400"/>
      <c r="V504" s="400"/>
      <c r="W504" s="400"/>
      <c r="X504" s="400"/>
      <c r="Y504" s="400"/>
      <c r="Z504" s="400"/>
      <c r="AA504" s="400"/>
      <c r="AB504" s="400"/>
      <c r="AC504" s="400"/>
      <c r="AD504" s="399"/>
      <c r="AE504" s="399"/>
      <c r="AF504" s="399"/>
      <c r="AG504" s="400"/>
      <c r="AH504" s="400"/>
      <c r="AI504" s="400"/>
      <c r="AJ504" s="400"/>
      <c r="AK504" s="399"/>
      <c r="AL504" s="399"/>
      <c r="AM504" s="399"/>
      <c r="AN504" s="384"/>
      <c r="AO504" s="23"/>
      <c r="AP504" s="620"/>
      <c r="AQ504" s="620"/>
      <c r="AR504" s="620"/>
      <c r="AS504" s="1142"/>
      <c r="AT504" s="399"/>
      <c r="AU504" s="621"/>
      <c r="AV504" s="621"/>
      <c r="AW504" s="621"/>
      <c r="AX504" s="621"/>
      <c r="AY504" s="621"/>
      <c r="AZ504" s="621"/>
      <c r="BA504" s="621"/>
      <c r="BB504" s="11"/>
      <c r="BC504" s="11"/>
      <c r="BD504" s="386"/>
      <c r="BE504" s="620"/>
      <c r="BF504" s="620"/>
      <c r="BG504" s="620"/>
      <c r="BH504" s="1142"/>
      <c r="BI504" s="399"/>
      <c r="BJ504" s="622"/>
      <c r="BK504" s="621"/>
      <c r="BL504" s="621"/>
      <c r="BM504" s="621"/>
      <c r="BN504" s="621"/>
      <c r="BO504" s="621"/>
      <c r="BP504" s="621"/>
      <c r="BQ504" s="11"/>
      <c r="BR504" s="399"/>
      <c r="BS504" s="386"/>
      <c r="BT504" s="386"/>
      <c r="BU504" s="386"/>
      <c r="BV504" s="386"/>
      <c r="BW504" s="386"/>
      <c r="BX504" s="386"/>
      <c r="BY504" s="386"/>
      <c r="BZ504" s="386"/>
      <c r="CA504" s="386"/>
      <c r="CB504" s="386"/>
      <c r="CC504" s="386"/>
    </row>
    <row r="505" spans="1:81" s="417" customFormat="1" ht="12.75" hidden="1" customHeight="1">
      <c r="A505" s="399"/>
      <c r="B505" s="399"/>
      <c r="C505" s="2489" t="s">
        <v>809</v>
      </c>
      <c r="D505" s="2490"/>
      <c r="E505" s="593" t="s">
        <v>53</v>
      </c>
      <c r="F505" s="2561" t="s">
        <v>2421</v>
      </c>
      <c r="G505" s="2561"/>
      <c r="H505" s="2561"/>
      <c r="I505" s="2561"/>
      <c r="J505" s="2561"/>
      <c r="K505" s="2561"/>
      <c r="L505" s="2561"/>
      <c r="M505" s="2561"/>
      <c r="N505" s="2561"/>
      <c r="O505" s="2561"/>
      <c r="P505" s="2561"/>
      <c r="Q505" s="2561"/>
      <c r="R505" s="2561"/>
      <c r="S505" s="2561"/>
      <c r="T505" s="2561"/>
      <c r="U505" s="2561"/>
      <c r="V505" s="2561"/>
      <c r="W505" s="2561"/>
      <c r="X505" s="2561"/>
      <c r="Y505" s="2561"/>
      <c r="Z505" s="2561"/>
      <c r="AA505" s="2561"/>
      <c r="AB505" s="2561"/>
      <c r="AC505" s="2561"/>
      <c r="AD505" s="2561"/>
      <c r="AE505" s="2561"/>
      <c r="AF505" s="550"/>
      <c r="AG505" s="488"/>
      <c r="AH505" s="488"/>
      <c r="AI505" s="488"/>
      <c r="AJ505" s="488"/>
      <c r="AK505" s="579"/>
      <c r="AL505" s="399"/>
      <c r="AM505" s="399"/>
      <c r="AN505" s="384"/>
      <c r="AO505" s="23"/>
      <c r="AP505" s="620"/>
      <c r="AQ505" s="620"/>
      <c r="AR505" s="620"/>
      <c r="AS505" s="1142"/>
      <c r="AT505" s="399"/>
      <c r="AU505" s="621"/>
      <c r="AV505" s="621"/>
      <c r="AW505" s="621"/>
      <c r="AX505" s="621"/>
      <c r="AY505" s="621"/>
      <c r="AZ505" s="621"/>
      <c r="BA505" s="621"/>
      <c r="BB505" s="11"/>
      <c r="BC505" s="11"/>
      <c r="BD505" s="386"/>
      <c r="BE505" s="620"/>
      <c r="BF505" s="620"/>
      <c r="BG505" s="620"/>
      <c r="BH505" s="1142"/>
      <c r="BI505" s="399"/>
      <c r="BJ505" s="622"/>
      <c r="BK505" s="621"/>
      <c r="BL505" s="621"/>
      <c r="BM505" s="621"/>
      <c r="BN505" s="621"/>
      <c r="BO505" s="621"/>
      <c r="BP505" s="621"/>
      <c r="BQ505" s="11"/>
      <c r="BR505" s="399"/>
      <c r="BS505" s="386"/>
      <c r="BT505" s="386"/>
      <c r="BU505" s="386"/>
      <c r="BV505" s="386"/>
      <c r="BW505" s="386"/>
      <c r="BX505" s="386"/>
      <c r="BY505" s="386"/>
      <c r="BZ505" s="386"/>
      <c r="CA505" s="386"/>
      <c r="CB505" s="386"/>
      <c r="CC505" s="386"/>
    </row>
    <row r="506" spans="1:81" s="417" customFormat="1" ht="12.75" hidden="1" customHeight="1">
      <c r="A506" s="399"/>
      <c r="B506" s="399"/>
      <c r="C506" s="594"/>
      <c r="D506" s="399"/>
      <c r="E506" s="595"/>
      <c r="F506" s="2562"/>
      <c r="G506" s="2562"/>
      <c r="H506" s="2562"/>
      <c r="I506" s="2562"/>
      <c r="J506" s="2562"/>
      <c r="K506" s="2562"/>
      <c r="L506" s="2562"/>
      <c r="M506" s="2562"/>
      <c r="N506" s="2562"/>
      <c r="O506" s="2562"/>
      <c r="P506" s="2562"/>
      <c r="Q506" s="2562"/>
      <c r="R506" s="2562"/>
      <c r="S506" s="2562"/>
      <c r="T506" s="2562"/>
      <c r="U506" s="2562"/>
      <c r="V506" s="2562"/>
      <c r="W506" s="2562"/>
      <c r="X506" s="2562"/>
      <c r="Y506" s="2562"/>
      <c r="Z506" s="2562"/>
      <c r="AA506" s="2562"/>
      <c r="AB506" s="2562"/>
      <c r="AC506" s="2562"/>
      <c r="AD506" s="2562"/>
      <c r="AE506" s="2562"/>
      <c r="AF506" s="399"/>
      <c r="AG506" s="400"/>
      <c r="AH506" s="400"/>
      <c r="AI506" s="400"/>
      <c r="AJ506" s="400"/>
      <c r="AK506" s="566"/>
      <c r="AL506" s="399"/>
      <c r="AM506" s="399"/>
      <c r="AN506" s="384"/>
      <c r="AO506" s="23"/>
      <c r="AP506" s="620"/>
      <c r="AQ506" s="620"/>
      <c r="AR506" s="620"/>
      <c r="AS506" s="1142"/>
      <c r="AT506" s="399"/>
      <c r="AU506" s="621"/>
      <c r="AV506" s="621"/>
      <c r="AW506" s="621"/>
      <c r="AX506" s="621"/>
      <c r="AY506" s="621"/>
      <c r="AZ506" s="621"/>
      <c r="BA506" s="621"/>
      <c r="BB506" s="11"/>
      <c r="BC506" s="11"/>
      <c r="BD506" s="386"/>
      <c r="BE506" s="620"/>
      <c r="BF506" s="620"/>
      <c r="BG506" s="620"/>
      <c r="BH506" s="1142"/>
      <c r="BI506" s="399"/>
      <c r="BJ506" s="622"/>
      <c r="BK506" s="621"/>
      <c r="BL506" s="621"/>
      <c r="BM506" s="621"/>
      <c r="BN506" s="621"/>
      <c r="BO506" s="621"/>
      <c r="BP506" s="621"/>
      <c r="BQ506" s="11"/>
      <c r="BR506" s="399"/>
      <c r="BS506" s="386"/>
      <c r="BT506" s="386"/>
      <c r="BU506" s="386"/>
      <c r="BV506" s="386"/>
      <c r="BW506" s="386"/>
      <c r="BX506" s="386"/>
      <c r="BY506" s="386"/>
      <c r="BZ506" s="386"/>
      <c r="CA506" s="386"/>
      <c r="CB506" s="386"/>
      <c r="CC506" s="386"/>
    </row>
    <row r="507" spans="1:81" s="417" customFormat="1" ht="12.75" hidden="1" customHeight="1">
      <c r="A507" s="399"/>
      <c r="B507" s="399"/>
      <c r="C507" s="573"/>
      <c r="D507" s="399"/>
      <c r="E507" s="399"/>
      <c r="F507" s="614" t="s">
        <v>2422</v>
      </c>
      <c r="G507" s="400"/>
      <c r="H507" s="400"/>
      <c r="I507" s="400"/>
      <c r="J507" s="400"/>
      <c r="K507" s="400"/>
      <c r="L507" s="400"/>
      <c r="M507" s="400"/>
      <c r="N507" s="400"/>
      <c r="O507" s="400"/>
      <c r="P507" s="400"/>
      <c r="Q507" s="400"/>
      <c r="R507" s="400"/>
      <c r="S507" s="400"/>
      <c r="T507" s="400"/>
      <c r="U507" s="400"/>
      <c r="V507" s="400"/>
      <c r="W507" s="400"/>
      <c r="X507" s="400"/>
      <c r="Y507" s="400"/>
      <c r="Z507" s="400"/>
      <c r="AA507" s="400"/>
      <c r="AB507" s="400"/>
      <c r="AC507" s="1136"/>
      <c r="AD507" s="399"/>
      <c r="AE507" s="399"/>
      <c r="AF507" s="399"/>
      <c r="AG507" s="455"/>
      <c r="AH507" s="455"/>
      <c r="AI507" s="455"/>
      <c r="AJ507" s="455"/>
      <c r="AK507" s="566"/>
      <c r="AL507" s="399"/>
      <c r="AM507" s="399"/>
      <c r="AN507" s="384"/>
      <c r="AO507" s="386"/>
      <c r="AP507" s="620"/>
      <c r="AQ507" s="620"/>
      <c r="AR507" s="620"/>
      <c r="AS507" s="1142"/>
      <c r="AT507" s="399"/>
      <c r="AU507" s="621"/>
      <c r="AV507" s="621"/>
      <c r="AW507" s="621"/>
      <c r="AX507" s="621"/>
      <c r="AY507" s="621"/>
      <c r="AZ507" s="621"/>
      <c r="BA507" s="621"/>
      <c r="BB507" s="386"/>
      <c r="BC507" s="386"/>
      <c r="BD507" s="386"/>
      <c r="BE507" s="620"/>
      <c r="BF507" s="620"/>
      <c r="BG507" s="620"/>
      <c r="BH507" s="1142"/>
      <c r="BI507" s="399"/>
      <c r="BJ507" s="622"/>
      <c r="BK507" s="621"/>
      <c r="BL507" s="621"/>
      <c r="BM507" s="621"/>
      <c r="BN507" s="621"/>
      <c r="BO507" s="621"/>
      <c r="BP507" s="621"/>
      <c r="BQ507" s="386"/>
      <c r="BR507" s="399"/>
      <c r="BS507" s="386"/>
      <c r="BT507" s="386"/>
      <c r="BU507" s="386"/>
      <c r="BV507" s="386"/>
      <c r="BW507" s="386"/>
      <c r="BX507" s="386"/>
      <c r="BY507" s="386"/>
      <c r="BZ507" s="386"/>
      <c r="CA507" s="386"/>
      <c r="CB507" s="386"/>
      <c r="CC507" s="386"/>
    </row>
    <row r="508" spans="1:81" s="417" customFormat="1" hidden="1">
      <c r="A508" s="399"/>
      <c r="B508" s="399"/>
      <c r="C508" s="596"/>
      <c r="D508" s="562"/>
      <c r="E508" s="597"/>
      <c r="F508" s="2563" t="s">
        <v>809</v>
      </c>
      <c r="G508" s="2563"/>
      <c r="H508" s="2563"/>
      <c r="I508" s="496"/>
      <c r="J508" s="496"/>
      <c r="K508" s="496"/>
      <c r="L508" s="496"/>
      <c r="M508" s="496"/>
      <c r="N508" s="496"/>
      <c r="O508" s="496"/>
      <c r="P508" s="496"/>
      <c r="Q508" s="496"/>
      <c r="R508" s="496"/>
      <c r="S508" s="496"/>
      <c r="T508" s="496"/>
      <c r="U508" s="496"/>
      <c r="V508" s="496"/>
      <c r="W508" s="496"/>
      <c r="X508" s="496"/>
      <c r="Y508" s="496"/>
      <c r="Z508" s="496"/>
      <c r="AA508" s="496"/>
      <c r="AB508" s="496"/>
      <c r="AC508" s="496"/>
      <c r="AD508" s="562"/>
      <c r="AE508" s="562"/>
      <c r="AF508" s="562"/>
      <c r="AG508" s="599">
        <f>IF($C$505="Yes",(VLOOKUP($F$508,$AO$481:$AP$483,2,FALSE)),0)</f>
        <v>0</v>
      </c>
      <c r="AH508" s="600" t="s">
        <v>2177</v>
      </c>
      <c r="AI508" s="496"/>
      <c r="AJ508" s="496"/>
      <c r="AK508" s="576"/>
      <c r="AL508" s="399"/>
      <c r="AM508" s="399"/>
      <c r="AN508" s="384"/>
      <c r="AO508" s="386"/>
      <c r="AP508" s="620"/>
      <c r="AQ508" s="620"/>
      <c r="AR508" s="620"/>
      <c r="AS508" s="619"/>
      <c r="AT508" s="399"/>
      <c r="AU508" s="621"/>
      <c r="AV508" s="621"/>
      <c r="AW508" s="621"/>
      <c r="AX508" s="621"/>
      <c r="AY508" s="621"/>
      <c r="AZ508" s="621"/>
      <c r="BA508" s="621"/>
      <c r="BB508" s="386"/>
      <c r="BC508" s="386"/>
      <c r="BD508" s="386"/>
      <c r="BE508" s="620"/>
      <c r="BF508" s="620"/>
      <c r="BG508" s="620"/>
      <c r="BH508" s="619"/>
      <c r="BI508" s="399"/>
      <c r="BJ508" s="622"/>
      <c r="BK508" s="621"/>
      <c r="BL508" s="621"/>
      <c r="BM508" s="621"/>
      <c r="BN508" s="621"/>
      <c r="BO508" s="621"/>
      <c r="BP508" s="621"/>
      <c r="BQ508" s="386"/>
      <c r="BR508" s="399"/>
      <c r="BS508" s="386"/>
      <c r="BT508" s="386"/>
      <c r="BU508" s="386"/>
      <c r="BV508" s="386"/>
      <c r="BW508" s="386"/>
      <c r="BX508" s="386"/>
      <c r="BY508" s="386"/>
      <c r="BZ508" s="386"/>
      <c r="CA508" s="386"/>
      <c r="CB508" s="386"/>
      <c r="CC508" s="386"/>
    </row>
    <row r="509" spans="1:81" s="417" customFormat="1" hidden="1">
      <c r="A509" s="400"/>
      <c r="B509" s="400"/>
      <c r="C509" s="400"/>
      <c r="D509" s="400"/>
      <c r="E509" s="400"/>
      <c r="F509" s="400"/>
      <c r="G509" s="400"/>
      <c r="H509" s="400"/>
      <c r="I509" s="400"/>
      <c r="J509" s="400"/>
      <c r="K509" s="400"/>
      <c r="L509" s="400"/>
      <c r="M509" s="400"/>
      <c r="N509" s="400"/>
      <c r="O509" s="400"/>
      <c r="P509" s="400"/>
      <c r="Q509" s="400"/>
      <c r="R509" s="400"/>
      <c r="S509" s="400"/>
      <c r="T509" s="400"/>
      <c r="U509" s="400"/>
      <c r="V509" s="400"/>
      <c r="W509" s="400"/>
      <c r="X509" s="400"/>
      <c r="Y509" s="400"/>
      <c r="Z509" s="400"/>
      <c r="AA509" s="400"/>
      <c r="AB509" s="400"/>
      <c r="AC509" s="400"/>
      <c r="AD509" s="400"/>
      <c r="AE509" s="399"/>
      <c r="AF509" s="399"/>
      <c r="AG509" s="455"/>
      <c r="AH509" s="1129"/>
      <c r="AI509" s="400"/>
      <c r="AJ509" s="400"/>
      <c r="AK509" s="399"/>
      <c r="AL509" s="399"/>
      <c r="AM509" s="399"/>
      <c r="AN509" s="384"/>
      <c r="AO509" s="386"/>
      <c r="AP509" s="620"/>
      <c r="AQ509" s="620"/>
      <c r="AR509" s="620"/>
      <c r="AS509" s="619"/>
      <c r="AT509" s="399"/>
      <c r="AU509" s="621"/>
      <c r="AV509" s="621"/>
      <c r="AW509" s="621"/>
      <c r="AX509" s="621"/>
      <c r="AY509" s="621"/>
      <c r="AZ509" s="621"/>
      <c r="BA509" s="621"/>
      <c r="BB509" s="386"/>
      <c r="BC509" s="386"/>
      <c r="BD509" s="386"/>
      <c r="BE509" s="620"/>
      <c r="BF509" s="620"/>
      <c r="BG509" s="620"/>
      <c r="BH509" s="619"/>
      <c r="BI509" s="399"/>
      <c r="BJ509" s="622"/>
      <c r="BK509" s="621"/>
      <c r="BL509" s="621"/>
      <c r="BM509" s="621"/>
      <c r="BN509" s="621"/>
      <c r="BO509" s="621"/>
      <c r="BP509" s="621"/>
      <c r="BQ509" s="386"/>
      <c r="BR509" s="399"/>
      <c r="BS509" s="386"/>
      <c r="BT509" s="386"/>
      <c r="BU509" s="386"/>
      <c r="BV509" s="386"/>
      <c r="BW509" s="386"/>
      <c r="BX509" s="386"/>
      <c r="BY509" s="386"/>
      <c r="BZ509" s="386"/>
      <c r="CA509" s="386"/>
      <c r="CB509" s="386"/>
      <c r="CC509" s="386"/>
    </row>
    <row r="510" spans="1:81" s="417" customFormat="1" hidden="1">
      <c r="A510" s="399"/>
      <c r="B510" s="399"/>
      <c r="C510" s="2489" t="s">
        <v>809</v>
      </c>
      <c r="D510" s="2490"/>
      <c r="E510" s="593" t="s">
        <v>2423</v>
      </c>
      <c r="F510" s="612" t="s">
        <v>2424</v>
      </c>
      <c r="G510" s="488"/>
      <c r="H510" s="488"/>
      <c r="I510" s="488"/>
      <c r="J510" s="488"/>
      <c r="K510" s="488"/>
      <c r="L510" s="488"/>
      <c r="M510" s="488"/>
      <c r="N510" s="488"/>
      <c r="O510" s="488"/>
      <c r="P510" s="488"/>
      <c r="Q510" s="488"/>
      <c r="R510" s="488"/>
      <c r="S510" s="488"/>
      <c r="T510" s="488"/>
      <c r="U510" s="488"/>
      <c r="V510" s="488"/>
      <c r="W510" s="488"/>
      <c r="X510" s="488"/>
      <c r="Y510" s="488"/>
      <c r="Z510" s="488"/>
      <c r="AA510" s="488"/>
      <c r="AB510" s="488"/>
      <c r="AC510" s="623"/>
      <c r="AD510" s="550"/>
      <c r="AE510" s="550"/>
      <c r="AF510" s="550"/>
      <c r="AG510" s="624"/>
      <c r="AH510" s="624"/>
      <c r="AI510" s="624"/>
      <c r="AJ510" s="624"/>
      <c r="AK510" s="579"/>
      <c r="AL510" s="399"/>
      <c r="AM510" s="399"/>
      <c r="AN510" s="384"/>
      <c r="AO510" s="386"/>
      <c r="AP510" s="620"/>
      <c r="AQ510" s="620"/>
      <c r="AR510" s="620"/>
      <c r="AS510" s="619"/>
      <c r="AT510" s="399"/>
      <c r="AU510" s="621"/>
      <c r="AV510" s="621"/>
      <c r="AW510" s="621"/>
      <c r="AX510" s="621"/>
      <c r="AY510" s="621"/>
      <c r="AZ510" s="621"/>
      <c r="BA510" s="621"/>
      <c r="BB510" s="386"/>
      <c r="BC510" s="386"/>
      <c r="BD510" s="386"/>
      <c r="BE510" s="620"/>
      <c r="BF510" s="620"/>
      <c r="BG510" s="620"/>
      <c r="BH510" s="619"/>
      <c r="BI510" s="399"/>
      <c r="BJ510" s="622"/>
      <c r="BK510" s="621"/>
      <c r="BL510" s="621"/>
      <c r="BM510" s="621"/>
      <c r="BN510" s="621"/>
      <c r="BO510" s="621"/>
      <c r="BP510" s="621"/>
      <c r="BQ510" s="386"/>
      <c r="BR510" s="399"/>
      <c r="BS510" s="386"/>
      <c r="BT510" s="386"/>
      <c r="BU510" s="386"/>
      <c r="BV510" s="386"/>
      <c r="BW510" s="386"/>
      <c r="BX510" s="386"/>
      <c r="BY510" s="386"/>
      <c r="BZ510" s="386"/>
      <c r="CA510" s="386"/>
      <c r="CB510" s="386"/>
      <c r="CC510" s="386"/>
    </row>
    <row r="511" spans="1:81" s="417" customFormat="1" hidden="1">
      <c r="A511" s="399"/>
      <c r="B511" s="399"/>
      <c r="C511" s="594"/>
      <c r="D511" s="399"/>
      <c r="E511" s="595"/>
      <c r="F511" s="400"/>
      <c r="G511" s="400"/>
      <c r="H511" s="400"/>
      <c r="I511" s="400"/>
      <c r="J511" s="400"/>
      <c r="K511" s="400"/>
      <c r="L511" s="400"/>
      <c r="M511" s="400"/>
      <c r="N511" s="400"/>
      <c r="O511" s="400"/>
      <c r="P511" s="400"/>
      <c r="Q511" s="400"/>
      <c r="R511" s="400"/>
      <c r="S511" s="400"/>
      <c r="T511" s="400"/>
      <c r="U511" s="400"/>
      <c r="V511" s="400"/>
      <c r="W511" s="400"/>
      <c r="X511" s="400"/>
      <c r="Y511" s="400"/>
      <c r="Z511" s="400"/>
      <c r="AA511" s="400"/>
      <c r="AB511" s="400"/>
      <c r="AC511" s="400"/>
      <c r="AD511" s="399"/>
      <c r="AE511" s="399"/>
      <c r="AF511" s="399"/>
      <c r="AG511" s="400"/>
      <c r="AH511" s="400"/>
      <c r="AI511" s="400"/>
      <c r="AJ511" s="400"/>
      <c r="AK511" s="566"/>
      <c r="AL511" s="399"/>
      <c r="AM511" s="399"/>
      <c r="AN511" s="384"/>
      <c r="AO511" s="386"/>
      <c r="AP511" s="620"/>
      <c r="AQ511" s="620"/>
      <c r="AR511" s="620"/>
      <c r="AS511" s="619"/>
      <c r="AT511" s="399"/>
      <c r="AU511" s="621"/>
      <c r="AV511" s="621"/>
      <c r="AW511" s="621"/>
      <c r="AX511" s="621"/>
      <c r="AY511" s="621"/>
      <c r="AZ511" s="621"/>
      <c r="BA511" s="621"/>
      <c r="BB511" s="386"/>
      <c r="BC511" s="386"/>
      <c r="BD511" s="386"/>
      <c r="BE511" s="620"/>
      <c r="BF511" s="620"/>
      <c r="BG511" s="620"/>
      <c r="BH511" s="619"/>
      <c r="BI511" s="399"/>
      <c r="BJ511" s="622"/>
      <c r="BK511" s="621"/>
      <c r="BL511" s="621"/>
      <c r="BM511" s="621"/>
      <c r="BN511" s="621"/>
      <c r="BO511" s="621"/>
      <c r="BP511" s="621"/>
      <c r="BQ511" s="386"/>
      <c r="BR511" s="11"/>
      <c r="BS511" s="386"/>
      <c r="BT511" s="386"/>
      <c r="BU511" s="386"/>
      <c r="BV511" s="386"/>
      <c r="BW511" s="386"/>
      <c r="BX511" s="386"/>
      <c r="BY511" s="386"/>
      <c r="BZ511" s="386"/>
      <c r="CA511" s="386"/>
      <c r="CB511" s="386"/>
      <c r="CC511" s="386"/>
    </row>
    <row r="512" spans="1:81" s="417" customFormat="1" hidden="1">
      <c r="A512" s="399"/>
      <c r="B512" s="399"/>
      <c r="C512" s="2553"/>
      <c r="D512" s="2554"/>
      <c r="E512" s="604"/>
      <c r="F512" s="400" t="s">
        <v>2425</v>
      </c>
      <c r="G512" s="400"/>
      <c r="H512" s="400"/>
      <c r="I512" s="400"/>
      <c r="J512" s="400"/>
      <c r="K512" s="400"/>
      <c r="L512" s="400"/>
      <c r="M512" s="400"/>
      <c r="N512" s="400"/>
      <c r="O512" s="400"/>
      <c r="P512" s="400"/>
      <c r="Q512" s="400"/>
      <c r="R512" s="400"/>
      <c r="S512" s="400"/>
      <c r="T512" s="400"/>
      <c r="U512" s="400"/>
      <c r="V512" s="400"/>
      <c r="W512" s="400"/>
      <c r="X512" s="400"/>
      <c r="Y512" s="400"/>
      <c r="Z512" s="400"/>
      <c r="AA512" s="400"/>
      <c r="AB512" s="400"/>
      <c r="AC512" s="1136"/>
      <c r="AD512" s="399"/>
      <c r="AE512" s="399"/>
      <c r="AF512" s="399"/>
      <c r="AG512" s="455">
        <f>IF($C$510="Yes",(VLOOKUP($G$513,$AO$488:$AP$491,2,FALSE)),0)</f>
        <v>0</v>
      </c>
      <c r="AH512" s="1129" t="s">
        <v>2177</v>
      </c>
      <c r="AI512" s="400"/>
      <c r="AJ512" s="455"/>
      <c r="AK512" s="566"/>
      <c r="AL512" s="399"/>
      <c r="AM512" s="399"/>
      <c r="AN512" s="384"/>
      <c r="AO512" s="386"/>
      <c r="AP512" s="620"/>
      <c r="AQ512" s="620"/>
      <c r="AR512" s="620"/>
      <c r="AS512" s="619"/>
      <c r="AT512" s="399"/>
      <c r="AU512" s="621"/>
      <c r="AV512" s="621"/>
      <c r="AW512" s="621"/>
      <c r="AX512" s="621"/>
      <c r="AY512" s="621"/>
      <c r="AZ512" s="621"/>
      <c r="BA512" s="621"/>
      <c r="BB512" s="386"/>
      <c r="BC512" s="386"/>
      <c r="BD512" s="386"/>
      <c r="BE512" s="620"/>
      <c r="BF512" s="620"/>
      <c r="BG512" s="620"/>
      <c r="BH512" s="619"/>
      <c r="BI512" s="399"/>
      <c r="BJ512" s="622"/>
      <c r="BK512" s="621"/>
      <c r="BL512" s="621"/>
      <c r="BM512" s="621"/>
      <c r="BN512" s="621"/>
      <c r="BO512" s="621"/>
      <c r="BP512" s="621"/>
      <c r="BQ512" s="386"/>
      <c r="BR512" s="399"/>
      <c r="BS512" s="386"/>
      <c r="BT512" s="386"/>
      <c r="BU512" s="386"/>
      <c r="BV512" s="386"/>
      <c r="BW512" s="386"/>
      <c r="BX512" s="386"/>
      <c r="BY512" s="386"/>
      <c r="BZ512" s="386"/>
      <c r="CA512" s="386"/>
      <c r="CB512" s="386"/>
      <c r="CC512" s="386"/>
    </row>
    <row r="513" spans="1:81" s="417" customFormat="1" hidden="1">
      <c r="A513" s="399"/>
      <c r="B513" s="399"/>
      <c r="C513" s="594"/>
      <c r="D513" s="399"/>
      <c r="E513" s="595"/>
      <c r="F513" s="400"/>
      <c r="G513" s="2555" t="s">
        <v>809</v>
      </c>
      <c r="H513" s="2555"/>
      <c r="I513" s="2555"/>
      <c r="J513" s="2555"/>
      <c r="K513" s="2555"/>
      <c r="L513" s="2555"/>
      <c r="M513" s="2555"/>
      <c r="N513" s="2555"/>
      <c r="O513" s="2555"/>
      <c r="P513" s="2555"/>
      <c r="Q513" s="2555"/>
      <c r="R513" s="2555"/>
      <c r="S513" s="2555"/>
      <c r="T513" s="2555"/>
      <c r="U513" s="2555"/>
      <c r="V513" s="2555"/>
      <c r="W513" s="2555"/>
      <c r="X513" s="2555"/>
      <c r="Y513" s="2555"/>
      <c r="Z513" s="2555"/>
      <c r="AA513" s="2555"/>
      <c r="AB513" s="2555"/>
      <c r="AC513" s="2555"/>
      <c r="AD513" s="2555"/>
      <c r="AE513" s="2555"/>
      <c r="AF513" s="2555"/>
      <c r="AG513" s="399"/>
      <c r="AH513" s="399"/>
      <c r="AI513" s="399"/>
      <c r="AJ513" s="400"/>
      <c r="AK513" s="566"/>
      <c r="AL513" s="399"/>
      <c r="AM513" s="399"/>
      <c r="AN513" s="384"/>
      <c r="AO513" s="386"/>
      <c r="AP513" s="620"/>
      <c r="AQ513" s="620"/>
      <c r="AR513" s="620"/>
      <c r="AS513" s="619"/>
      <c r="AT513" s="399"/>
      <c r="AU513" s="621"/>
      <c r="AV513" s="621"/>
      <c r="AW513" s="621"/>
      <c r="AX513" s="621"/>
      <c r="AY513" s="621"/>
      <c r="AZ513" s="621"/>
      <c r="BA513" s="621"/>
      <c r="BB513" s="386"/>
      <c r="BC513" s="386"/>
      <c r="BD513" s="386"/>
      <c r="BE513" s="620"/>
      <c r="BF513" s="620"/>
      <c r="BG513" s="620"/>
      <c r="BH513" s="619"/>
      <c r="BI513" s="399"/>
      <c r="BJ513" s="622"/>
      <c r="BK513" s="621"/>
      <c r="BL513" s="621"/>
      <c r="BM513" s="621"/>
      <c r="BN513" s="621"/>
      <c r="BO513" s="621"/>
      <c r="BP513" s="621"/>
      <c r="BQ513" s="386"/>
      <c r="BR513" s="399"/>
      <c r="BS513" s="386"/>
      <c r="BT513" s="386"/>
      <c r="BU513" s="386"/>
      <c r="BV513" s="386"/>
      <c r="BW513" s="386"/>
      <c r="BX513" s="386"/>
      <c r="BY513" s="386"/>
      <c r="BZ513" s="386"/>
      <c r="CA513" s="386"/>
      <c r="CB513" s="386"/>
      <c r="CC513" s="386"/>
    </row>
    <row r="514" spans="1:81" s="417" customFormat="1" hidden="1">
      <c r="A514" s="399"/>
      <c r="B514" s="399"/>
      <c r="C514" s="565"/>
      <c r="F514" s="11"/>
      <c r="G514" s="11"/>
      <c r="H514" s="11"/>
      <c r="I514" s="11"/>
      <c r="J514" s="11"/>
      <c r="K514" s="11"/>
      <c r="L514" s="11"/>
      <c r="M514" s="11"/>
      <c r="N514" s="11"/>
      <c r="O514" s="11"/>
      <c r="P514" s="11"/>
      <c r="Q514" s="11"/>
      <c r="R514" s="11"/>
      <c r="S514" s="11"/>
      <c r="T514" s="11"/>
      <c r="U514" s="11"/>
      <c r="V514" s="11"/>
      <c r="W514" s="11"/>
      <c r="X514" s="11"/>
      <c r="Y514" s="11"/>
      <c r="Z514" s="11"/>
      <c r="AA514" s="11"/>
      <c r="AB514" s="11"/>
      <c r="AC514" s="11"/>
      <c r="AD514" s="399"/>
      <c r="AE514" s="399"/>
      <c r="AF514" s="399"/>
      <c r="AG514" s="11"/>
      <c r="AH514" s="11"/>
      <c r="AI514" s="11"/>
      <c r="AJ514" s="11"/>
      <c r="AK514" s="566"/>
      <c r="AL514" s="399"/>
      <c r="AM514" s="399"/>
      <c r="AN514" s="384"/>
      <c r="AO514" s="386"/>
      <c r="AP514" s="620"/>
      <c r="AQ514" s="620"/>
      <c r="AR514" s="620"/>
      <c r="AS514" s="619"/>
      <c r="AT514" s="399"/>
      <c r="AU514" s="621"/>
      <c r="AV514" s="621"/>
      <c r="AW514" s="621"/>
      <c r="AX514" s="621"/>
      <c r="AY514" s="621"/>
      <c r="AZ514" s="621"/>
      <c r="BA514" s="621"/>
      <c r="BB514" s="386"/>
      <c r="BC514" s="386"/>
      <c r="BD514" s="386"/>
      <c r="BE514" s="620"/>
      <c r="BF514" s="620"/>
      <c r="BG514" s="620"/>
      <c r="BH514" s="619"/>
      <c r="BI514" s="399"/>
      <c r="BJ514" s="622"/>
      <c r="BK514" s="621"/>
      <c r="BL514" s="621"/>
      <c r="BM514" s="621"/>
      <c r="BN514" s="621"/>
      <c r="BO514" s="621"/>
      <c r="BP514" s="621"/>
      <c r="BQ514" s="386"/>
      <c r="BR514" s="399"/>
      <c r="BS514" s="386"/>
      <c r="BT514" s="386"/>
      <c r="BU514" s="386"/>
      <c r="BV514" s="386"/>
      <c r="BW514" s="386"/>
      <c r="BX514" s="386"/>
      <c r="BY514" s="386"/>
      <c r="BZ514" s="386"/>
      <c r="CA514" s="386"/>
      <c r="CB514" s="386"/>
      <c r="CC514" s="386"/>
    </row>
    <row r="515" spans="1:81" s="417" customFormat="1" ht="12.75" hidden="1" customHeight="1">
      <c r="A515" s="11"/>
      <c r="B515" s="399"/>
      <c r="C515" s="2493" t="s">
        <v>809</v>
      </c>
      <c r="D515" s="2494"/>
      <c r="F515" s="400" t="s">
        <v>2426</v>
      </c>
      <c r="G515" s="400"/>
      <c r="H515" s="400"/>
      <c r="I515" s="400"/>
      <c r="J515" s="400"/>
      <c r="K515" s="400"/>
      <c r="L515" s="400"/>
      <c r="M515" s="400"/>
      <c r="N515" s="400"/>
      <c r="O515" s="400"/>
      <c r="P515" s="400"/>
      <c r="Q515" s="400"/>
      <c r="R515" s="400"/>
      <c r="S515" s="400"/>
      <c r="T515" s="400"/>
      <c r="U515" s="400"/>
      <c r="V515" s="400"/>
      <c r="W515" s="400"/>
      <c r="X515" s="400"/>
      <c r="Y515" s="400"/>
      <c r="Z515" s="400"/>
      <c r="AA515" s="400"/>
      <c r="AB515" s="400"/>
      <c r="AC515" s="1136"/>
      <c r="AD515" s="399"/>
      <c r="AE515" s="399"/>
      <c r="AF515" s="399"/>
      <c r="AG515" s="455">
        <f>IF(AND($C$515="Yes",$C$510="Yes"),2,0)</f>
        <v>0</v>
      </c>
      <c r="AH515" s="1129" t="s">
        <v>2177</v>
      </c>
      <c r="AI515" s="400"/>
      <c r="AJ515" s="1125"/>
      <c r="AK515" s="566"/>
      <c r="AL515" s="399"/>
      <c r="AM515" s="399"/>
      <c r="AN515" s="384"/>
      <c r="AO515" s="386"/>
      <c r="AP515" s="620"/>
      <c r="AQ515" s="620"/>
      <c r="AR515" s="620"/>
      <c r="AS515" s="619"/>
      <c r="AT515" s="399"/>
      <c r="AU515" s="621"/>
      <c r="AV515" s="621"/>
      <c r="AW515" s="621"/>
      <c r="AX515" s="621"/>
      <c r="AY515" s="621"/>
      <c r="AZ515" s="621"/>
      <c r="BA515" s="621"/>
      <c r="BB515" s="386"/>
      <c r="BC515" s="386"/>
      <c r="BD515" s="386"/>
      <c r="BE515" s="620"/>
      <c r="BF515" s="620"/>
      <c r="BG515" s="620"/>
      <c r="BH515" s="619"/>
      <c r="BI515" s="399"/>
      <c r="BJ515" s="622"/>
      <c r="BK515" s="621"/>
      <c r="BL515" s="621"/>
      <c r="BM515" s="621"/>
      <c r="BN515" s="621"/>
      <c r="BO515" s="621"/>
      <c r="BP515" s="621"/>
      <c r="BQ515" s="386"/>
      <c r="BR515" s="399"/>
      <c r="BS515" s="386"/>
      <c r="BT515" s="386"/>
      <c r="BU515" s="386"/>
      <c r="BV515" s="386"/>
      <c r="BW515" s="386"/>
      <c r="BX515" s="386"/>
      <c r="BY515" s="386"/>
      <c r="BZ515" s="386"/>
      <c r="CA515" s="386"/>
      <c r="CB515" s="386"/>
      <c r="CC515" s="386"/>
    </row>
    <row r="516" spans="1:81" s="417" customFormat="1" hidden="1">
      <c r="A516" s="11"/>
      <c r="B516" s="399"/>
      <c r="C516" s="613"/>
      <c r="D516" s="1151"/>
      <c r="E516" s="1151"/>
      <c r="F516" s="400"/>
      <c r="G516" s="400" t="s">
        <v>2427</v>
      </c>
      <c r="H516" s="400"/>
      <c r="I516" s="400"/>
      <c r="J516" s="400"/>
      <c r="K516" s="400"/>
      <c r="L516" s="400"/>
      <c r="M516" s="400"/>
      <c r="N516" s="400"/>
      <c r="O516" s="400"/>
      <c r="P516" s="400"/>
      <c r="Q516" s="400"/>
      <c r="R516" s="400"/>
      <c r="S516" s="400"/>
      <c r="T516" s="400"/>
      <c r="U516" s="400"/>
      <c r="V516" s="400"/>
      <c r="W516" s="400"/>
      <c r="X516" s="400"/>
      <c r="Y516" s="400"/>
      <c r="Z516" s="400"/>
      <c r="AA516" s="400"/>
      <c r="AB516" s="400"/>
      <c r="AC516" s="1136"/>
      <c r="AD516" s="399"/>
      <c r="AE516" s="399"/>
      <c r="AF516" s="399"/>
      <c r="AG516" s="1125"/>
      <c r="AH516" s="1125"/>
      <c r="AI516" s="1125"/>
      <c r="AJ516" s="1125"/>
      <c r="AK516" s="566"/>
      <c r="AL516" s="399"/>
      <c r="AM516" s="399"/>
      <c r="AN516" s="440"/>
      <c r="AO516" s="386"/>
      <c r="AP516" s="620"/>
      <c r="AQ516" s="620"/>
      <c r="AR516" s="620"/>
      <c r="AS516" s="619"/>
      <c r="AT516" s="399"/>
      <c r="AU516" s="621"/>
      <c r="AV516" s="621"/>
      <c r="AW516" s="621"/>
      <c r="AX516" s="621"/>
      <c r="AY516" s="621"/>
      <c r="AZ516" s="621"/>
      <c r="BA516" s="621"/>
      <c r="BB516" s="386"/>
      <c r="BC516" s="386"/>
      <c r="BD516" s="386"/>
      <c r="BE516" s="620"/>
      <c r="BF516" s="620"/>
      <c r="BG516" s="620"/>
      <c r="BH516" s="619"/>
      <c r="BI516" s="399"/>
      <c r="BJ516" s="622"/>
      <c r="BK516" s="621"/>
      <c r="BL516" s="621"/>
      <c r="BM516" s="621"/>
      <c r="BN516" s="621"/>
      <c r="BO516" s="621"/>
      <c r="BP516" s="621"/>
      <c r="BQ516" s="386"/>
      <c r="BR516" s="399"/>
      <c r="BS516" s="386"/>
      <c r="BT516" s="386"/>
      <c r="BU516" s="386"/>
      <c r="BV516" s="386"/>
      <c r="BW516" s="386"/>
      <c r="BX516" s="386"/>
      <c r="BY516" s="386"/>
      <c r="BZ516" s="386"/>
      <c r="CA516" s="386"/>
      <c r="CB516" s="386"/>
      <c r="CC516" s="386"/>
    </row>
    <row r="517" spans="1:81" s="399" customFormat="1" ht="12.75" hidden="1" customHeight="1">
      <c r="A517" s="11"/>
      <c r="C517" s="613"/>
      <c r="D517" s="1151"/>
      <c r="E517" s="1151"/>
      <c r="F517" s="400"/>
      <c r="G517" s="400" t="s">
        <v>2428</v>
      </c>
      <c r="H517" s="400"/>
      <c r="I517" s="400"/>
      <c r="J517" s="400"/>
      <c r="K517" s="400"/>
      <c r="L517" s="400"/>
      <c r="M517" s="400"/>
      <c r="N517" s="400"/>
      <c r="O517" s="400"/>
      <c r="P517" s="400"/>
      <c r="Q517" s="400"/>
      <c r="R517" s="400"/>
      <c r="S517" s="400"/>
      <c r="T517" s="400"/>
      <c r="U517" s="400"/>
      <c r="V517" s="400"/>
      <c r="W517" s="400"/>
      <c r="X517" s="400"/>
      <c r="Y517" s="400"/>
      <c r="Z517" s="400"/>
      <c r="AA517" s="400"/>
      <c r="AB517" s="400"/>
      <c r="AC517" s="1136"/>
      <c r="AG517" s="1125"/>
      <c r="AH517" s="1125"/>
      <c r="AI517" s="1125"/>
      <c r="AJ517" s="1125"/>
      <c r="AK517" s="566"/>
      <c r="AN517" s="385"/>
      <c r="AP517" s="386"/>
      <c r="AQ517" s="386"/>
      <c r="AR517" s="386"/>
    </row>
    <row r="518" spans="1:81" s="399" customFormat="1" ht="12.75" hidden="1" customHeight="1">
      <c r="A518" s="478"/>
      <c r="B518" s="11"/>
      <c r="C518" s="625"/>
      <c r="D518" s="11"/>
      <c r="G518" s="453"/>
      <c r="H518" s="453"/>
      <c r="I518" s="453"/>
      <c r="J518" s="453"/>
      <c r="K518" s="453"/>
      <c r="L518" s="453"/>
      <c r="M518" s="453"/>
      <c r="N518" s="453"/>
      <c r="O518" s="453"/>
      <c r="P518" s="453"/>
      <c r="Q518" s="453"/>
      <c r="R518" s="453"/>
      <c r="S518" s="453"/>
      <c r="T518" s="453"/>
      <c r="U518" s="453"/>
      <c r="V518" s="453"/>
      <c r="W518" s="453"/>
      <c r="X518" s="453"/>
      <c r="Y518" s="453"/>
      <c r="Z518" s="453"/>
      <c r="AA518" s="453"/>
      <c r="AB518" s="453"/>
      <c r="AC518" s="453"/>
      <c r="AD518" s="453"/>
      <c r="AE518" s="453"/>
      <c r="AF518" s="453"/>
      <c r="AG518" s="1136"/>
      <c r="AH518" s="1136"/>
      <c r="AI518" s="1136"/>
      <c r="AJ518" s="1136"/>
      <c r="AK518" s="626"/>
      <c r="AL518" s="11"/>
      <c r="AM518" s="11"/>
      <c r="AN518" s="385"/>
      <c r="AO518" s="386"/>
      <c r="AP518" s="386"/>
      <c r="AQ518" s="386"/>
      <c r="AR518" s="386"/>
    </row>
    <row r="519" spans="1:81" s="399" customFormat="1" ht="12.75" hidden="1" customHeight="1">
      <c r="A519" s="478"/>
      <c r="C519" s="2493" t="s">
        <v>809</v>
      </c>
      <c r="D519" s="2494"/>
      <c r="F519" s="627" t="s">
        <v>2429</v>
      </c>
      <c r="G519" s="2467" t="s">
        <v>2430</v>
      </c>
      <c r="H519" s="2467"/>
      <c r="I519" s="2467"/>
      <c r="J519" s="2467"/>
      <c r="K519" s="2467"/>
      <c r="L519" s="2467"/>
      <c r="M519" s="2467"/>
      <c r="N519" s="2467"/>
      <c r="O519" s="2467"/>
      <c r="P519" s="2467"/>
      <c r="Q519" s="2467"/>
      <c r="R519" s="2467"/>
      <c r="S519" s="2467"/>
      <c r="T519" s="2467"/>
      <c r="U519" s="2467"/>
      <c r="V519" s="2467"/>
      <c r="W519" s="2467"/>
      <c r="X519" s="2467"/>
      <c r="Y519" s="2467"/>
      <c r="Z519" s="2467"/>
      <c r="AA519" s="2467"/>
      <c r="AB519" s="2467"/>
      <c r="AC519" s="2467"/>
      <c r="AD519" s="2467"/>
      <c r="AE519" s="2467"/>
      <c r="AF519" s="2467"/>
      <c r="AG519" s="455">
        <f>IF(AND($C$519="Yes",$C$510="Yes"),2,0)</f>
        <v>0</v>
      </c>
      <c r="AH519" s="1129" t="s">
        <v>2177</v>
      </c>
      <c r="AI519" s="400"/>
      <c r="AJ519" s="1125"/>
      <c r="AK519" s="566"/>
      <c r="AN519" s="385"/>
      <c r="AZ519" s="389"/>
      <c r="BC519" s="1119"/>
      <c r="BD519" s="389"/>
      <c r="BE519" s="389"/>
      <c r="BF519" s="389"/>
      <c r="BM519" s="386"/>
      <c r="BN519" s="389"/>
      <c r="BO519" s="386"/>
      <c r="BP519" s="389"/>
      <c r="BQ519" s="389"/>
      <c r="BR519" s="389"/>
      <c r="BS519" s="389"/>
      <c r="BT519" s="389"/>
      <c r="BU519" s="389"/>
      <c r="BV519" s="386"/>
      <c r="BW519" s="386"/>
      <c r="BX519" s="386"/>
      <c r="BY519" s="386"/>
      <c r="BZ519" s="386"/>
      <c r="CA519" s="386"/>
      <c r="CB519" s="386"/>
      <c r="CC519" s="386"/>
    </row>
    <row r="520" spans="1:81" s="399" customFormat="1" ht="12.75" hidden="1" customHeight="1">
      <c r="C520" s="628"/>
      <c r="D520" s="562"/>
      <c r="E520" s="597"/>
      <c r="F520" s="561"/>
      <c r="G520" s="2486"/>
      <c r="H520" s="2486"/>
      <c r="I520" s="2486"/>
      <c r="J520" s="2486"/>
      <c r="K520" s="2486"/>
      <c r="L520" s="2486"/>
      <c r="M520" s="2486"/>
      <c r="N520" s="2486"/>
      <c r="O520" s="2486"/>
      <c r="P520" s="2486"/>
      <c r="Q520" s="2486"/>
      <c r="R520" s="2486"/>
      <c r="S520" s="2486"/>
      <c r="T520" s="2486"/>
      <c r="U520" s="2486"/>
      <c r="V520" s="2486"/>
      <c r="W520" s="2486"/>
      <c r="X520" s="2486"/>
      <c r="Y520" s="2486"/>
      <c r="Z520" s="2486"/>
      <c r="AA520" s="2486"/>
      <c r="AB520" s="2486"/>
      <c r="AC520" s="2486"/>
      <c r="AD520" s="2486"/>
      <c r="AE520" s="2486"/>
      <c r="AF520" s="2486"/>
      <c r="AG520" s="496"/>
      <c r="AH520" s="496"/>
      <c r="AI520" s="496"/>
      <c r="AJ520" s="496"/>
      <c r="AK520" s="576"/>
      <c r="AN520" s="385"/>
      <c r="AZ520" s="389"/>
      <c r="BC520" s="1119"/>
      <c r="BD520" s="389"/>
      <c r="BE520" s="389"/>
      <c r="BF520" s="389"/>
      <c r="BM520" s="438"/>
      <c r="BN520" s="438"/>
      <c r="BO520" s="438"/>
      <c r="BP520" s="438"/>
      <c r="BQ520" s="438"/>
      <c r="BR520" s="438"/>
      <c r="BS520" s="438"/>
      <c r="BT520" s="438"/>
      <c r="BU520" s="438"/>
      <c r="BV520" s="438"/>
      <c r="BW520" s="438"/>
      <c r="BX520" s="438"/>
      <c r="BY520" s="438"/>
      <c r="BZ520" s="438"/>
      <c r="CA520" s="438"/>
      <c r="CB520" s="438"/>
      <c r="CC520" s="438"/>
    </row>
    <row r="521" spans="1:81" s="399" customFormat="1" ht="12.75" hidden="1" customHeight="1">
      <c r="C521" s="386"/>
      <c r="E521" s="595"/>
      <c r="F521" s="446"/>
      <c r="G521" s="1139"/>
      <c r="H521" s="1139"/>
      <c r="I521" s="1139"/>
      <c r="J521" s="1139"/>
      <c r="K521" s="1139"/>
      <c r="L521" s="1139"/>
      <c r="M521" s="1139"/>
      <c r="N521" s="1139"/>
      <c r="O521" s="1139"/>
      <c r="P521" s="1139"/>
      <c r="Q521" s="1139"/>
      <c r="R521" s="1139"/>
      <c r="S521" s="1139"/>
      <c r="T521" s="1139"/>
      <c r="U521" s="1139"/>
      <c r="V521" s="1139"/>
      <c r="W521" s="1139"/>
      <c r="X521" s="1139"/>
      <c r="Y521" s="1139"/>
      <c r="Z521" s="1139"/>
      <c r="AA521" s="1139"/>
      <c r="AB521" s="1139"/>
      <c r="AC521" s="1139"/>
      <c r="AD521" s="1139"/>
      <c r="AE521" s="1139"/>
      <c r="AF521" s="1139"/>
      <c r="AG521" s="400"/>
      <c r="AH521" s="400"/>
      <c r="AI521" s="400"/>
      <c r="AJ521" s="400"/>
      <c r="AN521" s="385"/>
      <c r="AP521" s="389"/>
      <c r="AQ521" s="389"/>
      <c r="AR521" s="389"/>
      <c r="AS521" s="389"/>
      <c r="AT521" s="389"/>
      <c r="AU521" s="389"/>
      <c r="AV521" s="389"/>
      <c r="AW521" s="389"/>
      <c r="AX521" s="389"/>
      <c r="AY521" s="389"/>
      <c r="AZ521" s="389"/>
      <c r="BA521" s="389"/>
      <c r="BB521" s="389"/>
      <c r="BC521" s="389"/>
      <c r="BD521" s="389"/>
      <c r="BE521" s="389"/>
      <c r="BF521" s="389"/>
      <c r="BG521" s="389"/>
      <c r="BH521" s="389"/>
      <c r="BI521" s="1119"/>
      <c r="BJ521" s="629"/>
      <c r="BK521" s="629"/>
      <c r="BM521" s="438"/>
      <c r="BN521" s="438"/>
      <c r="BO521" s="438"/>
      <c r="BP521" s="438"/>
      <c r="BQ521" s="438"/>
      <c r="BR521" s="438"/>
      <c r="BS521" s="438"/>
      <c r="BT521" s="438"/>
      <c r="BU521" s="438"/>
      <c r="BV521" s="438"/>
      <c r="BW521" s="438"/>
      <c r="BX521" s="438"/>
      <c r="BY521" s="438"/>
      <c r="BZ521" s="438"/>
      <c r="CA521" s="438"/>
      <c r="CB521" s="438"/>
      <c r="CC521" s="438"/>
    </row>
    <row r="522" spans="1:81" s="399" customFormat="1" ht="12.75" hidden="1" customHeight="1">
      <c r="C522" s="630" t="s">
        <v>2431</v>
      </c>
      <c r="D522" s="550"/>
      <c r="E522" s="631"/>
      <c r="F522" s="632"/>
      <c r="G522" s="1138"/>
      <c r="H522" s="1138"/>
      <c r="I522" s="1138"/>
      <c r="J522" s="1138"/>
      <c r="K522" s="1138"/>
      <c r="L522" s="1138"/>
      <c r="M522" s="1138"/>
      <c r="N522" s="1138"/>
      <c r="O522" s="1138"/>
      <c r="P522" s="1138"/>
      <c r="Q522" s="1138"/>
      <c r="R522" s="1138"/>
      <c r="S522" s="1138"/>
      <c r="T522" s="1138"/>
      <c r="U522" s="1138"/>
      <c r="V522" s="1138"/>
      <c r="W522" s="1138"/>
      <c r="X522" s="1138"/>
      <c r="Y522" s="1138"/>
      <c r="Z522" s="1138"/>
      <c r="AA522" s="1138"/>
      <c r="AB522" s="1138"/>
      <c r="AC522" s="1138"/>
      <c r="AD522" s="1138"/>
      <c r="AE522" s="1138"/>
      <c r="AF522" s="1138"/>
      <c r="AG522" s="488"/>
      <c r="AH522" s="488"/>
      <c r="AI522" s="488"/>
      <c r="AJ522" s="488"/>
      <c r="AK522" s="579"/>
      <c r="AN522" s="440"/>
      <c r="AP522" s="389"/>
      <c r="AQ522" s="389"/>
      <c r="AR522" s="389"/>
      <c r="AS522" s="389"/>
      <c r="AT522" s="389"/>
      <c r="AU522" s="389"/>
      <c r="AV522" s="389"/>
      <c r="AW522" s="389"/>
      <c r="AX522" s="389"/>
      <c r="AY522" s="389"/>
      <c r="AZ522" s="389"/>
      <c r="BA522" s="389"/>
      <c r="BB522" s="389"/>
      <c r="BC522" s="389"/>
      <c r="BD522" s="389"/>
      <c r="BE522" s="389"/>
      <c r="BF522" s="389"/>
      <c r="BG522" s="389"/>
      <c r="BH522" s="389"/>
      <c r="BI522" s="478"/>
      <c r="BJ522" s="629"/>
      <c r="BK522" s="629"/>
      <c r="BM522" s="438"/>
      <c r="BN522" s="438"/>
      <c r="BO522" s="438"/>
      <c r="BP522" s="438"/>
      <c r="BQ522" s="438"/>
      <c r="BR522" s="438"/>
      <c r="BS522" s="438"/>
      <c r="BT522" s="438"/>
      <c r="BU522" s="438"/>
      <c r="BV522" s="438"/>
      <c r="BW522" s="438"/>
      <c r="BX522" s="438"/>
      <c r="BY522" s="438"/>
      <c r="BZ522" s="438"/>
      <c r="CA522" s="438"/>
      <c r="CB522" s="438"/>
      <c r="CC522" s="438"/>
    </row>
    <row r="523" spans="1:81" s="399" customFormat="1" ht="12.75" hidden="1" customHeight="1">
      <c r="C523" s="2495" t="s">
        <v>809</v>
      </c>
      <c r="D523" s="2496"/>
      <c r="E523" s="633" t="s">
        <v>2432</v>
      </c>
      <c r="F523" s="603" t="s">
        <v>2433</v>
      </c>
      <c r="G523" s="1139"/>
      <c r="H523" s="1139"/>
      <c r="I523" s="1139"/>
      <c r="J523" s="1139"/>
      <c r="K523" s="1139"/>
      <c r="L523" s="1139"/>
      <c r="M523" s="1139"/>
      <c r="N523" s="1139"/>
      <c r="O523" s="1139"/>
      <c r="P523" s="1139"/>
      <c r="Q523" s="1139"/>
      <c r="R523" s="1139"/>
      <c r="S523" s="1139"/>
      <c r="T523" s="1139"/>
      <c r="U523" s="1139"/>
      <c r="V523" s="1139"/>
      <c r="W523" s="1139"/>
      <c r="X523" s="1139"/>
      <c r="Y523" s="1139"/>
      <c r="Z523" s="1139"/>
      <c r="AA523" s="1139"/>
      <c r="AB523" s="1139"/>
      <c r="AC523" s="1139"/>
      <c r="AD523" s="1139"/>
      <c r="AE523" s="1139"/>
      <c r="AF523" s="1139"/>
      <c r="AG523" s="455">
        <f>IF(C$523="Yes",(VLOOKUP(F$524,$AO$494:$AP$497,2,FALSE)),0)</f>
        <v>0</v>
      </c>
      <c r="AH523" s="1129" t="s">
        <v>2177</v>
      </c>
      <c r="AI523" s="400"/>
      <c r="AJ523" s="400"/>
      <c r="AK523" s="566"/>
      <c r="AN523" s="440"/>
      <c r="AP523" s="389"/>
      <c r="AQ523" s="389"/>
      <c r="AR523" s="389"/>
      <c r="AS523" s="389"/>
      <c r="AT523" s="389"/>
      <c r="AU523" s="389"/>
      <c r="AV523" s="389"/>
      <c r="AW523" s="389"/>
      <c r="AX523" s="389"/>
      <c r="AY523" s="389"/>
      <c r="AZ523" s="389"/>
      <c r="BA523" s="389"/>
      <c r="BB523" s="389"/>
      <c r="BC523" s="389"/>
      <c r="BD523" s="389"/>
      <c r="BE523" s="389"/>
      <c r="BF523" s="389"/>
      <c r="BG523" s="389"/>
      <c r="BH523" s="389"/>
      <c r="BI523" s="478"/>
      <c r="BJ523" s="629"/>
      <c r="BK523" s="629"/>
      <c r="BM523" s="386"/>
      <c r="BN523" s="386"/>
      <c r="BO523" s="386"/>
      <c r="BP523" s="386"/>
      <c r="BQ523" s="386"/>
      <c r="BR523" s="386"/>
      <c r="BS523" s="386"/>
      <c r="BT523" s="386"/>
      <c r="BU523" s="386"/>
      <c r="BV523" s="386"/>
      <c r="BW523" s="386"/>
      <c r="BX523" s="386"/>
      <c r="BY523" s="386"/>
      <c r="BZ523" s="386"/>
      <c r="CA523" s="386"/>
      <c r="CB523" s="386"/>
      <c r="CC523" s="386"/>
    </row>
    <row r="524" spans="1:81" s="399" customFormat="1" ht="12.75" hidden="1" customHeight="1">
      <c r="C524" s="554"/>
      <c r="E524" s="595"/>
      <c r="F524" s="2497" t="s">
        <v>809</v>
      </c>
      <c r="G524" s="2497"/>
      <c r="H524" s="2497"/>
      <c r="I524" s="2497"/>
      <c r="J524" s="2497"/>
      <c r="K524" s="2497"/>
      <c r="L524" s="2497"/>
      <c r="M524" s="2497"/>
      <c r="N524" s="2497"/>
      <c r="O524" s="2497"/>
      <c r="P524" s="2497"/>
      <c r="Q524" s="2497"/>
      <c r="R524" s="2497"/>
      <c r="S524" s="2497"/>
      <c r="T524" s="2497"/>
      <c r="U524" s="2497"/>
      <c r="V524" s="2497"/>
      <c r="W524" s="2497"/>
      <c r="X524" s="2497"/>
      <c r="Y524" s="2497"/>
      <c r="Z524" s="2497"/>
      <c r="AA524" s="2497"/>
      <c r="AB524" s="2497"/>
      <c r="AC524" s="2497"/>
      <c r="AD524" s="2497"/>
      <c r="AE524" s="2497"/>
      <c r="AF524" s="2497"/>
      <c r="AG524" s="400"/>
      <c r="AH524" s="400"/>
      <c r="AI524" s="400"/>
      <c r="AJ524" s="400"/>
      <c r="AK524" s="566"/>
      <c r="AN524" s="440"/>
      <c r="BM524" s="386"/>
      <c r="BN524" s="386"/>
      <c r="BO524" s="386"/>
      <c r="BP524" s="386"/>
      <c r="BQ524" s="386"/>
      <c r="BR524" s="386"/>
      <c r="BS524" s="386"/>
      <c r="BT524" s="386"/>
      <c r="BU524" s="386"/>
      <c r="BV524" s="386"/>
      <c r="BW524" s="386"/>
      <c r="BX524" s="386"/>
      <c r="BY524" s="386"/>
      <c r="BZ524" s="386"/>
      <c r="CA524" s="386"/>
      <c r="CB524" s="386"/>
      <c r="CC524" s="386"/>
    </row>
    <row r="525" spans="1:81" s="399" customFormat="1" ht="12.75" hidden="1" customHeight="1">
      <c r="C525" s="628"/>
      <c r="D525" s="562"/>
      <c r="E525" s="597"/>
      <c r="F525" s="2498"/>
      <c r="G525" s="2498"/>
      <c r="H525" s="2498"/>
      <c r="I525" s="2498"/>
      <c r="J525" s="2498"/>
      <c r="K525" s="2498"/>
      <c r="L525" s="2498"/>
      <c r="M525" s="2498"/>
      <c r="N525" s="2498"/>
      <c r="O525" s="2498"/>
      <c r="P525" s="2498"/>
      <c r="Q525" s="2498"/>
      <c r="R525" s="2498"/>
      <c r="S525" s="2498"/>
      <c r="T525" s="2498"/>
      <c r="U525" s="2498"/>
      <c r="V525" s="2498"/>
      <c r="W525" s="2498"/>
      <c r="X525" s="2498"/>
      <c r="Y525" s="2498"/>
      <c r="Z525" s="2498"/>
      <c r="AA525" s="2498"/>
      <c r="AB525" s="2498"/>
      <c r="AC525" s="2498"/>
      <c r="AD525" s="2498"/>
      <c r="AE525" s="2498"/>
      <c r="AF525" s="2498"/>
      <c r="AG525" s="496"/>
      <c r="AH525" s="496"/>
      <c r="AI525" s="496"/>
      <c r="AJ525" s="496"/>
      <c r="AK525" s="576"/>
      <c r="AN525" s="440"/>
      <c r="BM525" s="386"/>
      <c r="BN525" s="386"/>
      <c r="BO525" s="386"/>
      <c r="BP525" s="386"/>
      <c r="BQ525" s="386"/>
      <c r="BR525" s="386"/>
      <c r="BS525" s="386"/>
      <c r="BT525" s="386"/>
      <c r="BU525" s="386"/>
      <c r="BV525" s="386"/>
      <c r="BW525" s="386"/>
      <c r="BX525" s="386"/>
      <c r="BY525" s="386"/>
      <c r="BZ525" s="386"/>
      <c r="CA525" s="386"/>
      <c r="CB525" s="386"/>
      <c r="CC525" s="386"/>
    </row>
    <row r="526" spans="1:81" s="399" customFormat="1" ht="12.75" hidden="1" customHeight="1">
      <c r="A526" s="478"/>
      <c r="C526" s="400"/>
      <c r="E526" s="400"/>
      <c r="F526" s="603"/>
      <c r="G526" s="400"/>
      <c r="H526" s="400"/>
      <c r="I526" s="400"/>
      <c r="J526" s="400"/>
      <c r="K526" s="400"/>
      <c r="L526" s="400"/>
      <c r="M526" s="400"/>
      <c r="N526" s="400"/>
      <c r="O526" s="400"/>
      <c r="P526" s="400"/>
      <c r="Q526" s="400"/>
      <c r="R526" s="400"/>
      <c r="S526" s="400"/>
      <c r="T526" s="400"/>
      <c r="U526" s="400"/>
      <c r="V526" s="400"/>
      <c r="W526" s="400"/>
      <c r="X526" s="400"/>
      <c r="Y526" s="400"/>
      <c r="Z526" s="400"/>
      <c r="AA526" s="400"/>
      <c r="AB526" s="400"/>
      <c r="AC526" s="400"/>
      <c r="AD526" s="457"/>
      <c r="AE526" s="400"/>
      <c r="AF526" s="400"/>
      <c r="AG526" s="400"/>
      <c r="AH526" s="400"/>
      <c r="AN526" s="440"/>
      <c r="BM526" s="386"/>
      <c r="BN526" s="386"/>
      <c r="BO526" s="386"/>
      <c r="BP526" s="386"/>
      <c r="BQ526" s="386"/>
      <c r="BR526" s="386"/>
      <c r="BS526" s="386"/>
      <c r="BT526" s="386"/>
      <c r="BU526" s="386"/>
      <c r="BV526" s="386"/>
      <c r="BW526" s="386"/>
      <c r="BX526" s="386"/>
      <c r="BY526" s="386"/>
      <c r="BZ526" s="386"/>
      <c r="CA526" s="386"/>
      <c r="CB526" s="386"/>
      <c r="CC526" s="386"/>
    </row>
    <row r="527" spans="1:81" s="399" customFormat="1" ht="12.75" hidden="1" customHeight="1">
      <c r="A527" s="478"/>
      <c r="B527" s="399" t="s">
        <v>2434</v>
      </c>
      <c r="C527" s="400"/>
      <c r="E527" s="400"/>
      <c r="F527" s="400"/>
      <c r="G527" s="400"/>
      <c r="H527" s="400"/>
      <c r="I527" s="400"/>
      <c r="J527" s="400"/>
      <c r="K527" s="400"/>
      <c r="L527" s="400"/>
      <c r="M527" s="400"/>
      <c r="N527" s="400"/>
      <c r="O527" s="400"/>
      <c r="P527" s="400"/>
      <c r="Q527" s="400"/>
      <c r="R527" s="400"/>
      <c r="S527" s="400"/>
      <c r="T527" s="400"/>
      <c r="U527" s="400"/>
      <c r="V527" s="400"/>
      <c r="W527" s="400"/>
      <c r="X527" s="400"/>
      <c r="Y527" s="400"/>
      <c r="Z527" s="400"/>
      <c r="AA527" s="400"/>
      <c r="AB527" s="400"/>
      <c r="AC527" s="400"/>
      <c r="AD527" s="457"/>
      <c r="AE527" s="400"/>
      <c r="AF527" s="400"/>
      <c r="AG527" s="400"/>
      <c r="AH527" s="400"/>
      <c r="AN527" s="440"/>
      <c r="AP527" s="618"/>
      <c r="AQ527" s="618"/>
      <c r="AR527" s="618"/>
      <c r="AS527" s="618"/>
      <c r="AT527" s="618"/>
      <c r="AU527" s="618"/>
      <c r="AV527" s="618"/>
      <c r="AW527" s="618"/>
      <c r="AX527" s="618"/>
      <c r="AY527" s="618"/>
      <c r="BM527" s="386"/>
      <c r="BN527" s="386"/>
      <c r="BO527" s="386"/>
      <c r="BP527" s="386"/>
      <c r="BQ527" s="386"/>
      <c r="BR527" s="386"/>
      <c r="BS527" s="386"/>
      <c r="BT527" s="386"/>
      <c r="BU527" s="386"/>
      <c r="BV527" s="386"/>
      <c r="BW527" s="386"/>
      <c r="BX527" s="386"/>
      <c r="BY527" s="386"/>
      <c r="BZ527" s="386"/>
      <c r="CA527" s="386"/>
      <c r="CB527" s="386"/>
      <c r="CC527" s="386"/>
    </row>
    <row r="528" spans="1:81" s="399" customFormat="1" ht="12.75" hidden="1" customHeight="1">
      <c r="A528" s="478"/>
      <c r="B528" s="399" t="s">
        <v>2435</v>
      </c>
      <c r="C528" s="400"/>
      <c r="E528" s="400"/>
      <c r="F528" s="400"/>
      <c r="G528" s="400"/>
      <c r="H528" s="400"/>
      <c r="I528" s="400"/>
      <c r="J528" s="400"/>
      <c r="K528" s="400"/>
      <c r="L528" s="400"/>
      <c r="M528" s="400"/>
      <c r="N528" s="400"/>
      <c r="O528" s="400"/>
      <c r="P528" s="400"/>
      <c r="Q528" s="400"/>
      <c r="R528" s="400"/>
      <c r="S528" s="400"/>
      <c r="T528" s="400"/>
      <c r="U528" s="400"/>
      <c r="V528" s="400"/>
      <c r="W528" s="400"/>
      <c r="X528" s="400"/>
      <c r="Y528" s="400"/>
      <c r="Z528" s="400"/>
      <c r="AA528" s="400"/>
      <c r="AB528" s="400"/>
      <c r="AC528" s="400"/>
      <c r="AD528" s="457"/>
      <c r="AE528" s="400"/>
      <c r="AF528" s="400"/>
      <c r="AG528" s="400"/>
      <c r="AH528" s="400"/>
      <c r="AN528" s="440"/>
      <c r="AP528" s="634"/>
      <c r="AQ528" s="634"/>
      <c r="AR528" s="634"/>
      <c r="AS528" s="634"/>
      <c r="AT528" s="634"/>
      <c r="AU528" s="634"/>
      <c r="AV528" s="634"/>
      <c r="AW528" s="634"/>
      <c r="AX528" s="634"/>
      <c r="AY528" s="634"/>
      <c r="BM528" s="386"/>
      <c r="BN528" s="386"/>
      <c r="BO528" s="386"/>
      <c r="BP528" s="386"/>
      <c r="BQ528" s="386"/>
      <c r="BR528" s="386"/>
      <c r="BS528" s="386"/>
      <c r="BT528" s="386"/>
      <c r="BU528" s="386"/>
      <c r="BV528" s="386"/>
      <c r="BW528" s="386"/>
      <c r="BX528" s="386"/>
      <c r="BY528" s="386"/>
      <c r="BZ528" s="386"/>
      <c r="CA528" s="386"/>
      <c r="CB528" s="386"/>
      <c r="CC528" s="386"/>
    </row>
    <row r="529" spans="1:81" s="399" customFormat="1" ht="12.75" hidden="1" customHeight="1">
      <c r="A529" s="478"/>
      <c r="B529" s="399" t="s">
        <v>2436</v>
      </c>
      <c r="C529" s="400"/>
      <c r="E529" s="400"/>
      <c r="F529" s="400"/>
      <c r="G529" s="400"/>
      <c r="H529" s="400"/>
      <c r="I529" s="400"/>
      <c r="J529" s="400"/>
      <c r="K529" s="400"/>
      <c r="L529" s="400"/>
      <c r="M529" s="400"/>
      <c r="N529" s="400"/>
      <c r="O529" s="400"/>
      <c r="P529" s="400"/>
      <c r="Q529" s="400"/>
      <c r="R529" s="400"/>
      <c r="S529" s="400"/>
      <c r="T529" s="400"/>
      <c r="U529" s="400"/>
      <c r="V529" s="400"/>
      <c r="W529" s="400"/>
      <c r="X529" s="400"/>
      <c r="Y529" s="400"/>
      <c r="Z529" s="400"/>
      <c r="AA529" s="400"/>
      <c r="AB529" s="400"/>
      <c r="AC529" s="400"/>
      <c r="AD529" s="457"/>
      <c r="AE529" s="400"/>
      <c r="AF529" s="400"/>
      <c r="AG529" s="400"/>
      <c r="AH529" s="400"/>
      <c r="AN529" s="440"/>
      <c r="AP529" s="634"/>
      <c r="AQ529" s="634"/>
      <c r="AR529" s="634"/>
      <c r="AS529" s="634"/>
      <c r="AT529" s="634"/>
      <c r="AU529" s="634"/>
      <c r="AV529" s="634"/>
      <c r="AW529" s="634"/>
      <c r="AX529" s="634"/>
      <c r="AY529" s="634"/>
      <c r="BM529" s="386"/>
      <c r="BN529" s="386"/>
      <c r="BO529" s="386"/>
      <c r="BP529" s="386"/>
      <c r="BQ529" s="386"/>
      <c r="BR529" s="386"/>
      <c r="BS529" s="386"/>
      <c r="BT529" s="386"/>
      <c r="BU529" s="386"/>
      <c r="BV529" s="386"/>
      <c r="BW529" s="386"/>
      <c r="BX529" s="386"/>
      <c r="BY529" s="386"/>
      <c r="BZ529" s="386"/>
      <c r="CA529" s="386"/>
      <c r="CB529" s="386"/>
      <c r="CC529" s="386"/>
    </row>
    <row r="530" spans="1:81" s="399" customFormat="1" ht="12.75" hidden="1" customHeight="1">
      <c r="A530" s="478"/>
      <c r="B530" s="399" t="s">
        <v>2437</v>
      </c>
      <c r="C530" s="400"/>
      <c r="E530" s="400"/>
      <c r="F530" s="400"/>
      <c r="G530" s="400"/>
      <c r="H530" s="400"/>
      <c r="I530" s="400"/>
      <c r="J530" s="400"/>
      <c r="K530" s="400"/>
      <c r="L530" s="400"/>
      <c r="M530" s="400"/>
      <c r="N530" s="400"/>
      <c r="O530" s="400"/>
      <c r="P530" s="400"/>
      <c r="Q530" s="400"/>
      <c r="R530" s="400"/>
      <c r="S530" s="400"/>
      <c r="T530" s="400"/>
      <c r="U530" s="400"/>
      <c r="V530" s="400"/>
      <c r="W530" s="400"/>
      <c r="X530" s="400"/>
      <c r="Y530" s="400"/>
      <c r="Z530" s="400"/>
      <c r="AA530" s="400"/>
      <c r="AB530" s="400"/>
      <c r="AC530" s="400"/>
      <c r="AD530" s="457"/>
      <c r="AE530" s="400"/>
      <c r="AF530" s="400"/>
      <c r="AG530" s="400"/>
      <c r="AH530" s="400"/>
      <c r="AN530" s="440"/>
      <c r="AP530" s="634"/>
      <c r="AQ530" s="634"/>
      <c r="AR530" s="634"/>
      <c r="AS530" s="634"/>
      <c r="AT530" s="634"/>
      <c r="AU530" s="634"/>
      <c r="AV530" s="634"/>
      <c r="AW530" s="634"/>
      <c r="AX530" s="634"/>
      <c r="AY530" s="634"/>
      <c r="BM530" s="386"/>
      <c r="BN530" s="386"/>
      <c r="BO530" s="386"/>
      <c r="BP530" s="386"/>
      <c r="BQ530" s="386"/>
      <c r="BR530" s="386"/>
      <c r="BS530" s="386"/>
      <c r="BT530" s="386"/>
      <c r="BU530" s="386"/>
      <c r="BV530" s="386"/>
      <c r="BW530" s="386"/>
      <c r="BX530" s="386"/>
      <c r="BY530" s="386"/>
      <c r="BZ530" s="386"/>
      <c r="CA530" s="386"/>
      <c r="CB530" s="386"/>
      <c r="CC530" s="386"/>
    </row>
    <row r="531" spans="1:81" s="399" customFormat="1" ht="12.75" hidden="1" customHeight="1">
      <c r="A531" s="478"/>
      <c r="B531" s="399" t="s">
        <v>2438</v>
      </c>
      <c r="C531" s="400"/>
      <c r="E531" s="400"/>
      <c r="F531" s="400"/>
      <c r="G531" s="400"/>
      <c r="H531" s="400"/>
      <c r="I531" s="400"/>
      <c r="J531" s="400"/>
      <c r="K531" s="400"/>
      <c r="L531" s="400"/>
      <c r="M531" s="400"/>
      <c r="N531" s="400"/>
      <c r="O531" s="400"/>
      <c r="P531" s="400"/>
      <c r="Q531" s="400"/>
      <c r="R531" s="400"/>
      <c r="S531" s="400"/>
      <c r="T531" s="400"/>
      <c r="U531" s="400"/>
      <c r="V531" s="400"/>
      <c r="W531" s="400"/>
      <c r="X531" s="400"/>
      <c r="Y531" s="400"/>
      <c r="Z531" s="400"/>
      <c r="AA531" s="400"/>
      <c r="AB531" s="400"/>
      <c r="AC531" s="400"/>
      <c r="AD531" s="457"/>
      <c r="AE531" s="400"/>
      <c r="AF531" s="400"/>
      <c r="AG531" s="400"/>
      <c r="AH531" s="400"/>
      <c r="AN531" s="440"/>
      <c r="AP531" s="634"/>
      <c r="AQ531" s="634"/>
      <c r="AR531" s="634"/>
      <c r="AS531" s="634"/>
      <c r="AT531" s="634"/>
      <c r="AU531" s="634"/>
      <c r="AV531" s="634"/>
      <c r="AW531" s="634"/>
      <c r="AX531" s="634"/>
      <c r="AY531" s="634"/>
      <c r="BM531" s="386"/>
      <c r="BN531" s="386"/>
      <c r="BO531" s="386"/>
      <c r="BP531" s="386"/>
      <c r="BQ531" s="386"/>
      <c r="BR531" s="386"/>
      <c r="BS531" s="386"/>
      <c r="BT531" s="386"/>
      <c r="BU531" s="386"/>
      <c r="BV531" s="386"/>
      <c r="BW531" s="386"/>
      <c r="BX531" s="386"/>
      <c r="BY531" s="386"/>
      <c r="BZ531" s="386"/>
      <c r="CA531" s="386"/>
      <c r="CB531" s="386"/>
      <c r="CC531" s="386"/>
    </row>
    <row r="532" spans="1:81" s="399" customFormat="1" ht="12.75" hidden="1" customHeight="1">
      <c r="A532" s="478"/>
      <c r="B532" s="399" t="s">
        <v>2439</v>
      </c>
      <c r="C532" s="400"/>
      <c r="E532" s="400"/>
      <c r="F532" s="400"/>
      <c r="G532" s="400"/>
      <c r="H532" s="400"/>
      <c r="I532" s="400"/>
      <c r="J532" s="400"/>
      <c r="K532" s="400"/>
      <c r="L532" s="400"/>
      <c r="M532" s="400"/>
      <c r="N532" s="400"/>
      <c r="O532" s="400"/>
      <c r="P532" s="400"/>
      <c r="Q532" s="400"/>
      <c r="R532" s="400"/>
      <c r="S532" s="400"/>
      <c r="T532" s="400"/>
      <c r="U532" s="400"/>
      <c r="V532" s="400"/>
      <c r="W532" s="400"/>
      <c r="X532" s="400"/>
      <c r="Y532" s="400"/>
      <c r="Z532" s="400"/>
      <c r="AA532" s="400"/>
      <c r="AB532" s="400"/>
      <c r="AC532" s="400"/>
      <c r="AD532" s="457"/>
      <c r="AE532" s="400"/>
      <c r="AF532" s="400"/>
      <c r="AG532" s="400"/>
      <c r="AH532" s="400"/>
      <c r="AN532" s="440"/>
      <c r="AP532" s="634"/>
      <c r="AQ532" s="634"/>
      <c r="AR532" s="634"/>
      <c r="AS532" s="634"/>
      <c r="AT532" s="634"/>
      <c r="AU532" s="634"/>
      <c r="AV532" s="634"/>
      <c r="AW532" s="634"/>
      <c r="AX532" s="634"/>
      <c r="AY532" s="634"/>
      <c r="BM532" s="386"/>
      <c r="BN532" s="386"/>
      <c r="BO532" s="386"/>
      <c r="BP532" s="386"/>
      <c r="BQ532" s="386"/>
      <c r="BR532" s="386"/>
      <c r="BS532" s="386"/>
      <c r="BT532" s="386"/>
      <c r="BU532" s="386"/>
      <c r="BV532" s="386"/>
      <c r="BW532" s="386"/>
      <c r="BX532" s="386"/>
      <c r="BY532" s="386"/>
      <c r="BZ532" s="386"/>
      <c r="CA532" s="386"/>
      <c r="CB532" s="386"/>
      <c r="CC532" s="386"/>
    </row>
    <row r="533" spans="1:81" s="399" customFormat="1" ht="12.75" hidden="1" customHeight="1">
      <c r="A533" s="478"/>
      <c r="B533" s="399" t="s">
        <v>2440</v>
      </c>
      <c r="C533" s="400"/>
      <c r="E533" s="400"/>
      <c r="F533" s="400"/>
      <c r="G533" s="400"/>
      <c r="H533" s="400"/>
      <c r="I533" s="400"/>
      <c r="J533" s="400"/>
      <c r="K533" s="400"/>
      <c r="L533" s="400"/>
      <c r="M533" s="400"/>
      <c r="N533" s="400"/>
      <c r="O533" s="400"/>
      <c r="P533" s="400"/>
      <c r="Q533" s="400"/>
      <c r="R533" s="400"/>
      <c r="S533" s="400"/>
      <c r="T533" s="400"/>
      <c r="U533" s="400"/>
      <c r="V533" s="400"/>
      <c r="W533" s="400"/>
      <c r="X533" s="400"/>
      <c r="Y533" s="400"/>
      <c r="Z533" s="400"/>
      <c r="AA533" s="400"/>
      <c r="AB533" s="400"/>
      <c r="AC533" s="400"/>
      <c r="AD533" s="457"/>
      <c r="AE533" s="400"/>
      <c r="AF533" s="400"/>
      <c r="AG533" s="400"/>
      <c r="AH533" s="400"/>
      <c r="AN533" s="440"/>
    </row>
    <row r="534" spans="1:81" s="399" customFormat="1" ht="12.75" hidden="1" customHeight="1">
      <c r="A534" s="635"/>
      <c r="C534" s="400"/>
      <c r="E534" s="400"/>
      <c r="F534" s="400"/>
      <c r="G534" s="400"/>
      <c r="H534" s="400"/>
      <c r="I534" s="400"/>
      <c r="J534" s="400"/>
      <c r="K534" s="400"/>
      <c r="L534" s="400"/>
      <c r="M534" s="400"/>
      <c r="N534" s="400"/>
      <c r="O534" s="400"/>
      <c r="P534" s="400"/>
      <c r="Q534" s="400"/>
      <c r="R534" s="400"/>
      <c r="S534" s="400"/>
      <c r="T534" s="400"/>
      <c r="U534" s="400"/>
      <c r="V534" s="400"/>
      <c r="W534" s="400"/>
      <c r="X534" s="400"/>
      <c r="Y534" s="400"/>
      <c r="Z534" s="400"/>
      <c r="AA534" s="400"/>
      <c r="AB534" s="400"/>
      <c r="AC534" s="400"/>
      <c r="AD534" s="457"/>
      <c r="AE534" s="400"/>
      <c r="AF534" s="400"/>
      <c r="AG534" s="400"/>
      <c r="AH534" s="400"/>
      <c r="AN534" s="440"/>
    </row>
    <row r="535" spans="1:81" s="399" customFormat="1" ht="12.75" hidden="1" customHeight="1">
      <c r="A535" s="448"/>
      <c r="B535" s="502"/>
      <c r="C535" s="502"/>
      <c r="D535" s="502"/>
      <c r="E535" s="502"/>
      <c r="F535" s="502"/>
      <c r="G535" s="502"/>
      <c r="H535" s="502"/>
      <c r="I535" s="502"/>
      <c r="J535" s="502"/>
      <c r="K535" s="502"/>
      <c r="L535" s="502"/>
      <c r="M535" s="502"/>
      <c r="N535" s="502"/>
      <c r="O535" s="502"/>
      <c r="P535" s="502"/>
      <c r="Q535" s="502"/>
      <c r="R535" s="502"/>
      <c r="S535" s="502"/>
      <c r="T535" s="502"/>
      <c r="U535" s="502"/>
      <c r="V535" s="502"/>
      <c r="W535" s="502"/>
      <c r="X535" s="502"/>
      <c r="Y535" s="502"/>
      <c r="Z535" s="502"/>
      <c r="AA535" s="502"/>
      <c r="AB535" s="502"/>
      <c r="AC535" s="503"/>
      <c r="AD535" s="502"/>
      <c r="AE535" s="502"/>
      <c r="AF535" s="502"/>
      <c r="AG535" s="502"/>
      <c r="AH535" s="411"/>
      <c r="AI535" s="412"/>
      <c r="AJ535" s="412" t="s">
        <v>2441</v>
      </c>
      <c r="AK535" s="2423">
        <f>SUM(AG479:AG524)</f>
        <v>0</v>
      </c>
      <c r="AL535" s="2424"/>
      <c r="AM535" s="2425"/>
      <c r="AN535" s="440"/>
      <c r="AP535" s="386"/>
      <c r="AQ535" s="386"/>
      <c r="AR535" s="386"/>
      <c r="AS535" s="386"/>
      <c r="AT535" s="386"/>
      <c r="AU535" s="386"/>
      <c r="AV535" s="386"/>
      <c r="AW535" s="386"/>
      <c r="AX535" s="386"/>
      <c r="AY535" s="386"/>
      <c r="AZ535" s="386"/>
    </row>
    <row r="536" spans="1:81" s="399" customFormat="1" ht="12.75" hidden="1" customHeight="1">
      <c r="B536" s="400"/>
      <c r="C536" s="400"/>
      <c r="D536" s="400"/>
      <c r="E536" s="400"/>
      <c r="F536" s="400"/>
      <c r="G536" s="400"/>
      <c r="H536" s="400"/>
      <c r="I536" s="400"/>
      <c r="J536" s="400"/>
      <c r="K536" s="400"/>
      <c r="L536" s="400"/>
      <c r="M536" s="400"/>
      <c r="N536" s="400"/>
      <c r="O536" s="400"/>
      <c r="P536" s="400"/>
      <c r="Q536" s="400"/>
      <c r="R536" s="400"/>
      <c r="S536" s="400"/>
      <c r="T536" s="400"/>
      <c r="U536" s="400"/>
      <c r="V536" s="400"/>
      <c r="W536" s="400"/>
      <c r="X536" s="400"/>
      <c r="Y536" s="400"/>
      <c r="Z536" s="400"/>
      <c r="AA536" s="400"/>
      <c r="AB536" s="400"/>
      <c r="AC536" s="457"/>
      <c r="AD536" s="400"/>
      <c r="AE536" s="400"/>
      <c r="AF536" s="400"/>
      <c r="AG536" s="400"/>
      <c r="AI536" s="1119"/>
      <c r="AJ536" s="1119"/>
      <c r="AK536" s="438"/>
      <c r="AL536" s="438"/>
      <c r="AM536" s="438"/>
      <c r="AN536" s="440"/>
      <c r="AP536" s="386"/>
      <c r="AQ536" s="386"/>
      <c r="AR536" s="386"/>
      <c r="AS536" s="386"/>
      <c r="AT536" s="386"/>
      <c r="AU536" s="386"/>
      <c r="AV536" s="386"/>
      <c r="AW536" s="386"/>
      <c r="AX536" s="386"/>
      <c r="AY536" s="386"/>
      <c r="AZ536" s="386"/>
    </row>
    <row r="537" spans="1:81" ht="13.5" thickTop="1"/>
    <row r="538" spans="1:81" s="399" customFormat="1" ht="12.75" customHeight="1">
      <c r="A538" s="389" t="s">
        <v>2442</v>
      </c>
      <c r="B538" s="389" t="s">
        <v>2443</v>
      </c>
      <c r="C538" s="400"/>
      <c r="D538" s="400"/>
      <c r="E538" s="400"/>
      <c r="F538" s="400"/>
      <c r="G538" s="400"/>
      <c r="H538" s="400"/>
      <c r="I538" s="400"/>
      <c r="J538" s="400"/>
      <c r="K538" s="400"/>
      <c r="L538" s="400"/>
      <c r="M538" s="400"/>
      <c r="N538" s="400"/>
      <c r="O538" s="400"/>
      <c r="P538" s="400"/>
      <c r="Q538" s="400"/>
      <c r="R538" s="400"/>
      <c r="S538" s="400"/>
      <c r="T538" s="400"/>
      <c r="U538" s="400"/>
      <c r="V538" s="400"/>
      <c r="W538" s="400"/>
      <c r="X538" s="400"/>
      <c r="Y538" s="400"/>
      <c r="Z538" s="400"/>
      <c r="AA538" s="400"/>
      <c r="AB538" s="400"/>
      <c r="AC538" s="457"/>
      <c r="AD538" s="400"/>
      <c r="AE538" s="2352" t="s">
        <v>2444</v>
      </c>
      <c r="AF538" s="2352"/>
      <c r="AG538" s="2352"/>
      <c r="AH538" s="2352"/>
      <c r="AI538" s="2352"/>
      <c r="AJ538" s="2352"/>
      <c r="AK538" s="2352"/>
      <c r="AL538" s="438"/>
      <c r="AM538" s="438"/>
      <c r="AN538" s="440"/>
    </row>
    <row r="539" spans="1:81" s="399" customFormat="1" ht="12.75" customHeight="1">
      <c r="A539" s="389"/>
      <c r="B539" s="389" t="s">
        <v>2173</v>
      </c>
      <c r="C539" s="400"/>
      <c r="D539" s="400"/>
      <c r="E539" s="400"/>
      <c r="F539" s="400"/>
      <c r="G539" s="400"/>
      <c r="H539" s="400"/>
      <c r="I539" s="400"/>
      <c r="J539" s="400"/>
      <c r="K539" s="400"/>
      <c r="L539" s="400"/>
      <c r="M539" s="400"/>
      <c r="N539" s="400"/>
      <c r="O539" s="400"/>
      <c r="P539" s="400"/>
      <c r="Q539" s="400"/>
      <c r="R539" s="400"/>
      <c r="S539" s="400"/>
      <c r="T539" s="400"/>
      <c r="U539" s="400"/>
      <c r="V539" s="400"/>
      <c r="W539" s="400"/>
      <c r="X539" s="400"/>
      <c r="Y539" s="400"/>
      <c r="Z539" s="400"/>
      <c r="AA539" s="400"/>
      <c r="AB539" s="400"/>
      <c r="AC539" s="457"/>
      <c r="AD539" s="400"/>
      <c r="AE539" s="1119"/>
      <c r="AF539" s="1119"/>
      <c r="AG539" s="1119"/>
      <c r="AH539" s="1119"/>
      <c r="AI539" s="1119"/>
      <c r="AJ539" s="1119"/>
      <c r="AK539" s="1119"/>
      <c r="AL539" s="438"/>
      <c r="AM539" s="438"/>
      <c r="AN539" s="440"/>
    </row>
    <row r="540" spans="1:81" s="399" customFormat="1" ht="12.75" customHeight="1">
      <c r="A540" s="389"/>
      <c r="B540" s="389"/>
      <c r="C540" s="400"/>
      <c r="D540" s="400"/>
      <c r="E540" s="400"/>
      <c r="F540" s="400"/>
      <c r="G540" s="400"/>
      <c r="H540" s="400"/>
      <c r="I540" s="400"/>
      <c r="J540" s="400"/>
      <c r="K540" s="400"/>
      <c r="L540" s="400"/>
      <c r="M540" s="400"/>
      <c r="N540" s="400"/>
      <c r="O540" s="400"/>
      <c r="P540" s="400"/>
      <c r="Q540" s="400"/>
      <c r="R540" s="400"/>
      <c r="S540" s="400"/>
      <c r="T540" s="400"/>
      <c r="U540" s="400"/>
      <c r="V540" s="400"/>
      <c r="W540" s="400"/>
      <c r="X540" s="400"/>
      <c r="Y540" s="400"/>
      <c r="Z540" s="400"/>
      <c r="AA540" s="400"/>
      <c r="AB540" s="400"/>
      <c r="AC540" s="457"/>
      <c r="AD540" s="400"/>
      <c r="AE540" s="1119"/>
      <c r="AF540" s="1119"/>
      <c r="AG540" s="1119"/>
      <c r="AH540" s="1119"/>
      <c r="AI540" s="1119"/>
      <c r="AJ540" s="1119"/>
      <c r="AK540" s="1119"/>
      <c r="AL540" s="438"/>
      <c r="AM540" s="438"/>
      <c r="AN540" s="440"/>
    </row>
    <row r="541" spans="1:81" s="399" customFormat="1" ht="12.75" customHeight="1">
      <c r="A541" s="389"/>
      <c r="B541" s="389"/>
      <c r="C541" s="2420" t="s">
        <v>843</v>
      </c>
      <c r="D541" s="2420"/>
      <c r="E541" s="400"/>
      <c r="F541" s="2547" t="s">
        <v>2445</v>
      </c>
      <c r="G541" s="2548"/>
      <c r="H541" s="2548"/>
      <c r="I541" s="2548"/>
      <c r="J541" s="2548"/>
      <c r="K541" s="2548"/>
      <c r="L541" s="2548"/>
      <c r="M541" s="2548"/>
      <c r="N541" s="2548"/>
      <c r="O541" s="2548"/>
      <c r="P541" s="2548"/>
      <c r="Q541" s="2548"/>
      <c r="R541" s="2548"/>
      <c r="S541" s="2548"/>
      <c r="T541" s="2548"/>
      <c r="U541" s="2548"/>
      <c r="V541" s="2548"/>
      <c r="W541" s="2548"/>
      <c r="X541" s="2548"/>
      <c r="Y541" s="2548"/>
      <c r="Z541" s="2548"/>
      <c r="AA541" s="2548"/>
      <c r="AB541" s="2548"/>
      <c r="AC541" s="2548"/>
      <c r="AD541" s="2548"/>
      <c r="AE541" s="2548"/>
      <c r="AF541" s="2548"/>
      <c r="AG541" s="2548"/>
      <c r="AH541" s="2548"/>
      <c r="AI541" s="2548"/>
      <c r="AJ541" s="2548"/>
      <c r="AK541" s="2548"/>
      <c r="AL541" s="2549"/>
      <c r="AM541" s="438"/>
      <c r="AN541" s="440"/>
    </row>
    <row r="542" spans="1:81" s="399" customFormat="1" ht="12.75" customHeight="1">
      <c r="A542" s="389"/>
      <c r="B542" s="389"/>
      <c r="C542" s="400"/>
      <c r="D542" s="400"/>
      <c r="E542" s="400"/>
      <c r="F542" s="2550"/>
      <c r="G542" s="2551"/>
      <c r="H542" s="2551"/>
      <c r="I542" s="2551"/>
      <c r="J542" s="2551"/>
      <c r="K542" s="2551"/>
      <c r="L542" s="2551"/>
      <c r="M542" s="2551"/>
      <c r="N542" s="2551"/>
      <c r="O542" s="2551"/>
      <c r="P542" s="2551"/>
      <c r="Q542" s="2551"/>
      <c r="R542" s="2551"/>
      <c r="S542" s="2551"/>
      <c r="T542" s="2551"/>
      <c r="U542" s="2551"/>
      <c r="V542" s="2551"/>
      <c r="W542" s="2551"/>
      <c r="X542" s="2551"/>
      <c r="Y542" s="2551"/>
      <c r="Z542" s="2551"/>
      <c r="AA542" s="2551"/>
      <c r="AB542" s="2551"/>
      <c r="AC542" s="2551"/>
      <c r="AD542" s="2551"/>
      <c r="AE542" s="2551"/>
      <c r="AF542" s="2551"/>
      <c r="AG542" s="2551"/>
      <c r="AH542" s="2551"/>
      <c r="AI542" s="2551"/>
      <c r="AJ542" s="2551"/>
      <c r="AK542" s="2551"/>
      <c r="AL542" s="2552"/>
      <c r="AM542" s="438"/>
      <c r="AN542" s="440"/>
    </row>
    <row r="543" spans="1:81" s="399" customFormat="1" ht="12.75" customHeight="1">
      <c r="A543" s="389"/>
      <c r="B543" s="389"/>
      <c r="C543" s="400"/>
      <c r="D543" s="400"/>
      <c r="E543" s="400"/>
      <c r="F543" s="636"/>
      <c r="G543" s="636"/>
      <c r="H543" s="636"/>
      <c r="I543" s="636"/>
      <c r="J543" s="636"/>
      <c r="K543" s="636"/>
      <c r="L543" s="636"/>
      <c r="M543" s="636"/>
      <c r="N543" s="636"/>
      <c r="O543" s="636"/>
      <c r="P543" s="636"/>
      <c r="Q543" s="636"/>
      <c r="R543" s="636"/>
      <c r="S543" s="636"/>
      <c r="T543" s="636"/>
      <c r="U543" s="636"/>
      <c r="V543" s="636"/>
      <c r="W543" s="636"/>
      <c r="X543" s="636"/>
      <c r="Y543" s="636"/>
      <c r="Z543" s="636"/>
      <c r="AA543" s="636"/>
      <c r="AB543" s="636"/>
      <c r="AC543" s="636"/>
      <c r="AD543" s="636"/>
      <c r="AE543" s="636"/>
      <c r="AF543" s="636"/>
      <c r="AG543" s="636"/>
      <c r="AH543" s="636"/>
      <c r="AI543" s="636"/>
      <c r="AJ543" s="636"/>
      <c r="AK543" s="636"/>
      <c r="AL543" s="636"/>
      <c r="AM543" s="438"/>
      <c r="AN543" s="440"/>
    </row>
    <row r="544" spans="1:81" s="399" customFormat="1" ht="12.75" customHeight="1">
      <c r="A544" s="389"/>
      <c r="B544" s="637"/>
      <c r="C544" s="2420" t="s">
        <v>809</v>
      </c>
      <c r="D544" s="2420"/>
      <c r="E544" s="637"/>
      <c r="F544" s="483" t="s">
        <v>2446</v>
      </c>
      <c r="G544" s="638"/>
      <c r="H544" s="639"/>
      <c r="I544" s="639"/>
      <c r="J544" s="639"/>
      <c r="K544" s="639"/>
      <c r="L544" s="639"/>
      <c r="M544" s="639"/>
      <c r="N544" s="639"/>
      <c r="O544" s="639"/>
      <c r="P544" s="639"/>
      <c r="Q544" s="639"/>
      <c r="R544" s="639"/>
      <c r="S544" s="639"/>
      <c r="T544" s="639"/>
      <c r="U544" s="639"/>
      <c r="V544" s="639"/>
      <c r="W544" s="639"/>
      <c r="X544" s="639"/>
      <c r="Y544" s="639"/>
      <c r="Z544" s="639"/>
      <c r="AA544" s="639"/>
      <c r="AB544" s="639"/>
      <c r="AC544" s="639"/>
      <c r="AD544" s="639"/>
      <c r="AE544" s="639"/>
      <c r="AF544" s="639"/>
      <c r="AG544" s="639"/>
      <c r="AH544" s="639"/>
      <c r="AI544" s="639"/>
      <c r="AJ544" s="639"/>
      <c r="AK544" s="640"/>
      <c r="AL544" s="641"/>
      <c r="AM544" s="438"/>
      <c r="AN544" s="440"/>
    </row>
    <row r="545" spans="1:49" s="399" customFormat="1" ht="12.75" customHeight="1">
      <c r="B545" s="637"/>
      <c r="C545" s="637"/>
      <c r="D545" s="637"/>
      <c r="E545" s="637"/>
      <c r="F545" s="2442" t="s">
        <v>2447</v>
      </c>
      <c r="G545" s="2443"/>
      <c r="H545" s="2443"/>
      <c r="I545" s="2443"/>
      <c r="J545" s="2443"/>
      <c r="K545" s="2443"/>
      <c r="L545" s="2443"/>
      <c r="M545" s="2443"/>
      <c r="N545" s="2443"/>
      <c r="O545" s="2443"/>
      <c r="P545" s="2443"/>
      <c r="Q545" s="2443"/>
      <c r="R545" s="2443"/>
      <c r="S545" s="2443"/>
      <c r="T545" s="2443"/>
      <c r="U545" s="2443"/>
      <c r="V545" s="2443"/>
      <c r="W545" s="2443"/>
      <c r="X545" s="2443"/>
      <c r="Y545" s="2443"/>
      <c r="Z545" s="2443"/>
      <c r="AA545" s="2443"/>
      <c r="AB545" s="2443"/>
      <c r="AC545" s="2443"/>
      <c r="AD545" s="2443"/>
      <c r="AE545" s="2443"/>
      <c r="AF545" s="2443"/>
      <c r="AG545" s="2443"/>
      <c r="AH545" s="2443"/>
      <c r="AI545" s="2443"/>
      <c r="AJ545" s="2443"/>
      <c r="AK545" s="2443"/>
      <c r="AL545" s="2444"/>
      <c r="AM545" s="438"/>
      <c r="AN545" s="440"/>
      <c r="AS545" s="693"/>
      <c r="AT545" s="693"/>
      <c r="AU545" s="693"/>
      <c r="AV545" s="693"/>
      <c r="AW545" s="693"/>
    </row>
    <row r="546" spans="1:49" s="399" customFormat="1" ht="12.75" customHeight="1">
      <c r="B546" s="637"/>
      <c r="C546" s="637"/>
      <c r="D546" s="637"/>
      <c r="E546" s="637"/>
      <c r="F546" s="2442"/>
      <c r="G546" s="2443"/>
      <c r="H546" s="2443"/>
      <c r="I546" s="2443"/>
      <c r="J546" s="2443"/>
      <c r="K546" s="2443"/>
      <c r="L546" s="2443"/>
      <c r="M546" s="2443"/>
      <c r="N546" s="2443"/>
      <c r="O546" s="2443"/>
      <c r="P546" s="2443"/>
      <c r="Q546" s="2443"/>
      <c r="R546" s="2443"/>
      <c r="S546" s="2443"/>
      <c r="T546" s="2443"/>
      <c r="U546" s="2443"/>
      <c r="V546" s="2443"/>
      <c r="W546" s="2443"/>
      <c r="X546" s="2443"/>
      <c r="Y546" s="2443"/>
      <c r="Z546" s="2443"/>
      <c r="AA546" s="2443"/>
      <c r="AB546" s="2443"/>
      <c r="AC546" s="2443"/>
      <c r="AD546" s="2443"/>
      <c r="AE546" s="2443"/>
      <c r="AF546" s="2443"/>
      <c r="AG546" s="2443"/>
      <c r="AH546" s="2443"/>
      <c r="AI546" s="2443"/>
      <c r="AJ546" s="2443"/>
      <c r="AK546" s="2443"/>
      <c r="AL546" s="2444"/>
      <c r="AM546" s="438"/>
      <c r="AN546" s="440"/>
    </row>
    <row r="547" spans="1:49" s="399" customFormat="1" ht="12.75" customHeight="1">
      <c r="B547" s="637"/>
      <c r="C547" s="637"/>
      <c r="D547" s="637"/>
      <c r="E547" s="637"/>
      <c r="F547" s="642" t="s">
        <v>2448</v>
      </c>
      <c r="G547" s="457"/>
      <c r="H547" s="457"/>
      <c r="I547" s="457"/>
      <c r="J547" s="457"/>
      <c r="K547" s="457"/>
      <c r="L547" s="457"/>
      <c r="M547" s="457"/>
      <c r="N547" s="457"/>
      <c r="O547" s="457"/>
      <c r="P547" s="457"/>
      <c r="Q547" s="457"/>
      <c r="R547" s="457"/>
      <c r="S547" s="457"/>
      <c r="T547" s="457"/>
      <c r="U547" s="457"/>
      <c r="V547" s="457"/>
      <c r="W547" s="457"/>
      <c r="X547" s="457"/>
      <c r="Y547" s="457"/>
      <c r="Z547" s="457"/>
      <c r="AA547" s="457"/>
      <c r="AB547" s="457"/>
      <c r="AC547" s="457"/>
      <c r="AD547" s="457"/>
      <c r="AE547" s="457"/>
      <c r="AF547" s="457"/>
      <c r="AG547" s="457"/>
      <c r="AH547" s="457"/>
      <c r="AI547" s="457"/>
      <c r="AJ547" s="457"/>
      <c r="AK547" s="457"/>
      <c r="AL547" s="643"/>
      <c r="AM547" s="438"/>
      <c r="AN547" s="440"/>
    </row>
    <row r="548" spans="1:49" s="399" customFormat="1" ht="12.75" customHeight="1">
      <c r="B548" s="637"/>
      <c r="C548" s="637"/>
      <c r="D548" s="637"/>
      <c r="E548" s="637"/>
      <c r="F548" s="2442" t="s">
        <v>2449</v>
      </c>
      <c r="G548" s="2443"/>
      <c r="H548" s="2443"/>
      <c r="I548" s="2443"/>
      <c r="J548" s="2443"/>
      <c r="K548" s="2443"/>
      <c r="L548" s="2443"/>
      <c r="M548" s="2443"/>
      <c r="N548" s="2443"/>
      <c r="O548" s="2443"/>
      <c r="P548" s="2443"/>
      <c r="Q548" s="2443"/>
      <c r="R548" s="2443"/>
      <c r="S548" s="2443"/>
      <c r="T548" s="2443"/>
      <c r="U548" s="2443"/>
      <c r="V548" s="2443"/>
      <c r="W548" s="2443"/>
      <c r="X548" s="2443"/>
      <c r="Y548" s="2443"/>
      <c r="Z548" s="2443"/>
      <c r="AA548" s="2443"/>
      <c r="AB548" s="2443"/>
      <c r="AC548" s="2443"/>
      <c r="AD548" s="2443"/>
      <c r="AE548" s="2443"/>
      <c r="AF548" s="2443"/>
      <c r="AG548" s="2443"/>
      <c r="AH548" s="2443"/>
      <c r="AI548" s="2443"/>
      <c r="AJ548" s="2443"/>
      <c r="AK548" s="2443"/>
      <c r="AL548" s="644"/>
      <c r="AM548" s="438"/>
      <c r="AN548" s="440"/>
    </row>
    <row r="549" spans="1:49" s="399" customFormat="1" ht="12.75" customHeight="1">
      <c r="B549" s="637"/>
      <c r="C549" s="637"/>
      <c r="D549" s="637"/>
      <c r="E549" s="637"/>
      <c r="F549" s="2445"/>
      <c r="G549" s="2446"/>
      <c r="H549" s="2446"/>
      <c r="I549" s="2446"/>
      <c r="J549" s="2446"/>
      <c r="K549" s="2446"/>
      <c r="L549" s="2446"/>
      <c r="M549" s="2446"/>
      <c r="N549" s="2446"/>
      <c r="O549" s="2446"/>
      <c r="P549" s="2446"/>
      <c r="Q549" s="2446"/>
      <c r="R549" s="2446"/>
      <c r="S549" s="2446"/>
      <c r="T549" s="2446"/>
      <c r="U549" s="2446"/>
      <c r="V549" s="2446"/>
      <c r="W549" s="2446"/>
      <c r="X549" s="2446"/>
      <c r="Y549" s="2446"/>
      <c r="Z549" s="2446"/>
      <c r="AA549" s="2446"/>
      <c r="AB549" s="2446"/>
      <c r="AC549" s="2446"/>
      <c r="AD549" s="2446"/>
      <c r="AE549" s="2446"/>
      <c r="AF549" s="2446"/>
      <c r="AG549" s="2446"/>
      <c r="AH549" s="2446"/>
      <c r="AI549" s="2446"/>
      <c r="AJ549" s="2446"/>
      <c r="AK549" s="2446"/>
      <c r="AL549" s="645"/>
      <c r="AM549" s="438"/>
      <c r="AN549" s="440"/>
    </row>
    <row r="550" spans="1:49" s="399" customFormat="1" ht="12.75" customHeight="1">
      <c r="B550" s="637"/>
      <c r="C550" s="637"/>
      <c r="D550" s="637"/>
      <c r="E550" s="637"/>
      <c r="F550" s="482"/>
      <c r="G550" s="482"/>
      <c r="H550" s="482"/>
      <c r="I550" s="482"/>
      <c r="J550" s="482"/>
      <c r="K550" s="482"/>
      <c r="L550" s="482"/>
      <c r="M550" s="482"/>
      <c r="N550" s="482"/>
      <c r="O550" s="482"/>
      <c r="P550" s="482"/>
      <c r="Q550" s="482"/>
      <c r="R550" s="482"/>
      <c r="S550" s="482"/>
      <c r="T550" s="482"/>
      <c r="U550" s="482"/>
      <c r="V550" s="482"/>
      <c r="W550" s="482"/>
      <c r="X550" s="482"/>
      <c r="Y550" s="482"/>
      <c r="Z550" s="482"/>
      <c r="AA550" s="482"/>
      <c r="AB550" s="482"/>
      <c r="AC550" s="482"/>
      <c r="AD550" s="482"/>
      <c r="AE550" s="482"/>
      <c r="AF550" s="482"/>
      <c r="AG550" s="482"/>
      <c r="AH550" s="482"/>
      <c r="AI550" s="482"/>
      <c r="AJ550" s="482"/>
      <c r="AK550" s="482"/>
      <c r="AL550" s="438"/>
      <c r="AM550" s="438"/>
      <c r="AN550" s="440"/>
      <c r="AP550" s="2569">
        <f>Application!AJ992</f>
        <v>43777706</v>
      </c>
      <c r="AQ550" s="2569"/>
      <c r="AR550" s="2569"/>
      <c r="AS550" s="399" t="s">
        <v>2450</v>
      </c>
    </row>
    <row r="551" spans="1:49" s="399" customFormat="1" ht="12.75" customHeight="1">
      <c r="A551" s="351"/>
      <c r="B551" s="1064" t="s">
        <v>2451</v>
      </c>
      <c r="C551" s="464"/>
      <c r="D551" s="464"/>
      <c r="E551" s="464"/>
      <c r="F551" s="11"/>
      <c r="G551" s="465"/>
      <c r="H551" s="465"/>
      <c r="I551" s="465"/>
      <c r="J551" s="465"/>
      <c r="K551" s="465"/>
      <c r="L551" s="465"/>
      <c r="M551" s="465"/>
      <c r="N551" s="465"/>
      <c r="O551" s="465"/>
      <c r="P551" s="465"/>
      <c r="Q551" s="465"/>
      <c r="R551" s="11"/>
      <c r="S551" s="11"/>
      <c r="T551" s="11"/>
      <c r="U551" s="11"/>
      <c r="V551" s="11"/>
      <c r="W551" s="11"/>
      <c r="X551" s="465"/>
      <c r="Y551" s="465"/>
      <c r="Z551" s="465"/>
      <c r="AA551" s="463"/>
      <c r="AB551" s="463"/>
      <c r="AC551" s="463"/>
      <c r="AD551" s="463"/>
      <c r="AE551" s="11"/>
      <c r="AF551" s="2426">
        <f>'Sources and Uses Budget'!S107+'Sources and Uses Budget'!T107</f>
        <v>61056574</v>
      </c>
      <c r="AG551" s="2426"/>
      <c r="AH551" s="2426"/>
      <c r="AI551" s="2426"/>
      <c r="AJ551" s="2426"/>
      <c r="AK551" s="438"/>
      <c r="AL551" s="438"/>
      <c r="AM551" s="438"/>
      <c r="AN551" s="440"/>
    </row>
    <row r="552" spans="1:49" s="399" customFormat="1" ht="12.75" customHeight="1">
      <c r="A552" s="466"/>
      <c r="B552" s="466" t="s">
        <v>2452</v>
      </c>
      <c r="C552" s="465"/>
      <c r="D552" s="465"/>
      <c r="E552" s="467"/>
      <c r="F552" s="467"/>
      <c r="G552" s="467"/>
      <c r="H552" s="467"/>
      <c r="I552" s="467"/>
      <c r="J552" s="467"/>
      <c r="K552" s="467"/>
      <c r="L552" s="465"/>
      <c r="M552" s="467"/>
      <c r="N552" s="467"/>
      <c r="O552" s="467"/>
      <c r="P552" s="467"/>
      <c r="Q552" s="467"/>
      <c r="R552" s="11"/>
      <c r="S552" s="11"/>
      <c r="T552" s="11"/>
      <c r="U552" s="11"/>
      <c r="V552" s="11"/>
      <c r="W552" s="11"/>
      <c r="X552" s="465"/>
      <c r="Y552" s="465"/>
      <c r="Z552" s="465"/>
      <c r="AA552" s="463"/>
      <c r="AB552" s="463"/>
      <c r="AC552" s="463"/>
      <c r="AD552" s="463"/>
      <c r="AE552" s="11"/>
      <c r="AF552" s="2574">
        <f>IFERROR(AP559,0)</f>
        <v>93024699.800000012</v>
      </c>
      <c r="AG552" s="2574"/>
      <c r="AH552" s="2574"/>
      <c r="AI552" s="2574"/>
      <c r="AJ552" s="2574"/>
      <c r="AK552" s="438"/>
      <c r="AL552" s="438"/>
      <c r="AM552" s="438"/>
      <c r="AN552" s="440"/>
      <c r="AP552" s="2569">
        <f>Application!AJ1045</f>
        <v>21451075.940000001</v>
      </c>
      <c r="AQ552" s="2569"/>
      <c r="AR552" s="2569"/>
      <c r="AS552" s="399" t="s">
        <v>1720</v>
      </c>
    </row>
    <row r="553" spans="1:49" s="399" customFormat="1" ht="12.75" customHeight="1">
      <c r="A553" s="465"/>
      <c r="B553" s="465" t="s">
        <v>1648</v>
      </c>
      <c r="C553" s="465"/>
      <c r="D553" s="465"/>
      <c r="E553" s="465"/>
      <c r="F553" s="465"/>
      <c r="G553" s="465"/>
      <c r="H553" s="465"/>
      <c r="I553" s="465"/>
      <c r="J553" s="465"/>
      <c r="K553" s="465"/>
      <c r="L553" s="465"/>
      <c r="M553" s="465"/>
      <c r="N553" s="465"/>
      <c r="O553" s="465"/>
      <c r="P553" s="465"/>
      <c r="Q553" s="465"/>
      <c r="R553" s="11"/>
      <c r="S553" s="11"/>
      <c r="T553" s="11"/>
      <c r="U553" s="11"/>
      <c r="V553" s="11"/>
      <c r="W553" s="11"/>
      <c r="X553" s="465"/>
      <c r="Y553" s="465"/>
      <c r="Z553" s="465"/>
      <c r="AA553" s="463"/>
      <c r="AB553" s="463"/>
      <c r="AC553" s="463"/>
      <c r="AD553" s="463"/>
      <c r="AE553" s="11"/>
      <c r="AF553" s="2575">
        <f>IFERROR(ROUNDDOWN(IF(C544="YES",((1-(AF551/AF552))*2),(1-(AF551/AF552))),2),0)</f>
        <v>0.34</v>
      </c>
      <c r="AG553" s="2575"/>
      <c r="AH553" s="2575"/>
      <c r="AI553" s="2575"/>
      <c r="AJ553" s="2575"/>
      <c r="AK553" s="438"/>
      <c r="AL553" s="438"/>
      <c r="AM553" s="438"/>
      <c r="AN553" s="440"/>
      <c r="AP553" s="2572">
        <f>Application!AJ1049</f>
        <v>43777706</v>
      </c>
      <c r="AQ553" s="2572"/>
      <c r="AR553" s="2572"/>
      <c r="AS553" s="399" t="s">
        <v>1730</v>
      </c>
    </row>
    <row r="554" spans="1:49" s="399" customFormat="1" ht="12.75" customHeight="1">
      <c r="A554" s="465"/>
      <c r="B554" s="465"/>
      <c r="C554" s="465"/>
      <c r="D554" s="465"/>
      <c r="E554" s="465"/>
      <c r="F554" s="465"/>
      <c r="G554" s="465"/>
      <c r="H554" s="465"/>
      <c r="I554" s="465"/>
      <c r="J554" s="465"/>
      <c r="K554" s="465"/>
      <c r="L554" s="465"/>
      <c r="M554" s="465"/>
      <c r="N554" s="465"/>
      <c r="O554" s="465"/>
      <c r="P554" s="465"/>
      <c r="Q554" s="465"/>
      <c r="R554" s="11"/>
      <c r="S554" s="11"/>
      <c r="T554" s="11"/>
      <c r="U554" s="11"/>
      <c r="V554" s="11"/>
      <c r="W554" s="11"/>
      <c r="X554" s="465"/>
      <c r="Y554" s="465"/>
      <c r="Z554" s="465"/>
      <c r="AA554" s="463"/>
      <c r="AB554" s="463"/>
      <c r="AC554" s="463"/>
      <c r="AD554" s="463"/>
      <c r="AE554" s="11"/>
      <c r="AF554" s="646"/>
      <c r="AG554" s="646"/>
      <c r="AH554" s="646"/>
      <c r="AI554" s="646"/>
      <c r="AJ554" s="646"/>
      <c r="AK554" s="438"/>
      <c r="AL554" s="438"/>
      <c r="AM554" s="438"/>
      <c r="AN554" s="440"/>
      <c r="AP554" s="2568">
        <f>IF(((AP552+AP553)/AP550)&gt;0.8,0.8,((AP552+AP553)/AP550))</f>
        <v>0.8</v>
      </c>
      <c r="AQ554" s="2568"/>
      <c r="AR554" s="2568"/>
      <c r="AS554" s="399" t="s">
        <v>2453</v>
      </c>
    </row>
    <row r="555" spans="1:49" s="399" customFormat="1" ht="12.75" customHeight="1">
      <c r="A555" s="465"/>
      <c r="B555" s="2505" t="s">
        <v>2454</v>
      </c>
      <c r="C555" s="2506"/>
      <c r="D555" s="2506"/>
      <c r="E555" s="2506"/>
      <c r="F555" s="2506"/>
      <c r="G555" s="2506"/>
      <c r="H555" s="2506"/>
      <c r="I555" s="2506"/>
      <c r="J555" s="2506"/>
      <c r="K555" s="2506"/>
      <c r="L555" s="2506"/>
      <c r="M555" s="2506"/>
      <c r="N555" s="2506"/>
      <c r="O555" s="2506"/>
      <c r="P555" s="2506"/>
      <c r="Q555" s="2506"/>
      <c r="R555" s="2506"/>
      <c r="S555" s="2506"/>
      <c r="T555" s="2506"/>
      <c r="U555" s="2506"/>
      <c r="V555" s="2506"/>
      <c r="W555" s="2506"/>
      <c r="X555" s="2506"/>
      <c r="Y555" s="2506"/>
      <c r="Z555" s="2506"/>
      <c r="AA555" s="2506"/>
      <c r="AB555" s="2506"/>
      <c r="AC555" s="2506"/>
      <c r="AD555" s="2506"/>
      <c r="AE555" s="2506"/>
      <c r="AF555" s="2506"/>
      <c r="AG555" s="2506"/>
      <c r="AH555" s="2506"/>
      <c r="AI555" s="2506"/>
      <c r="AJ555" s="2507"/>
      <c r="AK555" s="438"/>
      <c r="AL555" s="438"/>
      <c r="AM555" s="438"/>
      <c r="AN555" s="440"/>
    </row>
    <row r="556" spans="1:49" s="399" customFormat="1" ht="12.75" customHeight="1">
      <c r="A556" s="465"/>
      <c r="B556" s="2508"/>
      <c r="C556" s="2509"/>
      <c r="D556" s="2509"/>
      <c r="E556" s="2509"/>
      <c r="F556" s="2509"/>
      <c r="G556" s="2509"/>
      <c r="H556" s="2509"/>
      <c r="I556" s="2509"/>
      <c r="J556" s="2509"/>
      <c r="K556" s="2509"/>
      <c r="L556" s="2509"/>
      <c r="M556" s="2509"/>
      <c r="N556" s="2509"/>
      <c r="O556" s="2509"/>
      <c r="P556" s="2509"/>
      <c r="Q556" s="2509"/>
      <c r="R556" s="2509"/>
      <c r="S556" s="2509"/>
      <c r="T556" s="2509"/>
      <c r="U556" s="2509"/>
      <c r="V556" s="2509"/>
      <c r="W556" s="2509"/>
      <c r="X556" s="2509"/>
      <c r="Y556" s="2509"/>
      <c r="Z556" s="2509"/>
      <c r="AA556" s="2509"/>
      <c r="AB556" s="2509"/>
      <c r="AC556" s="2509"/>
      <c r="AD556" s="2509"/>
      <c r="AE556" s="2509"/>
      <c r="AF556" s="2509"/>
      <c r="AG556" s="2509"/>
      <c r="AH556" s="2509"/>
      <c r="AI556" s="2509"/>
      <c r="AJ556" s="2510"/>
      <c r="AK556" s="438"/>
      <c r="AL556" s="438"/>
      <c r="AM556" s="438"/>
      <c r="AN556" s="440"/>
      <c r="AP556" s="2569">
        <f>AP557-AP552-AP553</f>
        <v>58002535</v>
      </c>
      <c r="AQ556" s="2478"/>
      <c r="AR556" s="2478"/>
      <c r="AS556" s="399" t="s">
        <v>2455</v>
      </c>
    </row>
    <row r="557" spans="1:49" s="399" customFormat="1" ht="12.75" customHeight="1">
      <c r="A557" s="465"/>
      <c r="B557" s="2511"/>
      <c r="C557" s="2512"/>
      <c r="D557" s="2512"/>
      <c r="E557" s="2512"/>
      <c r="F557" s="2512"/>
      <c r="G557" s="2512"/>
      <c r="H557" s="2512"/>
      <c r="I557" s="2512"/>
      <c r="J557" s="2512"/>
      <c r="K557" s="2512"/>
      <c r="L557" s="2512"/>
      <c r="M557" s="2512"/>
      <c r="N557" s="2512"/>
      <c r="O557" s="2512"/>
      <c r="P557" s="2512"/>
      <c r="Q557" s="2512"/>
      <c r="R557" s="2512"/>
      <c r="S557" s="2512"/>
      <c r="T557" s="2512"/>
      <c r="U557" s="2512"/>
      <c r="V557" s="2512"/>
      <c r="W557" s="2512"/>
      <c r="X557" s="2512"/>
      <c r="Y557" s="2512"/>
      <c r="Z557" s="2512"/>
      <c r="AA557" s="2512"/>
      <c r="AB557" s="2512"/>
      <c r="AC557" s="2512"/>
      <c r="AD557" s="2512"/>
      <c r="AE557" s="2512"/>
      <c r="AF557" s="2512"/>
      <c r="AG557" s="2512"/>
      <c r="AH557" s="2512"/>
      <c r="AI557" s="2512"/>
      <c r="AJ557" s="2513"/>
      <c r="AK557" s="438"/>
      <c r="AL557" s="438"/>
      <c r="AM557" s="438"/>
      <c r="AN557" s="440"/>
      <c r="AP557" s="2569">
        <f>Application!AJ1053</f>
        <v>123231316.94</v>
      </c>
      <c r="AQ557" s="2569"/>
      <c r="AR557" s="2569"/>
      <c r="AS557" s="399" t="s">
        <v>2456</v>
      </c>
    </row>
    <row r="558" spans="1:49" s="399" customFormat="1" ht="12.75" customHeight="1">
      <c r="B558" s="400"/>
      <c r="C558" s="400"/>
      <c r="D558" s="400"/>
      <c r="E558" s="400"/>
      <c r="F558" s="400"/>
      <c r="G558" s="400"/>
      <c r="H558" s="400"/>
      <c r="I558" s="400"/>
      <c r="J558" s="400"/>
      <c r="K558" s="400"/>
      <c r="L558" s="400"/>
      <c r="M558" s="400"/>
      <c r="N558" s="400"/>
      <c r="O558" s="400"/>
      <c r="P558" s="400"/>
      <c r="Q558" s="400"/>
      <c r="R558" s="400"/>
      <c r="S558" s="400"/>
      <c r="T558" s="400"/>
      <c r="U558" s="400"/>
      <c r="V558" s="400"/>
      <c r="W558" s="400"/>
      <c r="X558" s="400"/>
      <c r="Y558" s="400"/>
      <c r="Z558" s="400"/>
      <c r="AA558" s="400"/>
      <c r="AB558" s="400"/>
      <c r="AC558" s="457"/>
      <c r="AD558" s="400"/>
      <c r="AI558" s="1119"/>
      <c r="AJ558" s="1119"/>
      <c r="AK558" s="438"/>
      <c r="AL558" s="438"/>
      <c r="AM558" s="438"/>
      <c r="AN558" s="440"/>
    </row>
    <row r="559" spans="1:49" s="399" customFormat="1" ht="12.75" customHeight="1">
      <c r="A559" s="469"/>
      <c r="B559" s="469"/>
      <c r="C559" s="469"/>
      <c r="D559" s="469"/>
      <c r="E559" s="469"/>
      <c r="F559" s="469"/>
      <c r="G559" s="469"/>
      <c r="H559" s="469"/>
      <c r="I559" s="469"/>
      <c r="J559" s="469"/>
      <c r="K559" s="469"/>
      <c r="L559" s="469"/>
      <c r="M559" s="469"/>
      <c r="N559" s="469"/>
      <c r="O559" s="469"/>
      <c r="P559" s="469"/>
      <c r="Q559" s="469"/>
      <c r="R559" s="469"/>
      <c r="S559" s="469"/>
      <c r="T559" s="469"/>
      <c r="U559" s="469"/>
      <c r="V559" s="469"/>
      <c r="W559" s="469"/>
      <c r="X559" s="469"/>
      <c r="Y559" s="469"/>
      <c r="Z559" s="469"/>
      <c r="AA559" s="469"/>
      <c r="AB559" s="469"/>
      <c r="AC559" s="469"/>
      <c r="AD559" s="469"/>
      <c r="AE559" s="469"/>
      <c r="AF559" s="469"/>
      <c r="AG559" s="469"/>
      <c r="AH559" s="470"/>
      <c r="AI559" s="412"/>
      <c r="AJ559" s="412" t="s">
        <v>2457</v>
      </c>
      <c r="AK559" s="2514">
        <f>IFERROR(IF(AND(C541="N/A",C544="N/A"),0,IF(AF553=0,0,IF((AF553*100)&gt;12,12,(AF553*100)))),0)</f>
        <v>12</v>
      </c>
      <c r="AL559" s="2514"/>
      <c r="AM559" s="2515"/>
      <c r="AN559" s="440"/>
      <c r="AP559" s="2586">
        <f>AP556+(AP550*AP554)</f>
        <v>93024699.800000012</v>
      </c>
      <c r="AQ559" s="2587"/>
      <c r="AR559" s="2588"/>
    </row>
    <row r="560" spans="1:49" s="399" customFormat="1" ht="12.75" customHeight="1" thickBot="1">
      <c r="A560" s="591"/>
      <c r="B560" s="591"/>
      <c r="C560" s="591"/>
      <c r="D560" s="591"/>
      <c r="E560" s="591"/>
      <c r="F560" s="591"/>
      <c r="G560" s="591"/>
      <c r="H560" s="591"/>
      <c r="I560" s="591"/>
      <c r="J560" s="591"/>
      <c r="K560" s="591"/>
      <c r="L560" s="591"/>
      <c r="M560" s="591"/>
      <c r="N560" s="591"/>
      <c r="O560" s="591"/>
      <c r="P560" s="591"/>
      <c r="Q560" s="591"/>
      <c r="R560" s="591"/>
      <c r="S560" s="591"/>
      <c r="T560" s="591"/>
      <c r="U560" s="591"/>
      <c r="V560" s="591"/>
      <c r="W560" s="591"/>
      <c r="X560" s="591"/>
      <c r="Y560" s="591"/>
      <c r="Z560" s="591"/>
      <c r="AA560" s="591"/>
      <c r="AB560" s="591"/>
      <c r="AC560" s="591"/>
      <c r="AD560" s="591"/>
      <c r="AE560" s="591"/>
      <c r="AF560" s="591"/>
      <c r="AG560" s="591"/>
      <c r="AH560" s="591"/>
      <c r="AI560" s="591"/>
      <c r="AJ560" s="591"/>
      <c r="AK560" s="591"/>
      <c r="AL560" s="591"/>
      <c r="AM560" s="592"/>
      <c r="AN560" s="440"/>
    </row>
    <row r="561" spans="1:42" s="399" customFormat="1" ht="12.75" customHeight="1" thickTop="1">
      <c r="A561" s="504"/>
      <c r="B561" s="505"/>
      <c r="C561" s="504"/>
      <c r="D561" s="505"/>
      <c r="E561" s="505"/>
      <c r="F561" s="505"/>
      <c r="G561" s="505"/>
      <c r="H561" s="505"/>
      <c r="I561" s="505"/>
      <c r="J561" s="505"/>
      <c r="K561" s="505"/>
      <c r="L561" s="505"/>
      <c r="M561" s="505"/>
      <c r="N561" s="505"/>
      <c r="O561" s="505"/>
      <c r="P561" s="505"/>
      <c r="Q561" s="505"/>
      <c r="R561" s="505"/>
      <c r="S561" s="505"/>
      <c r="T561" s="505"/>
      <c r="U561" s="505"/>
      <c r="V561" s="505"/>
      <c r="W561" s="505"/>
      <c r="X561" s="505"/>
      <c r="Y561" s="505"/>
      <c r="Z561" s="505"/>
      <c r="AA561" s="505"/>
      <c r="AB561" s="505"/>
      <c r="AC561" s="506"/>
      <c r="AD561" s="506"/>
      <c r="AE561" s="506"/>
      <c r="AF561" s="505"/>
      <c r="AG561" s="505"/>
      <c r="AH561" s="505"/>
      <c r="AI561" s="505"/>
      <c r="AJ561" s="505"/>
      <c r="AK561" s="505"/>
      <c r="AL561" s="505"/>
      <c r="AM561" s="507"/>
      <c r="AN561" s="440"/>
    </row>
    <row r="562" spans="1:42" s="399" customFormat="1" ht="12.75" customHeight="1">
      <c r="A562" s="388" t="s">
        <v>2458</v>
      </c>
      <c r="C562" s="388"/>
      <c r="D562" s="446"/>
      <c r="E562" s="446"/>
      <c r="F562" s="446"/>
      <c r="G562" s="446"/>
      <c r="H562" s="446"/>
      <c r="I562" s="446"/>
      <c r="J562" s="446"/>
      <c r="K562" s="446"/>
      <c r="L562" s="446"/>
      <c r="M562" s="446"/>
      <c r="N562" s="446"/>
      <c r="O562" s="446"/>
      <c r="P562" s="446"/>
      <c r="Q562" s="446"/>
      <c r="R562" s="446"/>
      <c r="S562" s="446"/>
      <c r="T562" s="446"/>
      <c r="U562" s="446"/>
      <c r="V562" s="446"/>
      <c r="W562" s="446"/>
      <c r="X562" s="446"/>
      <c r="Y562" s="446"/>
      <c r="Z562" s="446"/>
      <c r="AA562" s="446"/>
      <c r="AB562" s="446"/>
      <c r="AC562" s="446"/>
      <c r="AD562" s="446"/>
      <c r="AE562" s="2352" t="s">
        <v>2157</v>
      </c>
      <c r="AF562" s="2352"/>
      <c r="AG562" s="2352"/>
      <c r="AH562" s="2352"/>
      <c r="AI562" s="2352"/>
      <c r="AJ562" s="2352"/>
      <c r="AK562" s="2352"/>
      <c r="AL562" s="1136"/>
      <c r="AM562" s="446"/>
      <c r="AN562" s="440"/>
    </row>
    <row r="563" spans="1:42" s="399" customFormat="1" ht="12.75" customHeight="1">
      <c r="C563" s="446"/>
      <c r="D563" s="446"/>
      <c r="E563" s="446"/>
      <c r="F563" s="446"/>
      <c r="G563" s="446"/>
      <c r="H563" s="446"/>
      <c r="I563" s="446"/>
      <c r="J563" s="446"/>
      <c r="K563" s="446"/>
      <c r="L563" s="446"/>
      <c r="M563" s="446"/>
      <c r="N563" s="446"/>
      <c r="O563" s="446"/>
      <c r="P563" s="446"/>
      <c r="Q563" s="446"/>
      <c r="R563" s="446"/>
      <c r="S563" s="446"/>
      <c r="T563" s="446"/>
      <c r="U563" s="446"/>
      <c r="V563" s="446"/>
      <c r="W563" s="446"/>
      <c r="X563" s="446"/>
      <c r="Y563" s="446"/>
      <c r="Z563" s="446"/>
      <c r="AA563" s="446"/>
      <c r="AB563" s="446"/>
      <c r="AC563" s="446"/>
      <c r="AD563" s="446"/>
      <c r="AE563" s="446"/>
      <c r="AF563" s="446"/>
      <c r="AG563" s="446"/>
      <c r="AH563" s="446"/>
      <c r="AI563" s="446"/>
      <c r="AJ563" s="446"/>
      <c r="AK563" s="446"/>
      <c r="AL563" s="446"/>
      <c r="AM563" s="446"/>
      <c r="AN563" s="440"/>
    </row>
    <row r="564" spans="1:42" s="399" customFormat="1" ht="12.75" customHeight="1">
      <c r="A564" s="446"/>
      <c r="B564" s="2443" t="s">
        <v>2459</v>
      </c>
      <c r="C564" s="2443"/>
      <c r="D564" s="2443"/>
      <c r="E564" s="2443"/>
      <c r="F564" s="2443"/>
      <c r="G564" s="2443"/>
      <c r="H564" s="2443"/>
      <c r="I564" s="2443"/>
      <c r="J564" s="2443"/>
      <c r="K564" s="2443"/>
      <c r="L564" s="2443"/>
      <c r="M564" s="2443"/>
      <c r="N564" s="2443"/>
      <c r="O564" s="2443"/>
      <c r="P564" s="2443"/>
      <c r="Q564" s="2443"/>
      <c r="R564" s="2443"/>
      <c r="S564" s="2443"/>
      <c r="T564" s="2443"/>
      <c r="U564" s="2443"/>
      <c r="V564" s="2443"/>
      <c r="W564" s="2443"/>
      <c r="X564" s="2443"/>
      <c r="Y564" s="2443"/>
      <c r="Z564" s="2443"/>
      <c r="AA564" s="2443"/>
      <c r="AB564" s="2443"/>
      <c r="AC564" s="2443"/>
      <c r="AD564" s="2443"/>
      <c r="AE564" s="2443"/>
      <c r="AF564" s="2443"/>
      <c r="AG564" s="2443"/>
      <c r="AH564" s="2443"/>
      <c r="AI564" s="2443"/>
      <c r="AJ564" s="2443"/>
      <c r="AK564" s="482"/>
      <c r="AL564" s="1139"/>
      <c r="AM564" s="446"/>
      <c r="AN564" s="440"/>
    </row>
    <row r="565" spans="1:42" s="399" customFormat="1" ht="12.75" customHeight="1">
      <c r="A565" s="446"/>
      <c r="B565" s="2443"/>
      <c r="C565" s="2443"/>
      <c r="D565" s="2443"/>
      <c r="E565" s="2443"/>
      <c r="F565" s="2443"/>
      <c r="G565" s="2443"/>
      <c r="H565" s="2443"/>
      <c r="I565" s="2443"/>
      <c r="J565" s="2443"/>
      <c r="K565" s="2443"/>
      <c r="L565" s="2443"/>
      <c r="M565" s="2443"/>
      <c r="N565" s="2443"/>
      <c r="O565" s="2443"/>
      <c r="P565" s="2443"/>
      <c r="Q565" s="2443"/>
      <c r="R565" s="2443"/>
      <c r="S565" s="2443"/>
      <c r="T565" s="2443"/>
      <c r="U565" s="2443"/>
      <c r="V565" s="2443"/>
      <c r="W565" s="2443"/>
      <c r="X565" s="2443"/>
      <c r="Y565" s="2443"/>
      <c r="Z565" s="2443"/>
      <c r="AA565" s="2443"/>
      <c r="AB565" s="2443"/>
      <c r="AC565" s="2443"/>
      <c r="AD565" s="2443"/>
      <c r="AE565" s="2443"/>
      <c r="AF565" s="2443"/>
      <c r="AG565" s="2443"/>
      <c r="AH565" s="2443"/>
      <c r="AI565" s="2443"/>
      <c r="AJ565" s="2443"/>
      <c r="AK565" s="482"/>
      <c r="AL565" s="1139"/>
      <c r="AM565" s="446"/>
      <c r="AN565" s="440"/>
    </row>
    <row r="566" spans="1:42" s="399" customFormat="1" ht="12.75" customHeight="1">
      <c r="A566" s="446"/>
      <c r="B566" s="2443"/>
      <c r="C566" s="2443"/>
      <c r="D566" s="2443"/>
      <c r="E566" s="2443"/>
      <c r="F566" s="2443"/>
      <c r="G566" s="2443"/>
      <c r="H566" s="2443"/>
      <c r="I566" s="2443"/>
      <c r="J566" s="2443"/>
      <c r="K566" s="2443"/>
      <c r="L566" s="2443"/>
      <c r="M566" s="2443"/>
      <c r="N566" s="2443"/>
      <c r="O566" s="2443"/>
      <c r="P566" s="2443"/>
      <c r="Q566" s="2443"/>
      <c r="R566" s="2443"/>
      <c r="S566" s="2443"/>
      <c r="T566" s="2443"/>
      <c r="U566" s="2443"/>
      <c r="V566" s="2443"/>
      <c r="W566" s="2443"/>
      <c r="X566" s="2443"/>
      <c r="Y566" s="2443"/>
      <c r="Z566" s="2443"/>
      <c r="AA566" s="2443"/>
      <c r="AB566" s="2443"/>
      <c r="AC566" s="2443"/>
      <c r="AD566" s="2443"/>
      <c r="AE566" s="2443"/>
      <c r="AF566" s="2443"/>
      <c r="AG566" s="2443"/>
      <c r="AH566" s="2443"/>
      <c r="AI566" s="2443"/>
      <c r="AJ566" s="2443"/>
      <c r="AK566" s="482"/>
      <c r="AL566" s="1139"/>
      <c r="AM566" s="446"/>
      <c r="AN566" s="440"/>
    </row>
    <row r="567" spans="1:42" s="399" customFormat="1" ht="12.75" customHeight="1">
      <c r="A567" s="446"/>
      <c r="B567" s="2443"/>
      <c r="C567" s="2443"/>
      <c r="D567" s="2443"/>
      <c r="E567" s="2443"/>
      <c r="F567" s="2443"/>
      <c r="G567" s="2443"/>
      <c r="H567" s="2443"/>
      <c r="I567" s="2443"/>
      <c r="J567" s="2443"/>
      <c r="K567" s="2443"/>
      <c r="L567" s="2443"/>
      <c r="M567" s="2443"/>
      <c r="N567" s="2443"/>
      <c r="O567" s="2443"/>
      <c r="P567" s="2443"/>
      <c r="Q567" s="2443"/>
      <c r="R567" s="2443"/>
      <c r="S567" s="2443"/>
      <c r="T567" s="2443"/>
      <c r="U567" s="2443"/>
      <c r="V567" s="2443"/>
      <c r="W567" s="2443"/>
      <c r="X567" s="2443"/>
      <c r="Y567" s="2443"/>
      <c r="Z567" s="2443"/>
      <c r="AA567" s="2443"/>
      <c r="AB567" s="2443"/>
      <c r="AC567" s="2443"/>
      <c r="AD567" s="2443"/>
      <c r="AE567" s="2443"/>
      <c r="AF567" s="2443"/>
      <c r="AG567" s="2443"/>
      <c r="AH567" s="2443"/>
      <c r="AI567" s="2443"/>
      <c r="AJ567" s="2443"/>
      <c r="AK567" s="482"/>
      <c r="AL567" s="1139"/>
      <c r="AM567" s="446"/>
      <c r="AN567" s="440"/>
    </row>
    <row r="568" spans="1:42" s="399" customFormat="1" ht="12.75" customHeight="1">
      <c r="A568" s="446"/>
      <c r="B568" s="2443"/>
      <c r="C568" s="2443"/>
      <c r="D568" s="2443"/>
      <c r="E568" s="2443"/>
      <c r="F568" s="2443"/>
      <c r="G568" s="2443"/>
      <c r="H568" s="2443"/>
      <c r="I568" s="2443"/>
      <c r="J568" s="2443"/>
      <c r="K568" s="2443"/>
      <c r="L568" s="2443"/>
      <c r="M568" s="2443"/>
      <c r="N568" s="2443"/>
      <c r="O568" s="2443"/>
      <c r="P568" s="2443"/>
      <c r="Q568" s="2443"/>
      <c r="R568" s="2443"/>
      <c r="S568" s="2443"/>
      <c r="T568" s="2443"/>
      <c r="U568" s="2443"/>
      <c r="V568" s="2443"/>
      <c r="W568" s="2443"/>
      <c r="X568" s="2443"/>
      <c r="Y568" s="2443"/>
      <c r="Z568" s="2443"/>
      <c r="AA568" s="2443"/>
      <c r="AB568" s="2443"/>
      <c r="AC568" s="2443"/>
      <c r="AD568" s="2443"/>
      <c r="AE568" s="2443"/>
      <c r="AF568" s="2443"/>
      <c r="AG568" s="2443"/>
      <c r="AH568" s="2443"/>
      <c r="AI568" s="2443"/>
      <c r="AJ568" s="2443"/>
      <c r="AK568" s="482"/>
      <c r="AL568" s="1139"/>
      <c r="AM568" s="446"/>
      <c r="AN568" s="440"/>
    </row>
    <row r="569" spans="1:42" s="399" customFormat="1" ht="12.75" customHeight="1">
      <c r="A569" s="446"/>
      <c r="B569" s="2443"/>
      <c r="C569" s="2443"/>
      <c r="D569" s="2443"/>
      <c r="E569" s="2443"/>
      <c r="F569" s="2443"/>
      <c r="G569" s="2443"/>
      <c r="H569" s="2443"/>
      <c r="I569" s="2443"/>
      <c r="J569" s="2443"/>
      <c r="K569" s="2443"/>
      <c r="L569" s="2443"/>
      <c r="M569" s="2443"/>
      <c r="N569" s="2443"/>
      <c r="O569" s="2443"/>
      <c r="P569" s="2443"/>
      <c r="Q569" s="2443"/>
      <c r="R569" s="2443"/>
      <c r="S569" s="2443"/>
      <c r="T569" s="2443"/>
      <c r="U569" s="2443"/>
      <c r="V569" s="2443"/>
      <c r="W569" s="2443"/>
      <c r="X569" s="2443"/>
      <c r="Y569" s="2443"/>
      <c r="Z569" s="2443"/>
      <c r="AA569" s="2443"/>
      <c r="AB569" s="2443"/>
      <c r="AC569" s="2443"/>
      <c r="AD569" s="2443"/>
      <c r="AE569" s="2443"/>
      <c r="AF569" s="2443"/>
      <c r="AG569" s="2443"/>
      <c r="AH569" s="2443"/>
      <c r="AI569" s="2443"/>
      <c r="AJ569" s="2443"/>
      <c r="AK569" s="482"/>
      <c r="AL569" s="1139"/>
      <c r="AM569" s="446"/>
      <c r="AN569" s="440"/>
    </row>
    <row r="570" spans="1:42" s="399" customFormat="1" ht="12.75" customHeight="1">
      <c r="A570" s="446"/>
      <c r="B570" s="2443"/>
      <c r="C570" s="2443"/>
      <c r="D570" s="2443"/>
      <c r="E570" s="2443"/>
      <c r="F570" s="2443"/>
      <c r="G570" s="2443"/>
      <c r="H570" s="2443"/>
      <c r="I570" s="2443"/>
      <c r="J570" s="2443"/>
      <c r="K570" s="2443"/>
      <c r="L570" s="2443"/>
      <c r="M570" s="2443"/>
      <c r="N570" s="2443"/>
      <c r="O570" s="2443"/>
      <c r="P570" s="2443"/>
      <c r="Q570" s="2443"/>
      <c r="R570" s="2443"/>
      <c r="S570" s="2443"/>
      <c r="T570" s="2443"/>
      <c r="U570" s="2443"/>
      <c r="V570" s="2443"/>
      <c r="W570" s="2443"/>
      <c r="X570" s="2443"/>
      <c r="Y570" s="2443"/>
      <c r="Z570" s="2443"/>
      <c r="AA570" s="2443"/>
      <c r="AB570" s="2443"/>
      <c r="AC570" s="2443"/>
      <c r="AD570" s="2443"/>
      <c r="AE570" s="2443"/>
      <c r="AF570" s="2443"/>
      <c r="AG570" s="2443"/>
      <c r="AH570" s="2443"/>
      <c r="AI570" s="2443"/>
      <c r="AJ570" s="2443"/>
      <c r="AK570" s="482"/>
      <c r="AL570" s="1139"/>
      <c r="AM570" s="446"/>
      <c r="AN570" s="440"/>
    </row>
    <row r="571" spans="1:42" ht="12.75" customHeight="1">
      <c r="A571" s="446"/>
      <c r="B571" s="2443"/>
      <c r="C571" s="2443"/>
      <c r="D571" s="2443"/>
      <c r="E571" s="2443"/>
      <c r="F571" s="2443"/>
      <c r="G571" s="2443"/>
      <c r="H571" s="2443"/>
      <c r="I571" s="2443"/>
      <c r="J571" s="2443"/>
      <c r="K571" s="2443"/>
      <c r="L571" s="2443"/>
      <c r="M571" s="2443"/>
      <c r="N571" s="2443"/>
      <c r="O571" s="2443"/>
      <c r="P571" s="2443"/>
      <c r="Q571" s="2443"/>
      <c r="R571" s="2443"/>
      <c r="S571" s="2443"/>
      <c r="T571" s="2443"/>
      <c r="U571" s="2443"/>
      <c r="V571" s="2443"/>
      <c r="W571" s="2443"/>
      <c r="X571" s="2443"/>
      <c r="Y571" s="2443"/>
      <c r="Z571" s="2443"/>
      <c r="AA571" s="2443"/>
      <c r="AB571" s="2443"/>
      <c r="AC571" s="2443"/>
      <c r="AD571" s="2443"/>
      <c r="AE571" s="2443"/>
      <c r="AF571" s="2443"/>
      <c r="AG571" s="2443"/>
      <c r="AH571" s="2443"/>
      <c r="AI571" s="2443"/>
      <c r="AJ571" s="2443"/>
      <c r="AK571" s="482"/>
      <c r="AL571" s="1139"/>
      <c r="AM571" s="446"/>
    </row>
    <row r="572" spans="1:42" s="399" customFormat="1" ht="12.75" customHeight="1">
      <c r="B572" s="2443"/>
      <c r="C572" s="2443"/>
      <c r="D572" s="2443"/>
      <c r="E572" s="2443"/>
      <c r="F572" s="2443"/>
      <c r="G572" s="2443"/>
      <c r="H572" s="2443"/>
      <c r="I572" s="2443"/>
      <c r="J572" s="2443"/>
      <c r="K572" s="2443"/>
      <c r="L572" s="2443"/>
      <c r="M572" s="2443"/>
      <c r="N572" s="2443"/>
      <c r="O572" s="2443"/>
      <c r="P572" s="2443"/>
      <c r="Q572" s="2443"/>
      <c r="R572" s="2443"/>
      <c r="S572" s="2443"/>
      <c r="T572" s="2443"/>
      <c r="U572" s="2443"/>
      <c r="V572" s="2443"/>
      <c r="W572" s="2443"/>
      <c r="X572" s="2443"/>
      <c r="Y572" s="2443"/>
      <c r="Z572" s="2443"/>
      <c r="AA572" s="2443"/>
      <c r="AB572" s="2443"/>
      <c r="AC572" s="2443"/>
      <c r="AD572" s="2443"/>
      <c r="AE572" s="2443"/>
      <c r="AF572" s="2443"/>
      <c r="AG572" s="2443"/>
      <c r="AH572" s="2443"/>
      <c r="AI572" s="2443"/>
      <c r="AJ572" s="2443"/>
      <c r="AK572" s="482"/>
      <c r="AL572" s="1139"/>
      <c r="AN572" s="440"/>
    </row>
    <row r="573" spans="1:42" s="399" customFormat="1" ht="12.75" customHeight="1">
      <c r="B573" s="482"/>
      <c r="C573" s="482"/>
      <c r="D573" s="482"/>
      <c r="E573" s="482"/>
      <c r="F573" s="482"/>
      <c r="G573" s="482"/>
      <c r="H573" s="482"/>
      <c r="I573" s="482"/>
      <c r="J573" s="482"/>
      <c r="K573" s="482"/>
      <c r="L573" s="482"/>
      <c r="M573" s="482"/>
      <c r="N573" s="482"/>
      <c r="O573" s="482"/>
      <c r="P573" s="482"/>
      <c r="Q573" s="482"/>
      <c r="R573" s="482"/>
      <c r="S573" s="482"/>
      <c r="T573" s="482"/>
      <c r="U573" s="482"/>
      <c r="V573" s="482"/>
      <c r="W573" s="482"/>
      <c r="X573" s="482"/>
      <c r="Y573" s="482"/>
      <c r="Z573" s="482"/>
      <c r="AA573" s="482"/>
      <c r="AB573" s="482"/>
      <c r="AC573" s="482"/>
      <c r="AD573" s="482"/>
      <c r="AE573" s="482"/>
      <c r="AF573" s="482"/>
      <c r="AG573" s="482"/>
      <c r="AH573" s="482"/>
      <c r="AI573" s="482"/>
      <c r="AJ573" s="482"/>
      <c r="AK573" s="482"/>
      <c r="AL573" s="1139"/>
      <c r="AN573" s="440"/>
    </row>
    <row r="574" spans="1:42" s="399" customFormat="1" ht="12.75" customHeight="1">
      <c r="B574" s="501" t="s">
        <v>2460</v>
      </c>
      <c r="C574" s="509"/>
      <c r="D574" s="1139"/>
      <c r="E574" s="1139"/>
      <c r="F574" s="1139"/>
      <c r="G574" s="1139"/>
      <c r="H574" s="1139"/>
      <c r="I574" s="1139"/>
      <c r="J574" s="1139"/>
      <c r="K574" s="1139"/>
      <c r="L574" s="1139"/>
      <c r="M574" s="1139"/>
      <c r="N574" s="1139"/>
      <c r="O574" s="1139"/>
      <c r="P574" s="1139"/>
      <c r="Q574" s="1139"/>
      <c r="R574" s="1139"/>
      <c r="S574" s="1139"/>
      <c r="T574" s="1139"/>
      <c r="U574" s="1139"/>
      <c r="V574" s="1139"/>
      <c r="W574" s="1139"/>
      <c r="X574" s="1139"/>
      <c r="Y574" s="1139"/>
      <c r="Z574" s="1139"/>
      <c r="AA574" s="1139"/>
      <c r="AB574" s="1139"/>
      <c r="AC574" s="1139"/>
      <c r="AD574" s="1139"/>
      <c r="AE574" s="1139"/>
      <c r="AF574" s="1139"/>
      <c r="AG574" s="1139"/>
      <c r="AH574" s="1139"/>
      <c r="AI574" s="1139"/>
      <c r="AN574" s="440"/>
      <c r="AP574" s="399" t="s">
        <v>809</v>
      </c>
    </row>
    <row r="575" spans="1:42" s="399" customFormat="1" ht="12.75" customHeight="1">
      <c r="B575" s="386"/>
      <c r="C575" s="509"/>
      <c r="D575" s="1139"/>
      <c r="E575" s="1139"/>
      <c r="F575" s="1139"/>
      <c r="G575" s="1139"/>
      <c r="H575" s="1139"/>
      <c r="I575" s="1139"/>
      <c r="J575" s="1139"/>
      <c r="K575" s="1139"/>
      <c r="L575" s="1139"/>
      <c r="M575" s="1139"/>
      <c r="N575" s="1139"/>
      <c r="O575" s="1139"/>
      <c r="P575" s="1139"/>
      <c r="Q575" s="1139"/>
      <c r="R575" s="1139"/>
      <c r="S575" s="1139"/>
      <c r="T575" s="1139"/>
      <c r="U575" s="1139"/>
      <c r="V575" s="1139"/>
      <c r="W575" s="1139"/>
      <c r="X575" s="1139"/>
      <c r="Y575" s="1139"/>
      <c r="Z575" s="1139"/>
      <c r="AA575" s="1139"/>
      <c r="AB575" s="1139"/>
      <c r="AC575" s="1139"/>
      <c r="AD575" s="1139"/>
      <c r="AE575" s="1139"/>
      <c r="AF575" s="1139"/>
      <c r="AG575" s="1139"/>
      <c r="AH575" s="1139"/>
      <c r="AI575" s="1139"/>
      <c r="AN575" s="440"/>
      <c r="AP575" s="399" t="s">
        <v>843</v>
      </c>
    </row>
    <row r="576" spans="1:42" s="399" customFormat="1" ht="12.75" customHeight="1">
      <c r="C576" s="389" t="s">
        <v>2461</v>
      </c>
      <c r="D576" s="510"/>
      <c r="E576" s="1139"/>
      <c r="F576" s="1139"/>
      <c r="G576" s="1139"/>
      <c r="H576" s="1139"/>
      <c r="I576" s="1139"/>
      <c r="J576" s="1139"/>
      <c r="K576" s="1139"/>
      <c r="L576" s="1139"/>
      <c r="M576" s="1139"/>
      <c r="N576" s="1139"/>
      <c r="O576" s="1139"/>
      <c r="P576" s="1139"/>
      <c r="Q576" s="1139"/>
      <c r="R576" s="1139"/>
      <c r="S576" s="1139"/>
      <c r="T576" s="1139"/>
      <c r="U576" s="1139"/>
      <c r="V576" s="1139"/>
      <c r="W576" s="1139"/>
      <c r="X576" s="1139"/>
      <c r="Y576" s="1139"/>
      <c r="Z576" s="1139"/>
      <c r="AA576" s="1139"/>
      <c r="AB576" s="1139"/>
      <c r="AC576" s="1139"/>
      <c r="AD576" s="1139"/>
      <c r="AE576" s="1139"/>
      <c r="AF576" s="1139"/>
      <c r="AG576" s="1139"/>
      <c r="AH576" s="1139"/>
      <c r="AI576" s="1139"/>
      <c r="AN576" s="440"/>
    </row>
    <row r="577" spans="1:42" s="399" customFormat="1" ht="12.75" customHeight="1">
      <c r="B577" s="386"/>
      <c r="C577" s="386"/>
      <c r="D577" s="1129"/>
      <c r="E577" s="1132"/>
      <c r="F577" s="1132"/>
      <c r="G577" s="1132"/>
      <c r="H577" s="1132"/>
      <c r="I577" s="1132"/>
      <c r="J577" s="1132"/>
      <c r="K577" s="1132"/>
      <c r="L577" s="1132"/>
      <c r="M577" s="1132"/>
      <c r="N577" s="1132"/>
      <c r="O577" s="1132"/>
      <c r="P577" s="1132"/>
      <c r="Q577" s="1132"/>
      <c r="R577" s="1132"/>
      <c r="S577" s="1132"/>
      <c r="T577" s="1132"/>
      <c r="U577" s="1132"/>
      <c r="V577" s="1132"/>
      <c r="W577" s="1132"/>
      <c r="X577" s="1132"/>
      <c r="Y577" s="1132"/>
      <c r="Z577" s="1132"/>
      <c r="AA577" s="1132"/>
      <c r="AB577" s="1132"/>
      <c r="AC577" s="1132"/>
      <c r="AD577" s="1132"/>
      <c r="AE577" s="1132"/>
      <c r="AF577" s="386"/>
      <c r="AG577" s="386"/>
      <c r="AH577" s="386"/>
      <c r="AI577" s="386"/>
      <c r="AJ577" s="386"/>
      <c r="AK577" s="386"/>
      <c r="AL577" s="386"/>
      <c r="AN577" s="440"/>
    </row>
    <row r="578" spans="1:42" s="399" customFormat="1" ht="12.75" customHeight="1">
      <c r="B578" s="386"/>
      <c r="C578" s="386"/>
      <c r="D578" s="501" t="s">
        <v>22</v>
      </c>
      <c r="E578" s="664" t="s">
        <v>2462</v>
      </c>
      <c r="F578" s="482"/>
      <c r="G578" s="482"/>
      <c r="H578" s="482"/>
      <c r="I578" s="482"/>
      <c r="J578" s="482"/>
      <c r="K578" s="482"/>
      <c r="L578" s="482"/>
      <c r="M578" s="482"/>
      <c r="N578" s="482"/>
      <c r="O578" s="482"/>
      <c r="P578" s="482"/>
      <c r="Q578" s="482"/>
      <c r="R578" s="482"/>
      <c r="S578" s="482"/>
      <c r="T578" s="482"/>
      <c r="U578" s="482"/>
      <c r="V578" s="482"/>
      <c r="W578" s="482"/>
      <c r="X578" s="482"/>
      <c r="Y578" s="482"/>
      <c r="Z578" s="482"/>
      <c r="AA578" s="482"/>
      <c r="AB578" s="482"/>
      <c r="AC578" s="386"/>
      <c r="AD578" s="386"/>
      <c r="AE578" s="386"/>
      <c r="AF578" s="2387" t="s">
        <v>2201</v>
      </c>
      <c r="AG578" s="2387"/>
      <c r="AH578" s="2387"/>
      <c r="AI578" s="2387"/>
      <c r="AJ578" s="2387"/>
      <c r="AK578" s="2387"/>
      <c r="AL578" s="2387"/>
      <c r="AN578" s="440"/>
    </row>
    <row r="579" spans="1:42" s="399" customFormat="1" ht="12.75" customHeight="1">
      <c r="B579" s="386"/>
      <c r="C579" s="457"/>
      <c r="D579" s="501"/>
      <c r="E579" s="664" t="s">
        <v>2463</v>
      </c>
      <c r="F579" s="482"/>
      <c r="G579" s="482"/>
      <c r="H579" s="482"/>
      <c r="I579" s="482"/>
      <c r="J579" s="482"/>
      <c r="K579" s="482"/>
      <c r="L579" s="482"/>
      <c r="M579" s="482"/>
      <c r="N579" s="482"/>
      <c r="O579" s="482"/>
      <c r="P579" s="482"/>
      <c r="Q579" s="482"/>
      <c r="R579" s="482"/>
      <c r="S579" s="482"/>
      <c r="T579" s="482"/>
      <c r="U579" s="482"/>
      <c r="V579" s="482"/>
      <c r="W579" s="482"/>
      <c r="X579" s="482"/>
      <c r="Y579" s="482"/>
      <c r="Z579" s="482"/>
      <c r="AA579" s="482"/>
      <c r="AB579" s="482"/>
      <c r="AC579" s="386"/>
      <c r="AD579" s="386"/>
      <c r="AE579" s="457"/>
      <c r="AF579" s="457"/>
      <c r="AG579" s="457"/>
      <c r="AH579" s="457"/>
      <c r="AI579" s="457"/>
      <c r="AJ579" s="457"/>
      <c r="AK579" s="457"/>
      <c r="AL579" s="457"/>
      <c r="AN579" s="440"/>
    </row>
    <row r="580" spans="1:42" s="399" customFormat="1" ht="12.75" customHeight="1">
      <c r="B580" s="386"/>
      <c r="C580" s="457"/>
      <c r="D580" s="501"/>
      <c r="E580" s="664" t="s">
        <v>2464</v>
      </c>
      <c r="F580" s="482"/>
      <c r="G580" s="482"/>
      <c r="H580" s="482"/>
      <c r="I580" s="482"/>
      <c r="J580" s="482"/>
      <c r="K580" s="482"/>
      <c r="L580" s="482"/>
      <c r="M580" s="482"/>
      <c r="N580" s="482"/>
      <c r="O580" s="482"/>
      <c r="P580" s="482"/>
      <c r="Q580" s="482"/>
      <c r="R580" s="482"/>
      <c r="S580" s="482"/>
      <c r="T580" s="482"/>
      <c r="U580" s="482"/>
      <c r="V580" s="482"/>
      <c r="W580" s="482"/>
      <c r="X580" s="482"/>
      <c r="Y580" s="482"/>
      <c r="Z580" s="482"/>
      <c r="AA580" s="482"/>
      <c r="AB580" s="482"/>
      <c r="AC580" s="386"/>
      <c r="AD580" s="386"/>
      <c r="AE580" s="457"/>
      <c r="AF580" s="457"/>
      <c r="AG580" s="457"/>
      <c r="AH580" s="457"/>
      <c r="AI580" s="457"/>
      <c r="AJ580" s="457"/>
      <c r="AK580" s="457"/>
      <c r="AL580" s="457"/>
      <c r="AN580" s="440"/>
    </row>
    <row r="581" spans="1:42" s="399" customFormat="1" ht="12.75" customHeight="1">
      <c r="B581" s="386"/>
      <c r="C581" s="457"/>
      <c r="D581" s="501"/>
      <c r="E581" s="664" t="s">
        <v>2465</v>
      </c>
      <c r="F581" s="482"/>
      <c r="G581" s="482"/>
      <c r="H581" s="482"/>
      <c r="I581" s="482"/>
      <c r="J581" s="482"/>
      <c r="K581" s="482"/>
      <c r="L581" s="482"/>
      <c r="M581" s="482"/>
      <c r="N581" s="482"/>
      <c r="O581" s="482"/>
      <c r="P581" s="482"/>
      <c r="Q581" s="482"/>
      <c r="R581" s="482"/>
      <c r="S581" s="482"/>
      <c r="T581" s="482"/>
      <c r="U581" s="482"/>
      <c r="V581" s="482"/>
      <c r="W581" s="482"/>
      <c r="X581" s="482"/>
      <c r="Y581" s="482"/>
      <c r="Z581" s="482"/>
      <c r="AA581" s="482"/>
      <c r="AB581" s="482"/>
      <c r="AC581" s="386"/>
      <c r="AD581" s="386"/>
      <c r="AE581" s="457"/>
      <c r="AF581" s="457"/>
      <c r="AG581" s="457"/>
      <c r="AH581" s="457"/>
      <c r="AI581" s="457"/>
      <c r="AJ581" s="457"/>
      <c r="AK581" s="457"/>
      <c r="AL581" s="457"/>
      <c r="AN581" s="440"/>
    </row>
    <row r="582" spans="1:42" s="399" customFormat="1" ht="12.75" customHeight="1">
      <c r="B582" s="386"/>
      <c r="C582" s="457"/>
      <c r="D582" s="501"/>
      <c r="E582" s="664" t="s">
        <v>2466</v>
      </c>
      <c r="F582" s="482"/>
      <c r="G582" s="482"/>
      <c r="H582" s="482"/>
      <c r="I582" s="482"/>
      <c r="J582" s="482"/>
      <c r="K582" s="482"/>
      <c r="L582" s="482"/>
      <c r="M582" s="482"/>
      <c r="N582" s="482"/>
      <c r="O582" s="482"/>
      <c r="P582" s="482"/>
      <c r="Q582" s="482"/>
      <c r="R582" s="482"/>
      <c r="S582" s="482"/>
      <c r="T582" s="482"/>
      <c r="U582" s="482"/>
      <c r="V582" s="482"/>
      <c r="W582" s="482"/>
      <c r="X582" s="482"/>
      <c r="Y582" s="482"/>
      <c r="Z582" s="482"/>
      <c r="AA582" s="482"/>
      <c r="AB582" s="482"/>
      <c r="AC582" s="386"/>
      <c r="AD582" s="386"/>
      <c r="AE582" s="457"/>
      <c r="AF582" s="457"/>
      <c r="AG582" s="457"/>
      <c r="AH582" s="457"/>
      <c r="AI582" s="457"/>
      <c r="AJ582" s="457"/>
      <c r="AK582" s="457"/>
      <c r="AL582" s="457"/>
      <c r="AN582" s="440"/>
      <c r="AO582" s="17" t="s">
        <v>2467</v>
      </c>
      <c r="AP582" s="399" t="b">
        <f>IF(Application!AF418&gt;=25,TRUE,FALSE)</f>
        <v>1</v>
      </c>
    </row>
    <row r="583" spans="1:42" s="399" customFormat="1" ht="12.75" customHeight="1">
      <c r="B583" s="386"/>
      <c r="C583" s="457"/>
      <c r="D583" s="501"/>
      <c r="E583" s="664" t="s">
        <v>2468</v>
      </c>
      <c r="F583" s="482"/>
      <c r="G583" s="482"/>
      <c r="H583" s="482"/>
      <c r="I583" s="482"/>
      <c r="J583" s="482"/>
      <c r="K583" s="482"/>
      <c r="L583" s="482"/>
      <c r="M583" s="482"/>
      <c r="N583" s="482"/>
      <c r="O583" s="482"/>
      <c r="P583" s="482"/>
      <c r="Q583" s="482"/>
      <c r="R583" s="482"/>
      <c r="S583" s="482"/>
      <c r="T583" s="482"/>
      <c r="U583" s="482"/>
      <c r="V583" s="482"/>
      <c r="W583" s="482"/>
      <c r="X583" s="482"/>
      <c r="Y583" s="482"/>
      <c r="Z583" s="482"/>
      <c r="AA583" s="482"/>
      <c r="AB583" s="482"/>
      <c r="AC583" s="386"/>
      <c r="AD583" s="386"/>
      <c r="AE583" s="457"/>
      <c r="AF583" s="457"/>
      <c r="AG583" s="457"/>
      <c r="AH583" s="457"/>
      <c r="AI583" s="457"/>
      <c r="AJ583" s="457"/>
      <c r="AK583" s="457"/>
      <c r="AL583" s="457"/>
      <c r="AN583" s="440"/>
      <c r="AO583" s="17" t="s">
        <v>779</v>
      </c>
      <c r="AP583" s="399" t="b">
        <f>Application!T199="Yes"</f>
        <v>0</v>
      </c>
    </row>
    <row r="584" spans="1:42" s="399" customFormat="1" ht="12.75" customHeight="1">
      <c r="B584" s="386"/>
      <c r="C584" s="457"/>
      <c r="D584" s="501"/>
      <c r="E584" s="664"/>
      <c r="F584" s="482"/>
      <c r="G584" s="482"/>
      <c r="H584" s="482"/>
      <c r="I584" s="482"/>
      <c r="J584" s="482"/>
      <c r="K584" s="482"/>
      <c r="L584" s="482"/>
      <c r="M584" s="482"/>
      <c r="N584" s="482"/>
      <c r="O584" s="482"/>
      <c r="P584" s="482"/>
      <c r="Q584" s="482"/>
      <c r="R584" s="482"/>
      <c r="S584" s="482"/>
      <c r="T584" s="482"/>
      <c r="U584" s="482"/>
      <c r="V584" s="482"/>
      <c r="W584" s="482"/>
      <c r="X584" s="482"/>
      <c r="Y584" s="482"/>
      <c r="Z584" s="482"/>
      <c r="AA584" s="482"/>
      <c r="AB584" s="482"/>
      <c r="AC584" s="386"/>
      <c r="AD584" s="386"/>
      <c r="AE584" s="457"/>
      <c r="AF584" s="386"/>
      <c r="AG584" s="386"/>
      <c r="AH584" s="386"/>
      <c r="AI584" s="386"/>
      <c r="AJ584" s="386"/>
      <c r="AK584" s="386"/>
      <c r="AL584" s="386"/>
      <c r="AN584" s="440"/>
    </row>
    <row r="585" spans="1:42" s="399" customFormat="1" ht="12.75" customHeight="1">
      <c r="A585" s="478"/>
      <c r="B585" s="386"/>
      <c r="C585" s="736"/>
      <c r="D585" s="501" t="s">
        <v>27</v>
      </c>
      <c r="E585" s="664" t="s">
        <v>2469</v>
      </c>
      <c r="F585" s="737"/>
      <c r="G585" s="737"/>
      <c r="H585" s="737"/>
      <c r="I585" s="737"/>
      <c r="J585" s="737"/>
      <c r="K585" s="737"/>
      <c r="L585" s="737"/>
      <c r="M585" s="737"/>
      <c r="N585" s="737"/>
      <c r="O585" s="737"/>
      <c r="P585" s="737"/>
      <c r="Q585" s="737"/>
      <c r="R585" s="737"/>
      <c r="S585" s="737"/>
      <c r="T585" s="737"/>
      <c r="U585" s="737"/>
      <c r="V585" s="737"/>
      <c r="W585" s="737"/>
      <c r="X585" s="737"/>
      <c r="Y585" s="737"/>
      <c r="Z585" s="737"/>
      <c r="AA585" s="737"/>
      <c r="AB585" s="737"/>
      <c r="AC585" s="386"/>
      <c r="AD585" s="386"/>
      <c r="AE585" s="386"/>
      <c r="AF585" s="2387" t="s">
        <v>2470</v>
      </c>
      <c r="AG585" s="2387"/>
      <c r="AH585" s="2387"/>
      <c r="AI585" s="2387"/>
      <c r="AJ585" s="2387"/>
      <c r="AK585" s="2387"/>
      <c r="AL585" s="2387"/>
      <c r="AN585" s="440"/>
    </row>
    <row r="586" spans="1:42" s="399" customFormat="1" ht="12.75" customHeight="1">
      <c r="B586" s="386"/>
      <c r="C586" s="738"/>
      <c r="D586" s="501"/>
      <c r="E586" s="664" t="s">
        <v>2471</v>
      </c>
      <c r="F586" s="737"/>
      <c r="G586" s="737"/>
      <c r="H586" s="737"/>
      <c r="I586" s="737"/>
      <c r="J586" s="737"/>
      <c r="K586" s="737"/>
      <c r="L586" s="737"/>
      <c r="M586" s="737"/>
      <c r="N586" s="737"/>
      <c r="O586" s="737"/>
      <c r="P586" s="737"/>
      <c r="Q586" s="737"/>
      <c r="R586" s="737"/>
      <c r="S586" s="737"/>
      <c r="T586" s="737"/>
      <c r="U586" s="737"/>
      <c r="V586" s="737"/>
      <c r="W586" s="737"/>
      <c r="X586" s="737"/>
      <c r="Y586" s="737"/>
      <c r="Z586" s="737"/>
      <c r="AA586" s="737"/>
      <c r="AB586" s="737"/>
      <c r="AC586" s="386"/>
      <c r="AD586" s="386"/>
      <c r="AE586" s="386"/>
      <c r="AF586" s="386"/>
      <c r="AG586" s="386"/>
      <c r="AH586" s="386"/>
      <c r="AI586" s="386"/>
      <c r="AJ586" s="386"/>
      <c r="AK586" s="386"/>
      <c r="AL586" s="386"/>
      <c r="AN586" s="440"/>
      <c r="AO586" s="399" t="s">
        <v>809</v>
      </c>
      <c r="AP586" s="511">
        <v>0</v>
      </c>
    </row>
    <row r="587" spans="1:42" s="399" customFormat="1" ht="12.75" customHeight="1">
      <c r="B587" s="452"/>
      <c r="C587" s="736"/>
      <c r="D587" s="501"/>
      <c r="E587" s="664" t="s">
        <v>2472</v>
      </c>
      <c r="F587" s="737"/>
      <c r="G587" s="737"/>
      <c r="H587" s="737"/>
      <c r="I587" s="737"/>
      <c r="J587" s="737"/>
      <c r="K587" s="737"/>
      <c r="L587" s="737"/>
      <c r="M587" s="737"/>
      <c r="N587" s="737"/>
      <c r="O587" s="737"/>
      <c r="P587" s="737"/>
      <c r="Q587" s="737"/>
      <c r="R587" s="737"/>
      <c r="S587" s="737"/>
      <c r="T587" s="737"/>
      <c r="U587" s="737"/>
      <c r="V587" s="737"/>
      <c r="W587" s="737"/>
      <c r="X587" s="737"/>
      <c r="Y587" s="737"/>
      <c r="Z587" s="737"/>
      <c r="AA587" s="737"/>
      <c r="AB587" s="737"/>
      <c r="AC587" s="386"/>
      <c r="AD587" s="386"/>
      <c r="AE587" s="386"/>
      <c r="AF587" s="386"/>
      <c r="AG587" s="386"/>
      <c r="AH587" s="386"/>
      <c r="AI587" s="386"/>
      <c r="AJ587" s="386"/>
      <c r="AK587" s="386"/>
      <c r="AL587" s="386"/>
      <c r="AN587" s="440"/>
      <c r="AO587" s="453" t="s">
        <v>22</v>
      </c>
      <c r="AP587" s="399">
        <f>7*AP582</f>
        <v>7</v>
      </c>
    </row>
    <row r="588" spans="1:42" s="399" customFormat="1" ht="12.75" customHeight="1">
      <c r="B588" s="452"/>
      <c r="C588" s="736"/>
      <c r="D588" s="501"/>
      <c r="E588" s="664" t="s">
        <v>2473</v>
      </c>
      <c r="F588" s="737"/>
      <c r="G588" s="737"/>
      <c r="H588" s="737"/>
      <c r="I588" s="737"/>
      <c r="J588" s="737"/>
      <c r="K588" s="737"/>
      <c r="L588" s="737"/>
      <c r="M588" s="737"/>
      <c r="N588" s="737"/>
      <c r="O588" s="737"/>
      <c r="P588" s="737"/>
      <c r="Q588" s="737"/>
      <c r="R588" s="737"/>
      <c r="S588" s="737"/>
      <c r="T588" s="737"/>
      <c r="U588" s="737"/>
      <c r="V588" s="737"/>
      <c r="W588" s="737"/>
      <c r="X588" s="737"/>
      <c r="Y588" s="737"/>
      <c r="Z588" s="737"/>
      <c r="AA588" s="737"/>
      <c r="AB588" s="737"/>
      <c r="AC588" s="386"/>
      <c r="AD588" s="386"/>
      <c r="AE588" s="386"/>
      <c r="AF588" s="386"/>
      <c r="AG588" s="386"/>
      <c r="AH588" s="386"/>
      <c r="AI588" s="386"/>
      <c r="AJ588" s="386"/>
      <c r="AK588" s="386"/>
      <c r="AL588" s="386"/>
      <c r="AN588" s="440"/>
      <c r="AO588" s="453" t="s">
        <v>27</v>
      </c>
      <c r="AP588" s="399">
        <v>6</v>
      </c>
    </row>
    <row r="589" spans="1:42" s="399" customFormat="1" ht="12.75" customHeight="1">
      <c r="B589" s="452"/>
      <c r="C589" s="736"/>
      <c r="D589" s="501"/>
      <c r="E589" s="664" t="s">
        <v>2474</v>
      </c>
      <c r="F589" s="737"/>
      <c r="G589" s="737"/>
      <c r="H589" s="737"/>
      <c r="I589" s="737"/>
      <c r="J589" s="737"/>
      <c r="K589" s="737"/>
      <c r="L589" s="737"/>
      <c r="M589" s="737"/>
      <c r="N589" s="737"/>
      <c r="O589" s="737"/>
      <c r="P589" s="737"/>
      <c r="Q589" s="737"/>
      <c r="R589" s="737"/>
      <c r="S589" s="737"/>
      <c r="T589" s="737"/>
      <c r="U589" s="737"/>
      <c r="V589" s="737"/>
      <c r="W589" s="737"/>
      <c r="X589" s="737"/>
      <c r="Y589" s="737"/>
      <c r="Z589" s="737"/>
      <c r="AA589" s="737"/>
      <c r="AB589" s="737"/>
      <c r="AC589" s="386"/>
      <c r="AD589" s="386"/>
      <c r="AE589" s="386"/>
      <c r="AF589" s="386"/>
      <c r="AG589" s="386"/>
      <c r="AH589" s="386"/>
      <c r="AI589" s="386"/>
      <c r="AJ589" s="386"/>
      <c r="AK589" s="386"/>
      <c r="AL589" s="386"/>
      <c r="AN589" s="440"/>
      <c r="AO589" s="453" t="s">
        <v>49</v>
      </c>
      <c r="AP589" s="399">
        <v>5</v>
      </c>
    </row>
    <row r="590" spans="1:42" s="399" customFormat="1" ht="12.75" customHeight="1">
      <c r="B590" s="452"/>
      <c r="C590" s="736"/>
      <c r="D590" s="501"/>
      <c r="E590" s="739"/>
      <c r="F590" s="740"/>
      <c r="G590" s="740"/>
      <c r="H590" s="740"/>
      <c r="I590" s="457"/>
      <c r="J590" s="457"/>
      <c r="K590" s="457"/>
      <c r="L590" s="457"/>
      <c r="M590" s="457"/>
      <c r="N590" s="457"/>
      <c r="O590" s="457"/>
      <c r="P590" s="457"/>
      <c r="Q590" s="457"/>
      <c r="R590" s="457"/>
      <c r="S590" s="457"/>
      <c r="T590" s="457"/>
      <c r="U590" s="457"/>
      <c r="V590" s="457"/>
      <c r="W590" s="457"/>
      <c r="X590" s="457"/>
      <c r="Y590" s="457"/>
      <c r="Z590" s="457"/>
      <c r="AA590" s="457"/>
      <c r="AB590" s="457"/>
      <c r="AC590" s="386"/>
      <c r="AD590" s="386"/>
      <c r="AE590" s="457"/>
      <c r="AF590" s="386"/>
      <c r="AG590" s="386"/>
      <c r="AH590" s="386"/>
      <c r="AI590" s="386"/>
      <c r="AJ590" s="386"/>
      <c r="AK590" s="386"/>
      <c r="AL590" s="386"/>
      <c r="AN590" s="440"/>
      <c r="AO590" s="453" t="s">
        <v>2475</v>
      </c>
      <c r="AP590" s="399">
        <v>4</v>
      </c>
    </row>
    <row r="591" spans="1:42" s="399" customFormat="1" ht="12.75" customHeight="1">
      <c r="B591" s="386"/>
      <c r="C591" s="736"/>
      <c r="D591" s="501" t="s">
        <v>49</v>
      </c>
      <c r="E591" s="664" t="s">
        <v>2476</v>
      </c>
      <c r="F591" s="737"/>
      <c r="G591" s="737"/>
      <c r="H591" s="737"/>
      <c r="I591" s="737"/>
      <c r="J591" s="737"/>
      <c r="K591" s="737"/>
      <c r="L591" s="737"/>
      <c r="M591" s="737"/>
      <c r="N591" s="737"/>
      <c r="O591" s="737"/>
      <c r="P591" s="737"/>
      <c r="Q591" s="737"/>
      <c r="R591" s="737"/>
      <c r="S591" s="737"/>
      <c r="T591" s="737"/>
      <c r="U591" s="737"/>
      <c r="V591" s="737"/>
      <c r="W591" s="737"/>
      <c r="X591" s="737"/>
      <c r="Y591" s="737"/>
      <c r="Z591" s="737"/>
      <c r="AA591" s="737"/>
      <c r="AB591" s="737"/>
      <c r="AC591" s="386"/>
      <c r="AD591" s="386"/>
      <c r="AE591" s="386"/>
      <c r="AF591" s="2387" t="s">
        <v>2477</v>
      </c>
      <c r="AG591" s="2387"/>
      <c r="AH591" s="2387"/>
      <c r="AI591" s="2387"/>
      <c r="AJ591" s="2387"/>
      <c r="AK591" s="2387"/>
      <c r="AL591" s="2387"/>
      <c r="AN591" s="440"/>
      <c r="AO591" s="453" t="s">
        <v>2478</v>
      </c>
      <c r="AP591" s="399">
        <v>3</v>
      </c>
    </row>
    <row r="592" spans="1:42" s="399" customFormat="1" ht="12.75" customHeight="1">
      <c r="B592" s="386"/>
      <c r="C592" s="738"/>
      <c r="D592" s="501"/>
      <c r="E592" s="664" t="s">
        <v>2471</v>
      </c>
      <c r="F592" s="737"/>
      <c r="G592" s="737"/>
      <c r="H592" s="737"/>
      <c r="I592" s="737"/>
      <c r="J592" s="737"/>
      <c r="K592" s="737"/>
      <c r="L592" s="737"/>
      <c r="M592" s="737"/>
      <c r="N592" s="737"/>
      <c r="O592" s="737"/>
      <c r="P592" s="737"/>
      <c r="Q592" s="737"/>
      <c r="R592" s="737"/>
      <c r="S592" s="737"/>
      <c r="T592" s="737"/>
      <c r="U592" s="737"/>
      <c r="V592" s="737"/>
      <c r="W592" s="737"/>
      <c r="X592" s="737"/>
      <c r="Y592" s="737"/>
      <c r="Z592" s="737"/>
      <c r="AA592" s="737"/>
      <c r="AB592" s="737"/>
      <c r="AC592" s="386"/>
      <c r="AD592" s="386"/>
      <c r="AE592" s="386"/>
      <c r="AF592" s="386"/>
      <c r="AG592" s="386"/>
      <c r="AH592" s="386"/>
      <c r="AI592" s="386"/>
      <c r="AJ592" s="386"/>
      <c r="AK592" s="386"/>
      <c r="AL592" s="386"/>
      <c r="AN592" s="440"/>
    </row>
    <row r="593" spans="1:53" s="399" customFormat="1" ht="12.75" customHeight="1">
      <c r="B593" s="386"/>
      <c r="C593" s="738"/>
      <c r="D593" s="501"/>
      <c r="E593" s="664" t="s">
        <v>2472</v>
      </c>
      <c r="F593" s="737"/>
      <c r="G593" s="737"/>
      <c r="H593" s="737"/>
      <c r="I593" s="737"/>
      <c r="J593" s="737"/>
      <c r="K593" s="737"/>
      <c r="L593" s="737"/>
      <c r="M593" s="737"/>
      <c r="N593" s="737"/>
      <c r="O593" s="737"/>
      <c r="P593" s="737"/>
      <c r="Q593" s="737"/>
      <c r="R593" s="737"/>
      <c r="S593" s="737"/>
      <c r="T593" s="737"/>
      <c r="U593" s="737"/>
      <c r="V593" s="737"/>
      <c r="W593" s="737"/>
      <c r="X593" s="737"/>
      <c r="Y593" s="737"/>
      <c r="Z593" s="737"/>
      <c r="AA593" s="737"/>
      <c r="AB593" s="737"/>
      <c r="AC593" s="386"/>
      <c r="AD593" s="386"/>
      <c r="AE593" s="386"/>
      <c r="AF593" s="386"/>
      <c r="AG593" s="386"/>
      <c r="AH593" s="386"/>
      <c r="AI593" s="386"/>
      <c r="AJ593" s="386"/>
      <c r="AK593" s="386"/>
      <c r="AL593" s="386"/>
      <c r="AN593" s="440"/>
      <c r="AO593" s="17" t="s">
        <v>2479</v>
      </c>
    </row>
    <row r="594" spans="1:53" s="399" customFormat="1" ht="12.75" customHeight="1">
      <c r="B594" s="386"/>
      <c r="C594" s="738"/>
      <c r="D594" s="501"/>
      <c r="E594" s="664" t="s">
        <v>2473</v>
      </c>
      <c r="F594" s="737"/>
      <c r="G594" s="737"/>
      <c r="H594" s="737"/>
      <c r="I594" s="737"/>
      <c r="J594" s="737"/>
      <c r="K594" s="737"/>
      <c r="L594" s="737"/>
      <c r="M594" s="737"/>
      <c r="N594" s="737"/>
      <c r="O594" s="737"/>
      <c r="P594" s="737"/>
      <c r="Q594" s="737"/>
      <c r="R594" s="737"/>
      <c r="S594" s="737"/>
      <c r="T594" s="737"/>
      <c r="U594" s="737"/>
      <c r="V594" s="737"/>
      <c r="W594" s="737"/>
      <c r="X594" s="737"/>
      <c r="Y594" s="737"/>
      <c r="Z594" s="737"/>
      <c r="AA594" s="737"/>
      <c r="AB594" s="737"/>
      <c r="AC594" s="386"/>
      <c r="AD594" s="386"/>
      <c r="AE594" s="386"/>
      <c r="AF594" s="386"/>
      <c r="AG594" s="386"/>
      <c r="AH594" s="386"/>
      <c r="AI594" s="386"/>
      <c r="AJ594" s="386"/>
      <c r="AK594" s="386"/>
      <c r="AL594" s="386"/>
      <c r="AN594" s="440"/>
      <c r="AO594" s="17" t="s">
        <v>2480</v>
      </c>
    </row>
    <row r="595" spans="1:53" s="399" customFormat="1" ht="12.75" customHeight="1">
      <c r="B595" s="386"/>
      <c r="C595" s="738"/>
      <c r="D595" s="501"/>
      <c r="E595" s="664" t="s">
        <v>2474</v>
      </c>
      <c r="F595" s="737"/>
      <c r="G595" s="737"/>
      <c r="H595" s="737"/>
      <c r="I595" s="737"/>
      <c r="J595" s="737"/>
      <c r="K595" s="737"/>
      <c r="L595" s="737"/>
      <c r="M595" s="737"/>
      <c r="N595" s="737"/>
      <c r="O595" s="737"/>
      <c r="P595" s="737"/>
      <c r="Q595" s="737"/>
      <c r="R595" s="737"/>
      <c r="S595" s="737"/>
      <c r="T595" s="737"/>
      <c r="U595" s="737"/>
      <c r="V595" s="737"/>
      <c r="W595" s="737"/>
      <c r="X595" s="737"/>
      <c r="Y595" s="737"/>
      <c r="Z595" s="737"/>
      <c r="AA595" s="737"/>
      <c r="AB595" s="737"/>
      <c r="AC595" s="386"/>
      <c r="AD595" s="386"/>
      <c r="AE595" s="386"/>
      <c r="AF595" s="386"/>
      <c r="AG595" s="386"/>
      <c r="AH595" s="386"/>
      <c r="AI595" s="386"/>
      <c r="AJ595" s="386"/>
      <c r="AK595" s="386"/>
      <c r="AL595" s="386"/>
      <c r="AN595" s="440"/>
      <c r="AO595" s="17" t="s">
        <v>2481</v>
      </c>
    </row>
    <row r="596" spans="1:53" s="399" customFormat="1" ht="12.75" customHeight="1">
      <c r="A596" s="11"/>
      <c r="B596" s="11"/>
      <c r="C596" s="11"/>
      <c r="D596" s="501"/>
      <c r="E596" s="512"/>
      <c r="F596" s="11"/>
      <c r="G596" s="11"/>
      <c r="H596" s="11"/>
      <c r="I596" s="11"/>
      <c r="J596" s="11"/>
      <c r="K596" s="11"/>
      <c r="L596" s="11"/>
      <c r="M596" s="11"/>
      <c r="N596" s="11"/>
      <c r="O596" s="11"/>
      <c r="P596" s="11"/>
      <c r="Q596" s="11"/>
      <c r="R596" s="11"/>
      <c r="S596" s="11"/>
      <c r="T596" s="11"/>
      <c r="U596" s="11"/>
      <c r="V596" s="11"/>
      <c r="W596" s="11"/>
      <c r="X596" s="11"/>
      <c r="Y596" s="11"/>
      <c r="Z596" s="11"/>
      <c r="AA596" s="11"/>
      <c r="AB596" s="11"/>
      <c r="AC596" s="386"/>
      <c r="AD596" s="386"/>
      <c r="AE596" s="11"/>
      <c r="AF596" s="386"/>
      <c r="AG596" s="386"/>
      <c r="AH596" s="386"/>
      <c r="AI596" s="386"/>
      <c r="AJ596" s="386"/>
      <c r="AK596" s="386"/>
      <c r="AL596" s="386"/>
      <c r="AM596" s="11"/>
      <c r="AN596" s="440"/>
    </row>
    <row r="597" spans="1:53" s="399" customFormat="1" ht="12.75" customHeight="1">
      <c r="B597" s="386"/>
      <c r="C597" s="736"/>
      <c r="D597" s="501" t="s">
        <v>2475</v>
      </c>
      <c r="E597" s="664" t="s">
        <v>2482</v>
      </c>
      <c r="F597" s="737"/>
      <c r="G597" s="737"/>
      <c r="H597" s="737"/>
      <c r="I597" s="737"/>
      <c r="J597" s="737"/>
      <c r="K597" s="737"/>
      <c r="L597" s="737"/>
      <c r="M597" s="737"/>
      <c r="N597" s="737"/>
      <c r="O597" s="737"/>
      <c r="P597" s="737"/>
      <c r="Q597" s="737"/>
      <c r="R597" s="737"/>
      <c r="S597" s="737"/>
      <c r="T597" s="737"/>
      <c r="U597" s="737"/>
      <c r="V597" s="737"/>
      <c r="W597" s="737"/>
      <c r="X597" s="737"/>
      <c r="Y597" s="737"/>
      <c r="Z597" s="737"/>
      <c r="AA597" s="737"/>
      <c r="AB597" s="737"/>
      <c r="AC597" s="386"/>
      <c r="AD597" s="386"/>
      <c r="AE597" s="386"/>
      <c r="AF597" s="2387" t="s">
        <v>2483</v>
      </c>
      <c r="AG597" s="2387"/>
      <c r="AH597" s="2387"/>
      <c r="AI597" s="2387"/>
      <c r="AJ597" s="2387"/>
      <c r="AK597" s="2387"/>
      <c r="AL597" s="2387"/>
      <c r="AN597" s="440"/>
      <c r="AO597" s="399" t="str">
        <f>X634</f>
        <v>N/A</v>
      </c>
    </row>
    <row r="598" spans="1:53" s="399" customFormat="1" ht="12.75" customHeight="1">
      <c r="B598" s="386"/>
      <c r="C598" s="738"/>
      <c r="D598" s="501"/>
      <c r="E598" s="664" t="s">
        <v>2484</v>
      </c>
      <c r="F598" s="737"/>
      <c r="G598" s="737"/>
      <c r="H598" s="737"/>
      <c r="I598" s="737"/>
      <c r="J598" s="737"/>
      <c r="K598" s="737"/>
      <c r="L598" s="737"/>
      <c r="M598" s="737"/>
      <c r="N598" s="737"/>
      <c r="O598" s="737"/>
      <c r="P598" s="737"/>
      <c r="Q598" s="737"/>
      <c r="R598" s="737"/>
      <c r="S598" s="737"/>
      <c r="T598" s="737"/>
      <c r="U598" s="737"/>
      <c r="V598" s="737"/>
      <c r="W598" s="737"/>
      <c r="X598" s="737"/>
      <c r="Y598" s="737"/>
      <c r="Z598" s="737"/>
      <c r="AA598" s="737"/>
      <c r="AB598" s="737"/>
      <c r="AC598" s="11"/>
      <c r="AD598" s="11"/>
      <c r="AE598" s="386"/>
      <c r="AF598" s="386"/>
      <c r="AG598" s="386"/>
      <c r="AH598" s="386"/>
      <c r="AI598" s="386"/>
      <c r="AJ598" s="386"/>
      <c r="AK598" s="386"/>
      <c r="AL598" s="386"/>
      <c r="AN598" s="440"/>
      <c r="AU598" s="1125"/>
      <c r="AV598" s="1125"/>
      <c r="AW598" s="1125"/>
      <c r="AX598" s="1125"/>
      <c r="AY598" s="1125"/>
      <c r="AZ598" s="1125"/>
      <c r="BA598" s="1125"/>
    </row>
    <row r="599" spans="1:53" s="399" customFormat="1" ht="12.75" customHeight="1">
      <c r="B599" s="452"/>
      <c r="C599" s="736"/>
      <c r="D599" s="501"/>
      <c r="E599" s="664" t="s">
        <v>2485</v>
      </c>
      <c r="F599" s="737"/>
      <c r="G599" s="737"/>
      <c r="H599" s="737"/>
      <c r="I599" s="737"/>
      <c r="J599" s="737"/>
      <c r="K599" s="737"/>
      <c r="L599" s="737"/>
      <c r="M599" s="737"/>
      <c r="N599" s="737"/>
      <c r="O599" s="737"/>
      <c r="P599" s="737"/>
      <c r="Q599" s="737"/>
      <c r="R599" s="737"/>
      <c r="S599" s="737"/>
      <c r="T599" s="737"/>
      <c r="U599" s="737"/>
      <c r="V599" s="737"/>
      <c r="W599" s="737"/>
      <c r="X599" s="737"/>
      <c r="Y599" s="737"/>
      <c r="Z599" s="737"/>
      <c r="AA599" s="737"/>
      <c r="AB599" s="737"/>
      <c r="AC599" s="386"/>
      <c r="AD599" s="386"/>
      <c r="AE599" s="386"/>
      <c r="AF599" s="386"/>
      <c r="AG599" s="386"/>
      <c r="AH599" s="386"/>
      <c r="AI599" s="386"/>
      <c r="AJ599" s="386"/>
      <c r="AK599" s="386"/>
      <c r="AL599" s="386"/>
      <c r="AN599" s="440"/>
      <c r="AO599" s="17" t="s">
        <v>2486</v>
      </c>
    </row>
    <row r="600" spans="1:53" s="399" customFormat="1" ht="12.75" customHeight="1">
      <c r="B600" s="452"/>
      <c r="C600" s="736"/>
      <c r="D600" s="501"/>
      <c r="E600" s="664"/>
      <c r="F600" s="737"/>
      <c r="G600" s="737"/>
      <c r="H600" s="737"/>
      <c r="I600" s="737"/>
      <c r="J600" s="737"/>
      <c r="K600" s="737"/>
      <c r="L600" s="737"/>
      <c r="M600" s="737"/>
      <c r="N600" s="737"/>
      <c r="O600" s="737"/>
      <c r="P600" s="737"/>
      <c r="Q600" s="737"/>
      <c r="R600" s="737"/>
      <c r="S600" s="737"/>
      <c r="T600" s="737"/>
      <c r="U600" s="737"/>
      <c r="V600" s="737"/>
      <c r="W600" s="737"/>
      <c r="X600" s="737"/>
      <c r="Y600" s="737"/>
      <c r="Z600" s="737"/>
      <c r="AA600" s="737"/>
      <c r="AB600" s="737"/>
      <c r="AC600" s="386"/>
      <c r="AD600" s="386"/>
      <c r="AE600" s="386"/>
      <c r="AF600" s="386"/>
      <c r="AG600" s="386"/>
      <c r="AH600" s="386"/>
      <c r="AI600" s="386"/>
      <c r="AJ600" s="386"/>
      <c r="AK600" s="386"/>
      <c r="AL600" s="386"/>
      <c r="AN600" s="440"/>
      <c r="AO600" s="17" t="s">
        <v>2487</v>
      </c>
    </row>
    <row r="601" spans="1:53" s="399" customFormat="1" ht="12.75" customHeight="1">
      <c r="B601" s="452"/>
      <c r="C601" s="736"/>
      <c r="D601" s="501"/>
      <c r="E601" s="386" t="s">
        <v>2488</v>
      </c>
      <c r="O601" s="2474" t="s">
        <v>998</v>
      </c>
      <c r="P601" s="2474"/>
      <c r="Q601" s="2474"/>
      <c r="R601" s="2474"/>
      <c r="S601" s="2474"/>
      <c r="T601" s="2474"/>
      <c r="U601" s="2474"/>
      <c r="V601" s="2474"/>
      <c r="W601" s="2474"/>
      <c r="X601" s="2474"/>
      <c r="Y601" s="2474"/>
      <c r="Z601" s="2474"/>
      <c r="AA601" s="2474"/>
      <c r="AB601" s="2474"/>
      <c r="AH601" s="386"/>
      <c r="AI601" s="386"/>
      <c r="AJ601" s="386"/>
      <c r="AK601" s="386"/>
      <c r="AL601" s="386"/>
      <c r="AN601" s="440"/>
    </row>
    <row r="602" spans="1:53" s="399" customFormat="1" ht="12.75" customHeight="1">
      <c r="B602" s="452"/>
      <c r="C602" s="736"/>
      <c r="D602" s="501"/>
      <c r="E602" s="664"/>
      <c r="F602" s="737"/>
      <c r="G602" s="737"/>
      <c r="H602" s="737"/>
      <c r="I602" s="737"/>
      <c r="J602" s="737"/>
      <c r="K602" s="737"/>
      <c r="L602" s="737"/>
      <c r="M602" s="737"/>
      <c r="N602" s="737"/>
      <c r="O602" s="737"/>
      <c r="P602" s="737"/>
      <c r="Q602" s="737"/>
      <c r="R602" s="737"/>
      <c r="S602" s="737"/>
      <c r="T602" s="737"/>
      <c r="U602" s="737"/>
      <c r="V602" s="737"/>
      <c r="W602" s="737"/>
      <c r="X602" s="737"/>
      <c r="Y602" s="737"/>
      <c r="Z602" s="737"/>
      <c r="AA602" s="737"/>
      <c r="AB602" s="737"/>
      <c r="AC602" s="386"/>
      <c r="AD602" s="386"/>
      <c r="AE602" s="386"/>
      <c r="AF602" s="386"/>
      <c r="AG602" s="386"/>
      <c r="AH602" s="386"/>
      <c r="AI602" s="386"/>
      <c r="AJ602" s="386"/>
      <c r="AK602" s="386"/>
      <c r="AL602" s="386"/>
      <c r="AN602" s="440"/>
    </row>
    <row r="603" spans="1:53" s="399" customFormat="1" ht="12.75" customHeight="1">
      <c r="B603" s="386"/>
      <c r="C603" s="736"/>
      <c r="D603" s="501" t="s">
        <v>2478</v>
      </c>
      <c r="E603" s="664" t="s">
        <v>2489</v>
      </c>
      <c r="F603" s="737"/>
      <c r="G603" s="737"/>
      <c r="H603" s="737"/>
      <c r="I603" s="737"/>
      <c r="J603" s="737"/>
      <c r="K603" s="737"/>
      <c r="L603" s="737"/>
      <c r="M603" s="737"/>
      <c r="N603" s="737"/>
      <c r="O603" s="737"/>
      <c r="P603" s="737"/>
      <c r="Q603" s="737"/>
      <c r="R603" s="737"/>
      <c r="S603" s="737"/>
      <c r="T603" s="737"/>
      <c r="U603" s="737"/>
      <c r="V603" s="737"/>
      <c r="W603" s="737"/>
      <c r="X603" s="737"/>
      <c r="Y603" s="737"/>
      <c r="Z603" s="737"/>
      <c r="AA603" s="737"/>
      <c r="AB603" s="737"/>
      <c r="AC603" s="386"/>
      <c r="AD603" s="386"/>
      <c r="AE603" s="386"/>
      <c r="AF603" s="2387" t="s">
        <v>2217</v>
      </c>
      <c r="AG603" s="2387"/>
      <c r="AH603" s="2387"/>
      <c r="AI603" s="2387"/>
      <c r="AJ603" s="2387"/>
      <c r="AK603" s="2387"/>
      <c r="AL603" s="2387"/>
      <c r="AN603" s="440"/>
    </row>
    <row r="604" spans="1:53" s="399" customFormat="1" ht="12.75" customHeight="1">
      <c r="B604" s="386"/>
      <c r="C604" s="736"/>
      <c r="D604" s="501"/>
      <c r="E604" s="664" t="s">
        <v>2490</v>
      </c>
      <c r="F604" s="737"/>
      <c r="G604" s="737"/>
      <c r="H604" s="737"/>
      <c r="I604" s="737"/>
      <c r="J604" s="737"/>
      <c r="K604" s="737"/>
      <c r="L604" s="737"/>
      <c r="M604" s="737"/>
      <c r="N604" s="737"/>
      <c r="O604" s="737"/>
      <c r="P604" s="737"/>
      <c r="Q604" s="737"/>
      <c r="R604" s="737"/>
      <c r="S604" s="737"/>
      <c r="T604" s="737"/>
      <c r="U604" s="737"/>
      <c r="V604" s="737"/>
      <c r="W604" s="737"/>
      <c r="X604" s="737"/>
      <c r="Y604" s="737"/>
      <c r="Z604" s="737"/>
      <c r="AA604" s="737"/>
      <c r="AB604" s="737"/>
      <c r="AC604" s="386"/>
      <c r="AD604" s="386"/>
      <c r="AE604" s="1125"/>
      <c r="AF604" s="386"/>
      <c r="AG604" s="386"/>
      <c r="AH604" s="386"/>
      <c r="AI604" s="386"/>
      <c r="AJ604" s="386"/>
      <c r="AK604" s="386"/>
      <c r="AL604" s="386"/>
      <c r="AN604" s="440"/>
    </row>
    <row r="605" spans="1:53" s="399" customFormat="1" ht="12.75" customHeight="1">
      <c r="B605" s="386"/>
      <c r="C605" s="738"/>
      <c r="D605" s="386"/>
      <c r="E605" s="457"/>
      <c r="F605" s="1144"/>
      <c r="G605" s="1144"/>
      <c r="H605" s="1144"/>
      <c r="I605" s="1144"/>
      <c r="J605" s="1144"/>
      <c r="K605" s="1144"/>
      <c r="L605" s="1144"/>
      <c r="M605" s="1144"/>
      <c r="N605" s="1144"/>
      <c r="O605" s="1144"/>
      <c r="P605" s="1144"/>
      <c r="Q605" s="1144"/>
      <c r="R605" s="1144"/>
      <c r="S605" s="1144"/>
      <c r="T605" s="1144"/>
      <c r="U605" s="1144"/>
      <c r="V605" s="1144"/>
      <c r="W605" s="1144"/>
      <c r="X605" s="1144"/>
      <c r="Y605" s="1144"/>
      <c r="Z605" s="1144"/>
      <c r="AA605" s="1144"/>
      <c r="AB605" s="1144"/>
      <c r="AC605" s="386"/>
      <c r="AD605" s="386"/>
      <c r="AE605" s="386"/>
      <c r="AF605" s="386"/>
      <c r="AG605" s="386"/>
      <c r="AH605" s="386"/>
      <c r="AI605" s="386"/>
      <c r="AJ605" s="386"/>
      <c r="AK605" s="386"/>
      <c r="AL605" s="386"/>
      <c r="AN605" s="440"/>
      <c r="AO605" s="399" t="s">
        <v>809</v>
      </c>
      <c r="AP605" s="511">
        <v>0</v>
      </c>
      <c r="AT605" s="399" t="s">
        <v>809</v>
      </c>
      <c r="AU605" s="511">
        <v>0</v>
      </c>
    </row>
    <row r="606" spans="1:53" s="399" customFormat="1" ht="12.75" customHeight="1">
      <c r="B606" s="386"/>
      <c r="C606" s="738"/>
      <c r="D606" s="386" t="s">
        <v>2491</v>
      </c>
      <c r="E606" s="1144"/>
      <c r="F606" s="1144"/>
      <c r="G606" s="1144"/>
      <c r="H606" s="2472" t="s">
        <v>22</v>
      </c>
      <c r="I606" s="2472"/>
      <c r="J606" s="1144"/>
      <c r="K606" s="1144"/>
      <c r="L606" s="1144"/>
      <c r="N606" s="17"/>
      <c r="O606" s="17"/>
      <c r="P606" s="17"/>
      <c r="Q606" s="935" t="s">
        <v>2492</v>
      </c>
      <c r="R606" s="2475"/>
      <c r="S606" s="2475"/>
      <c r="T606" s="2475"/>
      <c r="U606" s="2475"/>
      <c r="V606" s="2475"/>
      <c r="W606" s="2475"/>
      <c r="X606" s="386"/>
      <c r="Y606" s="386"/>
      <c r="Z606" s="386"/>
      <c r="AA606" s="386"/>
      <c r="AB606" s="386"/>
      <c r="AC606" s="386"/>
      <c r="AD606" s="386"/>
      <c r="AE606" s="386"/>
      <c r="AF606" s="386"/>
      <c r="AG606" s="386"/>
      <c r="AH606" s="386"/>
      <c r="AI606" s="386"/>
      <c r="AJ606" s="386"/>
      <c r="AK606" s="386"/>
      <c r="AL606" s="386"/>
      <c r="AN606" s="440"/>
      <c r="AO606" s="453" t="s">
        <v>22</v>
      </c>
      <c r="AP606" s="399">
        <v>3</v>
      </c>
      <c r="AT606" s="453" t="s">
        <v>22</v>
      </c>
      <c r="AU606" s="399">
        <v>3</v>
      </c>
    </row>
    <row r="607" spans="1:53" s="399" customFormat="1" ht="12.75" customHeight="1">
      <c r="B607" s="386"/>
      <c r="C607" s="738"/>
      <c r="D607" s="386"/>
      <c r="E607" s="1144"/>
      <c r="F607" s="1144"/>
      <c r="G607" s="1144"/>
      <c r="H607" s="1144"/>
      <c r="I607" s="1144"/>
      <c r="J607" s="1144"/>
      <c r="K607" s="1144"/>
      <c r="L607" s="1144"/>
      <c r="M607" s="1144"/>
      <c r="N607" s="386"/>
      <c r="O607" s="386"/>
      <c r="P607" s="386"/>
      <c r="Q607" s="386"/>
      <c r="R607" s="386"/>
      <c r="S607" s="386"/>
      <c r="T607" s="386"/>
      <c r="U607" s="386"/>
      <c r="V607" s="386"/>
      <c r="W607" s="386"/>
      <c r="X607" s="386"/>
      <c r="Y607" s="2476" t="str">
        <f>IF(AND(H606="(i)",NOT(AP582)),AO599,IF(AND(H606="(iv)",OR(R606=AO595,R606=AO594),NOT(AP583)),AO600,""))</f>
        <v/>
      </c>
      <c r="Z607" s="2476"/>
      <c r="AA607" s="2476"/>
      <c r="AB607" s="2476"/>
      <c r="AC607" s="2476"/>
      <c r="AD607" s="2476"/>
      <c r="AE607" s="2476"/>
      <c r="AF607" s="2476"/>
      <c r="AG607" s="2476"/>
      <c r="AH607" s="2476"/>
      <c r="AI607" s="2476"/>
      <c r="AJ607" s="2476"/>
      <c r="AK607" s="2476"/>
      <c r="AL607" s="2476"/>
      <c r="AM607" s="2477"/>
      <c r="AN607" s="440"/>
      <c r="AO607" s="453" t="s">
        <v>27</v>
      </c>
      <c r="AP607" s="399">
        <v>2</v>
      </c>
      <c r="AT607" s="453" t="s">
        <v>27</v>
      </c>
      <c r="AU607" s="399">
        <v>2</v>
      </c>
    </row>
    <row r="608" spans="1:53" s="399" customFormat="1" ht="12.75" customHeight="1">
      <c r="B608" s="386"/>
      <c r="C608" s="738"/>
      <c r="D608" s="386"/>
      <c r="E608" s="1144"/>
      <c r="F608" s="1144"/>
      <c r="G608" s="1144"/>
      <c r="H608" s="1144"/>
      <c r="I608" s="1144"/>
      <c r="J608" s="1144"/>
      <c r="K608" s="1144"/>
      <c r="L608" s="1144"/>
      <c r="M608" s="1144"/>
      <c r="N608" s="386"/>
      <c r="O608" s="386"/>
      <c r="P608" s="386"/>
      <c r="Q608" s="386"/>
      <c r="X608" s="386"/>
      <c r="Y608" s="2476"/>
      <c r="Z608" s="2476"/>
      <c r="AA608" s="2476"/>
      <c r="AB608" s="2476"/>
      <c r="AC608" s="2476"/>
      <c r="AD608" s="2476"/>
      <c r="AE608" s="2476"/>
      <c r="AF608" s="2476"/>
      <c r="AG608" s="2476"/>
      <c r="AH608" s="2476"/>
      <c r="AI608" s="2476"/>
      <c r="AJ608" s="2476"/>
      <c r="AK608" s="2476"/>
      <c r="AL608" s="2476"/>
      <c r="AM608" s="2477"/>
      <c r="AN608" s="440"/>
      <c r="AO608" s="453"/>
      <c r="AT608" s="453"/>
    </row>
    <row r="609" spans="1:42" s="399" customFormat="1" ht="12.75" customHeight="1">
      <c r="B609" s="386"/>
      <c r="C609" s="738"/>
      <c r="D609" s="386" t="s">
        <v>2493</v>
      </c>
      <c r="E609" s="1144"/>
      <c r="F609" s="1144"/>
      <c r="G609" s="1144"/>
      <c r="H609" s="1144"/>
      <c r="I609" s="1144"/>
      <c r="J609" s="1144"/>
      <c r="K609" s="1144"/>
      <c r="L609" s="1144"/>
      <c r="M609" s="1144"/>
      <c r="N609" s="386"/>
      <c r="O609" s="386"/>
      <c r="P609" s="386"/>
      <c r="Q609" s="386"/>
      <c r="R609" s="386"/>
      <c r="S609" s="386"/>
      <c r="T609" s="386"/>
      <c r="U609" s="386"/>
      <c r="V609" s="386"/>
      <c r="W609" s="386"/>
      <c r="X609" s="386"/>
      <c r="Y609" s="386"/>
      <c r="Z609" s="386"/>
      <c r="AA609" s="386"/>
      <c r="AB609" s="386"/>
      <c r="AC609" s="386"/>
      <c r="AD609" s="386"/>
      <c r="AE609" s="386"/>
      <c r="AF609" s="386"/>
      <c r="AG609" s="386"/>
      <c r="AH609" s="386"/>
      <c r="AI609" s="386"/>
      <c r="AJ609" s="386"/>
      <c r="AK609" s="386"/>
      <c r="AL609" s="386"/>
      <c r="AN609" s="440"/>
    </row>
    <row r="610" spans="1:42" s="399" customFormat="1" ht="12.75" customHeight="1">
      <c r="B610" s="386"/>
      <c r="C610" s="738"/>
      <c r="D610" s="386" t="s">
        <v>2494</v>
      </c>
      <c r="E610" s="1144"/>
      <c r="F610" s="1144"/>
      <c r="G610" s="1144"/>
      <c r="H610" s="1144"/>
      <c r="I610" s="1144"/>
      <c r="J610" s="1144"/>
      <c r="K610" s="1144"/>
      <c r="L610" s="1144"/>
      <c r="M610" s="1144"/>
      <c r="N610" s="386"/>
      <c r="O610" s="386"/>
      <c r="P610" s="386"/>
      <c r="Q610" s="386"/>
      <c r="R610" s="386"/>
      <c r="S610" s="386"/>
      <c r="T610" s="386"/>
      <c r="U610" s="386"/>
      <c r="V610" s="386"/>
      <c r="W610" s="386"/>
      <c r="X610" s="386"/>
      <c r="Y610" s="386"/>
      <c r="Z610" s="386"/>
      <c r="AA610" s="386"/>
      <c r="AB610" s="386"/>
      <c r="AC610" s="386"/>
      <c r="AD610" s="386"/>
      <c r="AE610" s="386"/>
      <c r="AF610" s="386"/>
      <c r="AG610" s="386"/>
      <c r="AH610" s="386"/>
      <c r="AI610" s="386"/>
      <c r="AJ610" s="386"/>
      <c r="AK610" s="386"/>
      <c r="AL610" s="386"/>
      <c r="AN610" s="440"/>
    </row>
    <row r="611" spans="1:42" s="399" customFormat="1" ht="12.75" customHeight="1">
      <c r="B611" s="386"/>
      <c r="C611" s="738"/>
      <c r="D611" s="386" t="s">
        <v>2495</v>
      </c>
      <c r="E611" s="1144"/>
      <c r="F611" s="1144"/>
      <c r="G611" s="1144"/>
      <c r="H611" s="1144"/>
      <c r="I611" s="1144"/>
      <c r="J611" s="1144"/>
      <c r="K611" s="1144"/>
      <c r="L611" s="1144"/>
      <c r="M611" s="1144"/>
      <c r="N611" s="386"/>
      <c r="O611" s="386"/>
      <c r="P611" s="386"/>
      <c r="Q611" s="386"/>
      <c r="R611" s="386"/>
      <c r="S611" s="386"/>
      <c r="T611" s="386"/>
      <c r="U611" s="386"/>
      <c r="V611" s="386"/>
      <c r="W611" s="386"/>
      <c r="X611" s="386"/>
      <c r="Y611" s="386"/>
      <c r="Z611" s="386"/>
      <c r="AA611" s="386"/>
      <c r="AB611" s="386"/>
      <c r="AC611" s="386"/>
      <c r="AD611" s="386"/>
      <c r="AE611" s="386"/>
      <c r="AF611" s="386"/>
      <c r="AG611" s="386"/>
      <c r="AH611" s="386"/>
      <c r="AI611" s="386"/>
      <c r="AJ611" s="386"/>
      <c r="AK611" s="386"/>
      <c r="AL611" s="386"/>
      <c r="AN611" s="440"/>
    </row>
    <row r="612" spans="1:42" s="399" customFormat="1" ht="12.75" customHeight="1">
      <c r="B612" s="386"/>
      <c r="C612" s="738"/>
      <c r="D612" s="1128" t="s">
        <v>2496</v>
      </c>
      <c r="E612" s="1144"/>
      <c r="F612" s="1144"/>
      <c r="G612" s="1144"/>
      <c r="H612" s="1144"/>
      <c r="I612" s="1144"/>
      <c r="J612" s="1144"/>
      <c r="K612" s="1144"/>
      <c r="L612" s="1144"/>
      <c r="M612" s="1144"/>
      <c r="N612" s="386"/>
      <c r="O612" s="386"/>
      <c r="P612" s="386"/>
      <c r="Q612" s="386"/>
      <c r="R612" s="386"/>
      <c r="S612" s="386"/>
      <c r="T612" s="386"/>
      <c r="U612" s="386"/>
      <c r="V612" s="386"/>
      <c r="W612" s="386"/>
      <c r="X612" s="386"/>
      <c r="Y612" s="386"/>
      <c r="Z612" s="386"/>
      <c r="AA612" s="386"/>
      <c r="AB612" s="386"/>
      <c r="AC612" s="386"/>
      <c r="AD612" s="386"/>
      <c r="AE612" s="386"/>
      <c r="AF612" s="386"/>
      <c r="AG612" s="386"/>
      <c r="AH612" s="386"/>
      <c r="AI612" s="386"/>
      <c r="AJ612" s="386"/>
      <c r="AK612" s="386"/>
      <c r="AL612" s="386"/>
      <c r="AN612" s="440"/>
    </row>
    <row r="613" spans="1:42" s="399" customFormat="1" ht="12.75" customHeight="1">
      <c r="B613" s="386"/>
      <c r="C613" s="738"/>
      <c r="D613" s="386"/>
      <c r="E613" s="386"/>
      <c r="F613" s="386"/>
      <c r="G613" s="386"/>
      <c r="H613" s="386"/>
      <c r="I613" s="386"/>
      <c r="J613" s="386"/>
      <c r="K613" s="386"/>
      <c r="L613" s="386"/>
      <c r="M613" s="386"/>
      <c r="N613" s="386"/>
      <c r="O613" s="386"/>
      <c r="P613" s="386"/>
      <c r="Q613" s="386"/>
      <c r="R613" s="386"/>
      <c r="S613" s="386"/>
      <c r="T613" s="386"/>
      <c r="U613" s="386"/>
      <c r="V613" s="386"/>
      <c r="W613" s="386"/>
      <c r="X613" s="386"/>
      <c r="Y613" s="386"/>
      <c r="Z613" s="386"/>
      <c r="AA613" s="386"/>
      <c r="AB613" s="386"/>
      <c r="AC613" s="386"/>
      <c r="AD613" s="386"/>
      <c r="AE613" s="386"/>
      <c r="AF613" s="386"/>
      <c r="AG613" s="386"/>
      <c r="AH613" s="386"/>
      <c r="AI613" s="386"/>
      <c r="AJ613" s="386"/>
      <c r="AK613" s="386"/>
      <c r="AL613" s="386"/>
      <c r="AN613" s="440"/>
      <c r="AO613" s="399" t="s">
        <v>809</v>
      </c>
      <c r="AP613" s="511">
        <v>0</v>
      </c>
    </row>
    <row r="614" spans="1:42" s="399" customFormat="1" ht="12.75" customHeight="1">
      <c r="B614" s="386"/>
      <c r="C614" s="738"/>
      <c r="D614" s="386"/>
      <c r="E614" s="386" t="s">
        <v>2491</v>
      </c>
      <c r="F614" s="1144"/>
      <c r="G614" s="1144"/>
      <c r="I614" s="2473" t="s">
        <v>809</v>
      </c>
      <c r="J614" s="2473"/>
      <c r="K614" s="2473"/>
      <c r="L614" s="2473"/>
      <c r="M614" s="2473"/>
      <c r="N614" s="2473"/>
      <c r="O614" s="2473"/>
      <c r="P614" s="2473"/>
      <c r="Q614" s="2473"/>
      <c r="R614" s="2473"/>
      <c r="S614" s="2473"/>
      <c r="T614" s="2473"/>
      <c r="U614" s="2473"/>
      <c r="V614" s="2473"/>
      <c r="W614" s="2473"/>
      <c r="X614" s="2473"/>
      <c r="Y614" s="2473"/>
      <c r="Z614" s="2473"/>
      <c r="AA614" s="2473"/>
      <c r="AB614" s="2473"/>
      <c r="AC614" s="2473"/>
      <c r="AD614" s="2473"/>
      <c r="AE614" s="2473"/>
      <c r="AF614" s="386"/>
      <c r="AG614" s="386"/>
      <c r="AH614" s="386"/>
      <c r="AI614" s="386"/>
      <c r="AJ614" s="386"/>
      <c r="AK614" s="386"/>
      <c r="AL614" s="386"/>
      <c r="AN614" s="440"/>
      <c r="AO614" s="399" t="s">
        <v>2497</v>
      </c>
      <c r="AP614" s="399">
        <v>3</v>
      </c>
    </row>
    <row r="615" spans="1:42" s="399" customFormat="1" ht="12.75" customHeight="1">
      <c r="B615" s="386"/>
      <c r="C615" s="386"/>
      <c r="D615" s="386"/>
      <c r="E615" s="386"/>
      <c r="F615" s="482"/>
      <c r="G615" s="482"/>
      <c r="H615" s="482"/>
      <c r="I615" s="482"/>
      <c r="J615" s="482"/>
      <c r="K615" s="482"/>
      <c r="L615" s="482"/>
      <c r="M615" s="482"/>
      <c r="N615" s="482"/>
      <c r="O615" s="482"/>
      <c r="P615" s="482"/>
      <c r="Q615" s="482"/>
      <c r="R615" s="482"/>
      <c r="S615" s="482"/>
      <c r="T615" s="482"/>
      <c r="U615" s="482"/>
      <c r="V615" s="482"/>
      <c r="W615" s="482"/>
      <c r="X615" s="482"/>
      <c r="Y615" s="482"/>
      <c r="Z615" s="482"/>
      <c r="AA615" s="482"/>
      <c r="AB615" s="482"/>
      <c r="AC615" s="482"/>
      <c r="AD615" s="482"/>
      <c r="AE615" s="482"/>
      <c r="AF615" s="482"/>
      <c r="AG615" s="482"/>
      <c r="AH615" s="482"/>
      <c r="AI615" s="482"/>
      <c r="AJ615" s="482"/>
      <c r="AK615" s="482"/>
      <c r="AL615" s="482"/>
      <c r="AN615" s="440"/>
      <c r="AO615" s="399" t="s">
        <v>2498</v>
      </c>
      <c r="AP615" s="399">
        <v>2</v>
      </c>
    </row>
    <row r="616" spans="1:42" s="399" customFormat="1" ht="12.75" customHeight="1">
      <c r="B616" s="2416" t="s">
        <v>809</v>
      </c>
      <c r="C616" s="2416"/>
      <c r="D616" s="482"/>
      <c r="E616" s="2443" t="s">
        <v>2499</v>
      </c>
      <c r="F616" s="2443"/>
      <c r="G616" s="2443"/>
      <c r="H616" s="2443"/>
      <c r="I616" s="2443"/>
      <c r="J616" s="2443"/>
      <c r="K616" s="2443"/>
      <c r="L616" s="2443"/>
      <c r="M616" s="2443"/>
      <c r="N616" s="2443"/>
      <c r="O616" s="2443"/>
      <c r="P616" s="2443"/>
      <c r="Q616" s="2443"/>
      <c r="R616" s="2443"/>
      <c r="S616" s="2443"/>
      <c r="T616" s="2443"/>
      <c r="U616" s="2443"/>
      <c r="V616" s="2443"/>
      <c r="W616" s="2443"/>
      <c r="X616" s="2443"/>
      <c r="Y616" s="2443"/>
      <c r="Z616" s="2443"/>
      <c r="AA616" s="2443"/>
      <c r="AB616" s="2443"/>
      <c r="AC616" s="2443"/>
      <c r="AD616" s="2443"/>
      <c r="AE616" s="2443"/>
      <c r="AF616" s="2443"/>
      <c r="AG616" s="2443"/>
      <c r="AH616" s="482"/>
      <c r="AI616" s="482"/>
      <c r="AJ616" s="482"/>
      <c r="AK616" s="482"/>
      <c r="AL616" s="482"/>
      <c r="AN616" s="440"/>
    </row>
    <row r="617" spans="1:42" s="399" customFormat="1" ht="12.75" customHeight="1">
      <c r="B617" s="386"/>
      <c r="C617" s="738"/>
      <c r="D617" s="482"/>
      <c r="E617" s="2443"/>
      <c r="F617" s="2443"/>
      <c r="G617" s="2443"/>
      <c r="H617" s="2443"/>
      <c r="I617" s="2443"/>
      <c r="J617" s="2443"/>
      <c r="K617" s="2443"/>
      <c r="L617" s="2443"/>
      <c r="M617" s="2443"/>
      <c r="N617" s="2443"/>
      <c r="O617" s="2443"/>
      <c r="P617" s="2443"/>
      <c r="Q617" s="2443"/>
      <c r="R617" s="2443"/>
      <c r="S617" s="2443"/>
      <c r="T617" s="2443"/>
      <c r="U617" s="2443"/>
      <c r="V617" s="2443"/>
      <c r="W617" s="2443"/>
      <c r="X617" s="2443"/>
      <c r="Y617" s="2443"/>
      <c r="Z617" s="2443"/>
      <c r="AA617" s="2443"/>
      <c r="AB617" s="2443"/>
      <c r="AC617" s="2443"/>
      <c r="AD617" s="2443"/>
      <c r="AE617" s="2443"/>
      <c r="AF617" s="2443"/>
      <c r="AG617" s="2443"/>
      <c r="AH617" s="482"/>
      <c r="AI617" s="482"/>
      <c r="AJ617" s="482"/>
      <c r="AK617" s="482"/>
      <c r="AL617" s="482"/>
      <c r="AN617" s="440"/>
    </row>
    <row r="618" spans="1:42" s="399" customFormat="1" ht="12.75" customHeight="1">
      <c r="B618" s="386"/>
      <c r="C618" s="738"/>
      <c r="D618" s="482"/>
      <c r="E618" s="2443"/>
      <c r="F618" s="2443"/>
      <c r="G618" s="2443"/>
      <c r="H618" s="2443"/>
      <c r="I618" s="2443"/>
      <c r="J618" s="2443"/>
      <c r="K618" s="2443"/>
      <c r="L618" s="2443"/>
      <c r="M618" s="2443"/>
      <c r="N618" s="2443"/>
      <c r="O618" s="2443"/>
      <c r="P618" s="2443"/>
      <c r="Q618" s="2443"/>
      <c r="R618" s="2443"/>
      <c r="S618" s="2443"/>
      <c r="T618" s="2443"/>
      <c r="U618" s="2443"/>
      <c r="V618" s="2443"/>
      <c r="W618" s="2443"/>
      <c r="X618" s="2443"/>
      <c r="Y618" s="2443"/>
      <c r="Z618" s="2443"/>
      <c r="AA618" s="2443"/>
      <c r="AB618" s="2443"/>
      <c r="AC618" s="2443"/>
      <c r="AD618" s="2443"/>
      <c r="AE618" s="2443"/>
      <c r="AF618" s="2443"/>
      <c r="AG618" s="2443"/>
      <c r="AH618" s="482"/>
      <c r="AI618" s="482"/>
      <c r="AJ618" s="482"/>
      <c r="AK618" s="482"/>
      <c r="AL618" s="482"/>
      <c r="AN618" s="440"/>
    </row>
    <row r="619" spans="1:42" s="399" customFormat="1" ht="12.75" customHeight="1">
      <c r="B619" s="386"/>
      <c r="C619" s="738"/>
      <c r="D619" s="482"/>
      <c r="E619" s="2443"/>
      <c r="F619" s="2443"/>
      <c r="G619" s="2443"/>
      <c r="H619" s="2443"/>
      <c r="I619" s="2443"/>
      <c r="J619" s="2443"/>
      <c r="K619" s="2443"/>
      <c r="L619" s="2443"/>
      <c r="M619" s="2443"/>
      <c r="N619" s="2443"/>
      <c r="O619" s="2443"/>
      <c r="P619" s="2443"/>
      <c r="Q619" s="2443"/>
      <c r="R619" s="2443"/>
      <c r="S619" s="2443"/>
      <c r="T619" s="2443"/>
      <c r="U619" s="2443"/>
      <c r="V619" s="2443"/>
      <c r="W619" s="2443"/>
      <c r="X619" s="2443"/>
      <c r="Y619" s="2443"/>
      <c r="Z619" s="2443"/>
      <c r="AA619" s="2443"/>
      <c r="AB619" s="2443"/>
      <c r="AC619" s="2443"/>
      <c r="AD619" s="2443"/>
      <c r="AE619" s="2443"/>
      <c r="AF619" s="2443"/>
      <c r="AG619" s="2443"/>
      <c r="AH619" s="482"/>
      <c r="AI619" s="482"/>
      <c r="AJ619" s="482"/>
      <c r="AK619" s="482"/>
      <c r="AL619" s="482"/>
      <c r="AN619" s="440"/>
    </row>
    <row r="620" spans="1:42" s="399" customFormat="1" ht="12.75" customHeight="1">
      <c r="B620" s="386"/>
      <c r="C620" s="738"/>
      <c r="D620" s="741"/>
      <c r="E620" s="759"/>
      <c r="F620" s="759"/>
      <c r="G620" s="759"/>
      <c r="H620" s="759"/>
      <c r="I620" s="759"/>
      <c r="J620" s="759"/>
      <c r="K620" s="759"/>
      <c r="L620" s="759"/>
      <c r="M620" s="759"/>
      <c r="N620" s="759"/>
      <c r="O620" s="759"/>
      <c r="P620" s="759"/>
      <c r="Q620" s="759"/>
      <c r="R620" s="759"/>
      <c r="S620" s="759"/>
      <c r="T620" s="759"/>
      <c r="U620" s="759"/>
      <c r="V620" s="759"/>
      <c r="W620" s="759"/>
      <c r="X620" s="759"/>
      <c r="Y620" s="759"/>
      <c r="Z620" s="759"/>
      <c r="AA620" s="759"/>
      <c r="AB620" s="759"/>
      <c r="AC620" s="759"/>
      <c r="AD620" s="759"/>
      <c r="AE620" s="759"/>
      <c r="AF620" s="759"/>
      <c r="AG620" s="759"/>
      <c r="AH620" s="741"/>
      <c r="AI620" s="741"/>
      <c r="AJ620" s="741"/>
      <c r="AK620" s="741"/>
      <c r="AL620" s="482"/>
      <c r="AN620" s="440"/>
    </row>
    <row r="621" spans="1:42" s="399" customFormat="1" ht="12.75" customHeight="1">
      <c r="A621" s="448"/>
      <c r="B621" s="444"/>
      <c r="C621" s="742"/>
      <c r="D621" s="444"/>
      <c r="E621" s="743"/>
      <c r="F621" s="743"/>
      <c r="G621" s="743"/>
      <c r="H621" s="743"/>
      <c r="I621" s="743"/>
      <c r="J621" s="743"/>
      <c r="K621" s="743"/>
      <c r="L621" s="743"/>
      <c r="M621" s="743"/>
      <c r="N621" s="743"/>
      <c r="O621" s="743"/>
      <c r="P621" s="743"/>
      <c r="Q621" s="743"/>
      <c r="R621" s="743"/>
      <c r="S621" s="743"/>
      <c r="T621" s="743"/>
      <c r="U621" s="743"/>
      <c r="V621" s="743"/>
      <c r="W621" s="743"/>
      <c r="X621" s="743"/>
      <c r="Y621" s="743"/>
      <c r="Z621" s="743"/>
      <c r="AA621" s="743"/>
      <c r="AB621" s="444"/>
      <c r="AC621" s="444"/>
      <c r="AD621" s="444"/>
      <c r="AE621" s="444"/>
      <c r="AF621" s="444"/>
      <c r="AG621" s="444"/>
      <c r="AH621" s="444"/>
      <c r="AI621" s="412" t="s">
        <v>2500</v>
      </c>
      <c r="AJ621" s="2423">
        <f>VLOOKUP($H$606,$AO$586:$AP$591,2,FALSE)+IF(R606=AO594,0,VLOOKUP($I$614,$AO$613:$AP$615,2,FALSE))</f>
        <v>7</v>
      </c>
      <c r="AK621" s="2425"/>
      <c r="AL621" s="438"/>
      <c r="AM621" s="513"/>
      <c r="AN621" s="440"/>
    </row>
    <row r="622" spans="1:42" s="399" customFormat="1" ht="12.75" customHeight="1">
      <c r="B622" s="386"/>
      <c r="C622" s="738"/>
      <c r="D622" s="386"/>
      <c r="E622" s="1144"/>
      <c r="F622" s="1144"/>
      <c r="G622" s="1144"/>
      <c r="H622" s="1144"/>
      <c r="I622" s="1144"/>
      <c r="J622" s="1144"/>
      <c r="K622" s="1144"/>
      <c r="L622" s="1144"/>
      <c r="M622" s="1144"/>
      <c r="N622" s="1144"/>
      <c r="O622" s="1144"/>
      <c r="P622" s="1144"/>
      <c r="Q622" s="1144"/>
      <c r="R622" s="1144"/>
      <c r="S622" s="1144"/>
      <c r="T622" s="1144"/>
      <c r="U622" s="1144"/>
      <c r="V622" s="1144"/>
      <c r="W622" s="1144"/>
      <c r="X622" s="1144"/>
      <c r="Y622" s="1144"/>
      <c r="Z622" s="1144"/>
      <c r="AA622" s="1144"/>
      <c r="AB622" s="1144"/>
      <c r="AC622" s="386"/>
      <c r="AD622" s="386"/>
      <c r="AE622" s="1144"/>
      <c r="AF622" s="1144"/>
      <c r="AG622" s="1144"/>
      <c r="AH622" s="1144"/>
      <c r="AI622" s="1144"/>
      <c r="AJ622" s="1144"/>
      <c r="AK622" s="1144"/>
      <c r="AL622" s="1144"/>
      <c r="AM622" s="513"/>
      <c r="AN622" s="440"/>
    </row>
    <row r="623" spans="1:42" s="399" customFormat="1" ht="12.75" customHeight="1">
      <c r="B623" s="386"/>
      <c r="C623" s="389" t="s">
        <v>2501</v>
      </c>
      <c r="D623" s="389"/>
      <c r="E623" s="1144"/>
      <c r="F623" s="1144"/>
      <c r="G623" s="1144"/>
      <c r="H623" s="1144"/>
      <c r="I623" s="1144"/>
      <c r="J623" s="1144"/>
      <c r="K623" s="1144"/>
      <c r="L623" s="1144"/>
      <c r="M623" s="1144"/>
      <c r="N623" s="1144"/>
      <c r="O623" s="1144"/>
      <c r="P623" s="1144"/>
      <c r="Q623" s="1144"/>
      <c r="R623" s="1144"/>
      <c r="S623" s="1144"/>
      <c r="T623" s="1144"/>
      <c r="U623" s="1144"/>
      <c r="V623" s="1144"/>
      <c r="W623" s="1144"/>
      <c r="X623" s="1144"/>
      <c r="Y623" s="1144"/>
      <c r="Z623" s="1144"/>
      <c r="AA623" s="1144"/>
      <c r="AB623" s="1144"/>
      <c r="AC623" s="386"/>
      <c r="AD623" s="386"/>
      <c r="AE623" s="386"/>
      <c r="AF623" s="386"/>
      <c r="AG623" s="386"/>
      <c r="AH623" s="386"/>
      <c r="AI623" s="386"/>
      <c r="AJ623" s="386"/>
      <c r="AK623" s="386"/>
      <c r="AL623" s="386"/>
      <c r="AN623" s="440"/>
    </row>
    <row r="624" spans="1:42" s="399" customFormat="1" ht="12.75" customHeight="1">
      <c r="B624" s="452"/>
      <c r="C624" s="386"/>
      <c r="D624" s="740"/>
      <c r="E624" s="1144"/>
      <c r="F624" s="1144"/>
      <c r="G624" s="1144"/>
      <c r="H624" s="1144"/>
      <c r="I624" s="1144"/>
      <c r="J624" s="1144"/>
      <c r="K624" s="1144"/>
      <c r="L624" s="1144"/>
      <c r="M624" s="1144"/>
      <c r="N624" s="1144"/>
      <c r="O624" s="1144"/>
      <c r="P624" s="1144"/>
      <c r="Q624" s="1144"/>
      <c r="R624" s="1144"/>
      <c r="S624" s="1144"/>
      <c r="T624" s="1144"/>
      <c r="U624" s="1144"/>
      <c r="V624" s="1144"/>
      <c r="W624" s="1144"/>
      <c r="X624" s="1144"/>
      <c r="Y624" s="1144"/>
      <c r="Z624" s="1144"/>
      <c r="AA624" s="1144"/>
      <c r="AB624" s="1144"/>
      <c r="AC624" s="386"/>
      <c r="AD624" s="386"/>
      <c r="AE624" s="386"/>
      <c r="AF624" s="386"/>
      <c r="AG624" s="386"/>
      <c r="AH624" s="386"/>
      <c r="AI624" s="386"/>
      <c r="AJ624" s="386"/>
      <c r="AK624" s="386"/>
      <c r="AL624" s="386"/>
      <c r="AN624" s="440"/>
    </row>
    <row r="625" spans="1:42" s="439" customFormat="1" ht="12.75" customHeight="1">
      <c r="A625" s="399"/>
      <c r="B625" s="386"/>
      <c r="C625" s="386"/>
      <c r="D625" s="501" t="s">
        <v>22</v>
      </c>
      <c r="E625" s="2471" t="s">
        <v>2502</v>
      </c>
      <c r="F625" s="2471"/>
      <c r="G625" s="2471"/>
      <c r="H625" s="2471"/>
      <c r="I625" s="2471"/>
      <c r="J625" s="2471"/>
      <c r="K625" s="2471"/>
      <c r="L625" s="2471"/>
      <c r="M625" s="2471"/>
      <c r="N625" s="2471"/>
      <c r="O625" s="2471"/>
      <c r="P625" s="2471"/>
      <c r="Q625" s="2471"/>
      <c r="R625" s="2471"/>
      <c r="S625" s="2471"/>
      <c r="T625" s="2471"/>
      <c r="U625" s="2471"/>
      <c r="V625" s="2471"/>
      <c r="W625" s="2471"/>
      <c r="X625" s="2471"/>
      <c r="Y625" s="2471"/>
      <c r="Z625" s="2471"/>
      <c r="AA625" s="2471"/>
      <c r="AB625" s="2471"/>
      <c r="AC625" s="2471"/>
      <c r="AD625" s="2471"/>
      <c r="AE625" s="389"/>
      <c r="AF625" s="2387" t="s">
        <v>2217</v>
      </c>
      <c r="AG625" s="2387"/>
      <c r="AH625" s="2387"/>
      <c r="AI625" s="2387"/>
      <c r="AJ625" s="2387"/>
      <c r="AK625" s="2387"/>
      <c r="AL625" s="2387"/>
      <c r="AM625" s="399"/>
      <c r="AN625" s="516"/>
    </row>
    <row r="626" spans="1:42" s="399" customFormat="1" ht="12.75" customHeight="1">
      <c r="A626" s="1142"/>
      <c r="B626" s="386"/>
      <c r="C626" s="738"/>
      <c r="D626" s="501"/>
      <c r="E626" s="2471"/>
      <c r="F626" s="2471"/>
      <c r="G626" s="2471"/>
      <c r="H626" s="2471"/>
      <c r="I626" s="2471"/>
      <c r="J626" s="2471"/>
      <c r="K626" s="2471"/>
      <c r="L626" s="2471"/>
      <c r="M626" s="2471"/>
      <c r="N626" s="2471"/>
      <c r="O626" s="2471"/>
      <c r="P626" s="2471"/>
      <c r="Q626" s="2471"/>
      <c r="R626" s="2471"/>
      <c r="S626" s="2471"/>
      <c r="T626" s="2471"/>
      <c r="U626" s="2471"/>
      <c r="V626" s="2471"/>
      <c r="W626" s="2471"/>
      <c r="X626" s="2471"/>
      <c r="Y626" s="2471"/>
      <c r="Z626" s="2471"/>
      <c r="AA626" s="2471"/>
      <c r="AB626" s="2471"/>
      <c r="AC626" s="2471"/>
      <c r="AD626" s="2471"/>
      <c r="AE626" s="386"/>
      <c r="AF626" s="386"/>
      <c r="AG626" s="386"/>
      <c r="AH626" s="386"/>
      <c r="AI626" s="386"/>
      <c r="AJ626" s="386"/>
      <c r="AK626" s="386"/>
      <c r="AL626" s="386"/>
      <c r="AN626" s="440"/>
    </row>
    <row r="627" spans="1:42" s="399" customFormat="1" ht="12.75" customHeight="1">
      <c r="B627" s="386"/>
      <c r="C627" s="736"/>
      <c r="D627" s="501"/>
      <c r="E627" s="2471"/>
      <c r="F627" s="2471"/>
      <c r="G627" s="2471"/>
      <c r="H627" s="2471"/>
      <c r="I627" s="2471"/>
      <c r="J627" s="2471"/>
      <c r="K627" s="2471"/>
      <c r="L627" s="2471"/>
      <c r="M627" s="2471"/>
      <c r="N627" s="2471"/>
      <c r="O627" s="2471"/>
      <c r="P627" s="2471"/>
      <c r="Q627" s="2471"/>
      <c r="R627" s="2471"/>
      <c r="S627" s="2471"/>
      <c r="T627" s="2471"/>
      <c r="U627" s="2471"/>
      <c r="V627" s="2471"/>
      <c r="W627" s="2471"/>
      <c r="X627" s="2471"/>
      <c r="Y627" s="2471"/>
      <c r="Z627" s="2471"/>
      <c r="AA627" s="2471"/>
      <c r="AB627" s="2471"/>
      <c r="AC627" s="2471"/>
      <c r="AD627" s="2471"/>
      <c r="AE627" s="386"/>
      <c r="AF627" s="386"/>
      <c r="AG627" s="386"/>
      <c r="AH627" s="386"/>
      <c r="AI627" s="386"/>
      <c r="AJ627" s="386"/>
      <c r="AK627" s="386"/>
      <c r="AL627" s="386"/>
      <c r="AN627" s="440"/>
    </row>
    <row r="628" spans="1:42" s="399" customFormat="1" ht="12.75" customHeight="1">
      <c r="B628" s="386"/>
      <c r="C628" s="736"/>
      <c r="D628" s="501"/>
      <c r="E628" s="2471"/>
      <c r="F628" s="2471"/>
      <c r="G628" s="2471"/>
      <c r="H628" s="2471"/>
      <c r="I628" s="2471"/>
      <c r="J628" s="2471"/>
      <c r="K628" s="2471"/>
      <c r="L628" s="2471"/>
      <c r="M628" s="2471"/>
      <c r="N628" s="2471"/>
      <c r="O628" s="2471"/>
      <c r="P628" s="2471"/>
      <c r="Q628" s="2471"/>
      <c r="R628" s="2471"/>
      <c r="S628" s="2471"/>
      <c r="T628" s="2471"/>
      <c r="U628" s="2471"/>
      <c r="V628" s="2471"/>
      <c r="W628" s="2471"/>
      <c r="X628" s="2471"/>
      <c r="Y628" s="2471"/>
      <c r="Z628" s="2471"/>
      <c r="AA628" s="2471"/>
      <c r="AB628" s="2471"/>
      <c r="AC628" s="2471"/>
      <c r="AD628" s="2471"/>
      <c r="AE628" s="386"/>
      <c r="AF628" s="386"/>
      <c r="AG628" s="386"/>
      <c r="AH628" s="386"/>
      <c r="AI628" s="386"/>
      <c r="AJ628" s="386"/>
      <c r="AK628" s="386"/>
      <c r="AL628" s="386"/>
      <c r="AN628" s="440"/>
    </row>
    <row r="629" spans="1:42" s="399" customFormat="1" ht="12.75" customHeight="1">
      <c r="B629" s="386"/>
      <c r="C629" s="736"/>
      <c r="D629" s="501"/>
      <c r="E629" s="2471"/>
      <c r="F629" s="2471"/>
      <c r="G629" s="2471"/>
      <c r="H629" s="2471"/>
      <c r="I629" s="2471"/>
      <c r="J629" s="2471"/>
      <c r="K629" s="2471"/>
      <c r="L629" s="2471"/>
      <c r="M629" s="2471"/>
      <c r="N629" s="2471"/>
      <c r="O629" s="2471"/>
      <c r="P629" s="2471"/>
      <c r="Q629" s="2471"/>
      <c r="R629" s="2471"/>
      <c r="S629" s="2471"/>
      <c r="T629" s="2471"/>
      <c r="U629" s="2471"/>
      <c r="V629" s="2471"/>
      <c r="W629" s="2471"/>
      <c r="X629" s="2471"/>
      <c r="Y629" s="2471"/>
      <c r="Z629" s="2471"/>
      <c r="AA629" s="2471"/>
      <c r="AB629" s="2471"/>
      <c r="AC629" s="2471"/>
      <c r="AD629" s="2471"/>
      <c r="AE629" s="386"/>
      <c r="AF629" s="386"/>
      <c r="AG629" s="386"/>
      <c r="AH629" s="386"/>
      <c r="AI629" s="386"/>
      <c r="AJ629" s="386"/>
      <c r="AK629" s="386"/>
      <c r="AL629" s="386"/>
      <c r="AN629" s="440"/>
    </row>
    <row r="630" spans="1:42" s="399" customFormat="1" ht="12.75" customHeight="1">
      <c r="B630" s="386"/>
      <c r="C630" s="736"/>
      <c r="D630" s="501"/>
      <c r="E630" s="2471"/>
      <c r="F630" s="2471"/>
      <c r="G630" s="2471"/>
      <c r="H630" s="2471"/>
      <c r="I630" s="2471"/>
      <c r="J630" s="2471"/>
      <c r="K630" s="2471"/>
      <c r="L630" s="2471"/>
      <c r="M630" s="2471"/>
      <c r="N630" s="2471"/>
      <c r="O630" s="2471"/>
      <c r="P630" s="2471"/>
      <c r="Q630" s="2471"/>
      <c r="R630" s="2471"/>
      <c r="S630" s="2471"/>
      <c r="T630" s="2471"/>
      <c r="U630" s="2471"/>
      <c r="V630" s="2471"/>
      <c r="W630" s="2471"/>
      <c r="X630" s="2471"/>
      <c r="Y630" s="2471"/>
      <c r="Z630" s="2471"/>
      <c r="AA630" s="2471"/>
      <c r="AB630" s="2471"/>
      <c r="AC630" s="2471"/>
      <c r="AD630" s="2471"/>
      <c r="AE630" s="386"/>
      <c r="AF630" s="386"/>
      <c r="AG630" s="386"/>
      <c r="AH630" s="386"/>
      <c r="AI630" s="386"/>
      <c r="AJ630" s="386"/>
      <c r="AK630" s="386"/>
      <c r="AL630" s="386"/>
      <c r="AN630" s="440"/>
    </row>
    <row r="631" spans="1:42" s="399" customFormat="1" ht="12.75" customHeight="1">
      <c r="A631" s="478"/>
      <c r="B631" s="457"/>
      <c r="C631" s="744"/>
      <c r="D631" s="501"/>
      <c r="E631" s="2471"/>
      <c r="F631" s="2471"/>
      <c r="G631" s="2471"/>
      <c r="H631" s="2471"/>
      <c r="I631" s="2471"/>
      <c r="J631" s="2471"/>
      <c r="K631" s="2471"/>
      <c r="L631" s="2471"/>
      <c r="M631" s="2471"/>
      <c r="N631" s="2471"/>
      <c r="O631" s="2471"/>
      <c r="P631" s="2471"/>
      <c r="Q631" s="2471"/>
      <c r="R631" s="2471"/>
      <c r="S631" s="2471"/>
      <c r="T631" s="2471"/>
      <c r="U631" s="2471"/>
      <c r="V631" s="2471"/>
      <c r="W631" s="2471"/>
      <c r="X631" s="2471"/>
      <c r="Y631" s="2471"/>
      <c r="Z631" s="2471"/>
      <c r="AA631" s="2471"/>
      <c r="AB631" s="2471"/>
      <c r="AC631" s="2471"/>
      <c r="AD631" s="2471"/>
      <c r="AE631" s="457"/>
      <c r="AF631" s="457"/>
      <c r="AG631" s="457"/>
      <c r="AH631" s="457"/>
      <c r="AI631" s="457"/>
      <c r="AJ631" s="457"/>
      <c r="AK631" s="386"/>
      <c r="AL631" s="386"/>
      <c r="AN631" s="440"/>
    </row>
    <row r="632" spans="1:42" s="399" customFormat="1" ht="12.75" customHeight="1">
      <c r="B632" s="457"/>
      <c r="C632" s="744"/>
      <c r="D632" s="501"/>
      <c r="E632" s="2471"/>
      <c r="F632" s="2471"/>
      <c r="G632" s="2471"/>
      <c r="H632" s="2471"/>
      <c r="I632" s="2471"/>
      <c r="J632" s="2471"/>
      <c r="K632" s="2471"/>
      <c r="L632" s="2471"/>
      <c r="M632" s="2471"/>
      <c r="N632" s="2471"/>
      <c r="O632" s="2471"/>
      <c r="P632" s="2471"/>
      <c r="Q632" s="2471"/>
      <c r="R632" s="2471"/>
      <c r="S632" s="2471"/>
      <c r="T632" s="2471"/>
      <c r="U632" s="2471"/>
      <c r="V632" s="2471"/>
      <c r="W632" s="2471"/>
      <c r="X632" s="2471"/>
      <c r="Y632" s="2471"/>
      <c r="Z632" s="2471"/>
      <c r="AA632" s="2471"/>
      <c r="AB632" s="2471"/>
      <c r="AC632" s="2471"/>
      <c r="AD632" s="2471"/>
      <c r="AE632" s="457"/>
      <c r="AF632" s="457"/>
      <c r="AG632" s="457"/>
      <c r="AH632" s="457"/>
      <c r="AI632" s="457"/>
      <c r="AJ632" s="457"/>
      <c r="AK632" s="386"/>
      <c r="AL632" s="386"/>
      <c r="AN632" s="440"/>
    </row>
    <row r="633" spans="1:42" s="399" customFormat="1" ht="12" customHeight="1">
      <c r="B633" s="457"/>
      <c r="C633" s="744"/>
      <c r="D633" s="501"/>
      <c r="E633" s="1141"/>
      <c r="F633" s="1141"/>
      <c r="G633" s="1141"/>
      <c r="H633" s="1141"/>
      <c r="I633" s="1141"/>
      <c r="J633" s="1141"/>
      <c r="K633" s="1141"/>
      <c r="L633" s="1141"/>
      <c r="M633" s="1141"/>
      <c r="N633" s="1141"/>
      <c r="O633" s="1141"/>
      <c r="P633" s="1141"/>
      <c r="Q633" s="1141"/>
      <c r="R633" s="1141"/>
      <c r="S633" s="1141"/>
      <c r="T633" s="1141"/>
      <c r="U633" s="1141"/>
      <c r="V633" s="1141"/>
      <c r="W633" s="1141"/>
      <c r="X633" s="1141"/>
      <c r="Y633" s="1141"/>
      <c r="Z633" s="1141"/>
      <c r="AA633" s="1141"/>
      <c r="AB633" s="1141"/>
      <c r="AC633" s="1141"/>
      <c r="AD633" s="1141"/>
      <c r="AE633" s="457"/>
      <c r="AF633" s="457"/>
      <c r="AG633" s="457"/>
      <c r="AH633" s="457"/>
      <c r="AI633" s="457"/>
      <c r="AJ633" s="457"/>
      <c r="AK633" s="386"/>
      <c r="AL633" s="386"/>
      <c r="AN633" s="440"/>
      <c r="AO633" s="399" t="s">
        <v>809</v>
      </c>
      <c r="AP633" s="511">
        <v>0</v>
      </c>
    </row>
    <row r="634" spans="1:42" s="399" customFormat="1" ht="12.75" customHeight="1">
      <c r="B634" s="457"/>
      <c r="C634" s="736"/>
      <c r="D634" s="501"/>
      <c r="E634" s="457" t="s">
        <v>2503</v>
      </c>
      <c r="F634" s="745"/>
      <c r="G634" s="745"/>
      <c r="H634" s="745"/>
      <c r="I634" s="745"/>
      <c r="J634" s="745"/>
      <c r="K634" s="745"/>
      <c r="L634" s="745"/>
      <c r="M634" s="745"/>
      <c r="N634" s="745"/>
      <c r="O634" s="745"/>
      <c r="P634" s="745"/>
      <c r="Q634" s="745"/>
      <c r="R634" s="745"/>
      <c r="U634" s="745"/>
      <c r="V634" s="745"/>
      <c r="W634" s="745"/>
      <c r="X634" s="2416" t="s">
        <v>809</v>
      </c>
      <c r="Y634" s="2416"/>
      <c r="Z634" s="745"/>
      <c r="AA634" s="745"/>
      <c r="AB634" s="745"/>
      <c r="AC634" s="745"/>
      <c r="AD634" s="745"/>
      <c r="AE634" s="386"/>
      <c r="AF634" s="457"/>
      <c r="AG634" s="457"/>
      <c r="AH634" s="457"/>
      <c r="AI634" s="457"/>
      <c r="AJ634" s="457"/>
      <c r="AK634" s="386"/>
      <c r="AL634" s="386"/>
      <c r="AN634" s="440"/>
      <c r="AO634" s="453" t="s">
        <v>22</v>
      </c>
      <c r="AP634" s="399">
        <v>5</v>
      </c>
    </row>
    <row r="635" spans="1:42" s="399" customFormat="1" ht="12.75" customHeight="1">
      <c r="B635" s="457"/>
      <c r="C635" s="744"/>
      <c r="D635" s="386"/>
      <c r="E635" s="386"/>
      <c r="F635" s="386"/>
      <c r="G635" s="386"/>
      <c r="H635" s="386"/>
      <c r="I635" s="386"/>
      <c r="J635" s="386"/>
      <c r="K635" s="386"/>
      <c r="L635" s="386"/>
      <c r="M635" s="386"/>
      <c r="N635" s="386"/>
      <c r="O635" s="386"/>
      <c r="P635" s="386"/>
      <c r="Q635" s="386"/>
      <c r="R635" s="386"/>
      <c r="S635" s="386"/>
      <c r="T635" s="386"/>
      <c r="U635" s="386"/>
      <c r="V635" s="386"/>
      <c r="W635" s="457"/>
      <c r="X635" s="457"/>
      <c r="Y635" s="457"/>
      <c r="Z635" s="457"/>
      <c r="AA635" s="457"/>
      <c r="AB635" s="457"/>
      <c r="AC635" s="386"/>
      <c r="AD635" s="386"/>
      <c r="AE635" s="386"/>
      <c r="AF635" s="386"/>
      <c r="AG635" s="386"/>
      <c r="AH635" s="386"/>
      <c r="AI635" s="386"/>
      <c r="AJ635" s="386"/>
      <c r="AK635" s="386"/>
      <c r="AL635" s="386"/>
      <c r="AN635" s="440"/>
      <c r="AO635" s="453" t="s">
        <v>27</v>
      </c>
      <c r="AP635" s="517">
        <v>4</v>
      </c>
    </row>
    <row r="636" spans="1:42" s="399" customFormat="1" ht="12.75" customHeight="1">
      <c r="B636" s="386"/>
      <c r="C636" s="736"/>
      <c r="D636" s="501" t="s">
        <v>27</v>
      </c>
      <c r="E636" s="402" t="s">
        <v>2504</v>
      </c>
      <c r="F636" s="746"/>
      <c r="G636" s="746"/>
      <c r="H636" s="746"/>
      <c r="I636" s="746"/>
      <c r="J636" s="746"/>
      <c r="K636" s="746"/>
      <c r="L636" s="746"/>
      <c r="M636" s="746"/>
      <c r="N636" s="746"/>
      <c r="O636" s="746"/>
      <c r="P636" s="746"/>
      <c r="Q636" s="746"/>
      <c r="R636" s="746"/>
      <c r="S636" s="746"/>
      <c r="T636" s="746"/>
      <c r="U636" s="386"/>
      <c r="V636" s="386"/>
      <c r="W636" s="746"/>
      <c r="X636" s="746"/>
      <c r="Y636" s="746"/>
      <c r="Z636" s="746"/>
      <c r="AA636" s="746"/>
      <c r="AB636" s="746"/>
      <c r="AC636" s="386"/>
      <c r="AD636" s="386"/>
      <c r="AE636" s="386"/>
      <c r="AF636" s="2387" t="s">
        <v>2505</v>
      </c>
      <c r="AG636" s="2387"/>
      <c r="AH636" s="2387"/>
      <c r="AI636" s="2387"/>
      <c r="AJ636" s="2387"/>
      <c r="AK636" s="2387"/>
      <c r="AL636" s="2387"/>
      <c r="AN636" s="440"/>
      <c r="AO636" s="453" t="s">
        <v>49</v>
      </c>
      <c r="AP636" s="399">
        <v>3</v>
      </c>
    </row>
    <row r="637" spans="1:42" s="399" customFormat="1" ht="12.75" customHeight="1">
      <c r="B637" s="386"/>
      <c r="C637" s="736"/>
      <c r="D637" s="386"/>
      <c r="E637" s="386"/>
      <c r="F637" s="746"/>
      <c r="G637" s="746"/>
      <c r="H637" s="746"/>
      <c r="I637" s="746"/>
      <c r="J637" s="746"/>
      <c r="K637" s="746"/>
      <c r="L637" s="746"/>
      <c r="M637" s="746"/>
      <c r="N637" s="746"/>
      <c r="O637" s="746"/>
      <c r="P637" s="746"/>
      <c r="Q637" s="746"/>
      <c r="R637" s="746"/>
      <c r="S637" s="746"/>
      <c r="T637" s="746"/>
      <c r="U637" s="386"/>
      <c r="V637" s="386"/>
      <c r="W637" s="386"/>
      <c r="X637" s="746"/>
      <c r="Y637" s="746"/>
      <c r="Z637" s="746"/>
      <c r="AA637" s="746"/>
      <c r="AB637" s="746"/>
      <c r="AC637" s="386"/>
      <c r="AD637" s="386"/>
      <c r="AE637" s="386"/>
      <c r="AF637" s="386"/>
      <c r="AG637" s="386"/>
      <c r="AH637" s="386"/>
      <c r="AI637" s="386"/>
      <c r="AJ637" s="386"/>
      <c r="AK637" s="386"/>
      <c r="AL637" s="386"/>
      <c r="AN637" s="440"/>
      <c r="AO637" s="453" t="s">
        <v>2475</v>
      </c>
      <c r="AP637" s="517">
        <v>4</v>
      </c>
    </row>
    <row r="638" spans="1:42" s="399" customFormat="1" ht="12.75" customHeight="1">
      <c r="B638" s="386"/>
      <c r="C638" s="736"/>
      <c r="D638" s="386" t="s">
        <v>2491</v>
      </c>
      <c r="E638" s="1144"/>
      <c r="F638" s="1144"/>
      <c r="G638" s="1144"/>
      <c r="H638" s="2472" t="s">
        <v>22</v>
      </c>
      <c r="I638" s="2472"/>
      <c r="J638" s="746"/>
      <c r="K638" s="746"/>
      <c r="L638" s="746"/>
      <c r="M638" s="746"/>
      <c r="N638" s="746"/>
      <c r="O638" s="746"/>
      <c r="P638" s="746"/>
      <c r="Q638" s="746"/>
      <c r="R638" s="746"/>
      <c r="S638" s="746"/>
      <c r="T638" s="746"/>
      <c r="U638" s="1144"/>
      <c r="V638" s="1144"/>
      <c r="W638" s="1144"/>
      <c r="X638" s="386"/>
      <c r="Y638" s="386"/>
      <c r="Z638" s="386"/>
      <c r="AA638" s="386"/>
      <c r="AB638" s="386"/>
      <c r="AC638" s="386"/>
      <c r="AD638" s="386"/>
      <c r="AE638" s="386"/>
      <c r="AF638" s="386"/>
      <c r="AG638" s="386"/>
      <c r="AH638" s="386"/>
      <c r="AI638" s="386"/>
      <c r="AJ638" s="386"/>
      <c r="AK638" s="386"/>
      <c r="AL638" s="386"/>
      <c r="AN638" s="440"/>
      <c r="AO638" s="453" t="s">
        <v>2478</v>
      </c>
      <c r="AP638" s="399">
        <v>3</v>
      </c>
    </row>
    <row r="639" spans="1:42" s="399" customFormat="1" ht="12.75" customHeight="1">
      <c r="B639" s="386"/>
      <c r="C639" s="736"/>
      <c r="D639" s="386"/>
      <c r="E639" s="1144"/>
      <c r="F639" s="746"/>
      <c r="G639" s="746"/>
      <c r="H639" s="746"/>
      <c r="I639" s="747"/>
      <c r="J639" s="746"/>
      <c r="K639" s="746"/>
      <c r="L639" s="746"/>
      <c r="M639" s="746"/>
      <c r="N639" s="746"/>
      <c r="O639" s="746"/>
      <c r="P639" s="746"/>
      <c r="Q639" s="746"/>
      <c r="R639" s="386"/>
      <c r="S639" s="386"/>
      <c r="T639" s="746"/>
      <c r="U639" s="1144"/>
      <c r="V639" s="1144"/>
      <c r="W639" s="1144"/>
      <c r="X639" s="1144"/>
      <c r="Y639" s="1144"/>
      <c r="Z639" s="1144"/>
      <c r="AA639" s="1144"/>
      <c r="AB639" s="1144"/>
      <c r="AC639" s="386"/>
      <c r="AD639" s="386"/>
      <c r="AE639" s="386"/>
      <c r="AF639" s="386"/>
      <c r="AG639" s="386"/>
      <c r="AH639" s="386"/>
      <c r="AI639" s="746"/>
      <c r="AJ639" s="746"/>
      <c r="AK639" s="746"/>
      <c r="AL639" s="746"/>
      <c r="AM639" s="518"/>
      <c r="AN639" s="440"/>
      <c r="AO639" s="453" t="s">
        <v>2506</v>
      </c>
      <c r="AP639" s="399">
        <v>2</v>
      </c>
    </row>
    <row r="640" spans="1:42" s="399" customFormat="1" ht="12.75" customHeight="1">
      <c r="A640" s="448"/>
      <c r="B640" s="444"/>
      <c r="C640" s="748"/>
      <c r="D640" s="444"/>
      <c r="E640" s="743"/>
      <c r="F640" s="743"/>
      <c r="G640" s="749"/>
      <c r="H640" s="749"/>
      <c r="I640" s="749"/>
      <c r="J640" s="749"/>
      <c r="K640" s="749"/>
      <c r="L640" s="749"/>
      <c r="M640" s="749"/>
      <c r="N640" s="749"/>
      <c r="O640" s="749"/>
      <c r="P640" s="749"/>
      <c r="Q640" s="749"/>
      <c r="R640" s="749"/>
      <c r="S640" s="749"/>
      <c r="T640" s="743"/>
      <c r="U640" s="743"/>
      <c r="V640" s="743"/>
      <c r="W640" s="743"/>
      <c r="X640" s="743"/>
      <c r="Y640" s="743"/>
      <c r="Z640" s="743"/>
      <c r="AA640" s="743"/>
      <c r="AB640" s="444"/>
      <c r="AC640" s="444"/>
      <c r="AD640" s="444"/>
      <c r="AE640" s="444"/>
      <c r="AF640" s="444"/>
      <c r="AG640" s="444"/>
      <c r="AH640" s="444"/>
      <c r="AI640" s="412" t="s">
        <v>2507</v>
      </c>
      <c r="AJ640" s="2423">
        <f>VLOOKUP($H$638,$AO$605:$AP$607,2,FALSE)</f>
        <v>3</v>
      </c>
      <c r="AK640" s="2425"/>
      <c r="AL640" s="438"/>
      <c r="AN640" s="440"/>
      <c r="AO640" s="453" t="s">
        <v>2508</v>
      </c>
      <c r="AP640" s="399">
        <v>1</v>
      </c>
    </row>
    <row r="641" spans="1:42" s="399" customFormat="1" ht="12.75" customHeight="1">
      <c r="B641" s="386"/>
      <c r="C641" s="736"/>
      <c r="D641" s="386"/>
      <c r="E641" s="1144"/>
      <c r="F641" s="1144"/>
      <c r="G641" s="1144"/>
      <c r="H641" s="386"/>
      <c r="I641" s="386"/>
      <c r="J641" s="746"/>
      <c r="K641" s="746"/>
      <c r="L641" s="746"/>
      <c r="M641" s="746"/>
      <c r="N641" s="746"/>
      <c r="O641" s="746"/>
      <c r="P641" s="746"/>
      <c r="Q641" s="746"/>
      <c r="R641" s="746"/>
      <c r="S641" s="746"/>
      <c r="T641" s="746"/>
      <c r="U641" s="1144"/>
      <c r="V641" s="1144"/>
      <c r="W641" s="1144"/>
      <c r="X641" s="1144"/>
      <c r="Y641" s="1144"/>
      <c r="Z641" s="1144"/>
      <c r="AA641" s="1144"/>
      <c r="AB641" s="1144"/>
      <c r="AC641" s="386"/>
      <c r="AD641" s="386"/>
      <c r="AE641" s="386"/>
      <c r="AF641" s="386"/>
      <c r="AG641" s="386"/>
      <c r="AH641" s="386"/>
      <c r="AI641" s="386"/>
      <c r="AJ641" s="1119"/>
      <c r="AK641" s="386"/>
      <c r="AL641" s="386"/>
      <c r="AN641" s="440"/>
    </row>
    <row r="642" spans="1:42" s="399" customFormat="1" ht="12.75" customHeight="1">
      <c r="B642" s="386"/>
      <c r="C642" s="389" t="s">
        <v>2509</v>
      </c>
      <c r="D642" s="386"/>
      <c r="E642" s="1144"/>
      <c r="F642" s="746"/>
      <c r="G642" s="746"/>
      <c r="H642" s="746"/>
      <c r="I642" s="746"/>
      <c r="J642" s="746"/>
      <c r="K642" s="746"/>
      <c r="L642" s="746"/>
      <c r="M642" s="746"/>
      <c r="N642" s="746"/>
      <c r="O642" s="746"/>
      <c r="P642" s="746"/>
      <c r="Q642" s="746"/>
      <c r="R642" s="746"/>
      <c r="S642" s="746"/>
      <c r="T642" s="746"/>
      <c r="U642" s="386"/>
      <c r="V642" s="386"/>
      <c r="W642" s="746"/>
      <c r="X642" s="746"/>
      <c r="Y642" s="746"/>
      <c r="Z642" s="746"/>
      <c r="AA642" s="746"/>
      <c r="AB642" s="746"/>
      <c r="AC642" s="1125"/>
      <c r="AD642" s="1125"/>
      <c r="AE642" s="1125"/>
      <c r="AF642" s="1125"/>
      <c r="AG642" s="1125"/>
      <c r="AH642" s="1125"/>
      <c r="AI642" s="1125"/>
      <c r="AJ642" s="386"/>
      <c r="AK642" s="386"/>
      <c r="AL642" s="386"/>
      <c r="AN642" s="440"/>
    </row>
    <row r="643" spans="1:42" s="399" customFormat="1" ht="12.75" customHeight="1">
      <c r="A643" s="478"/>
      <c r="B643" s="386"/>
      <c r="C643" s="738"/>
      <c r="D643" s="386"/>
      <c r="E643" s="746"/>
      <c r="F643" s="746"/>
      <c r="G643" s="746"/>
      <c r="H643" s="746"/>
      <c r="I643" s="746"/>
      <c r="J643" s="746"/>
      <c r="K643" s="746"/>
      <c r="L643" s="746"/>
      <c r="M643" s="746"/>
      <c r="N643" s="746"/>
      <c r="O643" s="746"/>
      <c r="P643" s="746"/>
      <c r="Q643" s="746"/>
      <c r="R643" s="746"/>
      <c r="S643" s="746"/>
      <c r="T643" s="746"/>
      <c r="U643" s="746"/>
      <c r="V643" s="746"/>
      <c r="W643" s="746"/>
      <c r="X643" s="746"/>
      <c r="Y643" s="746"/>
      <c r="Z643" s="746"/>
      <c r="AA643" s="746"/>
      <c r="AB643" s="746"/>
      <c r="AC643" s="386"/>
      <c r="AD643" s="386"/>
      <c r="AE643" s="386"/>
      <c r="AF643" s="386"/>
      <c r="AG643" s="386"/>
      <c r="AH643" s="386"/>
      <c r="AI643" s="386"/>
      <c r="AJ643" s="386"/>
      <c r="AK643" s="386"/>
      <c r="AL643" s="386"/>
      <c r="AN643" s="440"/>
    </row>
    <row r="644" spans="1:42" s="399" customFormat="1" ht="12.75" customHeight="1">
      <c r="B644" s="386"/>
      <c r="C644" s="386"/>
      <c r="D644" s="501" t="s">
        <v>22</v>
      </c>
      <c r="E644" s="2443" t="s">
        <v>2510</v>
      </c>
      <c r="F644" s="2443"/>
      <c r="G644" s="2443"/>
      <c r="H644" s="2443"/>
      <c r="I644" s="2443"/>
      <c r="J644" s="2443"/>
      <c r="K644" s="2443"/>
      <c r="L644" s="2443"/>
      <c r="M644" s="2443"/>
      <c r="N644" s="2443"/>
      <c r="O644" s="2443"/>
      <c r="P644" s="2443"/>
      <c r="Q644" s="2443"/>
      <c r="R644" s="2443"/>
      <c r="S644" s="2443"/>
      <c r="T644" s="2443"/>
      <c r="U644" s="2443"/>
      <c r="V644" s="2443"/>
      <c r="W644" s="2443"/>
      <c r="X644" s="2443"/>
      <c r="Y644" s="2443"/>
      <c r="Z644" s="2443"/>
      <c r="AA644" s="2443"/>
      <c r="AB644" s="2443"/>
      <c r="AC644" s="2443"/>
      <c r="AD644" s="2443"/>
      <c r="AE644" s="386"/>
      <c r="AF644" s="2387" t="s">
        <v>2217</v>
      </c>
      <c r="AG644" s="2387"/>
      <c r="AH644" s="2387"/>
      <c r="AI644" s="2387"/>
      <c r="AJ644" s="2387"/>
      <c r="AK644" s="2387"/>
      <c r="AL644" s="2387"/>
      <c r="AN644" s="440"/>
    </row>
    <row r="645" spans="1:42" s="399" customFormat="1" ht="12.75" customHeight="1">
      <c r="B645" s="386"/>
      <c r="C645" s="386"/>
      <c r="D645" s="501"/>
      <c r="E645" s="2443"/>
      <c r="F645" s="2443"/>
      <c r="G645" s="2443"/>
      <c r="H645" s="2443"/>
      <c r="I645" s="2443"/>
      <c r="J645" s="2443"/>
      <c r="K645" s="2443"/>
      <c r="L645" s="2443"/>
      <c r="M645" s="2443"/>
      <c r="N645" s="2443"/>
      <c r="O645" s="2443"/>
      <c r="P645" s="2443"/>
      <c r="Q645" s="2443"/>
      <c r="R645" s="2443"/>
      <c r="S645" s="2443"/>
      <c r="T645" s="2443"/>
      <c r="U645" s="2443"/>
      <c r="V645" s="2443"/>
      <c r="W645" s="2443"/>
      <c r="X645" s="2443"/>
      <c r="Y645" s="2443"/>
      <c r="Z645" s="2443"/>
      <c r="AA645" s="2443"/>
      <c r="AB645" s="2443"/>
      <c r="AC645" s="2443"/>
      <c r="AD645" s="2443"/>
      <c r="AE645" s="1125"/>
      <c r="AF645" s="1125"/>
      <c r="AG645" s="1125"/>
      <c r="AH645" s="1125"/>
      <c r="AI645" s="1125"/>
      <c r="AJ645" s="1125"/>
      <c r="AK645" s="1125"/>
      <c r="AL645" s="1125"/>
      <c r="AN645" s="440"/>
    </row>
    <row r="646" spans="1:42" s="399" customFormat="1" ht="12.75" customHeight="1">
      <c r="B646" s="457"/>
      <c r="C646" s="744"/>
      <c r="D646" s="501"/>
      <c r="E646" s="457"/>
      <c r="F646" s="457"/>
      <c r="G646" s="457"/>
      <c r="H646" s="457"/>
      <c r="I646" s="457"/>
      <c r="J646" s="457"/>
      <c r="K646" s="457"/>
      <c r="L646" s="457"/>
      <c r="M646" s="457"/>
      <c r="N646" s="457"/>
      <c r="O646" s="457"/>
      <c r="P646" s="457"/>
      <c r="Q646" s="457"/>
      <c r="R646" s="457"/>
      <c r="S646" s="457"/>
      <c r="T646" s="457"/>
      <c r="U646" s="457"/>
      <c r="V646" s="457"/>
      <c r="W646" s="457"/>
      <c r="X646" s="457"/>
      <c r="Y646" s="457"/>
      <c r="Z646" s="457"/>
      <c r="AA646" s="457"/>
      <c r="AB646" s="457"/>
      <c r="AC646" s="386"/>
      <c r="AD646" s="386"/>
      <c r="AE646" s="457"/>
      <c r="AF646" s="386"/>
      <c r="AG646" s="386"/>
      <c r="AH646" s="386"/>
      <c r="AI646" s="386"/>
      <c r="AJ646" s="386"/>
      <c r="AK646" s="386"/>
      <c r="AL646" s="386"/>
      <c r="AN646" s="440"/>
    </row>
    <row r="647" spans="1:42" s="399" customFormat="1" ht="12.75" customHeight="1">
      <c r="B647" s="386"/>
      <c r="C647" s="736"/>
      <c r="D647" s="501" t="s">
        <v>27</v>
      </c>
      <c r="E647" s="457" t="s">
        <v>2511</v>
      </c>
      <c r="F647" s="457"/>
      <c r="G647" s="457"/>
      <c r="H647" s="457"/>
      <c r="I647" s="457"/>
      <c r="J647" s="457"/>
      <c r="K647" s="457"/>
      <c r="L647" s="457"/>
      <c r="M647" s="457"/>
      <c r="N647" s="457"/>
      <c r="O647" s="457"/>
      <c r="P647" s="457"/>
      <c r="Q647" s="457"/>
      <c r="R647" s="457"/>
      <c r="S647" s="457"/>
      <c r="T647" s="457"/>
      <c r="U647" s="457"/>
      <c r="V647" s="457"/>
      <c r="W647" s="457"/>
      <c r="X647" s="457"/>
      <c r="Y647" s="457"/>
      <c r="Z647" s="457"/>
      <c r="AA647" s="457"/>
      <c r="AB647" s="457"/>
      <c r="AC647" s="386"/>
      <c r="AD647" s="386"/>
      <c r="AE647" s="386"/>
      <c r="AF647" s="2387" t="s">
        <v>2505</v>
      </c>
      <c r="AG647" s="2387"/>
      <c r="AH647" s="2387"/>
      <c r="AI647" s="2387"/>
      <c r="AJ647" s="2387"/>
      <c r="AK647" s="2387"/>
      <c r="AL647" s="2387"/>
      <c r="AN647" s="440"/>
    </row>
    <row r="648" spans="1:42" s="399" customFormat="1" ht="12.75" customHeight="1">
      <c r="B648" s="386"/>
      <c r="C648" s="736"/>
      <c r="D648" s="501"/>
      <c r="E648" s="457" t="s">
        <v>2512</v>
      </c>
      <c r="F648" s="457"/>
      <c r="G648" s="457"/>
      <c r="H648" s="457"/>
      <c r="I648" s="457"/>
      <c r="J648" s="457"/>
      <c r="K648" s="457"/>
      <c r="L648" s="457"/>
      <c r="M648" s="457"/>
      <c r="N648" s="457"/>
      <c r="O648" s="457"/>
      <c r="P648" s="457"/>
      <c r="Q648" s="457"/>
      <c r="R648" s="457"/>
      <c r="S648" s="457"/>
      <c r="T648" s="457"/>
      <c r="U648" s="457"/>
      <c r="V648" s="457"/>
      <c r="W648" s="457"/>
      <c r="X648" s="457"/>
      <c r="Y648" s="457"/>
      <c r="Z648" s="457"/>
      <c r="AA648" s="457"/>
      <c r="AB648" s="457"/>
      <c r="AC648" s="386"/>
      <c r="AD648" s="386"/>
      <c r="AE648" s="1125"/>
      <c r="AF648" s="1125"/>
      <c r="AG648" s="1125"/>
      <c r="AH648" s="1125"/>
      <c r="AI648" s="1125"/>
      <c r="AJ648" s="1125"/>
      <c r="AK648" s="1125"/>
      <c r="AL648" s="1125"/>
      <c r="AN648" s="440"/>
    </row>
    <row r="649" spans="1:42" s="399" customFormat="1" ht="12.75" customHeight="1">
      <c r="B649" s="386"/>
      <c r="C649" s="736"/>
      <c r="D649" s="386"/>
      <c r="E649" s="457"/>
      <c r="F649" s="457"/>
      <c r="G649" s="457"/>
      <c r="H649" s="457"/>
      <c r="I649" s="457"/>
      <c r="J649" s="457"/>
      <c r="K649" s="457"/>
      <c r="L649" s="457"/>
      <c r="M649" s="457"/>
      <c r="N649" s="457"/>
      <c r="O649" s="457"/>
      <c r="P649" s="457"/>
      <c r="Q649" s="457"/>
      <c r="R649" s="457"/>
      <c r="S649" s="457"/>
      <c r="T649" s="457"/>
      <c r="U649" s="457"/>
      <c r="V649" s="457"/>
      <c r="W649" s="457"/>
      <c r="X649" s="457"/>
      <c r="Y649" s="457"/>
      <c r="Z649" s="457"/>
      <c r="AA649" s="457"/>
      <c r="AB649" s="457"/>
      <c r="AC649" s="386"/>
      <c r="AD649" s="386"/>
      <c r="AE649" s="386"/>
      <c r="AF649" s="386"/>
      <c r="AG649" s="386"/>
      <c r="AH649" s="386"/>
      <c r="AI649" s="386"/>
      <c r="AJ649" s="386"/>
      <c r="AK649" s="386"/>
      <c r="AL649" s="386"/>
      <c r="AN649" s="440"/>
      <c r="AP649" s="517"/>
    </row>
    <row r="650" spans="1:42" s="399" customFormat="1" ht="12.75" customHeight="1">
      <c r="B650" s="386"/>
      <c r="C650" s="736"/>
      <c r="D650" s="386" t="s">
        <v>2491</v>
      </c>
      <c r="E650" s="1144"/>
      <c r="F650" s="1144"/>
      <c r="G650" s="1144"/>
      <c r="H650" s="2472" t="s">
        <v>22</v>
      </c>
      <c r="I650" s="2472"/>
      <c r="J650" s="457"/>
      <c r="K650" s="457"/>
      <c r="L650" s="457"/>
      <c r="M650" s="457"/>
      <c r="N650" s="457"/>
      <c r="O650" s="457"/>
      <c r="P650" s="457"/>
      <c r="Q650" s="457"/>
      <c r="R650" s="457"/>
      <c r="S650" s="457"/>
      <c r="T650" s="457"/>
      <c r="U650" s="457"/>
      <c r="V650" s="457"/>
      <c r="W650" s="386"/>
      <c r="X650" s="386"/>
      <c r="Y650" s="386"/>
      <c r="Z650" s="386"/>
      <c r="AA650" s="386"/>
      <c r="AB650" s="386"/>
      <c r="AC650" s="386"/>
      <c r="AD650" s="386"/>
      <c r="AE650" s="386"/>
      <c r="AF650" s="386"/>
      <c r="AG650" s="386"/>
      <c r="AH650" s="386"/>
      <c r="AI650" s="386"/>
      <c r="AJ650" s="386"/>
      <c r="AK650" s="386"/>
      <c r="AL650" s="386"/>
      <c r="AN650" s="440"/>
    </row>
    <row r="651" spans="1:42" s="399" customFormat="1" ht="12.75" customHeight="1">
      <c r="B651" s="386"/>
      <c r="C651" s="736"/>
      <c r="D651" s="386"/>
      <c r="E651" s="1144"/>
      <c r="F651" s="1144"/>
      <c r="G651" s="457"/>
      <c r="H651" s="457"/>
      <c r="I651" s="457"/>
      <c r="J651" s="457"/>
      <c r="K651" s="457"/>
      <c r="L651" s="457"/>
      <c r="M651" s="457"/>
      <c r="N651" s="457"/>
      <c r="O651" s="457"/>
      <c r="P651" s="457"/>
      <c r="Q651" s="457"/>
      <c r="R651" s="457"/>
      <c r="S651" s="457"/>
      <c r="T651" s="457"/>
      <c r="U651" s="457"/>
      <c r="V651" s="457"/>
      <c r="W651" s="457"/>
      <c r="X651" s="457"/>
      <c r="Y651" s="457"/>
      <c r="Z651" s="1144"/>
      <c r="AA651" s="1144"/>
      <c r="AB651" s="1144"/>
      <c r="AC651" s="386"/>
      <c r="AD651" s="386"/>
      <c r="AE651" s="386"/>
      <c r="AF651" s="386"/>
      <c r="AG651" s="386"/>
      <c r="AH651" s="386"/>
      <c r="AI651" s="386"/>
      <c r="AJ651" s="457"/>
      <c r="AK651" s="457"/>
      <c r="AL651" s="457"/>
      <c r="AM651" s="400"/>
      <c r="AN651" s="440"/>
    </row>
    <row r="652" spans="1:42" s="399" customFormat="1" ht="12.75" customHeight="1">
      <c r="A652" s="448"/>
      <c r="B652" s="444"/>
      <c r="C652" s="748"/>
      <c r="D652" s="444"/>
      <c r="E652" s="743"/>
      <c r="F652" s="743"/>
      <c r="G652" s="503"/>
      <c r="H652" s="503"/>
      <c r="I652" s="503"/>
      <c r="J652" s="503"/>
      <c r="K652" s="503"/>
      <c r="L652" s="503"/>
      <c r="M652" s="503"/>
      <c r="N652" s="503"/>
      <c r="O652" s="503"/>
      <c r="P652" s="503"/>
      <c r="Q652" s="503"/>
      <c r="R652" s="503"/>
      <c r="S652" s="503"/>
      <c r="T652" s="503"/>
      <c r="U652" s="503"/>
      <c r="V652" s="503"/>
      <c r="W652" s="503"/>
      <c r="X652" s="503"/>
      <c r="Y652" s="743"/>
      <c r="Z652" s="743"/>
      <c r="AA652" s="743"/>
      <c r="AB652" s="444"/>
      <c r="AC652" s="444"/>
      <c r="AD652" s="444"/>
      <c r="AE652" s="444"/>
      <c r="AF652" s="444"/>
      <c r="AG652" s="444"/>
      <c r="AH652" s="444"/>
      <c r="AI652" s="412" t="s">
        <v>2513</v>
      </c>
      <c r="AJ652" s="2423">
        <f>VLOOKUP(H650,AT605:AU607,2,FALSE)</f>
        <v>3</v>
      </c>
      <c r="AK652" s="2425"/>
      <c r="AL652" s="438"/>
      <c r="AN652" s="440"/>
    </row>
    <row r="653" spans="1:42" s="399" customFormat="1" ht="12.75" customHeight="1">
      <c r="B653" s="386"/>
      <c r="C653" s="736"/>
      <c r="D653" s="386"/>
      <c r="E653" s="386"/>
      <c r="F653" s="386"/>
      <c r="G653" s="386"/>
      <c r="H653" s="386"/>
      <c r="I653" s="386"/>
      <c r="J653" s="386"/>
      <c r="K653" s="386"/>
      <c r="L653" s="386"/>
      <c r="M653" s="386"/>
      <c r="N653" s="386"/>
      <c r="O653" s="386"/>
      <c r="P653" s="386"/>
      <c r="Q653" s="386"/>
      <c r="R653" s="386"/>
      <c r="S653" s="386"/>
      <c r="T653" s="386"/>
      <c r="U653" s="386"/>
      <c r="V653" s="386"/>
      <c r="W653" s="386"/>
      <c r="X653" s="386"/>
      <c r="Y653" s="386"/>
      <c r="Z653" s="386"/>
      <c r="AA653" s="386"/>
      <c r="AB653" s="386"/>
      <c r="AC653" s="386"/>
      <c r="AD653" s="386"/>
      <c r="AE653" s="386"/>
      <c r="AF653" s="386"/>
      <c r="AG653" s="386"/>
      <c r="AH653" s="386"/>
      <c r="AI653" s="386"/>
      <c r="AJ653" s="386"/>
      <c r="AK653" s="386"/>
      <c r="AL653" s="386"/>
      <c r="AN653" s="440"/>
    </row>
    <row r="654" spans="1:42" s="399" customFormat="1" ht="12.75" customHeight="1">
      <c r="B654" s="386"/>
      <c r="C654" s="389" t="s">
        <v>2514</v>
      </c>
      <c r="D654" s="386"/>
      <c r="E654" s="386"/>
      <c r="F654" s="386"/>
      <c r="G654" s="386"/>
      <c r="H654" s="386"/>
      <c r="I654" s="386"/>
      <c r="J654" s="386"/>
      <c r="K654" s="386"/>
      <c r="L654" s="386"/>
      <c r="M654" s="386"/>
      <c r="N654" s="386"/>
      <c r="O654" s="386"/>
      <c r="P654" s="386"/>
      <c r="Q654" s="386"/>
      <c r="R654" s="386"/>
      <c r="S654" s="386"/>
      <c r="T654" s="386"/>
      <c r="U654" s="386"/>
      <c r="V654" s="386"/>
      <c r="W654" s="386"/>
      <c r="X654" s="386"/>
      <c r="Y654" s="386"/>
      <c r="Z654" s="386"/>
      <c r="AA654" s="386"/>
      <c r="AB654" s="386"/>
      <c r="AC654" s="386"/>
      <c r="AD654" s="386"/>
      <c r="AE654" s="386"/>
      <c r="AF654" s="386"/>
      <c r="AG654" s="386"/>
      <c r="AH654" s="386"/>
      <c r="AI654" s="386"/>
      <c r="AJ654" s="386"/>
      <c r="AK654" s="386"/>
      <c r="AL654" s="386"/>
      <c r="AN654" s="440"/>
    </row>
    <row r="655" spans="1:42" s="399" customFormat="1" ht="12.75" customHeight="1">
      <c r="B655" s="386"/>
      <c r="C655" s="389"/>
      <c r="D655" s="519" t="s">
        <v>2515</v>
      </c>
      <c r="E655" s="386"/>
      <c r="F655" s="386"/>
      <c r="G655" s="386"/>
      <c r="H655" s="386"/>
      <c r="I655" s="386"/>
      <c r="J655" s="386"/>
      <c r="K655" s="386"/>
      <c r="L655" s="386"/>
      <c r="M655" s="386"/>
      <c r="N655" s="386"/>
      <c r="O655" s="386"/>
      <c r="P655" s="386"/>
      <c r="Q655" s="386"/>
      <c r="R655" s="386"/>
      <c r="S655" s="386"/>
      <c r="T655" s="386"/>
      <c r="U655" s="386"/>
      <c r="V655" s="386"/>
      <c r="W655" s="386"/>
      <c r="X655" s="386"/>
      <c r="Y655" s="386"/>
      <c r="Z655" s="386"/>
      <c r="AA655" s="386"/>
      <c r="AB655" s="386"/>
      <c r="AC655" s="386"/>
      <c r="AD655" s="386"/>
      <c r="AE655" s="386"/>
      <c r="AF655" s="386"/>
      <c r="AG655" s="386"/>
      <c r="AH655" s="386"/>
      <c r="AI655" s="386"/>
      <c r="AJ655" s="386"/>
      <c r="AK655" s="386"/>
      <c r="AL655" s="386"/>
      <c r="AN655" s="440"/>
    </row>
    <row r="656" spans="1:42" s="399" customFormat="1" ht="12.75" customHeight="1">
      <c r="B656" s="386"/>
      <c r="C656" s="389"/>
      <c r="D656" s="386"/>
      <c r="E656" s="386"/>
      <c r="F656" s="386"/>
      <c r="G656" s="386"/>
      <c r="H656" s="386"/>
      <c r="I656" s="386"/>
      <c r="J656" s="386"/>
      <c r="K656" s="386"/>
      <c r="L656" s="386"/>
      <c r="M656" s="386"/>
      <c r="N656" s="386"/>
      <c r="O656" s="386"/>
      <c r="P656" s="386"/>
      <c r="Q656" s="386"/>
      <c r="R656" s="386"/>
      <c r="S656" s="386"/>
      <c r="T656" s="386"/>
      <c r="U656" s="386"/>
      <c r="V656" s="386"/>
      <c r="W656" s="386"/>
      <c r="X656" s="386"/>
      <c r="Y656" s="386"/>
      <c r="Z656" s="386"/>
      <c r="AA656" s="386"/>
      <c r="AB656" s="386"/>
      <c r="AC656" s="386"/>
      <c r="AD656" s="386"/>
      <c r="AE656" s="386"/>
      <c r="AF656" s="386"/>
      <c r="AG656" s="386"/>
      <c r="AH656" s="386"/>
      <c r="AI656" s="386"/>
      <c r="AJ656" s="386"/>
      <c r="AK656" s="386"/>
      <c r="AL656" s="386"/>
      <c r="AN656" s="440"/>
    </row>
    <row r="657" spans="1:42" s="399" customFormat="1" ht="12.75" customHeight="1">
      <c r="B657" s="386"/>
      <c r="C657" s="389"/>
      <c r="D657" s="501" t="s">
        <v>22</v>
      </c>
      <c r="E657" s="2443" t="s">
        <v>2516</v>
      </c>
      <c r="F657" s="2443"/>
      <c r="G657" s="2443"/>
      <c r="H657" s="2443"/>
      <c r="I657" s="2443"/>
      <c r="J657" s="2443"/>
      <c r="K657" s="2443"/>
      <c r="L657" s="2443"/>
      <c r="M657" s="2443"/>
      <c r="N657" s="2443"/>
      <c r="O657" s="2443"/>
      <c r="P657" s="2443"/>
      <c r="Q657" s="2443"/>
      <c r="R657" s="2443"/>
      <c r="S657" s="2443"/>
      <c r="T657" s="2443"/>
      <c r="U657" s="2443"/>
      <c r="V657" s="2443"/>
      <c r="W657" s="2443"/>
      <c r="X657" s="2443"/>
      <c r="Y657" s="2443"/>
      <c r="Z657" s="2443"/>
      <c r="AA657" s="2443"/>
      <c r="AB657" s="2443"/>
      <c r="AC657" s="2443"/>
      <c r="AD657" s="386"/>
      <c r="AE657" s="386"/>
      <c r="AF657" s="2387" t="s">
        <v>2477</v>
      </c>
      <c r="AG657" s="2387"/>
      <c r="AH657" s="2387"/>
      <c r="AI657" s="2387"/>
      <c r="AJ657" s="2387"/>
      <c r="AK657" s="2387"/>
      <c r="AL657" s="2387"/>
      <c r="AN657" s="440"/>
    </row>
    <row r="658" spans="1:42" s="399" customFormat="1" ht="12.75" customHeight="1">
      <c r="B658" s="386"/>
      <c r="C658" s="389"/>
      <c r="D658" s="386"/>
      <c r="E658" s="2443"/>
      <c r="F658" s="2443"/>
      <c r="G658" s="2443"/>
      <c r="H658" s="2443"/>
      <c r="I658" s="2443"/>
      <c r="J658" s="2443"/>
      <c r="K658" s="2443"/>
      <c r="L658" s="2443"/>
      <c r="M658" s="2443"/>
      <c r="N658" s="2443"/>
      <c r="O658" s="2443"/>
      <c r="P658" s="2443"/>
      <c r="Q658" s="2443"/>
      <c r="R658" s="2443"/>
      <c r="S658" s="2443"/>
      <c r="T658" s="2443"/>
      <c r="U658" s="2443"/>
      <c r="V658" s="2443"/>
      <c r="W658" s="2443"/>
      <c r="X658" s="2443"/>
      <c r="Y658" s="2443"/>
      <c r="Z658" s="2443"/>
      <c r="AA658" s="2443"/>
      <c r="AB658" s="2443"/>
      <c r="AC658" s="2443"/>
      <c r="AD658" s="386"/>
      <c r="AE658" s="386"/>
      <c r="AF658" s="386"/>
      <c r="AG658" s="386"/>
      <c r="AH658" s="386"/>
      <c r="AI658" s="386"/>
      <c r="AJ658" s="386"/>
      <c r="AK658" s="386"/>
      <c r="AL658" s="386"/>
      <c r="AN658" s="440"/>
    </row>
    <row r="659" spans="1:42" s="399" customFormat="1" ht="12.75" customHeight="1">
      <c r="B659" s="386"/>
      <c r="C659" s="389"/>
      <c r="D659" s="501"/>
      <c r="E659" s="2443"/>
      <c r="F659" s="2443"/>
      <c r="G659" s="2443"/>
      <c r="H659" s="2443"/>
      <c r="I659" s="2443"/>
      <c r="J659" s="2443"/>
      <c r="K659" s="2443"/>
      <c r="L659" s="2443"/>
      <c r="M659" s="2443"/>
      <c r="N659" s="2443"/>
      <c r="O659" s="2443"/>
      <c r="P659" s="2443"/>
      <c r="Q659" s="2443"/>
      <c r="R659" s="2443"/>
      <c r="S659" s="2443"/>
      <c r="T659" s="2443"/>
      <c r="U659" s="2443"/>
      <c r="V659" s="2443"/>
      <c r="W659" s="2443"/>
      <c r="X659" s="2443"/>
      <c r="Y659" s="2443"/>
      <c r="Z659" s="2443"/>
      <c r="AA659" s="2443"/>
      <c r="AB659" s="2443"/>
      <c r="AC659" s="2443"/>
      <c r="AD659" s="386"/>
      <c r="AE659" s="386"/>
      <c r="AF659" s="386"/>
      <c r="AG659" s="386"/>
      <c r="AH659" s="386"/>
      <c r="AI659" s="386"/>
      <c r="AJ659" s="386"/>
      <c r="AK659" s="386"/>
      <c r="AL659" s="386"/>
      <c r="AN659" s="440"/>
    </row>
    <row r="660" spans="1:42" s="399" customFormat="1" ht="15" customHeight="1">
      <c r="B660" s="386"/>
      <c r="C660" s="389"/>
      <c r="D660" s="386"/>
      <c r="E660" s="750"/>
      <c r="F660" s="750"/>
      <c r="G660" s="750"/>
      <c r="H660" s="750"/>
      <c r="I660" s="750"/>
      <c r="J660" s="750"/>
      <c r="K660" s="750"/>
      <c r="L660" s="750"/>
      <c r="M660" s="750"/>
      <c r="N660" s="750"/>
      <c r="O660" s="750"/>
      <c r="P660" s="750"/>
      <c r="Q660" s="750"/>
      <c r="R660" s="750"/>
      <c r="S660" s="750"/>
      <c r="T660" s="750"/>
      <c r="U660" s="750"/>
      <c r="V660" s="750"/>
      <c r="W660" s="750"/>
      <c r="X660" s="750"/>
      <c r="Y660" s="750"/>
      <c r="Z660" s="750"/>
      <c r="AA660" s="750"/>
      <c r="AB660" s="750"/>
      <c r="AC660" s="386"/>
      <c r="AD660" s="386"/>
      <c r="AE660" s="386"/>
      <c r="AF660" s="386"/>
      <c r="AG660" s="386"/>
      <c r="AH660" s="386"/>
      <c r="AI660" s="386"/>
      <c r="AJ660" s="386"/>
      <c r="AK660" s="386"/>
      <c r="AL660" s="386"/>
      <c r="AN660" s="440"/>
    </row>
    <row r="661" spans="1:42" s="399" customFormat="1" ht="12.75" customHeight="1">
      <c r="B661" s="386"/>
      <c r="C661" s="389"/>
      <c r="D661" s="501" t="s">
        <v>27</v>
      </c>
      <c r="E661" s="2443" t="s">
        <v>2517</v>
      </c>
      <c r="F661" s="2443"/>
      <c r="G661" s="2443"/>
      <c r="H661" s="2443"/>
      <c r="I661" s="2443"/>
      <c r="J661" s="2443"/>
      <c r="K661" s="2443"/>
      <c r="L661" s="2443"/>
      <c r="M661" s="2443"/>
      <c r="N661" s="2443"/>
      <c r="O661" s="2443"/>
      <c r="P661" s="2443"/>
      <c r="Q661" s="2443"/>
      <c r="R661" s="2443"/>
      <c r="S661" s="2443"/>
      <c r="T661" s="2443"/>
      <c r="U661" s="2443"/>
      <c r="V661" s="2443"/>
      <c r="W661" s="2443"/>
      <c r="X661" s="2443"/>
      <c r="Y661" s="2443"/>
      <c r="Z661" s="2443"/>
      <c r="AA661" s="2443"/>
      <c r="AB661" s="2443"/>
      <c r="AC661" s="2443"/>
      <c r="AD661" s="386"/>
      <c r="AE661" s="386"/>
      <c r="AF661" s="2387" t="s">
        <v>2483</v>
      </c>
      <c r="AG661" s="2387"/>
      <c r="AH661" s="2387"/>
      <c r="AI661" s="2387"/>
      <c r="AJ661" s="2387"/>
      <c r="AK661" s="2387"/>
      <c r="AL661" s="2387"/>
      <c r="AN661" s="440"/>
    </row>
    <row r="662" spans="1:42" s="399" customFormat="1" ht="12.75" customHeight="1">
      <c r="B662" s="386"/>
      <c r="C662" s="389"/>
      <c r="D662" s="386"/>
      <c r="E662" s="2443"/>
      <c r="F662" s="2443"/>
      <c r="G662" s="2443"/>
      <c r="H662" s="2443"/>
      <c r="I662" s="2443"/>
      <c r="J662" s="2443"/>
      <c r="K662" s="2443"/>
      <c r="L662" s="2443"/>
      <c r="M662" s="2443"/>
      <c r="N662" s="2443"/>
      <c r="O662" s="2443"/>
      <c r="P662" s="2443"/>
      <c r="Q662" s="2443"/>
      <c r="R662" s="2443"/>
      <c r="S662" s="2443"/>
      <c r="T662" s="2443"/>
      <c r="U662" s="2443"/>
      <c r="V662" s="2443"/>
      <c r="W662" s="2443"/>
      <c r="X662" s="2443"/>
      <c r="Y662" s="2443"/>
      <c r="Z662" s="2443"/>
      <c r="AA662" s="2443"/>
      <c r="AB662" s="2443"/>
      <c r="AC662" s="2443"/>
      <c r="AD662" s="386"/>
      <c r="AE662" s="386"/>
      <c r="AF662" s="386"/>
      <c r="AG662" s="386"/>
      <c r="AH662" s="386"/>
      <c r="AI662" s="386"/>
      <c r="AJ662" s="386"/>
      <c r="AK662" s="386"/>
      <c r="AL662" s="386"/>
      <c r="AN662" s="440"/>
    </row>
    <row r="663" spans="1:42" s="399" customFormat="1" ht="15" customHeight="1">
      <c r="B663" s="386"/>
      <c r="C663" s="389"/>
      <c r="D663" s="501"/>
      <c r="E663" s="2443"/>
      <c r="F663" s="2443"/>
      <c r="G663" s="2443"/>
      <c r="H663" s="2443"/>
      <c r="I663" s="2443"/>
      <c r="J663" s="2443"/>
      <c r="K663" s="2443"/>
      <c r="L663" s="2443"/>
      <c r="M663" s="2443"/>
      <c r="N663" s="2443"/>
      <c r="O663" s="2443"/>
      <c r="P663" s="2443"/>
      <c r="Q663" s="2443"/>
      <c r="R663" s="2443"/>
      <c r="S663" s="2443"/>
      <c r="T663" s="2443"/>
      <c r="U663" s="2443"/>
      <c r="V663" s="2443"/>
      <c r="W663" s="2443"/>
      <c r="X663" s="2443"/>
      <c r="Y663" s="2443"/>
      <c r="Z663" s="2443"/>
      <c r="AA663" s="2443"/>
      <c r="AB663" s="2443"/>
      <c r="AC663" s="2443"/>
      <c r="AD663" s="386"/>
      <c r="AE663" s="386"/>
      <c r="AF663" s="386"/>
      <c r="AG663" s="386"/>
      <c r="AH663" s="386"/>
      <c r="AI663" s="386"/>
      <c r="AJ663" s="386"/>
      <c r="AK663" s="386"/>
      <c r="AL663" s="386"/>
      <c r="AN663" s="440"/>
    </row>
    <row r="664" spans="1:42" s="399" customFormat="1" ht="12.75" customHeight="1">
      <c r="B664" s="386"/>
      <c r="C664" s="389"/>
      <c r="D664" s="386"/>
      <c r="E664" s="750"/>
      <c r="F664" s="750"/>
      <c r="G664" s="750"/>
      <c r="H664" s="750"/>
      <c r="I664" s="750"/>
      <c r="J664" s="750"/>
      <c r="K664" s="750"/>
      <c r="L664" s="750"/>
      <c r="M664" s="750"/>
      <c r="N664" s="750"/>
      <c r="O664" s="750"/>
      <c r="P664" s="750"/>
      <c r="Q664" s="750"/>
      <c r="R664" s="750"/>
      <c r="S664" s="750"/>
      <c r="T664" s="750"/>
      <c r="U664" s="750"/>
      <c r="V664" s="750"/>
      <c r="W664" s="750"/>
      <c r="X664" s="750"/>
      <c r="Y664" s="750"/>
      <c r="Z664" s="750"/>
      <c r="AA664" s="750"/>
      <c r="AB664" s="750"/>
      <c r="AC664" s="386"/>
      <c r="AD664" s="386"/>
      <c r="AE664" s="386"/>
      <c r="AF664" s="386"/>
      <c r="AG664" s="386"/>
      <c r="AH664" s="386"/>
      <c r="AI664" s="386"/>
      <c r="AJ664" s="386"/>
      <c r="AK664" s="386"/>
      <c r="AL664" s="386"/>
      <c r="AN664" s="440"/>
    </row>
    <row r="665" spans="1:42" s="399" customFormat="1" ht="12.75" customHeight="1">
      <c r="B665" s="386"/>
      <c r="C665" s="389"/>
      <c r="D665" s="501" t="s">
        <v>49</v>
      </c>
      <c r="E665" s="2443" t="s">
        <v>2518</v>
      </c>
      <c r="F665" s="2443"/>
      <c r="G665" s="2443"/>
      <c r="H665" s="2443"/>
      <c r="I665" s="2443"/>
      <c r="J665" s="2443"/>
      <c r="K665" s="2443"/>
      <c r="L665" s="2443"/>
      <c r="M665" s="2443"/>
      <c r="N665" s="2443"/>
      <c r="O665" s="2443"/>
      <c r="P665" s="2443"/>
      <c r="Q665" s="2443"/>
      <c r="R665" s="2443"/>
      <c r="S665" s="2443"/>
      <c r="T665" s="2443"/>
      <c r="U665" s="2443"/>
      <c r="V665" s="2443"/>
      <c r="W665" s="2443"/>
      <c r="X665" s="2443"/>
      <c r="Y665" s="2443"/>
      <c r="Z665" s="2443"/>
      <c r="AA665" s="2443"/>
      <c r="AB665" s="2443"/>
      <c r="AC665" s="2443"/>
      <c r="AD665" s="386"/>
      <c r="AE665" s="386"/>
      <c r="AF665" s="2387" t="s">
        <v>2217</v>
      </c>
      <c r="AG665" s="2387"/>
      <c r="AH665" s="2387"/>
      <c r="AI665" s="2387"/>
      <c r="AJ665" s="2387"/>
      <c r="AK665" s="2387"/>
      <c r="AL665" s="2387"/>
      <c r="AN665" s="440"/>
    </row>
    <row r="666" spans="1:42" s="399" customFormat="1" ht="12.75" customHeight="1">
      <c r="B666" s="386"/>
      <c r="C666" s="736"/>
      <c r="D666" s="386"/>
      <c r="E666" s="2443"/>
      <c r="F666" s="2443"/>
      <c r="G666" s="2443"/>
      <c r="H666" s="2443"/>
      <c r="I666" s="2443"/>
      <c r="J666" s="2443"/>
      <c r="K666" s="2443"/>
      <c r="L666" s="2443"/>
      <c r="M666" s="2443"/>
      <c r="N666" s="2443"/>
      <c r="O666" s="2443"/>
      <c r="P666" s="2443"/>
      <c r="Q666" s="2443"/>
      <c r="R666" s="2443"/>
      <c r="S666" s="2443"/>
      <c r="T666" s="2443"/>
      <c r="U666" s="2443"/>
      <c r="V666" s="2443"/>
      <c r="W666" s="2443"/>
      <c r="X666" s="2443"/>
      <c r="Y666" s="2443"/>
      <c r="Z666" s="2443"/>
      <c r="AA666" s="2443"/>
      <c r="AB666" s="2443"/>
      <c r="AC666" s="2443"/>
      <c r="AD666" s="386"/>
      <c r="AE666" s="2387"/>
      <c r="AF666" s="2387"/>
      <c r="AG666" s="2387"/>
      <c r="AH666" s="2387"/>
      <c r="AI666" s="2387"/>
      <c r="AJ666" s="2387"/>
      <c r="AK666" s="2387"/>
      <c r="AL666" s="1125"/>
      <c r="AN666" s="440"/>
      <c r="AO666" s="399" t="s">
        <v>809</v>
      </c>
      <c r="AP666" s="511">
        <v>0</v>
      </c>
    </row>
    <row r="667" spans="1:42" s="399" customFormat="1" ht="12.75" customHeight="1">
      <c r="A667" s="1142"/>
      <c r="B667" s="386"/>
      <c r="C667" s="386"/>
      <c r="D667" s="501"/>
      <c r="E667" s="2443"/>
      <c r="F667" s="2443"/>
      <c r="G667" s="2443"/>
      <c r="H667" s="2443"/>
      <c r="I667" s="2443"/>
      <c r="J667" s="2443"/>
      <c r="K667" s="2443"/>
      <c r="L667" s="2443"/>
      <c r="M667" s="2443"/>
      <c r="N667" s="2443"/>
      <c r="O667" s="2443"/>
      <c r="P667" s="2443"/>
      <c r="Q667" s="2443"/>
      <c r="R667" s="2443"/>
      <c r="S667" s="2443"/>
      <c r="T667" s="2443"/>
      <c r="U667" s="2443"/>
      <c r="V667" s="2443"/>
      <c r="W667" s="2443"/>
      <c r="X667" s="2443"/>
      <c r="Y667" s="2443"/>
      <c r="Z667" s="2443"/>
      <c r="AA667" s="2443"/>
      <c r="AB667" s="2443"/>
      <c r="AC667" s="2443"/>
      <c r="AD667" s="386"/>
      <c r="AE667" s="386"/>
      <c r="AF667" s="386"/>
      <c r="AG667" s="386"/>
      <c r="AH667" s="386"/>
      <c r="AI667" s="386"/>
      <c r="AJ667" s="386"/>
      <c r="AK667" s="386"/>
      <c r="AL667" s="386"/>
      <c r="AN667" s="440"/>
      <c r="AO667" s="453" t="s">
        <v>22</v>
      </c>
      <c r="AP667" s="399">
        <v>3</v>
      </c>
    </row>
    <row r="668" spans="1:42" s="399" customFormat="1" ht="12.75" customHeight="1">
      <c r="B668" s="386"/>
      <c r="C668" s="736"/>
      <c r="D668" s="501"/>
      <c r="E668" s="421"/>
      <c r="F668" s="421"/>
      <c r="G668" s="421"/>
      <c r="H668" s="421"/>
      <c r="I668" s="421"/>
      <c r="J668" s="421"/>
      <c r="K668" s="421"/>
      <c r="L668" s="421"/>
      <c r="M668" s="421"/>
      <c r="N668" s="421"/>
      <c r="O668" s="421"/>
      <c r="P668" s="421"/>
      <c r="Q668" s="421"/>
      <c r="R668" s="421"/>
      <c r="S668" s="421"/>
      <c r="T668" s="421"/>
      <c r="U668" s="421"/>
      <c r="V668" s="421"/>
      <c r="W668" s="421"/>
      <c r="X668" s="421"/>
      <c r="Y668" s="421"/>
      <c r="Z668" s="421"/>
      <c r="AA668" s="421"/>
      <c r="AB668" s="421"/>
      <c r="AC668" s="386"/>
      <c r="AD668" s="386"/>
      <c r="AE668" s="386"/>
      <c r="AF668" s="386"/>
      <c r="AG668" s="386"/>
      <c r="AH668" s="386"/>
      <c r="AI668" s="386"/>
      <c r="AJ668" s="386"/>
      <c r="AK668" s="386"/>
      <c r="AL668" s="386"/>
      <c r="AN668" s="440"/>
      <c r="AO668" s="453" t="s">
        <v>27</v>
      </c>
      <c r="AP668" s="399">
        <v>2</v>
      </c>
    </row>
    <row r="669" spans="1:42" s="399" customFormat="1" ht="12.75" customHeight="1">
      <c r="A669" s="508"/>
      <c r="B669" s="386"/>
      <c r="C669" s="751"/>
      <c r="D669" s="501" t="s">
        <v>2475</v>
      </c>
      <c r="E669" s="2443" t="s">
        <v>2519</v>
      </c>
      <c r="F669" s="2443"/>
      <c r="G669" s="2443"/>
      <c r="H669" s="2443"/>
      <c r="I669" s="2443"/>
      <c r="J669" s="2443"/>
      <c r="K669" s="2443"/>
      <c r="L669" s="2443"/>
      <c r="M669" s="2443"/>
      <c r="N669" s="2443"/>
      <c r="O669" s="2443"/>
      <c r="P669" s="2443"/>
      <c r="Q669" s="2443"/>
      <c r="R669" s="2443"/>
      <c r="S669" s="2443"/>
      <c r="T669" s="2443"/>
      <c r="U669" s="2443"/>
      <c r="V669" s="2443"/>
      <c r="W669" s="2443"/>
      <c r="X669" s="2443"/>
      <c r="Y669" s="2443"/>
      <c r="Z669" s="2443"/>
      <c r="AA669" s="2443"/>
      <c r="AB669" s="2443"/>
      <c r="AC669" s="2443"/>
      <c r="AD669" s="386"/>
      <c r="AE669" s="386"/>
      <c r="AF669" s="2387" t="s">
        <v>2483</v>
      </c>
      <c r="AG669" s="2387"/>
      <c r="AH669" s="2387"/>
      <c r="AI669" s="2387"/>
      <c r="AJ669" s="2387"/>
      <c r="AK669" s="2387"/>
      <c r="AL669" s="2387"/>
      <c r="AN669" s="440"/>
    </row>
    <row r="670" spans="1:42" s="399" customFormat="1" ht="12.75" customHeight="1">
      <c r="A670" s="508"/>
      <c r="B670" s="386"/>
      <c r="C670" s="751"/>
      <c r="D670" s="501"/>
      <c r="E670" s="2443"/>
      <c r="F670" s="2443"/>
      <c r="G670" s="2443"/>
      <c r="H670" s="2443"/>
      <c r="I670" s="2443"/>
      <c r="J670" s="2443"/>
      <c r="K670" s="2443"/>
      <c r="L670" s="2443"/>
      <c r="M670" s="2443"/>
      <c r="N670" s="2443"/>
      <c r="O670" s="2443"/>
      <c r="P670" s="2443"/>
      <c r="Q670" s="2443"/>
      <c r="R670" s="2443"/>
      <c r="S670" s="2443"/>
      <c r="T670" s="2443"/>
      <c r="U670" s="2443"/>
      <c r="V670" s="2443"/>
      <c r="W670" s="2443"/>
      <c r="X670" s="2443"/>
      <c r="Y670" s="2443"/>
      <c r="Z670" s="2443"/>
      <c r="AA670" s="2443"/>
      <c r="AB670" s="2443"/>
      <c r="AC670" s="2443"/>
      <c r="AD670" s="386"/>
      <c r="AE670" s="1125"/>
      <c r="AF670" s="1125"/>
      <c r="AG670" s="1125"/>
      <c r="AH670" s="1125"/>
      <c r="AI670" s="1125"/>
      <c r="AJ670" s="1125"/>
      <c r="AK670" s="1125"/>
      <c r="AL670" s="1125"/>
      <c r="AM670" s="439"/>
      <c r="AN670" s="440"/>
    </row>
    <row r="671" spans="1:42" s="399" customFormat="1" ht="12.75" customHeight="1">
      <c r="A671" s="508"/>
      <c r="B671" s="386"/>
      <c r="C671" s="751"/>
      <c r="D671" s="501"/>
      <c r="E671" s="2443"/>
      <c r="F671" s="2443"/>
      <c r="G671" s="2443"/>
      <c r="H671" s="2443"/>
      <c r="I671" s="2443"/>
      <c r="J671" s="2443"/>
      <c r="K671" s="2443"/>
      <c r="L671" s="2443"/>
      <c r="M671" s="2443"/>
      <c r="N671" s="2443"/>
      <c r="O671" s="2443"/>
      <c r="P671" s="2443"/>
      <c r="Q671" s="2443"/>
      <c r="R671" s="2443"/>
      <c r="S671" s="2443"/>
      <c r="T671" s="2443"/>
      <c r="U671" s="2443"/>
      <c r="V671" s="2443"/>
      <c r="W671" s="2443"/>
      <c r="X671" s="2443"/>
      <c r="Y671" s="2443"/>
      <c r="Z671" s="2443"/>
      <c r="AA671" s="2443"/>
      <c r="AB671" s="2443"/>
      <c r="AC671" s="2443"/>
      <c r="AD671" s="386"/>
      <c r="AE671" s="1125"/>
      <c r="AF671" s="1125"/>
      <c r="AG671" s="1125"/>
      <c r="AH671" s="1125"/>
      <c r="AI671" s="1125"/>
      <c r="AJ671" s="1125"/>
      <c r="AK671" s="1125"/>
      <c r="AL671" s="1125"/>
      <c r="AM671" s="439"/>
      <c r="AN671" s="440"/>
    </row>
    <row r="672" spans="1:42" s="399" customFormat="1" ht="12.75" customHeight="1">
      <c r="B672" s="386"/>
      <c r="C672" s="736"/>
      <c r="D672" s="501"/>
      <c r="E672" s="482"/>
      <c r="F672" s="482"/>
      <c r="G672" s="482"/>
      <c r="H672" s="482"/>
      <c r="I672" s="482"/>
      <c r="J672" s="482"/>
      <c r="K672" s="482"/>
      <c r="L672" s="482"/>
      <c r="M672" s="482"/>
      <c r="N672" s="482"/>
      <c r="O672" s="482"/>
      <c r="P672" s="482"/>
      <c r="Q672" s="482"/>
      <c r="R672" s="482"/>
      <c r="S672" s="482"/>
      <c r="T672" s="482"/>
      <c r="U672" s="482"/>
      <c r="V672" s="482"/>
      <c r="W672" s="482"/>
      <c r="X672" s="482"/>
      <c r="Y672" s="482"/>
      <c r="Z672" s="482"/>
      <c r="AA672" s="482"/>
      <c r="AB672" s="482"/>
      <c r="AC672" s="389"/>
      <c r="AD672" s="389"/>
      <c r="AE672" s="386"/>
      <c r="AF672" s="386"/>
      <c r="AG672" s="386"/>
      <c r="AH672" s="386"/>
      <c r="AI672" s="386"/>
      <c r="AJ672" s="386"/>
      <c r="AK672" s="386"/>
      <c r="AL672" s="1125"/>
      <c r="AM672" s="439"/>
      <c r="AN672" s="440"/>
    </row>
    <row r="673" spans="1:42" s="399" customFormat="1" ht="12.75" customHeight="1">
      <c r="B673" s="386"/>
      <c r="C673" s="736"/>
      <c r="D673" s="501" t="s">
        <v>2478</v>
      </c>
      <c r="E673" s="2443" t="s">
        <v>2520</v>
      </c>
      <c r="F673" s="2443"/>
      <c r="G673" s="2443"/>
      <c r="H673" s="2443"/>
      <c r="I673" s="2443"/>
      <c r="J673" s="2443"/>
      <c r="K673" s="2443"/>
      <c r="L673" s="2443"/>
      <c r="M673" s="2443"/>
      <c r="N673" s="2443"/>
      <c r="O673" s="2443"/>
      <c r="P673" s="2443"/>
      <c r="Q673" s="2443"/>
      <c r="R673" s="2443"/>
      <c r="S673" s="2443"/>
      <c r="T673" s="2443"/>
      <c r="U673" s="2443"/>
      <c r="V673" s="2443"/>
      <c r="W673" s="2443"/>
      <c r="X673" s="2443"/>
      <c r="Y673" s="2443"/>
      <c r="Z673" s="2443"/>
      <c r="AA673" s="2443"/>
      <c r="AB673" s="2443"/>
      <c r="AC673" s="2443"/>
      <c r="AD673" s="386"/>
      <c r="AE673" s="386"/>
      <c r="AF673" s="2387" t="s">
        <v>2217</v>
      </c>
      <c r="AG673" s="2387"/>
      <c r="AH673" s="2387"/>
      <c r="AI673" s="2387"/>
      <c r="AJ673" s="2387"/>
      <c r="AK673" s="2387"/>
      <c r="AL673" s="2387"/>
      <c r="AM673" s="439"/>
      <c r="AN673" s="440"/>
    </row>
    <row r="674" spans="1:42" s="399" customFormat="1" ht="12.75" customHeight="1">
      <c r="B674" s="386"/>
      <c r="C674" s="736"/>
      <c r="D674" s="501"/>
      <c r="E674" s="2443"/>
      <c r="F674" s="2443"/>
      <c r="G674" s="2443"/>
      <c r="H674" s="2443"/>
      <c r="I674" s="2443"/>
      <c r="J674" s="2443"/>
      <c r="K674" s="2443"/>
      <c r="L674" s="2443"/>
      <c r="M674" s="2443"/>
      <c r="N674" s="2443"/>
      <c r="O674" s="2443"/>
      <c r="P674" s="2443"/>
      <c r="Q674" s="2443"/>
      <c r="R674" s="2443"/>
      <c r="S674" s="2443"/>
      <c r="T674" s="2443"/>
      <c r="U674" s="2443"/>
      <c r="V674" s="2443"/>
      <c r="W674" s="2443"/>
      <c r="X674" s="2443"/>
      <c r="Y674" s="2443"/>
      <c r="Z674" s="2443"/>
      <c r="AA674" s="2443"/>
      <c r="AB674" s="2443"/>
      <c r="AC674" s="2443"/>
      <c r="AD674" s="386"/>
      <c r="AE674" s="386"/>
      <c r="AF674" s="386"/>
      <c r="AG674" s="386"/>
      <c r="AH674" s="386"/>
      <c r="AI674" s="386"/>
      <c r="AJ674" s="386"/>
      <c r="AK674" s="386"/>
      <c r="AL674" s="386"/>
      <c r="AM674" s="439"/>
      <c r="AN674" s="440"/>
    </row>
    <row r="675" spans="1:42" s="399" customFormat="1" ht="12.75" customHeight="1">
      <c r="B675" s="386"/>
      <c r="C675" s="736"/>
      <c r="D675" s="501"/>
      <c r="E675" s="2443"/>
      <c r="F675" s="2443"/>
      <c r="G675" s="2443"/>
      <c r="H675" s="2443"/>
      <c r="I675" s="2443"/>
      <c r="J675" s="2443"/>
      <c r="K675" s="2443"/>
      <c r="L675" s="2443"/>
      <c r="M675" s="2443"/>
      <c r="N675" s="2443"/>
      <c r="O675" s="2443"/>
      <c r="P675" s="2443"/>
      <c r="Q675" s="2443"/>
      <c r="R675" s="2443"/>
      <c r="S675" s="2443"/>
      <c r="T675" s="2443"/>
      <c r="U675" s="2443"/>
      <c r="V675" s="2443"/>
      <c r="W675" s="2443"/>
      <c r="X675" s="2443"/>
      <c r="Y675" s="2443"/>
      <c r="Z675" s="2443"/>
      <c r="AA675" s="2443"/>
      <c r="AB675" s="2443"/>
      <c r="AC675" s="2443"/>
      <c r="AD675" s="386"/>
      <c r="AE675" s="386"/>
      <c r="AF675" s="386"/>
      <c r="AG675" s="386"/>
      <c r="AH675" s="386"/>
      <c r="AI675" s="386"/>
      <c r="AJ675" s="386"/>
      <c r="AK675" s="386"/>
      <c r="AL675" s="386"/>
      <c r="AM675" s="439"/>
      <c r="AN675" s="440"/>
    </row>
    <row r="676" spans="1:42" s="399" customFormat="1" ht="12.75" customHeight="1">
      <c r="B676" s="386"/>
      <c r="C676" s="736"/>
      <c r="D676" s="501"/>
      <c r="E676" s="386"/>
      <c r="F676" s="386"/>
      <c r="G676" s="386"/>
      <c r="H676" s="386"/>
      <c r="I676" s="386"/>
      <c r="J676" s="386"/>
      <c r="K676" s="386"/>
      <c r="L676" s="386"/>
      <c r="M676" s="386"/>
      <c r="N676" s="386"/>
      <c r="O676" s="386"/>
      <c r="P676" s="386"/>
      <c r="Q676" s="386"/>
      <c r="R676" s="386"/>
      <c r="S676" s="386"/>
      <c r="T676" s="386"/>
      <c r="U676" s="386"/>
      <c r="V676" s="386"/>
      <c r="W676" s="386"/>
      <c r="X676" s="386"/>
      <c r="Y676" s="386"/>
      <c r="Z676" s="386"/>
      <c r="AA676" s="386"/>
      <c r="AB676" s="386"/>
      <c r="AC676" s="386"/>
      <c r="AD676" s="386"/>
      <c r="AE676" s="386"/>
      <c r="AF676" s="386"/>
      <c r="AG676" s="386"/>
      <c r="AH676" s="386"/>
      <c r="AI676" s="386"/>
      <c r="AJ676" s="386"/>
      <c r="AK676" s="386"/>
      <c r="AL676" s="386"/>
      <c r="AM676" s="439"/>
      <c r="AN676" s="440"/>
    </row>
    <row r="677" spans="1:42" s="399" customFormat="1" ht="12.75" customHeight="1">
      <c r="A677" s="1142"/>
      <c r="B677" s="386"/>
      <c r="C677" s="736"/>
      <c r="D677" s="501" t="s">
        <v>2506</v>
      </c>
      <c r="E677" s="2443" t="s">
        <v>2521</v>
      </c>
      <c r="F677" s="2443"/>
      <c r="G677" s="2443"/>
      <c r="H677" s="2443"/>
      <c r="I677" s="2443"/>
      <c r="J677" s="2443"/>
      <c r="K677" s="2443"/>
      <c r="L677" s="2443"/>
      <c r="M677" s="2443"/>
      <c r="N677" s="2443"/>
      <c r="O677" s="2443"/>
      <c r="P677" s="2443"/>
      <c r="Q677" s="2443"/>
      <c r="R677" s="2443"/>
      <c r="S677" s="2443"/>
      <c r="T677" s="2443"/>
      <c r="U677" s="2443"/>
      <c r="V677" s="2443"/>
      <c r="W677" s="2443"/>
      <c r="X677" s="2443"/>
      <c r="Y677" s="2443"/>
      <c r="Z677" s="2443"/>
      <c r="AA677" s="2443"/>
      <c r="AB677" s="2443"/>
      <c r="AC677" s="2443"/>
      <c r="AD677" s="386"/>
      <c r="AE677" s="386"/>
      <c r="AF677" s="2387" t="s">
        <v>2505</v>
      </c>
      <c r="AG677" s="2387"/>
      <c r="AH677" s="2387"/>
      <c r="AI677" s="2387"/>
      <c r="AJ677" s="2387"/>
      <c r="AK677" s="2387"/>
      <c r="AL677" s="2387"/>
      <c r="AM677" s="439"/>
      <c r="AN677" s="440"/>
    </row>
    <row r="678" spans="1:42" s="399" customFormat="1" ht="12.75" customHeight="1">
      <c r="A678" s="1142"/>
      <c r="B678" s="386"/>
      <c r="C678" s="736"/>
      <c r="D678" s="501"/>
      <c r="E678" s="2443"/>
      <c r="F678" s="2443"/>
      <c r="G678" s="2443"/>
      <c r="H678" s="2443"/>
      <c r="I678" s="2443"/>
      <c r="J678" s="2443"/>
      <c r="K678" s="2443"/>
      <c r="L678" s="2443"/>
      <c r="M678" s="2443"/>
      <c r="N678" s="2443"/>
      <c r="O678" s="2443"/>
      <c r="P678" s="2443"/>
      <c r="Q678" s="2443"/>
      <c r="R678" s="2443"/>
      <c r="S678" s="2443"/>
      <c r="T678" s="2443"/>
      <c r="U678" s="2443"/>
      <c r="V678" s="2443"/>
      <c r="W678" s="2443"/>
      <c r="X678" s="2443"/>
      <c r="Y678" s="2443"/>
      <c r="Z678" s="2443"/>
      <c r="AA678" s="2443"/>
      <c r="AB678" s="2443"/>
      <c r="AC678" s="2443"/>
      <c r="AD678" s="386"/>
      <c r="AE678" s="386"/>
      <c r="AF678" s="1125"/>
      <c r="AG678" s="1125"/>
      <c r="AH678" s="1125"/>
      <c r="AI678" s="1125"/>
      <c r="AJ678" s="1125"/>
      <c r="AK678" s="1125"/>
      <c r="AL678" s="1125"/>
      <c r="AM678" s="439"/>
      <c r="AN678" s="440"/>
    </row>
    <row r="679" spans="1:42" s="399" customFormat="1" ht="12.75" customHeight="1">
      <c r="A679" s="1142"/>
      <c r="B679" s="386"/>
      <c r="C679" s="736"/>
      <c r="D679" s="501"/>
      <c r="E679" s="2443"/>
      <c r="F679" s="2443"/>
      <c r="G679" s="2443"/>
      <c r="H679" s="2443"/>
      <c r="I679" s="2443"/>
      <c r="J679" s="2443"/>
      <c r="K679" s="2443"/>
      <c r="L679" s="2443"/>
      <c r="M679" s="2443"/>
      <c r="N679" s="2443"/>
      <c r="O679" s="2443"/>
      <c r="P679" s="2443"/>
      <c r="Q679" s="2443"/>
      <c r="R679" s="2443"/>
      <c r="S679" s="2443"/>
      <c r="T679" s="2443"/>
      <c r="U679" s="2443"/>
      <c r="V679" s="2443"/>
      <c r="W679" s="2443"/>
      <c r="X679" s="2443"/>
      <c r="Y679" s="2443"/>
      <c r="Z679" s="2443"/>
      <c r="AA679" s="2443"/>
      <c r="AB679" s="2443"/>
      <c r="AC679" s="2443"/>
      <c r="AD679" s="386"/>
      <c r="AE679" s="1125"/>
      <c r="AF679" s="1125"/>
      <c r="AG679" s="1125"/>
      <c r="AH679" s="1125"/>
      <c r="AI679" s="1125"/>
      <c r="AJ679" s="1125"/>
      <c r="AK679" s="1125"/>
      <c r="AL679" s="1125"/>
      <c r="AM679" s="439"/>
      <c r="AN679" s="440"/>
    </row>
    <row r="680" spans="1:42" s="399" customFormat="1" ht="12.75" customHeight="1">
      <c r="A680" s="1142"/>
      <c r="B680" s="386"/>
      <c r="C680" s="736"/>
      <c r="D680" s="501"/>
      <c r="E680" s="482"/>
      <c r="F680" s="482"/>
      <c r="G680" s="482"/>
      <c r="H680" s="482"/>
      <c r="I680" s="482"/>
      <c r="J680" s="482"/>
      <c r="K680" s="482"/>
      <c r="L680" s="482"/>
      <c r="M680" s="482"/>
      <c r="N680" s="482"/>
      <c r="O680" s="482"/>
      <c r="P680" s="482"/>
      <c r="Q680" s="482"/>
      <c r="R680" s="482"/>
      <c r="S680" s="482"/>
      <c r="T680" s="482"/>
      <c r="U680" s="482"/>
      <c r="V680" s="482"/>
      <c r="W680" s="482"/>
      <c r="X680" s="482"/>
      <c r="Y680" s="482"/>
      <c r="Z680" s="482"/>
      <c r="AA680" s="482"/>
      <c r="AB680" s="482"/>
      <c r="AC680" s="482"/>
      <c r="AD680" s="386"/>
      <c r="AE680" s="1125"/>
      <c r="AF680" s="386"/>
      <c r="AG680" s="386"/>
      <c r="AH680" s="386"/>
      <c r="AI680" s="386"/>
      <c r="AJ680" s="386"/>
      <c r="AK680" s="386"/>
      <c r="AL680" s="386"/>
      <c r="AM680" s="439"/>
      <c r="AN680" s="440"/>
      <c r="AO680" s="399" t="s">
        <v>809</v>
      </c>
      <c r="AP680" s="478">
        <v>0</v>
      </c>
    </row>
    <row r="681" spans="1:42" s="399" customFormat="1" ht="12.75" customHeight="1">
      <c r="A681" s="1142"/>
      <c r="B681" s="386"/>
      <c r="C681" s="736"/>
      <c r="D681" s="501" t="s">
        <v>2508</v>
      </c>
      <c r="E681" s="2443" t="s">
        <v>2522</v>
      </c>
      <c r="F681" s="2443"/>
      <c r="G681" s="2443"/>
      <c r="H681" s="2443"/>
      <c r="I681" s="2443"/>
      <c r="J681" s="2443"/>
      <c r="K681" s="2443"/>
      <c r="L681" s="2443"/>
      <c r="M681" s="2443"/>
      <c r="N681" s="2443"/>
      <c r="O681" s="2443"/>
      <c r="P681" s="2443"/>
      <c r="Q681" s="2443"/>
      <c r="R681" s="2443"/>
      <c r="S681" s="2443"/>
      <c r="T681" s="2443"/>
      <c r="U681" s="2443"/>
      <c r="V681" s="2443"/>
      <c r="W681" s="2443"/>
      <c r="X681" s="2443"/>
      <c r="Y681" s="2443"/>
      <c r="Z681" s="2443"/>
      <c r="AA681" s="2443"/>
      <c r="AB681" s="2443"/>
      <c r="AC681" s="2443"/>
      <c r="AD681" s="386"/>
      <c r="AE681" s="386"/>
      <c r="AF681" s="2387" t="s">
        <v>2523</v>
      </c>
      <c r="AG681" s="2387"/>
      <c r="AH681" s="2387"/>
      <c r="AI681" s="2387"/>
      <c r="AJ681" s="2387"/>
      <c r="AK681" s="2387"/>
      <c r="AL681" s="2387"/>
      <c r="AM681" s="439"/>
      <c r="AN681" s="440"/>
      <c r="AO681" s="453" t="s">
        <v>22</v>
      </c>
      <c r="AP681" s="399">
        <v>3</v>
      </c>
    </row>
    <row r="682" spans="1:42" s="399" customFormat="1" ht="12.75" customHeight="1">
      <c r="A682" s="1142"/>
      <c r="B682" s="386"/>
      <c r="C682" s="736"/>
      <c r="D682" s="501"/>
      <c r="E682" s="2443"/>
      <c r="F682" s="2443"/>
      <c r="G682" s="2443"/>
      <c r="H682" s="2443"/>
      <c r="I682" s="2443"/>
      <c r="J682" s="2443"/>
      <c r="K682" s="2443"/>
      <c r="L682" s="2443"/>
      <c r="M682" s="2443"/>
      <c r="N682" s="2443"/>
      <c r="O682" s="2443"/>
      <c r="P682" s="2443"/>
      <c r="Q682" s="2443"/>
      <c r="R682" s="2443"/>
      <c r="S682" s="2443"/>
      <c r="T682" s="2443"/>
      <c r="U682" s="2443"/>
      <c r="V682" s="2443"/>
      <c r="W682" s="2443"/>
      <c r="X682" s="2443"/>
      <c r="Y682" s="2443"/>
      <c r="Z682" s="2443"/>
      <c r="AA682" s="2443"/>
      <c r="AB682" s="2443"/>
      <c r="AC682" s="2443"/>
      <c r="AD682" s="386"/>
      <c r="AE682" s="386"/>
      <c r="AF682" s="1125"/>
      <c r="AG682" s="1125"/>
      <c r="AH682" s="1125"/>
      <c r="AI682" s="1125"/>
      <c r="AJ682" s="1125"/>
      <c r="AK682" s="1125"/>
      <c r="AL682" s="1125"/>
      <c r="AM682" s="439"/>
      <c r="AN682" s="440"/>
      <c r="AO682" s="453" t="s">
        <v>27</v>
      </c>
      <c r="AP682" s="399">
        <v>2</v>
      </c>
    </row>
    <row r="683" spans="1:42" s="399" customFormat="1" ht="12.75" customHeight="1">
      <c r="A683" s="1142"/>
      <c r="B683" s="386"/>
      <c r="C683" s="736"/>
      <c r="D683" s="501"/>
      <c r="E683" s="2443"/>
      <c r="F683" s="2443"/>
      <c r="G683" s="2443"/>
      <c r="H683" s="2443"/>
      <c r="I683" s="2443"/>
      <c r="J683" s="2443"/>
      <c r="K683" s="2443"/>
      <c r="L683" s="2443"/>
      <c r="M683" s="2443"/>
      <c r="N683" s="2443"/>
      <c r="O683" s="2443"/>
      <c r="P683" s="2443"/>
      <c r="Q683" s="2443"/>
      <c r="R683" s="2443"/>
      <c r="S683" s="2443"/>
      <c r="T683" s="2443"/>
      <c r="U683" s="2443"/>
      <c r="V683" s="2443"/>
      <c r="W683" s="2443"/>
      <c r="X683" s="2443"/>
      <c r="Y683" s="2443"/>
      <c r="Z683" s="2443"/>
      <c r="AA683" s="2443"/>
      <c r="AB683" s="2443"/>
      <c r="AC683" s="2443"/>
      <c r="AD683" s="386"/>
      <c r="AE683" s="1125"/>
      <c r="AF683" s="1125"/>
      <c r="AG683" s="1125"/>
      <c r="AH683" s="1125"/>
      <c r="AI683" s="1125"/>
      <c r="AJ683" s="1125"/>
      <c r="AK683" s="1125"/>
      <c r="AL683" s="1125"/>
      <c r="AM683" s="439"/>
      <c r="AN683" s="440"/>
    </row>
    <row r="684" spans="1:42" s="399" customFormat="1" ht="12.75" customHeight="1">
      <c r="A684" s="508"/>
      <c r="B684" s="386"/>
      <c r="C684" s="751"/>
      <c r="D684" s="501"/>
      <c r="E684" s="1132"/>
      <c r="F684" s="1132"/>
      <c r="G684" s="1132"/>
      <c r="H684" s="1132"/>
      <c r="I684" s="1132"/>
      <c r="J684" s="1132"/>
      <c r="K684" s="1132"/>
      <c r="L684" s="1132"/>
      <c r="M684" s="1132"/>
      <c r="N684" s="1132"/>
      <c r="O684" s="1132"/>
      <c r="P684" s="1132"/>
      <c r="Q684" s="1132"/>
      <c r="R684" s="1132"/>
      <c r="S684" s="1132"/>
      <c r="T684" s="1132"/>
      <c r="U684" s="1132"/>
      <c r="V684" s="1132"/>
      <c r="W684" s="1132"/>
      <c r="X684" s="1132"/>
      <c r="Y684" s="1132"/>
      <c r="Z684" s="1132"/>
      <c r="AA684" s="1132"/>
      <c r="AB684" s="1132"/>
      <c r="AC684" s="1132"/>
      <c r="AD684" s="386"/>
      <c r="AE684" s="1125"/>
      <c r="AF684" s="1125"/>
      <c r="AG684" s="1125"/>
      <c r="AH684" s="1125"/>
      <c r="AI684" s="1125"/>
      <c r="AJ684" s="1125"/>
      <c r="AK684" s="1125"/>
      <c r="AL684" s="1125"/>
      <c r="AM684" s="439"/>
      <c r="AN684" s="440"/>
    </row>
    <row r="685" spans="1:42" s="399" customFormat="1" ht="12.75" customHeight="1">
      <c r="A685" s="1142"/>
      <c r="B685" s="386"/>
      <c r="C685" s="736"/>
      <c r="D685" s="386" t="s">
        <v>2491</v>
      </c>
      <c r="E685" s="1144"/>
      <c r="F685" s="1144"/>
      <c r="G685" s="1144"/>
      <c r="H685" s="2472" t="s">
        <v>22</v>
      </c>
      <c r="I685" s="2472"/>
      <c r="J685" s="457"/>
      <c r="K685" s="457"/>
      <c r="L685" s="386"/>
      <c r="M685" s="386"/>
      <c r="N685" s="386"/>
      <c r="O685" s="386"/>
      <c r="P685" s="386"/>
      <c r="Q685" s="386"/>
      <c r="R685" s="386"/>
      <c r="S685" s="386"/>
      <c r="T685" s="386"/>
      <c r="U685" s="386"/>
      <c r="V685" s="386"/>
      <c r="W685" s="386"/>
      <c r="X685" s="386"/>
      <c r="Y685" s="386"/>
      <c r="Z685" s="386"/>
      <c r="AA685" s="386"/>
      <c r="AB685" s="386"/>
      <c r="AC685" s="386"/>
      <c r="AD685" s="386"/>
      <c r="AE685" s="386"/>
      <c r="AF685" s="386"/>
      <c r="AG685" s="386"/>
      <c r="AH685" s="386"/>
      <c r="AI685" s="386"/>
      <c r="AJ685" s="386"/>
      <c r="AK685" s="386"/>
      <c r="AL685" s="386"/>
      <c r="AN685" s="440"/>
    </row>
    <row r="686" spans="1:42" s="399" customFormat="1" ht="12.75" customHeight="1">
      <c r="A686" s="1142"/>
      <c r="B686" s="386"/>
      <c r="C686" s="736"/>
      <c r="D686" s="386"/>
      <c r="E686" s="1144"/>
      <c r="F686" s="1144"/>
      <c r="G686" s="457"/>
      <c r="H686" s="457"/>
      <c r="I686" s="457"/>
      <c r="J686" s="457"/>
      <c r="K686" s="457"/>
      <c r="L686" s="457"/>
      <c r="M686" s="457"/>
      <c r="N686" s="457"/>
      <c r="O686" s="457"/>
      <c r="P686" s="457"/>
      <c r="Q686" s="457"/>
      <c r="R686" s="457"/>
      <c r="S686" s="457"/>
      <c r="T686" s="457"/>
      <c r="U686" s="457"/>
      <c r="V686" s="457"/>
      <c r="W686" s="457"/>
      <c r="X686" s="457"/>
      <c r="Y686" s="457"/>
      <c r="Z686" s="1144"/>
      <c r="AA686" s="1144"/>
      <c r="AB686" s="1144"/>
      <c r="AC686" s="386"/>
      <c r="AD686" s="386"/>
      <c r="AE686" s="386"/>
      <c r="AF686" s="386"/>
      <c r="AG686" s="457"/>
      <c r="AH686" s="457"/>
      <c r="AI686" s="457"/>
      <c r="AJ686" s="457"/>
      <c r="AK686" s="457"/>
      <c r="AL686" s="457"/>
      <c r="AM686" s="400"/>
      <c r="AN686" s="440"/>
    </row>
    <row r="687" spans="1:42" s="399" customFormat="1" ht="12.75" customHeight="1">
      <c r="A687" s="520"/>
      <c r="B687" s="444"/>
      <c r="C687" s="748"/>
      <c r="D687" s="444"/>
      <c r="E687" s="743"/>
      <c r="F687" s="503"/>
      <c r="G687" s="503"/>
      <c r="H687" s="503"/>
      <c r="I687" s="503"/>
      <c r="J687" s="503"/>
      <c r="K687" s="503"/>
      <c r="L687" s="503"/>
      <c r="M687" s="503"/>
      <c r="N687" s="503"/>
      <c r="O687" s="503"/>
      <c r="P687" s="503"/>
      <c r="Q687" s="503"/>
      <c r="R687" s="503"/>
      <c r="S687" s="503"/>
      <c r="T687" s="503"/>
      <c r="U687" s="503"/>
      <c r="V687" s="503"/>
      <c r="W687" s="503"/>
      <c r="X687" s="503"/>
      <c r="Y687" s="743"/>
      <c r="Z687" s="743"/>
      <c r="AA687" s="743"/>
      <c r="AB687" s="444"/>
      <c r="AC687" s="444"/>
      <c r="AD687" s="444"/>
      <c r="AE687" s="444"/>
      <c r="AF687" s="444"/>
      <c r="AG687" s="444"/>
      <c r="AH687" s="444"/>
      <c r="AI687" s="412" t="s">
        <v>2524</v>
      </c>
      <c r="AJ687" s="2423">
        <f>VLOOKUP($H$685,$AO$633:$AP$640,2,FALSE)</f>
        <v>5</v>
      </c>
      <c r="AK687" s="2425"/>
      <c r="AL687" s="438"/>
      <c r="AN687" s="440"/>
    </row>
    <row r="688" spans="1:42" s="399" customFormat="1" ht="12.75" customHeight="1">
      <c r="A688" s="1142"/>
      <c r="B688" s="386"/>
      <c r="C688" s="736"/>
      <c r="D688" s="386"/>
      <c r="E688" s="457"/>
      <c r="F688" s="457"/>
      <c r="G688" s="457"/>
      <c r="H688" s="457"/>
      <c r="I688" s="457"/>
      <c r="J688" s="457"/>
      <c r="K688" s="457"/>
      <c r="L688" s="457"/>
      <c r="M688" s="457"/>
      <c r="N688" s="457"/>
      <c r="O688" s="457"/>
      <c r="P688" s="457"/>
      <c r="Q688" s="457"/>
      <c r="R688" s="457"/>
      <c r="S688" s="457"/>
      <c r="T688" s="457"/>
      <c r="U688" s="457"/>
      <c r="V688" s="457"/>
      <c r="W688" s="457"/>
      <c r="X688" s="457"/>
      <c r="Y688" s="457"/>
      <c r="Z688" s="457"/>
      <c r="AA688" s="457"/>
      <c r="AB688" s="457"/>
      <c r="AC688" s="457"/>
      <c r="AD688" s="1129"/>
      <c r="AE688" s="386"/>
      <c r="AF688" s="386"/>
      <c r="AG688" s="386"/>
      <c r="AH688" s="386"/>
      <c r="AI688" s="386"/>
      <c r="AJ688" s="386"/>
      <c r="AK688" s="386"/>
      <c r="AL688" s="386"/>
      <c r="AN688" s="440"/>
    </row>
    <row r="689" spans="1:51" s="399" customFormat="1" ht="12.75" customHeight="1">
      <c r="A689" s="1142"/>
      <c r="B689" s="386"/>
      <c r="C689" s="389" t="s">
        <v>2525</v>
      </c>
      <c r="D689" s="548"/>
      <c r="E689" s="457"/>
      <c r="F689" s="457"/>
      <c r="G689" s="457"/>
      <c r="H689" s="457"/>
      <c r="I689" s="457"/>
      <c r="J689" s="457"/>
      <c r="K689" s="457"/>
      <c r="L689" s="457"/>
      <c r="M689" s="457"/>
      <c r="N689" s="457"/>
      <c r="O689" s="457"/>
      <c r="P689" s="457"/>
      <c r="Q689" s="457"/>
      <c r="R689" s="457"/>
      <c r="S689" s="457"/>
      <c r="T689" s="457"/>
      <c r="U689" s="457"/>
      <c r="V689" s="457"/>
      <c r="W689" s="457"/>
      <c r="X689" s="457"/>
      <c r="Y689" s="457"/>
      <c r="Z689" s="457"/>
      <c r="AA689" s="457"/>
      <c r="AB689" s="457"/>
      <c r="AC689" s="457"/>
      <c r="AD689" s="1129"/>
      <c r="AE689" s="386"/>
      <c r="AF689" s="386"/>
      <c r="AG689" s="386"/>
      <c r="AH689" s="386"/>
      <c r="AI689" s="386"/>
      <c r="AJ689" s="386"/>
      <c r="AK689" s="386"/>
      <c r="AL689" s="386"/>
      <c r="AN689" s="440"/>
      <c r="AW689" s="17" t="s">
        <v>2526</v>
      </c>
      <c r="AX689" s="399">
        <f>Application!Q212</f>
        <v>40</v>
      </c>
    </row>
    <row r="690" spans="1:51" s="399" customFormat="1" ht="12.75" customHeight="1">
      <c r="A690" s="1142"/>
      <c r="B690" s="386"/>
      <c r="C690" s="752"/>
      <c r="D690" s="386"/>
      <c r="E690" s="386"/>
      <c r="F690" s="386"/>
      <c r="G690" s="386"/>
      <c r="H690" s="386"/>
      <c r="I690" s="386"/>
      <c r="J690" s="386"/>
      <c r="K690" s="386"/>
      <c r="L690" s="386"/>
      <c r="M690" s="386"/>
      <c r="N690" s="386"/>
      <c r="O690" s="386"/>
      <c r="P690" s="386"/>
      <c r="Q690" s="386"/>
      <c r="R690" s="386"/>
      <c r="S690" s="386"/>
      <c r="T690" s="386"/>
      <c r="U690" s="386"/>
      <c r="V690" s="386"/>
      <c r="W690" s="386"/>
      <c r="X690" s="386"/>
      <c r="Y690" s="386"/>
      <c r="Z690" s="386"/>
      <c r="AA690" s="386"/>
      <c r="AB690" s="386"/>
      <c r="AC690" s="386"/>
      <c r="AD690" s="386"/>
      <c r="AE690" s="386"/>
      <c r="AF690" s="386"/>
      <c r="AG690" s="386"/>
      <c r="AH690" s="386"/>
      <c r="AI690" s="386"/>
      <c r="AJ690" s="386"/>
      <c r="AK690" s="386"/>
      <c r="AL690" s="386"/>
      <c r="AN690" s="440"/>
      <c r="AW690" s="17" t="s">
        <v>2527</v>
      </c>
      <c r="AX690" s="936">
        <f>Application!G753</f>
        <v>79</v>
      </c>
    </row>
    <row r="691" spans="1:51" s="399" customFormat="1" ht="12.75" customHeight="1">
      <c r="A691" s="1142"/>
      <c r="B691" s="386"/>
      <c r="C691" s="752"/>
      <c r="D691" s="501" t="s">
        <v>22</v>
      </c>
      <c r="E691" s="2479" t="s">
        <v>2528</v>
      </c>
      <c r="F691" s="2479"/>
      <c r="G691" s="2479"/>
      <c r="H691" s="2479"/>
      <c r="I691" s="2479"/>
      <c r="J691" s="2479"/>
      <c r="K691" s="2479"/>
      <c r="L691" s="2479"/>
      <c r="M691" s="2479"/>
      <c r="N691" s="2479"/>
      <c r="O691" s="2479"/>
      <c r="P691" s="2479"/>
      <c r="Q691" s="2479"/>
      <c r="R691" s="2479"/>
      <c r="S691" s="2479"/>
      <c r="T691" s="2479"/>
      <c r="U691" s="2479"/>
      <c r="V691" s="2479"/>
      <c r="W691" s="2479"/>
      <c r="X691" s="2479"/>
      <c r="Y691" s="2479"/>
      <c r="Z691" s="2479"/>
      <c r="AA691" s="2479"/>
      <c r="AB691" s="2479"/>
      <c r="AC691" s="386"/>
      <c r="AD691" s="386"/>
      <c r="AE691" s="386"/>
      <c r="AF691" s="2387" t="s">
        <v>2217</v>
      </c>
      <c r="AG691" s="2387"/>
      <c r="AH691" s="2387"/>
      <c r="AI691" s="2387"/>
      <c r="AJ691" s="2387"/>
      <c r="AK691" s="2387"/>
      <c r="AL691" s="2387"/>
      <c r="AN691" s="440"/>
      <c r="AW691" s="17" t="s">
        <v>2529</v>
      </c>
      <c r="AX691" s="399">
        <f>Application!DE753</f>
        <v>0</v>
      </c>
    </row>
    <row r="692" spans="1:51" s="399" customFormat="1" ht="12.75" customHeight="1">
      <c r="A692" s="1142"/>
      <c r="B692" s="386"/>
      <c r="C692" s="752"/>
      <c r="D692" s="501"/>
      <c r="E692" s="2479"/>
      <c r="F692" s="2479"/>
      <c r="G692" s="2479"/>
      <c r="H692" s="2479"/>
      <c r="I692" s="2479"/>
      <c r="J692" s="2479"/>
      <c r="K692" s="2479"/>
      <c r="L692" s="2479"/>
      <c r="M692" s="2479"/>
      <c r="N692" s="2479"/>
      <c r="O692" s="2479"/>
      <c r="P692" s="2479"/>
      <c r="Q692" s="2479"/>
      <c r="R692" s="2479"/>
      <c r="S692" s="2479"/>
      <c r="T692" s="2479"/>
      <c r="U692" s="2479"/>
      <c r="V692" s="2479"/>
      <c r="W692" s="2479"/>
      <c r="X692" s="2479"/>
      <c r="Y692" s="2479"/>
      <c r="Z692" s="2479"/>
      <c r="AA692" s="2479"/>
      <c r="AB692" s="2479"/>
      <c r="AC692" s="386"/>
      <c r="AD692" s="386"/>
      <c r="AE692" s="386"/>
      <c r="AF692" s="386"/>
      <c r="AG692" s="386"/>
      <c r="AH692" s="386"/>
      <c r="AI692" s="386"/>
      <c r="AJ692" s="386"/>
      <c r="AK692" s="386"/>
      <c r="AL692" s="386"/>
      <c r="AN692" s="440"/>
      <c r="AW692" s="17" t="s">
        <v>2530</v>
      </c>
      <c r="AX692" s="399">
        <f>Application!DJ753</f>
        <v>0</v>
      </c>
    </row>
    <row r="693" spans="1:51" s="399" customFormat="1" ht="12.75" customHeight="1">
      <c r="A693" s="1142"/>
      <c r="B693" s="386"/>
      <c r="C693" s="752"/>
      <c r="D693" s="501"/>
      <c r="E693" s="386"/>
      <c r="F693" s="386"/>
      <c r="G693" s="386"/>
      <c r="H693" s="386"/>
      <c r="I693" s="386"/>
      <c r="J693" s="386"/>
      <c r="K693" s="386"/>
      <c r="L693" s="386"/>
      <c r="M693" s="386"/>
      <c r="N693" s="386"/>
      <c r="O693" s="386"/>
      <c r="P693" s="386"/>
      <c r="Q693" s="386"/>
      <c r="R693" s="386"/>
      <c r="S693" s="386"/>
      <c r="T693" s="386"/>
      <c r="U693" s="386"/>
      <c r="V693" s="386"/>
      <c r="W693" s="386"/>
      <c r="X693" s="386"/>
      <c r="Y693" s="386"/>
      <c r="Z693" s="386"/>
      <c r="AA693" s="386"/>
      <c r="AB693" s="386"/>
      <c r="AC693" s="386"/>
      <c r="AD693" s="386"/>
      <c r="AE693" s="386"/>
      <c r="AF693" s="386"/>
      <c r="AG693" s="386"/>
      <c r="AH693" s="386"/>
      <c r="AI693" s="386"/>
      <c r="AJ693" s="386"/>
      <c r="AK693" s="386"/>
      <c r="AL693" s="386"/>
      <c r="AN693" s="440"/>
      <c r="AW693" s="17" t="s">
        <v>2531</v>
      </c>
      <c r="AX693" s="399">
        <f>Application!DO753</f>
        <v>0</v>
      </c>
    </row>
    <row r="694" spans="1:51" s="399" customFormat="1" ht="12.75" customHeight="1">
      <c r="B694" s="386"/>
      <c r="C694" s="736"/>
      <c r="D694" s="501" t="s">
        <v>27</v>
      </c>
      <c r="E694" s="2443" t="s">
        <v>2532</v>
      </c>
      <c r="F694" s="2443"/>
      <c r="G694" s="2443"/>
      <c r="H694" s="2443"/>
      <c r="I694" s="2443"/>
      <c r="J694" s="2443"/>
      <c r="K694" s="2443"/>
      <c r="L694" s="2443"/>
      <c r="M694" s="2443"/>
      <c r="N694" s="2443"/>
      <c r="O694" s="2443"/>
      <c r="P694" s="2443"/>
      <c r="Q694" s="2443"/>
      <c r="R694" s="2443"/>
      <c r="S694" s="2443"/>
      <c r="T694" s="2443"/>
      <c r="U694" s="2443"/>
      <c r="V694" s="2443"/>
      <c r="W694" s="2443"/>
      <c r="X694" s="2443"/>
      <c r="Y694" s="2443"/>
      <c r="Z694" s="2443"/>
      <c r="AA694" s="2443"/>
      <c r="AB694" s="2443"/>
      <c r="AC694" s="386"/>
      <c r="AD694" s="386"/>
      <c r="AE694" s="386"/>
      <c r="AF694" s="2387" t="s">
        <v>2217</v>
      </c>
      <c r="AG694" s="2387"/>
      <c r="AH694" s="2387"/>
      <c r="AI694" s="2387"/>
      <c r="AJ694" s="2387"/>
      <c r="AK694" s="2387"/>
      <c r="AL694" s="2387"/>
      <c r="AN694" s="440"/>
      <c r="AW694" s="17" t="s">
        <v>2533</v>
      </c>
      <c r="AX694" s="399">
        <f>AX691+AX692+AX693</f>
        <v>0</v>
      </c>
    </row>
    <row r="695" spans="1:51" s="399" customFormat="1" ht="12.75" customHeight="1">
      <c r="B695" s="386"/>
      <c r="C695" s="744"/>
      <c r="D695" s="501"/>
      <c r="E695" s="2443"/>
      <c r="F695" s="2443"/>
      <c r="G695" s="2443"/>
      <c r="H695" s="2443"/>
      <c r="I695" s="2443"/>
      <c r="J695" s="2443"/>
      <c r="K695" s="2443"/>
      <c r="L695" s="2443"/>
      <c r="M695" s="2443"/>
      <c r="N695" s="2443"/>
      <c r="O695" s="2443"/>
      <c r="P695" s="2443"/>
      <c r="Q695" s="2443"/>
      <c r="R695" s="2443"/>
      <c r="S695" s="2443"/>
      <c r="T695" s="2443"/>
      <c r="U695" s="2443"/>
      <c r="V695" s="2443"/>
      <c r="W695" s="2443"/>
      <c r="X695" s="2443"/>
      <c r="Y695" s="2443"/>
      <c r="Z695" s="2443"/>
      <c r="AA695" s="2443"/>
      <c r="AB695" s="2443"/>
      <c r="AC695" s="386"/>
      <c r="AD695" s="386"/>
      <c r="AE695" s="457"/>
      <c r="AF695" s="386"/>
      <c r="AG695" s="386"/>
      <c r="AH695" s="386"/>
      <c r="AI695" s="386"/>
      <c r="AJ695" s="386"/>
      <c r="AK695" s="386"/>
      <c r="AL695" s="386"/>
      <c r="AN695" s="440"/>
      <c r="AO695" s="2478" t="b">
        <f>IF(Application!D211="Special Needs",IF(AY695&gt;=0.25,TRUE,FALSE),IF(AX695&gt;=0.25,TRUE,FALSE))</f>
        <v>0</v>
      </c>
      <c r="AP695" s="2478"/>
      <c r="AW695" s="17" t="s">
        <v>1979</v>
      </c>
      <c r="AX695" s="399">
        <f>IFERROR(AX694/AX690,0)</f>
        <v>0</v>
      </c>
      <c r="AY695" s="399">
        <f>IFERROR(AX694/(AX690-AX689),0)</f>
        <v>0</v>
      </c>
    </row>
    <row r="696" spans="1:51" s="399" customFormat="1" ht="12.75" customHeight="1">
      <c r="B696" s="386"/>
      <c r="C696" s="744"/>
      <c r="E696" s="2443"/>
      <c r="F696" s="2443"/>
      <c r="G696" s="2443"/>
      <c r="H696" s="2443"/>
      <c r="I696" s="2443"/>
      <c r="J696" s="2443"/>
      <c r="K696" s="2443"/>
      <c r="L696" s="2443"/>
      <c r="M696" s="2443"/>
      <c r="N696" s="2443"/>
      <c r="O696" s="2443"/>
      <c r="P696" s="2443"/>
      <c r="Q696" s="2443"/>
      <c r="R696" s="2443"/>
      <c r="S696" s="2443"/>
      <c r="T696" s="2443"/>
      <c r="U696" s="2443"/>
      <c r="V696" s="2443"/>
      <c r="W696" s="2443"/>
      <c r="X696" s="2443"/>
      <c r="Y696" s="2443"/>
      <c r="Z696" s="2443"/>
      <c r="AA696" s="2443"/>
      <c r="AB696" s="2443"/>
      <c r="AC696" s="386"/>
      <c r="AD696" s="386"/>
      <c r="AE696" s="457"/>
      <c r="AF696" s="457"/>
      <c r="AG696" s="457"/>
      <c r="AH696" s="457"/>
      <c r="AI696" s="457"/>
      <c r="AJ696" s="457"/>
      <c r="AK696" s="457"/>
      <c r="AL696" s="457"/>
      <c r="AN696" s="440"/>
      <c r="AW696" s="11"/>
    </row>
    <row r="697" spans="1:51" s="399" customFormat="1" ht="28.5" customHeight="1">
      <c r="B697" s="386"/>
      <c r="C697" s="744"/>
      <c r="D697" s="386"/>
      <c r="E697" s="2443"/>
      <c r="F697" s="2443"/>
      <c r="G697" s="2443"/>
      <c r="H697" s="2443"/>
      <c r="I697" s="2443"/>
      <c r="J697" s="2443"/>
      <c r="K697" s="2443"/>
      <c r="L697" s="2443"/>
      <c r="M697" s="2443"/>
      <c r="N697" s="2443"/>
      <c r="O697" s="2443"/>
      <c r="P697" s="2443"/>
      <c r="Q697" s="2443"/>
      <c r="R697" s="2443"/>
      <c r="S697" s="2443"/>
      <c r="T697" s="2443"/>
      <c r="U697" s="2443"/>
      <c r="V697" s="2443"/>
      <c r="W697" s="2443"/>
      <c r="X697" s="2443"/>
      <c r="Y697" s="2443"/>
      <c r="Z697" s="2443"/>
      <c r="AA697" s="2443"/>
      <c r="AB697" s="2443"/>
      <c r="AC697" s="386"/>
      <c r="AD697" s="386"/>
      <c r="AE697" s="457"/>
      <c r="AF697" s="457"/>
      <c r="AG697" s="457"/>
      <c r="AH697" s="457"/>
      <c r="AI697" s="457"/>
      <c r="AJ697" s="457"/>
      <c r="AK697" s="457"/>
      <c r="AL697" s="457"/>
      <c r="AN697" s="440"/>
      <c r="AO697" s="399" t="s">
        <v>809</v>
      </c>
      <c r="AP697" s="511">
        <v>0</v>
      </c>
    </row>
    <row r="698" spans="1:51" s="399" customFormat="1" ht="12.75" customHeight="1">
      <c r="B698" s="386"/>
      <c r="C698" s="744"/>
      <c r="E698" s="421"/>
      <c r="F698" s="421"/>
      <c r="G698" s="421"/>
      <c r="H698" s="421"/>
      <c r="I698" s="421"/>
      <c r="J698" s="421"/>
      <c r="K698" s="421"/>
      <c r="L698" s="421"/>
      <c r="M698" s="421"/>
      <c r="N698" s="421"/>
      <c r="O698" s="421"/>
      <c r="P698" s="421"/>
      <c r="Q698" s="421"/>
      <c r="R698" s="421"/>
      <c r="S698" s="421"/>
      <c r="T698" s="421"/>
      <c r="U698" s="421"/>
      <c r="V698" s="421"/>
      <c r="W698" s="421"/>
      <c r="X698" s="421"/>
      <c r="Y698" s="421"/>
      <c r="Z698" s="421"/>
      <c r="AA698" s="421"/>
      <c r="AB698" s="421"/>
      <c r="AC698" s="386"/>
      <c r="AD698" s="386"/>
      <c r="AE698" s="457"/>
      <c r="AF698" s="457"/>
      <c r="AG698" s="457"/>
      <c r="AH698" s="457"/>
      <c r="AI698" s="457"/>
      <c r="AJ698" s="457"/>
      <c r="AK698" s="457"/>
      <c r="AL698" s="457"/>
      <c r="AN698" s="440"/>
      <c r="AO698" s="453" t="s">
        <v>22</v>
      </c>
      <c r="AP698" s="399">
        <v>2</v>
      </c>
    </row>
    <row r="699" spans="1:51" s="399" customFormat="1" ht="12.75" customHeight="1">
      <c r="B699" s="386"/>
      <c r="C699" s="736"/>
      <c r="D699" s="501" t="s">
        <v>49</v>
      </c>
      <c r="E699" s="2443" t="s">
        <v>2534</v>
      </c>
      <c r="F699" s="2443"/>
      <c r="G699" s="2443"/>
      <c r="H699" s="2443"/>
      <c r="I699" s="2443"/>
      <c r="J699" s="2443"/>
      <c r="K699" s="2443"/>
      <c r="L699" s="2443"/>
      <c r="M699" s="2443"/>
      <c r="N699" s="2443"/>
      <c r="O699" s="2443"/>
      <c r="P699" s="2443"/>
      <c r="Q699" s="2443"/>
      <c r="R699" s="2443"/>
      <c r="S699" s="2443"/>
      <c r="T699" s="2443"/>
      <c r="U699" s="2443"/>
      <c r="V699" s="2443"/>
      <c r="W699" s="2443"/>
      <c r="X699" s="2443"/>
      <c r="Y699" s="2443"/>
      <c r="Z699" s="2443"/>
      <c r="AA699" s="2443"/>
      <c r="AB699" s="2443"/>
      <c r="AC699" s="386"/>
      <c r="AD699" s="386"/>
      <c r="AE699" s="386"/>
      <c r="AF699" s="2387" t="s">
        <v>2505</v>
      </c>
      <c r="AG699" s="2387"/>
      <c r="AH699" s="2387"/>
      <c r="AI699" s="2387"/>
      <c r="AJ699" s="2387"/>
      <c r="AK699" s="2387"/>
      <c r="AL699" s="2387"/>
      <c r="AN699" s="440"/>
      <c r="AO699" s="453" t="s">
        <v>27</v>
      </c>
      <c r="AP699" s="399">
        <v>1</v>
      </c>
    </row>
    <row r="700" spans="1:51" s="399" customFormat="1" ht="12" customHeight="1">
      <c r="B700" s="386"/>
      <c r="C700" s="736"/>
      <c r="E700" s="2443"/>
      <c r="F700" s="2443"/>
      <c r="G700" s="2443"/>
      <c r="H700" s="2443"/>
      <c r="I700" s="2443"/>
      <c r="J700" s="2443"/>
      <c r="K700" s="2443"/>
      <c r="L700" s="2443"/>
      <c r="M700" s="2443"/>
      <c r="N700" s="2443"/>
      <c r="O700" s="2443"/>
      <c r="P700" s="2443"/>
      <c r="Q700" s="2443"/>
      <c r="R700" s="2443"/>
      <c r="S700" s="2443"/>
      <c r="T700" s="2443"/>
      <c r="U700" s="2443"/>
      <c r="V700" s="2443"/>
      <c r="W700" s="2443"/>
      <c r="X700" s="2443"/>
      <c r="Y700" s="2443"/>
      <c r="Z700" s="2443"/>
      <c r="AA700" s="2443"/>
      <c r="AB700" s="2443"/>
      <c r="AC700" s="386"/>
      <c r="AD700" s="386"/>
      <c r="AE700" s="457"/>
      <c r="AF700" s="386"/>
      <c r="AG700" s="386"/>
      <c r="AH700" s="386"/>
      <c r="AI700" s="386"/>
      <c r="AJ700" s="386"/>
      <c r="AK700" s="386"/>
      <c r="AL700" s="386"/>
      <c r="AN700" s="440"/>
    </row>
    <row r="701" spans="1:51" s="399" customFormat="1" ht="12" customHeight="1">
      <c r="B701" s="386"/>
      <c r="C701" s="736"/>
      <c r="D701" s="386"/>
      <c r="E701" s="2443"/>
      <c r="F701" s="2443"/>
      <c r="G701" s="2443"/>
      <c r="H701" s="2443"/>
      <c r="I701" s="2443"/>
      <c r="J701" s="2443"/>
      <c r="K701" s="2443"/>
      <c r="L701" s="2443"/>
      <c r="M701" s="2443"/>
      <c r="N701" s="2443"/>
      <c r="O701" s="2443"/>
      <c r="P701" s="2443"/>
      <c r="Q701" s="2443"/>
      <c r="R701" s="2443"/>
      <c r="S701" s="2443"/>
      <c r="T701" s="2443"/>
      <c r="U701" s="2443"/>
      <c r="V701" s="2443"/>
      <c r="W701" s="2443"/>
      <c r="X701" s="2443"/>
      <c r="Y701" s="2443"/>
      <c r="Z701" s="2443"/>
      <c r="AA701" s="2443"/>
      <c r="AB701" s="2443"/>
      <c r="AC701" s="386"/>
      <c r="AD701" s="386"/>
      <c r="AE701" s="457"/>
      <c r="AF701" s="386"/>
      <c r="AG701" s="386"/>
      <c r="AH701" s="386"/>
      <c r="AI701" s="386"/>
      <c r="AJ701" s="386"/>
      <c r="AK701" s="386"/>
      <c r="AL701" s="386"/>
      <c r="AN701" s="440"/>
    </row>
    <row r="702" spans="1:51" s="399" customFormat="1" ht="12" customHeight="1">
      <c r="B702" s="386"/>
      <c r="C702" s="736"/>
      <c r="D702" s="386"/>
      <c r="E702" s="2443"/>
      <c r="F702" s="2443"/>
      <c r="G702" s="2443"/>
      <c r="H702" s="2443"/>
      <c r="I702" s="2443"/>
      <c r="J702" s="2443"/>
      <c r="K702" s="2443"/>
      <c r="L702" s="2443"/>
      <c r="M702" s="2443"/>
      <c r="N702" s="2443"/>
      <c r="O702" s="2443"/>
      <c r="P702" s="2443"/>
      <c r="Q702" s="2443"/>
      <c r="R702" s="2443"/>
      <c r="S702" s="2443"/>
      <c r="T702" s="2443"/>
      <c r="U702" s="2443"/>
      <c r="V702" s="2443"/>
      <c r="W702" s="2443"/>
      <c r="X702" s="2443"/>
      <c r="Y702" s="2443"/>
      <c r="Z702" s="2443"/>
      <c r="AA702" s="2443"/>
      <c r="AB702" s="2443"/>
      <c r="AC702" s="386"/>
      <c r="AD702" s="386"/>
      <c r="AE702" s="457"/>
      <c r="AF702" s="386"/>
      <c r="AG702" s="386"/>
      <c r="AH702" s="386"/>
      <c r="AI702" s="386"/>
      <c r="AJ702" s="386"/>
      <c r="AK702" s="386"/>
      <c r="AL702" s="386"/>
      <c r="AN702" s="440"/>
    </row>
    <row r="703" spans="1:51" s="417" customFormat="1" ht="12.95" customHeight="1">
      <c r="A703" s="399"/>
      <c r="B703" s="386"/>
      <c r="C703" s="736"/>
      <c r="D703" s="386"/>
      <c r="E703" s="2443"/>
      <c r="F703" s="2443"/>
      <c r="G703" s="2443"/>
      <c r="H703" s="2443"/>
      <c r="I703" s="2443"/>
      <c r="J703" s="2443"/>
      <c r="K703" s="2443"/>
      <c r="L703" s="2443"/>
      <c r="M703" s="2443"/>
      <c r="N703" s="2443"/>
      <c r="O703" s="2443"/>
      <c r="P703" s="2443"/>
      <c r="Q703" s="2443"/>
      <c r="R703" s="2443"/>
      <c r="S703" s="2443"/>
      <c r="T703" s="2443"/>
      <c r="U703" s="2443"/>
      <c r="V703" s="2443"/>
      <c r="W703" s="2443"/>
      <c r="X703" s="2443"/>
      <c r="Y703" s="2443"/>
      <c r="Z703" s="2443"/>
      <c r="AA703" s="2443"/>
      <c r="AB703" s="2443"/>
      <c r="AC703" s="386"/>
      <c r="AD703" s="386"/>
      <c r="AE703" s="457"/>
      <c r="AF703" s="457"/>
      <c r="AG703" s="457"/>
      <c r="AH703" s="457"/>
      <c r="AI703" s="457"/>
      <c r="AJ703" s="386"/>
      <c r="AK703" s="386"/>
      <c r="AL703" s="386"/>
      <c r="AM703" s="399"/>
      <c r="AN703" s="521"/>
      <c r="AO703" s="399" t="s">
        <v>809</v>
      </c>
      <c r="AP703" s="511">
        <v>0</v>
      </c>
    </row>
    <row r="704" spans="1:51" s="417" customFormat="1" ht="12" customHeight="1">
      <c r="A704" s="399"/>
      <c r="B704" s="386"/>
      <c r="C704" s="736"/>
      <c r="D704" s="386"/>
      <c r="E704" s="1132"/>
      <c r="F704" s="1132"/>
      <c r="G704" s="1132"/>
      <c r="H704" s="1132"/>
      <c r="I704" s="1132"/>
      <c r="J704" s="1132"/>
      <c r="K704" s="1132"/>
      <c r="L704" s="1132"/>
      <c r="M704" s="1132"/>
      <c r="N704" s="1132"/>
      <c r="O704" s="1132"/>
      <c r="P704" s="1132"/>
      <c r="Q704" s="1132"/>
      <c r="R704" s="1132"/>
      <c r="S704" s="1132"/>
      <c r="T704" s="1132"/>
      <c r="U704" s="1132"/>
      <c r="V704" s="1132"/>
      <c r="W704" s="1132"/>
      <c r="X704" s="1132"/>
      <c r="Y704" s="1132"/>
      <c r="Z704" s="1132"/>
      <c r="AA704" s="1132"/>
      <c r="AB704" s="1132"/>
      <c r="AC704" s="386"/>
      <c r="AD704" s="386"/>
      <c r="AE704" s="457"/>
      <c r="AF704" s="457"/>
      <c r="AG704" s="457"/>
      <c r="AH704" s="457"/>
      <c r="AI704" s="457"/>
      <c r="AJ704" s="386"/>
      <c r="AK704" s="386"/>
      <c r="AL704" s="386"/>
      <c r="AM704" s="399"/>
      <c r="AN704" s="521"/>
      <c r="AO704" s="453" t="s">
        <v>22</v>
      </c>
      <c r="AP704" s="399">
        <v>3</v>
      </c>
    </row>
    <row r="705" spans="1:43" s="417" customFormat="1" ht="12.75" customHeight="1">
      <c r="A705" s="399"/>
      <c r="B705" s="386"/>
      <c r="C705" s="736"/>
      <c r="D705" s="386"/>
      <c r="E705" s="2443" t="s">
        <v>2535</v>
      </c>
      <c r="F705" s="2443"/>
      <c r="G705" s="2443"/>
      <c r="H705" s="2443"/>
      <c r="I705" s="2443"/>
      <c r="J705" s="2443"/>
      <c r="K705" s="2443"/>
      <c r="L705" s="2443"/>
      <c r="M705" s="2443"/>
      <c r="N705" s="2443"/>
      <c r="O705" s="2443"/>
      <c r="P705" s="2443"/>
      <c r="Q705" s="2443"/>
      <c r="R705" s="2443"/>
      <c r="S705" s="2443"/>
      <c r="T705" s="2443"/>
      <c r="U705" s="2443"/>
      <c r="V705" s="2443"/>
      <c r="W705" s="2443"/>
      <c r="X705" s="2443"/>
      <c r="Y705" s="2443"/>
      <c r="Z705" s="2443"/>
      <c r="AA705" s="2443"/>
      <c r="AB705" s="2443"/>
      <c r="AC705" s="386"/>
      <c r="AD705" s="386"/>
      <c r="AE705" s="457"/>
      <c r="AF705" s="457"/>
      <c r="AG705" s="457"/>
      <c r="AH705" s="457"/>
      <c r="AI705" s="457"/>
      <c r="AJ705" s="386"/>
      <c r="AK705" s="386"/>
      <c r="AL705" s="386"/>
      <c r="AM705" s="399"/>
      <c r="AN705" s="521"/>
      <c r="AO705" s="453" t="s">
        <v>27</v>
      </c>
      <c r="AP705" s="399">
        <f>3*$AO$695</f>
        <v>0</v>
      </c>
    </row>
    <row r="706" spans="1:43" s="417" customFormat="1" ht="12.75" customHeight="1">
      <c r="A706" s="399"/>
      <c r="B706" s="386"/>
      <c r="C706" s="736"/>
      <c r="D706" s="386"/>
      <c r="E706" s="2443"/>
      <c r="F706" s="2443"/>
      <c r="G706" s="2443"/>
      <c r="H706" s="2443"/>
      <c r="I706" s="2443"/>
      <c r="J706" s="2443"/>
      <c r="K706" s="2443"/>
      <c r="L706" s="2443"/>
      <c r="M706" s="2443"/>
      <c r="N706" s="2443"/>
      <c r="O706" s="2443"/>
      <c r="P706" s="2443"/>
      <c r="Q706" s="2443"/>
      <c r="R706" s="2443"/>
      <c r="S706" s="2443"/>
      <c r="T706" s="2443"/>
      <c r="U706" s="2443"/>
      <c r="V706" s="2443"/>
      <c r="W706" s="2443"/>
      <c r="X706" s="2443"/>
      <c r="Y706" s="2443"/>
      <c r="Z706" s="2443"/>
      <c r="AA706" s="2443"/>
      <c r="AB706" s="2443"/>
      <c r="AC706" s="386"/>
      <c r="AD706" s="386"/>
      <c r="AE706" s="457"/>
      <c r="AF706" s="457"/>
      <c r="AG706" s="457"/>
      <c r="AH706" s="457"/>
      <c r="AI706" s="457"/>
      <c r="AJ706" s="386"/>
      <c r="AK706" s="386"/>
      <c r="AL706" s="386"/>
      <c r="AM706" s="399"/>
      <c r="AN706" s="521"/>
      <c r="AO706" s="453" t="s">
        <v>49</v>
      </c>
      <c r="AP706" s="399">
        <f>2*$AO$695</f>
        <v>0</v>
      </c>
    </row>
    <row r="707" spans="1:43" s="417" customFormat="1" ht="12.75" customHeight="1">
      <c r="A707" s="399"/>
      <c r="B707" s="386"/>
      <c r="C707" s="736"/>
      <c r="D707" s="386"/>
      <c r="E707" s="2443"/>
      <c r="F707" s="2443"/>
      <c r="G707" s="2443"/>
      <c r="H707" s="2443"/>
      <c r="I707" s="2443"/>
      <c r="J707" s="2443"/>
      <c r="K707" s="2443"/>
      <c r="L707" s="2443"/>
      <c r="M707" s="2443"/>
      <c r="N707" s="2443"/>
      <c r="O707" s="2443"/>
      <c r="P707" s="2443"/>
      <c r="Q707" s="2443"/>
      <c r="R707" s="2443"/>
      <c r="S707" s="2443"/>
      <c r="T707" s="2443"/>
      <c r="U707" s="2443"/>
      <c r="V707" s="2443"/>
      <c r="W707" s="2443"/>
      <c r="X707" s="2443"/>
      <c r="Y707" s="2443"/>
      <c r="Z707" s="2443"/>
      <c r="AA707" s="2443"/>
      <c r="AB707" s="2443"/>
      <c r="AC707" s="386"/>
      <c r="AD707" s="386"/>
      <c r="AE707" s="457"/>
      <c r="AF707" s="457"/>
      <c r="AG707" s="457"/>
      <c r="AH707" s="457"/>
      <c r="AI707" s="457"/>
      <c r="AJ707" s="386"/>
      <c r="AK707" s="386"/>
      <c r="AL707" s="386"/>
      <c r="AM707" s="399"/>
      <c r="AN707" s="521"/>
    </row>
    <row r="708" spans="1:43" s="417" customFormat="1" ht="12.75" customHeight="1">
      <c r="A708" s="399"/>
      <c r="B708" s="386"/>
      <c r="C708" s="736"/>
      <c r="D708" s="386"/>
      <c r="E708" s="1132"/>
      <c r="F708" s="1132"/>
      <c r="G708" s="1132"/>
      <c r="H708" s="1132"/>
      <c r="I708" s="1132"/>
      <c r="J708" s="1132"/>
      <c r="K708" s="1132"/>
      <c r="L708" s="1132"/>
      <c r="M708" s="1132"/>
      <c r="N708" s="1132"/>
      <c r="O708" s="1132"/>
      <c r="P708" s="1132"/>
      <c r="Q708" s="1132"/>
      <c r="R708" s="1132"/>
      <c r="S708" s="1132"/>
      <c r="T708" s="1132"/>
      <c r="U708" s="1132"/>
      <c r="V708" s="1132"/>
      <c r="W708" s="1132"/>
      <c r="X708" s="1132"/>
      <c r="Y708" s="1132"/>
      <c r="Z708" s="1132"/>
      <c r="AA708" s="1132"/>
      <c r="AB708" s="1132"/>
      <c r="AC708" s="386"/>
      <c r="AD708" s="386"/>
      <c r="AE708" s="457"/>
      <c r="AF708" s="457"/>
      <c r="AG708" s="457"/>
      <c r="AH708" s="457"/>
      <c r="AI708" s="457"/>
      <c r="AJ708" s="386"/>
      <c r="AK708" s="386"/>
      <c r="AL708" s="386"/>
      <c r="AM708" s="399"/>
      <c r="AN708" s="521"/>
    </row>
    <row r="709" spans="1:43" s="417" customFormat="1" ht="12.75" customHeight="1">
      <c r="A709" s="399"/>
      <c r="B709" s="386"/>
      <c r="C709" s="736"/>
      <c r="D709" s="386" t="s">
        <v>2491</v>
      </c>
      <c r="E709" s="1144"/>
      <c r="F709" s="1144"/>
      <c r="G709" s="1144"/>
      <c r="H709" s="2472" t="s">
        <v>809</v>
      </c>
      <c r="I709" s="2472"/>
      <c r="J709" s="1132"/>
      <c r="K709" s="1132"/>
      <c r="L709" s="1132"/>
      <c r="M709" s="1132"/>
      <c r="N709" s="1132"/>
      <c r="O709" s="1132"/>
      <c r="P709" s="1132"/>
      <c r="Q709" s="1132"/>
      <c r="R709" s="1132"/>
      <c r="S709" s="1132"/>
      <c r="T709" s="1132"/>
      <c r="U709" s="1132"/>
      <c r="V709" s="1132"/>
      <c r="W709" s="1132"/>
      <c r="X709" s="1132"/>
      <c r="Y709" s="1132"/>
      <c r="Z709" s="1132"/>
      <c r="AA709" s="1132"/>
      <c r="AB709" s="1132"/>
      <c r="AC709" s="386"/>
      <c r="AD709" s="386"/>
      <c r="AE709" s="457"/>
      <c r="AF709" s="457"/>
      <c r="AG709" s="457"/>
      <c r="AH709" s="457"/>
      <c r="AI709" s="457"/>
      <c r="AJ709" s="386"/>
      <c r="AK709" s="386"/>
      <c r="AL709" s="386"/>
      <c r="AM709" s="399"/>
      <c r="AN709" s="521"/>
      <c r="AP709" s="417" t="s">
        <v>2536</v>
      </c>
    </row>
    <row r="710" spans="1:43" s="417" customFormat="1">
      <c r="A710" s="399"/>
      <c r="B710" s="386"/>
      <c r="C710" s="736"/>
      <c r="D710" s="386"/>
      <c r="E710" s="1132"/>
      <c r="F710" s="1132"/>
      <c r="G710" s="1132"/>
      <c r="H710" s="1132"/>
      <c r="I710" s="1132"/>
      <c r="J710" s="1132"/>
      <c r="K710" s="1132"/>
      <c r="L710" s="1132"/>
      <c r="M710" s="1132"/>
      <c r="N710" s="1132"/>
      <c r="O710" s="1132"/>
      <c r="P710" s="1132"/>
      <c r="Q710" s="1132"/>
      <c r="R710" s="1132"/>
      <c r="S710" s="1132"/>
      <c r="T710" s="1132"/>
      <c r="U710" s="1132"/>
      <c r="V710" s="1132"/>
      <c r="W710" s="1132"/>
      <c r="X710" s="1132"/>
      <c r="Y710" s="1132"/>
      <c r="Z710" s="1132"/>
      <c r="AA710" s="1132"/>
      <c r="AB710" s="1132"/>
      <c r="AC710" s="386"/>
      <c r="AD710" s="386"/>
      <c r="AE710" s="457"/>
      <c r="AF710" s="457"/>
      <c r="AG710" s="457"/>
      <c r="AH710" s="457"/>
      <c r="AI710" s="457"/>
      <c r="AJ710" s="386"/>
      <c r="AK710" s="386"/>
      <c r="AL710" s="386"/>
      <c r="AM710" s="399"/>
      <c r="AN710" s="521"/>
      <c r="AP710" s="417" t="s">
        <v>2501</v>
      </c>
    </row>
    <row r="711" spans="1:43" s="417" customFormat="1" ht="12.75" customHeight="1">
      <c r="A711" s="448"/>
      <c r="B711" s="444"/>
      <c r="C711" s="748"/>
      <c r="D711" s="444"/>
      <c r="E711" s="444"/>
      <c r="F711" s="444"/>
      <c r="G711" s="444"/>
      <c r="H711" s="444"/>
      <c r="I711" s="444"/>
      <c r="J711" s="753"/>
      <c r="K711" s="753"/>
      <c r="L711" s="503"/>
      <c r="M711" s="503"/>
      <c r="N711" s="503"/>
      <c r="O711" s="503"/>
      <c r="P711" s="503"/>
      <c r="Q711" s="503"/>
      <c r="R711" s="503"/>
      <c r="S711" s="503"/>
      <c r="T711" s="503"/>
      <c r="U711" s="503"/>
      <c r="V711" s="503"/>
      <c r="W711" s="503"/>
      <c r="X711" s="503"/>
      <c r="Y711" s="743"/>
      <c r="Z711" s="743"/>
      <c r="AA711" s="743"/>
      <c r="AB711" s="444"/>
      <c r="AC711" s="444"/>
      <c r="AD711" s="444"/>
      <c r="AE711" s="444"/>
      <c r="AF711" s="444"/>
      <c r="AG711" s="444"/>
      <c r="AH711" s="444"/>
      <c r="AI711" s="412" t="s">
        <v>2537</v>
      </c>
      <c r="AJ711" s="2423">
        <f>VLOOKUP($H$709,$AO$703:$AP$706,2,FALSE)</f>
        <v>0</v>
      </c>
      <c r="AK711" s="2425"/>
      <c r="AL711" s="438"/>
      <c r="AM711" s="399"/>
      <c r="AN711" s="521"/>
      <c r="AP711" s="417" t="s">
        <v>2509</v>
      </c>
    </row>
    <row r="712" spans="1:43" s="417" customFormat="1">
      <c r="A712" s="399"/>
      <c r="B712" s="386"/>
      <c r="C712" s="386"/>
      <c r="D712" s="386"/>
      <c r="E712" s="386"/>
      <c r="F712" s="386"/>
      <c r="G712" s="386"/>
      <c r="H712" s="386"/>
      <c r="I712" s="386"/>
      <c r="J712" s="386"/>
      <c r="K712" s="386"/>
      <c r="L712" s="386"/>
      <c r="M712" s="386"/>
      <c r="N712" s="386"/>
      <c r="O712" s="386"/>
      <c r="P712" s="386"/>
      <c r="Q712" s="386"/>
      <c r="R712" s="386"/>
      <c r="S712" s="386"/>
      <c r="T712" s="386"/>
      <c r="U712" s="386"/>
      <c r="V712" s="386"/>
      <c r="W712" s="386"/>
      <c r="X712" s="386"/>
      <c r="Y712" s="386"/>
      <c r="Z712" s="386"/>
      <c r="AA712" s="386"/>
      <c r="AB712" s="386"/>
      <c r="AC712" s="386"/>
      <c r="AD712" s="386"/>
      <c r="AE712" s="457"/>
      <c r="AF712" s="457"/>
      <c r="AG712" s="457"/>
      <c r="AH712" s="457"/>
      <c r="AI712" s="457"/>
      <c r="AJ712" s="386"/>
      <c r="AK712" s="386"/>
      <c r="AL712" s="386"/>
      <c r="AM712" s="399"/>
      <c r="AN712" s="521"/>
      <c r="AP712" s="417" t="s">
        <v>2538</v>
      </c>
    </row>
    <row r="713" spans="1:43" s="417" customFormat="1" ht="12.75" customHeight="1">
      <c r="A713" s="399"/>
      <c r="B713" s="386"/>
      <c r="C713" s="389" t="s">
        <v>2539</v>
      </c>
      <c r="D713" s="548"/>
      <c r="E713" s="386"/>
      <c r="F713" s="386"/>
      <c r="G713" s="386"/>
      <c r="H713" s="386"/>
      <c r="I713" s="386"/>
      <c r="J713" s="386"/>
      <c r="K713" s="386"/>
      <c r="L713" s="386"/>
      <c r="M713" s="386"/>
      <c r="N713" s="386"/>
      <c r="O713" s="386"/>
      <c r="P713" s="386"/>
      <c r="Q713" s="386"/>
      <c r="R713" s="386"/>
      <c r="S713" s="386"/>
      <c r="T713" s="386"/>
      <c r="U713" s="386"/>
      <c r="V713" s="386"/>
      <c r="W713" s="386"/>
      <c r="X713" s="386"/>
      <c r="Y713" s="386"/>
      <c r="Z713" s="386"/>
      <c r="AA713" s="386"/>
      <c r="AB713" s="386"/>
      <c r="AC713" s="386"/>
      <c r="AD713" s="386"/>
      <c r="AE713" s="457"/>
      <c r="AF713" s="457"/>
      <c r="AG713" s="457"/>
      <c r="AH713" s="457"/>
      <c r="AI713" s="457"/>
      <c r="AJ713" s="386"/>
      <c r="AK713" s="386"/>
      <c r="AL713" s="386"/>
      <c r="AM713" s="399"/>
      <c r="AN713" s="521"/>
      <c r="AP713" s="417" t="s">
        <v>2540</v>
      </c>
    </row>
    <row r="714" spans="1:43" s="417" customFormat="1" ht="12.75" customHeight="1">
      <c r="A714" s="399"/>
      <c r="B714" s="386"/>
      <c r="C714" s="736"/>
      <c r="D714" s="386"/>
      <c r="E714" s="386"/>
      <c r="F714" s="386"/>
      <c r="G714" s="386"/>
      <c r="H714" s="386"/>
      <c r="I714" s="386"/>
      <c r="J714" s="386"/>
      <c r="K714" s="386"/>
      <c r="L714" s="386"/>
      <c r="M714" s="386"/>
      <c r="N714" s="386"/>
      <c r="O714" s="386"/>
      <c r="P714" s="386"/>
      <c r="Q714" s="386"/>
      <c r="R714" s="386"/>
      <c r="S714" s="386"/>
      <c r="T714" s="386"/>
      <c r="U714" s="386"/>
      <c r="V714" s="386"/>
      <c r="W714" s="386"/>
      <c r="X714" s="386"/>
      <c r="Y714" s="386"/>
      <c r="Z714" s="386"/>
      <c r="AA714" s="386"/>
      <c r="AB714" s="386"/>
      <c r="AC714" s="386"/>
      <c r="AD714" s="386"/>
      <c r="AE714" s="457"/>
      <c r="AF714" s="457"/>
      <c r="AG714" s="457"/>
      <c r="AH714" s="457"/>
      <c r="AI714" s="457"/>
      <c r="AJ714" s="386"/>
      <c r="AK714" s="386"/>
      <c r="AL714" s="386"/>
      <c r="AM714" s="399"/>
      <c r="AN714" s="521"/>
      <c r="AP714" s="417" t="s">
        <v>2541</v>
      </c>
    </row>
    <row r="715" spans="1:43" s="417" customFormat="1" ht="12.75" customHeight="1">
      <c r="A715" s="478"/>
      <c r="B715" s="386"/>
      <c r="C715" s="736"/>
      <c r="D715" s="501" t="s">
        <v>22</v>
      </c>
      <c r="E715" s="2480" t="s">
        <v>2542</v>
      </c>
      <c r="F715" s="2480"/>
      <c r="G715" s="2480"/>
      <c r="H715" s="2480"/>
      <c r="I715" s="2480"/>
      <c r="J715" s="2480"/>
      <c r="K715" s="2480"/>
      <c r="L715" s="2480"/>
      <c r="M715" s="2480"/>
      <c r="N715" s="2480"/>
      <c r="O715" s="2480"/>
      <c r="P715" s="2480"/>
      <c r="Q715" s="2480"/>
      <c r="R715" s="2480"/>
      <c r="S715" s="2480"/>
      <c r="T715" s="2480"/>
      <c r="U715" s="2480"/>
      <c r="V715" s="2480"/>
      <c r="W715" s="2480"/>
      <c r="X715" s="2480"/>
      <c r="Y715" s="2480"/>
      <c r="Z715" s="2480"/>
      <c r="AA715" s="2480"/>
      <c r="AB715" s="2480"/>
      <c r="AC715" s="386"/>
      <c r="AD715" s="386"/>
      <c r="AE715" s="386"/>
      <c r="AF715" s="2387" t="s">
        <v>2217</v>
      </c>
      <c r="AG715" s="2387"/>
      <c r="AH715" s="2387"/>
      <c r="AI715" s="2387"/>
      <c r="AJ715" s="2387"/>
      <c r="AK715" s="2387"/>
      <c r="AL715" s="2387"/>
      <c r="AM715" s="399"/>
      <c r="AN715" s="521"/>
      <c r="AP715" s="417" t="s">
        <v>2543</v>
      </c>
    </row>
    <row r="716" spans="1:43" s="417" customFormat="1" ht="11.85" customHeight="1">
      <c r="A716" s="399"/>
      <c r="B716" s="386"/>
      <c r="C716" s="738"/>
      <c r="D716" s="501"/>
      <c r="E716" s="2480"/>
      <c r="F716" s="2480"/>
      <c r="G716" s="2480"/>
      <c r="H716" s="2480"/>
      <c r="I716" s="2480"/>
      <c r="J716" s="2480"/>
      <c r="K716" s="2480"/>
      <c r="L716" s="2480"/>
      <c r="M716" s="2480"/>
      <c r="N716" s="2480"/>
      <c r="O716" s="2480"/>
      <c r="P716" s="2480"/>
      <c r="Q716" s="2480"/>
      <c r="R716" s="2480"/>
      <c r="S716" s="2480"/>
      <c r="T716" s="2480"/>
      <c r="U716" s="2480"/>
      <c r="V716" s="2480"/>
      <c r="W716" s="2480"/>
      <c r="X716" s="2480"/>
      <c r="Y716" s="2480"/>
      <c r="Z716" s="2480"/>
      <c r="AA716" s="2480"/>
      <c r="AB716" s="2480"/>
      <c r="AC716" s="386"/>
      <c r="AD716" s="386"/>
      <c r="AE716" s="386"/>
      <c r="AF716" s="386"/>
      <c r="AG716" s="386"/>
      <c r="AH716" s="386"/>
      <c r="AI716" s="386"/>
      <c r="AJ716" s="386"/>
      <c r="AK716" s="386"/>
      <c r="AL716" s="386"/>
      <c r="AM716" s="399"/>
      <c r="AN716" s="521"/>
      <c r="AP716" s="417" t="s">
        <v>2544</v>
      </c>
    </row>
    <row r="717" spans="1:43" s="417" customFormat="1" ht="13.9" customHeight="1">
      <c r="A717" s="399"/>
      <c r="B717" s="452"/>
      <c r="C717" s="736"/>
      <c r="D717" s="501"/>
      <c r="E717" s="2480"/>
      <c r="F717" s="2480"/>
      <c r="G717" s="2480"/>
      <c r="H717" s="2480"/>
      <c r="I717" s="2480"/>
      <c r="J717" s="2480"/>
      <c r="K717" s="2480"/>
      <c r="L717" s="2480"/>
      <c r="M717" s="2480"/>
      <c r="N717" s="2480"/>
      <c r="O717" s="2480"/>
      <c r="P717" s="2480"/>
      <c r="Q717" s="2480"/>
      <c r="R717" s="2480"/>
      <c r="S717" s="2480"/>
      <c r="T717" s="2480"/>
      <c r="U717" s="2480"/>
      <c r="V717" s="2480"/>
      <c r="W717" s="2480"/>
      <c r="X717" s="2480"/>
      <c r="Y717" s="2480"/>
      <c r="Z717" s="2480"/>
      <c r="AA717" s="2480"/>
      <c r="AB717" s="2480"/>
      <c r="AC717" s="386"/>
      <c r="AD717" s="386"/>
      <c r="AE717" s="457"/>
      <c r="AF717" s="386"/>
      <c r="AG717" s="386"/>
      <c r="AH717" s="386"/>
      <c r="AI717" s="386"/>
      <c r="AJ717" s="386"/>
      <c r="AK717" s="386"/>
      <c r="AL717" s="386"/>
      <c r="AM717" s="399"/>
      <c r="AN717" s="521"/>
      <c r="AP717" s="417" t="s">
        <v>2545</v>
      </c>
    </row>
    <row r="718" spans="1:43" s="417" customFormat="1" ht="13.9" customHeight="1">
      <c r="A718" s="399"/>
      <c r="B718" s="452"/>
      <c r="C718" s="736"/>
      <c r="D718" s="501"/>
      <c r="E718" s="1144"/>
      <c r="F718" s="1144"/>
      <c r="G718" s="1144"/>
      <c r="H718" s="1144"/>
      <c r="I718" s="1144"/>
      <c r="J718" s="1144"/>
      <c r="K718" s="1144"/>
      <c r="L718" s="1144"/>
      <c r="M718" s="1144"/>
      <c r="N718" s="1144"/>
      <c r="O718" s="1144"/>
      <c r="P718" s="1144"/>
      <c r="Q718" s="1144"/>
      <c r="R718" s="1144"/>
      <c r="S718" s="1144"/>
      <c r="T718" s="1144"/>
      <c r="U718" s="1144"/>
      <c r="V718" s="1144"/>
      <c r="W718" s="1144"/>
      <c r="X718" s="1144"/>
      <c r="Y718" s="1144"/>
      <c r="Z718" s="1144"/>
      <c r="AA718" s="1144"/>
      <c r="AB718" s="1144"/>
      <c r="AC718" s="386"/>
      <c r="AD718" s="386"/>
      <c r="AE718" s="457"/>
      <c r="AF718" s="386"/>
      <c r="AG718" s="386"/>
      <c r="AH718" s="386"/>
      <c r="AI718" s="386"/>
      <c r="AJ718" s="386"/>
      <c r="AK718" s="386"/>
      <c r="AL718" s="386"/>
      <c r="AM718" s="399"/>
      <c r="AN718" s="521"/>
      <c r="AP718" s="523" t="s">
        <v>2546</v>
      </c>
    </row>
    <row r="719" spans="1:43" s="417" customFormat="1" ht="13.9" customHeight="1">
      <c r="A719" s="399"/>
      <c r="B719" s="386"/>
      <c r="C719" s="736"/>
      <c r="D719" s="501" t="s">
        <v>27</v>
      </c>
      <c r="E719" s="2481" t="s">
        <v>2547</v>
      </c>
      <c r="F719" s="2481"/>
      <c r="G719" s="2481"/>
      <c r="H719" s="2481"/>
      <c r="I719" s="2481"/>
      <c r="J719" s="2481"/>
      <c r="K719" s="2481"/>
      <c r="L719" s="2481"/>
      <c r="M719" s="2481"/>
      <c r="N719" s="2481"/>
      <c r="O719" s="2481"/>
      <c r="P719" s="2481"/>
      <c r="Q719" s="2481"/>
      <c r="R719" s="2481"/>
      <c r="S719" s="2481"/>
      <c r="T719" s="2481"/>
      <c r="U719" s="2481"/>
      <c r="V719" s="2481"/>
      <c r="W719" s="2481"/>
      <c r="X719" s="2481"/>
      <c r="Y719" s="2481"/>
      <c r="Z719" s="2481"/>
      <c r="AA719" s="2481"/>
      <c r="AB719" s="2481"/>
      <c r="AC719" s="386"/>
      <c r="AD719" s="386"/>
      <c r="AE719" s="386"/>
      <c r="AF719" s="2387" t="s">
        <v>2505</v>
      </c>
      <c r="AG719" s="2387"/>
      <c r="AH719" s="2387"/>
      <c r="AI719" s="2387"/>
      <c r="AJ719" s="2387"/>
      <c r="AK719" s="2387"/>
      <c r="AL719" s="2387"/>
      <c r="AM719" s="399"/>
      <c r="AN719" s="522"/>
    </row>
    <row r="720" spans="1:43" s="417" customFormat="1" ht="12.75" customHeight="1">
      <c r="A720" s="399"/>
      <c r="B720" s="386"/>
      <c r="C720" s="738"/>
      <c r="D720" s="386"/>
      <c r="E720" s="2481"/>
      <c r="F720" s="2481"/>
      <c r="G720" s="2481"/>
      <c r="H720" s="2481"/>
      <c r="I720" s="2481"/>
      <c r="J720" s="2481"/>
      <c r="K720" s="2481"/>
      <c r="L720" s="2481"/>
      <c r="M720" s="2481"/>
      <c r="N720" s="2481"/>
      <c r="O720" s="2481"/>
      <c r="P720" s="2481"/>
      <c r="Q720" s="2481"/>
      <c r="R720" s="2481"/>
      <c r="S720" s="2481"/>
      <c r="T720" s="2481"/>
      <c r="U720" s="2481"/>
      <c r="V720" s="2481"/>
      <c r="W720" s="2481"/>
      <c r="X720" s="2481"/>
      <c r="Y720" s="2481"/>
      <c r="Z720" s="2481"/>
      <c r="AA720" s="2481"/>
      <c r="AB720" s="2481"/>
      <c r="AC720" s="386"/>
      <c r="AD720" s="386"/>
      <c r="AE720" s="386"/>
      <c r="AF720" s="386"/>
      <c r="AG720" s="386"/>
      <c r="AH720" s="386"/>
      <c r="AI720" s="386"/>
      <c r="AJ720" s="386"/>
      <c r="AK720" s="386"/>
      <c r="AL720" s="386"/>
      <c r="AM720" s="399"/>
      <c r="AN720" s="521"/>
      <c r="AP720" s="399" t="s">
        <v>809</v>
      </c>
      <c r="AQ720" s="511">
        <v>0</v>
      </c>
    </row>
    <row r="721" spans="1:81" s="417" customFormat="1" ht="13.9" customHeight="1">
      <c r="A721" s="399"/>
      <c r="B721" s="386"/>
      <c r="C721" s="738"/>
      <c r="D721" s="386"/>
      <c r="E721" s="2481"/>
      <c r="F721" s="2481"/>
      <c r="G721" s="2481"/>
      <c r="H721" s="2481"/>
      <c r="I721" s="2481"/>
      <c r="J721" s="2481"/>
      <c r="K721" s="2481"/>
      <c r="L721" s="2481"/>
      <c r="M721" s="2481"/>
      <c r="N721" s="2481"/>
      <c r="O721" s="2481"/>
      <c r="P721" s="2481"/>
      <c r="Q721" s="2481"/>
      <c r="R721" s="2481"/>
      <c r="S721" s="2481"/>
      <c r="T721" s="2481"/>
      <c r="U721" s="2481"/>
      <c r="V721" s="2481"/>
      <c r="W721" s="2481"/>
      <c r="X721" s="2481"/>
      <c r="Y721" s="2481"/>
      <c r="Z721" s="2481"/>
      <c r="AA721" s="2481"/>
      <c r="AB721" s="2481"/>
      <c r="AC721" s="386"/>
      <c r="AD721" s="386"/>
      <c r="AE721" s="386"/>
      <c r="AF721" s="386"/>
      <c r="AG721" s="386"/>
      <c r="AH721" s="386"/>
      <c r="AI721" s="386"/>
      <c r="AJ721" s="386"/>
      <c r="AK721" s="386"/>
      <c r="AL721" s="386"/>
      <c r="AM721" s="399"/>
      <c r="AN721" s="521"/>
      <c r="AP721" s="453" t="s">
        <v>22</v>
      </c>
      <c r="AQ721" s="399">
        <v>3</v>
      </c>
    </row>
    <row r="722" spans="1:81" s="417" customFormat="1" ht="13.9" customHeight="1">
      <c r="A722" s="399"/>
      <c r="B722" s="386"/>
      <c r="C722" s="738"/>
      <c r="D722" s="386"/>
      <c r="E722" s="1145"/>
      <c r="F722" s="1145"/>
      <c r="G722" s="1145"/>
      <c r="H722" s="1145"/>
      <c r="I722" s="1145"/>
      <c r="J722" s="1145"/>
      <c r="K722" s="1145"/>
      <c r="L722" s="1145"/>
      <c r="M722" s="1145"/>
      <c r="N722" s="1145"/>
      <c r="O722" s="1145"/>
      <c r="P722" s="1145"/>
      <c r="Q722" s="1145"/>
      <c r="R722" s="1145"/>
      <c r="S722" s="1145"/>
      <c r="T722" s="1145"/>
      <c r="U722" s="1145"/>
      <c r="V722" s="1145"/>
      <c r="W722" s="1145"/>
      <c r="X722" s="1145"/>
      <c r="Y722" s="1145"/>
      <c r="Z722" s="1145"/>
      <c r="AA722" s="1145"/>
      <c r="AB722" s="1145"/>
      <c r="AC722" s="386"/>
      <c r="AD722" s="386"/>
      <c r="AE722" s="386"/>
      <c r="AF722" s="386"/>
      <c r="AG722" s="386"/>
      <c r="AH722" s="386"/>
      <c r="AI722" s="386"/>
      <c r="AJ722" s="386"/>
      <c r="AK722" s="386"/>
      <c r="AL722" s="386"/>
      <c r="AM722" s="399"/>
      <c r="AN722" s="521"/>
      <c r="AP722" s="453" t="s">
        <v>27</v>
      </c>
      <c r="AQ722" s="399">
        <v>2</v>
      </c>
    </row>
    <row r="723" spans="1:81" s="417" customFormat="1" ht="13.9" customHeight="1">
      <c r="A723" s="399"/>
      <c r="B723" s="386"/>
      <c r="C723" s="738"/>
      <c r="D723" s="386" t="s">
        <v>2491</v>
      </c>
      <c r="E723" s="1144"/>
      <c r="F723" s="1144"/>
      <c r="G723" s="1144"/>
      <c r="H723" s="2472" t="s">
        <v>22</v>
      </c>
      <c r="I723" s="2472"/>
      <c r="J723" s="1145"/>
      <c r="K723" s="1145"/>
      <c r="L723" s="1145"/>
      <c r="M723" s="1145"/>
      <c r="N723" s="1145"/>
      <c r="O723" s="1145"/>
      <c r="P723" s="1145"/>
      <c r="Q723" s="1145"/>
      <c r="R723" s="1145"/>
      <c r="S723" s="1145"/>
      <c r="T723" s="1145"/>
      <c r="U723" s="1145"/>
      <c r="V723" s="1145"/>
      <c r="W723" s="1145"/>
      <c r="X723" s="1145"/>
      <c r="Y723" s="1145"/>
      <c r="Z723" s="1145"/>
      <c r="AA723" s="1145"/>
      <c r="AB723" s="1145"/>
      <c r="AC723" s="386"/>
      <c r="AD723" s="386"/>
      <c r="AE723" s="386"/>
      <c r="AF723" s="386"/>
      <c r="AG723" s="386"/>
      <c r="AH723" s="386"/>
      <c r="AI723" s="386"/>
      <c r="AJ723" s="386"/>
      <c r="AK723" s="386"/>
      <c r="AL723" s="386"/>
      <c r="AM723" s="399"/>
      <c r="AN723" s="521"/>
    </row>
    <row r="724" spans="1:81" s="417" customFormat="1" ht="14.25" customHeight="1">
      <c r="A724" s="399"/>
      <c r="B724" s="386"/>
      <c r="C724" s="738"/>
      <c r="D724" s="386"/>
      <c r="E724" s="1145"/>
      <c r="F724" s="1145"/>
      <c r="G724" s="1145"/>
      <c r="H724" s="1145"/>
      <c r="I724" s="1145"/>
      <c r="J724" s="1145"/>
      <c r="K724" s="1145"/>
      <c r="L724" s="1145"/>
      <c r="M724" s="1145"/>
      <c r="N724" s="1145"/>
      <c r="O724" s="1145"/>
      <c r="P724" s="1145"/>
      <c r="Q724" s="1145"/>
      <c r="R724" s="1145"/>
      <c r="S724" s="1145"/>
      <c r="T724" s="1145"/>
      <c r="U724" s="1145"/>
      <c r="V724" s="1145"/>
      <c r="W724" s="1145"/>
      <c r="X724" s="1145"/>
      <c r="Y724" s="1145"/>
      <c r="Z724" s="1145"/>
      <c r="AA724" s="1145"/>
      <c r="AB724" s="1145"/>
      <c r="AC724" s="386"/>
      <c r="AD724" s="386"/>
      <c r="AE724" s="386"/>
      <c r="AF724" s="386"/>
      <c r="AG724" s="386"/>
      <c r="AH724" s="386"/>
      <c r="AI724" s="386"/>
      <c r="AJ724" s="386"/>
      <c r="AK724" s="386"/>
      <c r="AL724" s="386"/>
      <c r="AM724" s="399"/>
      <c r="AN724" s="521"/>
    </row>
    <row r="725" spans="1:81" s="417" customFormat="1" ht="12.75" customHeight="1">
      <c r="A725" s="448"/>
      <c r="B725" s="444"/>
      <c r="C725" s="742"/>
      <c r="D725" s="444"/>
      <c r="E725" s="444"/>
      <c r="F725" s="444"/>
      <c r="G725" s="444"/>
      <c r="H725" s="444"/>
      <c r="I725" s="444"/>
      <c r="J725" s="754"/>
      <c r="K725" s="754"/>
      <c r="L725" s="754"/>
      <c r="M725" s="754"/>
      <c r="N725" s="754"/>
      <c r="O725" s="754"/>
      <c r="P725" s="754"/>
      <c r="Q725" s="754"/>
      <c r="R725" s="754"/>
      <c r="S725" s="754"/>
      <c r="T725" s="754"/>
      <c r="U725" s="503"/>
      <c r="V725" s="503"/>
      <c r="W725" s="503"/>
      <c r="X725" s="503"/>
      <c r="Y725" s="743"/>
      <c r="Z725" s="743"/>
      <c r="AA725" s="743"/>
      <c r="AB725" s="444"/>
      <c r="AC725" s="444"/>
      <c r="AD725" s="444"/>
      <c r="AE725" s="444"/>
      <c r="AF725" s="444"/>
      <c r="AG725" s="444"/>
      <c r="AH725" s="444"/>
      <c r="AI725" s="412" t="s">
        <v>2548</v>
      </c>
      <c r="AJ725" s="2423">
        <f>VLOOKUP($H$723,$AP$720:$AQ$722,2,FALSE)</f>
        <v>3</v>
      </c>
      <c r="AK725" s="2425"/>
      <c r="AL725" s="438"/>
      <c r="AM725" s="399"/>
      <c r="AN725" s="521"/>
      <c r="AP725" s="2423"/>
      <c r="AQ725" s="2425"/>
    </row>
    <row r="726" spans="1:81" s="417" customFormat="1">
      <c r="A726" s="399"/>
      <c r="B726" s="452"/>
      <c r="C726" s="736"/>
      <c r="D726" s="740"/>
      <c r="E726" s="457"/>
      <c r="F726" s="457"/>
      <c r="G726" s="457"/>
      <c r="H726" s="457"/>
      <c r="I726" s="457"/>
      <c r="J726" s="457"/>
      <c r="K726" s="457"/>
      <c r="L726" s="457"/>
      <c r="M726" s="457"/>
      <c r="N726" s="457"/>
      <c r="O726" s="457"/>
      <c r="P726" s="457"/>
      <c r="Q726" s="457"/>
      <c r="R726" s="457"/>
      <c r="S726" s="457"/>
      <c r="T726" s="457"/>
      <c r="U726" s="457"/>
      <c r="V726" s="457"/>
      <c r="W726" s="457"/>
      <c r="X726" s="457"/>
      <c r="Y726" s="457"/>
      <c r="Z726" s="457"/>
      <c r="AA726" s="457"/>
      <c r="AB726" s="457"/>
      <c r="AC726" s="386"/>
      <c r="AD726" s="386"/>
      <c r="AE726" s="386"/>
      <c r="AF726" s="386"/>
      <c r="AG726" s="386"/>
      <c r="AH726" s="386"/>
      <c r="AI726" s="386"/>
      <c r="AJ726" s="386"/>
      <c r="AK726" s="386"/>
      <c r="AL726" s="386"/>
      <c r="AM726" s="399"/>
      <c r="AN726" s="521"/>
      <c r="AT726" s="11"/>
      <c r="AU726" s="11"/>
      <c r="AV726" s="11"/>
      <c r="AW726" s="11"/>
      <c r="AX726" s="11"/>
      <c r="AY726" s="11"/>
      <c r="AZ726" s="11"/>
    </row>
    <row r="727" spans="1:81" s="417" customFormat="1">
      <c r="A727" s="399"/>
      <c r="B727" s="386"/>
      <c r="C727" s="389" t="s">
        <v>2549</v>
      </c>
      <c r="D727" s="755"/>
      <c r="E727" s="457"/>
      <c r="F727" s="457"/>
      <c r="G727" s="457"/>
      <c r="H727" s="457"/>
      <c r="I727" s="457"/>
      <c r="J727" s="457"/>
      <c r="K727" s="457"/>
      <c r="L727" s="457"/>
      <c r="M727" s="457"/>
      <c r="N727" s="457"/>
      <c r="O727" s="457"/>
      <c r="P727" s="457"/>
      <c r="Q727" s="457"/>
      <c r="R727" s="457"/>
      <c r="S727" s="457"/>
      <c r="T727" s="457"/>
      <c r="U727" s="457"/>
      <c r="V727" s="457"/>
      <c r="W727" s="457"/>
      <c r="X727" s="457"/>
      <c r="Y727" s="457"/>
      <c r="Z727" s="457"/>
      <c r="AA727" s="457"/>
      <c r="AB727" s="457"/>
      <c r="AC727" s="386"/>
      <c r="AD727" s="386"/>
      <c r="AE727" s="386"/>
      <c r="AF727" s="386"/>
      <c r="AG727" s="386"/>
      <c r="AH727" s="386"/>
      <c r="AI727" s="386"/>
      <c r="AJ727" s="386"/>
      <c r="AK727" s="386"/>
      <c r="AL727" s="386"/>
      <c r="AM727" s="399"/>
      <c r="AN727" s="521"/>
      <c r="AT727" s="11"/>
      <c r="AU727" s="11"/>
      <c r="AV727" s="11"/>
      <c r="AW727" s="11"/>
      <c r="AX727" s="11"/>
      <c r="AY727" s="11"/>
      <c r="AZ727" s="11"/>
    </row>
    <row r="728" spans="1:81" s="417" customFormat="1">
      <c r="A728" s="399"/>
      <c r="B728" s="452"/>
      <c r="C728" s="736"/>
      <c r="D728" s="740"/>
      <c r="E728" s="457"/>
      <c r="F728" s="457"/>
      <c r="G728" s="457"/>
      <c r="H728" s="457"/>
      <c r="I728" s="457"/>
      <c r="J728" s="457"/>
      <c r="K728" s="457"/>
      <c r="L728" s="457"/>
      <c r="M728" s="457"/>
      <c r="N728" s="457"/>
      <c r="O728" s="457"/>
      <c r="P728" s="457"/>
      <c r="Q728" s="457"/>
      <c r="R728" s="457"/>
      <c r="S728" s="457"/>
      <c r="T728" s="457"/>
      <c r="U728" s="457"/>
      <c r="V728" s="457"/>
      <c r="W728" s="457"/>
      <c r="X728" s="457"/>
      <c r="Y728" s="457"/>
      <c r="Z728" s="457"/>
      <c r="AA728" s="457"/>
      <c r="AB728" s="457"/>
      <c r="AC728" s="386"/>
      <c r="AD728" s="386"/>
      <c r="AE728" s="386"/>
      <c r="AF728" s="386"/>
      <c r="AG728" s="386"/>
      <c r="AH728" s="386"/>
      <c r="AI728" s="386"/>
      <c r="AJ728" s="386"/>
      <c r="AK728" s="386"/>
      <c r="AL728" s="386"/>
      <c r="AM728" s="399"/>
      <c r="AN728" s="521"/>
      <c r="AT728" s="11"/>
      <c r="AU728" s="11"/>
      <c r="AV728" s="11"/>
      <c r="AW728" s="11"/>
      <c r="AX728" s="11"/>
      <c r="AY728" s="11"/>
      <c r="AZ728" s="11"/>
    </row>
    <row r="729" spans="1:81" s="417" customFormat="1">
      <c r="A729" s="399"/>
      <c r="B729" s="386"/>
      <c r="C729" s="736"/>
      <c r="D729" s="501" t="s">
        <v>22</v>
      </c>
      <c r="E729" s="2443" t="s">
        <v>2550</v>
      </c>
      <c r="F729" s="2443"/>
      <c r="G729" s="2443"/>
      <c r="H729" s="2443"/>
      <c r="I729" s="2443"/>
      <c r="J729" s="2443"/>
      <c r="K729" s="2443"/>
      <c r="L729" s="2443"/>
      <c r="M729" s="2443"/>
      <c r="N729" s="2443"/>
      <c r="O729" s="2443"/>
      <c r="P729" s="2443"/>
      <c r="Q729" s="2443"/>
      <c r="R729" s="2443"/>
      <c r="S729" s="2443"/>
      <c r="T729" s="2443"/>
      <c r="U729" s="2443"/>
      <c r="V729" s="2443"/>
      <c r="W729" s="2443"/>
      <c r="X729" s="2443"/>
      <c r="Y729" s="2443"/>
      <c r="Z729" s="2443"/>
      <c r="AA729" s="2443"/>
      <c r="AB729" s="2443"/>
      <c r="AC729" s="386"/>
      <c r="AD729" s="386"/>
      <c r="AE729" s="386"/>
      <c r="AF729" s="2387" t="s">
        <v>2217</v>
      </c>
      <c r="AG729" s="2387"/>
      <c r="AH729" s="2387"/>
      <c r="AI729" s="2387"/>
      <c r="AJ729" s="2387"/>
      <c r="AK729" s="2387"/>
      <c r="AL729" s="2387"/>
      <c r="AM729" s="399"/>
      <c r="AN729" s="521"/>
      <c r="AT729" s="11"/>
      <c r="AU729" s="11"/>
      <c r="AV729" s="11"/>
      <c r="AW729" s="11"/>
      <c r="AX729" s="11"/>
      <c r="AY729" s="11"/>
      <c r="AZ729" s="11"/>
    </row>
    <row r="730" spans="1:81" s="417" customFormat="1">
      <c r="A730" s="399"/>
      <c r="B730" s="386"/>
      <c r="C730" s="738"/>
      <c r="D730" s="501"/>
      <c r="E730" s="2443"/>
      <c r="F730" s="2443"/>
      <c r="G730" s="2443"/>
      <c r="H730" s="2443"/>
      <c r="I730" s="2443"/>
      <c r="J730" s="2443"/>
      <c r="K730" s="2443"/>
      <c r="L730" s="2443"/>
      <c r="M730" s="2443"/>
      <c r="N730" s="2443"/>
      <c r="O730" s="2443"/>
      <c r="P730" s="2443"/>
      <c r="Q730" s="2443"/>
      <c r="R730" s="2443"/>
      <c r="S730" s="2443"/>
      <c r="T730" s="2443"/>
      <c r="U730" s="2443"/>
      <c r="V730" s="2443"/>
      <c r="W730" s="2443"/>
      <c r="X730" s="2443"/>
      <c r="Y730" s="2443"/>
      <c r="Z730" s="2443"/>
      <c r="AA730" s="2443"/>
      <c r="AB730" s="2443"/>
      <c r="AC730" s="386"/>
      <c r="AD730" s="386"/>
      <c r="AE730" s="386"/>
      <c r="AF730" s="386"/>
      <c r="AG730" s="386"/>
      <c r="AH730" s="386"/>
      <c r="AI730" s="386"/>
      <c r="AJ730" s="386"/>
      <c r="AK730" s="386"/>
      <c r="AL730" s="386"/>
      <c r="AM730" s="399"/>
      <c r="AN730" s="521"/>
      <c r="AT730" s="11"/>
      <c r="AU730" s="11"/>
      <c r="AV730" s="11"/>
      <c r="AW730" s="11"/>
      <c r="AX730" s="11"/>
      <c r="AY730" s="11"/>
      <c r="AZ730" s="11"/>
    </row>
    <row r="731" spans="1:81" s="417" customFormat="1">
      <c r="A731" s="399"/>
      <c r="B731" s="452"/>
      <c r="C731" s="736"/>
      <c r="D731" s="501"/>
      <c r="E731" s="457"/>
      <c r="F731" s="457"/>
      <c r="G731" s="457"/>
      <c r="H731" s="457"/>
      <c r="I731" s="457"/>
      <c r="J731" s="457"/>
      <c r="K731" s="457"/>
      <c r="L731" s="457"/>
      <c r="M731" s="457"/>
      <c r="N731" s="457"/>
      <c r="O731" s="457"/>
      <c r="P731" s="457"/>
      <c r="Q731" s="457"/>
      <c r="R731" s="457"/>
      <c r="S731" s="457"/>
      <c r="T731" s="457"/>
      <c r="U731" s="457"/>
      <c r="V731" s="457"/>
      <c r="W731" s="457"/>
      <c r="X731" s="457"/>
      <c r="Y731" s="457"/>
      <c r="Z731" s="457"/>
      <c r="AA731" s="457"/>
      <c r="AB731" s="457"/>
      <c r="AC731" s="386"/>
      <c r="AD731" s="386"/>
      <c r="AE731" s="386"/>
      <c r="AF731" s="386"/>
      <c r="AG731" s="386"/>
      <c r="AH731" s="386"/>
      <c r="AI731" s="386"/>
      <c r="AJ731" s="386"/>
      <c r="AK731" s="386"/>
      <c r="AL731" s="386"/>
      <c r="AM731" s="399"/>
      <c r="AN731" s="521"/>
      <c r="AT731" s="11"/>
      <c r="AU731" s="11"/>
      <c r="AV731" s="11"/>
      <c r="AW731" s="11"/>
      <c r="AX731" s="11"/>
      <c r="AY731" s="11"/>
      <c r="AZ731" s="11"/>
    </row>
    <row r="732" spans="1:81" s="417" customFormat="1" ht="12.75" customHeight="1">
      <c r="A732" s="399"/>
      <c r="B732" s="386"/>
      <c r="C732" s="736"/>
      <c r="D732" s="501" t="s">
        <v>27</v>
      </c>
      <c r="E732" s="2443" t="s">
        <v>2551</v>
      </c>
      <c r="F732" s="2443"/>
      <c r="G732" s="2443"/>
      <c r="H732" s="2443"/>
      <c r="I732" s="2443"/>
      <c r="J732" s="2443"/>
      <c r="K732" s="2443"/>
      <c r="L732" s="2443"/>
      <c r="M732" s="2443"/>
      <c r="N732" s="2443"/>
      <c r="O732" s="2443"/>
      <c r="P732" s="2443"/>
      <c r="Q732" s="2443"/>
      <c r="R732" s="2443"/>
      <c r="S732" s="2443"/>
      <c r="T732" s="2443"/>
      <c r="U732" s="2443"/>
      <c r="V732" s="2443"/>
      <c r="W732" s="2443"/>
      <c r="X732" s="2443"/>
      <c r="Y732" s="2443"/>
      <c r="Z732" s="2443"/>
      <c r="AA732" s="2443"/>
      <c r="AB732" s="2443"/>
      <c r="AC732" s="386"/>
      <c r="AD732" s="386"/>
      <c r="AE732" s="386"/>
      <c r="AF732" s="2387" t="s">
        <v>2505</v>
      </c>
      <c r="AG732" s="2387"/>
      <c r="AH732" s="2387"/>
      <c r="AI732" s="2387"/>
      <c r="AJ732" s="2387"/>
      <c r="AK732" s="2387"/>
      <c r="AL732" s="2387"/>
      <c r="AM732" s="399"/>
      <c r="AN732" s="521"/>
      <c r="AT732" s="11"/>
      <c r="AU732" s="11"/>
      <c r="AV732" s="11"/>
      <c r="AW732" s="11"/>
      <c r="AX732" s="11"/>
      <c r="AY732" s="11"/>
      <c r="AZ732" s="11"/>
    </row>
    <row r="733" spans="1:81" s="417" customFormat="1">
      <c r="A733" s="399"/>
      <c r="B733" s="386"/>
      <c r="C733" s="738"/>
      <c r="D733" s="386"/>
      <c r="E733" s="2443"/>
      <c r="F733" s="2443"/>
      <c r="G733" s="2443"/>
      <c r="H733" s="2443"/>
      <c r="I733" s="2443"/>
      <c r="J733" s="2443"/>
      <c r="K733" s="2443"/>
      <c r="L733" s="2443"/>
      <c r="M733" s="2443"/>
      <c r="N733" s="2443"/>
      <c r="O733" s="2443"/>
      <c r="P733" s="2443"/>
      <c r="Q733" s="2443"/>
      <c r="R733" s="2443"/>
      <c r="S733" s="2443"/>
      <c r="T733" s="2443"/>
      <c r="U733" s="2443"/>
      <c r="V733" s="2443"/>
      <c r="W733" s="2443"/>
      <c r="X733" s="2443"/>
      <c r="Y733" s="2443"/>
      <c r="Z733" s="2443"/>
      <c r="AA733" s="2443"/>
      <c r="AB733" s="2443"/>
      <c r="AC733" s="386"/>
      <c r="AD733" s="386"/>
      <c r="AE733" s="386"/>
      <c r="AF733" s="386"/>
      <c r="AG733" s="386"/>
      <c r="AH733" s="386"/>
      <c r="AI733" s="386"/>
      <c r="AJ733" s="386"/>
      <c r="AK733" s="386"/>
      <c r="AL733" s="386"/>
      <c r="AM733" s="399"/>
      <c r="AN733" s="521"/>
      <c r="AT733" s="11"/>
      <c r="AU733" s="11"/>
      <c r="AV733" s="11"/>
      <c r="AW733" s="11"/>
      <c r="AX733" s="11"/>
      <c r="AY733" s="11"/>
      <c r="AZ733" s="11"/>
    </row>
    <row r="734" spans="1:81" s="417" customFormat="1">
      <c r="A734" s="399"/>
      <c r="B734" s="386"/>
      <c r="C734" s="738"/>
      <c r="D734" s="386"/>
      <c r="E734" s="1132"/>
      <c r="F734" s="1132"/>
      <c r="G734" s="1132"/>
      <c r="H734" s="1132"/>
      <c r="I734" s="1132"/>
      <c r="J734" s="1132"/>
      <c r="K734" s="1132"/>
      <c r="L734" s="1132"/>
      <c r="M734" s="1132"/>
      <c r="N734" s="1132"/>
      <c r="O734" s="1132"/>
      <c r="P734" s="1132"/>
      <c r="Q734" s="1132"/>
      <c r="R734" s="1132"/>
      <c r="S734" s="1132"/>
      <c r="T734" s="1132"/>
      <c r="U734" s="1132"/>
      <c r="V734" s="1132"/>
      <c r="W734" s="1132"/>
      <c r="X734" s="1132"/>
      <c r="Y734" s="1132"/>
      <c r="Z734" s="1132"/>
      <c r="AA734" s="1132"/>
      <c r="AB734" s="1132"/>
      <c r="AC734" s="386"/>
      <c r="AD734" s="386"/>
      <c r="AE734" s="386"/>
      <c r="AF734" s="386"/>
      <c r="AG734" s="386"/>
      <c r="AH734" s="386"/>
      <c r="AI734" s="386"/>
      <c r="AJ734" s="386"/>
      <c r="AK734" s="386"/>
      <c r="AL734" s="386"/>
      <c r="AM734" s="399"/>
      <c r="AN734" s="521"/>
      <c r="AT734" s="11"/>
      <c r="AU734" s="11"/>
      <c r="AV734" s="11"/>
      <c r="AW734" s="11"/>
      <c r="AX734" s="11"/>
      <c r="AY734" s="11"/>
      <c r="AZ734" s="11"/>
    </row>
    <row r="735" spans="1:81" s="417" customFormat="1" ht="12.75" customHeight="1">
      <c r="A735" s="399"/>
      <c r="B735" s="386"/>
      <c r="C735" s="738"/>
      <c r="D735" s="386" t="s">
        <v>2491</v>
      </c>
      <c r="E735" s="1144"/>
      <c r="F735" s="1144"/>
      <c r="G735" s="1144"/>
      <c r="H735" s="2472" t="s">
        <v>22</v>
      </c>
      <c r="I735" s="2472"/>
      <c r="J735" s="1132"/>
      <c r="K735" s="1132"/>
      <c r="L735" s="1132"/>
      <c r="M735" s="1132"/>
      <c r="N735" s="1132"/>
      <c r="O735" s="1132"/>
      <c r="P735" s="1132"/>
      <c r="Q735" s="1132"/>
      <c r="R735" s="1132"/>
      <c r="S735" s="1132"/>
      <c r="T735" s="1132"/>
      <c r="U735" s="1132"/>
      <c r="V735" s="1132"/>
      <c r="W735" s="1132"/>
      <c r="X735" s="1132"/>
      <c r="Y735" s="1132"/>
      <c r="Z735" s="1132"/>
      <c r="AA735" s="1132"/>
      <c r="AB735" s="1132"/>
      <c r="AC735" s="386"/>
      <c r="AD735" s="386"/>
      <c r="AE735" s="386"/>
      <c r="AF735" s="386"/>
      <c r="AG735" s="386"/>
      <c r="AH735" s="386"/>
      <c r="AI735" s="386"/>
      <c r="AJ735" s="386"/>
      <c r="AK735" s="386"/>
      <c r="AL735" s="386"/>
      <c r="AM735" s="399"/>
      <c r="AN735" s="521"/>
      <c r="AT735" s="11"/>
      <c r="AU735" s="11"/>
      <c r="AV735" s="11"/>
      <c r="AW735" s="11"/>
      <c r="AX735" s="11"/>
      <c r="AY735" s="11"/>
      <c r="AZ735" s="11"/>
    </row>
    <row r="736" spans="1:81" s="417" customFormat="1">
      <c r="A736" s="399"/>
      <c r="B736" s="386"/>
      <c r="C736" s="738"/>
      <c r="D736" s="386"/>
      <c r="E736" s="1132"/>
      <c r="F736" s="1132"/>
      <c r="G736" s="1132"/>
      <c r="H736" s="1132"/>
      <c r="I736" s="1132"/>
      <c r="J736" s="1132"/>
      <c r="K736" s="1132"/>
      <c r="L736" s="1132"/>
      <c r="M736" s="1132"/>
      <c r="N736" s="1132"/>
      <c r="O736" s="1132"/>
      <c r="P736" s="1132"/>
      <c r="Q736" s="1132"/>
      <c r="R736" s="1132"/>
      <c r="S736" s="1132"/>
      <c r="T736" s="1132"/>
      <c r="U736" s="1132"/>
      <c r="V736" s="1132"/>
      <c r="W736" s="1132"/>
      <c r="X736" s="1132"/>
      <c r="Y736" s="1132"/>
      <c r="Z736" s="1132"/>
      <c r="AA736" s="1132"/>
      <c r="AB736" s="1132"/>
      <c r="AC736" s="386"/>
      <c r="AD736" s="386"/>
      <c r="AE736" s="386"/>
      <c r="AF736" s="386"/>
      <c r="AG736" s="386"/>
      <c r="AH736" s="386"/>
      <c r="AI736" s="386"/>
      <c r="AJ736" s="386"/>
      <c r="AK736" s="386"/>
      <c r="AL736" s="386"/>
      <c r="AM736" s="399"/>
      <c r="AN736" s="521"/>
      <c r="AS736" s="11"/>
      <c r="AT736" s="11"/>
      <c r="AU736" s="11"/>
      <c r="AV736" s="11"/>
      <c r="AW736" s="11"/>
      <c r="AX736" s="11"/>
      <c r="AY736" s="11"/>
      <c r="AZ736" s="11"/>
      <c r="BA736" s="11"/>
      <c r="BB736" s="11"/>
      <c r="BC736" s="11"/>
      <c r="BD736" s="25"/>
      <c r="BE736" s="25"/>
      <c r="BF736" s="25"/>
      <c r="BG736" s="25"/>
      <c r="BH736" s="25"/>
      <c r="BI736" s="11"/>
      <c r="BJ736" s="11"/>
      <c r="BK736" s="11"/>
      <c r="BL736" s="11"/>
      <c r="BM736" s="11"/>
      <c r="BN736" s="11"/>
      <c r="BO736" s="11"/>
      <c r="BP736" s="11"/>
      <c r="BQ736" s="11"/>
      <c r="BR736" s="11"/>
      <c r="BS736" s="11"/>
      <c r="BT736" s="11"/>
      <c r="BU736" s="11"/>
      <c r="BV736" s="11"/>
      <c r="BW736" s="11"/>
      <c r="BX736" s="11"/>
      <c r="BY736" s="11"/>
      <c r="BZ736" s="11"/>
      <c r="CA736" s="11"/>
      <c r="CB736" s="11"/>
      <c r="CC736" s="11"/>
    </row>
    <row r="737" spans="1:81" s="417" customFormat="1">
      <c r="A737" s="448"/>
      <c r="B737" s="444"/>
      <c r="C737" s="742"/>
      <c r="D737" s="444"/>
      <c r="E737" s="753"/>
      <c r="F737" s="753"/>
      <c r="G737" s="753"/>
      <c r="H737" s="753"/>
      <c r="I737" s="753"/>
      <c r="J737" s="753"/>
      <c r="K737" s="753"/>
      <c r="L737" s="753"/>
      <c r="M737" s="753"/>
      <c r="N737" s="753"/>
      <c r="O737" s="753"/>
      <c r="P737" s="753"/>
      <c r="Q737" s="753"/>
      <c r="R737" s="753"/>
      <c r="S737" s="753"/>
      <c r="T737" s="753"/>
      <c r="U737" s="753"/>
      <c r="V737" s="503"/>
      <c r="W737" s="503"/>
      <c r="X737" s="503"/>
      <c r="Y737" s="743"/>
      <c r="Z737" s="743"/>
      <c r="AA737" s="743"/>
      <c r="AB737" s="444"/>
      <c r="AC737" s="444"/>
      <c r="AD737" s="444"/>
      <c r="AE737" s="444"/>
      <c r="AF737" s="444"/>
      <c r="AG737" s="444"/>
      <c r="AH737" s="444"/>
      <c r="AI737" s="412" t="s">
        <v>2552</v>
      </c>
      <c r="AJ737" s="2423">
        <f>VLOOKUP($H$735,$AO$666:$AP$668,2,FALSE)</f>
        <v>3</v>
      </c>
      <c r="AK737" s="2425"/>
      <c r="AL737" s="438"/>
      <c r="AM737" s="399"/>
      <c r="AN737" s="521"/>
      <c r="AS737" s="11"/>
      <c r="AT737" s="11"/>
      <c r="AU737" s="11"/>
      <c r="AV737" s="11"/>
      <c r="AW737" s="11"/>
      <c r="AX737" s="11"/>
      <c r="AY737" s="11"/>
      <c r="AZ737" s="11"/>
      <c r="BA737" s="11"/>
      <c r="BB737" s="11"/>
      <c r="BC737" s="11"/>
      <c r="BD737" s="25"/>
      <c r="BE737" s="25"/>
      <c r="BF737" s="25"/>
      <c r="BG737" s="25"/>
      <c r="BH737" s="25"/>
      <c r="BI737" s="11"/>
      <c r="BJ737" s="11"/>
      <c r="BK737" s="11"/>
      <c r="BL737" s="11"/>
      <c r="BM737" s="11"/>
      <c r="BN737" s="11"/>
      <c r="BO737" s="11"/>
      <c r="BP737" s="11"/>
      <c r="BQ737" s="11"/>
      <c r="BR737" s="11"/>
      <c r="BS737" s="11"/>
      <c r="BT737" s="11"/>
      <c r="BU737" s="11"/>
      <c r="BV737" s="11"/>
      <c r="BW737" s="11"/>
      <c r="BX737" s="11"/>
      <c r="BY737" s="11"/>
      <c r="BZ737" s="11"/>
      <c r="CA737" s="11"/>
      <c r="CB737" s="11"/>
      <c r="CC737" s="11"/>
    </row>
    <row r="738" spans="1:81" s="417" customFormat="1" ht="12.75" customHeight="1">
      <c r="A738" s="399"/>
      <c r="B738" s="386"/>
      <c r="C738" s="738"/>
      <c r="D738" s="386"/>
      <c r="E738" s="386"/>
      <c r="F738" s="386"/>
      <c r="G738" s="386"/>
      <c r="H738" s="386"/>
      <c r="I738" s="386"/>
      <c r="J738" s="1132"/>
      <c r="K738" s="1132"/>
      <c r="L738" s="1132"/>
      <c r="M738" s="1132"/>
      <c r="N738" s="386"/>
      <c r="O738" s="386"/>
      <c r="P738" s="386"/>
      <c r="Q738" s="386"/>
      <c r="R738" s="386"/>
      <c r="S738" s="386"/>
      <c r="T738" s="386"/>
      <c r="U738" s="386"/>
      <c r="V738" s="386"/>
      <c r="W738" s="386"/>
      <c r="X738" s="386"/>
      <c r="Y738" s="386"/>
      <c r="Z738" s="386"/>
      <c r="AA738" s="386"/>
      <c r="AB738" s="386"/>
      <c r="AC738" s="386"/>
      <c r="AD738" s="386"/>
      <c r="AE738" s="386"/>
      <c r="AF738" s="386"/>
      <c r="AG738" s="386"/>
      <c r="AH738" s="386"/>
      <c r="AI738" s="386"/>
      <c r="AJ738" s="386"/>
      <c r="AK738" s="386"/>
      <c r="AL738" s="386"/>
      <c r="AM738" s="399"/>
      <c r="AN738" s="521"/>
      <c r="AS738" s="11"/>
      <c r="AT738" s="11"/>
      <c r="AU738" s="11"/>
      <c r="AV738" s="11"/>
      <c r="AW738" s="11"/>
      <c r="AX738" s="11"/>
      <c r="AY738" s="11"/>
      <c r="AZ738" s="11"/>
      <c r="BA738" s="11"/>
      <c r="BB738" s="11"/>
      <c r="BC738" s="11"/>
      <c r="BD738" s="25"/>
      <c r="BE738" s="25"/>
      <c r="BF738" s="25"/>
      <c r="BG738" s="25"/>
      <c r="BH738" s="25"/>
      <c r="BI738" s="11"/>
      <c r="BJ738" s="11"/>
      <c r="BK738" s="11"/>
      <c r="BL738" s="11"/>
      <c r="BM738" s="11"/>
      <c r="BN738" s="11"/>
      <c r="BO738" s="11"/>
      <c r="BP738" s="11"/>
      <c r="BQ738" s="11"/>
      <c r="BR738" s="11"/>
      <c r="BS738" s="11"/>
      <c r="BT738" s="11"/>
      <c r="BU738" s="11"/>
      <c r="BV738" s="11"/>
      <c r="BW738" s="11"/>
      <c r="BX738" s="11"/>
      <c r="BY738" s="11"/>
      <c r="BZ738" s="11"/>
      <c r="CA738" s="11"/>
      <c r="CB738" s="11"/>
      <c r="CC738" s="11"/>
    </row>
    <row r="739" spans="1:81" s="417" customFormat="1" ht="12.75" customHeight="1">
      <c r="A739" s="399"/>
      <c r="B739" s="386"/>
      <c r="C739" s="389" t="s">
        <v>2553</v>
      </c>
      <c r="D739" s="386"/>
      <c r="E739" s="386"/>
      <c r="F739" s="386"/>
      <c r="G739" s="386"/>
      <c r="H739" s="386"/>
      <c r="I739" s="386"/>
      <c r="J739" s="386"/>
      <c r="K739" s="386"/>
      <c r="L739" s="386"/>
      <c r="M739" s="386"/>
      <c r="N739" s="386"/>
      <c r="O739" s="386"/>
      <c r="P739" s="386"/>
      <c r="Q739" s="386"/>
      <c r="R739" s="386"/>
      <c r="S739" s="386"/>
      <c r="T739" s="386"/>
      <c r="U739" s="386"/>
      <c r="V739" s="386"/>
      <c r="W739" s="386"/>
      <c r="X739" s="386"/>
      <c r="Y739" s="386"/>
      <c r="Z739" s="386"/>
      <c r="AA739" s="386"/>
      <c r="AB739" s="386"/>
      <c r="AC739" s="386"/>
      <c r="AD739" s="386"/>
      <c r="AE739" s="386"/>
      <c r="AF739" s="386"/>
      <c r="AG739" s="386"/>
      <c r="AH739" s="386"/>
      <c r="AI739" s="386"/>
      <c r="AJ739" s="386"/>
      <c r="AK739" s="386"/>
      <c r="AL739" s="386"/>
      <c r="AM739" s="399"/>
      <c r="AN739" s="521"/>
      <c r="AS739" s="11"/>
      <c r="AT739" s="11"/>
      <c r="AU739" s="11"/>
      <c r="AV739" s="11"/>
      <c r="AW739" s="11"/>
      <c r="AX739" s="11"/>
      <c r="AY739" s="11"/>
      <c r="AZ739" s="11"/>
      <c r="BA739" s="11"/>
      <c r="BB739" s="11"/>
      <c r="BC739" s="11"/>
      <c r="BD739" s="25"/>
      <c r="BE739" s="25"/>
      <c r="BF739" s="25"/>
      <c r="BG739" s="25"/>
      <c r="BH739" s="25"/>
      <c r="BI739" s="11"/>
      <c r="BJ739" s="11"/>
      <c r="BK739" s="11"/>
      <c r="BL739" s="11"/>
      <c r="BM739" s="11"/>
      <c r="BN739" s="11"/>
      <c r="BO739" s="11"/>
      <c r="BP739" s="11"/>
      <c r="BQ739" s="11"/>
      <c r="BR739" s="11"/>
      <c r="BS739" s="11"/>
      <c r="BT739" s="11"/>
      <c r="BU739" s="11"/>
      <c r="BV739" s="11"/>
      <c r="BW739" s="11"/>
      <c r="BX739" s="11"/>
      <c r="BY739" s="11"/>
      <c r="BZ739" s="11"/>
      <c r="CA739" s="11"/>
      <c r="CB739" s="11"/>
      <c r="CC739" s="11"/>
    </row>
    <row r="740" spans="1:81" s="417" customFormat="1">
      <c r="A740" s="399"/>
      <c r="B740" s="452"/>
      <c r="C740" s="756"/>
      <c r="D740" s="452"/>
      <c r="E740" s="452"/>
      <c r="F740" s="386"/>
      <c r="G740" s="386"/>
      <c r="H740" s="452"/>
      <c r="I740" s="452"/>
      <c r="J740" s="452"/>
      <c r="K740" s="452"/>
      <c r="L740" s="452"/>
      <c r="M740" s="452"/>
      <c r="N740" s="452"/>
      <c r="O740" s="452"/>
      <c r="P740" s="452"/>
      <c r="Q740" s="452"/>
      <c r="R740" s="452"/>
      <c r="S740" s="452"/>
      <c r="T740" s="386"/>
      <c r="U740" s="386"/>
      <c r="V740" s="386"/>
      <c r="W740" s="386"/>
      <c r="X740" s="438"/>
      <c r="Y740" s="438"/>
      <c r="Z740" s="438"/>
      <c r="AA740" s="438"/>
      <c r="AB740" s="438"/>
      <c r="AC740" s="386"/>
      <c r="AD740" s="386"/>
      <c r="AE740" s="386"/>
      <c r="AF740" s="386"/>
      <c r="AG740" s="386"/>
      <c r="AH740" s="386"/>
      <c r="AI740" s="386"/>
      <c r="AJ740" s="386"/>
      <c r="AK740" s="386"/>
      <c r="AL740" s="386"/>
      <c r="AM740" s="399"/>
      <c r="AN740" s="521"/>
      <c r="AS740" s="11"/>
      <c r="AT740" s="11"/>
      <c r="AU740" s="11"/>
      <c r="AV740" s="11"/>
      <c r="AW740" s="11"/>
      <c r="AX740" s="11"/>
      <c r="AY740" s="11"/>
      <c r="AZ740" s="11"/>
      <c r="BA740" s="11"/>
      <c r="BB740" s="11"/>
      <c r="BC740" s="11"/>
      <c r="BD740" s="25"/>
      <c r="BE740" s="25"/>
      <c r="BF740" s="25"/>
      <c r="BG740" s="25"/>
      <c r="BH740" s="25"/>
      <c r="BI740" s="11"/>
      <c r="BJ740" s="11"/>
      <c r="BK740" s="11"/>
      <c r="BL740" s="11"/>
      <c r="BM740" s="11"/>
      <c r="BN740" s="11"/>
      <c r="BO740" s="11"/>
      <c r="BP740" s="11"/>
      <c r="BQ740" s="11"/>
      <c r="BR740" s="11"/>
      <c r="BS740" s="11"/>
      <c r="BT740" s="11"/>
      <c r="BU740" s="11"/>
      <c r="BV740" s="11"/>
      <c r="BW740" s="11"/>
      <c r="BX740" s="11"/>
      <c r="BY740" s="11"/>
      <c r="BZ740" s="11"/>
      <c r="CA740" s="11"/>
      <c r="CB740" s="11"/>
      <c r="CC740" s="11"/>
    </row>
    <row r="741" spans="1:81" s="417" customFormat="1">
      <c r="A741" s="399"/>
      <c r="B741" s="386"/>
      <c r="C741" s="736"/>
      <c r="D741" s="501" t="s">
        <v>22</v>
      </c>
      <c r="E741" s="2443" t="s">
        <v>2554</v>
      </c>
      <c r="F741" s="2443"/>
      <c r="G741" s="2443"/>
      <c r="H741" s="2443"/>
      <c r="I741" s="2443"/>
      <c r="J741" s="2443"/>
      <c r="K741" s="2443"/>
      <c r="L741" s="2443"/>
      <c r="M741" s="2443"/>
      <c r="N741" s="2443"/>
      <c r="O741" s="2443"/>
      <c r="P741" s="2443"/>
      <c r="Q741" s="2443"/>
      <c r="R741" s="2443"/>
      <c r="S741" s="2443"/>
      <c r="T741" s="2443"/>
      <c r="U741" s="2443"/>
      <c r="V741" s="2443"/>
      <c r="W741" s="2443"/>
      <c r="X741" s="2443"/>
      <c r="Y741" s="2443"/>
      <c r="Z741" s="2443"/>
      <c r="AA741" s="2443"/>
      <c r="AB741" s="2443"/>
      <c r="AC741" s="386"/>
      <c r="AD741" s="386"/>
      <c r="AE741" s="386"/>
      <c r="AF741" s="2387" t="s">
        <v>2217</v>
      </c>
      <c r="AG741" s="2387"/>
      <c r="AH741" s="2387"/>
      <c r="AI741" s="2387"/>
      <c r="AJ741" s="2387"/>
      <c r="AK741" s="2387"/>
      <c r="AL741" s="2387"/>
      <c r="AM741" s="399"/>
      <c r="AN741" s="521"/>
      <c r="AT741" s="11"/>
      <c r="AU741" s="11"/>
      <c r="AV741" s="11"/>
      <c r="AW741" s="11"/>
      <c r="AX741" s="11"/>
      <c r="AY741" s="11"/>
      <c r="AZ741" s="11"/>
    </row>
    <row r="742" spans="1:81" s="417" customFormat="1">
      <c r="A742" s="399"/>
      <c r="B742" s="386"/>
      <c r="C742" s="736"/>
      <c r="D742" s="501"/>
      <c r="E742" s="2443"/>
      <c r="F742" s="2443"/>
      <c r="G742" s="2443"/>
      <c r="H742" s="2443"/>
      <c r="I742" s="2443"/>
      <c r="J742" s="2443"/>
      <c r="K742" s="2443"/>
      <c r="L742" s="2443"/>
      <c r="M742" s="2443"/>
      <c r="N742" s="2443"/>
      <c r="O742" s="2443"/>
      <c r="P742" s="2443"/>
      <c r="Q742" s="2443"/>
      <c r="R742" s="2443"/>
      <c r="S742" s="2443"/>
      <c r="T742" s="2443"/>
      <c r="U742" s="2443"/>
      <c r="V742" s="2443"/>
      <c r="W742" s="2443"/>
      <c r="X742" s="2443"/>
      <c r="Y742" s="2443"/>
      <c r="Z742" s="2443"/>
      <c r="AA742" s="2443"/>
      <c r="AB742" s="2443"/>
      <c r="AC742" s="386"/>
      <c r="AD742" s="386"/>
      <c r="AE742" s="386"/>
      <c r="AF742" s="1125"/>
      <c r="AG742" s="1125"/>
      <c r="AH742" s="1125"/>
      <c r="AI742" s="1125"/>
      <c r="AJ742" s="1125"/>
      <c r="AK742" s="1125"/>
      <c r="AL742" s="1125"/>
      <c r="AM742" s="399"/>
      <c r="AN742" s="521"/>
      <c r="AT742" s="11"/>
      <c r="AU742" s="11"/>
      <c r="AV742" s="11"/>
      <c r="AW742" s="11"/>
      <c r="AX742" s="11"/>
      <c r="AY742" s="11"/>
      <c r="AZ742" s="11"/>
    </row>
    <row r="743" spans="1:81" s="417" customFormat="1">
      <c r="A743" s="399"/>
      <c r="B743" s="386"/>
      <c r="C743" s="738"/>
      <c r="D743" s="501"/>
      <c r="E743" s="2443"/>
      <c r="F743" s="2443"/>
      <c r="G743" s="2443"/>
      <c r="H743" s="2443"/>
      <c r="I743" s="2443"/>
      <c r="J743" s="2443"/>
      <c r="K743" s="2443"/>
      <c r="L743" s="2443"/>
      <c r="M743" s="2443"/>
      <c r="N743" s="2443"/>
      <c r="O743" s="2443"/>
      <c r="P743" s="2443"/>
      <c r="Q743" s="2443"/>
      <c r="R743" s="2443"/>
      <c r="S743" s="2443"/>
      <c r="T743" s="2443"/>
      <c r="U743" s="2443"/>
      <c r="V743" s="2443"/>
      <c r="W743" s="2443"/>
      <c r="X743" s="2443"/>
      <c r="Y743" s="2443"/>
      <c r="Z743" s="2443"/>
      <c r="AA743" s="2443"/>
      <c r="AB743" s="2443"/>
      <c r="AC743" s="386"/>
      <c r="AD743" s="386"/>
      <c r="AE743" s="386"/>
      <c r="AF743" s="386"/>
      <c r="AG743" s="386"/>
      <c r="AH743" s="386"/>
      <c r="AI743" s="386"/>
      <c r="AJ743" s="386"/>
      <c r="AK743" s="386"/>
      <c r="AL743" s="386"/>
      <c r="AM743" s="399"/>
      <c r="AN743" s="521"/>
    </row>
    <row r="744" spans="1:81" s="417" customFormat="1" ht="12.75" customHeight="1">
      <c r="A744" s="399"/>
      <c r="B744" s="386"/>
      <c r="C744" s="738"/>
      <c r="D744" s="501"/>
      <c r="E744" s="2443"/>
      <c r="F744" s="2443"/>
      <c r="G744" s="2443"/>
      <c r="H744" s="2443"/>
      <c r="I744" s="2443"/>
      <c r="J744" s="2443"/>
      <c r="K744" s="2443"/>
      <c r="L744" s="2443"/>
      <c r="M744" s="2443"/>
      <c r="N744" s="2443"/>
      <c r="O744" s="2443"/>
      <c r="P744" s="2443"/>
      <c r="Q744" s="2443"/>
      <c r="R744" s="2443"/>
      <c r="S744" s="2443"/>
      <c r="T744" s="2443"/>
      <c r="U744" s="2443"/>
      <c r="V744" s="2443"/>
      <c r="W744" s="2443"/>
      <c r="X744" s="2443"/>
      <c r="Y744" s="2443"/>
      <c r="Z744" s="2443"/>
      <c r="AA744" s="2443"/>
      <c r="AB744" s="2443"/>
      <c r="AC744" s="386"/>
      <c r="AD744" s="386"/>
      <c r="AE744" s="386"/>
      <c r="AF744" s="386"/>
      <c r="AG744" s="386"/>
      <c r="AH744" s="386"/>
      <c r="AI744" s="386"/>
      <c r="AJ744" s="386"/>
      <c r="AK744" s="386"/>
      <c r="AL744" s="386"/>
      <c r="AM744" s="399"/>
      <c r="AN744" s="384"/>
      <c r="AO744" s="11"/>
    </row>
    <row r="745" spans="1:81" s="417" customFormat="1">
      <c r="A745" s="1142"/>
      <c r="B745" s="438"/>
      <c r="C745" s="736"/>
      <c r="D745" s="501"/>
      <c r="E745" s="750"/>
      <c r="F745" s="750"/>
      <c r="G745" s="750"/>
      <c r="H745" s="750"/>
      <c r="I745" s="750"/>
      <c r="J745" s="750"/>
      <c r="K745" s="750"/>
      <c r="L745" s="750"/>
      <c r="M745" s="750"/>
      <c r="N745" s="750"/>
      <c r="O745" s="750"/>
      <c r="P745" s="750"/>
      <c r="Q745" s="750"/>
      <c r="R745" s="750"/>
      <c r="S745" s="750"/>
      <c r="T745" s="750"/>
      <c r="U745" s="750"/>
      <c r="V745" s="750"/>
      <c r="W745" s="750"/>
      <c r="X745" s="750"/>
      <c r="Y745" s="750"/>
      <c r="Z745" s="750"/>
      <c r="AA745" s="750"/>
      <c r="AB745" s="750"/>
      <c r="AC745" s="386"/>
      <c r="AD745" s="386"/>
      <c r="AE745" s="386"/>
      <c r="AF745" s="386"/>
      <c r="AG745" s="386"/>
      <c r="AH745" s="386"/>
      <c r="AI745" s="386"/>
      <c r="AJ745" s="386"/>
      <c r="AK745" s="386"/>
      <c r="AL745" s="386"/>
      <c r="AM745" s="399"/>
      <c r="AN745" s="521"/>
      <c r="AO745" s="23"/>
      <c r="AP745" s="11"/>
    </row>
    <row r="746" spans="1:81" s="417" customFormat="1">
      <c r="A746" s="399"/>
      <c r="B746" s="386"/>
      <c r="C746" s="736"/>
      <c r="D746" s="501" t="s">
        <v>27</v>
      </c>
      <c r="E746" s="2443" t="s">
        <v>2555</v>
      </c>
      <c r="F746" s="2443"/>
      <c r="G746" s="2443"/>
      <c r="H746" s="2443"/>
      <c r="I746" s="2443"/>
      <c r="J746" s="2443"/>
      <c r="K746" s="2443"/>
      <c r="L746" s="2443"/>
      <c r="M746" s="2443"/>
      <c r="N746" s="2443"/>
      <c r="O746" s="2443"/>
      <c r="P746" s="2443"/>
      <c r="Q746" s="2443"/>
      <c r="R746" s="2443"/>
      <c r="S746" s="2443"/>
      <c r="T746" s="2443"/>
      <c r="U746" s="2443"/>
      <c r="V746" s="2443"/>
      <c r="W746" s="2443"/>
      <c r="X746" s="2443"/>
      <c r="Y746" s="2443"/>
      <c r="Z746" s="2443"/>
      <c r="AA746" s="2443"/>
      <c r="AB746" s="421"/>
      <c r="AC746" s="386"/>
      <c r="AD746" s="386"/>
      <c r="AE746" s="386"/>
      <c r="AF746" s="2387" t="s">
        <v>2505</v>
      </c>
      <c r="AG746" s="2387"/>
      <c r="AH746" s="2387"/>
      <c r="AI746" s="2387"/>
      <c r="AJ746" s="2387"/>
      <c r="AK746" s="2387"/>
      <c r="AL746" s="2387"/>
      <c r="AM746" s="399"/>
      <c r="AN746" s="521"/>
      <c r="AO746" s="23"/>
      <c r="AP746" s="11"/>
    </row>
    <row r="747" spans="1:81" s="417" customFormat="1">
      <c r="A747" s="399"/>
      <c r="B747" s="386"/>
      <c r="C747" s="736"/>
      <c r="D747" s="501"/>
      <c r="E747" s="2443"/>
      <c r="F747" s="2443"/>
      <c r="G747" s="2443"/>
      <c r="H747" s="2443"/>
      <c r="I747" s="2443"/>
      <c r="J747" s="2443"/>
      <c r="K747" s="2443"/>
      <c r="L747" s="2443"/>
      <c r="M747" s="2443"/>
      <c r="N747" s="2443"/>
      <c r="O747" s="2443"/>
      <c r="P747" s="2443"/>
      <c r="Q747" s="2443"/>
      <c r="R747" s="2443"/>
      <c r="S747" s="2443"/>
      <c r="T747" s="2443"/>
      <c r="U747" s="2443"/>
      <c r="V747" s="2443"/>
      <c r="W747" s="2443"/>
      <c r="X747" s="2443"/>
      <c r="Y747" s="2443"/>
      <c r="Z747" s="2443"/>
      <c r="AA747" s="2443"/>
      <c r="AB747" s="421"/>
      <c r="AC747" s="386"/>
      <c r="AD747" s="386"/>
      <c r="AE747" s="386"/>
      <c r="AF747" s="1125"/>
      <c r="AG747" s="1125"/>
      <c r="AH747" s="1125"/>
      <c r="AI747" s="1125"/>
      <c r="AJ747" s="1125"/>
      <c r="AK747" s="1125"/>
      <c r="AL747" s="1125"/>
      <c r="AM747" s="399"/>
      <c r="AN747" s="521"/>
      <c r="AO747" s="23"/>
      <c r="AP747" s="11"/>
    </row>
    <row r="748" spans="1:81" s="417" customFormat="1">
      <c r="A748" s="399"/>
      <c r="B748" s="386"/>
      <c r="C748" s="736"/>
      <c r="D748" s="386"/>
      <c r="E748" s="2443"/>
      <c r="F748" s="2443"/>
      <c r="G748" s="2443"/>
      <c r="H748" s="2443"/>
      <c r="I748" s="2443"/>
      <c r="J748" s="2443"/>
      <c r="K748" s="2443"/>
      <c r="L748" s="2443"/>
      <c r="M748" s="2443"/>
      <c r="N748" s="2443"/>
      <c r="O748" s="2443"/>
      <c r="P748" s="2443"/>
      <c r="Q748" s="2443"/>
      <c r="R748" s="2443"/>
      <c r="S748" s="2443"/>
      <c r="T748" s="2443"/>
      <c r="U748" s="2443"/>
      <c r="V748" s="2443"/>
      <c r="W748" s="2443"/>
      <c r="X748" s="2443"/>
      <c r="Y748" s="2443"/>
      <c r="Z748" s="2443"/>
      <c r="AA748" s="2443"/>
      <c r="AB748" s="421"/>
      <c r="AC748" s="1125"/>
      <c r="AD748" s="1125"/>
      <c r="AE748" s="1125"/>
      <c r="AF748" s="1125"/>
      <c r="AG748" s="1125"/>
      <c r="AH748" s="1125"/>
      <c r="AI748" s="1125"/>
      <c r="AJ748" s="386"/>
      <c r="AK748" s="386"/>
      <c r="AL748" s="386"/>
      <c r="AM748" s="399"/>
      <c r="AN748" s="521"/>
      <c r="AO748" s="23"/>
      <c r="AP748" s="11"/>
    </row>
    <row r="749" spans="1:81" s="417" customFormat="1">
      <c r="A749" s="399"/>
      <c r="B749" s="386"/>
      <c r="C749" s="736"/>
      <c r="D749" s="386"/>
      <c r="E749" s="2443"/>
      <c r="F749" s="2443"/>
      <c r="G749" s="2443"/>
      <c r="H749" s="2443"/>
      <c r="I749" s="2443"/>
      <c r="J749" s="2443"/>
      <c r="K749" s="2443"/>
      <c r="L749" s="2443"/>
      <c r="M749" s="2443"/>
      <c r="N749" s="2443"/>
      <c r="O749" s="2443"/>
      <c r="P749" s="2443"/>
      <c r="Q749" s="2443"/>
      <c r="R749" s="2443"/>
      <c r="S749" s="2443"/>
      <c r="T749" s="2443"/>
      <c r="U749" s="2443"/>
      <c r="V749" s="2443"/>
      <c r="W749" s="2443"/>
      <c r="X749" s="2443"/>
      <c r="Y749" s="2443"/>
      <c r="Z749" s="2443"/>
      <c r="AA749" s="2443"/>
      <c r="AB749" s="421"/>
      <c r="AC749" s="1125"/>
      <c r="AD749" s="1125"/>
      <c r="AE749" s="1125"/>
      <c r="AF749" s="1125"/>
      <c r="AG749" s="1125"/>
      <c r="AH749" s="1125"/>
      <c r="AI749" s="1125"/>
      <c r="AJ749" s="386"/>
      <c r="AK749" s="386"/>
      <c r="AL749" s="386"/>
      <c r="AM749" s="399"/>
      <c r="AN749" s="521"/>
      <c r="AO749" s="23"/>
      <c r="AP749" s="11"/>
    </row>
    <row r="750" spans="1:81" s="417" customFormat="1">
      <c r="A750" s="399"/>
      <c r="B750" s="386"/>
      <c r="C750" s="736"/>
      <c r="D750" s="386"/>
      <c r="E750" s="482"/>
      <c r="F750" s="482"/>
      <c r="G750" s="482"/>
      <c r="H750" s="482"/>
      <c r="I750" s="482"/>
      <c r="J750" s="482"/>
      <c r="K750" s="482"/>
      <c r="L750" s="482"/>
      <c r="M750" s="482"/>
      <c r="N750" s="482"/>
      <c r="O750" s="482"/>
      <c r="P750" s="482"/>
      <c r="Q750" s="482"/>
      <c r="R750" s="482"/>
      <c r="S750" s="482"/>
      <c r="T750" s="482"/>
      <c r="U750" s="482"/>
      <c r="V750" s="482"/>
      <c r="W750" s="482"/>
      <c r="X750" s="482"/>
      <c r="Y750" s="482"/>
      <c r="Z750" s="482"/>
      <c r="AA750" s="482"/>
      <c r="AB750" s="482"/>
      <c r="AC750" s="1125"/>
      <c r="AD750" s="1125"/>
      <c r="AE750" s="1125"/>
      <c r="AF750" s="1125"/>
      <c r="AG750" s="1125"/>
      <c r="AH750" s="1125"/>
      <c r="AI750" s="1125"/>
      <c r="AJ750" s="386"/>
      <c r="AK750" s="386"/>
      <c r="AL750" s="386"/>
      <c r="AM750" s="399"/>
      <c r="AN750" s="521"/>
    </row>
    <row r="751" spans="1:81" s="417" customFormat="1" ht="12.75" customHeight="1">
      <c r="A751" s="399"/>
      <c r="B751" s="386"/>
      <c r="C751" s="736"/>
      <c r="D751" s="386" t="s">
        <v>2491</v>
      </c>
      <c r="E751" s="1144"/>
      <c r="F751" s="1144"/>
      <c r="G751" s="1144"/>
      <c r="H751" s="2472" t="s">
        <v>22</v>
      </c>
      <c r="I751" s="2472"/>
      <c r="J751" s="482"/>
      <c r="K751" s="482"/>
      <c r="L751" s="482"/>
      <c r="M751" s="482"/>
      <c r="N751" s="482"/>
      <c r="O751" s="482"/>
      <c r="P751" s="482"/>
      <c r="Q751" s="482"/>
      <c r="R751" s="482"/>
      <c r="S751" s="482"/>
      <c r="T751" s="482"/>
      <c r="U751" s="482"/>
      <c r="V751" s="482"/>
      <c r="W751" s="482"/>
      <c r="X751" s="482"/>
      <c r="Y751" s="482"/>
      <c r="Z751" s="482"/>
      <c r="AA751" s="482"/>
      <c r="AB751" s="482"/>
      <c r="AC751" s="1125"/>
      <c r="AD751" s="1125"/>
      <c r="AE751" s="1125"/>
      <c r="AF751" s="1125"/>
      <c r="AG751" s="1125"/>
      <c r="AH751" s="1125"/>
      <c r="AI751" s="1125"/>
      <c r="AJ751" s="386"/>
      <c r="AK751" s="386"/>
      <c r="AL751" s="386"/>
      <c r="AM751" s="399"/>
      <c r="AN751" s="521"/>
    </row>
    <row r="752" spans="1:81" s="417" customFormat="1" ht="12.75" customHeight="1">
      <c r="A752" s="399"/>
      <c r="B752" s="386"/>
      <c r="C752" s="736"/>
      <c r="D752" s="386"/>
      <c r="E752" s="482"/>
      <c r="F752" s="482"/>
      <c r="G752" s="482"/>
      <c r="H752" s="482"/>
      <c r="I752" s="482"/>
      <c r="J752" s="482"/>
      <c r="K752" s="482"/>
      <c r="L752" s="482"/>
      <c r="M752" s="482"/>
      <c r="N752" s="482"/>
      <c r="O752" s="482"/>
      <c r="P752" s="482"/>
      <c r="Q752" s="482"/>
      <c r="R752" s="482"/>
      <c r="S752" s="482"/>
      <c r="T752" s="482"/>
      <c r="U752" s="482"/>
      <c r="V752" s="482"/>
      <c r="W752" s="482"/>
      <c r="X752" s="482"/>
      <c r="Y752" s="482"/>
      <c r="Z752" s="482"/>
      <c r="AA752" s="482"/>
      <c r="AB752" s="482"/>
      <c r="AC752" s="1125"/>
      <c r="AD752" s="1125"/>
      <c r="AE752" s="1125"/>
      <c r="AF752" s="1125"/>
      <c r="AG752" s="1125"/>
      <c r="AH752" s="1125"/>
      <c r="AI752" s="1125"/>
      <c r="AJ752" s="386"/>
      <c r="AK752" s="386"/>
      <c r="AL752" s="386"/>
      <c r="AM752" s="399"/>
      <c r="AN752" s="384"/>
      <c r="AO752" s="23"/>
      <c r="AP752" s="11"/>
      <c r="AQ752" s="11"/>
      <c r="AR752" s="11"/>
      <c r="AS752" s="11"/>
      <c r="AT752" s="11"/>
      <c r="AU752" s="11"/>
      <c r="AV752" s="11"/>
      <c r="AW752" s="11"/>
      <c r="AX752" s="11"/>
      <c r="AY752" s="11"/>
      <c r="AZ752" s="11"/>
      <c r="BA752" s="11"/>
      <c r="BB752" s="11"/>
      <c r="BC752" s="11"/>
      <c r="BD752" s="25"/>
      <c r="BE752" s="25"/>
      <c r="BF752" s="25"/>
      <c r="BG752" s="25"/>
      <c r="BH752" s="25"/>
      <c r="BI752" s="11"/>
      <c r="BJ752" s="11"/>
      <c r="BK752" s="11"/>
      <c r="BL752" s="11"/>
      <c r="BM752" s="11"/>
      <c r="BN752" s="11"/>
      <c r="BO752" s="11"/>
      <c r="BP752" s="11"/>
      <c r="BQ752" s="11"/>
      <c r="BR752" s="11"/>
      <c r="BS752" s="11"/>
      <c r="BT752" s="11"/>
      <c r="BU752" s="11"/>
      <c r="BV752" s="11"/>
    </row>
    <row r="753" spans="1:74" s="417" customFormat="1">
      <c r="A753" s="448"/>
      <c r="B753" s="444"/>
      <c r="C753" s="748"/>
      <c r="D753" s="444"/>
      <c r="E753" s="757"/>
      <c r="F753" s="757"/>
      <c r="G753" s="757"/>
      <c r="H753" s="757"/>
      <c r="I753" s="757"/>
      <c r="J753" s="757"/>
      <c r="K753" s="757"/>
      <c r="L753" s="757"/>
      <c r="M753" s="757"/>
      <c r="N753" s="757"/>
      <c r="O753" s="757"/>
      <c r="P753" s="757"/>
      <c r="Q753" s="757"/>
      <c r="R753" s="757"/>
      <c r="S753" s="757"/>
      <c r="T753" s="757"/>
      <c r="U753" s="757"/>
      <c r="V753" s="757"/>
      <c r="W753" s="757"/>
      <c r="X753" s="757"/>
      <c r="Y753" s="757"/>
      <c r="Z753" s="757"/>
      <c r="AA753" s="757"/>
      <c r="AB753" s="524"/>
      <c r="AC753" s="524"/>
      <c r="AD753" s="524"/>
      <c r="AE753" s="524"/>
      <c r="AF753" s="524"/>
      <c r="AG753" s="524"/>
      <c r="AH753" s="444"/>
      <c r="AI753" s="412" t="s">
        <v>2556</v>
      </c>
      <c r="AJ753" s="2423">
        <f>VLOOKUP($H$751,$AO$680:$AP$682,2,FALSE)</f>
        <v>3</v>
      </c>
      <c r="AK753" s="2425"/>
      <c r="AL753" s="438"/>
      <c r="AM753" s="399"/>
      <c r="AN753" s="384"/>
      <c r="AO753" s="23"/>
      <c r="AP753" s="11"/>
      <c r="AQ753" s="11"/>
      <c r="AR753" s="11"/>
      <c r="AS753" s="11"/>
      <c r="AT753" s="11"/>
      <c r="AU753" s="11"/>
      <c r="AV753" s="11"/>
      <c r="AW753" s="11"/>
      <c r="AX753" s="11"/>
      <c r="AY753" s="11"/>
      <c r="AZ753" s="11"/>
      <c r="BA753" s="11"/>
      <c r="BB753" s="11"/>
      <c r="BC753" s="11"/>
      <c r="BD753" s="25"/>
      <c r="BE753" s="25"/>
      <c r="BF753" s="25"/>
      <c r="BG753" s="25"/>
      <c r="BH753" s="25"/>
      <c r="BI753" s="11"/>
      <c r="BJ753" s="11"/>
      <c r="BK753" s="11"/>
      <c r="BL753" s="11"/>
      <c r="BM753" s="11"/>
      <c r="BN753" s="11"/>
      <c r="BO753" s="11"/>
      <c r="BP753" s="11"/>
      <c r="BQ753" s="11"/>
      <c r="BR753" s="11"/>
      <c r="BS753" s="11"/>
      <c r="BT753" s="11"/>
      <c r="BU753" s="11"/>
      <c r="BV753" s="11"/>
    </row>
    <row r="754" spans="1:74" s="417" customFormat="1" ht="12.75" customHeight="1">
      <c r="A754" s="478"/>
      <c r="B754" s="386"/>
      <c r="C754" s="738"/>
      <c r="D754" s="386"/>
      <c r="E754" s="386"/>
      <c r="F754" s="386"/>
      <c r="G754" s="386"/>
      <c r="H754" s="386"/>
      <c r="I754" s="386"/>
      <c r="J754" s="482"/>
      <c r="K754" s="482"/>
      <c r="L754" s="1132"/>
      <c r="M754" s="1132"/>
      <c r="N754" s="1132"/>
      <c r="O754" s="1132"/>
      <c r="P754" s="1132"/>
      <c r="Q754" s="1132"/>
      <c r="R754" s="1132"/>
      <c r="S754" s="1132"/>
      <c r="T754" s="1132"/>
      <c r="U754" s="1132"/>
      <c r="V754" s="457"/>
      <c r="W754" s="457"/>
      <c r="X754" s="457"/>
      <c r="Y754" s="457"/>
      <c r="Z754" s="1144"/>
      <c r="AA754" s="1144"/>
      <c r="AB754" s="1144"/>
      <c r="AC754" s="386"/>
      <c r="AD754" s="386"/>
      <c r="AE754" s="386"/>
      <c r="AF754" s="386"/>
      <c r="AG754" s="386"/>
      <c r="AH754" s="386"/>
      <c r="AI754" s="386"/>
      <c r="AJ754" s="386"/>
      <c r="AK754" s="386"/>
      <c r="AL754" s="386"/>
      <c r="AM754" s="399"/>
      <c r="AN754" s="384"/>
      <c r="AO754" s="23"/>
      <c r="AP754" s="11"/>
      <c r="AQ754" s="11"/>
      <c r="AR754" s="11"/>
      <c r="AS754" s="11"/>
      <c r="AT754" s="11"/>
      <c r="AU754" s="11"/>
      <c r="AV754" s="11"/>
      <c r="AW754" s="11"/>
      <c r="AX754" s="11"/>
      <c r="AY754" s="11"/>
      <c r="AZ754" s="11"/>
      <c r="BA754" s="11"/>
      <c r="BB754" s="11"/>
      <c r="BC754" s="11"/>
      <c r="BD754" s="25"/>
      <c r="BE754" s="25"/>
      <c r="BF754" s="25"/>
      <c r="BG754" s="25"/>
      <c r="BH754" s="25"/>
      <c r="BI754" s="11"/>
      <c r="BJ754" s="11"/>
      <c r="BK754" s="11"/>
      <c r="BL754" s="11"/>
      <c r="BM754" s="11"/>
      <c r="BN754" s="11"/>
      <c r="BO754" s="11"/>
      <c r="BP754" s="11"/>
      <c r="BQ754" s="11"/>
      <c r="BR754" s="11"/>
      <c r="BS754" s="11"/>
      <c r="BT754" s="11"/>
      <c r="BU754" s="11"/>
      <c r="BV754" s="11"/>
    </row>
    <row r="755" spans="1:74" s="417" customFormat="1">
      <c r="A755" s="399"/>
      <c r="B755" s="386"/>
      <c r="C755" s="389" t="s">
        <v>2545</v>
      </c>
      <c r="D755" s="457"/>
      <c r="E755" s="386"/>
      <c r="F755" s="386"/>
      <c r="G755" s="386"/>
      <c r="H755" s="386"/>
      <c r="I755" s="386"/>
      <c r="J755" s="386"/>
      <c r="K755" s="386"/>
      <c r="L755" s="386"/>
      <c r="M755" s="386"/>
      <c r="N755" s="386"/>
      <c r="O755" s="386"/>
      <c r="P755" s="386"/>
      <c r="Q755" s="386"/>
      <c r="R755" s="386"/>
      <c r="S755" s="386"/>
      <c r="T755" s="386"/>
      <c r="U755" s="386"/>
      <c r="V755" s="386"/>
      <c r="W755" s="386"/>
      <c r="X755" s="386"/>
      <c r="Y755" s="386"/>
      <c r="Z755" s="386"/>
      <c r="AA755" s="386"/>
      <c r="AB755" s="386"/>
      <c r="AC755" s="386"/>
      <c r="AD755" s="386"/>
      <c r="AE755" s="386"/>
      <c r="AF755" s="386"/>
      <c r="AG755" s="386"/>
      <c r="AH755" s="386"/>
      <c r="AI755" s="386"/>
      <c r="AJ755" s="386"/>
      <c r="AK755" s="386"/>
      <c r="AL755" s="386"/>
      <c r="AM755" s="399"/>
      <c r="AN755" s="384"/>
      <c r="AO755" s="23"/>
      <c r="AP755" s="11"/>
      <c r="AQ755" s="11"/>
      <c r="AR755" s="11"/>
      <c r="AS755" s="11"/>
      <c r="AT755" s="11"/>
      <c r="AU755" s="11"/>
      <c r="AV755" s="11"/>
      <c r="AW755" s="11"/>
      <c r="AX755" s="11"/>
      <c r="AY755" s="11"/>
      <c r="AZ755" s="11"/>
      <c r="BA755" s="11"/>
      <c r="BB755" s="11"/>
      <c r="BC755" s="11"/>
      <c r="BD755" s="25"/>
      <c r="BE755" s="25"/>
      <c r="BF755" s="25"/>
      <c r="BG755" s="25"/>
      <c r="BH755" s="25"/>
      <c r="BI755" s="11"/>
      <c r="BJ755" s="11"/>
      <c r="BK755" s="11"/>
      <c r="BL755" s="11"/>
      <c r="BM755" s="11"/>
      <c r="BN755" s="11"/>
      <c r="BO755" s="11"/>
      <c r="BP755" s="11"/>
      <c r="BQ755" s="11"/>
      <c r="BR755" s="11"/>
      <c r="BS755" s="11"/>
      <c r="BT755" s="11"/>
      <c r="BU755" s="11"/>
      <c r="BV755" s="11"/>
    </row>
    <row r="756" spans="1:74" s="417" customFormat="1">
      <c r="A756" s="399"/>
      <c r="B756" s="457"/>
      <c r="C756" s="386"/>
      <c r="D756" s="386"/>
      <c r="E756" s="457"/>
      <c r="F756" s="457"/>
      <c r="G756" s="457"/>
      <c r="H756" s="457"/>
      <c r="I756" s="457"/>
      <c r="J756" s="457"/>
      <c r="K756" s="457"/>
      <c r="L756" s="457"/>
      <c r="M756" s="457"/>
      <c r="N756" s="457"/>
      <c r="O756" s="457"/>
      <c r="P756" s="457"/>
      <c r="Q756" s="457"/>
      <c r="R756" s="457"/>
      <c r="S756" s="457"/>
      <c r="T756" s="457"/>
      <c r="U756" s="457"/>
      <c r="V756" s="457"/>
      <c r="W756" s="457"/>
      <c r="X756" s="457"/>
      <c r="Y756" s="457"/>
      <c r="Z756" s="457"/>
      <c r="AA756" s="457"/>
      <c r="AB756" s="457"/>
      <c r="AC756" s="457"/>
      <c r="AD756" s="457"/>
      <c r="AE756" s="457"/>
      <c r="AF756" s="457"/>
      <c r="AG756" s="457"/>
      <c r="AH756" s="457"/>
      <c r="AI756" s="386"/>
      <c r="AJ756" s="386"/>
      <c r="AK756" s="386"/>
      <c r="AL756" s="386"/>
      <c r="AM756" s="399"/>
      <c r="AN756" s="384"/>
      <c r="AO756" s="23"/>
      <c r="AP756" s="11"/>
      <c r="AQ756" s="11"/>
      <c r="AR756" s="11"/>
      <c r="AS756" s="11"/>
      <c r="AT756" s="11"/>
      <c r="AU756" s="11"/>
      <c r="AV756" s="11"/>
      <c r="AW756" s="11"/>
      <c r="AX756" s="11"/>
      <c r="AY756" s="11"/>
      <c r="AZ756" s="11"/>
      <c r="BA756" s="11"/>
      <c r="BB756" s="11"/>
      <c r="BC756" s="11"/>
      <c r="BD756" s="25"/>
      <c r="BE756" s="25"/>
      <c r="BF756" s="25"/>
      <c r="BG756" s="25"/>
      <c r="BH756" s="25"/>
      <c r="BI756" s="11"/>
      <c r="BJ756" s="11"/>
      <c r="BK756" s="11"/>
      <c r="BL756" s="11"/>
      <c r="BM756" s="11"/>
      <c r="BN756" s="11"/>
      <c r="BO756" s="11"/>
      <c r="BP756" s="11"/>
      <c r="BQ756" s="11"/>
      <c r="BR756" s="11"/>
      <c r="BS756" s="11"/>
      <c r="BT756" s="11"/>
      <c r="BU756" s="11"/>
      <c r="BV756" s="11"/>
    </row>
    <row r="757" spans="1:74" s="417" customFormat="1">
      <c r="A757" s="399"/>
      <c r="B757" s="386"/>
      <c r="C757" s="736"/>
      <c r="D757" s="501" t="s">
        <v>22</v>
      </c>
      <c r="E757" s="2443" t="s">
        <v>2557</v>
      </c>
      <c r="F757" s="2443"/>
      <c r="G757" s="2443"/>
      <c r="H757" s="2443"/>
      <c r="I757" s="2443"/>
      <c r="J757" s="2443"/>
      <c r="K757" s="2443"/>
      <c r="L757" s="2443"/>
      <c r="M757" s="2443"/>
      <c r="N757" s="2443"/>
      <c r="O757" s="2443"/>
      <c r="P757" s="2443"/>
      <c r="Q757" s="2443"/>
      <c r="R757" s="2443"/>
      <c r="S757" s="2443"/>
      <c r="T757" s="2443"/>
      <c r="U757" s="2443"/>
      <c r="V757" s="2443"/>
      <c r="W757" s="2443"/>
      <c r="X757" s="2443"/>
      <c r="Y757" s="2443"/>
      <c r="Z757" s="2443"/>
      <c r="AA757" s="2443"/>
      <c r="AB757" s="2443"/>
      <c r="AC757" s="386"/>
      <c r="AD757" s="386"/>
      <c r="AE757" s="386"/>
      <c r="AF757" s="2387" t="s">
        <v>2505</v>
      </c>
      <c r="AG757" s="2387"/>
      <c r="AH757" s="2387"/>
      <c r="AI757" s="2387"/>
      <c r="AJ757" s="2387"/>
      <c r="AK757" s="2387"/>
      <c r="AL757" s="2387"/>
      <c r="AM757" s="399"/>
      <c r="AN757" s="384"/>
      <c r="AO757" s="23"/>
      <c r="AP757" s="11"/>
      <c r="AQ757" s="11"/>
      <c r="AR757" s="11"/>
      <c r="AS757" s="11"/>
      <c r="AT757" s="11"/>
      <c r="AU757" s="11"/>
      <c r="AV757" s="11"/>
      <c r="AW757" s="11"/>
      <c r="AX757" s="11"/>
      <c r="AY757" s="11"/>
      <c r="AZ757" s="11"/>
      <c r="BA757" s="11"/>
      <c r="BB757" s="11"/>
      <c r="BC757" s="11"/>
      <c r="BD757" s="25"/>
      <c r="BE757" s="25"/>
      <c r="BF757" s="25"/>
      <c r="BG757" s="25"/>
      <c r="BH757" s="25"/>
      <c r="BI757" s="11"/>
      <c r="BJ757" s="11"/>
      <c r="BK757" s="11"/>
      <c r="BL757" s="11"/>
      <c r="BM757" s="11"/>
      <c r="BN757" s="11"/>
      <c r="BO757" s="11"/>
      <c r="BP757" s="11"/>
      <c r="BQ757" s="11"/>
      <c r="BR757" s="11"/>
      <c r="BS757" s="11"/>
      <c r="BT757" s="11"/>
      <c r="BU757" s="11"/>
      <c r="BV757" s="11"/>
    </row>
    <row r="758" spans="1:74" s="417" customFormat="1">
      <c r="A758" s="399"/>
      <c r="B758" s="386"/>
      <c r="C758" s="738"/>
      <c r="D758" s="501"/>
      <c r="E758" s="2443"/>
      <c r="F758" s="2443"/>
      <c r="G758" s="2443"/>
      <c r="H758" s="2443"/>
      <c r="I758" s="2443"/>
      <c r="J758" s="2443"/>
      <c r="K758" s="2443"/>
      <c r="L758" s="2443"/>
      <c r="M758" s="2443"/>
      <c r="N758" s="2443"/>
      <c r="O758" s="2443"/>
      <c r="P758" s="2443"/>
      <c r="Q758" s="2443"/>
      <c r="R758" s="2443"/>
      <c r="S758" s="2443"/>
      <c r="T758" s="2443"/>
      <c r="U758" s="2443"/>
      <c r="V758" s="2443"/>
      <c r="W758" s="2443"/>
      <c r="X758" s="2443"/>
      <c r="Y758" s="2443"/>
      <c r="Z758" s="2443"/>
      <c r="AA758" s="2443"/>
      <c r="AB758" s="2443"/>
      <c r="AC758" s="386"/>
      <c r="AD758" s="386"/>
      <c r="AE758" s="386"/>
      <c r="AF758" s="386"/>
      <c r="AG758" s="386"/>
      <c r="AH758" s="386"/>
      <c r="AI758" s="386"/>
      <c r="AJ758" s="386"/>
      <c r="AK758" s="386"/>
      <c r="AL758" s="386"/>
      <c r="AM758" s="399"/>
      <c r="AN758" s="384"/>
      <c r="AO758" s="23"/>
      <c r="AP758" s="11"/>
      <c r="AQ758" s="11"/>
      <c r="AR758" s="11"/>
      <c r="AS758" s="11"/>
      <c r="AT758" s="11"/>
      <c r="AU758" s="11"/>
      <c r="AV758" s="11"/>
      <c r="AW758" s="11"/>
      <c r="AX758" s="11"/>
      <c r="AY758" s="11"/>
      <c r="AZ758" s="11"/>
      <c r="BA758" s="11"/>
      <c r="BB758" s="11"/>
      <c r="BC758" s="11"/>
      <c r="BD758" s="25"/>
      <c r="BE758" s="25"/>
      <c r="BF758" s="25"/>
      <c r="BG758" s="25"/>
      <c r="BH758" s="25"/>
      <c r="BI758" s="11"/>
      <c r="BJ758" s="11"/>
      <c r="BK758" s="11"/>
      <c r="BL758" s="11"/>
      <c r="BM758" s="11"/>
      <c r="BN758" s="11"/>
      <c r="BO758" s="11"/>
      <c r="BP758" s="11"/>
      <c r="BQ758" s="11"/>
      <c r="BR758" s="11"/>
      <c r="BS758" s="11"/>
      <c r="BT758" s="11"/>
      <c r="BU758" s="11"/>
      <c r="BV758" s="11"/>
    </row>
    <row r="759" spans="1:74" s="417" customFormat="1">
      <c r="A759" s="399"/>
      <c r="B759" s="457"/>
      <c r="C759" s="744"/>
      <c r="D759" s="501"/>
      <c r="E759" s="457"/>
      <c r="F759" s="457"/>
      <c r="G759" s="457"/>
      <c r="H759" s="457"/>
      <c r="I759" s="457"/>
      <c r="J759" s="457"/>
      <c r="K759" s="457"/>
      <c r="L759" s="457"/>
      <c r="M759" s="457"/>
      <c r="N759" s="457"/>
      <c r="O759" s="457"/>
      <c r="P759" s="457"/>
      <c r="Q759" s="457"/>
      <c r="R759" s="457"/>
      <c r="S759" s="457"/>
      <c r="T759" s="457"/>
      <c r="U759" s="457"/>
      <c r="V759" s="457"/>
      <c r="W759" s="457"/>
      <c r="X759" s="457"/>
      <c r="Y759" s="457"/>
      <c r="Z759" s="457"/>
      <c r="AA759" s="457"/>
      <c r="AB759" s="457"/>
      <c r="AC759" s="386"/>
      <c r="AD759" s="386"/>
      <c r="AE759" s="457"/>
      <c r="AF759" s="457"/>
      <c r="AG759" s="457"/>
      <c r="AH759" s="457"/>
      <c r="AI759" s="457"/>
      <c r="AJ759" s="457"/>
      <c r="AK759" s="386"/>
      <c r="AL759" s="386"/>
      <c r="AM759" s="399"/>
      <c r="AN759" s="384"/>
      <c r="AO759" s="23"/>
      <c r="AP759" s="11"/>
      <c r="AQ759" s="11"/>
      <c r="AR759" s="11"/>
      <c r="AS759" s="11"/>
      <c r="AT759" s="11"/>
      <c r="AU759" s="11"/>
      <c r="AV759" s="11"/>
      <c r="AW759" s="11"/>
      <c r="AX759" s="11"/>
      <c r="AY759" s="11"/>
      <c r="AZ759" s="11"/>
      <c r="BA759" s="11"/>
      <c r="BB759" s="11"/>
      <c r="BC759" s="11"/>
      <c r="BD759" s="25"/>
      <c r="BE759" s="25"/>
      <c r="BF759" s="25"/>
      <c r="BG759" s="25"/>
      <c r="BH759" s="25"/>
      <c r="BI759" s="11"/>
      <c r="BJ759" s="11"/>
      <c r="BK759" s="11"/>
      <c r="BL759" s="11"/>
      <c r="BM759" s="11"/>
      <c r="BN759" s="11"/>
      <c r="BO759" s="11"/>
      <c r="BP759" s="11"/>
      <c r="BQ759" s="11"/>
      <c r="BR759" s="11"/>
      <c r="BS759" s="11"/>
      <c r="BT759" s="11"/>
      <c r="BU759" s="11"/>
      <c r="BV759" s="11"/>
    </row>
    <row r="760" spans="1:74" s="417" customFormat="1">
      <c r="A760" s="478"/>
      <c r="B760" s="386"/>
      <c r="C760" s="736"/>
      <c r="D760" s="501" t="s">
        <v>27</v>
      </c>
      <c r="E760" s="2443" t="s">
        <v>2558</v>
      </c>
      <c r="F760" s="2443"/>
      <c r="G760" s="2443"/>
      <c r="H760" s="2443"/>
      <c r="I760" s="2443"/>
      <c r="J760" s="2443"/>
      <c r="K760" s="2443"/>
      <c r="L760" s="2443"/>
      <c r="M760" s="2443"/>
      <c r="N760" s="2443"/>
      <c r="O760" s="2443"/>
      <c r="P760" s="2443"/>
      <c r="Q760" s="2443"/>
      <c r="R760" s="2443"/>
      <c r="S760" s="2443"/>
      <c r="T760" s="2443"/>
      <c r="U760" s="2443"/>
      <c r="V760" s="2443"/>
      <c r="W760" s="2443"/>
      <c r="X760" s="2443"/>
      <c r="Y760" s="2443"/>
      <c r="Z760" s="2443"/>
      <c r="AA760" s="2443"/>
      <c r="AB760" s="2443"/>
      <c r="AC760" s="386"/>
      <c r="AD760" s="386"/>
      <c r="AE760" s="386"/>
      <c r="AF760" s="2387" t="s">
        <v>2523</v>
      </c>
      <c r="AG760" s="2387"/>
      <c r="AH760" s="2387"/>
      <c r="AI760" s="2387"/>
      <c r="AJ760" s="2387"/>
      <c r="AK760" s="2387"/>
      <c r="AL760" s="2387"/>
      <c r="AM760" s="399"/>
      <c r="AN760" s="384"/>
      <c r="AO760" s="23"/>
      <c r="AP760" s="11"/>
      <c r="AQ760" s="11"/>
      <c r="AR760" s="11"/>
      <c r="AS760" s="11"/>
      <c r="AT760" s="11"/>
      <c r="AU760" s="11"/>
      <c r="AV760" s="11"/>
      <c r="AW760" s="11"/>
      <c r="AX760" s="11"/>
      <c r="AY760" s="11"/>
      <c r="AZ760" s="11"/>
      <c r="BA760" s="11"/>
      <c r="BB760" s="11"/>
      <c r="BC760" s="11"/>
      <c r="BD760" s="25"/>
      <c r="BE760" s="25"/>
      <c r="BF760" s="25"/>
      <c r="BG760" s="25"/>
      <c r="BH760" s="25"/>
      <c r="BI760" s="11"/>
      <c r="BJ760" s="11"/>
      <c r="BK760" s="11"/>
      <c r="BL760" s="11"/>
      <c r="BM760" s="11"/>
      <c r="BN760" s="11"/>
      <c r="BO760" s="11"/>
      <c r="BP760" s="11"/>
      <c r="BQ760" s="11"/>
      <c r="BR760" s="11"/>
      <c r="BS760" s="11"/>
      <c r="BT760" s="11"/>
      <c r="BU760" s="11"/>
      <c r="BV760" s="11"/>
    </row>
    <row r="761" spans="1:74" s="417" customFormat="1" ht="12.75" customHeight="1">
      <c r="A761" s="478"/>
      <c r="B761" s="386"/>
      <c r="C761" s="736"/>
      <c r="D761" s="501"/>
      <c r="E761" s="2443"/>
      <c r="F761" s="2443"/>
      <c r="G761" s="2443"/>
      <c r="H761" s="2443"/>
      <c r="I761" s="2443"/>
      <c r="J761" s="2443"/>
      <c r="K761" s="2443"/>
      <c r="L761" s="2443"/>
      <c r="M761" s="2443"/>
      <c r="N761" s="2443"/>
      <c r="O761" s="2443"/>
      <c r="P761" s="2443"/>
      <c r="Q761" s="2443"/>
      <c r="R761" s="2443"/>
      <c r="S761" s="2443"/>
      <c r="T761" s="2443"/>
      <c r="U761" s="2443"/>
      <c r="V761" s="2443"/>
      <c r="W761" s="2443"/>
      <c r="X761" s="2443"/>
      <c r="Y761" s="2443"/>
      <c r="Z761" s="2443"/>
      <c r="AA761" s="2443"/>
      <c r="AB761" s="2443"/>
      <c r="AC761" s="386"/>
      <c r="AD761" s="386"/>
      <c r="AE761" s="1125"/>
      <c r="AF761" s="386"/>
      <c r="AG761" s="386"/>
      <c r="AH761" s="386"/>
      <c r="AI761" s="386"/>
      <c r="AJ761" s="386"/>
      <c r="AK761" s="386"/>
      <c r="AL761" s="386"/>
      <c r="AM761" s="399"/>
      <c r="AN761" s="384"/>
      <c r="AO761" s="23"/>
      <c r="AP761" s="11"/>
      <c r="AQ761" s="11"/>
      <c r="AR761" s="11"/>
      <c r="AS761" s="11"/>
      <c r="AT761" s="11"/>
      <c r="AU761" s="11"/>
      <c r="AV761" s="11"/>
      <c r="AW761" s="11"/>
      <c r="AX761" s="11"/>
      <c r="AY761" s="11"/>
      <c r="AZ761" s="11"/>
      <c r="BA761" s="11"/>
      <c r="BB761" s="11"/>
      <c r="BC761" s="11"/>
      <c r="BD761" s="25"/>
      <c r="BE761" s="25"/>
      <c r="BF761" s="25"/>
      <c r="BG761" s="25"/>
      <c r="BH761" s="25"/>
      <c r="BI761" s="11"/>
      <c r="BJ761" s="11"/>
      <c r="BK761" s="11"/>
      <c r="BL761" s="11"/>
      <c r="BM761" s="11"/>
      <c r="BN761" s="11"/>
      <c r="BO761" s="11"/>
      <c r="BP761" s="11"/>
      <c r="BQ761" s="11"/>
      <c r="BR761" s="11"/>
      <c r="BS761" s="11"/>
      <c r="BT761" s="11"/>
      <c r="BU761" s="11"/>
      <c r="BV761" s="11"/>
    </row>
    <row r="762" spans="1:74" s="417" customFormat="1">
      <c r="A762" s="399"/>
      <c r="B762" s="386"/>
      <c r="C762" s="738"/>
      <c r="D762" s="386"/>
      <c r="E762" s="1132"/>
      <c r="F762" s="1132"/>
      <c r="G762" s="1132"/>
      <c r="H762" s="1132"/>
      <c r="I762" s="1132"/>
      <c r="J762" s="1132"/>
      <c r="K762" s="1132"/>
      <c r="L762" s="1132"/>
      <c r="M762" s="1132"/>
      <c r="N762" s="1132"/>
      <c r="O762" s="1132"/>
      <c r="P762" s="1132"/>
      <c r="Q762" s="1132"/>
      <c r="R762" s="1132"/>
      <c r="S762" s="1132"/>
      <c r="T762" s="1132"/>
      <c r="U762" s="1132"/>
      <c r="V762" s="1132"/>
      <c r="W762" s="1132"/>
      <c r="X762" s="1132"/>
      <c r="Y762" s="1132"/>
      <c r="Z762" s="1132"/>
      <c r="AA762" s="1132"/>
      <c r="AB762" s="1132"/>
      <c r="AC762" s="386"/>
      <c r="AD762" s="386"/>
      <c r="AE762" s="457"/>
      <c r="AF762" s="457"/>
      <c r="AG762" s="457"/>
      <c r="AH762" s="457"/>
      <c r="AI762" s="386"/>
      <c r="AJ762" s="386"/>
      <c r="AK762" s="386"/>
      <c r="AL762" s="386"/>
      <c r="AM762" s="399"/>
      <c r="AN762" s="384"/>
      <c r="AO762" s="23"/>
      <c r="AP762" s="11"/>
      <c r="AQ762" s="11"/>
      <c r="AR762" s="11"/>
      <c r="AS762" s="11"/>
      <c r="AT762" s="11"/>
      <c r="AU762" s="11"/>
      <c r="AV762" s="11"/>
      <c r="AW762" s="11"/>
      <c r="AX762" s="11"/>
      <c r="AY762" s="11"/>
      <c r="AZ762" s="11"/>
      <c r="BA762" s="11"/>
      <c r="BB762" s="11"/>
      <c r="BC762" s="11"/>
      <c r="BD762" s="25"/>
      <c r="BE762" s="25"/>
      <c r="BF762" s="25"/>
      <c r="BG762" s="25"/>
      <c r="BH762" s="25"/>
      <c r="BI762" s="11"/>
      <c r="BJ762" s="11"/>
      <c r="BK762" s="11"/>
      <c r="BL762" s="11"/>
      <c r="BM762" s="11"/>
      <c r="BN762" s="11"/>
      <c r="BO762" s="11"/>
      <c r="BP762" s="11"/>
      <c r="BQ762" s="11"/>
      <c r="BR762" s="11"/>
      <c r="BS762" s="11"/>
      <c r="BT762" s="11"/>
      <c r="BU762" s="11"/>
      <c r="BV762" s="11"/>
    </row>
    <row r="763" spans="1:74" s="417" customFormat="1" ht="12.75" customHeight="1">
      <c r="A763" s="399"/>
      <c r="B763" s="386"/>
      <c r="C763" s="386"/>
      <c r="D763" s="386" t="s">
        <v>2491</v>
      </c>
      <c r="E763" s="1144"/>
      <c r="F763" s="1144"/>
      <c r="G763" s="1144"/>
      <c r="H763" s="2472" t="s">
        <v>27</v>
      </c>
      <c r="I763" s="2472"/>
      <c r="J763" s="1132"/>
      <c r="K763" s="1132"/>
      <c r="L763" s="1132"/>
      <c r="M763" s="1132"/>
      <c r="N763" s="1132"/>
      <c r="O763" s="1132"/>
      <c r="P763" s="1132"/>
      <c r="Q763" s="386"/>
      <c r="R763" s="386"/>
      <c r="S763" s="386"/>
      <c r="T763" s="386"/>
      <c r="U763" s="386"/>
      <c r="V763" s="386"/>
      <c r="W763" s="1132"/>
      <c r="X763" s="1132"/>
      <c r="Y763" s="1132"/>
      <c r="Z763" s="1132"/>
      <c r="AA763" s="1132"/>
      <c r="AB763" s="1132"/>
      <c r="AC763" s="386"/>
      <c r="AD763" s="386"/>
      <c r="AE763" s="457"/>
      <c r="AF763" s="457"/>
      <c r="AG763" s="457"/>
      <c r="AH763" s="457"/>
      <c r="AI763" s="386"/>
      <c r="AJ763" s="386"/>
      <c r="AK763" s="386"/>
      <c r="AL763" s="386"/>
      <c r="AM763" s="399"/>
      <c r="AN763" s="384"/>
      <c r="AO763" s="23"/>
      <c r="AP763" s="11"/>
      <c r="AQ763" s="11"/>
      <c r="AR763" s="11"/>
      <c r="AS763" s="11"/>
      <c r="AT763" s="11"/>
      <c r="AU763" s="11"/>
      <c r="AV763" s="11"/>
      <c r="AW763" s="11"/>
      <c r="AX763" s="11"/>
      <c r="AY763" s="11"/>
      <c r="AZ763" s="11"/>
      <c r="BA763" s="11"/>
      <c r="BB763" s="11"/>
      <c r="BC763" s="11"/>
      <c r="BD763" s="25"/>
      <c r="BE763" s="25"/>
      <c r="BF763" s="25"/>
      <c r="BG763" s="25"/>
      <c r="BH763" s="25"/>
      <c r="BI763" s="11"/>
      <c r="BJ763" s="11"/>
      <c r="BK763" s="11"/>
      <c r="BL763" s="11"/>
      <c r="BM763" s="11"/>
      <c r="BN763" s="11"/>
      <c r="BO763" s="11"/>
      <c r="BP763" s="11"/>
      <c r="BQ763" s="11"/>
      <c r="BR763" s="11"/>
      <c r="BS763" s="11"/>
      <c r="BT763" s="11"/>
      <c r="BU763" s="11"/>
      <c r="BV763" s="11"/>
    </row>
    <row r="764" spans="1:74" s="417" customFormat="1" ht="12.75" customHeight="1">
      <c r="A764" s="399"/>
      <c r="B764" s="457"/>
      <c r="C764" s="744"/>
      <c r="D764" s="457"/>
      <c r="E764" s="457"/>
      <c r="F764" s="457"/>
      <c r="G764" s="457"/>
      <c r="H764" s="457"/>
      <c r="I764" s="457"/>
      <c r="J764" s="457"/>
      <c r="K764" s="457"/>
      <c r="L764" s="457"/>
      <c r="M764" s="457"/>
      <c r="N764" s="457"/>
      <c r="O764" s="457"/>
      <c r="P764" s="457"/>
      <c r="Q764" s="457"/>
      <c r="R764" s="457"/>
      <c r="S764" s="457"/>
      <c r="T764" s="457"/>
      <c r="U764" s="457"/>
      <c r="V764" s="457"/>
      <c r="W764" s="457"/>
      <c r="X764" s="457"/>
      <c r="Y764" s="457"/>
      <c r="Z764" s="457"/>
      <c r="AA764" s="457"/>
      <c r="AB764" s="457"/>
      <c r="AC764" s="457"/>
      <c r="AD764" s="457"/>
      <c r="AE764" s="457"/>
      <c r="AF764" s="457"/>
      <c r="AG764" s="457"/>
      <c r="AH764" s="457"/>
      <c r="AI764" s="386"/>
      <c r="AJ764" s="386"/>
      <c r="AK764" s="386"/>
      <c r="AL764" s="386"/>
      <c r="AM764" s="399"/>
      <c r="AN764" s="384"/>
      <c r="AO764" s="23"/>
      <c r="AP764" s="11"/>
      <c r="AQ764" s="11"/>
      <c r="AR764" s="11"/>
      <c r="AS764" s="11"/>
      <c r="AT764" s="11"/>
      <c r="AU764" s="11"/>
      <c r="AV764" s="11"/>
      <c r="AW764" s="11"/>
      <c r="AX764" s="11"/>
      <c r="AY764" s="11"/>
      <c r="AZ764" s="11"/>
      <c r="BA764" s="11"/>
      <c r="BB764" s="11"/>
      <c r="BC764" s="11"/>
      <c r="BD764" s="25"/>
      <c r="BE764" s="25"/>
      <c r="BF764" s="25"/>
      <c r="BG764" s="25"/>
      <c r="BH764" s="25"/>
      <c r="BI764" s="11"/>
      <c r="BJ764" s="11"/>
      <c r="BK764" s="11"/>
      <c r="BL764" s="11"/>
      <c r="BM764" s="11"/>
      <c r="BN764" s="11"/>
      <c r="BO764" s="11"/>
      <c r="BP764" s="11"/>
      <c r="BQ764" s="11"/>
      <c r="BR764" s="11"/>
      <c r="BS764" s="11"/>
      <c r="BT764" s="11"/>
      <c r="BU764" s="11"/>
      <c r="BV764" s="11"/>
    </row>
    <row r="765" spans="1:74" s="417" customFormat="1" ht="13.9" customHeight="1">
      <c r="A765" s="448"/>
      <c r="B765" s="503"/>
      <c r="C765" s="758"/>
      <c r="D765" s="503"/>
      <c r="E765" s="503"/>
      <c r="F765" s="503"/>
      <c r="G765" s="503"/>
      <c r="H765" s="503"/>
      <c r="I765" s="503"/>
      <c r="J765" s="503"/>
      <c r="K765" s="503"/>
      <c r="L765" s="503"/>
      <c r="M765" s="503"/>
      <c r="N765" s="503"/>
      <c r="O765" s="503"/>
      <c r="P765" s="503"/>
      <c r="Q765" s="503"/>
      <c r="R765" s="503"/>
      <c r="S765" s="503"/>
      <c r="T765" s="503"/>
      <c r="U765" s="503"/>
      <c r="V765" s="503"/>
      <c r="W765" s="503"/>
      <c r="X765" s="503"/>
      <c r="Y765" s="503"/>
      <c r="Z765" s="503"/>
      <c r="AA765" s="503"/>
      <c r="AB765" s="503"/>
      <c r="AC765" s="503"/>
      <c r="AD765" s="503"/>
      <c r="AE765" s="503"/>
      <c r="AF765" s="503"/>
      <c r="AG765" s="503"/>
      <c r="AH765" s="444"/>
      <c r="AI765" s="412" t="s">
        <v>2559</v>
      </c>
      <c r="AJ765" s="2423">
        <f>VLOOKUP($H$763,$AO$697:$AP$699,2,FALSE)</f>
        <v>1</v>
      </c>
      <c r="AK765" s="2425"/>
      <c r="AL765" s="438"/>
      <c r="AM765" s="399"/>
      <c r="AN765" s="384"/>
      <c r="AO765" s="23"/>
      <c r="AP765" s="11"/>
      <c r="AQ765" s="11"/>
      <c r="AR765" s="11"/>
      <c r="AS765" s="11"/>
      <c r="AT765" s="11"/>
      <c r="AU765" s="11"/>
      <c r="AV765" s="11"/>
      <c r="AW765" s="11"/>
      <c r="AX765" s="11"/>
      <c r="AY765" s="11"/>
      <c r="AZ765" s="11"/>
      <c r="BA765" s="11"/>
      <c r="BB765" s="11"/>
      <c r="BC765" s="11"/>
      <c r="BD765" s="25"/>
      <c r="BE765" s="25"/>
      <c r="BF765" s="25"/>
      <c r="BG765" s="25"/>
      <c r="BH765" s="25"/>
      <c r="BI765" s="11"/>
      <c r="BJ765" s="11"/>
      <c r="BK765" s="11"/>
      <c r="BL765" s="11"/>
      <c r="BM765" s="11"/>
      <c r="BN765" s="11"/>
      <c r="BO765" s="11"/>
      <c r="BP765" s="11"/>
      <c r="BQ765" s="11"/>
      <c r="BR765" s="11"/>
      <c r="BS765" s="11"/>
      <c r="BT765" s="11"/>
      <c r="BU765" s="11"/>
      <c r="BV765" s="11"/>
    </row>
    <row r="766" spans="1:74" s="417" customFormat="1">
      <c r="A766" s="399"/>
      <c r="B766" s="457"/>
      <c r="C766" s="744"/>
      <c r="D766" s="457"/>
      <c r="E766" s="457"/>
      <c r="F766" s="457"/>
      <c r="G766" s="457"/>
      <c r="H766" s="457"/>
      <c r="I766" s="457"/>
      <c r="J766" s="457"/>
      <c r="K766" s="457"/>
      <c r="L766" s="457"/>
      <c r="M766" s="457"/>
      <c r="N766" s="457"/>
      <c r="O766" s="457"/>
      <c r="P766" s="457"/>
      <c r="Q766" s="457"/>
      <c r="R766" s="457"/>
      <c r="S766" s="457"/>
      <c r="T766" s="457"/>
      <c r="U766" s="457"/>
      <c r="V766" s="457"/>
      <c r="W766" s="457"/>
      <c r="X766" s="457"/>
      <c r="Y766" s="457"/>
      <c r="Z766" s="457"/>
      <c r="AA766" s="457"/>
      <c r="AB766" s="457"/>
      <c r="AC766" s="457"/>
      <c r="AD766" s="457"/>
      <c r="AE766" s="457"/>
      <c r="AF766" s="457"/>
      <c r="AG766" s="457"/>
      <c r="AH766" s="386"/>
      <c r="AI766" s="1119"/>
      <c r="AJ766" s="438"/>
      <c r="AK766" s="438"/>
      <c r="AL766" s="438"/>
      <c r="AM766" s="399"/>
      <c r="AN766" s="384"/>
      <c r="AO766" s="23"/>
      <c r="AP766" s="11"/>
      <c r="AQ766" s="11"/>
      <c r="AR766" s="11"/>
      <c r="AS766" s="11"/>
      <c r="AT766" s="11"/>
      <c r="AU766" s="11"/>
      <c r="AV766" s="11"/>
      <c r="AW766" s="11"/>
      <c r="AX766" s="11"/>
      <c r="AY766" s="11"/>
      <c r="AZ766" s="11"/>
      <c r="BA766" s="11"/>
      <c r="BB766" s="11"/>
      <c r="BC766" s="11"/>
      <c r="BD766" s="25"/>
      <c r="BE766" s="25"/>
      <c r="BF766" s="25"/>
      <c r="BG766" s="25"/>
      <c r="BH766" s="25"/>
      <c r="BI766" s="11"/>
      <c r="BJ766" s="11"/>
      <c r="BK766" s="11"/>
      <c r="BL766" s="11"/>
      <c r="BM766" s="11"/>
      <c r="BN766" s="11"/>
      <c r="BO766" s="11"/>
      <c r="BP766" s="11"/>
      <c r="BQ766" s="11"/>
      <c r="BR766" s="11"/>
      <c r="BS766" s="11"/>
      <c r="BT766" s="11"/>
      <c r="BU766" s="11"/>
      <c r="BV766" s="11"/>
    </row>
    <row r="767" spans="1:74" s="417" customFormat="1">
      <c r="A767" s="399"/>
      <c r="B767" s="457"/>
      <c r="C767" s="389" t="s">
        <v>2546</v>
      </c>
      <c r="D767" s="457"/>
      <c r="E767" s="457"/>
      <c r="F767" s="457"/>
      <c r="G767" s="457"/>
      <c r="H767" s="457"/>
      <c r="I767" s="457"/>
      <c r="J767" s="457"/>
      <c r="K767" s="457"/>
      <c r="L767" s="457"/>
      <c r="M767" s="457"/>
      <c r="N767" s="457"/>
      <c r="O767" s="457"/>
      <c r="P767" s="457"/>
      <c r="Q767" s="457"/>
      <c r="R767" s="457"/>
      <c r="S767" s="457"/>
      <c r="T767" s="457"/>
      <c r="U767" s="457"/>
      <c r="V767" s="457"/>
      <c r="W767" s="457"/>
      <c r="X767" s="457"/>
      <c r="Y767" s="457"/>
      <c r="Z767" s="457"/>
      <c r="AA767" s="457"/>
      <c r="AB767" s="457"/>
      <c r="AC767" s="457"/>
      <c r="AD767" s="457"/>
      <c r="AE767" s="457"/>
      <c r="AF767" s="457"/>
      <c r="AG767" s="457"/>
      <c r="AH767" s="386"/>
      <c r="AI767" s="1119"/>
      <c r="AJ767" s="438"/>
      <c r="AK767" s="438"/>
      <c r="AL767" s="438"/>
      <c r="AM767" s="399"/>
      <c r="AN767" s="384"/>
      <c r="AO767" s="23"/>
      <c r="AP767" s="11"/>
      <c r="AQ767" s="11"/>
      <c r="AR767" s="11"/>
      <c r="AS767" s="11"/>
      <c r="AT767" s="11"/>
      <c r="AU767" s="11"/>
      <c r="AV767" s="11"/>
      <c r="AW767" s="11"/>
      <c r="AX767" s="11"/>
      <c r="AY767" s="11"/>
      <c r="AZ767" s="11"/>
      <c r="BA767" s="11"/>
      <c r="BB767" s="11"/>
      <c r="BC767" s="11"/>
      <c r="BD767" s="25"/>
      <c r="BE767" s="25"/>
      <c r="BF767" s="25"/>
      <c r="BG767" s="25"/>
      <c r="BH767" s="25"/>
      <c r="BI767" s="11"/>
      <c r="BJ767" s="11"/>
      <c r="BK767" s="11"/>
      <c r="BL767" s="11"/>
      <c r="BM767" s="11"/>
      <c r="BN767" s="11"/>
      <c r="BO767" s="11"/>
      <c r="BP767" s="11"/>
      <c r="BQ767" s="11"/>
      <c r="BR767" s="11"/>
      <c r="BS767" s="11"/>
      <c r="BT767" s="11"/>
      <c r="BU767" s="11"/>
      <c r="BV767" s="11"/>
    </row>
    <row r="768" spans="1:74" s="417" customFormat="1">
      <c r="A768" s="399"/>
      <c r="B768" s="457"/>
      <c r="C768" s="744"/>
      <c r="D768" s="457"/>
      <c r="E768" s="457"/>
      <c r="F768" s="457"/>
      <c r="G768" s="457"/>
      <c r="H768" s="457"/>
      <c r="I768" s="457"/>
      <c r="J768" s="457"/>
      <c r="K768" s="457"/>
      <c r="L768" s="457"/>
      <c r="M768" s="457"/>
      <c r="N768" s="457"/>
      <c r="O768" s="457"/>
      <c r="P768" s="457"/>
      <c r="Q768" s="457"/>
      <c r="R768" s="457"/>
      <c r="S768" s="457"/>
      <c r="T768" s="457"/>
      <c r="U768" s="457"/>
      <c r="V768" s="457"/>
      <c r="W768" s="457"/>
      <c r="X768" s="457"/>
      <c r="Y768" s="457"/>
      <c r="Z768" s="457"/>
      <c r="AA768" s="457"/>
      <c r="AB768" s="457"/>
      <c r="AC768" s="457"/>
      <c r="AD768" s="457"/>
      <c r="AE768" s="457"/>
      <c r="AF768" s="457"/>
      <c r="AG768" s="457"/>
      <c r="AH768" s="386"/>
      <c r="AI768" s="1119"/>
      <c r="AJ768" s="438"/>
      <c r="AK768" s="438"/>
      <c r="AL768" s="438"/>
      <c r="AM768" s="399"/>
      <c r="AN768" s="521"/>
    </row>
    <row r="769" spans="1:81" s="417" customFormat="1" ht="13.7" customHeight="1">
      <c r="A769" s="399"/>
      <c r="B769" s="457"/>
      <c r="C769" s="744"/>
      <c r="D769" s="501" t="s">
        <v>22</v>
      </c>
      <c r="E769" s="2443" t="s">
        <v>2560</v>
      </c>
      <c r="F769" s="2443"/>
      <c r="G769" s="2443"/>
      <c r="H769" s="2443"/>
      <c r="I769" s="2443"/>
      <c r="J769" s="2443"/>
      <c r="K769" s="2443"/>
      <c r="L769" s="2443"/>
      <c r="M769" s="2443"/>
      <c r="N769" s="2443"/>
      <c r="O769" s="2443"/>
      <c r="P769" s="2443"/>
      <c r="Q769" s="2443"/>
      <c r="R769" s="2443"/>
      <c r="S769" s="2443"/>
      <c r="T769" s="2443"/>
      <c r="U769" s="2443"/>
      <c r="V769" s="2443"/>
      <c r="W769" s="2443"/>
      <c r="X769" s="2443"/>
      <c r="Y769" s="2443"/>
      <c r="Z769" s="2443"/>
      <c r="AA769" s="2443"/>
      <c r="AB769" s="2443"/>
      <c r="AC769" s="2443"/>
      <c r="AD769" s="2443"/>
      <c r="AE769" s="386"/>
      <c r="AF769" s="2387" t="s">
        <v>2505</v>
      </c>
      <c r="AG769" s="2387"/>
      <c r="AH769" s="2387"/>
      <c r="AI769" s="2387"/>
      <c r="AJ769" s="2387"/>
      <c r="AK769" s="2387"/>
      <c r="AL769" s="2387"/>
      <c r="AM769" s="455"/>
      <c r="AN769" s="521"/>
      <c r="AO769" s="399" t="s">
        <v>809</v>
      </c>
      <c r="AP769" s="511">
        <v>0</v>
      </c>
    </row>
    <row r="770" spans="1:81" s="417" customFormat="1" ht="13.7" customHeight="1">
      <c r="A770" s="399"/>
      <c r="B770" s="457"/>
      <c r="C770" s="744"/>
      <c r="D770" s="501"/>
      <c r="E770" s="2443"/>
      <c r="F770" s="2443"/>
      <c r="G770" s="2443"/>
      <c r="H770" s="2443"/>
      <c r="I770" s="2443"/>
      <c r="J770" s="2443"/>
      <c r="K770" s="2443"/>
      <c r="L770" s="2443"/>
      <c r="M770" s="2443"/>
      <c r="N770" s="2443"/>
      <c r="O770" s="2443"/>
      <c r="P770" s="2443"/>
      <c r="Q770" s="2443"/>
      <c r="R770" s="2443"/>
      <c r="S770" s="2443"/>
      <c r="T770" s="2443"/>
      <c r="U770" s="2443"/>
      <c r="V770" s="2443"/>
      <c r="W770" s="2443"/>
      <c r="X770" s="2443"/>
      <c r="Y770" s="2443"/>
      <c r="Z770" s="2443"/>
      <c r="AA770" s="2443"/>
      <c r="AB770" s="2443"/>
      <c r="AC770" s="2443"/>
      <c r="AD770" s="2443"/>
      <c r="AE770" s="386"/>
      <c r="AF770" s="1125"/>
      <c r="AG770" s="1125"/>
      <c r="AH770" s="1125"/>
      <c r="AI770" s="1125"/>
      <c r="AJ770" s="1125"/>
      <c r="AK770" s="1125"/>
      <c r="AL770" s="1125"/>
      <c r="AM770" s="455"/>
      <c r="AN770" s="521"/>
      <c r="AO770" s="453" t="s">
        <v>22</v>
      </c>
      <c r="AP770" s="399">
        <v>2</v>
      </c>
    </row>
    <row r="771" spans="1:81" s="417" customFormat="1">
      <c r="A771" s="399"/>
      <c r="B771" s="457"/>
      <c r="C771" s="744"/>
      <c r="D771" s="501"/>
      <c r="E771" s="2443"/>
      <c r="F771" s="2443"/>
      <c r="G771" s="2443"/>
      <c r="H771" s="2443"/>
      <c r="I771" s="2443"/>
      <c r="J771" s="2443"/>
      <c r="K771" s="2443"/>
      <c r="L771" s="2443"/>
      <c r="M771" s="2443"/>
      <c r="N771" s="2443"/>
      <c r="O771" s="2443"/>
      <c r="P771" s="2443"/>
      <c r="Q771" s="2443"/>
      <c r="R771" s="2443"/>
      <c r="S771" s="2443"/>
      <c r="T771" s="2443"/>
      <c r="U771" s="2443"/>
      <c r="V771" s="2443"/>
      <c r="W771" s="2443"/>
      <c r="X771" s="2443"/>
      <c r="Y771" s="2443"/>
      <c r="Z771" s="2443"/>
      <c r="AA771" s="2443"/>
      <c r="AB771" s="2443"/>
      <c r="AC771" s="2443"/>
      <c r="AD771" s="2443"/>
      <c r="AE771" s="386"/>
      <c r="AF771" s="386"/>
      <c r="AG771" s="386"/>
      <c r="AH771" s="386"/>
      <c r="AI771" s="386"/>
      <c r="AJ771" s="386"/>
      <c r="AK771" s="386"/>
      <c r="AL771" s="1125"/>
      <c r="AM771" s="455"/>
      <c r="AN771" s="384"/>
      <c r="AO771" s="453" t="s">
        <v>27</v>
      </c>
      <c r="AP771" s="399">
        <v>3</v>
      </c>
      <c r="AQ771" s="11"/>
      <c r="AR771" s="11"/>
      <c r="AS771" s="11"/>
      <c r="AT771" s="11"/>
      <c r="AU771" s="11"/>
      <c r="AV771" s="11"/>
      <c r="AW771" s="11"/>
      <c r="AX771" s="11"/>
      <c r="AY771" s="11"/>
      <c r="AZ771" s="11"/>
      <c r="BA771" s="11"/>
      <c r="BB771" s="11"/>
      <c r="BC771" s="11"/>
      <c r="BD771" s="25"/>
      <c r="BE771" s="25"/>
      <c r="BF771" s="25"/>
      <c r="BG771" s="25"/>
      <c r="BH771" s="25"/>
      <c r="BI771" s="11"/>
      <c r="BJ771" s="11"/>
      <c r="BK771" s="11"/>
      <c r="BL771" s="11"/>
      <c r="BM771" s="11"/>
      <c r="BN771" s="11"/>
      <c r="BO771" s="11"/>
      <c r="BP771" s="11"/>
      <c r="BQ771" s="11"/>
      <c r="BR771" s="11"/>
      <c r="BS771" s="11"/>
      <c r="BT771" s="11"/>
      <c r="BU771" s="11"/>
    </row>
    <row r="772" spans="1:81" s="417" customFormat="1" ht="18.600000000000001" customHeight="1">
      <c r="A772" s="399"/>
      <c r="B772" s="457"/>
      <c r="C772" s="744"/>
      <c r="D772" s="501"/>
      <c r="E772" s="2443"/>
      <c r="F772" s="2443"/>
      <c r="G772" s="2443"/>
      <c r="H772" s="2443"/>
      <c r="I772" s="2443"/>
      <c r="J772" s="2443"/>
      <c r="K772" s="2443"/>
      <c r="L772" s="2443"/>
      <c r="M772" s="2443"/>
      <c r="N772" s="2443"/>
      <c r="O772" s="2443"/>
      <c r="P772" s="2443"/>
      <c r="Q772" s="2443"/>
      <c r="R772" s="2443"/>
      <c r="S772" s="2443"/>
      <c r="T772" s="2443"/>
      <c r="U772" s="2443"/>
      <c r="V772" s="2443"/>
      <c r="W772" s="2443"/>
      <c r="X772" s="2443"/>
      <c r="Y772" s="2443"/>
      <c r="Z772" s="2443"/>
      <c r="AA772" s="2443"/>
      <c r="AB772" s="2443"/>
      <c r="AC772" s="2443"/>
      <c r="AD772" s="2443"/>
      <c r="AE772" s="1125"/>
      <c r="AF772" s="1125"/>
      <c r="AG772" s="1125"/>
      <c r="AH772" s="1125"/>
      <c r="AI772" s="1125"/>
      <c r="AJ772" s="1125"/>
      <c r="AK772" s="1125"/>
      <c r="AL772" s="1125"/>
      <c r="AM772" s="455"/>
      <c r="AN772" s="384"/>
      <c r="AO772" s="23"/>
      <c r="AP772" s="11"/>
      <c r="AQ772" s="11"/>
      <c r="AR772" s="11"/>
      <c r="AS772" s="11"/>
      <c r="AT772" s="11"/>
      <c r="AU772" s="11"/>
      <c r="AV772" s="11"/>
      <c r="AW772" s="11"/>
      <c r="AX772" s="11"/>
      <c r="AY772" s="11"/>
      <c r="AZ772" s="11"/>
      <c r="BA772" s="11"/>
      <c r="BB772" s="11"/>
      <c r="BC772" s="11"/>
      <c r="BD772" s="25"/>
      <c r="BE772" s="25"/>
      <c r="BF772" s="25"/>
      <c r="BG772" s="25"/>
      <c r="BH772" s="25"/>
      <c r="BI772" s="11"/>
      <c r="BJ772" s="11"/>
      <c r="BK772" s="11"/>
      <c r="BL772" s="11"/>
      <c r="BM772" s="11"/>
      <c r="BN772" s="11"/>
      <c r="BO772" s="11"/>
      <c r="BP772" s="11"/>
      <c r="BQ772" s="11"/>
      <c r="BR772" s="11"/>
      <c r="BS772" s="11"/>
      <c r="BT772" s="11"/>
      <c r="BU772" s="11"/>
    </row>
    <row r="773" spans="1:81" s="399" customFormat="1" ht="12.75" customHeight="1">
      <c r="B773" s="457"/>
      <c r="C773" s="744"/>
      <c r="D773" s="501"/>
      <c r="E773" s="1118"/>
      <c r="F773" s="1118"/>
      <c r="G773" s="1118"/>
      <c r="H773" s="1118"/>
      <c r="I773" s="1118"/>
      <c r="J773" s="1118"/>
      <c r="K773" s="1118"/>
      <c r="L773" s="1118"/>
      <c r="M773" s="1118"/>
      <c r="N773" s="1118"/>
      <c r="O773" s="1118"/>
      <c r="P773" s="1118"/>
      <c r="Q773" s="1118"/>
      <c r="R773" s="1118"/>
      <c r="S773" s="1118"/>
      <c r="T773" s="1118"/>
      <c r="U773" s="1118"/>
      <c r="V773" s="1118"/>
      <c r="W773" s="1118"/>
      <c r="X773" s="1118"/>
      <c r="Y773" s="1118"/>
      <c r="Z773" s="1118"/>
      <c r="AA773" s="1118"/>
      <c r="AB773" s="1118"/>
      <c r="AC773" s="1118"/>
      <c r="AD773" s="1118"/>
      <c r="AE773" s="1125"/>
      <c r="AF773" s="386"/>
      <c r="AG773" s="386"/>
      <c r="AH773" s="386"/>
      <c r="AI773" s="386"/>
      <c r="AJ773" s="386"/>
      <c r="AK773" s="386"/>
      <c r="AL773" s="386"/>
      <c r="AM773" s="455"/>
      <c r="AN773" s="440"/>
    </row>
    <row r="774" spans="1:81" s="399" customFormat="1" ht="12.75" customHeight="1">
      <c r="B774" s="457"/>
      <c r="C774" s="744"/>
      <c r="D774" s="501" t="s">
        <v>27</v>
      </c>
      <c r="E774" s="2482" t="s">
        <v>2561</v>
      </c>
      <c r="F774" s="2482"/>
      <c r="G774" s="2482"/>
      <c r="H774" s="2482"/>
      <c r="I774" s="2482"/>
      <c r="J774" s="2482"/>
      <c r="K774" s="2482"/>
      <c r="L774" s="2482"/>
      <c r="M774" s="2482"/>
      <c r="N774" s="2482"/>
      <c r="O774" s="2482"/>
      <c r="P774" s="2482"/>
      <c r="Q774" s="2482"/>
      <c r="R774" s="2482"/>
      <c r="S774" s="2482"/>
      <c r="T774" s="2482"/>
      <c r="U774" s="2482"/>
      <c r="V774" s="2482"/>
      <c r="W774" s="2482"/>
      <c r="X774" s="2482"/>
      <c r="Y774" s="2482"/>
      <c r="Z774" s="2482"/>
      <c r="AA774" s="2482"/>
      <c r="AB774" s="2482"/>
      <c r="AC774" s="2482"/>
      <c r="AD774" s="2482"/>
      <c r="AE774" s="386"/>
      <c r="AF774" s="2387" t="s">
        <v>2217</v>
      </c>
      <c r="AG774" s="2387"/>
      <c r="AH774" s="2387"/>
      <c r="AI774" s="2387"/>
      <c r="AJ774" s="2387"/>
      <c r="AK774" s="2387"/>
      <c r="AL774" s="2387"/>
      <c r="AM774" s="455"/>
      <c r="AN774" s="440"/>
    </row>
    <row r="775" spans="1:81" s="399" customFormat="1" ht="12.75" customHeight="1">
      <c r="B775" s="457"/>
      <c r="C775" s="744"/>
      <c r="D775" s="501"/>
      <c r="E775" s="2482"/>
      <c r="F775" s="2482"/>
      <c r="G775" s="2482"/>
      <c r="H775" s="2482"/>
      <c r="I775" s="2482"/>
      <c r="J775" s="2482"/>
      <c r="K775" s="2482"/>
      <c r="L775" s="2482"/>
      <c r="M775" s="2482"/>
      <c r="N775" s="2482"/>
      <c r="O775" s="2482"/>
      <c r="P775" s="2482"/>
      <c r="Q775" s="2482"/>
      <c r="R775" s="2482"/>
      <c r="S775" s="2482"/>
      <c r="T775" s="2482"/>
      <c r="U775" s="2482"/>
      <c r="V775" s="2482"/>
      <c r="W775" s="2482"/>
      <c r="X775" s="2482"/>
      <c r="Y775" s="2482"/>
      <c r="Z775" s="2482"/>
      <c r="AA775" s="2482"/>
      <c r="AB775" s="2482"/>
      <c r="AC775" s="2482"/>
      <c r="AD775" s="2482"/>
      <c r="AE775" s="1125"/>
      <c r="AF775" s="1125"/>
      <c r="AG775" s="1125"/>
      <c r="AH775" s="1125"/>
      <c r="AI775" s="1125"/>
      <c r="AJ775" s="1125"/>
      <c r="AK775" s="1125"/>
      <c r="AL775" s="1125"/>
      <c r="AM775" s="455"/>
      <c r="AN775" s="440"/>
    </row>
    <row r="776" spans="1:81" s="399" customFormat="1" ht="12.75" customHeight="1">
      <c r="B776" s="457"/>
      <c r="C776" s="744"/>
      <c r="D776" s="501"/>
      <c r="E776" s="2482"/>
      <c r="F776" s="2482"/>
      <c r="G776" s="2482"/>
      <c r="H776" s="2482"/>
      <c r="I776" s="2482"/>
      <c r="J776" s="2482"/>
      <c r="K776" s="2482"/>
      <c r="L776" s="2482"/>
      <c r="M776" s="2482"/>
      <c r="N776" s="2482"/>
      <c r="O776" s="2482"/>
      <c r="P776" s="2482"/>
      <c r="Q776" s="2482"/>
      <c r="R776" s="2482"/>
      <c r="S776" s="2482"/>
      <c r="T776" s="2482"/>
      <c r="U776" s="2482"/>
      <c r="V776" s="2482"/>
      <c r="W776" s="2482"/>
      <c r="X776" s="2482"/>
      <c r="Y776" s="2482"/>
      <c r="Z776" s="2482"/>
      <c r="AA776" s="2482"/>
      <c r="AB776" s="2482"/>
      <c r="AC776" s="2482"/>
      <c r="AD776" s="2482"/>
      <c r="AE776" s="1125"/>
      <c r="AF776" s="1125"/>
      <c r="AG776" s="1125"/>
      <c r="AH776" s="1125"/>
      <c r="AI776" s="1125"/>
      <c r="AJ776" s="1125"/>
      <c r="AK776" s="1125"/>
      <c r="AL776" s="1125"/>
      <c r="AM776" s="455"/>
      <c r="AN776" s="440"/>
    </row>
    <row r="777" spans="1:81" s="399" customFormat="1" ht="12.75" customHeight="1">
      <c r="B777" s="457"/>
      <c r="C777" s="744"/>
      <c r="D777" s="501"/>
      <c r="E777" s="2482"/>
      <c r="F777" s="2482"/>
      <c r="G777" s="2482"/>
      <c r="H777" s="2482"/>
      <c r="I777" s="2482"/>
      <c r="J777" s="2482"/>
      <c r="K777" s="2482"/>
      <c r="L777" s="2482"/>
      <c r="M777" s="2482"/>
      <c r="N777" s="2482"/>
      <c r="O777" s="2482"/>
      <c r="P777" s="2482"/>
      <c r="Q777" s="2482"/>
      <c r="R777" s="2482"/>
      <c r="S777" s="2482"/>
      <c r="T777" s="2482"/>
      <c r="U777" s="2482"/>
      <c r="V777" s="2482"/>
      <c r="W777" s="2482"/>
      <c r="X777" s="2482"/>
      <c r="Y777" s="2482"/>
      <c r="Z777" s="2482"/>
      <c r="AA777" s="2482"/>
      <c r="AB777" s="2482"/>
      <c r="AC777" s="2482"/>
      <c r="AD777" s="2482"/>
      <c r="AE777" s="1125"/>
      <c r="AF777" s="1125"/>
      <c r="AG777" s="1125"/>
      <c r="AH777" s="1125"/>
      <c r="AI777" s="1125"/>
      <c r="AJ777" s="1125"/>
      <c r="AK777" s="1125"/>
      <c r="AL777" s="1125"/>
      <c r="AM777" s="455"/>
      <c r="AN777" s="440"/>
    </row>
    <row r="778" spans="1:81" s="399" customFormat="1" ht="12.75" customHeight="1">
      <c r="A778" s="417"/>
      <c r="B778" s="386"/>
      <c r="C778" s="386"/>
      <c r="D778" s="386"/>
      <c r="E778" s="386"/>
      <c r="F778" s="386"/>
      <c r="G778" s="386"/>
      <c r="H778" s="386"/>
      <c r="I778" s="386"/>
      <c r="J778" s="386"/>
      <c r="K778" s="386"/>
      <c r="L778" s="386"/>
      <c r="M778" s="386"/>
      <c r="N778" s="386"/>
      <c r="O778" s="386"/>
      <c r="P778" s="386"/>
      <c r="Q778" s="386"/>
      <c r="R778" s="386"/>
      <c r="S778" s="386"/>
      <c r="T778" s="386"/>
      <c r="U778" s="386"/>
      <c r="V778" s="386"/>
      <c r="W778" s="386"/>
      <c r="X778" s="386"/>
      <c r="Y778" s="386"/>
      <c r="Z778" s="386"/>
      <c r="AA778" s="386"/>
      <c r="AB778" s="386"/>
      <c r="AC778" s="386"/>
      <c r="AD778" s="386"/>
      <c r="AE778" s="386"/>
      <c r="AF778" s="386"/>
      <c r="AG778" s="386"/>
      <c r="AH778" s="386"/>
      <c r="AI778" s="386"/>
      <c r="AJ778" s="386"/>
      <c r="AK778" s="386"/>
      <c r="AL778" s="386"/>
      <c r="AM778" s="417"/>
      <c r="AN778" s="440"/>
    </row>
    <row r="779" spans="1:81" s="399" customFormat="1" ht="12.75" customHeight="1">
      <c r="B779" s="457"/>
      <c r="C779" s="744"/>
      <c r="D779" s="386" t="s">
        <v>2491</v>
      </c>
      <c r="E779" s="1144"/>
      <c r="F779" s="1144"/>
      <c r="G779" s="1144"/>
      <c r="H779" s="2472" t="s">
        <v>22</v>
      </c>
      <c r="I779" s="2472"/>
      <c r="J779" s="1132"/>
      <c r="K779" s="1132"/>
      <c r="L779" s="1132"/>
      <c r="M779" s="1132"/>
      <c r="N779" s="1132"/>
      <c r="O779" s="1132"/>
      <c r="P779" s="1132"/>
      <c r="Q779" s="1132"/>
      <c r="R779" s="1132"/>
      <c r="S779" s="1132"/>
      <c r="T779" s="1132"/>
      <c r="U779" s="1132"/>
      <c r="V779" s="1132"/>
      <c r="W779" s="1132"/>
      <c r="X779" s="1132"/>
      <c r="Y779" s="1132"/>
      <c r="Z779" s="1132"/>
      <c r="AA779" s="1132"/>
      <c r="AB779" s="1132"/>
      <c r="AC779" s="1132"/>
      <c r="AD779" s="1132"/>
      <c r="AE779" s="1132"/>
      <c r="AF779" s="1132"/>
      <c r="AG779" s="457"/>
      <c r="AH779" s="386"/>
      <c r="AI779" s="1119"/>
      <c r="AJ779" s="438"/>
      <c r="AK779" s="438"/>
      <c r="AL779" s="438"/>
      <c r="AN779" s="440"/>
    </row>
    <row r="780" spans="1:81" s="399" customFormat="1" ht="12.75" customHeight="1">
      <c r="B780" s="457"/>
      <c r="C780" s="744"/>
      <c r="D780" s="457"/>
      <c r="E780" s="457"/>
      <c r="F780" s="457"/>
      <c r="G780" s="457"/>
      <c r="H780" s="457"/>
      <c r="I780" s="457"/>
      <c r="J780" s="457"/>
      <c r="K780" s="457"/>
      <c r="L780" s="457"/>
      <c r="M780" s="457"/>
      <c r="N780" s="457"/>
      <c r="O780" s="457"/>
      <c r="P780" s="457"/>
      <c r="Q780" s="457"/>
      <c r="R780" s="457"/>
      <c r="S780" s="457"/>
      <c r="T780" s="457"/>
      <c r="U780" s="457"/>
      <c r="V780" s="457"/>
      <c r="W780" s="457"/>
      <c r="X780" s="457"/>
      <c r="Y780" s="457"/>
      <c r="Z780" s="457"/>
      <c r="AA780" s="457"/>
      <c r="AB780" s="457"/>
      <c r="AC780" s="457"/>
      <c r="AD780" s="457"/>
      <c r="AE780" s="457"/>
      <c r="AF780" s="457"/>
      <c r="AG780" s="457"/>
      <c r="AH780" s="386"/>
      <c r="AI780" s="1119"/>
      <c r="AJ780" s="438"/>
      <c r="AK780" s="438"/>
      <c r="AL780" s="438"/>
      <c r="AN780" s="440"/>
    </row>
    <row r="781" spans="1:81" s="399" customFormat="1" ht="12.75" customHeight="1">
      <c r="A781" s="448"/>
      <c r="B781" s="503"/>
      <c r="C781" s="758"/>
      <c r="D781" s="503"/>
      <c r="E781" s="503"/>
      <c r="F781" s="503"/>
      <c r="G781" s="503"/>
      <c r="H781" s="503"/>
      <c r="I781" s="503"/>
      <c r="J781" s="503"/>
      <c r="K781" s="503"/>
      <c r="L781" s="503"/>
      <c r="M781" s="503"/>
      <c r="N781" s="503"/>
      <c r="O781" s="503"/>
      <c r="P781" s="503"/>
      <c r="Q781" s="503"/>
      <c r="R781" s="503"/>
      <c r="S781" s="503"/>
      <c r="T781" s="503"/>
      <c r="U781" s="503"/>
      <c r="V781" s="503"/>
      <c r="W781" s="503"/>
      <c r="X781" s="503"/>
      <c r="Y781" s="503"/>
      <c r="Z781" s="503"/>
      <c r="AA781" s="503"/>
      <c r="AB781" s="503"/>
      <c r="AC781" s="503"/>
      <c r="AD781" s="503"/>
      <c r="AE781" s="503"/>
      <c r="AF781" s="503"/>
      <c r="AG781" s="503"/>
      <c r="AH781" s="444"/>
      <c r="AI781" s="412" t="s">
        <v>2562</v>
      </c>
      <c r="AJ781" s="2423">
        <f>VLOOKUP($H$779,$AO$769:$AP$771,2,FALSE)</f>
        <v>2</v>
      </c>
      <c r="AK781" s="2425"/>
      <c r="AL781" s="438"/>
      <c r="AN781" s="440"/>
    </row>
    <row r="782" spans="1:81" s="417" customFormat="1">
      <c r="A782" s="399"/>
      <c r="B782" s="457"/>
      <c r="C782" s="744"/>
      <c r="D782" s="457"/>
      <c r="E782" s="457"/>
      <c r="F782" s="457"/>
      <c r="G782" s="457"/>
      <c r="H782" s="457"/>
      <c r="I782" s="457"/>
      <c r="J782" s="457"/>
      <c r="K782" s="457"/>
      <c r="L782" s="457"/>
      <c r="M782" s="457"/>
      <c r="N782" s="457"/>
      <c r="O782" s="457"/>
      <c r="P782" s="457"/>
      <c r="Q782" s="457"/>
      <c r="R782" s="457"/>
      <c r="S782" s="457"/>
      <c r="T782" s="457"/>
      <c r="U782" s="457"/>
      <c r="V782" s="457"/>
      <c r="W782" s="457"/>
      <c r="X782" s="457"/>
      <c r="Y782" s="457"/>
      <c r="Z782" s="457"/>
      <c r="AA782" s="457"/>
      <c r="AB782" s="457"/>
      <c r="AC782" s="457"/>
      <c r="AD782" s="457"/>
      <c r="AE782" s="457"/>
      <c r="AF782" s="457"/>
      <c r="AG782" s="457"/>
      <c r="AH782" s="386"/>
      <c r="AI782" s="1119"/>
      <c r="AJ782" s="438"/>
      <c r="AK782" s="438"/>
      <c r="AL782" s="438"/>
      <c r="AM782" s="399"/>
      <c r="AN782" s="521"/>
      <c r="AS782" s="512"/>
      <c r="AT782" s="512"/>
      <c r="AU782" s="512"/>
      <c r="AV782" s="512"/>
      <c r="AW782" s="512"/>
      <c r="AX782" s="512"/>
      <c r="AY782" s="512"/>
      <c r="AZ782" s="512"/>
      <c r="BA782" s="512"/>
      <c r="BB782" s="512"/>
      <c r="BC782" s="512"/>
      <c r="BD782" s="527"/>
      <c r="BE782" s="527"/>
      <c r="BF782" s="527"/>
      <c r="BG782" s="527"/>
      <c r="BH782" s="527"/>
      <c r="BI782" s="512"/>
      <c r="BJ782" s="512"/>
      <c r="BK782" s="512"/>
      <c r="BL782" s="512"/>
      <c r="BM782" s="512"/>
      <c r="BN782" s="512"/>
      <c r="BO782" s="512"/>
      <c r="BP782" s="512"/>
      <c r="BQ782" s="512"/>
      <c r="BR782" s="512"/>
      <c r="BS782" s="512"/>
      <c r="BT782" s="512"/>
      <c r="BU782" s="512"/>
      <c r="BV782" s="512"/>
      <c r="BW782" s="512"/>
      <c r="BX782" s="512"/>
      <c r="BY782" s="512"/>
      <c r="BZ782" s="512"/>
      <c r="CA782" s="512"/>
      <c r="CB782" s="512"/>
      <c r="CC782" s="512"/>
    </row>
    <row r="783" spans="1:81" s="417" customFormat="1">
      <c r="A783" s="399"/>
      <c r="B783" s="457"/>
      <c r="C783" s="389" t="s">
        <v>2563</v>
      </c>
      <c r="D783" s="457"/>
      <c r="E783" s="457"/>
      <c r="F783" s="457"/>
      <c r="G783" s="457"/>
      <c r="H783" s="457"/>
      <c r="I783" s="457"/>
      <c r="J783" s="457"/>
      <c r="K783" s="457"/>
      <c r="L783" s="457"/>
      <c r="M783" s="457"/>
      <c r="N783" s="457"/>
      <c r="O783" s="457"/>
      <c r="P783" s="457"/>
      <c r="Q783" s="457"/>
      <c r="R783" s="457"/>
      <c r="S783" s="457"/>
      <c r="T783" s="457"/>
      <c r="U783" s="457"/>
      <c r="V783" s="457"/>
      <c r="W783" s="457"/>
      <c r="X783" s="457"/>
      <c r="Y783" s="457"/>
      <c r="Z783" s="457"/>
      <c r="AA783" s="457"/>
      <c r="AB783" s="457"/>
      <c r="AC783" s="457"/>
      <c r="AD783" s="457"/>
      <c r="AE783" s="457"/>
      <c r="AF783" s="457"/>
      <c r="AG783" s="457"/>
      <c r="AH783" s="386"/>
      <c r="AI783" s="1119"/>
      <c r="AJ783" s="438"/>
      <c r="AK783" s="438"/>
      <c r="AL783" s="438"/>
      <c r="AM783" s="399"/>
      <c r="AN783" s="521"/>
      <c r="AT783" s="512"/>
      <c r="AU783" s="512"/>
      <c r="AV783" s="512"/>
      <c r="AW783" s="512"/>
      <c r="AX783" s="512"/>
      <c r="AY783" s="512"/>
      <c r="AZ783" s="512"/>
    </row>
    <row r="784" spans="1:81" s="417" customFormat="1">
      <c r="A784" s="399"/>
      <c r="B784" s="457"/>
      <c r="C784" s="744"/>
      <c r="D784" s="457"/>
      <c r="E784" s="457"/>
      <c r="F784" s="457"/>
      <c r="G784" s="457"/>
      <c r="H784" s="457"/>
      <c r="I784" s="457"/>
      <c r="J784" s="457"/>
      <c r="K784" s="457"/>
      <c r="L784" s="457"/>
      <c r="M784" s="457"/>
      <c r="N784" s="457"/>
      <c r="O784" s="457"/>
      <c r="P784" s="457"/>
      <c r="Q784" s="457"/>
      <c r="R784" s="457"/>
      <c r="S784" s="457"/>
      <c r="T784" s="457"/>
      <c r="U784" s="457"/>
      <c r="V784" s="457"/>
      <c r="W784" s="457"/>
      <c r="X784" s="457"/>
      <c r="Y784" s="457"/>
      <c r="Z784" s="457"/>
      <c r="AA784" s="457"/>
      <c r="AB784" s="457"/>
      <c r="AC784" s="457"/>
      <c r="AD784" s="457"/>
      <c r="AE784" s="386"/>
      <c r="AF784" s="386"/>
      <c r="AG784" s="386"/>
      <c r="AH784" s="386"/>
      <c r="AI784" s="386"/>
      <c r="AJ784" s="386"/>
      <c r="AK784" s="386"/>
      <c r="AL784" s="438"/>
      <c r="AM784" s="399"/>
      <c r="AN784" s="521"/>
      <c r="AO784" s="399" t="s">
        <v>809</v>
      </c>
      <c r="AP784" s="517">
        <v>0</v>
      </c>
      <c r="AS784" s="512"/>
      <c r="AT784" s="512"/>
      <c r="AU784" s="512"/>
      <c r="AV784" s="512"/>
      <c r="AW784" s="512"/>
      <c r="AX784" s="512"/>
      <c r="AY784" s="512"/>
      <c r="AZ784" s="512"/>
      <c r="BA784" s="512"/>
      <c r="BB784" s="512"/>
      <c r="BC784" s="512"/>
      <c r="BD784" s="527"/>
      <c r="BE784" s="527"/>
      <c r="BF784" s="527"/>
      <c r="BG784" s="527"/>
      <c r="BH784" s="527"/>
      <c r="BI784" s="512"/>
      <c r="BJ784" s="512"/>
      <c r="BK784" s="512"/>
      <c r="BL784" s="512"/>
      <c r="BM784" s="512"/>
      <c r="BN784" s="512"/>
      <c r="BO784" s="512"/>
      <c r="BP784" s="512"/>
      <c r="BQ784" s="512"/>
      <c r="BR784" s="512"/>
      <c r="BS784" s="512"/>
      <c r="BT784" s="512"/>
      <c r="BU784" s="512"/>
      <c r="BV784" s="512"/>
      <c r="BW784" s="512"/>
      <c r="BX784" s="512"/>
      <c r="BY784" s="512"/>
      <c r="BZ784" s="512"/>
      <c r="CA784" s="512"/>
      <c r="CB784" s="512"/>
      <c r="CC784" s="512"/>
    </row>
    <row r="785" spans="1:81" s="417" customFormat="1" ht="13.7" customHeight="1">
      <c r="A785" s="399"/>
      <c r="B785" s="457"/>
      <c r="C785" s="744"/>
      <c r="D785" s="501" t="s">
        <v>22</v>
      </c>
      <c r="E785" s="2443" t="s">
        <v>2564</v>
      </c>
      <c r="F785" s="2443"/>
      <c r="G785" s="2443"/>
      <c r="H785" s="2443"/>
      <c r="I785" s="2443"/>
      <c r="J785" s="2443"/>
      <c r="K785" s="2443"/>
      <c r="L785" s="2443"/>
      <c r="M785" s="2443"/>
      <c r="N785" s="2443"/>
      <c r="O785" s="2443"/>
      <c r="P785" s="2443"/>
      <c r="Q785" s="2443"/>
      <c r="R785" s="2443"/>
      <c r="S785" s="2443"/>
      <c r="T785" s="2443"/>
      <c r="U785" s="2443"/>
      <c r="V785" s="2443"/>
      <c r="W785" s="2443"/>
      <c r="X785" s="2443"/>
      <c r="Y785" s="2443"/>
      <c r="Z785" s="2443"/>
      <c r="AA785" s="2443"/>
      <c r="AB785" s="2443"/>
      <c r="AC785" s="2443"/>
      <c r="AD785" s="2443"/>
      <c r="AE785" s="386"/>
      <c r="AF785" s="2387" t="s">
        <v>2217</v>
      </c>
      <c r="AG785" s="2387"/>
      <c r="AH785" s="2387"/>
      <c r="AI785" s="2387"/>
      <c r="AJ785" s="2387"/>
      <c r="AK785" s="2387"/>
      <c r="AL785" s="2387"/>
      <c r="AM785" s="455"/>
      <c r="AN785" s="521"/>
      <c r="AO785" s="453" t="s">
        <v>843</v>
      </c>
      <c r="AP785" s="399">
        <v>3</v>
      </c>
      <c r="AT785" s="512"/>
      <c r="AU785" s="512"/>
      <c r="AV785" s="512"/>
      <c r="AW785" s="512"/>
      <c r="AX785" s="512"/>
      <c r="AY785" s="512"/>
      <c r="AZ785" s="512"/>
    </row>
    <row r="786" spans="1:81" s="417" customFormat="1" ht="13.7" customHeight="1">
      <c r="A786" s="399"/>
      <c r="B786" s="457"/>
      <c r="C786" s="744"/>
      <c r="D786" s="501"/>
      <c r="E786" s="2443"/>
      <c r="F786" s="2443"/>
      <c r="G786" s="2443"/>
      <c r="H786" s="2443"/>
      <c r="I786" s="2443"/>
      <c r="J786" s="2443"/>
      <c r="K786" s="2443"/>
      <c r="L786" s="2443"/>
      <c r="M786" s="2443"/>
      <c r="N786" s="2443"/>
      <c r="O786" s="2443"/>
      <c r="P786" s="2443"/>
      <c r="Q786" s="2443"/>
      <c r="R786" s="2443"/>
      <c r="S786" s="2443"/>
      <c r="T786" s="2443"/>
      <c r="U786" s="2443"/>
      <c r="V786" s="2443"/>
      <c r="W786" s="2443"/>
      <c r="X786" s="2443"/>
      <c r="Y786" s="2443"/>
      <c r="Z786" s="2443"/>
      <c r="AA786" s="2443"/>
      <c r="AB786" s="2443"/>
      <c r="AC786" s="2443"/>
      <c r="AD786" s="2443"/>
      <c r="AE786" s="386"/>
      <c r="AF786" s="1125"/>
      <c r="AG786" s="1125"/>
      <c r="AH786" s="1125"/>
      <c r="AI786" s="1125"/>
      <c r="AJ786" s="1125"/>
      <c r="AK786" s="1125"/>
      <c r="AL786" s="1125"/>
      <c r="AM786" s="455"/>
      <c r="AN786" s="521"/>
      <c r="AO786" s="453"/>
      <c r="AP786" s="399"/>
      <c r="AT786" s="512"/>
      <c r="AU786" s="512"/>
      <c r="AV786" s="512"/>
      <c r="AW786" s="512"/>
      <c r="AX786" s="512"/>
      <c r="AY786" s="512"/>
      <c r="AZ786" s="512"/>
    </row>
    <row r="787" spans="1:81" s="417" customFormat="1">
      <c r="A787" s="399"/>
      <c r="B787" s="457"/>
      <c r="C787" s="744"/>
      <c r="D787" s="501"/>
      <c r="E787" s="2443"/>
      <c r="F787" s="2443"/>
      <c r="G787" s="2443"/>
      <c r="H787" s="2443"/>
      <c r="I787" s="2443"/>
      <c r="J787" s="2443"/>
      <c r="K787" s="2443"/>
      <c r="L787" s="2443"/>
      <c r="M787" s="2443"/>
      <c r="N787" s="2443"/>
      <c r="O787" s="2443"/>
      <c r="P787" s="2443"/>
      <c r="Q787" s="2443"/>
      <c r="R787" s="2443"/>
      <c r="S787" s="2443"/>
      <c r="T787" s="2443"/>
      <c r="U787" s="2443"/>
      <c r="V787" s="2443"/>
      <c r="W787" s="2443"/>
      <c r="X787" s="2443"/>
      <c r="Y787" s="2443"/>
      <c r="Z787" s="2443"/>
      <c r="AA787" s="2443"/>
      <c r="AB787" s="2443"/>
      <c r="AC787" s="2443"/>
      <c r="AD787" s="2443"/>
      <c r="AE787" s="1125"/>
      <c r="AF787" s="1125"/>
      <c r="AG787" s="1125"/>
      <c r="AH787" s="1125"/>
      <c r="AI787" s="1125"/>
      <c r="AJ787" s="1125"/>
      <c r="AK787" s="1125"/>
      <c r="AL787" s="1125"/>
      <c r="AM787" s="455"/>
      <c r="AN787" s="521"/>
      <c r="AO787" s="453"/>
      <c r="AP787" s="399"/>
      <c r="AT787" s="512"/>
      <c r="AU787" s="512"/>
      <c r="AV787" s="512"/>
      <c r="AW787" s="512"/>
      <c r="AX787" s="512"/>
      <c r="AY787" s="512"/>
      <c r="AZ787" s="512"/>
    </row>
    <row r="788" spans="1:81" s="417" customFormat="1">
      <c r="A788" s="399"/>
      <c r="B788" s="457"/>
      <c r="C788" s="744"/>
      <c r="D788" s="501"/>
      <c r="E788" s="2443"/>
      <c r="F788" s="2443"/>
      <c r="G788" s="2443"/>
      <c r="H788" s="2443"/>
      <c r="I788" s="2443"/>
      <c r="J788" s="2443"/>
      <c r="K788" s="2443"/>
      <c r="L788" s="2443"/>
      <c r="M788" s="2443"/>
      <c r="N788" s="2443"/>
      <c r="O788" s="2443"/>
      <c r="P788" s="2443"/>
      <c r="Q788" s="2443"/>
      <c r="R788" s="2443"/>
      <c r="S788" s="2443"/>
      <c r="T788" s="2443"/>
      <c r="U788" s="2443"/>
      <c r="V788" s="2443"/>
      <c r="W788" s="2443"/>
      <c r="X788" s="2443"/>
      <c r="Y788" s="2443"/>
      <c r="Z788" s="2443"/>
      <c r="AA788" s="2443"/>
      <c r="AB788" s="2443"/>
      <c r="AC788" s="2443"/>
      <c r="AD788" s="2443"/>
      <c r="AE788" s="1125"/>
      <c r="AF788" s="1125"/>
      <c r="AG788" s="1125"/>
      <c r="AH788" s="1125"/>
      <c r="AI788" s="1125"/>
      <c r="AJ788" s="1125"/>
      <c r="AK788" s="1125"/>
      <c r="AL788" s="1125"/>
      <c r="AM788" s="455"/>
      <c r="AN788" s="521"/>
      <c r="AO788" s="528"/>
      <c r="AT788" s="512"/>
      <c r="AU788" s="512"/>
      <c r="AV788" s="512"/>
      <c r="AW788" s="512"/>
      <c r="AX788" s="512"/>
      <c r="AY788" s="512"/>
      <c r="AZ788" s="512"/>
    </row>
    <row r="789" spans="1:81" s="417" customFormat="1">
      <c r="A789" s="399"/>
      <c r="B789" s="457"/>
      <c r="C789" s="744"/>
      <c r="D789" s="501"/>
      <c r="E789" s="1132"/>
      <c r="F789" s="1132"/>
      <c r="G789" s="1132"/>
      <c r="H789" s="1132"/>
      <c r="I789" s="1132"/>
      <c r="J789" s="1132"/>
      <c r="K789" s="1132"/>
      <c r="L789" s="1132"/>
      <c r="M789" s="1132"/>
      <c r="N789" s="1132"/>
      <c r="O789" s="1132"/>
      <c r="P789" s="1132"/>
      <c r="Q789" s="1132"/>
      <c r="R789" s="1132"/>
      <c r="S789" s="1132"/>
      <c r="T789" s="1132"/>
      <c r="U789" s="1132"/>
      <c r="V789" s="1132"/>
      <c r="W789" s="1132"/>
      <c r="X789" s="1132"/>
      <c r="Y789" s="1132"/>
      <c r="Z789" s="1132"/>
      <c r="AA789" s="1132"/>
      <c r="AB789" s="1132"/>
      <c r="AC789" s="1132"/>
      <c r="AD789" s="1132"/>
      <c r="AE789" s="1125"/>
      <c r="AF789" s="1125"/>
      <c r="AG789" s="1125"/>
      <c r="AH789" s="1125"/>
      <c r="AI789" s="1125"/>
      <c r="AJ789" s="1125"/>
      <c r="AK789" s="1125"/>
      <c r="AL789" s="1125"/>
      <c r="AM789" s="455"/>
      <c r="AN789" s="521"/>
      <c r="AO789" s="528"/>
      <c r="AT789" s="512"/>
      <c r="AU789" s="512"/>
      <c r="AV789" s="512"/>
      <c r="AW789" s="512"/>
      <c r="AX789" s="512"/>
      <c r="AY789" s="512"/>
      <c r="AZ789" s="512"/>
    </row>
    <row r="790" spans="1:81" s="417" customFormat="1">
      <c r="A790" s="399"/>
      <c r="B790" s="457"/>
      <c r="C790" s="744"/>
      <c r="D790" s="386" t="s">
        <v>2491</v>
      </c>
      <c r="E790" s="1144"/>
      <c r="F790" s="1144"/>
      <c r="G790" s="1144"/>
      <c r="H790" s="2472" t="s">
        <v>843</v>
      </c>
      <c r="I790" s="2472"/>
      <c r="J790" s="457"/>
      <c r="K790" s="457"/>
      <c r="L790" s="457"/>
      <c r="M790" s="457"/>
      <c r="N790" s="457"/>
      <c r="O790" s="457"/>
      <c r="P790" s="457"/>
      <c r="Q790" s="457"/>
      <c r="R790" s="457"/>
      <c r="S790" s="457"/>
      <c r="T790" s="457"/>
      <c r="U790" s="457"/>
      <c r="V790" s="457"/>
      <c r="W790" s="457"/>
      <c r="X790" s="457"/>
      <c r="Y790" s="457"/>
      <c r="Z790" s="457"/>
      <c r="AA790" s="457"/>
      <c r="AB790" s="457"/>
      <c r="AC790" s="457"/>
      <c r="AD790" s="457"/>
      <c r="AE790" s="457"/>
      <c r="AF790" s="457"/>
      <c r="AG790" s="457"/>
      <c r="AH790" s="386"/>
      <c r="AI790" s="1119"/>
      <c r="AJ790" s="438"/>
      <c r="AK790" s="438"/>
      <c r="AL790" s="438"/>
      <c r="AM790" s="399"/>
      <c r="AN790" s="521"/>
      <c r="AS790" s="512"/>
      <c r="AT790" s="512"/>
      <c r="AU790" s="512"/>
      <c r="AV790" s="512"/>
      <c r="AW790" s="512"/>
      <c r="AX790" s="512"/>
      <c r="AY790" s="512"/>
      <c r="AZ790" s="512"/>
      <c r="BA790" s="512"/>
      <c r="BB790" s="512"/>
      <c r="BC790" s="512"/>
      <c r="BD790" s="527"/>
      <c r="BE790" s="527"/>
      <c r="BF790" s="527"/>
      <c r="BG790" s="527"/>
      <c r="BH790" s="527"/>
      <c r="BI790" s="512"/>
      <c r="BJ790" s="512"/>
      <c r="BK790" s="512"/>
      <c r="BL790" s="512"/>
      <c r="BM790" s="512"/>
      <c r="BN790" s="512"/>
      <c r="BO790" s="512"/>
      <c r="BP790" s="512"/>
      <c r="BQ790" s="512"/>
      <c r="BR790" s="512"/>
      <c r="BS790" s="512"/>
      <c r="BT790" s="512"/>
      <c r="BU790" s="512"/>
      <c r="BV790" s="512"/>
      <c r="BW790" s="512"/>
      <c r="BX790" s="512"/>
      <c r="BY790" s="512"/>
      <c r="BZ790" s="512"/>
      <c r="CA790" s="512"/>
      <c r="CB790" s="512"/>
      <c r="CC790" s="512"/>
    </row>
    <row r="791" spans="1:81" s="417" customFormat="1">
      <c r="A791" s="399"/>
      <c r="B791" s="457"/>
      <c r="C791" s="525"/>
      <c r="D791" s="400"/>
      <c r="E791" s="400"/>
      <c r="F791" s="400"/>
      <c r="G791" s="400"/>
      <c r="H791" s="400"/>
      <c r="I791" s="400"/>
      <c r="J791" s="400"/>
      <c r="K791" s="400"/>
      <c r="L791" s="400"/>
      <c r="M791" s="400"/>
      <c r="N791" s="400"/>
      <c r="O791" s="400"/>
      <c r="P791" s="400"/>
      <c r="Q791" s="400"/>
      <c r="R791" s="400"/>
      <c r="S791" s="400"/>
      <c r="T791" s="400"/>
      <c r="U791" s="400"/>
      <c r="V791" s="400"/>
      <c r="W791" s="400"/>
      <c r="X791" s="400"/>
      <c r="Y791" s="400"/>
      <c r="Z791" s="400"/>
      <c r="AA791" s="400"/>
      <c r="AB791" s="400"/>
      <c r="AC791" s="400"/>
      <c r="AD791" s="457"/>
      <c r="AE791" s="400"/>
      <c r="AF791" s="400"/>
      <c r="AG791" s="400"/>
      <c r="AH791" s="400"/>
      <c r="AI791" s="399"/>
      <c r="AJ791" s="399"/>
      <c r="AK791" s="399"/>
      <c r="AL791" s="399"/>
      <c r="AM791" s="399"/>
      <c r="AN791" s="521"/>
      <c r="AT791" s="512"/>
      <c r="AU791" s="512"/>
      <c r="AV791" s="512"/>
      <c r="AW791" s="512"/>
      <c r="AX791" s="512"/>
      <c r="AY791" s="512"/>
      <c r="AZ791" s="512"/>
    </row>
    <row r="792" spans="1:81" s="417" customFormat="1">
      <c r="A792" s="448"/>
      <c r="B792" s="503"/>
      <c r="C792" s="526"/>
      <c r="D792" s="502"/>
      <c r="E792" s="502"/>
      <c r="F792" s="502"/>
      <c r="G792" s="502"/>
      <c r="H792" s="502"/>
      <c r="I792" s="502"/>
      <c r="J792" s="502"/>
      <c r="K792" s="502"/>
      <c r="L792" s="502"/>
      <c r="M792" s="502"/>
      <c r="N792" s="502"/>
      <c r="O792" s="502"/>
      <c r="P792" s="502"/>
      <c r="Q792" s="502"/>
      <c r="R792" s="502"/>
      <c r="S792" s="502"/>
      <c r="T792" s="502"/>
      <c r="U792" s="502"/>
      <c r="V792" s="502"/>
      <c r="W792" s="502"/>
      <c r="X792" s="502"/>
      <c r="Y792" s="502"/>
      <c r="Z792" s="502"/>
      <c r="AA792" s="502"/>
      <c r="AB792" s="502"/>
      <c r="AC792" s="503"/>
      <c r="AD792" s="502"/>
      <c r="AE792" s="502"/>
      <c r="AF792" s="502"/>
      <c r="AG792" s="502"/>
      <c r="AH792" s="411"/>
      <c r="AI792" s="412" t="s">
        <v>2565</v>
      </c>
      <c r="AJ792" s="2423">
        <f>VLOOKUP($H$790,$AO$784:$AP$785,2,FALSE)</f>
        <v>3</v>
      </c>
      <c r="AK792" s="2425"/>
      <c r="AL792" s="438"/>
      <c r="AM792" s="399"/>
      <c r="AN792" s="521"/>
      <c r="AS792" s="512"/>
      <c r="AT792" s="512"/>
      <c r="AU792" s="512"/>
      <c r="AV792" s="512"/>
      <c r="AW792" s="512"/>
      <c r="AX792" s="512"/>
      <c r="AY792" s="512"/>
      <c r="AZ792" s="512"/>
      <c r="BA792" s="512"/>
      <c r="BB792" s="512"/>
      <c r="BC792" s="512"/>
      <c r="BD792" s="527"/>
      <c r="BE792" s="527"/>
      <c r="BF792" s="527"/>
      <c r="BG792" s="527"/>
      <c r="BH792" s="527"/>
      <c r="BI792" s="512"/>
      <c r="BJ792" s="512"/>
      <c r="BK792" s="512"/>
      <c r="BL792" s="512"/>
      <c r="BM792" s="512"/>
      <c r="BN792" s="512"/>
      <c r="BO792" s="512"/>
      <c r="BP792" s="512"/>
      <c r="BQ792" s="512"/>
      <c r="BR792" s="512"/>
      <c r="BS792" s="512"/>
      <c r="BT792" s="512"/>
      <c r="BU792" s="512"/>
      <c r="BV792" s="512"/>
      <c r="BW792" s="512"/>
      <c r="BX792" s="512"/>
      <c r="BY792" s="512"/>
      <c r="BZ792" s="512"/>
      <c r="CA792" s="512"/>
      <c r="CB792" s="512"/>
      <c r="CC792" s="512"/>
    </row>
    <row r="793" spans="1:81" s="399" customFormat="1" ht="12.75" customHeight="1">
      <c r="B793" s="457"/>
      <c r="C793" s="525"/>
      <c r="D793" s="400"/>
      <c r="E793" s="400"/>
      <c r="F793" s="400"/>
      <c r="G793" s="400"/>
      <c r="H793" s="400"/>
      <c r="I793" s="400"/>
      <c r="J793" s="400"/>
      <c r="K793" s="400"/>
      <c r="L793" s="400"/>
      <c r="M793" s="400"/>
      <c r="N793" s="400"/>
      <c r="O793" s="400"/>
      <c r="P793" s="400"/>
      <c r="Q793" s="400"/>
      <c r="R793" s="400"/>
      <c r="S793" s="400"/>
      <c r="T793" s="400"/>
      <c r="U793" s="400"/>
      <c r="V793" s="400"/>
      <c r="W793" s="400"/>
      <c r="X793" s="400"/>
      <c r="Y793" s="400"/>
      <c r="Z793" s="400"/>
      <c r="AA793" s="400"/>
      <c r="AB793" s="400"/>
      <c r="AC793" s="400"/>
      <c r="AD793" s="457"/>
      <c r="AE793" s="400"/>
      <c r="AF793" s="400"/>
      <c r="AG793" s="400"/>
      <c r="AH793" s="400"/>
      <c r="AN793" s="440"/>
    </row>
    <row r="794" spans="1:81" s="399" customFormat="1" ht="12.75" customHeight="1">
      <c r="A794" s="448"/>
      <c r="B794" s="502"/>
      <c r="C794" s="502"/>
      <c r="D794" s="502"/>
      <c r="E794" s="502"/>
      <c r="F794" s="502"/>
      <c r="G794" s="502"/>
      <c r="H794" s="502"/>
      <c r="I794" s="502"/>
      <c r="J794" s="502"/>
      <c r="K794" s="502"/>
      <c r="L794" s="502"/>
      <c r="M794" s="502"/>
      <c r="N794" s="502"/>
      <c r="O794" s="502"/>
      <c r="P794" s="502"/>
      <c r="Q794" s="502"/>
      <c r="R794" s="502"/>
      <c r="S794" s="502"/>
      <c r="T794" s="502"/>
      <c r="U794" s="502"/>
      <c r="V794" s="502"/>
      <c r="W794" s="502"/>
      <c r="X794" s="502"/>
      <c r="Y794" s="502"/>
      <c r="Z794" s="502"/>
      <c r="AA794" s="502"/>
      <c r="AB794" s="502"/>
      <c r="AC794" s="503"/>
      <c r="AD794" s="502"/>
      <c r="AE794" s="411"/>
      <c r="AF794" s="411"/>
      <c r="AG794" s="411"/>
      <c r="AH794" s="411"/>
      <c r="AI794" s="412"/>
      <c r="AJ794" s="412" t="s">
        <v>2566</v>
      </c>
      <c r="AK794" s="2423">
        <f>IF(($AJ$621+$AJ$640+$AJ$652+$AJ$687+$AJ$711+$AJ$725+$AJ$737+$AJ$753+$AJ$765+$AJ$781+AJ792)&gt;10,10,($AJ$621+$AJ$640+$AJ$652+$AJ$687+$AJ$711+$AJ$725+$AJ$737+$AJ$753+$AJ$765+$AJ$781+AJ792))</f>
        <v>10</v>
      </c>
      <c r="AL794" s="2424"/>
      <c r="AM794" s="2425"/>
      <c r="AN794" s="440"/>
    </row>
    <row r="795" spans="1:81" s="399" customFormat="1" ht="12.75" customHeight="1">
      <c r="B795" s="400"/>
      <c r="C795" s="400"/>
      <c r="D795" s="400"/>
      <c r="E795" s="400"/>
      <c r="F795" s="400"/>
      <c r="G795" s="400"/>
      <c r="H795" s="400"/>
      <c r="I795" s="400"/>
      <c r="J795" s="400"/>
      <c r="K795" s="400"/>
      <c r="L795" s="400"/>
      <c r="M795" s="400"/>
      <c r="N795" s="400"/>
      <c r="O795" s="400"/>
      <c r="P795" s="400"/>
      <c r="Q795" s="400"/>
      <c r="R795" s="400"/>
      <c r="S795" s="400"/>
      <c r="T795" s="400"/>
      <c r="U795" s="400"/>
      <c r="V795" s="400"/>
      <c r="W795" s="400"/>
      <c r="X795" s="400"/>
      <c r="Y795" s="400"/>
      <c r="Z795" s="400"/>
      <c r="AA795" s="400"/>
      <c r="AB795" s="400"/>
      <c r="AC795" s="457"/>
      <c r="AD795" s="400"/>
      <c r="AI795" s="1119"/>
      <c r="AJ795" s="1119"/>
      <c r="AK795" s="438"/>
      <c r="AL795" s="438"/>
      <c r="AM795" s="438"/>
      <c r="AN795" s="440"/>
    </row>
    <row r="796" spans="1:81">
      <c r="B796" s="399"/>
      <c r="C796" s="399"/>
      <c r="D796" s="399"/>
      <c r="E796" s="399"/>
      <c r="F796" s="399"/>
      <c r="G796" s="399"/>
      <c r="H796" s="399"/>
      <c r="I796" s="399"/>
      <c r="J796" s="399"/>
      <c r="K796" s="399"/>
      <c r="L796" s="399"/>
      <c r="M796" s="399"/>
      <c r="N796" s="399"/>
      <c r="O796" s="399"/>
      <c r="P796" s="399"/>
      <c r="Q796" s="399"/>
      <c r="R796" s="399"/>
      <c r="S796" s="399"/>
      <c r="T796" s="399"/>
      <c r="U796" s="399"/>
      <c r="V796" s="399"/>
      <c r="W796" s="399"/>
      <c r="X796" s="399"/>
      <c r="Y796" s="399"/>
      <c r="Z796" s="399"/>
      <c r="AA796" s="399"/>
      <c r="AB796" s="399"/>
      <c r="AC796" s="399"/>
      <c r="AD796" s="399"/>
      <c r="AE796" s="399"/>
      <c r="AF796" s="399"/>
      <c r="AG796" s="399"/>
      <c r="AH796" s="399"/>
      <c r="AI796" s="399"/>
      <c r="AJ796" s="399"/>
      <c r="AK796" s="399"/>
      <c r="AL796" s="399"/>
      <c r="AM796" s="399"/>
    </row>
    <row r="797" spans="1:81">
      <c r="A797" s="2516" t="s">
        <v>2567</v>
      </c>
      <c r="B797" s="2517"/>
      <c r="C797" s="2517"/>
      <c r="D797" s="2517"/>
      <c r="E797" s="2517"/>
      <c r="F797" s="2517"/>
      <c r="G797" s="2517"/>
      <c r="H797" s="2517"/>
      <c r="I797" s="2517"/>
      <c r="J797" s="2517"/>
      <c r="K797" s="2517"/>
      <c r="L797" s="2517"/>
      <c r="M797" s="2517"/>
      <c r="N797" s="2517"/>
      <c r="O797" s="2517"/>
      <c r="P797" s="2517"/>
      <c r="Q797" s="2517"/>
      <c r="R797" s="2517"/>
      <c r="S797" s="2517"/>
      <c r="T797" s="2517"/>
      <c r="U797" s="2517"/>
      <c r="V797" s="2517"/>
      <c r="W797" s="2517"/>
      <c r="X797" s="2517"/>
      <c r="Y797" s="2517"/>
      <c r="Z797" s="2517"/>
      <c r="AA797" s="2517"/>
      <c r="AB797" s="2517"/>
      <c r="AC797" s="2517"/>
      <c r="AD797" s="2517"/>
      <c r="AE797" s="2517"/>
      <c r="AF797" s="2517"/>
      <c r="AG797" s="2517"/>
      <c r="AH797" s="2517"/>
      <c r="AI797" s="2517"/>
      <c r="AJ797" s="2517"/>
      <c r="AK797" s="2517"/>
      <c r="AL797" s="2517"/>
      <c r="AM797" s="2517"/>
    </row>
    <row r="798" spans="1:81">
      <c r="A798" s="2518"/>
      <c r="B798" s="2518"/>
      <c r="C798" s="2518"/>
      <c r="D798" s="2518"/>
      <c r="E798" s="2518"/>
      <c r="F798" s="2518"/>
      <c r="G798" s="2518"/>
      <c r="H798" s="2518"/>
      <c r="I798" s="2518"/>
      <c r="J798" s="2518"/>
      <c r="K798" s="2518"/>
      <c r="L798" s="2518"/>
      <c r="M798" s="2518"/>
      <c r="N798" s="2518"/>
      <c r="O798" s="2518"/>
      <c r="P798" s="2518"/>
      <c r="Q798" s="2518"/>
      <c r="R798" s="2518"/>
      <c r="S798" s="2518"/>
      <c r="T798" s="2518"/>
      <c r="U798" s="2518"/>
      <c r="V798" s="2518"/>
      <c r="W798" s="2518"/>
      <c r="X798" s="2518"/>
      <c r="Y798" s="2518"/>
      <c r="Z798" s="2518"/>
      <c r="AA798" s="2518"/>
      <c r="AB798" s="2518"/>
      <c r="AC798" s="2518"/>
      <c r="AD798" s="2518"/>
      <c r="AE798" s="2518"/>
      <c r="AF798" s="2518"/>
      <c r="AG798" s="2518"/>
      <c r="AH798" s="2518"/>
      <c r="AI798" s="2518"/>
      <c r="AJ798" s="2518"/>
      <c r="AK798" s="2518"/>
      <c r="AL798" s="2518"/>
      <c r="AM798" s="2518"/>
      <c r="AO798" s="647"/>
      <c r="AP798" s="647"/>
      <c r="AQ798" s="647"/>
    </row>
    <row r="799" spans="1:81">
      <c r="A799" s="399"/>
      <c r="B799" s="418"/>
      <c r="C799" s="419"/>
      <c r="D799" s="419"/>
      <c r="E799" s="419"/>
      <c r="F799" s="419"/>
      <c r="G799" s="419"/>
      <c r="H799" s="419"/>
      <c r="I799" s="1139"/>
      <c r="J799" s="1139"/>
      <c r="K799" s="1139"/>
      <c r="L799" s="1139"/>
      <c r="M799" s="1139"/>
      <c r="N799" s="1139"/>
      <c r="O799" s="1139"/>
      <c r="P799" s="1139"/>
      <c r="Q799" s="1139"/>
      <c r="S799" s="389"/>
      <c r="T799" s="389"/>
      <c r="U799" s="389"/>
      <c r="V799" s="389"/>
      <c r="W799" s="389"/>
      <c r="X799" s="389"/>
      <c r="Y799" s="389"/>
      <c r="Z799" s="389"/>
      <c r="AA799" s="389"/>
      <c r="AB799" s="389"/>
      <c r="AC799" s="389"/>
      <c r="AD799" s="389"/>
      <c r="AE799" s="389"/>
      <c r="AG799" s="389"/>
      <c r="AH799" s="389"/>
      <c r="AI799" s="389"/>
      <c r="AJ799" s="389"/>
      <c r="AK799" s="399"/>
      <c r="AL799" s="399"/>
      <c r="AM799" s="387"/>
      <c r="AO799" s="647"/>
      <c r="AP799" s="647"/>
      <c r="AQ799" s="647"/>
    </row>
    <row r="800" spans="1:81">
      <c r="A800" s="2464"/>
      <c r="B800" s="2464"/>
      <c r="C800" s="2464"/>
      <c r="D800" s="2464"/>
      <c r="E800" s="2464"/>
      <c r="F800" s="2464"/>
      <c r="G800" s="2464"/>
      <c r="H800" s="2464"/>
      <c r="I800" s="2464"/>
      <c r="J800" s="2464"/>
      <c r="K800" s="2464"/>
      <c r="L800" s="2464"/>
      <c r="M800" s="2464"/>
      <c r="N800" s="2464"/>
      <c r="O800" s="2464"/>
      <c r="P800" s="2464"/>
      <c r="Q800" s="2464"/>
      <c r="R800" s="2464"/>
      <c r="S800" s="2464"/>
      <c r="T800" s="2464"/>
      <c r="U800" s="2464"/>
      <c r="V800" s="2464"/>
      <c r="W800" s="2464"/>
      <c r="X800" s="2464"/>
      <c r="Y800" s="2464"/>
      <c r="Z800" s="2464"/>
      <c r="AA800" s="2464"/>
      <c r="AB800" s="2464"/>
      <c r="AC800" s="2464"/>
      <c r="AD800" s="2464"/>
      <c r="AE800" s="2464"/>
      <c r="AF800" s="2464"/>
      <c r="AG800" s="2464"/>
      <c r="AH800" s="2464"/>
      <c r="AI800" s="2464"/>
      <c r="AJ800" s="2464"/>
      <c r="AK800" s="2464"/>
      <c r="AL800" s="2464"/>
      <c r="AM800" s="2464"/>
      <c r="AP800" s="647"/>
      <c r="AQ800" s="647"/>
    </row>
    <row r="801" spans="1:81">
      <c r="A801" s="2464"/>
      <c r="B801" s="2464"/>
      <c r="C801" s="2464"/>
      <c r="D801" s="2464"/>
      <c r="E801" s="2464"/>
      <c r="F801" s="2464"/>
      <c r="G801" s="2464"/>
      <c r="H801" s="2464"/>
      <c r="I801" s="2464"/>
      <c r="J801" s="2464"/>
      <c r="K801" s="2464"/>
      <c r="L801" s="2464"/>
      <c r="M801" s="2464"/>
      <c r="N801" s="2464"/>
      <c r="O801" s="2464"/>
      <c r="P801" s="2464"/>
      <c r="Q801" s="2464"/>
      <c r="R801" s="2464"/>
      <c r="S801" s="2464"/>
      <c r="T801" s="2464"/>
      <c r="U801" s="2464"/>
      <c r="V801" s="2464"/>
      <c r="W801" s="2464"/>
      <c r="X801" s="2464"/>
      <c r="Y801" s="2464"/>
      <c r="Z801" s="2464"/>
      <c r="AA801" s="2464"/>
      <c r="AB801" s="2464"/>
      <c r="AC801" s="2464"/>
      <c r="AD801" s="2464"/>
      <c r="AE801" s="2464"/>
      <c r="AF801" s="2464"/>
      <c r="AG801" s="2464"/>
      <c r="AH801" s="2464"/>
      <c r="AI801" s="2464"/>
      <c r="AJ801" s="2464"/>
      <c r="AK801" s="2464"/>
      <c r="AL801" s="2464"/>
      <c r="AM801" s="2464"/>
      <c r="AO801" s="647"/>
      <c r="AQ801" s="647"/>
    </row>
    <row r="802" spans="1:81">
      <c r="A802" s="648"/>
      <c r="B802" s="505"/>
      <c r="C802" s="505"/>
      <c r="D802" s="505"/>
      <c r="E802" s="505"/>
      <c r="F802" s="505"/>
      <c r="G802" s="505"/>
      <c r="H802" s="505"/>
      <c r="I802" s="505"/>
      <c r="J802" s="505"/>
      <c r="K802" s="505"/>
      <c r="L802" s="505"/>
      <c r="M802" s="505"/>
      <c r="N802" s="505"/>
      <c r="O802" s="505"/>
      <c r="P802" s="505"/>
      <c r="Q802" s="505"/>
      <c r="R802" s="505"/>
      <c r="S802" s="507"/>
      <c r="T802" s="2519" t="s">
        <v>2568</v>
      </c>
      <c r="U802" s="2520"/>
      <c r="V802" s="2520"/>
      <c r="W802" s="2520"/>
      <c r="X802" s="2520"/>
      <c r="Y802" s="2521"/>
      <c r="Z802" s="2519" t="s">
        <v>2569</v>
      </c>
      <c r="AA802" s="2520"/>
      <c r="AB802" s="2520"/>
      <c r="AC802" s="2520"/>
      <c r="AD802" s="2520"/>
      <c r="AE802" s="2521"/>
      <c r="AF802" s="2519" t="s">
        <v>2570</v>
      </c>
      <c r="AG802" s="2520"/>
      <c r="AH802" s="2520"/>
      <c r="AI802" s="2520"/>
      <c r="AJ802" s="2520"/>
      <c r="AK802" s="2521"/>
      <c r="AL802" s="649"/>
      <c r="AM802" s="439"/>
      <c r="AO802" s="647"/>
      <c r="AP802" s="647"/>
      <c r="AQ802" s="647"/>
    </row>
    <row r="803" spans="1:81">
      <c r="A803" s="650"/>
      <c r="B803" s="530"/>
      <c r="C803" s="530"/>
      <c r="D803" s="530"/>
      <c r="E803" s="530"/>
      <c r="F803" s="530"/>
      <c r="G803" s="530"/>
      <c r="H803" s="530"/>
      <c r="I803" s="530"/>
      <c r="J803" s="530"/>
      <c r="K803" s="530"/>
      <c r="L803" s="530"/>
      <c r="M803" s="530"/>
      <c r="N803" s="530"/>
      <c r="O803" s="530"/>
      <c r="P803" s="530"/>
      <c r="Q803" s="530"/>
      <c r="R803" s="530"/>
      <c r="S803" s="544"/>
      <c r="T803" s="2522"/>
      <c r="U803" s="2523"/>
      <c r="V803" s="2523"/>
      <c r="W803" s="2523"/>
      <c r="X803" s="2523"/>
      <c r="Y803" s="2524"/>
      <c r="Z803" s="2522"/>
      <c r="AA803" s="2523"/>
      <c r="AB803" s="2523"/>
      <c r="AC803" s="2523"/>
      <c r="AD803" s="2523"/>
      <c r="AE803" s="2524"/>
      <c r="AF803" s="2522"/>
      <c r="AG803" s="2523"/>
      <c r="AH803" s="2523"/>
      <c r="AI803" s="2523"/>
      <c r="AJ803" s="2523"/>
      <c r="AK803" s="2524"/>
      <c r="AL803" s="649"/>
      <c r="AM803" s="439"/>
      <c r="AO803" s="647"/>
      <c r="AP803" s="647"/>
      <c r="AQ803" s="647"/>
    </row>
    <row r="804" spans="1:81">
      <c r="A804" s="650" t="s">
        <v>53</v>
      </c>
      <c r="B804" s="2499" t="s">
        <v>2132</v>
      </c>
      <c r="C804" s="2499"/>
      <c r="D804" s="2499"/>
      <c r="E804" s="2499"/>
      <c r="F804" s="2499"/>
      <c r="G804" s="2499"/>
      <c r="H804" s="2499"/>
      <c r="I804" s="2499"/>
      <c r="J804" s="2499"/>
      <c r="K804" s="2499"/>
      <c r="L804" s="2499"/>
      <c r="M804" s="2499"/>
      <c r="N804" s="2499"/>
      <c r="O804" s="2499"/>
      <c r="P804" s="2499"/>
      <c r="Q804" s="2499"/>
      <c r="R804" s="2499"/>
      <c r="S804" s="2500"/>
      <c r="T804" s="2501">
        <f>AK62</f>
        <v>0</v>
      </c>
      <c r="U804" s="2502"/>
      <c r="V804" s="2502"/>
      <c r="W804" s="2502"/>
      <c r="X804" s="2502"/>
      <c r="Y804" s="2503"/>
      <c r="Z804" s="2504">
        <v>20</v>
      </c>
      <c r="AA804" s="2502"/>
      <c r="AB804" s="2502"/>
      <c r="AC804" s="2502"/>
      <c r="AD804" s="2502"/>
      <c r="AE804" s="2503"/>
      <c r="AF804" s="2485">
        <f>IF(T804&gt;Z804,Z804,T804)</f>
        <v>0</v>
      </c>
      <c r="AG804" s="2485"/>
      <c r="AH804" s="2485"/>
      <c r="AI804" s="2485"/>
      <c r="AJ804" s="2485"/>
      <c r="AK804" s="2485"/>
      <c r="AL804" s="649"/>
      <c r="AM804" s="439"/>
      <c r="AO804" s="647"/>
      <c r="AP804" s="647"/>
      <c r="AQ804" s="647"/>
    </row>
    <row r="805" spans="1:81">
      <c r="A805" s="650" t="s">
        <v>2423</v>
      </c>
      <c r="B805" s="2499" t="s">
        <v>617</v>
      </c>
      <c r="C805" s="2499"/>
      <c r="D805" s="2499"/>
      <c r="E805" s="2499"/>
      <c r="F805" s="2499"/>
      <c r="G805" s="2499"/>
      <c r="H805" s="2499"/>
      <c r="I805" s="2499"/>
      <c r="J805" s="2499"/>
      <c r="K805" s="2499"/>
      <c r="L805" s="2499"/>
      <c r="M805" s="2499"/>
      <c r="N805" s="2499"/>
      <c r="O805" s="2499"/>
      <c r="P805" s="2499"/>
      <c r="Q805" s="2499"/>
      <c r="R805" s="2499"/>
      <c r="S805" s="2500"/>
      <c r="T805" s="2501">
        <f>AK84</f>
        <v>10</v>
      </c>
      <c r="U805" s="2502"/>
      <c r="V805" s="2502"/>
      <c r="W805" s="2502"/>
      <c r="X805" s="2502"/>
      <c r="Y805" s="2503"/>
      <c r="Z805" s="2504">
        <v>10</v>
      </c>
      <c r="AA805" s="2502"/>
      <c r="AB805" s="2502"/>
      <c r="AC805" s="2502"/>
      <c r="AD805" s="2502"/>
      <c r="AE805" s="2503"/>
      <c r="AF805" s="2485">
        <f>IF(T805&gt;Z805,Z805,T805)</f>
        <v>10</v>
      </c>
      <c r="AG805" s="2485"/>
      <c r="AH805" s="2485"/>
      <c r="AI805" s="2485"/>
      <c r="AJ805" s="2485"/>
      <c r="AK805" s="2485"/>
      <c r="AL805" s="649"/>
      <c r="AM805" s="439"/>
      <c r="AO805" s="647"/>
      <c r="AP805" s="647"/>
      <c r="AQ805" s="647"/>
    </row>
    <row r="806" spans="1:81">
      <c r="A806" s="650" t="s">
        <v>2432</v>
      </c>
      <c r="B806" s="2499" t="s">
        <v>2172</v>
      </c>
      <c r="C806" s="2499"/>
      <c r="D806" s="2499"/>
      <c r="E806" s="2499"/>
      <c r="F806" s="2499"/>
      <c r="G806" s="2499"/>
      <c r="H806" s="2499"/>
      <c r="I806" s="2499"/>
      <c r="J806" s="2499"/>
      <c r="K806" s="2499"/>
      <c r="L806" s="2499"/>
      <c r="M806" s="2499"/>
      <c r="N806" s="2499"/>
      <c r="O806" s="2499"/>
      <c r="P806" s="2499"/>
      <c r="Q806" s="2499"/>
      <c r="R806" s="2499"/>
      <c r="S806" s="2500"/>
      <c r="T806" s="2501">
        <f ca="1">AK109</f>
        <v>20</v>
      </c>
      <c r="U806" s="2502"/>
      <c r="V806" s="2502"/>
      <c r="W806" s="2502"/>
      <c r="X806" s="2502"/>
      <c r="Y806" s="2503"/>
      <c r="Z806" s="2504">
        <v>20</v>
      </c>
      <c r="AA806" s="2502"/>
      <c r="AB806" s="2502"/>
      <c r="AC806" s="2502"/>
      <c r="AD806" s="2502"/>
      <c r="AE806" s="2503"/>
      <c r="AF806" s="2485">
        <f ca="1">IF(T806&gt;Z806,Z806,T806)</f>
        <v>20</v>
      </c>
      <c r="AG806" s="2485"/>
      <c r="AH806" s="2485"/>
      <c r="AI806" s="2485"/>
      <c r="AJ806" s="2485"/>
      <c r="AK806" s="2485"/>
      <c r="AL806" s="649"/>
      <c r="AM806" s="439"/>
      <c r="AO806" s="647"/>
      <c r="AP806" s="647"/>
      <c r="AQ806" s="647"/>
    </row>
    <row r="807" spans="1:81">
      <c r="A807" s="650" t="s">
        <v>2571</v>
      </c>
      <c r="B807" s="2499" t="s">
        <v>2183</v>
      </c>
      <c r="C807" s="2499"/>
      <c r="D807" s="2499"/>
      <c r="E807" s="2499"/>
      <c r="F807" s="2499"/>
      <c r="G807" s="2499"/>
      <c r="H807" s="2499"/>
      <c r="I807" s="2499"/>
      <c r="J807" s="2499"/>
      <c r="K807" s="2499"/>
      <c r="L807" s="2499"/>
      <c r="M807" s="2499"/>
      <c r="N807" s="2499"/>
      <c r="O807" s="2499"/>
      <c r="P807" s="2499"/>
      <c r="Q807" s="2499"/>
      <c r="R807" s="2499"/>
      <c r="S807" s="2500"/>
      <c r="T807" s="2501">
        <f>AK143</f>
        <v>10</v>
      </c>
      <c r="U807" s="2502"/>
      <c r="V807" s="2502"/>
      <c r="W807" s="2502"/>
      <c r="X807" s="2502"/>
      <c r="Y807" s="2503"/>
      <c r="Z807" s="2504">
        <v>10</v>
      </c>
      <c r="AA807" s="2502"/>
      <c r="AB807" s="2502"/>
      <c r="AC807" s="2502"/>
      <c r="AD807" s="2502"/>
      <c r="AE807" s="2503"/>
      <c r="AF807" s="2485">
        <f>IF(T807&gt;Z807,Z807,T807)</f>
        <v>10</v>
      </c>
      <c r="AG807" s="2485"/>
      <c r="AH807" s="2485"/>
      <c r="AI807" s="2485"/>
      <c r="AJ807" s="2485"/>
      <c r="AK807" s="2485"/>
      <c r="AL807" s="649"/>
      <c r="AM807" s="439"/>
      <c r="AO807" s="647"/>
      <c r="AP807" s="647"/>
      <c r="AQ807" s="647"/>
    </row>
    <row r="808" spans="1:81">
      <c r="A808" s="1149" t="s">
        <v>2572</v>
      </c>
      <c r="B808" s="2499" t="s">
        <v>2573</v>
      </c>
      <c r="C808" s="2499"/>
      <c r="D808" s="2499"/>
      <c r="E808" s="2499"/>
      <c r="F808" s="2499"/>
      <c r="G808" s="2499"/>
      <c r="H808" s="2499"/>
      <c r="I808" s="2499"/>
      <c r="J808" s="2499"/>
      <c r="K808" s="2499"/>
      <c r="L808" s="2499"/>
      <c r="M808" s="2499"/>
      <c r="N808" s="2499"/>
      <c r="O808" s="2499"/>
      <c r="P808" s="2499"/>
      <c r="Q808" s="2499"/>
      <c r="R808" s="2499"/>
      <c r="S808" s="2500"/>
      <c r="T808" s="2525">
        <f>SUM(T809:Y810)</f>
        <v>10</v>
      </c>
      <c r="U808" s="2525"/>
      <c r="V808" s="2525"/>
      <c r="W808" s="2525"/>
      <c r="X808" s="2525"/>
      <c r="Y808" s="2525"/>
      <c r="Z808" s="2485">
        <v>10</v>
      </c>
      <c r="AA808" s="2485"/>
      <c r="AB808" s="2485"/>
      <c r="AC808" s="2485"/>
      <c r="AD808" s="2485"/>
      <c r="AE808" s="2485"/>
      <c r="AF808" s="2485">
        <f>IF(T808&gt;Z808,Z808,T808)</f>
        <v>10</v>
      </c>
      <c r="AG808" s="2485"/>
      <c r="AH808" s="2485"/>
      <c r="AI808" s="2485"/>
      <c r="AJ808" s="2485"/>
      <c r="AK808" s="2485"/>
      <c r="AL808" s="649"/>
      <c r="AM808" s="439"/>
    </row>
    <row r="809" spans="1:81">
      <c r="A809" s="385"/>
      <c r="B809" s="444"/>
      <c r="C809" s="2526" t="s">
        <v>2574</v>
      </c>
      <c r="D809" s="2526"/>
      <c r="E809" s="2526"/>
      <c r="F809" s="2526"/>
      <c r="G809" s="2526"/>
      <c r="H809" s="2526"/>
      <c r="I809" s="2526"/>
      <c r="J809" s="2526"/>
      <c r="K809" s="2526"/>
      <c r="L809" s="2526"/>
      <c r="M809" s="2526"/>
      <c r="N809" s="2526"/>
      <c r="O809" s="2526"/>
      <c r="P809" s="2526"/>
      <c r="Q809" s="2526"/>
      <c r="R809" s="2526"/>
      <c r="S809" s="2527"/>
      <c r="T809" s="2418">
        <f>AJ166</f>
        <v>7</v>
      </c>
      <c r="U809" s="2418"/>
      <c r="V809" s="2418"/>
      <c r="W809" s="2418"/>
      <c r="X809" s="2418"/>
      <c r="Y809" s="2418"/>
      <c r="Z809" s="2419">
        <v>7</v>
      </c>
      <c r="AA809" s="2419"/>
      <c r="AB809" s="2419"/>
      <c r="AC809" s="2419"/>
      <c r="AD809" s="2419"/>
      <c r="AE809" s="2419"/>
      <c r="AF809" s="2528"/>
      <c r="AG809" s="2528"/>
      <c r="AH809" s="2528"/>
      <c r="AI809" s="2528"/>
      <c r="AJ809" s="2528"/>
      <c r="AK809" s="2528"/>
      <c r="AL809" s="649"/>
      <c r="AM809" s="439"/>
    </row>
    <row r="810" spans="1:81">
      <c r="A810" s="443"/>
      <c r="B810" s="444"/>
      <c r="C810" s="2526" t="s">
        <v>2002</v>
      </c>
      <c r="D810" s="2526"/>
      <c r="E810" s="2526"/>
      <c r="F810" s="2526"/>
      <c r="G810" s="2526"/>
      <c r="H810" s="2526"/>
      <c r="I810" s="2526"/>
      <c r="J810" s="2526"/>
      <c r="K810" s="2526"/>
      <c r="L810" s="2526"/>
      <c r="M810" s="2526"/>
      <c r="N810" s="2526"/>
      <c r="O810" s="2526"/>
      <c r="P810" s="2526"/>
      <c r="Q810" s="2526"/>
      <c r="R810" s="2526"/>
      <c r="S810" s="2527"/>
      <c r="T810" s="2418">
        <f>AJ180</f>
        <v>3</v>
      </c>
      <c r="U810" s="2418"/>
      <c r="V810" s="2418"/>
      <c r="W810" s="2418"/>
      <c r="X810" s="2418"/>
      <c r="Y810" s="2418"/>
      <c r="Z810" s="2419">
        <v>3</v>
      </c>
      <c r="AA810" s="2419"/>
      <c r="AB810" s="2419"/>
      <c r="AC810" s="2419"/>
      <c r="AD810" s="2419"/>
      <c r="AE810" s="2419"/>
      <c r="AF810" s="2528"/>
      <c r="AG810" s="2528"/>
      <c r="AH810" s="2528"/>
      <c r="AI810" s="2528"/>
      <c r="AJ810" s="2528"/>
      <c r="AK810" s="2528"/>
      <c r="AL810" s="649"/>
      <c r="AM810" s="439"/>
      <c r="AO810" s="399"/>
    </row>
    <row r="811" spans="1:81">
      <c r="A811" s="1149" t="s">
        <v>2229</v>
      </c>
      <c r="B811" s="2499" t="s">
        <v>2575</v>
      </c>
      <c r="C811" s="2499"/>
      <c r="D811" s="2499"/>
      <c r="E811" s="2499"/>
      <c r="F811" s="2499"/>
      <c r="G811" s="2499"/>
      <c r="H811" s="2499"/>
      <c r="I811" s="2499"/>
      <c r="J811" s="2499"/>
      <c r="K811" s="2499"/>
      <c r="L811" s="2499"/>
      <c r="M811" s="2499"/>
      <c r="N811" s="2499"/>
      <c r="O811" s="2499"/>
      <c r="P811" s="2499"/>
      <c r="Q811" s="2499"/>
      <c r="R811" s="2499"/>
      <c r="S811" s="2500"/>
      <c r="T811" s="2525">
        <f>AK191</f>
        <v>10</v>
      </c>
      <c r="U811" s="2525"/>
      <c r="V811" s="2525"/>
      <c r="W811" s="2525"/>
      <c r="X811" s="2525"/>
      <c r="Y811" s="2525"/>
      <c r="Z811" s="2485">
        <v>10</v>
      </c>
      <c r="AA811" s="2485"/>
      <c r="AB811" s="2485"/>
      <c r="AC811" s="2485"/>
      <c r="AD811" s="2485"/>
      <c r="AE811" s="2485"/>
      <c r="AF811" s="2485">
        <f>IF(T811&gt;Z811,Z811,T811)</f>
        <v>10</v>
      </c>
      <c r="AG811" s="2485"/>
      <c r="AH811" s="2485"/>
      <c r="AI811" s="2485"/>
      <c r="AJ811" s="2485"/>
      <c r="AK811" s="2485"/>
      <c r="AL811" s="649"/>
      <c r="AM811" s="439"/>
    </row>
    <row r="812" spans="1:81">
      <c r="A812" s="650" t="s">
        <v>2239</v>
      </c>
      <c r="B812" s="2499" t="s">
        <v>2240</v>
      </c>
      <c r="C812" s="2499"/>
      <c r="D812" s="2499"/>
      <c r="E812" s="2499"/>
      <c r="F812" s="2499"/>
      <c r="G812" s="2499"/>
      <c r="H812" s="2499"/>
      <c r="I812" s="2499"/>
      <c r="J812" s="2499"/>
      <c r="K812" s="2499"/>
      <c r="L812" s="2499"/>
      <c r="M812" s="2499"/>
      <c r="N812" s="2499"/>
      <c r="O812" s="2499"/>
      <c r="P812" s="2499"/>
      <c r="Q812" s="2499"/>
      <c r="R812" s="2499"/>
      <c r="S812" s="2500"/>
      <c r="T812" s="2525">
        <f>AK273</f>
        <v>8</v>
      </c>
      <c r="U812" s="2525"/>
      <c r="V812" s="2525"/>
      <c r="W812" s="2525"/>
      <c r="X812" s="2525"/>
      <c r="Y812" s="2525"/>
      <c r="Z812" s="2504">
        <v>8</v>
      </c>
      <c r="AA812" s="2502"/>
      <c r="AB812" s="2502"/>
      <c r="AC812" s="2502"/>
      <c r="AD812" s="2502"/>
      <c r="AE812" s="2503"/>
      <c r="AF812" s="2485">
        <f>IF(T812&gt;Z812,Z812,T812)</f>
        <v>8</v>
      </c>
      <c r="AG812" s="2485"/>
      <c r="AH812" s="2485"/>
      <c r="AI812" s="2485"/>
      <c r="AJ812" s="2485"/>
      <c r="AK812" s="2485"/>
      <c r="AL812" s="649"/>
      <c r="AM812" s="439"/>
    </row>
    <row r="813" spans="1:81" s="384" customFormat="1" hidden="1">
      <c r="A813" s="1149" t="s">
        <v>1005</v>
      </c>
      <c r="B813" s="2499" t="s">
        <v>2576</v>
      </c>
      <c r="C813" s="2499"/>
      <c r="D813" s="2499"/>
      <c r="E813" s="2499"/>
      <c r="F813" s="2499"/>
      <c r="G813" s="2499"/>
      <c r="H813" s="2499"/>
      <c r="I813" s="2499"/>
      <c r="J813" s="2499"/>
      <c r="K813" s="2499"/>
      <c r="L813" s="2499"/>
      <c r="M813" s="2499"/>
      <c r="N813" s="2499"/>
      <c r="O813" s="2499"/>
      <c r="P813" s="2499"/>
      <c r="Q813" s="2499"/>
      <c r="R813" s="2499"/>
      <c r="S813" s="2500"/>
      <c r="T813" s="2525">
        <f>IF(AK535&gt;5,5,AK535)</f>
        <v>0</v>
      </c>
      <c r="U813" s="2525"/>
      <c r="V813" s="2525"/>
      <c r="W813" s="2525"/>
      <c r="X813" s="2525"/>
      <c r="Y813" s="2525"/>
      <c r="Z813" s="2485">
        <v>5</v>
      </c>
      <c r="AA813" s="2485"/>
      <c r="AB813" s="2485"/>
      <c r="AC813" s="2485"/>
      <c r="AD813" s="2485"/>
      <c r="AE813" s="2485"/>
      <c r="AF813" s="2485">
        <f>IF(T813&gt;Z813,5,T813)</f>
        <v>0</v>
      </c>
      <c r="AG813" s="2485"/>
      <c r="AH813" s="2485"/>
      <c r="AI813" s="2485"/>
      <c r="AJ813" s="2485"/>
      <c r="AK813" s="2485"/>
      <c r="AL813" s="649"/>
      <c r="AM813" s="439"/>
      <c r="AO813" s="23"/>
      <c r="AP813" s="11"/>
      <c r="AQ813" s="11"/>
      <c r="AR813" s="11"/>
      <c r="AS813" s="11"/>
      <c r="AT813" s="11"/>
      <c r="AU813" s="11"/>
      <c r="AV813" s="11"/>
      <c r="AW813" s="11"/>
      <c r="AX813" s="11"/>
      <c r="AY813" s="11"/>
      <c r="AZ813" s="11"/>
      <c r="BA813" s="11"/>
      <c r="BB813" s="11"/>
      <c r="BC813" s="11"/>
      <c r="BD813" s="25"/>
      <c r="BE813" s="25"/>
      <c r="BF813" s="25"/>
      <c r="BG813" s="25"/>
      <c r="BH813" s="25"/>
      <c r="BI813" s="11"/>
      <c r="BJ813" s="11"/>
      <c r="BK813" s="11"/>
      <c r="BL813" s="11"/>
      <c r="BM813" s="11"/>
      <c r="BN813" s="11"/>
      <c r="BO813" s="11"/>
      <c r="BP813" s="11"/>
      <c r="BQ813" s="11"/>
      <c r="BR813" s="11"/>
      <c r="BS813" s="11"/>
      <c r="BT813" s="11"/>
      <c r="BU813" s="11"/>
      <c r="BV813" s="11"/>
      <c r="BW813" s="11"/>
      <c r="BX813" s="11"/>
      <c r="BY813" s="11"/>
      <c r="BZ813" s="11"/>
      <c r="CA813" s="11"/>
      <c r="CB813" s="11"/>
      <c r="CC813" s="11"/>
    </row>
    <row r="814" spans="1:81" s="384" customFormat="1">
      <c r="A814" s="650" t="s">
        <v>2291</v>
      </c>
      <c r="B814" s="2499" t="s">
        <v>2577</v>
      </c>
      <c r="C814" s="2499"/>
      <c r="D814" s="2499"/>
      <c r="E814" s="2499"/>
      <c r="F814" s="2499"/>
      <c r="G814" s="2499"/>
      <c r="H814" s="2499"/>
      <c r="I814" s="2499"/>
      <c r="J814" s="2499"/>
      <c r="K814" s="2499"/>
      <c r="L814" s="2499"/>
      <c r="M814" s="2499"/>
      <c r="N814" s="2499"/>
      <c r="O814" s="2499"/>
      <c r="P814" s="2499"/>
      <c r="Q814" s="2499"/>
      <c r="R814" s="2499"/>
      <c r="S814" s="2500"/>
      <c r="T814" s="2525">
        <f>AK285</f>
        <v>10</v>
      </c>
      <c r="U814" s="2525"/>
      <c r="V814" s="2525"/>
      <c r="W814" s="2525"/>
      <c r="X814" s="2525"/>
      <c r="Y814" s="2525"/>
      <c r="Z814" s="2485">
        <v>10</v>
      </c>
      <c r="AA814" s="2485"/>
      <c r="AB814" s="2485"/>
      <c r="AC814" s="2485"/>
      <c r="AD814" s="2485"/>
      <c r="AE814" s="2485"/>
      <c r="AF814" s="2531">
        <f>IF(T814&gt;Z814,Z814,T814)</f>
        <v>10</v>
      </c>
      <c r="AG814" s="2532"/>
      <c r="AH814" s="2532"/>
      <c r="AI814" s="2532"/>
      <c r="AJ814" s="2532"/>
      <c r="AK814" s="2533"/>
      <c r="AL814" s="649"/>
      <c r="AM814" s="439"/>
      <c r="AO814" s="23"/>
      <c r="AP814" s="11"/>
      <c r="AQ814" s="11"/>
      <c r="AR814" s="11"/>
      <c r="AS814" s="11"/>
      <c r="AT814" s="11"/>
      <c r="AU814" s="11"/>
      <c r="AV814" s="11"/>
      <c r="AW814" s="11"/>
      <c r="AX814" s="11"/>
      <c r="AY814" s="11"/>
      <c r="AZ814" s="11"/>
      <c r="BA814" s="11"/>
      <c r="BB814" s="11"/>
      <c r="BC814" s="11"/>
      <c r="BD814" s="25"/>
      <c r="BE814" s="25"/>
      <c r="BF814" s="25"/>
      <c r="BG814" s="25"/>
      <c r="BH814" s="25"/>
      <c r="BI814" s="11"/>
      <c r="BJ814" s="11"/>
      <c r="BK814" s="11"/>
      <c r="BL814" s="11"/>
      <c r="BM814" s="11"/>
      <c r="BN814" s="11"/>
      <c r="BO814" s="11"/>
      <c r="BP814" s="11"/>
      <c r="BQ814" s="11"/>
      <c r="BR814" s="11"/>
      <c r="BS814" s="11"/>
      <c r="BT814" s="11"/>
      <c r="BU814" s="11"/>
      <c r="BV814" s="11"/>
      <c r="BW814" s="11"/>
      <c r="BX814" s="11"/>
      <c r="BY814" s="11"/>
      <c r="BZ814" s="11"/>
      <c r="CA814" s="11"/>
      <c r="CB814" s="11"/>
      <c r="CC814" s="11"/>
    </row>
    <row r="815" spans="1:81" s="384" customFormat="1">
      <c r="A815" s="1149" t="s">
        <v>2295</v>
      </c>
      <c r="B815" s="2499" t="s">
        <v>2578</v>
      </c>
      <c r="C815" s="2499"/>
      <c r="D815" s="2499"/>
      <c r="E815" s="2499"/>
      <c r="F815" s="2499"/>
      <c r="G815" s="2499"/>
      <c r="H815" s="2499"/>
      <c r="I815" s="2499"/>
      <c r="J815" s="2499"/>
      <c r="K815" s="2499"/>
      <c r="L815" s="2499"/>
      <c r="M815" s="2499"/>
      <c r="N815" s="2499"/>
      <c r="O815" s="2499"/>
      <c r="P815" s="2499"/>
      <c r="Q815" s="2499"/>
      <c r="R815" s="2499"/>
      <c r="S815" s="2500"/>
      <c r="T815" s="2525">
        <f>AK338</f>
        <v>10</v>
      </c>
      <c r="U815" s="2525"/>
      <c r="V815" s="2525"/>
      <c r="W815" s="2525"/>
      <c r="X815" s="2525"/>
      <c r="Y815" s="2525"/>
      <c r="Z815" s="2531">
        <v>10</v>
      </c>
      <c r="AA815" s="2532"/>
      <c r="AB815" s="2532"/>
      <c r="AC815" s="2532"/>
      <c r="AD815" s="2532"/>
      <c r="AE815" s="2533"/>
      <c r="AF815" s="2531">
        <f>IF(T815&gt;Z815,Z815,T815)</f>
        <v>10</v>
      </c>
      <c r="AG815" s="2532"/>
      <c r="AH815" s="2532"/>
      <c r="AI815" s="2532"/>
      <c r="AJ815" s="2532"/>
      <c r="AK815" s="2533"/>
      <c r="AL815" s="389"/>
      <c r="AM815" s="439"/>
      <c r="AO815" s="23"/>
      <c r="AP815" s="11"/>
      <c r="AQ815" s="11"/>
      <c r="AR815" s="11"/>
      <c r="AS815" s="11"/>
      <c r="AT815" s="11"/>
      <c r="AU815" s="11"/>
      <c r="AV815" s="11"/>
      <c r="AW815" s="11"/>
      <c r="AX815" s="11"/>
      <c r="AY815" s="11"/>
      <c r="AZ815" s="11"/>
      <c r="BA815" s="11"/>
      <c r="BB815" s="11"/>
      <c r="BC815" s="11"/>
      <c r="BD815" s="25"/>
      <c r="BE815" s="25"/>
      <c r="BF815" s="25"/>
      <c r="BG815" s="25"/>
      <c r="BH815" s="25"/>
      <c r="BI815" s="11"/>
      <c r="BJ815" s="11"/>
      <c r="BK815" s="11"/>
      <c r="BL815" s="11"/>
      <c r="BM815" s="11"/>
      <c r="BN815" s="11"/>
      <c r="BO815" s="11"/>
      <c r="BP815" s="11"/>
      <c r="BQ815" s="11"/>
      <c r="BR815" s="11"/>
      <c r="BS815" s="11"/>
      <c r="BT815" s="11"/>
      <c r="BU815" s="11"/>
      <c r="BV815" s="11"/>
      <c r="BW815" s="11"/>
      <c r="BX815" s="11"/>
      <c r="BY815" s="11"/>
      <c r="BZ815" s="11"/>
      <c r="CA815" s="11"/>
      <c r="CB815" s="11"/>
      <c r="CC815" s="11"/>
    </row>
    <row r="816" spans="1:81" s="384" customFormat="1" hidden="1">
      <c r="A816" s="1149"/>
      <c r="B816" s="1147"/>
      <c r="C816" s="651" t="s">
        <v>2579</v>
      </c>
      <c r="D816" s="652"/>
      <c r="E816" s="652"/>
      <c r="F816" s="652"/>
      <c r="G816" s="652"/>
      <c r="H816" s="652"/>
      <c r="I816" s="652"/>
      <c r="J816" s="652"/>
      <c r="K816" s="652"/>
      <c r="L816" s="652"/>
      <c r="M816" s="652"/>
      <c r="N816" s="652"/>
      <c r="O816" s="652"/>
      <c r="P816" s="652"/>
      <c r="Q816" s="652"/>
      <c r="R816" s="1147"/>
      <c r="S816" s="1148"/>
      <c r="T816" s="2418">
        <f>AK338</f>
        <v>10</v>
      </c>
      <c r="U816" s="2418"/>
      <c r="V816" s="2418"/>
      <c r="W816" s="2418"/>
      <c r="X816" s="2418"/>
      <c r="Y816" s="2418"/>
      <c r="Z816" s="2423">
        <v>20</v>
      </c>
      <c r="AA816" s="2424"/>
      <c r="AB816" s="2424"/>
      <c r="AC816" s="2424"/>
      <c r="AD816" s="2424"/>
      <c r="AE816" s="2425"/>
      <c r="AF816" s="2528"/>
      <c r="AG816" s="2528"/>
      <c r="AH816" s="2528"/>
      <c r="AI816" s="2528"/>
      <c r="AJ816" s="2528"/>
      <c r="AK816" s="2528"/>
      <c r="AL816" s="389"/>
      <c r="AM816" s="439"/>
      <c r="AO816" s="23"/>
      <c r="AP816" s="11"/>
      <c r="AQ816" s="11"/>
      <c r="AR816" s="11"/>
      <c r="AS816" s="11"/>
      <c r="AT816" s="11"/>
      <c r="AU816" s="11"/>
      <c r="AV816" s="11"/>
      <c r="AW816" s="11"/>
      <c r="AX816" s="11"/>
      <c r="AY816" s="11"/>
      <c r="AZ816" s="11"/>
      <c r="BA816" s="11"/>
      <c r="BB816" s="11"/>
      <c r="BC816" s="11"/>
      <c r="BD816" s="25"/>
      <c r="BE816" s="25"/>
      <c r="BF816" s="25"/>
      <c r="BG816" s="25"/>
      <c r="BH816" s="25"/>
      <c r="BI816" s="11"/>
      <c r="BJ816" s="11"/>
      <c r="BK816" s="11"/>
      <c r="BL816" s="11"/>
      <c r="BM816" s="11"/>
      <c r="BN816" s="11"/>
      <c r="BO816" s="11"/>
      <c r="BP816" s="11"/>
      <c r="BQ816" s="11"/>
      <c r="BR816" s="11"/>
      <c r="BS816" s="11"/>
      <c r="BT816" s="11"/>
      <c r="BU816" s="11"/>
      <c r="BV816" s="11"/>
      <c r="BW816" s="11"/>
      <c r="BX816" s="11"/>
      <c r="BY816" s="11"/>
      <c r="BZ816" s="11"/>
      <c r="CA816" s="11"/>
      <c r="CB816" s="11"/>
      <c r="CC816" s="11"/>
    </row>
    <row r="817" spans="1:81" s="384" customFormat="1">
      <c r="A817" s="1149" t="s">
        <v>2325</v>
      </c>
      <c r="B817" s="2499" t="s">
        <v>2326</v>
      </c>
      <c r="C817" s="2499"/>
      <c r="D817" s="2499"/>
      <c r="E817" s="2499"/>
      <c r="F817" s="2499"/>
      <c r="G817" s="2499"/>
      <c r="H817" s="2499"/>
      <c r="I817" s="2499"/>
      <c r="J817" s="2499"/>
      <c r="K817" s="2499"/>
      <c r="L817" s="2499"/>
      <c r="M817" s="2499"/>
      <c r="N817" s="2499"/>
      <c r="O817" s="2499"/>
      <c r="P817" s="2499"/>
      <c r="Q817" s="2499"/>
      <c r="R817" s="2499"/>
      <c r="S817" s="2500"/>
      <c r="T817" s="2525">
        <f>AK469</f>
        <v>10</v>
      </c>
      <c r="U817" s="2525"/>
      <c r="V817" s="2525"/>
      <c r="W817" s="2525"/>
      <c r="X817" s="2525"/>
      <c r="Y817" s="2525"/>
      <c r="Z817" s="2531">
        <v>10</v>
      </c>
      <c r="AA817" s="2532"/>
      <c r="AB817" s="2532"/>
      <c r="AC817" s="2532"/>
      <c r="AD817" s="2532"/>
      <c r="AE817" s="2533"/>
      <c r="AF817" s="2485">
        <f>IF(T817&gt;Z817,Z817,T817)</f>
        <v>10</v>
      </c>
      <c r="AG817" s="2485"/>
      <c r="AH817" s="2485"/>
      <c r="AI817" s="2485"/>
      <c r="AJ817" s="2485"/>
      <c r="AK817" s="2485"/>
      <c r="AL817" s="389"/>
      <c r="AM817" s="439"/>
      <c r="AO817" s="23"/>
      <c r="AP817" s="11"/>
      <c r="AQ817" s="11"/>
      <c r="AR817" s="11"/>
      <c r="AS817" s="11"/>
      <c r="AT817" s="11"/>
      <c r="AU817" s="11"/>
      <c r="AV817" s="11"/>
      <c r="AW817" s="11"/>
      <c r="AX817" s="11"/>
      <c r="AY817" s="11"/>
      <c r="AZ817" s="11"/>
      <c r="BA817" s="11"/>
      <c r="BB817" s="11"/>
      <c r="BC817" s="11"/>
      <c r="BD817" s="25"/>
      <c r="BE817" s="25"/>
      <c r="BF817" s="25"/>
      <c r="BG817" s="25"/>
      <c r="BH817" s="25"/>
      <c r="BI817" s="11"/>
      <c r="BJ817" s="11"/>
      <c r="BK817" s="11"/>
      <c r="BL817" s="11"/>
      <c r="BM817" s="11"/>
      <c r="BN817" s="11"/>
      <c r="BO817" s="11"/>
      <c r="BP817" s="11"/>
      <c r="BQ817" s="11"/>
      <c r="BR817" s="11"/>
      <c r="BS817" s="11"/>
      <c r="BT817" s="11"/>
      <c r="BU817" s="11"/>
      <c r="BV817" s="11"/>
      <c r="BW817" s="11"/>
      <c r="BX817" s="11"/>
      <c r="BY817" s="11"/>
      <c r="BZ817" s="11"/>
      <c r="CA817" s="11"/>
      <c r="CB817" s="11"/>
      <c r="CC817" s="11"/>
    </row>
    <row r="818" spans="1:81" s="384" customFormat="1">
      <c r="A818" s="1149" t="s">
        <v>2442</v>
      </c>
      <c r="B818" s="2499" t="s">
        <v>2443</v>
      </c>
      <c r="C818" s="2499"/>
      <c r="D818" s="2499"/>
      <c r="E818" s="2499"/>
      <c r="F818" s="2499"/>
      <c r="G818" s="2499"/>
      <c r="H818" s="2499"/>
      <c r="I818" s="2499"/>
      <c r="J818" s="2499"/>
      <c r="K818" s="2499"/>
      <c r="L818" s="2499"/>
      <c r="M818" s="2499"/>
      <c r="N818" s="2499"/>
      <c r="O818" s="2499"/>
      <c r="P818" s="2499"/>
      <c r="Q818" s="2499"/>
      <c r="R818" s="2499"/>
      <c r="S818" s="2500"/>
      <c r="T818" s="2525">
        <f>AK559</f>
        <v>12</v>
      </c>
      <c r="U818" s="2525"/>
      <c r="V818" s="2525"/>
      <c r="W818" s="2525"/>
      <c r="X818" s="2525"/>
      <c r="Y818" s="2525"/>
      <c r="Z818" s="2531">
        <v>12</v>
      </c>
      <c r="AA818" s="2532"/>
      <c r="AB818" s="2532"/>
      <c r="AC818" s="2532"/>
      <c r="AD818" s="2532"/>
      <c r="AE818" s="2533"/>
      <c r="AF818" s="2485">
        <f>IF(T818&gt;Z818,Z818,T818)</f>
        <v>12</v>
      </c>
      <c r="AG818" s="2485"/>
      <c r="AH818" s="2485"/>
      <c r="AI818" s="2485"/>
      <c r="AJ818" s="2485"/>
      <c r="AK818" s="2485"/>
      <c r="AL818" s="389"/>
      <c r="AM818" s="439"/>
      <c r="AO818" s="23"/>
      <c r="AP818" s="11"/>
      <c r="AQ818" s="11"/>
      <c r="AR818" s="11"/>
      <c r="AS818" s="11"/>
      <c r="AT818" s="11"/>
      <c r="AU818" s="11"/>
      <c r="AV818" s="11"/>
      <c r="AW818" s="11"/>
      <c r="AX818" s="11"/>
      <c r="AY818" s="11"/>
      <c r="AZ818" s="11"/>
      <c r="BA818" s="11"/>
      <c r="BB818" s="11"/>
      <c r="BC818" s="11"/>
      <c r="BD818" s="25"/>
      <c r="BE818" s="25"/>
      <c r="BF818" s="25"/>
      <c r="BG818" s="25"/>
      <c r="BH818" s="25"/>
      <c r="BI818" s="11"/>
      <c r="BJ818" s="11"/>
      <c r="BK818" s="11"/>
      <c r="BL818" s="11"/>
      <c r="BM818" s="11"/>
      <c r="BN818" s="11"/>
      <c r="BO818" s="11"/>
      <c r="BP818" s="11"/>
      <c r="BQ818" s="11"/>
      <c r="BR818" s="11"/>
      <c r="BS818" s="11"/>
      <c r="BT818" s="11"/>
      <c r="BU818" s="11"/>
      <c r="BV818" s="11"/>
      <c r="BW818" s="11"/>
      <c r="BX818" s="11"/>
      <c r="BY818" s="11"/>
      <c r="BZ818" s="11"/>
      <c r="CA818" s="11"/>
      <c r="CB818" s="11"/>
      <c r="CC818" s="11"/>
    </row>
    <row r="819" spans="1:81" s="384" customFormat="1">
      <c r="A819" s="1149" t="s">
        <v>2580</v>
      </c>
      <c r="B819" s="2499" t="s">
        <v>2581</v>
      </c>
      <c r="C819" s="2499"/>
      <c r="D819" s="2499"/>
      <c r="E819" s="2499"/>
      <c r="F819" s="2499"/>
      <c r="G819" s="2499"/>
      <c r="H819" s="2499"/>
      <c r="I819" s="2499"/>
      <c r="J819" s="2499"/>
      <c r="K819" s="2499"/>
      <c r="L819" s="2499"/>
      <c r="M819" s="2499"/>
      <c r="N819" s="2499"/>
      <c r="O819" s="2499"/>
      <c r="P819" s="2499"/>
      <c r="Q819" s="2499"/>
      <c r="R819" s="2499"/>
      <c r="S819" s="2500"/>
      <c r="T819" s="2525">
        <f>AK794</f>
        <v>10</v>
      </c>
      <c r="U819" s="2525"/>
      <c r="V819" s="2525"/>
      <c r="W819" s="2525"/>
      <c r="X819" s="2525"/>
      <c r="Y819" s="2525"/>
      <c r="Z819" s="2531">
        <v>10</v>
      </c>
      <c r="AA819" s="2532"/>
      <c r="AB819" s="2532"/>
      <c r="AC819" s="2532"/>
      <c r="AD819" s="2532"/>
      <c r="AE819" s="2533"/>
      <c r="AF819" s="2485">
        <f>IF(T819&gt;Z819,Z819,T819)</f>
        <v>10</v>
      </c>
      <c r="AG819" s="2485"/>
      <c r="AH819" s="2485"/>
      <c r="AI819" s="2485"/>
      <c r="AJ819" s="2485"/>
      <c r="AK819" s="2485"/>
      <c r="AL819" s="389"/>
      <c r="AM819" s="439"/>
      <c r="AO819" s="23"/>
      <c r="AP819" s="11"/>
      <c r="AQ819" s="11"/>
      <c r="AR819" s="11"/>
      <c r="AS819" s="11"/>
      <c r="AT819" s="11"/>
      <c r="AU819" s="11"/>
      <c r="AV819" s="11"/>
      <c r="AW819" s="11"/>
      <c r="AX819" s="11"/>
      <c r="AY819" s="11"/>
      <c r="AZ819" s="11"/>
      <c r="BA819" s="11"/>
      <c r="BB819" s="11"/>
      <c r="BC819" s="11"/>
      <c r="BD819" s="25"/>
      <c r="BE819" s="25"/>
      <c r="BF819" s="25"/>
      <c r="BG819" s="25"/>
      <c r="BH819" s="25"/>
      <c r="BI819" s="11"/>
      <c r="BJ819" s="11"/>
      <c r="BK819" s="11"/>
      <c r="BL819" s="11"/>
      <c r="BM819" s="11"/>
      <c r="BN819" s="11"/>
      <c r="BO819" s="11"/>
      <c r="BP819" s="11"/>
      <c r="BQ819" s="11"/>
      <c r="BR819" s="11"/>
      <c r="BS819" s="11"/>
      <c r="BT819" s="11"/>
      <c r="BU819" s="11"/>
      <c r="BV819" s="11"/>
      <c r="BW819" s="11"/>
      <c r="BX819" s="11"/>
      <c r="BY819" s="11"/>
      <c r="BZ819" s="11"/>
      <c r="CA819" s="11"/>
      <c r="CB819" s="11"/>
      <c r="CC819" s="11"/>
    </row>
    <row r="820" spans="1:81" s="384" customFormat="1">
      <c r="A820" s="2529" t="s">
        <v>2582</v>
      </c>
      <c r="B820" s="2499"/>
      <c r="C820" s="2499"/>
      <c r="D820" s="2499"/>
      <c r="E820" s="2499"/>
      <c r="F820" s="2499"/>
      <c r="G820" s="2499"/>
      <c r="H820" s="2499"/>
      <c r="I820" s="2499"/>
      <c r="J820" s="2499"/>
      <c r="K820" s="2499"/>
      <c r="L820" s="2499"/>
      <c r="M820" s="2499"/>
      <c r="N820" s="2499"/>
      <c r="O820" s="2499"/>
      <c r="P820" s="2499"/>
      <c r="Q820" s="2499"/>
      <c r="R820" s="2499"/>
      <c r="S820" s="2500"/>
      <c r="T820" s="2530"/>
      <c r="U820" s="2530"/>
      <c r="V820" s="2530"/>
      <c r="W820" s="2530"/>
      <c r="X820" s="2530"/>
      <c r="Y820" s="2530"/>
      <c r="Z820" s="2419" t="s">
        <v>2583</v>
      </c>
      <c r="AA820" s="2419"/>
      <c r="AB820" s="2419"/>
      <c r="AC820" s="2419"/>
      <c r="AD820" s="2419"/>
      <c r="AE820" s="2419"/>
      <c r="AF820" s="2531">
        <f>IF(T820&gt;0,T820,0)</f>
        <v>0</v>
      </c>
      <c r="AG820" s="2532"/>
      <c r="AH820" s="2532"/>
      <c r="AI820" s="2532"/>
      <c r="AJ820" s="2532"/>
      <c r="AK820" s="2533"/>
      <c r="AL820" s="1136"/>
      <c r="AM820" s="439"/>
      <c r="AO820" s="23"/>
      <c r="AP820" s="11"/>
      <c r="AQ820" s="11"/>
      <c r="AR820" s="11"/>
      <c r="AS820" s="11"/>
      <c r="AT820" s="11"/>
      <c r="AU820" s="11"/>
      <c r="AV820" s="11"/>
      <c r="AW820" s="11"/>
      <c r="AX820" s="11"/>
      <c r="AY820" s="11"/>
      <c r="AZ820" s="11"/>
      <c r="BA820" s="11"/>
      <c r="BB820" s="11"/>
      <c r="BC820" s="11"/>
      <c r="BD820" s="25"/>
      <c r="BE820" s="25"/>
      <c r="BF820" s="25"/>
      <c r="BG820" s="25"/>
      <c r="BH820" s="25"/>
      <c r="BI820" s="11"/>
      <c r="BJ820" s="11"/>
      <c r="BK820" s="11"/>
      <c r="BL820" s="11"/>
      <c r="BM820" s="11"/>
      <c r="BN820" s="11"/>
      <c r="BO820" s="11"/>
      <c r="BP820" s="11"/>
      <c r="BQ820" s="11"/>
      <c r="BR820" s="11"/>
      <c r="BS820" s="11"/>
      <c r="BT820" s="11"/>
      <c r="BU820" s="11"/>
      <c r="BV820" s="11"/>
      <c r="BW820" s="11"/>
      <c r="BX820" s="11"/>
      <c r="BY820" s="11"/>
      <c r="BZ820" s="11"/>
      <c r="CA820" s="11"/>
      <c r="CB820" s="11"/>
      <c r="CC820" s="11"/>
    </row>
    <row r="821" spans="1:81" s="384" customFormat="1" ht="15.75">
      <c r="A821" s="2534" t="s">
        <v>2584</v>
      </c>
      <c r="B821" s="2535"/>
      <c r="C821" s="2535"/>
      <c r="D821" s="2535"/>
      <c r="E821" s="2535"/>
      <c r="F821" s="2535"/>
      <c r="G821" s="2535"/>
      <c r="H821" s="2535"/>
      <c r="I821" s="2535"/>
      <c r="J821" s="2535"/>
      <c r="K821" s="2535"/>
      <c r="L821" s="2535"/>
      <c r="M821" s="2535"/>
      <c r="N821" s="2535"/>
      <c r="O821" s="2535"/>
      <c r="P821" s="2535"/>
      <c r="Q821" s="2535"/>
      <c r="R821" s="2535"/>
      <c r="S821" s="2535"/>
      <c r="T821" s="2535"/>
      <c r="U821" s="2535"/>
      <c r="V821" s="2535"/>
      <c r="W821" s="2535"/>
      <c r="X821" s="2535"/>
      <c r="Y821" s="2535"/>
      <c r="Z821" s="2535"/>
      <c r="AA821" s="2535"/>
      <c r="AB821" s="2535"/>
      <c r="AC821" s="2535"/>
      <c r="AD821" s="2535"/>
      <c r="AE821" s="2536"/>
      <c r="AF821" s="2540">
        <f ca="1">SUM(AF804:AK819)-AF820</f>
        <v>120</v>
      </c>
      <c r="AG821" s="2541"/>
      <c r="AH821" s="2541"/>
      <c r="AI821" s="2541"/>
      <c r="AJ821" s="2541"/>
      <c r="AK821" s="2542"/>
      <c r="AL821" s="653"/>
      <c r="AM821" s="399"/>
      <c r="AO821" s="23"/>
      <c r="AP821" s="11"/>
      <c r="AQ821" s="11"/>
      <c r="AR821" s="11"/>
      <c r="AS821" s="11"/>
      <c r="AT821" s="11"/>
      <c r="AU821" s="11"/>
      <c r="AV821" s="11"/>
      <c r="AW821" s="11"/>
      <c r="AX821" s="11"/>
      <c r="AY821" s="11"/>
      <c r="AZ821" s="11"/>
      <c r="BA821" s="11"/>
      <c r="BB821" s="11"/>
      <c r="BC821" s="11"/>
      <c r="BD821" s="25"/>
      <c r="BE821" s="25"/>
      <c r="BF821" s="25"/>
      <c r="BG821" s="25"/>
      <c r="BH821" s="25"/>
      <c r="BI821" s="11"/>
      <c r="BJ821" s="11"/>
      <c r="BK821" s="11"/>
      <c r="BL821" s="11"/>
      <c r="BM821" s="11"/>
      <c r="BN821" s="11"/>
      <c r="BO821" s="11"/>
      <c r="BP821" s="11"/>
      <c r="BQ821" s="11"/>
      <c r="BR821" s="11"/>
      <c r="BS821" s="11"/>
      <c r="BT821" s="11"/>
      <c r="BU821" s="11"/>
      <c r="BV821" s="11"/>
      <c r="BW821" s="11"/>
      <c r="BX821" s="11"/>
      <c r="BY821" s="11"/>
      <c r="BZ821" s="11"/>
      <c r="CA821" s="11"/>
      <c r="CB821" s="11"/>
      <c r="CC821" s="11"/>
    </row>
    <row r="822" spans="1:81" s="384" customFormat="1" ht="15.75">
      <c r="A822" s="2537"/>
      <c r="B822" s="2538"/>
      <c r="C822" s="2538"/>
      <c r="D822" s="2538"/>
      <c r="E822" s="2538"/>
      <c r="F822" s="2538"/>
      <c r="G822" s="2538"/>
      <c r="H822" s="2538"/>
      <c r="I822" s="2538"/>
      <c r="J822" s="2538"/>
      <c r="K822" s="2538"/>
      <c r="L822" s="2538"/>
      <c r="M822" s="2538"/>
      <c r="N822" s="2538"/>
      <c r="O822" s="2538"/>
      <c r="P822" s="2538"/>
      <c r="Q822" s="2538"/>
      <c r="R822" s="2538"/>
      <c r="S822" s="2538"/>
      <c r="T822" s="2538"/>
      <c r="U822" s="2538"/>
      <c r="V822" s="2538"/>
      <c r="W822" s="2538"/>
      <c r="X822" s="2538"/>
      <c r="Y822" s="2538"/>
      <c r="Z822" s="2538"/>
      <c r="AA822" s="2538"/>
      <c r="AB822" s="2538"/>
      <c r="AC822" s="2538"/>
      <c r="AD822" s="2538"/>
      <c r="AE822" s="2539"/>
      <c r="AF822" s="2543"/>
      <c r="AG822" s="2544"/>
      <c r="AH822" s="2544"/>
      <c r="AI822" s="2544"/>
      <c r="AJ822" s="2544"/>
      <c r="AK822" s="2545"/>
      <c r="AL822" s="653"/>
      <c r="AM822" s="399"/>
      <c r="AO822" s="23"/>
      <c r="AP822" s="11"/>
      <c r="AQ822" s="11"/>
      <c r="AR822" s="11"/>
      <c r="AS822" s="11"/>
      <c r="AT822" s="11"/>
      <c r="AU822" s="11"/>
      <c r="AV822" s="11"/>
      <c r="AW822" s="11"/>
      <c r="AX822" s="11"/>
      <c r="AY822" s="11"/>
      <c r="AZ822" s="11"/>
      <c r="BA822" s="11"/>
      <c r="BB822" s="11"/>
      <c r="BC822" s="11"/>
      <c r="BD822" s="25"/>
      <c r="BE822" s="25"/>
      <c r="BF822" s="25"/>
      <c r="BG822" s="25"/>
      <c r="BH822" s="25"/>
      <c r="BI822" s="11"/>
      <c r="BJ822" s="11"/>
      <c r="BK822" s="11"/>
      <c r="BL822" s="11"/>
      <c r="BM822" s="11"/>
      <c r="BN822" s="11"/>
      <c r="BO822" s="11"/>
      <c r="BP822" s="11"/>
      <c r="BQ822" s="11"/>
      <c r="BR822" s="11"/>
      <c r="BS822" s="11"/>
      <c r="BT822" s="11"/>
      <c r="BU822" s="11"/>
      <c r="BV822" s="11"/>
      <c r="BW822" s="11"/>
      <c r="BX822" s="11"/>
      <c r="BY822" s="11"/>
      <c r="BZ822" s="11"/>
      <c r="CA822" s="11"/>
      <c r="CB822" s="11"/>
      <c r="CC822" s="11"/>
    </row>
    <row r="823" spans="1:81" s="384" customFormat="1">
      <c r="A823" s="501"/>
      <c r="B823" s="501"/>
      <c r="C823" s="501"/>
      <c r="D823" s="501"/>
      <c r="E823" s="501"/>
      <c r="F823" s="501"/>
      <c r="G823" s="501"/>
      <c r="H823" s="501"/>
      <c r="I823" s="501"/>
      <c r="J823" s="501"/>
      <c r="K823" s="501"/>
      <c r="L823" s="501"/>
      <c r="M823" s="501"/>
      <c r="N823" s="501"/>
      <c r="O823" s="501"/>
      <c r="P823" s="501"/>
      <c r="Q823" s="501"/>
      <c r="R823" s="501"/>
      <c r="S823" s="501"/>
      <c r="T823" s="501"/>
      <c r="U823" s="501"/>
      <c r="V823" s="501"/>
      <c r="W823" s="501"/>
      <c r="X823" s="501"/>
      <c r="Y823" s="501"/>
      <c r="Z823" s="501"/>
      <c r="AA823" s="501"/>
      <c r="AB823" s="501"/>
      <c r="AC823" s="501"/>
      <c r="AD823" s="501"/>
      <c r="AE823" s="501"/>
      <c r="AF823" s="501"/>
      <c r="AG823" s="501"/>
      <c r="AH823" s="501"/>
      <c r="AI823" s="501"/>
      <c r="AJ823" s="501"/>
      <c r="AK823" s="501"/>
      <c r="AL823" s="501"/>
      <c r="AM823" s="654"/>
      <c r="AO823" s="23"/>
      <c r="AP823" s="11"/>
      <c r="AQ823" s="11"/>
      <c r="AR823" s="11"/>
      <c r="AS823" s="11"/>
      <c r="AT823" s="11"/>
      <c r="AU823" s="11"/>
      <c r="AV823" s="11"/>
      <c r="AW823" s="11"/>
      <c r="AX823" s="11"/>
      <c r="AY823" s="11"/>
      <c r="AZ823" s="11"/>
      <c r="BA823" s="11"/>
      <c r="BB823" s="11"/>
      <c r="BC823" s="11"/>
      <c r="BD823" s="25"/>
      <c r="BE823" s="25"/>
      <c r="BF823" s="25"/>
      <c r="BG823" s="25"/>
      <c r="BH823" s="25"/>
      <c r="BI823" s="11"/>
      <c r="BJ823" s="11"/>
      <c r="BK823" s="11"/>
      <c r="BL823" s="11"/>
      <c r="BM823" s="11"/>
      <c r="BN823" s="11"/>
      <c r="BO823" s="11"/>
      <c r="BP823" s="11"/>
      <c r="BQ823" s="11"/>
      <c r="BR823" s="11"/>
      <c r="BS823" s="11"/>
      <c r="BT823" s="11"/>
      <c r="BU823" s="11"/>
      <c r="BV823" s="11"/>
      <c r="BW823" s="11"/>
      <c r="BX823" s="11"/>
      <c r="BY823" s="11"/>
      <c r="BZ823" s="11"/>
      <c r="CA823" s="11"/>
      <c r="CB823" s="11"/>
      <c r="CC823" s="11"/>
    </row>
    <row r="824" spans="1:81"/>
    <row r="825" spans="1:81"/>
    <row r="826" spans="1:81"/>
    <row r="827" spans="1:81"/>
  </sheetData>
  <sheetProtection algorithmName="SHA-512" hashValue="EbYQAt61C0dV5/DUeLM/IrZEXH1EP462NZR+lu++JwmYCCuB4XuCgP+qT2SB0EC01LaU4ijLJXmPRmywsZGwRg==" saltValue="dnZY/wLYlZ7x6s6UZXv+7A==" spinCount="100000" sheet="1" objects="1" scenarios="1"/>
  <mergeCells count="506">
    <mergeCell ref="B161:AJ162"/>
    <mergeCell ref="C163:AJ163"/>
    <mergeCell ref="C164:Z164"/>
    <mergeCell ref="AJ164:AK164"/>
    <mergeCell ref="F278:AD282"/>
    <mergeCell ref="AS362:AT362"/>
    <mergeCell ref="AP559:AR559"/>
    <mergeCell ref="E133:H133"/>
    <mergeCell ref="J133:M133"/>
    <mergeCell ref="O133:R133"/>
    <mergeCell ref="T133:W133"/>
    <mergeCell ref="Y133:AB133"/>
    <mergeCell ref="AD133:AG133"/>
    <mergeCell ref="E138:H138"/>
    <mergeCell ref="AB244:AG244"/>
    <mergeCell ref="AB226:AG226"/>
    <mergeCell ref="AB227:AG227"/>
    <mergeCell ref="AB228:AG228"/>
    <mergeCell ref="AB229:AG229"/>
    <mergeCell ref="T222:Y222"/>
    <mergeCell ref="T225:Y225"/>
    <mergeCell ref="T226:Y226"/>
    <mergeCell ref="T227:Y227"/>
    <mergeCell ref="N231:R231"/>
    <mergeCell ref="AP553:AR553"/>
    <mergeCell ref="I225:K225"/>
    <mergeCell ref="AB250:AG250"/>
    <mergeCell ref="AB234:AG234"/>
    <mergeCell ref="AB230:AG230"/>
    <mergeCell ref="AB231:AG231"/>
    <mergeCell ref="AB232:AG232"/>
    <mergeCell ref="AB233:AG233"/>
    <mergeCell ref="T230:Y230"/>
    <mergeCell ref="T231:Y231"/>
    <mergeCell ref="T232:Y232"/>
    <mergeCell ref="T233:Y233"/>
    <mergeCell ref="AB245:AG245"/>
    <mergeCell ref="AP550:AR550"/>
    <mergeCell ref="F545:AL546"/>
    <mergeCell ref="F548:AK549"/>
    <mergeCell ref="AF551:AJ551"/>
    <mergeCell ref="AF552:AJ552"/>
    <mergeCell ref="AF553:AJ553"/>
    <mergeCell ref="AK469:AM469"/>
    <mergeCell ref="N225:R225"/>
    <mergeCell ref="N226:R226"/>
    <mergeCell ref="AK535:AM535"/>
    <mergeCell ref="F453:AE455"/>
    <mergeCell ref="AK794:AM794"/>
    <mergeCell ref="AP554:AR554"/>
    <mergeCell ref="AP557:AR557"/>
    <mergeCell ref="AP556:AR556"/>
    <mergeCell ref="N228:R228"/>
    <mergeCell ref="N229:R229"/>
    <mergeCell ref="V485:X485"/>
    <mergeCell ref="V487:X487"/>
    <mergeCell ref="V492:X492"/>
    <mergeCell ref="C369:AJ371"/>
    <mergeCell ref="U373:W373"/>
    <mergeCell ref="U374:W374"/>
    <mergeCell ref="AQ375:AR375"/>
    <mergeCell ref="F377:AF380"/>
    <mergeCell ref="C381:D381"/>
    <mergeCell ref="AF381:AL381"/>
    <mergeCell ref="C350:AJ352"/>
    <mergeCell ref="C353:AJ361"/>
    <mergeCell ref="H779:I779"/>
    <mergeCell ref="AJ781:AK781"/>
    <mergeCell ref="N232:R232"/>
    <mergeCell ref="N233:R233"/>
    <mergeCell ref="T228:Y228"/>
    <mergeCell ref="AP552:AR552"/>
    <mergeCell ref="C544:D544"/>
    <mergeCell ref="AB247:AG247"/>
    <mergeCell ref="B210:AB210"/>
    <mergeCell ref="T224:Y224"/>
    <mergeCell ref="T223:Y223"/>
    <mergeCell ref="AB240:AG240"/>
    <mergeCell ref="AB243:AG243"/>
    <mergeCell ref="F503:Z503"/>
    <mergeCell ref="C505:D505"/>
    <mergeCell ref="F505:AE506"/>
    <mergeCell ref="F508:H508"/>
    <mergeCell ref="D495:E495"/>
    <mergeCell ref="V496:X496"/>
    <mergeCell ref="V498:X498"/>
    <mergeCell ref="F480:Z480"/>
    <mergeCell ref="C482:D482"/>
    <mergeCell ref="C457:D457"/>
    <mergeCell ref="F457:AE460"/>
    <mergeCell ref="AF457:AL457"/>
    <mergeCell ref="F462:AF465"/>
    <mergeCell ref="AE472:AK472"/>
    <mergeCell ref="F384:AF388"/>
    <mergeCell ref="T229:Y229"/>
    <mergeCell ref="AE341:AK341"/>
    <mergeCell ref="AB223:AG223"/>
    <mergeCell ref="I226:K226"/>
    <mergeCell ref="I227:K227"/>
    <mergeCell ref="N230:R230"/>
    <mergeCell ref="N227:R227"/>
    <mergeCell ref="E785:AD788"/>
    <mergeCell ref="I228:K228"/>
    <mergeCell ref="I229:K229"/>
    <mergeCell ref="I230:K230"/>
    <mergeCell ref="B230:G230"/>
    <mergeCell ref="B231:G231"/>
    <mergeCell ref="B232:G232"/>
    <mergeCell ref="B233:G233"/>
    <mergeCell ref="B226:G226"/>
    <mergeCell ref="B227:G227"/>
    <mergeCell ref="B224:G224"/>
    <mergeCell ref="B225:G225"/>
    <mergeCell ref="B228:G228"/>
    <mergeCell ref="AE538:AK538"/>
    <mergeCell ref="C541:D541"/>
    <mergeCell ref="F541:AL542"/>
    <mergeCell ref="C510:D510"/>
    <mergeCell ref="C512:D512"/>
    <mergeCell ref="G513:AF513"/>
    <mergeCell ref="B812:S812"/>
    <mergeCell ref="T812:Y812"/>
    <mergeCell ref="Z812:AE812"/>
    <mergeCell ref="AF812:AK812"/>
    <mergeCell ref="B813:S813"/>
    <mergeCell ref="T813:Y813"/>
    <mergeCell ref="Z813:AE813"/>
    <mergeCell ref="AF813:AK813"/>
    <mergeCell ref="C810:S810"/>
    <mergeCell ref="T810:Y810"/>
    <mergeCell ref="Z810:AE810"/>
    <mergeCell ref="AF810:AK810"/>
    <mergeCell ref="B811:S811"/>
    <mergeCell ref="T811:Y811"/>
    <mergeCell ref="Z811:AE811"/>
    <mergeCell ref="AF811:AK811"/>
    <mergeCell ref="B814:S814"/>
    <mergeCell ref="T814:Y814"/>
    <mergeCell ref="Z814:AE814"/>
    <mergeCell ref="AF814:AK814"/>
    <mergeCell ref="B815:S815"/>
    <mergeCell ref="T815:Y815"/>
    <mergeCell ref="Z815:AE815"/>
    <mergeCell ref="AF815:AK815"/>
    <mergeCell ref="T816:Y816"/>
    <mergeCell ref="Z816:AE816"/>
    <mergeCell ref="AF816:AK816"/>
    <mergeCell ref="A820:S820"/>
    <mergeCell ref="T820:Y820"/>
    <mergeCell ref="Z820:AE820"/>
    <mergeCell ref="AF820:AK820"/>
    <mergeCell ref="A821:AE822"/>
    <mergeCell ref="AF821:AK822"/>
    <mergeCell ref="B817:S817"/>
    <mergeCell ref="T817:Y817"/>
    <mergeCell ref="Z817:AE817"/>
    <mergeCell ref="AF817:AK817"/>
    <mergeCell ref="B818:S818"/>
    <mergeCell ref="T818:Y818"/>
    <mergeCell ref="Z818:AE818"/>
    <mergeCell ref="AF818:AK818"/>
    <mergeCell ref="T819:Y819"/>
    <mergeCell ref="Z819:AE819"/>
    <mergeCell ref="AF819:AK819"/>
    <mergeCell ref="B819:S819"/>
    <mergeCell ref="B808:S808"/>
    <mergeCell ref="T808:Y808"/>
    <mergeCell ref="Z808:AE808"/>
    <mergeCell ref="AF808:AK808"/>
    <mergeCell ref="C809:S809"/>
    <mergeCell ref="T809:Y809"/>
    <mergeCell ref="Z809:AE809"/>
    <mergeCell ref="AF809:AK809"/>
    <mergeCell ref="B806:S806"/>
    <mergeCell ref="T806:Y806"/>
    <mergeCell ref="Z806:AE806"/>
    <mergeCell ref="AF806:AK806"/>
    <mergeCell ref="B807:S807"/>
    <mergeCell ref="T807:Y807"/>
    <mergeCell ref="Z807:AE807"/>
    <mergeCell ref="AF807:AK807"/>
    <mergeCell ref="B804:S804"/>
    <mergeCell ref="T804:Y804"/>
    <mergeCell ref="Z804:AE804"/>
    <mergeCell ref="AF804:AK804"/>
    <mergeCell ref="B805:S805"/>
    <mergeCell ref="T805:Y805"/>
    <mergeCell ref="Z805:AE805"/>
    <mergeCell ref="AF805:AK805"/>
    <mergeCell ref="B555:AJ557"/>
    <mergeCell ref="AK559:AM559"/>
    <mergeCell ref="A797:AM798"/>
    <mergeCell ref="A800:AM800"/>
    <mergeCell ref="A801:AM801"/>
    <mergeCell ref="T802:Y803"/>
    <mergeCell ref="Z802:AE803"/>
    <mergeCell ref="AF802:AK803"/>
    <mergeCell ref="E694:AB697"/>
    <mergeCell ref="AF694:AL694"/>
    <mergeCell ref="E665:AC667"/>
    <mergeCell ref="AF665:AL665"/>
    <mergeCell ref="AE666:AK666"/>
    <mergeCell ref="E669:AC671"/>
    <mergeCell ref="AF669:AL669"/>
    <mergeCell ref="E673:AC675"/>
    <mergeCell ref="C515:D515"/>
    <mergeCell ref="C519:D519"/>
    <mergeCell ref="G519:AF520"/>
    <mergeCell ref="C523:D523"/>
    <mergeCell ref="F524:AF525"/>
    <mergeCell ref="C466:D466"/>
    <mergeCell ref="AF466:AL466"/>
    <mergeCell ref="C501:D501"/>
    <mergeCell ref="F501:AE502"/>
    <mergeCell ref="AF453:AL453"/>
    <mergeCell ref="C423:D423"/>
    <mergeCell ref="AF423:AL423"/>
    <mergeCell ref="F427:AE429"/>
    <mergeCell ref="C430:D430"/>
    <mergeCell ref="AF430:AL430"/>
    <mergeCell ref="F433:AE441"/>
    <mergeCell ref="C478:D478"/>
    <mergeCell ref="F478:AE479"/>
    <mergeCell ref="AS358:AT358"/>
    <mergeCell ref="AS360:AT360"/>
    <mergeCell ref="C362:AJ367"/>
    <mergeCell ref="AQ366:AR366"/>
    <mergeCell ref="C412:D412"/>
    <mergeCell ref="F412:AE415"/>
    <mergeCell ref="AF413:AL413"/>
    <mergeCell ref="F417:AE420"/>
    <mergeCell ref="C421:D421"/>
    <mergeCell ref="AF421:AL421"/>
    <mergeCell ref="C399:D399"/>
    <mergeCell ref="AF399:AL399"/>
    <mergeCell ref="F403:AF406"/>
    <mergeCell ref="C407:D407"/>
    <mergeCell ref="AF407:AL407"/>
    <mergeCell ref="C409:D409"/>
    <mergeCell ref="AF409:AL409"/>
    <mergeCell ref="H751:I751"/>
    <mergeCell ref="AJ753:AK753"/>
    <mergeCell ref="E757:AB758"/>
    <mergeCell ref="AF757:AL757"/>
    <mergeCell ref="E760:AB761"/>
    <mergeCell ref="AF760:AL760"/>
    <mergeCell ref="H735:I735"/>
    <mergeCell ref="AJ737:AK737"/>
    <mergeCell ref="E741:AB744"/>
    <mergeCell ref="AF741:AL741"/>
    <mergeCell ref="E746:AA749"/>
    <mergeCell ref="AF746:AL746"/>
    <mergeCell ref="AF785:AL785"/>
    <mergeCell ref="H790:I790"/>
    <mergeCell ref="AJ792:AK792"/>
    <mergeCell ref="H763:I763"/>
    <mergeCell ref="AJ765:AK765"/>
    <mergeCell ref="E769:AD772"/>
    <mergeCell ref="AF769:AL769"/>
    <mergeCell ref="E774:AD777"/>
    <mergeCell ref="AF774:AL774"/>
    <mergeCell ref="AP725:AQ725"/>
    <mergeCell ref="E729:AB730"/>
    <mergeCell ref="AF729:AL729"/>
    <mergeCell ref="E732:AB733"/>
    <mergeCell ref="AF732:AL732"/>
    <mergeCell ref="AJ711:AK711"/>
    <mergeCell ref="E715:AB717"/>
    <mergeCell ref="AF715:AL715"/>
    <mergeCell ref="E719:AB721"/>
    <mergeCell ref="AF719:AL719"/>
    <mergeCell ref="H723:I723"/>
    <mergeCell ref="AJ725:AK725"/>
    <mergeCell ref="AO695:AP695"/>
    <mergeCell ref="E699:AB703"/>
    <mergeCell ref="AF699:AL699"/>
    <mergeCell ref="H709:I709"/>
    <mergeCell ref="E705:AB707"/>
    <mergeCell ref="E677:AC679"/>
    <mergeCell ref="AF677:AL677"/>
    <mergeCell ref="E681:AC683"/>
    <mergeCell ref="AF681:AL681"/>
    <mergeCell ref="H685:I685"/>
    <mergeCell ref="AJ687:AK687"/>
    <mergeCell ref="E691:AB692"/>
    <mergeCell ref="AF691:AL691"/>
    <mergeCell ref="AF673:AL673"/>
    <mergeCell ref="H650:I650"/>
    <mergeCell ref="AJ652:AK652"/>
    <mergeCell ref="E657:AC659"/>
    <mergeCell ref="AF657:AL657"/>
    <mergeCell ref="E661:AC663"/>
    <mergeCell ref="AF661:AL661"/>
    <mergeCell ref="X634:Y634"/>
    <mergeCell ref="AF636:AL636"/>
    <mergeCell ref="H638:I638"/>
    <mergeCell ref="AJ640:AK640"/>
    <mergeCell ref="AF644:AL644"/>
    <mergeCell ref="AF647:AL647"/>
    <mergeCell ref="E644:AD645"/>
    <mergeCell ref="B564:AJ572"/>
    <mergeCell ref="B616:C616"/>
    <mergeCell ref="E616:AG619"/>
    <mergeCell ref="AJ621:AK621"/>
    <mergeCell ref="E625:AD632"/>
    <mergeCell ref="AF625:AL625"/>
    <mergeCell ref="AF578:AL578"/>
    <mergeCell ref="AF585:AL585"/>
    <mergeCell ref="AF591:AL591"/>
    <mergeCell ref="AF597:AL597"/>
    <mergeCell ref="AF603:AL603"/>
    <mergeCell ref="H606:I606"/>
    <mergeCell ref="I614:AE614"/>
    <mergeCell ref="O601:AB601"/>
    <mergeCell ref="R606:W606"/>
    <mergeCell ref="Y607:AM608"/>
    <mergeCell ref="A333:B333"/>
    <mergeCell ref="C333:D333"/>
    <mergeCell ref="F333:AD335"/>
    <mergeCell ref="AK338:AM338"/>
    <mergeCell ref="AE562:AK562"/>
    <mergeCell ref="A310:B310"/>
    <mergeCell ref="C310:D310"/>
    <mergeCell ref="F316:AD320"/>
    <mergeCell ref="I324:AD327"/>
    <mergeCell ref="I329:AD331"/>
    <mergeCell ref="F311:AD312"/>
    <mergeCell ref="C343:AJ347"/>
    <mergeCell ref="C348:AJ348"/>
    <mergeCell ref="C389:D389"/>
    <mergeCell ref="AF389:AL389"/>
    <mergeCell ref="F392:AF396"/>
    <mergeCell ref="C397:D397"/>
    <mergeCell ref="AF397:AL397"/>
    <mergeCell ref="C442:D442"/>
    <mergeCell ref="AF442:AL442"/>
    <mergeCell ref="F445:AE448"/>
    <mergeCell ref="C449:D449"/>
    <mergeCell ref="AF449:AL449"/>
    <mergeCell ref="C453:D453"/>
    <mergeCell ref="F299:AD300"/>
    <mergeCell ref="A302:B302"/>
    <mergeCell ref="C302:D302"/>
    <mergeCell ref="AK285:AM285"/>
    <mergeCell ref="A292:B292"/>
    <mergeCell ref="C292:D292"/>
    <mergeCell ref="F292:AD294"/>
    <mergeCell ref="F295:AD296"/>
    <mergeCell ref="F297:AD298"/>
    <mergeCell ref="AG292:AK292"/>
    <mergeCell ref="F303:AD306"/>
    <mergeCell ref="C278:D278"/>
    <mergeCell ref="AG278:AJ278"/>
    <mergeCell ref="C282:D282"/>
    <mergeCell ref="AG282:AJ282"/>
    <mergeCell ref="AK191:AM191"/>
    <mergeCell ref="AE194:AK194"/>
    <mergeCell ref="AG268:AK268"/>
    <mergeCell ref="AG269:AK269"/>
    <mergeCell ref="AG270:AK270"/>
    <mergeCell ref="AK273:AM273"/>
    <mergeCell ref="AD209:AJ209"/>
    <mergeCell ref="AD210:AJ210"/>
    <mergeCell ref="AD208:AJ208"/>
    <mergeCell ref="AD201:AJ201"/>
    <mergeCell ref="AD200:AJ200"/>
    <mergeCell ref="AD199:AJ199"/>
    <mergeCell ref="AB260:AG260"/>
    <mergeCell ref="AD211:AJ211"/>
    <mergeCell ref="AB266:AG266"/>
    <mergeCell ref="AB251:AG251"/>
    <mergeCell ref="AB252:AG252"/>
    <mergeCell ref="B208:AB208"/>
    <mergeCell ref="AB257:AG257"/>
    <mergeCell ref="AB258:AG258"/>
    <mergeCell ref="E139:H139"/>
    <mergeCell ref="AK183:AM183"/>
    <mergeCell ref="AE186:AK186"/>
    <mergeCell ref="B188:AC188"/>
    <mergeCell ref="AF188:AL188"/>
    <mergeCell ref="B189:S189"/>
    <mergeCell ref="T189:AC189"/>
    <mergeCell ref="C170:AI170"/>
    <mergeCell ref="AF172:AG172"/>
    <mergeCell ref="C174:AD174"/>
    <mergeCell ref="C178:AD178"/>
    <mergeCell ref="AJ180:AK180"/>
    <mergeCell ref="B153:AI153"/>
    <mergeCell ref="AB155:AC155"/>
    <mergeCell ref="B158:AJ158"/>
    <mergeCell ref="AJ166:AK166"/>
    <mergeCell ref="AB222:AG222"/>
    <mergeCell ref="AB224:AG224"/>
    <mergeCell ref="B199:AB199"/>
    <mergeCell ref="B205:AB205"/>
    <mergeCell ref="B206:AB206"/>
    <mergeCell ref="B207:AB207"/>
    <mergeCell ref="AB254:AG254"/>
    <mergeCell ref="AB256:AG256"/>
    <mergeCell ref="B200:AB200"/>
    <mergeCell ref="B201:AB201"/>
    <mergeCell ref="B202:AB202"/>
    <mergeCell ref="AD207:AJ207"/>
    <mergeCell ref="AD206:AJ206"/>
    <mergeCell ref="AD205:AJ205"/>
    <mergeCell ref="AD204:AJ204"/>
    <mergeCell ref="AD203:AJ203"/>
    <mergeCell ref="AD202:AJ202"/>
    <mergeCell ref="B223:G223"/>
    <mergeCell ref="I223:K223"/>
    <mergeCell ref="I222:K222"/>
    <mergeCell ref="I224:K224"/>
    <mergeCell ref="B203:AB203"/>
    <mergeCell ref="B204:AB204"/>
    <mergeCell ref="B229:G229"/>
    <mergeCell ref="AB225:AG225"/>
    <mergeCell ref="I231:K231"/>
    <mergeCell ref="I232:K232"/>
    <mergeCell ref="I233:K233"/>
    <mergeCell ref="N223:R223"/>
    <mergeCell ref="N224:R224"/>
    <mergeCell ref="B209:AB209"/>
    <mergeCell ref="E106:H106"/>
    <mergeCell ref="AK109:AM109"/>
    <mergeCell ref="E124:H124"/>
    <mergeCell ref="E127:H127"/>
    <mergeCell ref="J127:M127"/>
    <mergeCell ref="O127:R127"/>
    <mergeCell ref="T127:W127"/>
    <mergeCell ref="Y127:AB127"/>
    <mergeCell ref="AD127:AG127"/>
    <mergeCell ref="E115:AJ122"/>
    <mergeCell ref="J124:M124"/>
    <mergeCell ref="O124:R124"/>
    <mergeCell ref="T124:W124"/>
    <mergeCell ref="Y124:AB124"/>
    <mergeCell ref="AD124:AG124"/>
    <mergeCell ref="AF168:AL168"/>
    <mergeCell ref="AK143:AM143"/>
    <mergeCell ref="AE146:AK146"/>
    <mergeCell ref="AF148:AL148"/>
    <mergeCell ref="B150:AC150"/>
    <mergeCell ref="E130:H130"/>
    <mergeCell ref="J130:M130"/>
    <mergeCell ref="O130:R130"/>
    <mergeCell ref="B81:C81"/>
    <mergeCell ref="E81:AJ82"/>
    <mergeCell ref="E136:H136"/>
    <mergeCell ref="J136:M136"/>
    <mergeCell ref="O136:R136"/>
    <mergeCell ref="T136:W136"/>
    <mergeCell ref="Y136:AB136"/>
    <mergeCell ref="AD136:AG136"/>
    <mergeCell ref="T130:W130"/>
    <mergeCell ref="Y130:AB130"/>
    <mergeCell ref="AD130:AG130"/>
    <mergeCell ref="B115:C115"/>
    <mergeCell ref="AE112:AK112"/>
    <mergeCell ref="AK84:AM84"/>
    <mergeCell ref="AE87:AK87"/>
    <mergeCell ref="B90:C90"/>
    <mergeCell ref="E95:H95"/>
    <mergeCell ref="B98:C98"/>
    <mergeCell ref="E98:AJ101"/>
    <mergeCell ref="E103:H103"/>
    <mergeCell ref="E104:H104"/>
    <mergeCell ref="E105:H105"/>
    <mergeCell ref="A1:AM2"/>
    <mergeCell ref="AE7:AK7"/>
    <mergeCell ref="B13:C13"/>
    <mergeCell ref="AG13:AJ13"/>
    <mergeCell ref="B16:C16"/>
    <mergeCell ref="E16:AJ18"/>
    <mergeCell ref="AK62:AM62"/>
    <mergeCell ref="B45:C45"/>
    <mergeCell ref="B52:C52"/>
    <mergeCell ref="B33:C33"/>
    <mergeCell ref="E33:AJ34"/>
    <mergeCell ref="E45:AJ47"/>
    <mergeCell ref="E52:AJ54"/>
    <mergeCell ref="B56:C56"/>
    <mergeCell ref="E20:AJ20"/>
    <mergeCell ref="B22:C22"/>
    <mergeCell ref="E22:AJ23"/>
    <mergeCell ref="E90:AJ91"/>
    <mergeCell ref="E93:H93"/>
    <mergeCell ref="E94:H94"/>
    <mergeCell ref="E76:F76"/>
    <mergeCell ref="E77:F77"/>
    <mergeCell ref="B25:C25"/>
    <mergeCell ref="E25:AJ26"/>
    <mergeCell ref="B36:C36"/>
    <mergeCell ref="E36:AJ38"/>
    <mergeCell ref="AE65:AK65"/>
    <mergeCell ref="B68:C68"/>
    <mergeCell ref="E68:AJ72"/>
    <mergeCell ref="B74:C74"/>
    <mergeCell ref="E75:F75"/>
    <mergeCell ref="B58:C58"/>
    <mergeCell ref="E56:AJ56"/>
    <mergeCell ref="E58:AJ59"/>
    <mergeCell ref="E79:F79"/>
    <mergeCell ref="B28:C28"/>
    <mergeCell ref="E28:AJ28"/>
    <mergeCell ref="B40:C40"/>
    <mergeCell ref="E40:AJ41"/>
  </mergeCells>
  <conditionalFormatting sqref="E705:AB707">
    <cfRule type="expression" dxfId="14" priority="1">
      <formula>AND(NOT($AO$695),OR($H$709="(ii)",$H$709="(iii)"))</formula>
    </cfRule>
  </conditionalFormatting>
  <conditionalFormatting sqref="Q606">
    <cfRule type="expression" dxfId="13" priority="2">
      <formula>$H$606="(iv)"</formula>
    </cfRule>
  </conditionalFormatting>
  <conditionalFormatting sqref="R606:W606">
    <cfRule type="expression" dxfId="12" priority="3">
      <formula>$H$606="(iv)"</formula>
    </cfRule>
  </conditionalFormatting>
  <conditionalFormatting sqref="T812:Y812">
    <cfRule type="expression" dxfId="11" priority="10" stopIfTrue="1">
      <formula>ISERROR(T812)</formula>
    </cfRule>
  </conditionalFormatting>
  <conditionalFormatting sqref="T817:Z819">
    <cfRule type="expression" dxfId="10" priority="4" stopIfTrue="1">
      <formula>ISERROR(T817)</formula>
    </cfRule>
  </conditionalFormatting>
  <conditionalFormatting sqref="AF804:AK807">
    <cfRule type="expression" dxfId="9" priority="6" stopIfTrue="1">
      <formula>ISERROR(AF804)</formula>
    </cfRule>
  </conditionalFormatting>
  <conditionalFormatting sqref="AF812:AK812">
    <cfRule type="expression" dxfId="8" priority="11" stopIfTrue="1">
      <formula>ISERROR(AF812)</formula>
    </cfRule>
  </conditionalFormatting>
  <conditionalFormatting sqref="AF817:AK819">
    <cfRule type="expression" dxfId="7" priority="12" stopIfTrue="1">
      <formula>ISERROR(AF817)</formula>
    </cfRule>
  </conditionalFormatting>
  <conditionalFormatting sqref="AN455:AN459 AU471 AV472:AV474 T808:AK808 T809:AF811 AG811:AK811 T813:AK815 T816:AF816 AF819:AF821 T820:AE820 AG820:AL820">
    <cfRule type="expression" dxfId="6" priority="16" stopIfTrue="1">
      <formula>ISERROR(T455)</formula>
    </cfRule>
  </conditionalFormatting>
  <conditionalFormatting sqref="AP471">
    <cfRule type="expression" dxfId="5" priority="15" stopIfTrue="1">
      <formula>ISERROR(AP471)</formula>
    </cfRule>
  </conditionalFormatting>
  <dataValidations count="35">
    <dataValidation type="list" showInputMessage="1" showErrorMessage="1" sqref="T189:AC189" xr:uid="{00000000-0002-0000-0800-000006000000}">
      <formula1>$AS$189:$AS$191</formula1>
    </dataValidation>
    <dataValidation type="list" allowBlank="1" showInputMessage="1" showErrorMessage="1" sqref="B153:AI153" xr:uid="{00000000-0002-0000-0800-000008000000}">
      <formula1>$AO$151:$AO$154</formula1>
    </dataValidation>
    <dataValidation type="list" allowBlank="1" showInputMessage="1" showErrorMessage="1" sqref="C282:D282 C544:D544 C333:D333 C310:D310 C302:D302 C278:D278 B98:C98 C523:D523 C449:D449 C515:D515 C541:D541 C466:D466 C501:D501 C510:D510 C457:D457 C482:D482 C519:D519 C505:D505 C478:D478 C453:D453 C442:D442 C430:D430 C397:D397 C381:D381 C389:D389 C423:D423 C412:D412 C409:D409 C407:D407 C399:D399 C421:D421 X634:Y634 B13:C13 B16:C16 B22:C22 B25:C25 B36:C36 B45:C45 B33:C33 E79:F79 B52:C52 B56:C56 B58:C58 E75:F77 B68:C68 B74:C74 B81:C81 B115:C115 B90:C90 B28:C28 B40:C40" xr:uid="{00000000-0002-0000-0800-000009000000}">
      <formula1>"N/A, Yes"</formula1>
    </dataValidation>
    <dataValidation type="list" allowBlank="1" showInputMessage="1" showErrorMessage="1" sqref="G513:AF513" xr:uid="{00000000-0002-0000-0800-00000A000000}">
      <formula1>$AO$488:$AO$491</formula1>
    </dataValidation>
    <dataValidation type="list" allowBlank="1" showInputMessage="1" showErrorMessage="1" sqref="H763:I763 H751:I751 H735:I735 H723:I723 H638:I638 H650:I650" xr:uid="{00000000-0002-0000-0800-00000B000000}">
      <formula1>$AO$586:$AO$588</formula1>
    </dataValidation>
    <dataValidation type="list" allowBlank="1" showInputMessage="1" showErrorMessage="1" sqref="H650:I650" xr:uid="{00000000-0002-0000-0800-00000C000000}">
      <formula1>$AO$586:$AO$587</formula1>
    </dataValidation>
    <dataValidation type="list" showInputMessage="1" showErrorMessage="1" sqref="B616:C616" xr:uid="{00000000-0002-0000-0800-00000D000000}">
      <formula1>$AP$574:$AP$575</formula1>
    </dataValidation>
    <dataValidation type="list" allowBlank="1" showInputMessage="1" showErrorMessage="1" sqref="AB155:AC155 AF172:AG172 AJ164:AK164" xr:uid="{00000000-0002-0000-0800-00000E000000}">
      <formula1>"N/A,Yes,"</formula1>
    </dataValidation>
    <dataValidation type="list" allowBlank="1" showInputMessage="1" showErrorMessage="1" sqref="B158" xr:uid="{00000000-0002-0000-0800-00000F000000}">
      <formula1>$AO$156:$AO$158</formula1>
    </dataValidation>
    <dataValidation type="list" allowBlank="1" showInputMessage="1" showErrorMessage="1" sqref="F503:Z503" xr:uid="{00000000-0002-0000-0800-000010000000}">
      <formula1>$AO$471:$AO$479</formula1>
    </dataValidation>
    <dataValidation type="list" allowBlank="1" showInputMessage="1" showErrorMessage="1" sqref="F508:H508" xr:uid="{00000000-0002-0000-0800-000011000000}">
      <formula1>$AO$481:$AO$483</formula1>
    </dataValidation>
    <dataValidation type="list" allowBlank="1" showInputMessage="1" showErrorMessage="1" sqref="F524" xr:uid="{00000000-0002-0000-0800-000012000000}">
      <formula1>$AO$494:$AO$497</formula1>
    </dataValidation>
    <dataValidation type="list" allowBlank="1" showInputMessage="1" showErrorMessage="1" sqref="H790:I790" xr:uid="{00000000-0002-0000-0800-000013000000}">
      <formula1>$AO$784:$AO$785</formula1>
    </dataValidation>
    <dataValidation type="list" allowBlank="1" showInputMessage="1" showErrorMessage="1" sqref="B224:G233" xr:uid="{00000000-0002-0000-0800-000014000000}">
      <formula1>"(select),SRO/Studio,1 bedroom,2 bedroom,3 bedroom,4 bedroom,5 bedroom"</formula1>
    </dataValidation>
    <dataValidation type="list" allowBlank="1" showInputMessage="1" showErrorMessage="1" sqref="I329:AD331" xr:uid="{00000000-0002-0000-0800-000015000000}">
      <formula1>$AP$330:$AP$332</formula1>
    </dataValidation>
    <dataValidation type="list" allowBlank="1" showInputMessage="1" showErrorMessage="1" sqref="I324" xr:uid="{00000000-0002-0000-0800-000016000000}">
      <formula1>$AP$323:$AP$327</formula1>
    </dataValidation>
    <dataValidation type="list" allowBlank="1" showInputMessage="1" showErrorMessage="1" sqref="O601" xr:uid="{00000000-0002-0000-0800-000017000000}">
      <formula1>"(select),Dial-a-ride service,Project-operated van service"</formula1>
    </dataValidation>
    <dataValidation type="list" allowBlank="1" showInputMessage="1" showErrorMessage="1" sqref="C174:AD174" xr:uid="{00000000-0002-0000-0800-000018000000}">
      <formula1>$AO$177:$AO$179</formula1>
    </dataValidation>
    <dataValidation type="list" allowBlank="1" showInputMessage="1" showErrorMessage="1" sqref="C170:AI170" xr:uid="{00000000-0002-0000-0800-000019000000}">
      <formula1>$AO$170:$AO$173</formula1>
    </dataValidation>
    <dataValidation type="list" allowBlank="1" showInputMessage="1" showErrorMessage="1" sqref="C171:AD171" xr:uid="{00000000-0002-0000-0800-00001A000000}">
      <formula1>$AO$170:$AO$175</formula1>
    </dataValidation>
    <dataValidation type="list" allowBlank="1" showInputMessage="1" showErrorMessage="1" sqref="H606:I606 H608:I612" xr:uid="{00000000-0002-0000-0800-00001C000000}">
      <formula1>$AO$586:$AO$591</formula1>
    </dataValidation>
    <dataValidation type="list" allowBlank="1" showInputMessage="1" showErrorMessage="1" sqref="I614" xr:uid="{00000000-0002-0000-0800-00001D000000}">
      <formula1>$AO$613:$AO$615</formula1>
    </dataValidation>
    <dataValidation type="list" allowBlank="1" showInputMessage="1" showErrorMessage="1" sqref="F316:AD320" xr:uid="{00000000-0002-0000-0800-00001E000000}">
      <formula1>$AP$311:$AP$314</formula1>
    </dataValidation>
    <dataValidation type="list" allowBlank="1" showInputMessage="1" showErrorMessage="1" sqref="H685:I685" xr:uid="{00000000-0002-0000-0800-00001F000000}">
      <formula1>$AO$633:$AO$640</formula1>
    </dataValidation>
    <dataValidation type="list" allowBlank="1" showInputMessage="1" showErrorMessage="1" sqref="C292:D292" xr:uid="{68BBA6C5-CDA3-4BE1-9DAC-7CD27DB68D23}">
      <formula1>"N/A, Yes, 50% Met"</formula1>
    </dataValidation>
    <dataValidation type="list" showInputMessage="1" showErrorMessage="1" sqref="B188:AC188" xr:uid="{00000000-0002-0000-0800-000007000000}">
      <formula1>$AP$185:$AP$191</formula1>
    </dataValidation>
    <dataValidation type="list" allowBlank="1" showInputMessage="1" showErrorMessage="1" sqref="V487:X487" xr:uid="{00000000-0002-0000-0800-000000000000}">
      <formula1>$AT$481:$AT$483</formula1>
    </dataValidation>
    <dataValidation type="list" allowBlank="1" showInputMessage="1" showErrorMessage="1" sqref="V496:X496" xr:uid="{00000000-0002-0000-0800-000001000000}">
      <formula1>$BB$481:$BB$484</formula1>
    </dataValidation>
    <dataValidation type="list" allowBlank="1" showInputMessage="1" showErrorMessage="1" sqref="V498:X498" xr:uid="{00000000-0002-0000-0800-000002000000}">
      <formula1>$BF$481:$BF$483</formula1>
    </dataValidation>
    <dataValidation type="list" allowBlank="1" showInputMessage="1" showErrorMessage="1" sqref="F480:Z480" xr:uid="{00000000-0002-0000-0800-000003000000}">
      <formula1>$AT$471:$AT$479</formula1>
    </dataValidation>
    <dataValidation type="list" allowBlank="1" showInputMessage="1" showErrorMessage="1" sqref="V492:X492" xr:uid="{00000000-0002-0000-0800-000004000000}">
      <formula1>$AT$485:$AT$487</formula1>
    </dataValidation>
    <dataValidation type="list" allowBlank="1" showInputMessage="1" showErrorMessage="1" sqref="V485:X485" xr:uid="{00000000-0002-0000-0800-000005000000}">
      <formula1>$AW$481:$AW$483</formula1>
    </dataValidation>
    <dataValidation type="list" allowBlank="1" showInputMessage="1" showErrorMessage="1" sqref="R606:W606" xr:uid="{A3E65FF6-96AE-443D-AFEF-E3A195C0059C}">
      <formula1>$AO$593:$AO$595</formula1>
    </dataValidation>
    <dataValidation type="list" allowBlank="1" showInputMessage="1" showErrorMessage="1" sqref="H779:I779" xr:uid="{00000000-0002-0000-0800-00001B000000}">
      <formula1>$AO$769:$AO$771</formula1>
    </dataValidation>
    <dataValidation type="list" allowBlank="1" showInputMessage="1" showErrorMessage="1" sqref="H709:I709" xr:uid="{A32E3DED-F73B-45CE-8CA1-108E6498C33A}">
      <formula1>$AO$703:$AO$706</formula1>
    </dataValidation>
  </dataValidations>
  <printOptions horizontalCentered="1"/>
  <pageMargins left="0.5" right="0.5" top="0.75" bottom="0.75" header="0.5" footer="0.5"/>
  <pageSetup scale="90" firstPageNumber="29" fitToHeight="20" orientation="portrait" useFirstPageNumber="1" r:id="rId1"/>
  <headerFooter alignWithMargins="0">
    <oddFooter>&amp;C&amp;P&amp;R&amp;8&amp;A</oddFooter>
  </headerFooter>
  <rowBreaks count="8" manualBreakCount="8">
    <brk id="63" max="38" man="1"/>
    <brk id="110" max="38" man="1"/>
    <brk id="286" max="38" man="1"/>
    <brk id="560" max="38" man="1"/>
    <brk id="680" max="38" man="1"/>
    <brk id="738" max="38" man="1"/>
    <brk id="391" max="38" man="1"/>
    <brk id="796" max="38" man="1"/>
  </rowBreaks>
  <ignoredErrors>
    <ignoredError sqref="E377 E384 E392 E403 E412" numberStoredAsText="1"/>
  </ignoredErrors>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6d00a371-cdb7-427d-9b09-cb78c0925219">
      <Terms xmlns="http://schemas.microsoft.com/office/infopath/2007/PartnerControls"/>
    </lcf76f155ced4ddcb4097134ff3c332f>
    <TaxCatchAll xmlns="b4eb4c2e-c2c5-4bd4-9e93-2b12e89c4cdf"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41D335D890A16C4CB4F34FC722037974" ma:contentTypeVersion="13" ma:contentTypeDescription="Create a new document." ma:contentTypeScope="" ma:versionID="2f09e86502a384243a4a5c8fa05867e5">
  <xsd:schema xmlns:xsd="http://www.w3.org/2001/XMLSchema" xmlns:xs="http://www.w3.org/2001/XMLSchema" xmlns:p="http://schemas.microsoft.com/office/2006/metadata/properties" xmlns:ns2="6d00a371-cdb7-427d-9b09-cb78c0925219" xmlns:ns3="b4eb4c2e-c2c5-4bd4-9e93-2b12e89c4cdf" targetNamespace="http://schemas.microsoft.com/office/2006/metadata/properties" ma:root="true" ma:fieldsID="30d392688513128ae228192d9c9e7ae8" ns2:_="" ns3:_="">
    <xsd:import namespace="6d00a371-cdb7-427d-9b09-cb78c0925219"/>
    <xsd:import namespace="b4eb4c2e-c2c5-4bd4-9e93-2b12e89c4cd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d00a371-cdb7-427d-9b09-cb78c092521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descriptio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21baba1c-5459-4d5a-80b4-4f60643dc3de"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4eb4c2e-c2c5-4bd4-9e93-2b12e89c4cdf"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6794b4dc-5324-4282-97dd-51274f1337e3}" ma:internalName="TaxCatchAll" ma:showField="CatchAllData" ma:web="b4eb4c2e-c2c5-4bd4-9e93-2b12e89c4cd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08190D2-B01D-4BFD-809C-88ED8A0A9486}">
  <ds:schemaRefs>
    <ds:schemaRef ds:uri="http://schemas.microsoft.com/office/2006/metadata/properties"/>
    <ds:schemaRef ds:uri="http://schemas.microsoft.com/office/infopath/2007/PartnerControls"/>
    <ds:schemaRef ds:uri="6d00a371-cdb7-427d-9b09-cb78c0925219"/>
    <ds:schemaRef ds:uri="b4eb4c2e-c2c5-4bd4-9e93-2b12e89c4cdf"/>
  </ds:schemaRefs>
</ds:datastoreItem>
</file>

<file path=customXml/itemProps2.xml><?xml version="1.0" encoding="utf-8"?>
<ds:datastoreItem xmlns:ds="http://schemas.openxmlformats.org/officeDocument/2006/customXml" ds:itemID="{83B770FB-38A8-4A19-8773-92BE2482A8F4}">
  <ds:schemaRefs>
    <ds:schemaRef ds:uri="http://schemas.microsoft.com/sharepoint/v3/contenttype/forms"/>
  </ds:schemaRefs>
</ds:datastoreItem>
</file>

<file path=customXml/itemProps3.xml><?xml version="1.0" encoding="utf-8"?>
<ds:datastoreItem xmlns:ds="http://schemas.openxmlformats.org/officeDocument/2006/customXml" ds:itemID="{2714A417-6542-4CCE-B6BE-C0314DE000E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d00a371-cdb7-427d-9b09-cb78c0925219"/>
    <ds:schemaRef ds:uri="b4eb4c2e-c2c5-4bd4-9e93-2b12e89c4cd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c66bc13f-37fb-424e-b953-b4dd215cda73}" enabled="1" method="Standard" siteId="{3bee5c8a-6cb4-4c10-a77b-cd2eaeb7534e}"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14</vt:i4>
      </vt:variant>
      <vt:variant>
        <vt:lpstr>Named Ranges</vt:lpstr>
      </vt:variant>
      <vt:variant>
        <vt:i4>26</vt:i4>
      </vt:variant>
    </vt:vector>
  </HeadingPairs>
  <TitlesOfParts>
    <vt:vector size="40" baseType="lpstr">
      <vt:lpstr>Instructions-App Completion </vt:lpstr>
      <vt:lpstr>Instructions-Electronic Submit</vt:lpstr>
      <vt:lpstr>Application Checklist</vt:lpstr>
      <vt:lpstr>Application</vt:lpstr>
      <vt:lpstr>Sources and Uses Budget</vt:lpstr>
      <vt:lpstr>Sources and Basis Breakdown</vt:lpstr>
      <vt:lpstr>CalHFA Addendum</vt:lpstr>
      <vt:lpstr>Basis &amp; Credits</vt:lpstr>
      <vt:lpstr>Points System</vt:lpstr>
      <vt:lpstr>Tie Breaker</vt:lpstr>
      <vt:lpstr>Subsidy Contract Calculation</vt:lpstr>
      <vt:lpstr>15 Year Pro Forma</vt:lpstr>
      <vt:lpstr>Post-award Instructions</vt:lpstr>
      <vt:lpstr>Post-award Project Cost Changes</vt:lpstr>
      <vt:lpstr>'CalHFA Addendum'!bedrooms</vt:lpstr>
      <vt:lpstr>bedrooms</vt:lpstr>
      <vt:lpstr>'CalHFA Addendum'!HudFmrs</vt:lpstr>
      <vt:lpstr>HudFmrs</vt:lpstr>
      <vt:lpstr>'CalHFA Addendum'!ListofSources</vt:lpstr>
      <vt:lpstr>ListofSources</vt:lpstr>
      <vt:lpstr>'15 Year Pro Forma'!Print_Area</vt:lpstr>
      <vt:lpstr>Application!Print_Area</vt:lpstr>
      <vt:lpstr>'Application Checklist'!Print_Area</vt:lpstr>
      <vt:lpstr>'Basis &amp; Credits'!Print_Area</vt:lpstr>
      <vt:lpstr>'Instructions-App Completion '!Print_Area</vt:lpstr>
      <vt:lpstr>'Instructions-Electronic Submit'!Print_Area</vt:lpstr>
      <vt:lpstr>'Points System'!Print_Area</vt:lpstr>
      <vt:lpstr>'Post-award Project Cost Changes'!Print_Area</vt:lpstr>
      <vt:lpstr>'Sources and Basis Breakdown'!Print_Area</vt:lpstr>
      <vt:lpstr>'Sources and Uses Budget'!Print_Area</vt:lpstr>
      <vt:lpstr>'Tie Breaker'!Print_Area</vt:lpstr>
      <vt:lpstr>'Sources and Basis Breakdown'!Print_Titles</vt:lpstr>
      <vt:lpstr>'Sources and Uses Budget'!Print_Titles</vt:lpstr>
      <vt:lpstr>'Tie Breaker'!Print_Titles</vt:lpstr>
      <vt:lpstr>'CalHFA Addendum'!TC_Rent</vt:lpstr>
      <vt:lpstr>TC_Rent</vt:lpstr>
      <vt:lpstr>'CalHFA Addendum'!TcacRents</vt:lpstr>
      <vt:lpstr>TcacRents</vt:lpstr>
      <vt:lpstr>'CalHFA Addendum'!UnitSizes</vt:lpstr>
      <vt:lpstr>UnitSizes</vt:lpstr>
    </vt:vector>
  </TitlesOfParts>
  <Manager/>
  <Company>California State Treasurer's Office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State Treasurer's Office</dc:creator>
  <cp:keywords/>
  <dc:description/>
  <cp:lastModifiedBy>Rebecca Kilmartin</cp:lastModifiedBy>
  <cp:revision/>
  <cp:lastPrinted>2025-05-16T15:23:37Z</cp:lastPrinted>
  <dcterms:created xsi:type="dcterms:W3CDTF">2007-12-27T18:26:28Z</dcterms:created>
  <dcterms:modified xsi:type="dcterms:W3CDTF">2025-05-18T00:01:39Z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0x01010041D335D890A16C4CB4F34FC722037974</vt:lpwstr>
  </property>
  <property fmtid="{D5CDD505-2E9C-101B-9397-08002B2CF9AE}" pid="3" name="MediaServiceImageTags">
    <vt:lpwstr/>
  </property>
</Properties>
</file>